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mastecredit\Downloads\"/>
    </mc:Choice>
  </mc:AlternateContent>
  <xr:revisionPtr revIDLastSave="0" documentId="13_ncr:1_{B17734C7-91AA-4733-80F1-0BABE1F45767}" xr6:coauthVersionLast="46" xr6:coauthVersionMax="46" xr10:uidLastSave="{00000000-0000-0000-0000-000000000000}"/>
  <bookViews>
    <workbookView xWindow="-120" yWindow="-120" windowWidth="20730" windowHeight="11160" firstSheet="4" activeTab="18" xr2:uid="{00000000-000D-0000-FFFF-FFFF00000000}"/>
  </bookViews>
  <sheets>
    <sheet name="Inst." sheetId="1" r:id="rId1"/>
    <sheet name="Input" sheetId="2" r:id="rId2"/>
    <sheet name="Input_Actv_Loan" sheetId="3" r:id="rId3"/>
    <sheet name="Master Sheet_ GST" sheetId="4" state="hidden" r:id="rId4"/>
    <sheet name="FOIR" sheetId="5" r:id="rId5"/>
    <sheet name="NFA_Matrix" sheetId="6" r:id="rId6"/>
    <sheet name="Master Sheet-BS" sheetId="7" state="hidden" r:id="rId7"/>
    <sheet name="Mstr_Sh-BIL-Audit" sheetId="8" state="hidden" r:id="rId8"/>
    <sheet name="Master_Sheet-ITR" sheetId="9" state="hidden" r:id="rId9"/>
    <sheet name="Master_Sheet-Banking" sheetId="10" state="hidden" r:id="rId10"/>
    <sheet name="Master_Sheet-Doctor" sheetId="11" state="hidden" r:id="rId11"/>
    <sheet name="DSA" sheetId="12" state="hidden" r:id="rId12"/>
    <sheet name="Branch" sheetId="13" state="hidden" r:id="rId13"/>
    <sheet name="PLBS" sheetId="14" r:id="rId14"/>
    <sheet name="CARA" sheetId="15" r:id="rId15"/>
    <sheet name="Scoring" sheetId="16" state="hidden" r:id="rId16"/>
    <sheet name="CFS" sheetId="17" r:id="rId17"/>
    <sheet name="Bnkg-BIL_ITR_HL_AL" sheetId="18" r:id="rId18"/>
    <sheet name="Bnkg-BS" sheetId="19" r:id="rId19"/>
    <sheet name="Existing Loans" sheetId="20" state="hidden" r:id="rId20"/>
    <sheet name="Exposure" sheetId="21" r:id="rId21"/>
    <sheet name="MS-Non-I Bank Surr." sheetId="22" state="hidden" r:id="rId22"/>
    <sheet name="Master Sheet-PQ Offer" sheetId="23" state="hidden" r:id="rId23"/>
    <sheet name="Master Sheet HL Surrogate" sheetId="24" state="hidden" r:id="rId24"/>
    <sheet name="Master Sheet AL Surrogate" sheetId="25" state="hidden" r:id="rId25"/>
    <sheet name="Financial Snapshot" sheetId="26" state="hidden" r:id="rId26"/>
    <sheet name="Bnkg-Doc" sheetId="27" state="hidden" r:id="rId27"/>
    <sheet name="MS-Doc" sheetId="28" state="hidden" r:id="rId28"/>
    <sheet name="Sheet28" sheetId="29" state="hidden" r:id="rId29"/>
    <sheet name="BS PQ Pitch" sheetId="30" state="hidden" r:id="rId30"/>
    <sheet name="TVR BD TELEPD REPORTS" sheetId="31" r:id="rId31"/>
    <sheet name="Perfios Pasting Sheet" sheetId="32" r:id="rId32"/>
    <sheet name="Bnkg GST" sheetId="33" r:id="rId33"/>
    <sheet name="NC-RTR" sheetId="34" r:id="rId34"/>
    <sheet name="GST Details" sheetId="35" r:id="rId35"/>
  </sheets>
  <externalReferences>
    <externalReference r:id="rId36"/>
  </externalReferences>
  <definedNames>
    <definedName name="_xlnm._FilterDatabase" localSheetId="11" hidden="1">DSA!$A$1:$D$967</definedName>
    <definedName name="_xlnm._FilterDatabase" localSheetId="4" hidden="1">FOIR!$A$2:$A$708</definedName>
    <definedName name="_xlnm._FilterDatabase" localSheetId="5" hidden="1">NFA_Matrix!$A$1:$H$664</definedName>
    <definedName name="SRN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" i="2" l="1"/>
  <c r="O21" i="35"/>
  <c r="C18" i="35"/>
  <c r="B18" i="35"/>
  <c r="B21" i="35" s="1"/>
  <c r="D17" i="35"/>
  <c r="D16" i="35"/>
  <c r="D15" i="35"/>
  <c r="D14" i="35"/>
  <c r="D13" i="35"/>
  <c r="D12" i="35"/>
  <c r="D11" i="35"/>
  <c r="D10" i="35"/>
  <c r="D9" i="35"/>
  <c r="D8" i="35"/>
  <c r="D7" i="35"/>
  <c r="D6" i="35"/>
  <c r="D5" i="35"/>
  <c r="D4" i="35"/>
  <c r="D18" i="35" s="1"/>
  <c r="C20" i="35" s="1"/>
  <c r="A82" i="19" l="1"/>
  <c r="A83" i="19"/>
  <c r="A84" i="19"/>
  <c r="A85" i="19"/>
  <c r="A86" i="19"/>
  <c r="A87" i="19"/>
  <c r="A88" i="19"/>
  <c r="A89" i="19"/>
  <c r="A90" i="19"/>
  <c r="A91" i="19"/>
  <c r="A92" i="19"/>
  <c r="A81" i="19"/>
  <c r="A76" i="19"/>
  <c r="A75" i="19" s="1"/>
  <c r="A74" i="19" s="1"/>
  <c r="A73" i="19" s="1"/>
  <c r="A72" i="19" s="1"/>
  <c r="A71" i="19" s="1"/>
  <c r="A70" i="19" s="1"/>
  <c r="A69" i="19" s="1"/>
  <c r="A68" i="19" s="1"/>
  <c r="A67" i="19" s="1"/>
  <c r="A66" i="19" s="1"/>
  <c r="A27" i="19"/>
  <c r="A26" i="19" s="1"/>
  <c r="A25" i="19" s="1"/>
  <c r="A24" i="19" s="1"/>
  <c r="A23" i="19" s="1"/>
  <c r="A22" i="19" s="1"/>
  <c r="A21" i="19" s="1"/>
  <c r="A20" i="19" s="1"/>
  <c r="A19" i="19" s="1"/>
  <c r="A18" i="19" s="1"/>
  <c r="A28" i="19"/>
  <c r="L33" i="3"/>
  <c r="L32" i="3"/>
  <c r="BC30" i="34" l="1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N30" i="34"/>
  <c r="L30" i="34"/>
  <c r="I30" i="34"/>
  <c r="G30" i="34"/>
  <c r="F30" i="34"/>
  <c r="E30" i="34"/>
  <c r="D30" i="34"/>
  <c r="R29" i="34"/>
  <c r="Q29" i="34"/>
  <c r="O29" i="34"/>
  <c r="K29" i="34"/>
  <c r="M29" i="34" s="1"/>
  <c r="R28" i="34"/>
  <c r="R30" i="34" s="1"/>
  <c r="Q28" i="34"/>
  <c r="O28" i="34"/>
  <c r="K28" i="34"/>
  <c r="M28" i="34" s="1"/>
  <c r="R27" i="34"/>
  <c r="Q27" i="34"/>
  <c r="O27" i="34"/>
  <c r="K27" i="34"/>
  <c r="M27" i="34" s="1"/>
  <c r="R26" i="34"/>
  <c r="Q26" i="34"/>
  <c r="Q30" i="34" s="1"/>
  <c r="O26" i="34"/>
  <c r="O30" i="34" s="1"/>
  <c r="K26" i="34"/>
  <c r="M26" i="34" s="1"/>
  <c r="Y24" i="34"/>
  <c r="AB24" i="34" s="1"/>
  <c r="AE24" i="34" s="1"/>
  <c r="AH24" i="34" s="1"/>
  <c r="AK24" i="34" s="1"/>
  <c r="AN24" i="34" s="1"/>
  <c r="AQ24" i="34" s="1"/>
  <c r="AT24" i="34" s="1"/>
  <c r="AW24" i="34" s="1"/>
  <c r="AZ24" i="34" s="1"/>
  <c r="V24" i="34"/>
  <c r="W13" i="34"/>
  <c r="S13" i="34"/>
  <c r="O13" i="34"/>
  <c r="K13" i="34"/>
  <c r="H13" i="34"/>
  <c r="G13" i="34"/>
  <c r="F13" i="34"/>
  <c r="E13" i="34"/>
  <c r="M30" i="34" l="1"/>
  <c r="C121" i="33" l="1"/>
  <c r="C120" i="33"/>
  <c r="K116" i="33"/>
  <c r="J116" i="33"/>
  <c r="J117" i="33" s="1"/>
  <c r="I116" i="33"/>
  <c r="H116" i="33"/>
  <c r="C116" i="33"/>
  <c r="L109" i="33"/>
  <c r="K109" i="33"/>
  <c r="I109" i="33"/>
  <c r="G109" i="33"/>
  <c r="F109" i="33"/>
  <c r="C110" i="33" s="1"/>
  <c r="C109" i="33"/>
  <c r="E78" i="33" s="1"/>
  <c r="L108" i="33"/>
  <c r="E108" i="33"/>
  <c r="L107" i="33"/>
  <c r="E107" i="33"/>
  <c r="L106" i="33"/>
  <c r="E106" i="33"/>
  <c r="L105" i="33"/>
  <c r="E105" i="33"/>
  <c r="L104" i="33"/>
  <c r="E104" i="33"/>
  <c r="L103" i="33"/>
  <c r="E103" i="33"/>
  <c r="L102" i="33"/>
  <c r="E102" i="33"/>
  <c r="L101" i="33"/>
  <c r="E101" i="33"/>
  <c r="L100" i="33"/>
  <c r="E100" i="33"/>
  <c r="L99" i="33"/>
  <c r="E99" i="33"/>
  <c r="L98" i="33"/>
  <c r="E98" i="33"/>
  <c r="L97" i="33"/>
  <c r="E97" i="33"/>
  <c r="E94" i="33"/>
  <c r="D94" i="33"/>
  <c r="C94" i="33"/>
  <c r="F93" i="33"/>
  <c r="G93" i="33" s="1"/>
  <c r="F92" i="33"/>
  <c r="G92" i="33" s="1"/>
  <c r="G91" i="33"/>
  <c r="F91" i="33"/>
  <c r="G90" i="33"/>
  <c r="F90" i="33"/>
  <c r="G89" i="33"/>
  <c r="F89" i="33"/>
  <c r="F88" i="33"/>
  <c r="G88" i="33" s="1"/>
  <c r="G87" i="33"/>
  <c r="F87" i="33"/>
  <c r="W86" i="33"/>
  <c r="V86" i="33"/>
  <c r="G86" i="33"/>
  <c r="F86" i="33"/>
  <c r="F85" i="33"/>
  <c r="G85" i="33" s="1"/>
  <c r="G84" i="33"/>
  <c r="F84" i="33"/>
  <c r="G83" i="33"/>
  <c r="F83" i="33"/>
  <c r="F82" i="33"/>
  <c r="V77" i="33"/>
  <c r="W77" i="33" s="1"/>
  <c r="E76" i="33"/>
  <c r="H76" i="33" s="1"/>
  <c r="W73" i="33"/>
  <c r="V73" i="33"/>
  <c r="V67" i="33"/>
  <c r="W67" i="33" s="1"/>
  <c r="K54" i="33"/>
  <c r="J54" i="33"/>
  <c r="I54" i="33"/>
  <c r="H54" i="33"/>
  <c r="K45" i="33"/>
  <c r="I45" i="33"/>
  <c r="G45" i="33"/>
  <c r="C58" i="33" s="1"/>
  <c r="V22" i="33" s="1"/>
  <c r="W22" i="33" s="1"/>
  <c r="F45" i="33"/>
  <c r="C46" i="33" s="1"/>
  <c r="C45" i="33"/>
  <c r="E13" i="33" s="1"/>
  <c r="L44" i="33"/>
  <c r="E44" i="33"/>
  <c r="L43" i="33"/>
  <c r="L42" i="33"/>
  <c r="L41" i="33"/>
  <c r="E41" i="33"/>
  <c r="L40" i="33"/>
  <c r="E40" i="33"/>
  <c r="L39" i="33"/>
  <c r="L38" i="33"/>
  <c r="L37" i="33"/>
  <c r="E37" i="33"/>
  <c r="L36" i="33"/>
  <c r="E36" i="33"/>
  <c r="L35" i="33"/>
  <c r="L34" i="33"/>
  <c r="L33" i="33"/>
  <c r="E33" i="33"/>
  <c r="C30" i="33"/>
  <c r="E12" i="33" s="1"/>
  <c r="G29" i="33"/>
  <c r="G26" i="33"/>
  <c r="G24" i="33"/>
  <c r="G23" i="33"/>
  <c r="G20" i="33"/>
  <c r="G18" i="33"/>
  <c r="V13" i="33"/>
  <c r="W13" i="33" s="1"/>
  <c r="H13" i="33"/>
  <c r="H12" i="33"/>
  <c r="W9" i="33"/>
  <c r="V9" i="33"/>
  <c r="E9" i="33"/>
  <c r="G28" i="33" s="1"/>
  <c r="E3" i="33"/>
  <c r="AD33" i="32"/>
  <c r="AC33" i="32"/>
  <c r="AB33" i="32"/>
  <c r="AA33" i="32"/>
  <c r="Z33" i="32"/>
  <c r="Y33" i="32"/>
  <c r="X33" i="32"/>
  <c r="W33" i="32"/>
  <c r="V33" i="32"/>
  <c r="U33" i="32"/>
  <c r="T33" i="32"/>
  <c r="C124" i="19" s="1"/>
  <c r="S33" i="32"/>
  <c r="H29" i="19" s="1"/>
  <c r="G77" i="31"/>
  <c r="G75" i="31"/>
  <c r="B67" i="31"/>
  <c r="B65" i="31"/>
  <c r="B62" i="31"/>
  <c r="B44" i="31"/>
  <c r="B43" i="31"/>
  <c r="B42" i="31"/>
  <c r="B41" i="31"/>
  <c r="B35" i="31"/>
  <c r="B34" i="31"/>
  <c r="B31" i="31"/>
  <c r="G29" i="31"/>
  <c r="G28" i="31"/>
  <c r="C28" i="31"/>
  <c r="G26" i="31"/>
  <c r="C25" i="31"/>
  <c r="B25" i="31"/>
  <c r="C24" i="31"/>
  <c r="B24" i="31"/>
  <c r="B28" i="31" s="1"/>
  <c r="C23" i="31"/>
  <c r="B23" i="31"/>
  <c r="B18" i="31"/>
  <c r="C18" i="31" s="1"/>
  <c r="D18" i="31" s="1"/>
  <c r="E18" i="31" s="1"/>
  <c r="G18" i="31" s="1"/>
  <c r="D17" i="31"/>
  <c r="E17" i="31" s="1"/>
  <c r="G17" i="31" s="1"/>
  <c r="C17" i="31"/>
  <c r="B17" i="31"/>
  <c r="E15" i="31"/>
  <c r="C15" i="31"/>
  <c r="D15" i="31" s="1"/>
  <c r="B15" i="31"/>
  <c r="G14" i="31"/>
  <c r="E12" i="31"/>
  <c r="D12" i="31"/>
  <c r="B12" i="31"/>
  <c r="G9" i="31"/>
  <c r="E9" i="31"/>
  <c r="D9" i="31"/>
  <c r="C9" i="31"/>
  <c r="B9" i="31"/>
  <c r="G8" i="31"/>
  <c r="E4" i="31"/>
  <c r="D4" i="31"/>
  <c r="B4" i="31"/>
  <c r="C4" i="31" s="1"/>
  <c r="G3" i="31"/>
  <c r="G7" i="31" s="1"/>
  <c r="E3" i="31"/>
  <c r="E7" i="31" s="1"/>
  <c r="D3" i="31"/>
  <c r="D7" i="31" s="1"/>
  <c r="C3" i="31"/>
  <c r="C7" i="31" s="1"/>
  <c r="B3" i="31"/>
  <c r="B7" i="31" s="1"/>
  <c r="B90" i="30"/>
  <c r="B88" i="30"/>
  <c r="C84" i="30"/>
  <c r="B83" i="30"/>
  <c r="C82" i="30"/>
  <c r="B82" i="30"/>
  <c r="K64" i="30"/>
  <c r="J64" i="30"/>
  <c r="H64" i="30"/>
  <c r="G64" i="30"/>
  <c r="F64" i="30"/>
  <c r="E64" i="30"/>
  <c r="D64" i="30"/>
  <c r="C64" i="30"/>
  <c r="B64" i="30"/>
  <c r="K63" i="30"/>
  <c r="J63" i="30"/>
  <c r="H63" i="30"/>
  <c r="G63" i="30"/>
  <c r="F63" i="30"/>
  <c r="E63" i="30"/>
  <c r="D63" i="30"/>
  <c r="C63" i="30"/>
  <c r="B63" i="30"/>
  <c r="K62" i="30"/>
  <c r="J62" i="30"/>
  <c r="H62" i="30"/>
  <c r="G62" i="30"/>
  <c r="F62" i="30"/>
  <c r="E62" i="30"/>
  <c r="D62" i="30"/>
  <c r="C62" i="30"/>
  <c r="B62" i="30"/>
  <c r="K61" i="30"/>
  <c r="J61" i="30"/>
  <c r="H61" i="30"/>
  <c r="G61" i="30"/>
  <c r="F61" i="30"/>
  <c r="E61" i="30"/>
  <c r="D61" i="30"/>
  <c r="C61" i="30"/>
  <c r="B61" i="30"/>
  <c r="B17" i="30"/>
  <c r="B16" i="30"/>
  <c r="B15" i="30"/>
  <c r="B14" i="30"/>
  <c r="B12" i="30"/>
  <c r="B7" i="30"/>
  <c r="B92" i="30" s="1"/>
  <c r="A5" i="30"/>
  <c r="B9" i="29"/>
  <c r="B8" i="29"/>
  <c r="B7" i="29"/>
  <c r="B6" i="29"/>
  <c r="B4" i="29"/>
  <c r="C158" i="27"/>
  <c r="B158" i="27"/>
  <c r="D157" i="27"/>
  <c r="D156" i="27"/>
  <c r="D155" i="27"/>
  <c r="I150" i="27"/>
  <c r="G150" i="27"/>
  <c r="F150" i="27"/>
  <c r="C150" i="27"/>
  <c r="A149" i="27"/>
  <c r="A157" i="27" s="1"/>
  <c r="A148" i="27"/>
  <c r="A156" i="27" s="1"/>
  <c r="A147" i="27"/>
  <c r="A155" i="27" s="1"/>
  <c r="H143" i="27"/>
  <c r="F143" i="27"/>
  <c r="D143" i="27"/>
  <c r="H142" i="27"/>
  <c r="F142" i="27"/>
  <c r="D142" i="27"/>
  <c r="I142" i="27" s="1"/>
  <c r="I141" i="27"/>
  <c r="H141" i="27"/>
  <c r="G144" i="27" s="1"/>
  <c r="F141" i="27"/>
  <c r="D141" i="27"/>
  <c r="C126" i="27"/>
  <c r="B126" i="27"/>
  <c r="D125" i="27"/>
  <c r="D124" i="27"/>
  <c r="D123" i="27"/>
  <c r="I118" i="27"/>
  <c r="G118" i="27"/>
  <c r="F118" i="27"/>
  <c r="C118" i="27"/>
  <c r="A117" i="27"/>
  <c r="A125" i="27" s="1"/>
  <c r="A116" i="27"/>
  <c r="A124" i="27" s="1"/>
  <c r="A115" i="27"/>
  <c r="A123" i="27" s="1"/>
  <c r="C112" i="27"/>
  <c r="H111" i="27"/>
  <c r="F111" i="27"/>
  <c r="D111" i="27"/>
  <c r="I111" i="27" s="1"/>
  <c r="H110" i="27"/>
  <c r="F110" i="27"/>
  <c r="D110" i="27"/>
  <c r="I110" i="27" s="1"/>
  <c r="I109" i="27"/>
  <c r="H109" i="27"/>
  <c r="F109" i="27"/>
  <c r="D109" i="27"/>
  <c r="C94" i="27"/>
  <c r="B94" i="27"/>
  <c r="D93" i="27"/>
  <c r="D92" i="27"/>
  <c r="D91" i="27"/>
  <c r="I86" i="27"/>
  <c r="G86" i="27"/>
  <c r="F86" i="27"/>
  <c r="C86" i="27"/>
  <c r="A85" i="27"/>
  <c r="A93" i="27" s="1"/>
  <c r="A84" i="27"/>
  <c r="A92" i="27" s="1"/>
  <c r="A83" i="27"/>
  <c r="A91" i="27" s="1"/>
  <c r="H79" i="27"/>
  <c r="F79" i="27"/>
  <c r="D79" i="27"/>
  <c r="H78" i="27"/>
  <c r="F78" i="27"/>
  <c r="D78" i="27"/>
  <c r="I78" i="27" s="1"/>
  <c r="I77" i="27"/>
  <c r="H77" i="27"/>
  <c r="G80" i="27" s="1"/>
  <c r="F77" i="27"/>
  <c r="D77" i="27"/>
  <c r="C62" i="27"/>
  <c r="B62" i="27"/>
  <c r="D61" i="27"/>
  <c r="D60" i="27"/>
  <c r="D59" i="27"/>
  <c r="I54" i="27"/>
  <c r="G54" i="27"/>
  <c r="F54" i="27"/>
  <c r="C54" i="27"/>
  <c r="A53" i="27"/>
  <c r="A61" i="27" s="1"/>
  <c r="A52" i="27"/>
  <c r="A60" i="27" s="1"/>
  <c r="A51" i="27"/>
  <c r="A59" i="27" s="1"/>
  <c r="C48" i="27"/>
  <c r="H47" i="27"/>
  <c r="F47" i="27"/>
  <c r="D47" i="27"/>
  <c r="I47" i="27" s="1"/>
  <c r="H46" i="27"/>
  <c r="F46" i="27"/>
  <c r="D46" i="27"/>
  <c r="I46" i="27" s="1"/>
  <c r="I45" i="27"/>
  <c r="H45" i="27"/>
  <c r="F45" i="27"/>
  <c r="D45" i="27"/>
  <c r="C30" i="27"/>
  <c r="B30" i="27"/>
  <c r="D29" i="27"/>
  <c r="A29" i="27"/>
  <c r="D28" i="27"/>
  <c r="D27" i="27"/>
  <c r="I22" i="27"/>
  <c r="G22" i="27"/>
  <c r="F22" i="27"/>
  <c r="C22" i="27"/>
  <c r="A21" i="27"/>
  <c r="A20" i="27"/>
  <c r="A28" i="27" s="1"/>
  <c r="A19" i="27"/>
  <c r="A27" i="27" s="1"/>
  <c r="H15" i="27"/>
  <c r="F15" i="27"/>
  <c r="D15" i="27"/>
  <c r="H14" i="27"/>
  <c r="F14" i="27"/>
  <c r="D14" i="27"/>
  <c r="I14" i="27" s="1"/>
  <c r="I13" i="27"/>
  <c r="H13" i="27"/>
  <c r="G16" i="27" s="1"/>
  <c r="F13" i="27"/>
  <c r="D13" i="27"/>
  <c r="C7" i="26"/>
  <c r="B7" i="26"/>
  <c r="C6" i="26"/>
  <c r="B6" i="26"/>
  <c r="D6" i="26" s="1"/>
  <c r="C4" i="26"/>
  <c r="B4" i="26"/>
  <c r="D4" i="26" s="1"/>
  <c r="C2" i="26"/>
  <c r="B2" i="26"/>
  <c r="A1" i="26"/>
  <c r="C20" i="21"/>
  <c r="H15" i="21"/>
  <c r="C21" i="21" s="1"/>
  <c r="C24" i="21" s="1"/>
  <c r="G15" i="21"/>
  <c r="F15" i="21"/>
  <c r="C19" i="21" s="1"/>
  <c r="C23" i="21" s="1"/>
  <c r="I54" i="20"/>
  <c r="H54" i="20"/>
  <c r="G54" i="20"/>
  <c r="F54" i="20"/>
  <c r="E54" i="20"/>
  <c r="D54" i="20"/>
  <c r="C54" i="20"/>
  <c r="I53" i="20"/>
  <c r="H53" i="20"/>
  <c r="G53" i="20"/>
  <c r="F53" i="20"/>
  <c r="E53" i="20"/>
  <c r="D53" i="20"/>
  <c r="C53" i="20"/>
  <c r="I52" i="20"/>
  <c r="H52" i="20"/>
  <c r="G52" i="20"/>
  <c r="F52" i="20"/>
  <c r="E52" i="20"/>
  <c r="D52" i="20"/>
  <c r="C52" i="20"/>
  <c r="I51" i="20"/>
  <c r="H51" i="20"/>
  <c r="G51" i="20"/>
  <c r="F51" i="20"/>
  <c r="E51" i="20"/>
  <c r="D51" i="20"/>
  <c r="C51" i="20"/>
  <c r="I50" i="20"/>
  <c r="G50" i="20"/>
  <c r="F50" i="20"/>
  <c r="E50" i="20"/>
  <c r="D50" i="20"/>
  <c r="C50" i="20"/>
  <c r="I49" i="20"/>
  <c r="G49" i="20"/>
  <c r="F49" i="20"/>
  <c r="E49" i="20"/>
  <c r="D49" i="20"/>
  <c r="C49" i="20"/>
  <c r="I48" i="20"/>
  <c r="G48" i="20"/>
  <c r="F48" i="20"/>
  <c r="E48" i="20"/>
  <c r="D48" i="20"/>
  <c r="C48" i="20"/>
  <c r="I47" i="20"/>
  <c r="G47" i="20"/>
  <c r="F47" i="20"/>
  <c r="E47" i="20"/>
  <c r="D47" i="20"/>
  <c r="C47" i="20"/>
  <c r="I46" i="20"/>
  <c r="G46" i="20"/>
  <c r="F46" i="20"/>
  <c r="E46" i="20"/>
  <c r="D46" i="20"/>
  <c r="C46" i="20"/>
  <c r="I45" i="20"/>
  <c r="G45" i="20"/>
  <c r="F45" i="20"/>
  <c r="E45" i="20"/>
  <c r="D45" i="20"/>
  <c r="C45" i="20"/>
  <c r="I44" i="20"/>
  <c r="G44" i="20"/>
  <c r="F44" i="20"/>
  <c r="E44" i="20"/>
  <c r="D44" i="20"/>
  <c r="C44" i="20"/>
  <c r="I43" i="20"/>
  <c r="G43" i="20"/>
  <c r="F43" i="20"/>
  <c r="E43" i="20"/>
  <c r="D43" i="20"/>
  <c r="C43" i="20"/>
  <c r="I42" i="20"/>
  <c r="G42" i="20"/>
  <c r="F42" i="20"/>
  <c r="E42" i="20"/>
  <c r="D42" i="20"/>
  <c r="C42" i="20"/>
  <c r="I41" i="20"/>
  <c r="G41" i="20"/>
  <c r="F41" i="20"/>
  <c r="E41" i="20"/>
  <c r="D41" i="20"/>
  <c r="C41" i="20"/>
  <c r="I40" i="20"/>
  <c r="G40" i="20"/>
  <c r="F40" i="20"/>
  <c r="E40" i="20"/>
  <c r="D40" i="20"/>
  <c r="C40" i="20"/>
  <c r="I39" i="20"/>
  <c r="G39" i="20"/>
  <c r="F39" i="20"/>
  <c r="E39" i="20"/>
  <c r="D39" i="20"/>
  <c r="C39" i="20"/>
  <c r="I38" i="20"/>
  <c r="G38" i="20"/>
  <c r="F38" i="20"/>
  <c r="E38" i="20"/>
  <c r="D38" i="20"/>
  <c r="C38" i="20"/>
  <c r="I37" i="20"/>
  <c r="G37" i="20"/>
  <c r="F37" i="20"/>
  <c r="E37" i="20"/>
  <c r="D37" i="20"/>
  <c r="C37" i="20"/>
  <c r="I36" i="20"/>
  <c r="G36" i="20"/>
  <c r="F36" i="20"/>
  <c r="E36" i="20"/>
  <c r="D36" i="20"/>
  <c r="C36" i="20"/>
  <c r="I35" i="20"/>
  <c r="G35" i="20"/>
  <c r="F35" i="20"/>
  <c r="E35" i="20"/>
  <c r="D35" i="20"/>
  <c r="C35" i="20"/>
  <c r="I34" i="20"/>
  <c r="G34" i="20"/>
  <c r="F34" i="20"/>
  <c r="E34" i="20"/>
  <c r="D34" i="20"/>
  <c r="C34" i="20"/>
  <c r="I33" i="20"/>
  <c r="G33" i="20"/>
  <c r="F33" i="20"/>
  <c r="E33" i="20"/>
  <c r="D33" i="20"/>
  <c r="C33" i="20"/>
  <c r="I32" i="20"/>
  <c r="G32" i="20"/>
  <c r="F32" i="20"/>
  <c r="E32" i="20"/>
  <c r="D32" i="20"/>
  <c r="C32" i="20"/>
  <c r="I31" i="20"/>
  <c r="G31" i="20"/>
  <c r="F31" i="20"/>
  <c r="E31" i="20"/>
  <c r="D31" i="20"/>
  <c r="C31" i="20"/>
  <c r="I30" i="20"/>
  <c r="G30" i="20"/>
  <c r="F30" i="20"/>
  <c r="E30" i="20"/>
  <c r="D30" i="20"/>
  <c r="C30" i="20"/>
  <c r="I29" i="20"/>
  <c r="G29" i="20"/>
  <c r="F29" i="20"/>
  <c r="E29" i="20"/>
  <c r="D29" i="20"/>
  <c r="C29" i="20"/>
  <c r="I28" i="20"/>
  <c r="G28" i="20"/>
  <c r="F28" i="20"/>
  <c r="E28" i="20"/>
  <c r="D28" i="20"/>
  <c r="C28" i="20"/>
  <c r="I27" i="20"/>
  <c r="G27" i="20"/>
  <c r="F27" i="20"/>
  <c r="E27" i="20"/>
  <c r="D27" i="20"/>
  <c r="C27" i="20"/>
  <c r="I26" i="20"/>
  <c r="G26" i="20"/>
  <c r="F26" i="20"/>
  <c r="E26" i="20"/>
  <c r="D26" i="20"/>
  <c r="C26" i="20"/>
  <c r="I25" i="20"/>
  <c r="G25" i="20"/>
  <c r="F25" i="20"/>
  <c r="E25" i="20"/>
  <c r="D25" i="20"/>
  <c r="C25" i="20"/>
  <c r="I24" i="20"/>
  <c r="G24" i="20"/>
  <c r="F24" i="20"/>
  <c r="E24" i="20"/>
  <c r="D24" i="20"/>
  <c r="C24" i="20"/>
  <c r="A24" i="20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I23" i="20"/>
  <c r="G23" i="20"/>
  <c r="F23" i="20"/>
  <c r="E23" i="20"/>
  <c r="D23" i="20"/>
  <c r="C23" i="20"/>
  <c r="I19" i="20"/>
  <c r="G19" i="20"/>
  <c r="F19" i="20"/>
  <c r="E19" i="20"/>
  <c r="D19" i="20"/>
  <c r="C19" i="20"/>
  <c r="I18" i="20"/>
  <c r="G18" i="20"/>
  <c r="F18" i="20"/>
  <c r="E18" i="20"/>
  <c r="D18" i="20"/>
  <c r="C18" i="20"/>
  <c r="I17" i="20"/>
  <c r="G17" i="20"/>
  <c r="F17" i="20"/>
  <c r="E17" i="20"/>
  <c r="D17" i="20"/>
  <c r="C17" i="20"/>
  <c r="I16" i="20"/>
  <c r="G16" i="20"/>
  <c r="F16" i="20"/>
  <c r="E16" i="20"/>
  <c r="D16" i="20"/>
  <c r="C16" i="20"/>
  <c r="I15" i="20"/>
  <c r="G15" i="20"/>
  <c r="F15" i="20"/>
  <c r="E15" i="20"/>
  <c r="D15" i="20"/>
  <c r="C15" i="20"/>
  <c r="I14" i="20"/>
  <c r="G14" i="20"/>
  <c r="F14" i="20"/>
  <c r="E14" i="20"/>
  <c r="D14" i="20"/>
  <c r="C14" i="20"/>
  <c r="I13" i="20"/>
  <c r="G13" i="20"/>
  <c r="F13" i="20"/>
  <c r="E13" i="20"/>
  <c r="D13" i="20"/>
  <c r="C13" i="20"/>
  <c r="I12" i="20"/>
  <c r="G12" i="20"/>
  <c r="F12" i="20"/>
  <c r="E12" i="20"/>
  <c r="D12" i="20"/>
  <c r="C12" i="20"/>
  <c r="I11" i="20"/>
  <c r="G11" i="20"/>
  <c r="F11" i="20"/>
  <c r="E11" i="20"/>
  <c r="D11" i="20"/>
  <c r="C11" i="20"/>
  <c r="I10" i="20"/>
  <c r="G10" i="20"/>
  <c r="F10" i="20"/>
  <c r="E10" i="20"/>
  <c r="D10" i="20"/>
  <c r="C10" i="20"/>
  <c r="A10" i="20"/>
  <c r="A11" i="20" s="1"/>
  <c r="A12" i="20" s="1"/>
  <c r="A13" i="20" s="1"/>
  <c r="A14" i="20" s="1"/>
  <c r="A15" i="20" s="1"/>
  <c r="A16" i="20" s="1"/>
  <c r="A17" i="20" s="1"/>
  <c r="A18" i="20" s="1"/>
  <c r="A19" i="20" s="1"/>
  <c r="I9" i="20"/>
  <c r="G9" i="20"/>
  <c r="F9" i="20"/>
  <c r="E9" i="20"/>
  <c r="D9" i="20"/>
  <c r="C9" i="20"/>
  <c r="I8" i="20"/>
  <c r="G8" i="20"/>
  <c r="F8" i="20"/>
  <c r="E8" i="20"/>
  <c r="D8" i="20"/>
  <c r="C8" i="20"/>
  <c r="I7" i="20"/>
  <c r="G7" i="20"/>
  <c r="F7" i="20"/>
  <c r="E7" i="20"/>
  <c r="D7" i="20"/>
  <c r="C7" i="20"/>
  <c r="I6" i="20"/>
  <c r="G6" i="20"/>
  <c r="F6" i="20"/>
  <c r="E6" i="20"/>
  <c r="D6" i="20"/>
  <c r="C6" i="20"/>
  <c r="I5" i="20"/>
  <c r="G5" i="20"/>
  <c r="F5" i="20"/>
  <c r="E5" i="20"/>
  <c r="D5" i="20"/>
  <c r="C5" i="20"/>
  <c r="I4" i="20"/>
  <c r="G4" i="20"/>
  <c r="F4" i="20"/>
  <c r="E4" i="20"/>
  <c r="D4" i="20"/>
  <c r="C4" i="20"/>
  <c r="A4" i="20"/>
  <c r="A5" i="20" s="1"/>
  <c r="A6" i="20" s="1"/>
  <c r="A7" i="20" s="1"/>
  <c r="A8" i="20" s="1"/>
  <c r="A9" i="20" s="1"/>
  <c r="I3" i="20"/>
  <c r="G3" i="20"/>
  <c r="F3" i="20"/>
  <c r="E3" i="20"/>
  <c r="D3" i="20"/>
  <c r="C3" i="20"/>
  <c r="I140" i="19"/>
  <c r="I138" i="19"/>
  <c r="I136" i="19"/>
  <c r="I135" i="19"/>
  <c r="I134" i="19"/>
  <c r="I133" i="19"/>
  <c r="I132" i="19"/>
  <c r="I130" i="19"/>
  <c r="C125" i="19"/>
  <c r="A123" i="19"/>
  <c r="A138" i="19" s="1"/>
  <c r="A121" i="19"/>
  <c r="A136" i="19" s="1"/>
  <c r="C118" i="19"/>
  <c r="C116" i="19"/>
  <c r="C115" i="19"/>
  <c r="E101" i="19"/>
  <c r="E98" i="19"/>
  <c r="K93" i="19"/>
  <c r="I93" i="19"/>
  <c r="I63" i="19" s="1"/>
  <c r="G93" i="19"/>
  <c r="F93" i="19"/>
  <c r="C93" i="19"/>
  <c r="E62" i="19" s="1"/>
  <c r="L92" i="19"/>
  <c r="L91" i="19"/>
  <c r="L90" i="19"/>
  <c r="L89" i="19"/>
  <c r="L88" i="19"/>
  <c r="L87" i="19"/>
  <c r="L86" i="19"/>
  <c r="L85" i="19"/>
  <c r="L84" i="19"/>
  <c r="L83" i="19"/>
  <c r="L82" i="19"/>
  <c r="L81" i="19"/>
  <c r="H78" i="19"/>
  <c r="G78" i="19"/>
  <c r="F78" i="19"/>
  <c r="E78" i="19"/>
  <c r="D78" i="19"/>
  <c r="C78" i="19"/>
  <c r="I77" i="19"/>
  <c r="I76" i="19"/>
  <c r="K75" i="19"/>
  <c r="I75" i="19"/>
  <c r="I74" i="19"/>
  <c r="K74" i="19" s="1"/>
  <c r="I73" i="19"/>
  <c r="K72" i="19"/>
  <c r="I72" i="19"/>
  <c r="I71" i="19"/>
  <c r="K70" i="19"/>
  <c r="I70" i="19"/>
  <c r="I69" i="19"/>
  <c r="I68" i="19"/>
  <c r="K67" i="19"/>
  <c r="I67" i="19"/>
  <c r="I66" i="19"/>
  <c r="G63" i="19"/>
  <c r="I45" i="19"/>
  <c r="F45" i="19"/>
  <c r="K140" i="19"/>
  <c r="F140" i="19"/>
  <c r="A44" i="19"/>
  <c r="A125" i="19" s="1"/>
  <c r="A140" i="19" s="1"/>
  <c r="K139" i="19"/>
  <c r="I139" i="19"/>
  <c r="F139" i="19"/>
  <c r="K138" i="19"/>
  <c r="F138" i="19"/>
  <c r="A42" i="19"/>
  <c r="K137" i="19"/>
  <c r="I137" i="19"/>
  <c r="F137" i="19"/>
  <c r="A41" i="19"/>
  <c r="K136" i="19"/>
  <c r="F136" i="19"/>
  <c r="A40" i="19"/>
  <c r="K135" i="19"/>
  <c r="F135" i="19"/>
  <c r="K134" i="19"/>
  <c r="F134" i="19"/>
  <c r="A38" i="19"/>
  <c r="K133" i="19"/>
  <c r="F133" i="19"/>
  <c r="K132" i="19"/>
  <c r="F132" i="19"/>
  <c r="A36" i="19"/>
  <c r="K131" i="19"/>
  <c r="I131" i="19"/>
  <c r="F131" i="19"/>
  <c r="K130" i="19"/>
  <c r="F130" i="19"/>
  <c r="A34" i="19"/>
  <c r="K45" i="19"/>
  <c r="I129" i="19"/>
  <c r="F129" i="19"/>
  <c r="C45" i="19"/>
  <c r="A33" i="19"/>
  <c r="H28" i="19"/>
  <c r="A43" i="19"/>
  <c r="A124" i="19" s="1"/>
  <c r="A139" i="19" s="1"/>
  <c r="C123" i="19"/>
  <c r="H26" i="19"/>
  <c r="C122" i="19"/>
  <c r="A122" i="19"/>
  <c r="A137" i="19" s="1"/>
  <c r="C121" i="19"/>
  <c r="H24" i="19"/>
  <c r="C120" i="19"/>
  <c r="A39" i="19"/>
  <c r="C119" i="19"/>
  <c r="A119" i="19"/>
  <c r="A134" i="19" s="1"/>
  <c r="H22" i="19"/>
  <c r="A118" i="19"/>
  <c r="A133" i="19" s="1"/>
  <c r="A117" i="19"/>
  <c r="A132" i="19" s="1"/>
  <c r="H20" i="19"/>
  <c r="A116" i="19"/>
  <c r="A131" i="19" s="1"/>
  <c r="H19" i="19"/>
  <c r="A115" i="19"/>
  <c r="A130" i="19" s="1"/>
  <c r="H18" i="19"/>
  <c r="C30" i="19"/>
  <c r="A114" i="19"/>
  <c r="A129" i="19" s="1"/>
  <c r="I15" i="19"/>
  <c r="G15" i="19"/>
  <c r="E102" i="19"/>
  <c r="E100" i="19"/>
  <c r="E99" i="19"/>
  <c r="H286" i="18"/>
  <c r="G286" i="18"/>
  <c r="F286" i="18"/>
  <c r="E286" i="18"/>
  <c r="D286" i="18"/>
  <c r="C286" i="18"/>
  <c r="H285" i="18"/>
  <c r="G285" i="18"/>
  <c r="F285" i="18"/>
  <c r="E285" i="18"/>
  <c r="D285" i="18"/>
  <c r="C285" i="18"/>
  <c r="H284" i="18"/>
  <c r="G284" i="18"/>
  <c r="F284" i="18"/>
  <c r="E284" i="18"/>
  <c r="D284" i="18"/>
  <c r="C284" i="18"/>
  <c r="H282" i="18"/>
  <c r="G282" i="18"/>
  <c r="F282" i="18"/>
  <c r="E282" i="18"/>
  <c r="D282" i="18"/>
  <c r="C282" i="18"/>
  <c r="F280" i="18"/>
  <c r="F279" i="18"/>
  <c r="F278" i="18"/>
  <c r="G277" i="18"/>
  <c r="F277" i="18"/>
  <c r="C273" i="18"/>
  <c r="C288" i="18" s="1"/>
  <c r="J270" i="18"/>
  <c r="H270" i="18"/>
  <c r="G270" i="18"/>
  <c r="F270" i="18"/>
  <c r="C274" i="18" s="1"/>
  <c r="C270" i="18"/>
  <c r="E249" i="18" s="1"/>
  <c r="K269" i="18"/>
  <c r="K268" i="18"/>
  <c r="K267" i="18"/>
  <c r="K266" i="18"/>
  <c r="K265" i="18"/>
  <c r="K264" i="18"/>
  <c r="K270" i="18" s="1"/>
  <c r="C261" i="18"/>
  <c r="H260" i="18"/>
  <c r="F260" i="18"/>
  <c r="D260" i="18"/>
  <c r="H259" i="18"/>
  <c r="F259" i="18"/>
  <c r="I259" i="18" s="1"/>
  <c r="D259" i="18"/>
  <c r="H258" i="18"/>
  <c r="F258" i="18"/>
  <c r="D258" i="18"/>
  <c r="I258" i="18" s="1"/>
  <c r="I257" i="18"/>
  <c r="H257" i="18"/>
  <c r="F257" i="18"/>
  <c r="D257" i="18"/>
  <c r="H256" i="18"/>
  <c r="F256" i="18"/>
  <c r="D256" i="18"/>
  <c r="I255" i="18"/>
  <c r="H255" i="18"/>
  <c r="F255" i="18"/>
  <c r="D255" i="18"/>
  <c r="I252" i="18"/>
  <c r="G252" i="18"/>
  <c r="D252" i="18"/>
  <c r="E248" i="18"/>
  <c r="E237" i="18"/>
  <c r="H228" i="18"/>
  <c r="G228" i="18"/>
  <c r="F228" i="18"/>
  <c r="E228" i="18"/>
  <c r="D228" i="18"/>
  <c r="C228" i="18"/>
  <c r="H227" i="18"/>
  <c r="G227" i="18"/>
  <c r="F227" i="18"/>
  <c r="E227" i="18"/>
  <c r="D227" i="18"/>
  <c r="C227" i="18"/>
  <c r="H226" i="18"/>
  <c r="G226" i="18"/>
  <c r="F226" i="18"/>
  <c r="E226" i="18"/>
  <c r="D226" i="18"/>
  <c r="C226" i="18"/>
  <c r="H224" i="18"/>
  <c r="G224" i="18"/>
  <c r="F224" i="18"/>
  <c r="E224" i="18"/>
  <c r="D224" i="18"/>
  <c r="C224" i="18"/>
  <c r="F222" i="18"/>
  <c r="F221" i="18"/>
  <c r="F220" i="18"/>
  <c r="G219" i="18"/>
  <c r="F219" i="18"/>
  <c r="C215" i="18"/>
  <c r="C230" i="18" s="1"/>
  <c r="J212" i="18"/>
  <c r="H212" i="18"/>
  <c r="G212" i="18"/>
  <c r="F212" i="18"/>
  <c r="C216" i="18" s="1"/>
  <c r="C212" i="18"/>
  <c r="K211" i="18"/>
  <c r="K210" i="18"/>
  <c r="K209" i="18"/>
  <c r="K208" i="18"/>
  <c r="K207" i="18"/>
  <c r="K206" i="18"/>
  <c r="H202" i="18"/>
  <c r="F202" i="18"/>
  <c r="I202" i="18" s="1"/>
  <c r="D202" i="18"/>
  <c r="H201" i="18"/>
  <c r="F201" i="18"/>
  <c r="D201" i="18"/>
  <c r="I201" i="18" s="1"/>
  <c r="H200" i="18"/>
  <c r="F200" i="18"/>
  <c r="I200" i="18" s="1"/>
  <c r="D200" i="18"/>
  <c r="H199" i="18"/>
  <c r="F199" i="18"/>
  <c r="D199" i="18"/>
  <c r="I199" i="18" s="1"/>
  <c r="I198" i="18"/>
  <c r="H198" i="18"/>
  <c r="F198" i="18"/>
  <c r="D198" i="18"/>
  <c r="H197" i="18"/>
  <c r="G203" i="18" s="1"/>
  <c r="F197" i="18"/>
  <c r="E203" i="18" s="1"/>
  <c r="D197" i="18"/>
  <c r="I194" i="18"/>
  <c r="G194" i="18"/>
  <c r="D194" i="18"/>
  <c r="E191" i="18"/>
  <c r="E190" i="18"/>
  <c r="E179" i="18"/>
  <c r="H170" i="18"/>
  <c r="G170" i="18"/>
  <c r="F170" i="18"/>
  <c r="E170" i="18"/>
  <c r="D170" i="18"/>
  <c r="C170" i="18"/>
  <c r="H169" i="18"/>
  <c r="G169" i="18"/>
  <c r="F169" i="18"/>
  <c r="E169" i="18"/>
  <c r="D169" i="18"/>
  <c r="C169" i="18"/>
  <c r="H168" i="18"/>
  <c r="G168" i="18"/>
  <c r="F168" i="18"/>
  <c r="E168" i="18"/>
  <c r="D168" i="18"/>
  <c r="C168" i="18"/>
  <c r="H166" i="18"/>
  <c r="G166" i="18"/>
  <c r="F166" i="18"/>
  <c r="E166" i="18"/>
  <c r="D166" i="18"/>
  <c r="C166" i="18"/>
  <c r="F164" i="18"/>
  <c r="F163" i="18"/>
  <c r="F162" i="18"/>
  <c r="G161" i="18"/>
  <c r="F161" i="18"/>
  <c r="J154" i="18"/>
  <c r="H154" i="18"/>
  <c r="G154" i="18"/>
  <c r="F154" i="18"/>
  <c r="D136" i="18" s="1"/>
  <c r="C154" i="18"/>
  <c r="E133" i="18" s="1"/>
  <c r="K153" i="18"/>
  <c r="K152" i="18"/>
  <c r="K151" i="18"/>
  <c r="K150" i="18"/>
  <c r="K149" i="18"/>
  <c r="K148" i="18"/>
  <c r="K154" i="18" s="1"/>
  <c r="H144" i="18"/>
  <c r="F144" i="18"/>
  <c r="D144" i="18"/>
  <c r="I144" i="18" s="1"/>
  <c r="I143" i="18"/>
  <c r="H143" i="18"/>
  <c r="F143" i="18"/>
  <c r="D143" i="18"/>
  <c r="H142" i="18"/>
  <c r="F142" i="18"/>
  <c r="D142" i="18"/>
  <c r="H141" i="18"/>
  <c r="F141" i="18"/>
  <c r="I141" i="18" s="1"/>
  <c r="D141" i="18"/>
  <c r="H140" i="18"/>
  <c r="F140" i="18"/>
  <c r="E145" i="18" s="1"/>
  <c r="D140" i="18"/>
  <c r="I140" i="18" s="1"/>
  <c r="I139" i="18"/>
  <c r="H139" i="18"/>
  <c r="F139" i="18"/>
  <c r="D139" i="18"/>
  <c r="I136" i="18"/>
  <c r="G136" i="18"/>
  <c r="E132" i="18"/>
  <c r="C156" i="18" s="1"/>
  <c r="E121" i="18"/>
  <c r="H112" i="18"/>
  <c r="G112" i="18"/>
  <c r="F112" i="18"/>
  <c r="E112" i="18"/>
  <c r="D112" i="18"/>
  <c r="C112" i="18"/>
  <c r="H111" i="18"/>
  <c r="G111" i="18"/>
  <c r="F111" i="18"/>
  <c r="E111" i="18"/>
  <c r="D111" i="18"/>
  <c r="C111" i="18"/>
  <c r="H110" i="18"/>
  <c r="G110" i="18"/>
  <c r="F110" i="18"/>
  <c r="E110" i="18"/>
  <c r="D110" i="18"/>
  <c r="C110" i="18"/>
  <c r="H108" i="18"/>
  <c r="G108" i="18"/>
  <c r="F108" i="18"/>
  <c r="E108" i="18"/>
  <c r="D108" i="18"/>
  <c r="C108" i="18"/>
  <c r="F106" i="18"/>
  <c r="M105" i="18"/>
  <c r="L105" i="18"/>
  <c r="F105" i="18"/>
  <c r="M104" i="18"/>
  <c r="F104" i="18"/>
  <c r="M103" i="18"/>
  <c r="G103" i="18"/>
  <c r="F103" i="18"/>
  <c r="M102" i="18"/>
  <c r="M101" i="18"/>
  <c r="M100" i="18"/>
  <c r="M99" i="18"/>
  <c r="C99" i="18"/>
  <c r="C114" i="18" s="1"/>
  <c r="M98" i="18"/>
  <c r="C98" i="18"/>
  <c r="M97" i="18"/>
  <c r="M96" i="18"/>
  <c r="J96" i="18"/>
  <c r="H96" i="18"/>
  <c r="G96" i="18"/>
  <c r="F96" i="18"/>
  <c r="C100" i="18" s="1"/>
  <c r="C96" i="18"/>
  <c r="M95" i="18"/>
  <c r="K95" i="18"/>
  <c r="M94" i="18"/>
  <c r="K94" i="18"/>
  <c r="M93" i="18"/>
  <c r="K93" i="18"/>
  <c r="K92" i="18"/>
  <c r="K91" i="18"/>
  <c r="K96" i="18" s="1"/>
  <c r="K90" i="18"/>
  <c r="G87" i="18"/>
  <c r="H86" i="18"/>
  <c r="F86" i="18"/>
  <c r="E87" i="18" s="1"/>
  <c r="D86" i="18"/>
  <c r="I85" i="18"/>
  <c r="H85" i="18"/>
  <c r="F85" i="18"/>
  <c r="D85" i="18"/>
  <c r="H84" i="18"/>
  <c r="F84" i="18"/>
  <c r="D84" i="18"/>
  <c r="I84" i="18" s="1"/>
  <c r="H83" i="18"/>
  <c r="I83" i="18" s="1"/>
  <c r="F83" i="18"/>
  <c r="D83" i="18"/>
  <c r="I82" i="18"/>
  <c r="H82" i="18"/>
  <c r="F82" i="18"/>
  <c r="D82" i="18"/>
  <c r="C87" i="18" s="1"/>
  <c r="H81" i="18"/>
  <c r="F81" i="18"/>
  <c r="D81" i="18"/>
  <c r="I78" i="18"/>
  <c r="G78" i="18"/>
  <c r="D78" i="18"/>
  <c r="E75" i="18"/>
  <c r="E74" i="18"/>
  <c r="L72" i="18"/>
  <c r="E63" i="18"/>
  <c r="H52" i="18"/>
  <c r="G52" i="18"/>
  <c r="F52" i="18"/>
  <c r="E52" i="18"/>
  <c r="D52" i="18"/>
  <c r="C52" i="18"/>
  <c r="H51" i="18"/>
  <c r="G51" i="18"/>
  <c r="F51" i="18"/>
  <c r="E51" i="18"/>
  <c r="D51" i="18"/>
  <c r="C51" i="18"/>
  <c r="H50" i="18"/>
  <c r="G50" i="18"/>
  <c r="F50" i="18"/>
  <c r="E50" i="18"/>
  <c r="D50" i="18"/>
  <c r="C50" i="18"/>
  <c r="H48" i="18"/>
  <c r="G48" i="18"/>
  <c r="F48" i="18"/>
  <c r="E48" i="18"/>
  <c r="D48" i="18"/>
  <c r="C48" i="18"/>
  <c r="F46" i="18"/>
  <c r="F45" i="18"/>
  <c r="F44" i="18"/>
  <c r="G43" i="18"/>
  <c r="F43" i="18"/>
  <c r="C39" i="18"/>
  <c r="C54" i="18" s="1"/>
  <c r="L36" i="18"/>
  <c r="M36" i="18" s="1"/>
  <c r="J36" i="18"/>
  <c r="H36" i="18"/>
  <c r="G36" i="18"/>
  <c r="F36" i="18"/>
  <c r="C40" i="18" s="1"/>
  <c r="C36" i="18"/>
  <c r="E14" i="18" s="1"/>
  <c r="K35" i="18"/>
  <c r="L35" i="18" s="1"/>
  <c r="L34" i="18"/>
  <c r="K34" i="18"/>
  <c r="K33" i="18"/>
  <c r="L33" i="18" s="1"/>
  <c r="K32" i="18"/>
  <c r="L32" i="18" s="1"/>
  <c r="K31" i="18"/>
  <c r="L31" i="18" s="1"/>
  <c r="L30" i="18"/>
  <c r="K30" i="18"/>
  <c r="K36" i="18" s="1"/>
  <c r="O26" i="18"/>
  <c r="H26" i="18"/>
  <c r="F26" i="18"/>
  <c r="I26" i="18" s="1"/>
  <c r="D26" i="18"/>
  <c r="O25" i="18"/>
  <c r="H25" i="18"/>
  <c r="F25" i="18"/>
  <c r="D25" i="18"/>
  <c r="I25" i="18" s="1"/>
  <c r="O24" i="18"/>
  <c r="H24" i="18"/>
  <c r="F24" i="18"/>
  <c r="D24" i="18"/>
  <c r="O23" i="18"/>
  <c r="I23" i="18"/>
  <c r="H23" i="18"/>
  <c r="F23" i="18"/>
  <c r="D23" i="18"/>
  <c r="O22" i="18"/>
  <c r="H22" i="18"/>
  <c r="F22" i="18"/>
  <c r="I22" i="18" s="1"/>
  <c r="D22" i="18"/>
  <c r="O21" i="18"/>
  <c r="H21" i="18"/>
  <c r="F21" i="18"/>
  <c r="D21" i="18"/>
  <c r="L19" i="18"/>
  <c r="L18" i="18"/>
  <c r="I18" i="18"/>
  <c r="G18" i="18"/>
  <c r="D18" i="18"/>
  <c r="E15" i="18"/>
  <c r="E3" i="18"/>
  <c r="C51" i="17"/>
  <c r="C49" i="17"/>
  <c r="C36" i="17"/>
  <c r="C27" i="17"/>
  <c r="C24" i="17"/>
  <c r="C16" i="17"/>
  <c r="C14" i="17"/>
  <c r="C5" i="17"/>
  <c r="A1" i="17"/>
  <c r="C23" i="16"/>
  <c r="C22" i="16"/>
  <c r="C21" i="16"/>
  <c r="C20" i="16"/>
  <c r="C19" i="16"/>
  <c r="C18" i="16"/>
  <c r="C25" i="16" s="1"/>
  <c r="C9" i="16"/>
  <c r="C7" i="16"/>
  <c r="B51" i="15"/>
  <c r="C49" i="15"/>
  <c r="B49" i="15"/>
  <c r="D31" i="15"/>
  <c r="C27" i="15"/>
  <c r="D25" i="15"/>
  <c r="C25" i="15"/>
  <c r="B25" i="15"/>
  <c r="D16" i="15"/>
  <c r="D15" i="15"/>
  <c r="B11" i="15"/>
  <c r="C4" i="15"/>
  <c r="C30" i="15" s="1"/>
  <c r="B4" i="15"/>
  <c r="B30" i="15" s="1"/>
  <c r="C3" i="15"/>
  <c r="B3" i="15"/>
  <c r="E86" i="14"/>
  <c r="C86" i="14"/>
  <c r="B11" i="16" s="1"/>
  <c r="C11" i="16" s="1"/>
  <c r="E85" i="14"/>
  <c r="C24" i="15" s="1"/>
  <c r="C85" i="14"/>
  <c r="B24" i="15" s="1"/>
  <c r="E84" i="14"/>
  <c r="C12" i="26" s="1"/>
  <c r="C84" i="14"/>
  <c r="B12" i="26" s="1"/>
  <c r="D12" i="26" s="1"/>
  <c r="I81" i="14"/>
  <c r="C79" i="14"/>
  <c r="B15" i="26" s="1"/>
  <c r="C78" i="14"/>
  <c r="B14" i="26" s="1"/>
  <c r="I77" i="14"/>
  <c r="B34" i="15" s="1"/>
  <c r="E74" i="14"/>
  <c r="C13" i="26" s="1"/>
  <c r="C74" i="14"/>
  <c r="B13" i="26" s="1"/>
  <c r="E73" i="14"/>
  <c r="C11" i="26" s="1"/>
  <c r="C73" i="14"/>
  <c r="B11" i="26" s="1"/>
  <c r="D11" i="26" s="1"/>
  <c r="E72" i="14"/>
  <c r="C10" i="26" s="1"/>
  <c r="C72" i="14"/>
  <c r="B10" i="26" s="1"/>
  <c r="D10" i="26" s="1"/>
  <c r="H70" i="14"/>
  <c r="E70" i="14"/>
  <c r="C48" i="15" s="1"/>
  <c r="C70" i="14"/>
  <c r="B50" i="15" s="1"/>
  <c r="H69" i="14"/>
  <c r="D69" i="14"/>
  <c r="H68" i="14"/>
  <c r="D68" i="14"/>
  <c r="H67" i="14"/>
  <c r="C17" i="17" s="1"/>
  <c r="D67" i="14"/>
  <c r="H66" i="14"/>
  <c r="D66" i="14"/>
  <c r="H64" i="14"/>
  <c r="C23" i="17" s="1"/>
  <c r="D64" i="14"/>
  <c r="H63" i="14"/>
  <c r="C20" i="17" s="1"/>
  <c r="D63" i="14"/>
  <c r="H62" i="14"/>
  <c r="C21" i="17" s="1"/>
  <c r="D62" i="14"/>
  <c r="H61" i="14"/>
  <c r="D61" i="14"/>
  <c r="H59" i="14"/>
  <c r="C35" i="17" s="1"/>
  <c r="D59" i="14"/>
  <c r="H58" i="14"/>
  <c r="C34" i="17" s="1"/>
  <c r="C38" i="17" s="1"/>
  <c r="B41" i="15" s="1"/>
  <c r="D58" i="14"/>
  <c r="H55" i="14"/>
  <c r="C29" i="17" s="1"/>
  <c r="D55" i="14"/>
  <c r="H54" i="14"/>
  <c r="C25" i="17" s="1"/>
  <c r="D54" i="14"/>
  <c r="H53" i="14"/>
  <c r="C26" i="17" s="1"/>
  <c r="D53" i="14"/>
  <c r="H52" i="14"/>
  <c r="D52" i="14"/>
  <c r="H51" i="14"/>
  <c r="C22" i="17" s="1"/>
  <c r="D51" i="14"/>
  <c r="H50" i="14"/>
  <c r="C28" i="17" s="1"/>
  <c r="D50" i="14"/>
  <c r="H48" i="14"/>
  <c r="E48" i="14"/>
  <c r="C48" i="14"/>
  <c r="D48" i="14" s="1"/>
  <c r="H47" i="14"/>
  <c r="D47" i="14"/>
  <c r="H46" i="14"/>
  <c r="D46" i="14"/>
  <c r="H45" i="14"/>
  <c r="D45" i="14"/>
  <c r="H44" i="14"/>
  <c r="C41" i="17" s="1"/>
  <c r="C46" i="17" s="1"/>
  <c r="D44" i="14"/>
  <c r="H41" i="14"/>
  <c r="D41" i="14"/>
  <c r="H40" i="14"/>
  <c r="D40" i="14"/>
  <c r="E39" i="14"/>
  <c r="C14" i="15" s="1"/>
  <c r="C39" i="14"/>
  <c r="D39" i="14" s="1"/>
  <c r="H38" i="14"/>
  <c r="D38" i="14"/>
  <c r="H37" i="14"/>
  <c r="C15" i="17" s="1"/>
  <c r="D37" i="14"/>
  <c r="H36" i="14"/>
  <c r="D36" i="14"/>
  <c r="E35" i="14"/>
  <c r="H35" i="14" s="1"/>
  <c r="D35" i="14"/>
  <c r="C35" i="14"/>
  <c r="H34" i="14"/>
  <c r="D34" i="14"/>
  <c r="H33" i="14"/>
  <c r="D33" i="14"/>
  <c r="H29" i="14"/>
  <c r="D29" i="14"/>
  <c r="H26" i="14"/>
  <c r="D26" i="14"/>
  <c r="H24" i="14"/>
  <c r="D24" i="14"/>
  <c r="H23" i="14"/>
  <c r="D23" i="14"/>
  <c r="H22" i="14"/>
  <c r="D22" i="14"/>
  <c r="H21" i="14"/>
  <c r="D21" i="14"/>
  <c r="E18" i="14"/>
  <c r="H18" i="14" s="1"/>
  <c r="C18" i="14"/>
  <c r="D18" i="14" s="1"/>
  <c r="H17" i="14"/>
  <c r="D17" i="14"/>
  <c r="H16" i="14"/>
  <c r="D16" i="14"/>
  <c r="H15" i="14"/>
  <c r="D15" i="14"/>
  <c r="H14" i="14"/>
  <c r="D14" i="14"/>
  <c r="H11" i="14"/>
  <c r="D11" i="14"/>
  <c r="H10" i="14"/>
  <c r="D10" i="14"/>
  <c r="H9" i="14"/>
  <c r="D9" i="14"/>
  <c r="H7" i="14"/>
  <c r="D7" i="14"/>
  <c r="E6" i="14"/>
  <c r="C6" i="14"/>
  <c r="C8" i="14" s="1"/>
  <c r="C12" i="14" s="1"/>
  <c r="H5" i="14"/>
  <c r="D5" i="14"/>
  <c r="H4" i="14"/>
  <c r="D4" i="14"/>
  <c r="D36" i="6" s="1"/>
  <c r="E36" i="6" s="1"/>
  <c r="F36" i="6" s="1"/>
  <c r="E3" i="14"/>
  <c r="C3" i="14"/>
  <c r="A2" i="14"/>
  <c r="F71" i="8"/>
  <c r="E663" i="6"/>
  <c r="F663" i="6" s="1"/>
  <c r="E662" i="6"/>
  <c r="F662" i="6" s="1"/>
  <c r="E661" i="6"/>
  <c r="E660" i="6"/>
  <c r="F660" i="6" s="1"/>
  <c r="D660" i="6"/>
  <c r="F659" i="6"/>
  <c r="E659" i="6"/>
  <c r="F658" i="6"/>
  <c r="E658" i="6"/>
  <c r="E657" i="6"/>
  <c r="F656" i="6"/>
  <c r="E656" i="6"/>
  <c r="F655" i="6"/>
  <c r="E655" i="6"/>
  <c r="E654" i="6"/>
  <c r="E653" i="6"/>
  <c r="F653" i="6" s="1"/>
  <c r="E652" i="6"/>
  <c r="E651" i="6"/>
  <c r="E649" i="6"/>
  <c r="E648" i="6"/>
  <c r="F648" i="6" s="1"/>
  <c r="E647" i="6"/>
  <c r="F647" i="6" s="1"/>
  <c r="E646" i="6"/>
  <c r="F646" i="6" s="1"/>
  <c r="F645" i="6"/>
  <c r="E645" i="6"/>
  <c r="E644" i="6"/>
  <c r="F644" i="6" s="1"/>
  <c r="E643" i="6"/>
  <c r="F643" i="6" s="1"/>
  <c r="E642" i="6"/>
  <c r="F642" i="6" s="1"/>
  <c r="F641" i="6"/>
  <c r="E640" i="6"/>
  <c r="E639" i="6"/>
  <c r="E638" i="6"/>
  <c r="E637" i="6"/>
  <c r="F637" i="6" s="1"/>
  <c r="F636" i="6"/>
  <c r="E636" i="6"/>
  <c r="E635" i="6"/>
  <c r="F634" i="6"/>
  <c r="E634" i="6"/>
  <c r="E633" i="6"/>
  <c r="F632" i="6"/>
  <c r="E632" i="6"/>
  <c r="E631" i="6"/>
  <c r="F630" i="6"/>
  <c r="E630" i="6"/>
  <c r="E629" i="6"/>
  <c r="F629" i="6" s="1"/>
  <c r="F628" i="6"/>
  <c r="F627" i="6"/>
  <c r="E626" i="6"/>
  <c r="E625" i="6"/>
  <c r="E624" i="6"/>
  <c r="E623" i="6"/>
  <c r="E622" i="6"/>
  <c r="F621" i="6"/>
  <c r="E621" i="6"/>
  <c r="E620" i="6"/>
  <c r="F620" i="6" s="1"/>
  <c r="E619" i="6"/>
  <c r="E618" i="6"/>
  <c r="F618" i="6" s="1"/>
  <c r="E617" i="6"/>
  <c r="E616" i="6"/>
  <c r="F616" i="6" s="1"/>
  <c r="E615" i="6"/>
  <c r="E614" i="6"/>
  <c r="F614" i="6" s="1"/>
  <c r="E613" i="6"/>
  <c r="E612" i="6"/>
  <c r="F612" i="6" s="1"/>
  <c r="F611" i="6"/>
  <c r="E611" i="6"/>
  <c r="E610" i="6"/>
  <c r="F609" i="6"/>
  <c r="E609" i="6"/>
  <c r="E608" i="6"/>
  <c r="F608" i="6" s="1"/>
  <c r="E607" i="6"/>
  <c r="E606" i="6"/>
  <c r="E605" i="6"/>
  <c r="E604" i="6"/>
  <c r="F604" i="6" s="1"/>
  <c r="F603" i="6"/>
  <c r="E603" i="6"/>
  <c r="E602" i="6"/>
  <c r="F602" i="6" s="1"/>
  <c r="F601" i="6"/>
  <c r="E601" i="6"/>
  <c r="E600" i="6"/>
  <c r="F600" i="6" s="1"/>
  <c r="D600" i="6"/>
  <c r="F598" i="6"/>
  <c r="E598" i="6"/>
  <c r="D598" i="6"/>
  <c r="F597" i="6"/>
  <c r="E597" i="6"/>
  <c r="F596" i="6"/>
  <c r="E596" i="6"/>
  <c r="F595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F562" i="6"/>
  <c r="E562" i="6"/>
  <c r="E561" i="6"/>
  <c r="E560" i="6"/>
  <c r="E559" i="6"/>
  <c r="E558" i="6"/>
  <c r="E557" i="6"/>
  <c r="E556" i="6"/>
  <c r="E555" i="6"/>
  <c r="E554" i="6"/>
  <c r="F553" i="6"/>
  <c r="E553" i="6"/>
  <c r="E552" i="6"/>
  <c r="E551" i="6"/>
  <c r="F550" i="6"/>
  <c r="E550" i="6"/>
  <c r="E549" i="6"/>
  <c r="E548" i="6"/>
  <c r="E547" i="6"/>
  <c r="E542" i="6"/>
  <c r="F542" i="6" s="1"/>
  <c r="F541" i="6"/>
  <c r="E541" i="6"/>
  <c r="F540" i="6"/>
  <c r="E540" i="6"/>
  <c r="E539" i="6"/>
  <c r="E538" i="6"/>
  <c r="F537" i="6"/>
  <c r="E537" i="6"/>
  <c r="F536" i="6"/>
  <c r="E536" i="6"/>
  <c r="E535" i="6"/>
  <c r="F535" i="6" s="1"/>
  <c r="E534" i="6"/>
  <c r="F533" i="6"/>
  <c r="E532" i="6"/>
  <c r="F532" i="6" s="1"/>
  <c r="E531" i="6"/>
  <c r="E530" i="6"/>
  <c r="F529" i="6"/>
  <c r="E529" i="6"/>
  <c r="D529" i="6"/>
  <c r="D528" i="6"/>
  <c r="E528" i="6" s="1"/>
  <c r="F528" i="6" s="1"/>
  <c r="F526" i="6"/>
  <c r="E526" i="6"/>
  <c r="E525" i="6"/>
  <c r="E524" i="6"/>
  <c r="F524" i="6" s="1"/>
  <c r="F523" i="6"/>
  <c r="E523" i="6"/>
  <c r="F522" i="6"/>
  <c r="E522" i="6"/>
  <c r="F521" i="6"/>
  <c r="F520" i="6"/>
  <c r="F519" i="6"/>
  <c r="F518" i="6"/>
  <c r="F517" i="6"/>
  <c r="E516" i="6"/>
  <c r="F516" i="6" s="1"/>
  <c r="E515" i="6"/>
  <c r="F515" i="6" s="1"/>
  <c r="F514" i="6"/>
  <c r="E514" i="6"/>
  <c r="E513" i="6"/>
  <c r="E512" i="6"/>
  <c r="F512" i="6" s="1"/>
  <c r="E511" i="6"/>
  <c r="F511" i="6" s="1"/>
  <c r="F510" i="6"/>
  <c r="E510" i="6"/>
  <c r="F509" i="6"/>
  <c r="E509" i="6"/>
  <c r="E508" i="6"/>
  <c r="E507" i="6"/>
  <c r="F507" i="6" s="1"/>
  <c r="F506" i="6"/>
  <c r="E505" i="6"/>
  <c r="F505" i="6" s="1"/>
  <c r="F504" i="6"/>
  <c r="E504" i="6"/>
  <c r="F503" i="6"/>
  <c r="F502" i="6"/>
  <c r="D502" i="6"/>
  <c r="F501" i="6"/>
  <c r="E501" i="6"/>
  <c r="F500" i="6"/>
  <c r="E500" i="6"/>
  <c r="E499" i="6"/>
  <c r="F499" i="6" s="1"/>
  <c r="E498" i="6"/>
  <c r="F498" i="6" s="1"/>
  <c r="F497" i="6"/>
  <c r="E497" i="6"/>
  <c r="F496" i="6"/>
  <c r="E496" i="6"/>
  <c r="E495" i="6"/>
  <c r="F495" i="6" s="1"/>
  <c r="F493" i="6"/>
  <c r="F492" i="6"/>
  <c r="E492" i="6"/>
  <c r="E491" i="6"/>
  <c r="F491" i="6" s="1"/>
  <c r="F490" i="6"/>
  <c r="E490" i="6"/>
  <c r="F489" i="6"/>
  <c r="E489" i="6"/>
  <c r="F488" i="6"/>
  <c r="E488" i="6"/>
  <c r="E487" i="6"/>
  <c r="F486" i="6"/>
  <c r="E486" i="6"/>
  <c r="F485" i="6"/>
  <c r="E485" i="6"/>
  <c r="F484" i="6"/>
  <c r="E484" i="6"/>
  <c r="F483" i="6"/>
  <c r="F482" i="6"/>
  <c r="E482" i="6"/>
  <c r="E481" i="6"/>
  <c r="F481" i="6" s="1"/>
  <c r="E480" i="6"/>
  <c r="F480" i="6" s="1"/>
  <c r="F479" i="6"/>
  <c r="F478" i="6"/>
  <c r="F477" i="6"/>
  <c r="E477" i="6"/>
  <c r="E476" i="6"/>
  <c r="F476" i="6" s="1"/>
  <c r="E475" i="6"/>
  <c r="F475" i="6" s="1"/>
  <c r="E474" i="6"/>
  <c r="F473" i="6"/>
  <c r="E473" i="6"/>
  <c r="E472" i="6"/>
  <c r="F472" i="6" s="1"/>
  <c r="E471" i="6"/>
  <c r="F471" i="6" s="1"/>
  <c r="E470" i="6"/>
  <c r="F469" i="6"/>
  <c r="E469" i="6"/>
  <c r="F468" i="6"/>
  <c r="F467" i="6"/>
  <c r="E467" i="6"/>
  <c r="F466" i="6"/>
  <c r="E466" i="6"/>
  <c r="E465" i="6"/>
  <c r="F465" i="6" s="1"/>
  <c r="F464" i="6"/>
  <c r="E464" i="6"/>
  <c r="F463" i="6"/>
  <c r="E463" i="6"/>
  <c r="F462" i="6"/>
  <c r="E462" i="6"/>
  <c r="E461" i="6"/>
  <c r="F461" i="6" s="1"/>
  <c r="F460" i="6"/>
  <c r="E460" i="6"/>
  <c r="F459" i="6"/>
  <c r="E459" i="6"/>
  <c r="F458" i="6"/>
  <c r="E458" i="6"/>
  <c r="E457" i="6"/>
  <c r="F457" i="6" s="1"/>
  <c r="F456" i="6"/>
  <c r="E456" i="6"/>
  <c r="F455" i="6"/>
  <c r="E455" i="6"/>
  <c r="F454" i="6"/>
  <c r="E454" i="6"/>
  <c r="E453" i="6"/>
  <c r="F453" i="6" s="1"/>
  <c r="E452" i="6"/>
  <c r="F451" i="6"/>
  <c r="E451" i="6"/>
  <c r="F450" i="6"/>
  <c r="E450" i="6"/>
  <c r="E449" i="6"/>
  <c r="F449" i="6" s="1"/>
  <c r="F448" i="6"/>
  <c r="E448" i="6"/>
  <c r="F447" i="6"/>
  <c r="E447" i="6"/>
  <c r="F446" i="6"/>
  <c r="E446" i="6"/>
  <c r="E445" i="6"/>
  <c r="F445" i="6" s="1"/>
  <c r="F444" i="6"/>
  <c r="E444" i="6"/>
  <c r="F443" i="6"/>
  <c r="E443" i="6"/>
  <c r="F442" i="6"/>
  <c r="E442" i="6"/>
  <c r="E441" i="6"/>
  <c r="F441" i="6" s="1"/>
  <c r="F440" i="6"/>
  <c r="E440" i="6"/>
  <c r="F439" i="6"/>
  <c r="E439" i="6"/>
  <c r="F438" i="6"/>
  <c r="F437" i="6"/>
  <c r="F436" i="6"/>
  <c r="F435" i="6"/>
  <c r="F434" i="6"/>
  <c r="F433" i="6"/>
  <c r="F432" i="6"/>
  <c r="F431" i="6"/>
  <c r="D431" i="6"/>
  <c r="F430" i="6"/>
  <c r="E430" i="6"/>
  <c r="E429" i="6"/>
  <c r="F429" i="6" s="1"/>
  <c r="E428" i="6"/>
  <c r="F428" i="6" s="1"/>
  <c r="E427" i="6"/>
  <c r="F427" i="6" s="1"/>
  <c r="F426" i="6"/>
  <c r="E426" i="6"/>
  <c r="E425" i="6"/>
  <c r="F425" i="6" s="1"/>
  <c r="E424" i="6"/>
  <c r="F424" i="6" s="1"/>
  <c r="F422" i="6"/>
  <c r="F421" i="6"/>
  <c r="E421" i="6"/>
  <c r="E420" i="6"/>
  <c r="F420" i="6" s="1"/>
  <c r="F419" i="6"/>
  <c r="E419" i="6"/>
  <c r="F418" i="6"/>
  <c r="E418" i="6"/>
  <c r="F417" i="6"/>
  <c r="E417" i="6"/>
  <c r="E416" i="6"/>
  <c r="F415" i="6"/>
  <c r="E415" i="6"/>
  <c r="F414" i="6"/>
  <c r="E414" i="6"/>
  <c r="E413" i="6"/>
  <c r="F412" i="6"/>
  <c r="E411" i="6"/>
  <c r="F411" i="6" s="1"/>
  <c r="E410" i="6"/>
  <c r="F410" i="6" s="1"/>
  <c r="E409" i="6"/>
  <c r="F409" i="6" s="1"/>
  <c r="F408" i="6"/>
  <c r="F407" i="6"/>
  <c r="E406" i="6"/>
  <c r="F406" i="6" s="1"/>
  <c r="E405" i="6"/>
  <c r="F405" i="6" s="1"/>
  <c r="E404" i="6"/>
  <c r="F404" i="6" s="1"/>
  <c r="E403" i="6"/>
  <c r="F402" i="6"/>
  <c r="E402" i="6"/>
  <c r="E401" i="6"/>
  <c r="F401" i="6" s="1"/>
  <c r="E400" i="6"/>
  <c r="F400" i="6" s="1"/>
  <c r="E399" i="6"/>
  <c r="E398" i="6"/>
  <c r="F398" i="6" s="1"/>
  <c r="F397" i="6"/>
  <c r="F396" i="6"/>
  <c r="E396" i="6"/>
  <c r="F395" i="6"/>
  <c r="E395" i="6"/>
  <c r="E394" i="6"/>
  <c r="F394" i="6" s="1"/>
  <c r="F393" i="6"/>
  <c r="E393" i="6"/>
  <c r="F392" i="6"/>
  <c r="E392" i="6"/>
  <c r="F391" i="6"/>
  <c r="E391" i="6"/>
  <c r="E390" i="6"/>
  <c r="F390" i="6" s="1"/>
  <c r="F389" i="6"/>
  <c r="E389" i="6"/>
  <c r="F388" i="6"/>
  <c r="E388" i="6"/>
  <c r="F387" i="6"/>
  <c r="E387" i="6"/>
  <c r="E386" i="6"/>
  <c r="F386" i="6" s="1"/>
  <c r="F385" i="6"/>
  <c r="E385" i="6"/>
  <c r="F384" i="6"/>
  <c r="E384" i="6"/>
  <c r="E383" i="6"/>
  <c r="E382" i="6"/>
  <c r="F382" i="6" s="1"/>
  <c r="F381" i="6"/>
  <c r="E381" i="6"/>
  <c r="F380" i="6"/>
  <c r="E380" i="6"/>
  <c r="E379" i="6"/>
  <c r="E377" i="6"/>
  <c r="F377" i="6" s="1"/>
  <c r="F376" i="6"/>
  <c r="E376" i="6"/>
  <c r="F375" i="6"/>
  <c r="E375" i="6"/>
  <c r="E374" i="6"/>
  <c r="F374" i="6" s="1"/>
  <c r="E373" i="6"/>
  <c r="F373" i="6" s="1"/>
  <c r="F372" i="6"/>
  <c r="E372" i="6"/>
  <c r="F371" i="6"/>
  <c r="E371" i="6"/>
  <c r="E370" i="6"/>
  <c r="F370" i="6" s="1"/>
  <c r="E369" i="6"/>
  <c r="F369" i="6" s="1"/>
  <c r="H96" i="2" s="1"/>
  <c r="I96" i="2" s="1"/>
  <c r="F368" i="6"/>
  <c r="F367" i="6"/>
  <c r="F366" i="6"/>
  <c r="F365" i="6"/>
  <c r="F364" i="6"/>
  <c r="F363" i="6"/>
  <c r="E362" i="6"/>
  <c r="F362" i="6" s="1"/>
  <c r="F361" i="6"/>
  <c r="E361" i="6"/>
  <c r="F360" i="6"/>
  <c r="E360" i="6"/>
  <c r="F359" i="6"/>
  <c r="D359" i="6"/>
  <c r="E358" i="6"/>
  <c r="F358" i="6" s="1"/>
  <c r="F357" i="6"/>
  <c r="E357" i="6"/>
  <c r="F356" i="6"/>
  <c r="E356" i="6"/>
  <c r="E355" i="6"/>
  <c r="F355" i="6" s="1"/>
  <c r="E354" i="6"/>
  <c r="F354" i="6" s="1"/>
  <c r="F353" i="6"/>
  <c r="E353" i="6"/>
  <c r="F352" i="6"/>
  <c r="E352" i="6"/>
  <c r="F350" i="6"/>
  <c r="F349" i="6"/>
  <c r="E349" i="6"/>
  <c r="E348" i="6"/>
  <c r="F348" i="6" s="1"/>
  <c r="E347" i="6"/>
  <c r="F347" i="6" s="1"/>
  <c r="E346" i="6"/>
  <c r="F346" i="6" s="1"/>
  <c r="F345" i="6"/>
  <c r="E345" i="6"/>
  <c r="E344" i="6"/>
  <c r="E343" i="6"/>
  <c r="F343" i="6" s="1"/>
  <c r="E342" i="6"/>
  <c r="F341" i="6"/>
  <c r="F340" i="6"/>
  <c r="E339" i="6"/>
  <c r="F339" i="6" s="1"/>
  <c r="E338" i="6"/>
  <c r="F338" i="6" s="1"/>
  <c r="E337" i="6"/>
  <c r="F337" i="6" s="1"/>
  <c r="E336" i="6"/>
  <c r="E335" i="6"/>
  <c r="F335" i="6" s="1"/>
  <c r="F334" i="6"/>
  <c r="E333" i="6"/>
  <c r="F332" i="6"/>
  <c r="F331" i="6"/>
  <c r="E331" i="6"/>
  <c r="E330" i="6"/>
  <c r="F330" i="6" s="1"/>
  <c r="E329" i="6"/>
  <c r="F329" i="6" s="1"/>
  <c r="E328" i="6"/>
  <c r="F328" i="6" s="1"/>
  <c r="F327" i="6"/>
  <c r="E327" i="6"/>
  <c r="E326" i="6"/>
  <c r="F326" i="6" s="1"/>
  <c r="F325" i="6"/>
  <c r="E325" i="6"/>
  <c r="E324" i="6"/>
  <c r="F324" i="6" s="1"/>
  <c r="F323" i="6"/>
  <c r="E323" i="6"/>
  <c r="E322" i="6"/>
  <c r="F322" i="6" s="1"/>
  <c r="E321" i="6"/>
  <c r="F321" i="6" s="1"/>
  <c r="E320" i="6"/>
  <c r="F320" i="6" s="1"/>
  <c r="F319" i="6"/>
  <c r="E319" i="6"/>
  <c r="E318" i="6"/>
  <c r="F318" i="6" s="1"/>
  <c r="F316" i="6"/>
  <c r="E316" i="6"/>
  <c r="E315" i="6"/>
  <c r="F315" i="6" s="1"/>
  <c r="E314" i="6"/>
  <c r="F314" i="6" s="1"/>
  <c r="E313" i="6"/>
  <c r="F313" i="6" s="1"/>
  <c r="D313" i="6"/>
  <c r="E312" i="6"/>
  <c r="F311" i="6"/>
  <c r="E311" i="6"/>
  <c r="F310" i="6"/>
  <c r="D310" i="6"/>
  <c r="F309" i="6"/>
  <c r="E309" i="6"/>
  <c r="F308" i="6"/>
  <c r="E308" i="6"/>
  <c r="F307" i="6"/>
  <c r="E307" i="6"/>
  <c r="E306" i="6"/>
  <c r="F306" i="6" s="1"/>
  <c r="F305" i="6"/>
  <c r="E305" i="6"/>
  <c r="F304" i="6"/>
  <c r="E304" i="6"/>
  <c r="F303" i="6"/>
  <c r="E303" i="6"/>
  <c r="E302" i="6"/>
  <c r="F302" i="6" s="1"/>
  <c r="F300" i="6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E293" i="6"/>
  <c r="F293" i="6" s="1"/>
  <c r="E292" i="6"/>
  <c r="F292" i="6" s="1"/>
  <c r="E291" i="6"/>
  <c r="F290" i="6"/>
  <c r="F289" i="6"/>
  <c r="E289" i="6"/>
  <c r="E288" i="6"/>
  <c r="F288" i="6" s="1"/>
  <c r="F287" i="6"/>
  <c r="E287" i="6"/>
  <c r="F286" i="6"/>
  <c r="F285" i="6"/>
  <c r="F284" i="6"/>
  <c r="E284" i="6"/>
  <c r="E283" i="6"/>
  <c r="F283" i="6" s="1"/>
  <c r="F282" i="6"/>
  <c r="E282" i="6"/>
  <c r="E281" i="6"/>
  <c r="F280" i="6"/>
  <c r="E280" i="6"/>
  <c r="E279" i="6"/>
  <c r="F279" i="6" s="1"/>
  <c r="F278" i="6"/>
  <c r="E278" i="6"/>
  <c r="E277" i="6"/>
  <c r="E276" i="6"/>
  <c r="F275" i="6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3" i="6"/>
  <c r="F263" i="6" s="1"/>
  <c r="F262" i="6"/>
  <c r="E262" i="6"/>
  <c r="F261" i="6"/>
  <c r="E261" i="6"/>
  <c r="F260" i="6"/>
  <c r="E260" i="6"/>
  <c r="E259" i="6"/>
  <c r="E257" i="6"/>
  <c r="F257" i="6" s="1"/>
  <c r="E256" i="6"/>
  <c r="F256" i="6" s="1"/>
  <c r="E255" i="6"/>
  <c r="F255" i="6" s="1"/>
  <c r="D254" i="6"/>
  <c r="E254" i="6" s="1"/>
  <c r="F254" i="6" s="1"/>
  <c r="F253" i="6"/>
  <c r="E253" i="6"/>
  <c r="F252" i="6"/>
  <c r="D252" i="6"/>
  <c r="F251" i="6"/>
  <c r="E251" i="6"/>
  <c r="F250" i="6"/>
  <c r="E250" i="6"/>
  <c r="F249" i="6"/>
  <c r="E249" i="6"/>
  <c r="E248" i="6"/>
  <c r="F248" i="6" s="1"/>
  <c r="F247" i="6"/>
  <c r="E247" i="6"/>
  <c r="F246" i="6"/>
  <c r="E246" i="6"/>
  <c r="F245" i="6"/>
  <c r="E245" i="6"/>
  <c r="E244" i="6"/>
  <c r="F244" i="6" s="1"/>
  <c r="F242" i="6"/>
  <c r="E241" i="6"/>
  <c r="F241" i="6" s="1"/>
  <c r="E240" i="6"/>
  <c r="F240" i="6" s="1"/>
  <c r="F239" i="6"/>
  <c r="E239" i="6"/>
  <c r="E238" i="6"/>
  <c r="F238" i="6" s="1"/>
  <c r="E237" i="6"/>
  <c r="F237" i="6" s="1"/>
  <c r="E236" i="6"/>
  <c r="F235" i="6"/>
  <c r="E235" i="6"/>
  <c r="E234" i="6"/>
  <c r="F234" i="6" s="1"/>
  <c r="E233" i="6"/>
  <c r="F232" i="6"/>
  <c r="F231" i="6"/>
  <c r="E231" i="6"/>
  <c r="E230" i="6"/>
  <c r="F230" i="6" s="1"/>
  <c r="F229" i="6"/>
  <c r="E229" i="6"/>
  <c r="F228" i="6"/>
  <c r="F227" i="6"/>
  <c r="F226" i="6"/>
  <c r="E226" i="6"/>
  <c r="E225" i="6"/>
  <c r="F225" i="6" s="1"/>
  <c r="F224" i="6"/>
  <c r="E224" i="6"/>
  <c r="E223" i="6"/>
  <c r="E222" i="6"/>
  <c r="E221" i="6"/>
  <c r="F220" i="6"/>
  <c r="E220" i="6"/>
  <c r="E219" i="6"/>
  <c r="F218" i="6"/>
  <c r="E218" i="6"/>
  <c r="F217" i="6"/>
  <c r="E216" i="6"/>
  <c r="F216" i="6" s="1"/>
  <c r="E215" i="6"/>
  <c r="F215" i="6" s="1"/>
  <c r="E214" i="6"/>
  <c r="F214" i="6" s="1"/>
  <c r="E213" i="6"/>
  <c r="E212" i="6"/>
  <c r="F212" i="6" s="1"/>
  <c r="E211" i="6"/>
  <c r="F211" i="6" s="1"/>
  <c r="E210" i="6"/>
  <c r="F210" i="6" s="1"/>
  <c r="F209" i="6"/>
  <c r="E209" i="6"/>
  <c r="E208" i="6"/>
  <c r="F208" i="6" s="1"/>
  <c r="E207" i="6"/>
  <c r="F207" i="6" s="1"/>
  <c r="E206" i="6"/>
  <c r="F206" i="6" s="1"/>
  <c r="F205" i="6"/>
  <c r="E205" i="6"/>
  <c r="E204" i="6"/>
  <c r="F203" i="6"/>
  <c r="E203" i="6"/>
  <c r="E202" i="6"/>
  <c r="F201" i="6"/>
  <c r="E201" i="6"/>
  <c r="E199" i="6"/>
  <c r="F199" i="6" s="1"/>
  <c r="E198" i="6"/>
  <c r="F198" i="6" s="1"/>
  <c r="F197" i="6"/>
  <c r="E197" i="6"/>
  <c r="E196" i="6"/>
  <c r="F196" i="6" s="1"/>
  <c r="D196" i="6"/>
  <c r="F195" i="6"/>
  <c r="E195" i="6"/>
  <c r="F194" i="6"/>
  <c r="E194" i="6"/>
  <c r="E193" i="6"/>
  <c r="F193" i="6" s="1"/>
  <c r="F192" i="6"/>
  <c r="E192" i="6"/>
  <c r="F191" i="6"/>
  <c r="E191" i="6"/>
  <c r="F190" i="6"/>
  <c r="E190" i="6"/>
  <c r="E189" i="6"/>
  <c r="F189" i="6" s="1"/>
  <c r="F188" i="6"/>
  <c r="E188" i="6"/>
  <c r="E187" i="6"/>
  <c r="F186" i="6"/>
  <c r="F185" i="6"/>
  <c r="E185" i="6"/>
  <c r="E184" i="6"/>
  <c r="F184" i="6" s="1"/>
  <c r="E183" i="6"/>
  <c r="F183" i="6" s="1"/>
  <c r="E182" i="6"/>
  <c r="F182" i="6" s="1"/>
  <c r="F181" i="6"/>
  <c r="E181" i="6"/>
  <c r="E180" i="6"/>
  <c r="F180" i="6" s="1"/>
  <c r="E179" i="6"/>
  <c r="F179" i="6" s="1"/>
  <c r="E178" i="6"/>
  <c r="F177" i="6"/>
  <c r="E176" i="6"/>
  <c r="F176" i="6" s="1"/>
  <c r="F175" i="6"/>
  <c r="E174" i="6"/>
  <c r="F174" i="6" s="1"/>
  <c r="E173" i="6"/>
  <c r="F173" i="6" s="1"/>
  <c r="F172" i="6"/>
  <c r="E172" i="6"/>
  <c r="E171" i="6"/>
  <c r="F171" i="6" s="1"/>
  <c r="E170" i="6"/>
  <c r="F170" i="6" s="1"/>
  <c r="F168" i="6"/>
  <c r="F166" i="6"/>
  <c r="E166" i="6"/>
  <c r="E164" i="6"/>
  <c r="F164" i="6" s="1"/>
  <c r="F163" i="6"/>
  <c r="E163" i="6"/>
  <c r="F162" i="6"/>
  <c r="E162" i="6"/>
  <c r="F161" i="6"/>
  <c r="E161" i="6"/>
  <c r="E160" i="6"/>
  <c r="F160" i="6" s="1"/>
  <c r="F159" i="6"/>
  <c r="E159" i="6"/>
  <c r="F158" i="6"/>
  <c r="E157" i="6"/>
  <c r="F157" i="6" s="1"/>
  <c r="F156" i="6"/>
  <c r="E156" i="6"/>
  <c r="E155" i="6"/>
  <c r="F155" i="6" s="1"/>
  <c r="E154" i="6"/>
  <c r="F154" i="6" s="1"/>
  <c r="E153" i="6"/>
  <c r="F153" i="6" s="1"/>
  <c r="F152" i="6"/>
  <c r="E152" i="6"/>
  <c r="E150" i="6"/>
  <c r="F150" i="6" s="1"/>
  <c r="E149" i="6"/>
  <c r="F149" i="6" s="1"/>
  <c r="E148" i="6"/>
  <c r="F148" i="6" s="1"/>
  <c r="F147" i="6"/>
  <c r="E147" i="6"/>
  <c r="E146" i="6"/>
  <c r="F146" i="6" s="1"/>
  <c r="E145" i="6"/>
  <c r="F145" i="6" s="1"/>
  <c r="E144" i="6"/>
  <c r="F143" i="6"/>
  <c r="E143" i="6"/>
  <c r="F142" i="6"/>
  <c r="F141" i="6"/>
  <c r="E141" i="6"/>
  <c r="F140" i="6"/>
  <c r="E140" i="6"/>
  <c r="F139" i="6"/>
  <c r="E139" i="6"/>
  <c r="E138" i="6"/>
  <c r="F138" i="6" s="1"/>
  <c r="F137" i="6"/>
  <c r="E137" i="6"/>
  <c r="F136" i="6"/>
  <c r="E136" i="6"/>
  <c r="F135" i="6"/>
  <c r="E135" i="6"/>
  <c r="E134" i="6"/>
  <c r="F134" i="6" s="1"/>
  <c r="F133" i="6"/>
  <c r="E133" i="6"/>
  <c r="F132" i="6"/>
  <c r="E132" i="6"/>
  <c r="F131" i="6"/>
  <c r="E131" i="6"/>
  <c r="E130" i="6"/>
  <c r="F130" i="6" s="1"/>
  <c r="F129" i="6"/>
  <c r="E129" i="6"/>
  <c r="F128" i="6"/>
  <c r="E128" i="6"/>
  <c r="F127" i="6"/>
  <c r="E127" i="6"/>
  <c r="E126" i="6"/>
  <c r="F126" i="6" s="1"/>
  <c r="F125" i="6"/>
  <c r="E125" i="6"/>
  <c r="F124" i="6"/>
  <c r="E124" i="6"/>
  <c r="F123" i="6"/>
  <c r="E123" i="6"/>
  <c r="E122" i="6"/>
  <c r="F122" i="6" s="1"/>
  <c r="F121" i="6"/>
  <c r="E121" i="6"/>
  <c r="F120" i="6"/>
  <c r="E120" i="6"/>
  <c r="E119" i="6"/>
  <c r="E118" i="6"/>
  <c r="F118" i="6" s="1"/>
  <c r="F117" i="6"/>
  <c r="E117" i="6"/>
  <c r="F115" i="6"/>
  <c r="E115" i="6"/>
  <c r="E114" i="6"/>
  <c r="F114" i="6" s="1"/>
  <c r="E113" i="6"/>
  <c r="F113" i="6" s="1"/>
  <c r="D111" i="6"/>
  <c r="E110" i="6"/>
  <c r="D110" i="6"/>
  <c r="F108" i="6"/>
  <c r="F107" i="6"/>
  <c r="E106" i="6"/>
  <c r="F106" i="6" s="1"/>
  <c r="F105" i="6"/>
  <c r="E105" i="6"/>
  <c r="F104" i="6"/>
  <c r="E103" i="6"/>
  <c r="F103" i="6" s="1"/>
  <c r="F102" i="6"/>
  <c r="E102" i="6"/>
  <c r="E101" i="6"/>
  <c r="F101" i="6" s="1"/>
  <c r="E100" i="6"/>
  <c r="E99" i="6"/>
  <c r="D97" i="6"/>
  <c r="E97" i="6" s="1"/>
  <c r="F97" i="6" s="1"/>
  <c r="F96" i="6"/>
  <c r="E95" i="6"/>
  <c r="E94" i="6"/>
  <c r="F94" i="6" s="1"/>
  <c r="E93" i="6"/>
  <c r="E92" i="6"/>
  <c r="E91" i="6"/>
  <c r="E90" i="6"/>
  <c r="E89" i="6"/>
  <c r="E88" i="6"/>
  <c r="E87" i="6"/>
  <c r="E86" i="6"/>
  <c r="F85" i="6"/>
  <c r="E84" i="6"/>
  <c r="E83" i="6"/>
  <c r="F83" i="6" s="1"/>
  <c r="D83" i="6"/>
  <c r="D82" i="6"/>
  <c r="E21" i="6" s="1"/>
  <c r="F21" i="6" s="1"/>
  <c r="E80" i="6"/>
  <c r="F80" i="6" s="1"/>
  <c r="E79" i="6"/>
  <c r="F79" i="6" s="1"/>
  <c r="F78" i="6"/>
  <c r="E78" i="6"/>
  <c r="E77" i="6"/>
  <c r="F77" i="6" s="1"/>
  <c r="E76" i="6"/>
  <c r="F76" i="6" s="1"/>
  <c r="E75" i="6"/>
  <c r="F75" i="6" s="1"/>
  <c r="F74" i="6"/>
  <c r="E74" i="6"/>
  <c r="E73" i="6"/>
  <c r="F73" i="6" s="1"/>
  <c r="E72" i="6"/>
  <c r="F72" i="6" s="1"/>
  <c r="E71" i="6"/>
  <c r="F71" i="6" s="1"/>
  <c r="E68" i="6"/>
  <c r="F68" i="6" s="1"/>
  <c r="E67" i="6"/>
  <c r="F67" i="6" s="1"/>
  <c r="D66" i="6"/>
  <c r="E66" i="6" s="1"/>
  <c r="F65" i="6"/>
  <c r="E65" i="6"/>
  <c r="F64" i="6"/>
  <c r="E64" i="6"/>
  <c r="F63" i="6"/>
  <c r="E63" i="6"/>
  <c r="E62" i="6"/>
  <c r="F62" i="6" s="1"/>
  <c r="F61" i="6"/>
  <c r="E61" i="6"/>
  <c r="F60" i="6"/>
  <c r="E60" i="6"/>
  <c r="F59" i="6"/>
  <c r="E59" i="6"/>
  <c r="E58" i="6"/>
  <c r="F58" i="6" s="1"/>
  <c r="F57" i="6"/>
  <c r="E57" i="6"/>
  <c r="F56" i="6"/>
  <c r="E56" i="6"/>
  <c r="F55" i="6"/>
  <c r="E54" i="6"/>
  <c r="F54" i="6" s="1"/>
  <c r="F53" i="6"/>
  <c r="E53" i="6"/>
  <c r="F52" i="6"/>
  <c r="E52" i="6"/>
  <c r="D50" i="6"/>
  <c r="E49" i="6"/>
  <c r="F49" i="6" s="1"/>
  <c r="E48" i="6"/>
  <c r="F47" i="6"/>
  <c r="F46" i="6"/>
  <c r="F45" i="6"/>
  <c r="E45" i="6"/>
  <c r="E44" i="6"/>
  <c r="F44" i="6" s="1"/>
  <c r="F43" i="6"/>
  <c r="F42" i="6"/>
  <c r="E42" i="6"/>
  <c r="F41" i="6"/>
  <c r="E41" i="6"/>
  <c r="E40" i="6"/>
  <c r="F40" i="6" s="1"/>
  <c r="E39" i="6"/>
  <c r="F38" i="6"/>
  <c r="E38" i="6"/>
  <c r="E35" i="6"/>
  <c r="F34" i="6"/>
  <c r="F33" i="6"/>
  <c r="E33" i="6"/>
  <c r="E32" i="6"/>
  <c r="F32" i="6" s="1"/>
  <c r="E31" i="6"/>
  <c r="F31" i="6" s="1"/>
  <c r="E30" i="6"/>
  <c r="F30" i="6" s="1"/>
  <c r="E29" i="6"/>
  <c r="E28" i="6"/>
  <c r="F28" i="6" s="1"/>
  <c r="E27" i="6"/>
  <c r="E26" i="6"/>
  <c r="F25" i="6"/>
  <c r="E25" i="6"/>
  <c r="F24" i="6"/>
  <c r="F23" i="6"/>
  <c r="E23" i="6"/>
  <c r="D22" i="6"/>
  <c r="E22" i="6" s="1"/>
  <c r="F22" i="6" s="1"/>
  <c r="D21" i="6"/>
  <c r="E82" i="6" s="1"/>
  <c r="F82" i="6" s="1"/>
  <c r="F19" i="6"/>
  <c r="E19" i="6"/>
  <c r="F18" i="6"/>
  <c r="E18" i="6"/>
  <c r="F17" i="6"/>
  <c r="E17" i="6"/>
  <c r="E16" i="6"/>
  <c r="F16" i="6" s="1"/>
  <c r="F15" i="6"/>
  <c r="E15" i="6"/>
  <c r="F14" i="6"/>
  <c r="E14" i="6"/>
  <c r="F13" i="6"/>
  <c r="E13" i="6"/>
  <c r="E12" i="6"/>
  <c r="F12" i="6" s="1"/>
  <c r="E11" i="6"/>
  <c r="F10" i="6"/>
  <c r="E10" i="6"/>
  <c r="E7" i="6"/>
  <c r="F7" i="6" s="1"/>
  <c r="E6" i="6"/>
  <c r="F6" i="6" s="1"/>
  <c r="D5" i="6"/>
  <c r="E5" i="6" s="1"/>
  <c r="F5" i="6" s="1"/>
  <c r="F4" i="6"/>
  <c r="E4" i="6"/>
  <c r="F3" i="6"/>
  <c r="E3" i="6"/>
  <c r="F2" i="6"/>
  <c r="E2" i="6"/>
  <c r="D708" i="5"/>
  <c r="C708" i="5"/>
  <c r="D705" i="5"/>
  <c r="C705" i="5"/>
  <c r="D702" i="5"/>
  <c r="D701" i="5"/>
  <c r="D700" i="5"/>
  <c r="D698" i="5"/>
  <c r="C649" i="5" s="1"/>
  <c r="G697" i="5"/>
  <c r="G688" i="5"/>
  <c r="C685" i="5"/>
  <c r="G682" i="5"/>
  <c r="C678" i="5"/>
  <c r="G696" i="5" s="1"/>
  <c r="F662" i="5"/>
  <c r="F661" i="5"/>
  <c r="F660" i="5"/>
  <c r="E660" i="5"/>
  <c r="C660" i="5"/>
  <c r="C659" i="5"/>
  <c r="E659" i="5" s="1"/>
  <c r="C658" i="5"/>
  <c r="E658" i="5" s="1"/>
  <c r="C657" i="5"/>
  <c r="E657" i="5" s="1"/>
  <c r="G654" i="5"/>
  <c r="G655" i="5" s="1"/>
  <c r="C654" i="5"/>
  <c r="E654" i="5" s="1"/>
  <c r="G653" i="5"/>
  <c r="C653" i="5"/>
  <c r="E653" i="5" s="1"/>
  <c r="E652" i="5"/>
  <c r="D652" i="5"/>
  <c r="C652" i="5"/>
  <c r="C651" i="5"/>
  <c r="E651" i="5" s="1"/>
  <c r="E623" i="5"/>
  <c r="E622" i="5"/>
  <c r="E621" i="5"/>
  <c r="E619" i="5"/>
  <c r="C602" i="5"/>
  <c r="C590" i="5"/>
  <c r="C589" i="5"/>
  <c r="D589" i="5" s="1"/>
  <c r="B589" i="5"/>
  <c r="D588" i="5"/>
  <c r="C588" i="5"/>
  <c r="B588" i="5"/>
  <c r="C587" i="5"/>
  <c r="D587" i="5" s="1"/>
  <c r="B587" i="5"/>
  <c r="D586" i="5"/>
  <c r="C586" i="5"/>
  <c r="B586" i="5"/>
  <c r="D585" i="5"/>
  <c r="C585" i="5"/>
  <c r="B585" i="5"/>
  <c r="E579" i="5"/>
  <c r="E580" i="5" s="1"/>
  <c r="E576" i="5"/>
  <c r="E574" i="5"/>
  <c r="D574" i="5"/>
  <c r="E572" i="5"/>
  <c r="E578" i="5" s="1"/>
  <c r="E581" i="5" s="1"/>
  <c r="D570" i="5"/>
  <c r="C570" i="5"/>
  <c r="E548" i="5"/>
  <c r="E547" i="5"/>
  <c r="E546" i="5"/>
  <c r="D531" i="5" s="1"/>
  <c r="E544" i="5"/>
  <c r="C527" i="5"/>
  <c r="D522" i="5"/>
  <c r="D524" i="5" s="1"/>
  <c r="D520" i="5"/>
  <c r="D518" i="5"/>
  <c r="C517" i="5"/>
  <c r="E508" i="5"/>
  <c r="E509" i="5" s="1"/>
  <c r="E505" i="5"/>
  <c r="D503" i="5"/>
  <c r="C503" i="5"/>
  <c r="E503" i="5" s="1"/>
  <c r="D501" i="5"/>
  <c r="C501" i="5"/>
  <c r="D498" i="5"/>
  <c r="C498" i="5"/>
  <c r="D495" i="5"/>
  <c r="C495" i="5"/>
  <c r="D476" i="5"/>
  <c r="C476" i="5"/>
  <c r="D473" i="5"/>
  <c r="C473" i="5"/>
  <c r="G469" i="5"/>
  <c r="D469" i="5"/>
  <c r="G468" i="5"/>
  <c r="D468" i="5"/>
  <c r="G467" i="5"/>
  <c r="E105" i="19" s="1"/>
  <c r="F122" i="19" s="1"/>
  <c r="D467" i="5"/>
  <c r="D466" i="5"/>
  <c r="G465" i="5"/>
  <c r="D465" i="5"/>
  <c r="F452" i="5"/>
  <c r="E435" i="5"/>
  <c r="C435" i="5"/>
  <c r="C434" i="5"/>
  <c r="E434" i="5" s="1"/>
  <c r="E433" i="5"/>
  <c r="C433" i="5"/>
  <c r="E432" i="5"/>
  <c r="C432" i="5"/>
  <c r="E429" i="5"/>
  <c r="C429" i="5"/>
  <c r="E428" i="5"/>
  <c r="C428" i="5"/>
  <c r="E427" i="5"/>
  <c r="C427" i="5"/>
  <c r="C426" i="5"/>
  <c r="E426" i="5" s="1"/>
  <c r="C424" i="5"/>
  <c r="D373" i="5"/>
  <c r="C373" i="5"/>
  <c r="D370" i="5"/>
  <c r="C370" i="5"/>
  <c r="G366" i="5"/>
  <c r="D366" i="5"/>
  <c r="G365" i="5"/>
  <c r="D365" i="5"/>
  <c r="G364" i="5"/>
  <c r="D364" i="5"/>
  <c r="C320" i="5" s="1"/>
  <c r="E320" i="5" s="1"/>
  <c r="G362" i="5"/>
  <c r="D362" i="5"/>
  <c r="C351" i="5"/>
  <c r="C347" i="5"/>
  <c r="C348" i="5" s="1"/>
  <c r="C345" i="5"/>
  <c r="C342" i="5"/>
  <c r="C338" i="5"/>
  <c r="C335" i="5"/>
  <c r="C349" i="5" s="1"/>
  <c r="C321" i="5"/>
  <c r="E321" i="5" s="1"/>
  <c r="E319" i="5"/>
  <c r="C319" i="5"/>
  <c r="C318" i="5"/>
  <c r="E318" i="5" s="1"/>
  <c r="E315" i="5"/>
  <c r="C315" i="5"/>
  <c r="C314" i="5"/>
  <c r="E314" i="5" s="1"/>
  <c r="C313" i="5"/>
  <c r="E313" i="5" s="1"/>
  <c r="E312" i="5"/>
  <c r="C312" i="5"/>
  <c r="C310" i="5"/>
  <c r="D265" i="5"/>
  <c r="C265" i="5"/>
  <c r="D262" i="5"/>
  <c r="C262" i="5"/>
  <c r="G258" i="5"/>
  <c r="D258" i="5"/>
  <c r="G257" i="5"/>
  <c r="D257" i="5"/>
  <c r="G256" i="5"/>
  <c r="D256" i="5"/>
  <c r="C213" i="5" s="1"/>
  <c r="E213" i="5" s="1"/>
  <c r="G254" i="5"/>
  <c r="D254" i="5"/>
  <c r="C240" i="5"/>
  <c r="C239" i="5"/>
  <c r="C237" i="5"/>
  <c r="C234" i="5"/>
  <c r="C230" i="5"/>
  <c r="C227" i="5"/>
  <c r="C241" i="5" s="1"/>
  <c r="C214" i="5"/>
  <c r="E214" i="5" s="1"/>
  <c r="E212" i="5"/>
  <c r="C212" i="5"/>
  <c r="C211" i="5"/>
  <c r="E211" i="5" s="1"/>
  <c r="E208" i="5"/>
  <c r="C208" i="5"/>
  <c r="C207" i="5"/>
  <c r="E207" i="5" s="1"/>
  <c r="C206" i="5"/>
  <c r="E206" i="5" s="1"/>
  <c r="C205" i="5"/>
  <c r="E205" i="5" s="1"/>
  <c r="C203" i="5"/>
  <c r="D202" i="5"/>
  <c r="C202" i="5"/>
  <c r="D199" i="5"/>
  <c r="C199" i="5"/>
  <c r="G195" i="5"/>
  <c r="D195" i="5"/>
  <c r="G194" i="5"/>
  <c r="D194" i="5"/>
  <c r="G193" i="5"/>
  <c r="E57" i="19" s="1"/>
  <c r="J66" i="19" s="1"/>
  <c r="D193" i="5"/>
  <c r="C160" i="5" s="1"/>
  <c r="E160" i="5" s="1"/>
  <c r="G191" i="5"/>
  <c r="D191" i="5"/>
  <c r="F178" i="5"/>
  <c r="C177" i="5"/>
  <c r="C174" i="5"/>
  <c r="C172" i="5"/>
  <c r="F177" i="5" s="1"/>
  <c r="F180" i="5" s="1"/>
  <c r="E161" i="5"/>
  <c r="C161" i="5"/>
  <c r="E159" i="5"/>
  <c r="C159" i="5"/>
  <c r="C158" i="5"/>
  <c r="E158" i="5" s="1"/>
  <c r="E155" i="5"/>
  <c r="C155" i="5"/>
  <c r="C154" i="5"/>
  <c r="E154" i="5" s="1"/>
  <c r="E153" i="5"/>
  <c r="C153" i="5"/>
  <c r="E152" i="5"/>
  <c r="C152" i="5"/>
  <c r="C150" i="5"/>
  <c r="D149" i="5"/>
  <c r="C149" i="5"/>
  <c r="D146" i="5"/>
  <c r="C146" i="5"/>
  <c r="G142" i="5"/>
  <c r="D142" i="5"/>
  <c r="G141" i="5"/>
  <c r="D141" i="5"/>
  <c r="G140" i="5"/>
  <c r="E9" i="19" s="1"/>
  <c r="D140" i="5"/>
  <c r="G138" i="5"/>
  <c r="D138" i="5"/>
  <c r="I127" i="5"/>
  <c r="I126" i="5"/>
  <c r="I125" i="5"/>
  <c r="F125" i="5"/>
  <c r="C124" i="5"/>
  <c r="C121" i="5"/>
  <c r="C119" i="5"/>
  <c r="C120" i="5" s="1"/>
  <c r="E108" i="5"/>
  <c r="C108" i="5"/>
  <c r="C107" i="5"/>
  <c r="E107" i="5" s="1"/>
  <c r="C106" i="5"/>
  <c r="E106" i="5" s="1"/>
  <c r="C105" i="5"/>
  <c r="E105" i="5" s="1"/>
  <c r="C102" i="5"/>
  <c r="E102" i="5" s="1"/>
  <c r="C101" i="5"/>
  <c r="E101" i="5" s="1"/>
  <c r="E100" i="5"/>
  <c r="C100" i="5"/>
  <c r="E99" i="5"/>
  <c r="C99" i="5"/>
  <c r="C97" i="5"/>
  <c r="D96" i="5"/>
  <c r="D95" i="5"/>
  <c r="D94" i="5"/>
  <c r="D92" i="5"/>
  <c r="F91" i="5"/>
  <c r="F90" i="5"/>
  <c r="C84" i="5"/>
  <c r="C81" i="5"/>
  <c r="C80" i="5"/>
  <c r="E73" i="5"/>
  <c r="C69" i="5"/>
  <c r="F68" i="5"/>
  <c r="C62" i="5"/>
  <c r="E62" i="5" s="1"/>
  <c r="G61" i="5"/>
  <c r="E61" i="5"/>
  <c r="C61" i="5"/>
  <c r="E58" i="5"/>
  <c r="C58" i="5"/>
  <c r="E57" i="5"/>
  <c r="C57" i="5"/>
  <c r="C56" i="5"/>
  <c r="E56" i="5" s="1"/>
  <c r="E55" i="5"/>
  <c r="C55" i="5"/>
  <c r="D54" i="5"/>
  <c r="C54" i="5"/>
  <c r="E54" i="5" s="1"/>
  <c r="E53" i="5"/>
  <c r="C53" i="5"/>
  <c r="C51" i="5"/>
  <c r="D49" i="5"/>
  <c r="D48" i="5"/>
  <c r="D47" i="5"/>
  <c r="C13" i="5" s="1"/>
  <c r="E13" i="5" s="1"/>
  <c r="D45" i="5"/>
  <c r="C3" i="5" s="1"/>
  <c r="F44" i="5"/>
  <c r="H43" i="5"/>
  <c r="F43" i="5"/>
  <c r="F46" i="5" s="1"/>
  <c r="H42" i="5"/>
  <c r="C38" i="5"/>
  <c r="C36" i="5"/>
  <c r="C33" i="5"/>
  <c r="C32" i="5"/>
  <c r="E25" i="5"/>
  <c r="F20" i="5"/>
  <c r="E14" i="5"/>
  <c r="C14" i="5"/>
  <c r="G13" i="5"/>
  <c r="E10" i="5"/>
  <c r="C10" i="5"/>
  <c r="C9" i="5"/>
  <c r="E9" i="5" s="1"/>
  <c r="C8" i="5"/>
  <c r="E8" i="5" s="1"/>
  <c r="C7" i="5"/>
  <c r="E7" i="5" s="1"/>
  <c r="D6" i="5"/>
  <c r="C6" i="5"/>
  <c r="E6" i="5" s="1"/>
  <c r="E5" i="5"/>
  <c r="C5" i="5"/>
  <c r="B30" i="4"/>
  <c r="H38" i="3"/>
  <c r="C15" i="2" s="1"/>
  <c r="C430" i="5" s="1"/>
  <c r="E430" i="5" s="1"/>
  <c r="E33" i="3"/>
  <c r="C33" i="3"/>
  <c r="G62" i="5" s="1"/>
  <c r="L29" i="3"/>
  <c r="C684" i="5" s="1"/>
  <c r="F29" i="3"/>
  <c r="D29" i="3"/>
  <c r="H27" i="3"/>
  <c r="H26" i="3"/>
  <c r="H25" i="3"/>
  <c r="H24" i="3"/>
  <c r="H23" i="3"/>
  <c r="H22" i="3"/>
  <c r="H21" i="3"/>
  <c r="H20" i="3"/>
  <c r="H19" i="3"/>
  <c r="A19" i="3"/>
  <c r="A20" i="3" s="1"/>
  <c r="A21" i="3" s="1"/>
  <c r="A22" i="3" s="1"/>
  <c r="A23" i="3" s="1"/>
  <c r="A24" i="3" s="1"/>
  <c r="A25" i="3" s="1"/>
  <c r="A26" i="3" s="1"/>
  <c r="A27" i="3" s="1"/>
  <c r="H18" i="3"/>
  <c r="L14" i="3"/>
  <c r="C683" i="5" s="1"/>
  <c r="G14" i="3"/>
  <c r="F14" i="3"/>
  <c r="D14" i="3"/>
  <c r="H12" i="3"/>
  <c r="H11" i="3"/>
  <c r="H10" i="3"/>
  <c r="H9" i="3"/>
  <c r="H8" i="3"/>
  <c r="H7" i="3"/>
  <c r="H6" i="3"/>
  <c r="H5" i="3"/>
  <c r="H8" i="20"/>
  <c r="H7" i="20"/>
  <c r="H6" i="20"/>
  <c r="H4" i="3"/>
  <c r="A4" i="3"/>
  <c r="A5" i="3" s="1"/>
  <c r="A6" i="3" s="1"/>
  <c r="A7" i="3" s="1"/>
  <c r="A8" i="3" s="1"/>
  <c r="A9" i="3" s="1"/>
  <c r="A10" i="3" s="1"/>
  <c r="A11" i="3" s="1"/>
  <c r="A12" i="3" s="1"/>
  <c r="H3" i="3"/>
  <c r="H137" i="2"/>
  <c r="L137" i="2" s="1"/>
  <c r="N137" i="2" s="1"/>
  <c r="L136" i="2"/>
  <c r="N136" i="2" s="1"/>
  <c r="H136" i="2"/>
  <c r="H134" i="2"/>
  <c r="L134" i="2" s="1"/>
  <c r="N134" i="2" s="1"/>
  <c r="H133" i="2"/>
  <c r="L133" i="2" s="1"/>
  <c r="N133" i="2" s="1"/>
  <c r="H132" i="2"/>
  <c r="L132" i="2" s="1"/>
  <c r="N132" i="2" s="1"/>
  <c r="H131" i="2"/>
  <c r="L131" i="2" s="1"/>
  <c r="N131" i="2" s="1"/>
  <c r="H130" i="2"/>
  <c r="L130" i="2" s="1"/>
  <c r="N130" i="2" s="1"/>
  <c r="H129" i="2"/>
  <c r="L129" i="2" s="1"/>
  <c r="N129" i="2" s="1"/>
  <c r="G15" i="2" s="1"/>
  <c r="B24" i="30" s="1"/>
  <c r="I100" i="2"/>
  <c r="H100" i="2"/>
  <c r="I99" i="2"/>
  <c r="H99" i="2"/>
  <c r="H97" i="2"/>
  <c r="I97" i="2" s="1"/>
  <c r="H95" i="2"/>
  <c r="I95" i="2" s="1"/>
  <c r="H94" i="2"/>
  <c r="I94" i="2" s="1"/>
  <c r="H93" i="2"/>
  <c r="I93" i="2" s="1"/>
  <c r="H92" i="2"/>
  <c r="I92" i="2" s="1"/>
  <c r="G14" i="2" s="1"/>
  <c r="H80" i="2"/>
  <c r="H79" i="2"/>
  <c r="H78" i="2"/>
  <c r="F92" i="6" s="1"/>
  <c r="I58" i="2"/>
  <c r="I64" i="30" s="1"/>
  <c r="B58" i="2"/>
  <c r="A58" i="2"/>
  <c r="I57" i="2"/>
  <c r="I63" i="30" s="1"/>
  <c r="B57" i="2"/>
  <c r="A57" i="2"/>
  <c r="I56" i="2"/>
  <c r="I62" i="30" s="1"/>
  <c r="B56" i="2"/>
  <c r="A56" i="2"/>
  <c r="I55" i="2"/>
  <c r="I61" i="30" s="1"/>
  <c r="A55" i="2"/>
  <c r="E31" i="2"/>
  <c r="E29" i="2"/>
  <c r="E72" i="5" s="1"/>
  <c r="E28" i="2"/>
  <c r="E23" i="5" s="1"/>
  <c r="C27" i="2"/>
  <c r="C70" i="5" s="1"/>
  <c r="C26" i="2"/>
  <c r="C21" i="5" s="1"/>
  <c r="A13" i="2"/>
  <c r="A14" i="2" s="1"/>
  <c r="A15" i="2" s="1"/>
  <c r="A16" i="2" s="1"/>
  <c r="A17" i="2" s="1"/>
  <c r="A18" i="2" s="1"/>
  <c r="A19" i="2" s="1"/>
  <c r="A20" i="2" s="1"/>
  <c r="A11" i="2"/>
  <c r="A12" i="2" s="1"/>
  <c r="G9" i="2"/>
  <c r="G4" i="2"/>
  <c r="J131" i="2" s="1"/>
  <c r="H55" i="33" l="1"/>
  <c r="E77" i="33"/>
  <c r="H77" i="33" s="1"/>
  <c r="K117" i="33"/>
  <c r="I117" i="33"/>
  <c r="C54" i="33"/>
  <c r="V3" i="33" s="1"/>
  <c r="W3" i="33" s="1"/>
  <c r="L45" i="33"/>
  <c r="K55" i="33"/>
  <c r="C27" i="18"/>
  <c r="E27" i="2"/>
  <c r="E70" i="5" s="1"/>
  <c r="C22" i="5"/>
  <c r="E22" i="5" s="1"/>
  <c r="H50" i="5"/>
  <c r="D6" i="14"/>
  <c r="E26" i="2"/>
  <c r="E21" i="5" s="1"/>
  <c r="D30" i="15"/>
  <c r="C28" i="15"/>
  <c r="H6" i="14"/>
  <c r="D49" i="15"/>
  <c r="C122" i="5"/>
  <c r="C231" i="5"/>
  <c r="C238" i="5" s="1"/>
  <c r="C220" i="5" s="1"/>
  <c r="E220" i="5" s="1"/>
  <c r="E221" i="5" s="1"/>
  <c r="G10" i="2"/>
  <c r="C103" i="5"/>
  <c r="E103" i="5" s="1"/>
  <c r="C687" i="5"/>
  <c r="C60" i="5"/>
  <c r="E60" i="5" s="1"/>
  <c r="L93" i="19"/>
  <c r="C173" i="5"/>
  <c r="C175" i="5" s="1"/>
  <c r="E61" i="19"/>
  <c r="F141" i="19"/>
  <c r="G111" i="19"/>
  <c r="F124" i="5"/>
  <c r="F127" i="5" s="1"/>
  <c r="B23" i="30"/>
  <c r="B15" i="29"/>
  <c r="F530" i="6"/>
  <c r="F654" i="6"/>
  <c r="F605" i="6"/>
  <c r="F474" i="6"/>
  <c r="F403" i="6"/>
  <c r="K133" i="2" s="1"/>
  <c r="F623" i="6"/>
  <c r="K138" i="2" s="1"/>
  <c r="F607" i="6"/>
  <c r="F281" i="6"/>
  <c r="K132" i="2" s="1"/>
  <c r="F223" i="6"/>
  <c r="K131" i="2" s="1"/>
  <c r="F336" i="6"/>
  <c r="K134" i="2" s="1"/>
  <c r="F29" i="6"/>
  <c r="K129" i="2" s="1"/>
  <c r="F649" i="6"/>
  <c r="J130" i="2"/>
  <c r="J135" i="2"/>
  <c r="C603" i="5"/>
  <c r="C114" i="5"/>
  <c r="E114" i="5" s="1"/>
  <c r="E115" i="5" s="1"/>
  <c r="D590" i="5"/>
  <c r="C595" i="5" s="1"/>
  <c r="D595" i="5" s="1"/>
  <c r="D597" i="5" s="1"/>
  <c r="D599" i="5" s="1"/>
  <c r="G699" i="5"/>
  <c r="F525" i="6"/>
  <c r="F615" i="6"/>
  <c r="H81" i="2"/>
  <c r="F69" i="5"/>
  <c r="F21" i="5"/>
  <c r="E34" i="3"/>
  <c r="B11" i="29"/>
  <c r="B19" i="30"/>
  <c r="G12" i="2"/>
  <c r="G11" i="2"/>
  <c r="E24" i="5"/>
  <c r="F93" i="5"/>
  <c r="E106" i="27"/>
  <c r="E42" i="27"/>
  <c r="E74" i="27"/>
  <c r="E138" i="27"/>
  <c r="E10" i="27"/>
  <c r="D606" i="5"/>
  <c r="E74" i="5"/>
  <c r="E26" i="5"/>
  <c r="C167" i="5"/>
  <c r="E167" i="5" s="1"/>
  <c r="E168" i="5" s="1"/>
  <c r="F90" i="6"/>
  <c r="K130" i="2" s="1"/>
  <c r="F48" i="6"/>
  <c r="C655" i="5"/>
  <c r="E655" i="5" s="1"/>
  <c r="C12" i="5"/>
  <c r="E12" i="5" s="1"/>
  <c r="C156" i="5"/>
  <c r="E156" i="5" s="1"/>
  <c r="C209" i="5"/>
  <c r="E209" i="5" s="1"/>
  <c r="C316" i="5"/>
  <c r="E316" i="5" s="1"/>
  <c r="H14" i="3"/>
  <c r="H29" i="3"/>
  <c r="F47" i="5"/>
  <c r="B13" i="30"/>
  <c r="B5" i="29"/>
  <c r="B8" i="30"/>
  <c r="J136" i="2"/>
  <c r="J132" i="2"/>
  <c r="J137" i="2"/>
  <c r="J133" i="2"/>
  <c r="J129" i="2"/>
  <c r="J138" i="2"/>
  <c r="J134" i="2"/>
  <c r="C339" i="5"/>
  <c r="C346" i="5" s="1"/>
  <c r="C327" i="5" s="1"/>
  <c r="E327" i="5" s="1"/>
  <c r="E328" i="5" s="1"/>
  <c r="C19" i="14"/>
  <c r="B5" i="15"/>
  <c r="C76" i="14"/>
  <c r="F610" i="6"/>
  <c r="F624" i="6"/>
  <c r="F651" i="6"/>
  <c r="F657" i="6"/>
  <c r="B42" i="15"/>
  <c r="C38" i="18"/>
  <c r="B18" i="30"/>
  <c r="B10" i="29"/>
  <c r="C34" i="3"/>
  <c r="E71" i="5"/>
  <c r="J74" i="19"/>
  <c r="J67" i="19"/>
  <c r="J75" i="19"/>
  <c r="J70" i="19"/>
  <c r="D24" i="15"/>
  <c r="D11" i="15"/>
  <c r="G27" i="18"/>
  <c r="I21" i="18"/>
  <c r="I193" i="18"/>
  <c r="F120" i="19"/>
  <c r="F123" i="19"/>
  <c r="E10" i="18"/>
  <c r="E70" i="18"/>
  <c r="J82" i="18" s="1"/>
  <c r="D109" i="18" s="1"/>
  <c r="G26" i="19"/>
  <c r="G21" i="19"/>
  <c r="G28" i="19"/>
  <c r="G23" i="19"/>
  <c r="G25" i="19"/>
  <c r="G27" i="19"/>
  <c r="G20" i="19"/>
  <c r="G22" i="19"/>
  <c r="G19" i="19"/>
  <c r="G29" i="19"/>
  <c r="G24" i="19"/>
  <c r="C528" i="5"/>
  <c r="F626" i="6"/>
  <c r="F91" i="6"/>
  <c r="F559" i="6"/>
  <c r="F606" i="6"/>
  <c r="G14" i="5"/>
  <c r="G15" i="5" s="1"/>
  <c r="C679" i="5"/>
  <c r="F548" i="6"/>
  <c r="J84" i="18"/>
  <c r="F109" i="18" s="1"/>
  <c r="F584" i="6"/>
  <c r="F572" i="6"/>
  <c r="F635" i="6"/>
  <c r="F625" i="6"/>
  <c r="F590" i="6"/>
  <c r="F578" i="6"/>
  <c r="F566" i="6"/>
  <c r="F554" i="6"/>
  <c r="E186" i="18"/>
  <c r="H190" i="18" s="1"/>
  <c r="E128" i="18"/>
  <c r="J144" i="18" s="1"/>
  <c r="H167" i="18" s="1"/>
  <c r="E244" i="18"/>
  <c r="J259" i="18" s="1"/>
  <c r="G283" i="18" s="1"/>
  <c r="E378" i="6"/>
  <c r="F622" i="6"/>
  <c r="E13" i="19"/>
  <c r="H13" i="19" s="1"/>
  <c r="E14" i="19"/>
  <c r="E42" i="14"/>
  <c r="B23" i="15"/>
  <c r="D23" i="15" s="1"/>
  <c r="C158" i="18"/>
  <c r="C203" i="18"/>
  <c r="K68" i="19"/>
  <c r="J68" i="19"/>
  <c r="J73" i="19"/>
  <c r="F116" i="19"/>
  <c r="C16" i="27"/>
  <c r="I15" i="27"/>
  <c r="J15" i="27" s="1"/>
  <c r="H39" i="14"/>
  <c r="E79" i="14"/>
  <c r="C23" i="15"/>
  <c r="B26" i="15"/>
  <c r="B48" i="15"/>
  <c r="D48" i="15" s="1"/>
  <c r="I81" i="18"/>
  <c r="E261" i="18"/>
  <c r="C130" i="19"/>
  <c r="E130" i="19" s="1"/>
  <c r="E34" i="19"/>
  <c r="G131" i="19"/>
  <c r="L131" i="19" s="1"/>
  <c r="L35" i="19"/>
  <c r="C134" i="19"/>
  <c r="E134" i="19" s="1"/>
  <c r="E38" i="19"/>
  <c r="G135" i="19"/>
  <c r="L135" i="19" s="1"/>
  <c r="L39" i="19"/>
  <c r="C138" i="19"/>
  <c r="E138" i="19" s="1"/>
  <c r="E42" i="19"/>
  <c r="G139" i="19"/>
  <c r="L139" i="19" s="1"/>
  <c r="L43" i="19"/>
  <c r="K69" i="19"/>
  <c r="J69" i="19"/>
  <c r="K73" i="19"/>
  <c r="K129" i="19"/>
  <c r="D4" i="15"/>
  <c r="C26" i="15"/>
  <c r="C29" i="15" s="1"/>
  <c r="I86" i="18"/>
  <c r="J86" i="18" s="1"/>
  <c r="H109" i="18" s="1"/>
  <c r="E135" i="18"/>
  <c r="H248" i="18"/>
  <c r="A37" i="19"/>
  <c r="A120" i="19"/>
  <c r="A135" i="19" s="1"/>
  <c r="J109" i="27"/>
  <c r="I112" i="27"/>
  <c r="C119" i="27" s="1"/>
  <c r="D70" i="14"/>
  <c r="C34" i="15"/>
  <c r="B54" i="15"/>
  <c r="I24" i="18"/>
  <c r="C145" i="18"/>
  <c r="F121" i="19"/>
  <c r="C129" i="19"/>
  <c r="E33" i="19"/>
  <c r="G130" i="19"/>
  <c r="L130" i="19" s="1"/>
  <c r="L34" i="19"/>
  <c r="C133" i="19"/>
  <c r="E133" i="19" s="1"/>
  <c r="E37" i="19"/>
  <c r="G134" i="19"/>
  <c r="L134" i="19" s="1"/>
  <c r="L38" i="19"/>
  <c r="K141" i="19"/>
  <c r="C137" i="19"/>
  <c r="E137" i="19" s="1"/>
  <c r="E41" i="19"/>
  <c r="G138" i="19"/>
  <c r="L138" i="19" s="1"/>
  <c r="L42" i="19"/>
  <c r="C46" i="19"/>
  <c r="D15" i="19"/>
  <c r="J45" i="27"/>
  <c r="I48" i="27"/>
  <c r="C55" i="27" s="1"/>
  <c r="H21" i="19"/>
  <c r="C117" i="19"/>
  <c r="F117" i="19" s="1"/>
  <c r="E8" i="14"/>
  <c r="D8" i="14" s="1"/>
  <c r="D13" i="26"/>
  <c r="B27" i="15"/>
  <c r="D27" i="15" s="1"/>
  <c r="B8" i="16"/>
  <c r="C8" i="16" s="1"/>
  <c r="K212" i="18"/>
  <c r="I256" i="18"/>
  <c r="I260" i="18"/>
  <c r="J260" i="18" s="1"/>
  <c r="H283" i="18" s="1"/>
  <c r="C114" i="19"/>
  <c r="G18" i="19"/>
  <c r="I78" i="19"/>
  <c r="F124" i="19"/>
  <c r="E27" i="18"/>
  <c r="G129" i="19"/>
  <c r="L33" i="19"/>
  <c r="G45" i="19"/>
  <c r="L45" i="19" s="1"/>
  <c r="C132" i="19"/>
  <c r="E132" i="19" s="1"/>
  <c r="E36" i="19"/>
  <c r="G133" i="19"/>
  <c r="L133" i="19" s="1"/>
  <c r="L37" i="19"/>
  <c r="C136" i="19"/>
  <c r="E136" i="19" s="1"/>
  <c r="E40" i="19"/>
  <c r="G137" i="19"/>
  <c r="L137" i="19" s="1"/>
  <c r="L41" i="19"/>
  <c r="C140" i="19"/>
  <c r="E140" i="19" s="1"/>
  <c r="E44" i="19"/>
  <c r="K66" i="19"/>
  <c r="K78" i="19" s="1"/>
  <c r="E60" i="19" s="1"/>
  <c r="C42" i="14"/>
  <c r="C56" i="14" s="1"/>
  <c r="C75" i="14"/>
  <c r="B16" i="26" s="1"/>
  <c r="E78" i="14"/>
  <c r="C11" i="15"/>
  <c r="B14" i="15"/>
  <c r="D14" i="15" s="1"/>
  <c r="B36" i="15"/>
  <c r="I142" i="18"/>
  <c r="I145" i="18" s="1"/>
  <c r="E131" i="18" s="1"/>
  <c r="G261" i="18"/>
  <c r="I141" i="19"/>
  <c r="I111" i="19" s="1"/>
  <c r="A35" i="19"/>
  <c r="J72" i="19"/>
  <c r="K76" i="19"/>
  <c r="J76" i="19"/>
  <c r="J111" i="27"/>
  <c r="C144" i="27"/>
  <c r="I143" i="27"/>
  <c r="J143" i="27" s="1"/>
  <c r="E75" i="14"/>
  <c r="C16" i="26" s="1"/>
  <c r="B28" i="15"/>
  <c r="D28" i="15" s="1"/>
  <c r="G145" i="18"/>
  <c r="C157" i="18"/>
  <c r="C172" i="18" s="1"/>
  <c r="C214" i="18"/>
  <c r="I197" i="18"/>
  <c r="C272" i="18"/>
  <c r="C131" i="19"/>
  <c r="E131" i="19" s="1"/>
  <c r="E35" i="19"/>
  <c r="G132" i="19"/>
  <c r="L132" i="19" s="1"/>
  <c r="L36" i="19"/>
  <c r="C135" i="19"/>
  <c r="E135" i="19" s="1"/>
  <c r="E39" i="19"/>
  <c r="G136" i="19"/>
  <c r="L136" i="19" s="1"/>
  <c r="L40" i="19"/>
  <c r="C139" i="19"/>
  <c r="E139" i="19" s="1"/>
  <c r="E43" i="19"/>
  <c r="G140" i="19"/>
  <c r="L140" i="19" s="1"/>
  <c r="L44" i="19"/>
  <c r="K77" i="19"/>
  <c r="J77" i="19"/>
  <c r="C94" i="19"/>
  <c r="D63" i="19"/>
  <c r="F115" i="19"/>
  <c r="F125" i="19"/>
  <c r="C80" i="27"/>
  <c r="I79" i="27"/>
  <c r="J46" i="27"/>
  <c r="J110" i="27"/>
  <c r="H61" i="19"/>
  <c r="J71" i="19"/>
  <c r="E16" i="27"/>
  <c r="D62" i="27"/>
  <c r="E80" i="27"/>
  <c r="D126" i="27"/>
  <c r="E144" i="27"/>
  <c r="I55" i="33"/>
  <c r="C57" i="33" s="1"/>
  <c r="V18" i="33" s="1"/>
  <c r="W18" i="33" s="1"/>
  <c r="C59" i="33" s="1"/>
  <c r="M113" i="33"/>
  <c r="H117" i="33"/>
  <c r="C119" i="33" s="1"/>
  <c r="V82" i="33" s="1"/>
  <c r="W82" i="33" s="1"/>
  <c r="F119" i="19"/>
  <c r="K71" i="19"/>
  <c r="F118" i="19"/>
  <c r="J13" i="27"/>
  <c r="J141" i="27"/>
  <c r="G4" i="31"/>
  <c r="H23" i="19"/>
  <c r="H25" i="19"/>
  <c r="H27" i="19"/>
  <c r="J14" i="27"/>
  <c r="I16" i="27"/>
  <c r="C23" i="27" s="1"/>
  <c r="J142" i="27"/>
  <c r="B48" i="31"/>
  <c r="C12" i="31"/>
  <c r="J55" i="33"/>
  <c r="D7" i="26"/>
  <c r="D30" i="27"/>
  <c r="E48" i="27"/>
  <c r="D94" i="27"/>
  <c r="E112" i="27"/>
  <c r="D158" i="27"/>
  <c r="F94" i="33"/>
  <c r="G48" i="27"/>
  <c r="G112" i="27"/>
  <c r="G82" i="33"/>
  <c r="B9" i="30"/>
  <c r="C9" i="30" s="1"/>
  <c r="B89" i="30"/>
  <c r="G19" i="33"/>
  <c r="G25" i="33"/>
  <c r="E34" i="33"/>
  <c r="E38" i="33"/>
  <c r="E42" i="33"/>
  <c r="C83" i="30"/>
  <c r="C85" i="30" s="1"/>
  <c r="B91" i="30"/>
  <c r="G21" i="33"/>
  <c r="G27" i="33"/>
  <c r="E35" i="33"/>
  <c r="E39" i="33"/>
  <c r="E43" i="33"/>
  <c r="B84" i="30"/>
  <c r="B85" i="30" s="1"/>
  <c r="G22" i="33"/>
  <c r="P21" i="18" l="1"/>
  <c r="F135" i="18"/>
  <c r="C142" i="19"/>
  <c r="H30" i="19"/>
  <c r="E12" i="19" s="1"/>
  <c r="I131" i="5" s="1"/>
  <c r="K12" i="19"/>
  <c r="C71" i="14"/>
  <c r="B53" i="15"/>
  <c r="H131" i="18"/>
  <c r="C155" i="18"/>
  <c r="C171" i="18" s="1"/>
  <c r="E208" i="18"/>
  <c r="E211" i="18"/>
  <c r="E207" i="18"/>
  <c r="E210" i="18"/>
  <c r="E206" i="18"/>
  <c r="E209" i="18"/>
  <c r="J198" i="18"/>
  <c r="D225" i="18" s="1"/>
  <c r="E51" i="27"/>
  <c r="E53" i="27"/>
  <c r="E52" i="27"/>
  <c r="B20" i="30"/>
  <c r="B12" i="29"/>
  <c r="G13" i="2"/>
  <c r="C41" i="22"/>
  <c r="C40" i="22"/>
  <c r="N66" i="19" s="1"/>
  <c r="E264" i="6" s="1"/>
  <c r="D264" i="6"/>
  <c r="J255" i="18"/>
  <c r="C283" i="18" s="1"/>
  <c r="D26" i="15"/>
  <c r="B29" i="15"/>
  <c r="J199" i="18"/>
  <c r="E225" i="18" s="1"/>
  <c r="J141" i="18"/>
  <c r="E167" i="18" s="1"/>
  <c r="J201" i="18"/>
  <c r="G225" i="18" s="1"/>
  <c r="E115" i="27"/>
  <c r="E117" i="27"/>
  <c r="E116" i="27"/>
  <c r="B21" i="30"/>
  <c r="B13" i="29"/>
  <c r="F22" i="5"/>
  <c r="F70" i="5"/>
  <c r="C141" i="19"/>
  <c r="E129" i="19"/>
  <c r="C5" i="26"/>
  <c r="C13" i="15"/>
  <c r="C12" i="15"/>
  <c r="H42" i="14"/>
  <c r="E31" i="18"/>
  <c r="E33" i="18"/>
  <c r="E35" i="18"/>
  <c r="E32" i="18"/>
  <c r="E34" i="18"/>
  <c r="E30" i="18"/>
  <c r="G63" i="5"/>
  <c r="C16" i="2"/>
  <c r="J139" i="18"/>
  <c r="C167" i="18" s="1"/>
  <c r="J79" i="27"/>
  <c r="B17" i="26"/>
  <c r="B8" i="15"/>
  <c r="I144" i="27"/>
  <c r="C151" i="27" s="1"/>
  <c r="D111" i="19"/>
  <c r="J47" i="27"/>
  <c r="J83" i="18"/>
  <c r="E109" i="18" s="1"/>
  <c r="J85" i="18"/>
  <c r="G109" i="18" s="1"/>
  <c r="J257" i="18"/>
  <c r="E283" i="18" s="1"/>
  <c r="B6" i="15"/>
  <c r="B20" i="15"/>
  <c r="B17" i="15"/>
  <c r="C25" i="14"/>
  <c r="J256" i="18"/>
  <c r="D283" i="18" s="1"/>
  <c r="E251" i="18"/>
  <c r="F251" i="18" s="1"/>
  <c r="I17" i="18"/>
  <c r="J17" i="18" s="1"/>
  <c r="J24" i="18"/>
  <c r="I77" i="18"/>
  <c r="J77" i="18" s="1"/>
  <c r="J22" i="18"/>
  <c r="I251" i="18"/>
  <c r="J251" i="18" s="1"/>
  <c r="I124" i="5"/>
  <c r="J193" i="18"/>
  <c r="I138" i="2"/>
  <c r="I87" i="18"/>
  <c r="E73" i="18" s="1"/>
  <c r="E77" i="18"/>
  <c r="F77" i="18" s="1"/>
  <c r="J81" i="18"/>
  <c r="C109" i="18" s="1"/>
  <c r="E14" i="33"/>
  <c r="D650" i="6"/>
  <c r="E650" i="6" s="1"/>
  <c r="F650" i="6" s="1"/>
  <c r="C680" i="5"/>
  <c r="E83" i="27"/>
  <c r="E85" i="27"/>
  <c r="E84" i="27"/>
  <c r="I135" i="18"/>
  <c r="J135" i="18" s="1"/>
  <c r="J142" i="18"/>
  <c r="F167" i="18" s="1"/>
  <c r="I80" i="27"/>
  <c r="C87" i="27" s="1"/>
  <c r="L129" i="19"/>
  <c r="G141" i="19"/>
  <c r="L141" i="19" s="1"/>
  <c r="C40" i="7"/>
  <c r="K18" i="19" s="1"/>
  <c r="E12" i="14"/>
  <c r="H8" i="14"/>
  <c r="I261" i="18"/>
  <c r="E247" i="18" s="1"/>
  <c r="J200" i="18"/>
  <c r="F225" i="18" s="1"/>
  <c r="H14" i="18"/>
  <c r="F652" i="6"/>
  <c r="F312" i="6"/>
  <c r="F95" i="6"/>
  <c r="H82" i="2"/>
  <c r="K137" i="2"/>
  <c r="K135" i="2"/>
  <c r="K136" i="2"/>
  <c r="C688" i="5"/>
  <c r="D664" i="6" s="1"/>
  <c r="E664" i="6" s="1"/>
  <c r="F664" i="6" s="1"/>
  <c r="H60" i="19"/>
  <c r="K60" i="19"/>
  <c r="C179" i="5"/>
  <c r="C180" i="5" s="1"/>
  <c r="E152" i="18"/>
  <c r="E148" i="18"/>
  <c r="E151" i="18"/>
  <c r="E149" i="18"/>
  <c r="E153" i="18"/>
  <c r="E150" i="18"/>
  <c r="J140" i="18"/>
  <c r="D167" i="18" s="1"/>
  <c r="J78" i="27"/>
  <c r="J77" i="27"/>
  <c r="D16" i="26"/>
  <c r="F114" i="19"/>
  <c r="C126" i="19"/>
  <c r="E108" i="19" s="1"/>
  <c r="J26" i="18"/>
  <c r="J23" i="18"/>
  <c r="J21" i="18"/>
  <c r="I27" i="18"/>
  <c r="E13" i="18" s="1"/>
  <c r="E17" i="18"/>
  <c r="F17" i="18" s="1"/>
  <c r="J25" i="18"/>
  <c r="C20" i="2"/>
  <c r="C529" i="5"/>
  <c r="D537" i="5" s="1"/>
  <c r="C604" i="5"/>
  <c r="D612" i="5" s="1"/>
  <c r="E19" i="27"/>
  <c r="E21" i="27"/>
  <c r="E20" i="27"/>
  <c r="I203" i="18"/>
  <c r="E189" i="18" s="1"/>
  <c r="J197" i="18"/>
  <c r="C225" i="18" s="1"/>
  <c r="E193" i="18"/>
  <c r="F193" i="18" s="1"/>
  <c r="B5" i="26"/>
  <c r="C36" i="15"/>
  <c r="D42" i="14"/>
  <c r="B13" i="15"/>
  <c r="D13" i="15" s="1"/>
  <c r="B12" i="15"/>
  <c r="D12" i="15" s="1"/>
  <c r="D69" i="6"/>
  <c r="E69" i="6" s="1"/>
  <c r="D8" i="6"/>
  <c r="J143" i="18"/>
  <c r="G167" i="18" s="1"/>
  <c r="H132" i="18"/>
  <c r="E269" i="18"/>
  <c r="E265" i="18"/>
  <c r="E268" i="18"/>
  <c r="E264" i="18"/>
  <c r="E267" i="18"/>
  <c r="E266" i="18"/>
  <c r="J258" i="18"/>
  <c r="F283" i="18" s="1"/>
  <c r="E94" i="18"/>
  <c r="E90" i="18"/>
  <c r="E93" i="18"/>
  <c r="E92" i="18"/>
  <c r="E95" i="18"/>
  <c r="H74" i="18"/>
  <c r="E91" i="18"/>
  <c r="E56" i="14"/>
  <c r="J202" i="18"/>
  <c r="H225" i="18" s="1"/>
  <c r="C530" i="5"/>
  <c r="C605" i="5"/>
  <c r="C19" i="2"/>
  <c r="E147" i="27"/>
  <c r="E149" i="27"/>
  <c r="E148" i="27"/>
  <c r="D530" i="5" l="1"/>
  <c r="D533" i="5" s="1"/>
  <c r="D535" i="5" s="1"/>
  <c r="D605" i="5"/>
  <c r="D608" i="5" s="1"/>
  <c r="D610" i="5" s="1"/>
  <c r="I132" i="5"/>
  <c r="H12" i="19"/>
  <c r="C126" i="5"/>
  <c r="C127" i="5" s="1"/>
  <c r="C129" i="5" s="1"/>
  <c r="E200" i="6" s="1"/>
  <c r="F200" i="6" s="1"/>
  <c r="D200" i="6"/>
  <c r="H135" i="2"/>
  <c r="L135" i="2" s="1"/>
  <c r="N135" i="2" s="1"/>
  <c r="H98" i="2"/>
  <c r="I98" i="2" s="1"/>
  <c r="D116" i="6"/>
  <c r="E116" i="6" s="1"/>
  <c r="F116" i="6" s="1"/>
  <c r="D55" i="6"/>
  <c r="N23" i="18"/>
  <c r="E49" i="18"/>
  <c r="C37" i="18"/>
  <c r="C53" i="18" s="1"/>
  <c r="H13" i="18"/>
  <c r="C49" i="18"/>
  <c r="N21" i="18"/>
  <c r="C27" i="14"/>
  <c r="C8" i="17"/>
  <c r="C11" i="17" s="1"/>
  <c r="C31" i="17" s="1"/>
  <c r="B52" i="15"/>
  <c r="B47" i="15" s="1"/>
  <c r="C497" i="5"/>
  <c r="C499" i="5" s="1"/>
  <c r="H49" i="18"/>
  <c r="N26" i="18"/>
  <c r="D49" i="18"/>
  <c r="N22" i="18"/>
  <c r="B21" i="15"/>
  <c r="D21" i="15" s="1"/>
  <c r="C157" i="5"/>
  <c r="E157" i="5" s="1"/>
  <c r="C59" i="5"/>
  <c r="E59" i="5" s="1"/>
  <c r="C11" i="5"/>
  <c r="E11" i="5" s="1"/>
  <c r="C210" i="5"/>
  <c r="E210" i="5" s="1"/>
  <c r="C317" i="5"/>
  <c r="E317" i="5" s="1"/>
  <c r="C431" i="5"/>
  <c r="E431" i="5" s="1"/>
  <c r="C656" i="5"/>
  <c r="E656" i="5" s="1"/>
  <c r="C104" i="5"/>
  <c r="E104" i="5" s="1"/>
  <c r="B14" i="29"/>
  <c r="B22" i="30"/>
  <c r="E71" i="14"/>
  <c r="H56" i="14"/>
  <c r="D5" i="26"/>
  <c r="H108" i="19"/>
  <c r="D317" i="6"/>
  <c r="C450" i="5"/>
  <c r="C322" i="5"/>
  <c r="E322" i="5" s="1"/>
  <c r="C15" i="5"/>
  <c r="E15" i="5" s="1"/>
  <c r="C109" i="5"/>
  <c r="E109" i="5" s="1"/>
  <c r="C661" i="5"/>
  <c r="E661" i="5" s="1"/>
  <c r="C436" i="5"/>
  <c r="E436" i="5" s="1"/>
  <c r="C63" i="5"/>
  <c r="E63" i="5" s="1"/>
  <c r="C162" i="5"/>
  <c r="E162" i="5" s="1"/>
  <c r="C215" i="5"/>
  <c r="E215" i="5" s="1"/>
  <c r="C437" i="5"/>
  <c r="E437" i="5" s="1"/>
  <c r="C64" i="5"/>
  <c r="E64" i="5" s="1"/>
  <c r="C110" i="5"/>
  <c r="E110" i="5" s="1"/>
  <c r="C163" i="5"/>
  <c r="E163" i="5" s="1"/>
  <c r="C216" i="5"/>
  <c r="E216" i="5" s="1"/>
  <c r="E223" i="5" s="1"/>
  <c r="C16" i="5"/>
  <c r="E16" i="5" s="1"/>
  <c r="C662" i="5"/>
  <c r="E662" i="5" s="1"/>
  <c r="C323" i="5"/>
  <c r="E323" i="5" s="1"/>
  <c r="E330" i="5" s="1"/>
  <c r="C271" i="18"/>
  <c r="C287" i="18" s="1"/>
  <c r="H247" i="18"/>
  <c r="F49" i="18"/>
  <c r="N24" i="18"/>
  <c r="B9" i="15"/>
  <c r="B19" i="15"/>
  <c r="B19" i="26"/>
  <c r="D29" i="15"/>
  <c r="D56" i="14"/>
  <c r="D258" i="6"/>
  <c r="C182" i="5"/>
  <c r="E258" i="6" s="1"/>
  <c r="E9" i="6"/>
  <c r="F9" i="6" s="1"/>
  <c r="E8" i="6"/>
  <c r="F8" i="6" s="1"/>
  <c r="G49" i="18"/>
  <c r="N25" i="18"/>
  <c r="C97" i="18"/>
  <c r="C113" i="18" s="1"/>
  <c r="H73" i="18"/>
  <c r="E70" i="6"/>
  <c r="F69" i="6"/>
  <c r="H189" i="18"/>
  <c r="C213" i="18"/>
  <c r="C229" i="18" s="1"/>
  <c r="F639" i="6"/>
  <c r="F631" i="6"/>
  <c r="F638" i="6"/>
  <c r="F617" i="6"/>
  <c r="F640" i="6"/>
  <c r="F619" i="6"/>
  <c r="F531" i="6"/>
  <c r="F202" i="6"/>
  <c r="F35" i="6"/>
  <c r="F119" i="6"/>
  <c r="F513" i="6"/>
  <c r="H83" i="2"/>
  <c r="F93" i="6"/>
  <c r="F66" i="6"/>
  <c r="F539" i="6"/>
  <c r="F508" i="6"/>
  <c r="F538" i="6"/>
  <c r="F86" i="6"/>
  <c r="F534" i="6"/>
  <c r="F84" i="6"/>
  <c r="H12" i="14"/>
  <c r="E19" i="14"/>
  <c r="C5" i="15"/>
  <c r="D5" i="15" s="1"/>
  <c r="E76" i="14"/>
  <c r="D12" i="14"/>
  <c r="E109" i="19"/>
  <c r="H109" i="19" s="1"/>
  <c r="E110" i="19"/>
  <c r="C446" i="5"/>
  <c r="E117" i="5" l="1"/>
  <c r="E170" i="5"/>
  <c r="E217" i="5"/>
  <c r="E222" i="5" s="1"/>
  <c r="C245" i="5" s="1"/>
  <c r="C247" i="5" s="1"/>
  <c r="E164" i="5"/>
  <c r="H84" i="2"/>
  <c r="H85" i="2" s="1"/>
  <c r="F222" i="6"/>
  <c r="F89" i="6"/>
  <c r="F27" i="6"/>
  <c r="F221" i="6"/>
  <c r="C17" i="26"/>
  <c r="D17" i="26" s="1"/>
  <c r="C8" i="15"/>
  <c r="D8" i="15" s="1"/>
  <c r="B10" i="16"/>
  <c r="C10" i="16" s="1"/>
  <c r="E111" i="5"/>
  <c r="E65" i="5"/>
  <c r="E663" i="5"/>
  <c r="B46" i="15"/>
  <c r="B4" i="16"/>
  <c r="C4" i="16" s="1"/>
  <c r="B45" i="15"/>
  <c r="B18" i="15"/>
  <c r="D18" i="15" s="1"/>
  <c r="B43" i="15"/>
  <c r="B6" i="16"/>
  <c r="C6" i="16" s="1"/>
  <c r="B40" i="15"/>
  <c r="B44" i="15" s="1"/>
  <c r="B39" i="15"/>
  <c r="C48" i="17"/>
  <c r="C50" i="17" s="1"/>
  <c r="C52" i="17" s="1"/>
  <c r="C6" i="15"/>
  <c r="H19" i="14"/>
  <c r="C20" i="15"/>
  <c r="D20" i="15" s="1"/>
  <c r="C17" i="15"/>
  <c r="D17" i="15" s="1"/>
  <c r="E25" i="14"/>
  <c r="D19" i="14"/>
  <c r="E438" i="5"/>
  <c r="B8" i="26"/>
  <c r="B3" i="16"/>
  <c r="C3" i="16" s="1"/>
  <c r="C77" i="14"/>
  <c r="C28" i="14"/>
  <c r="B7" i="15"/>
  <c r="C25" i="2"/>
  <c r="C79" i="5"/>
  <c r="C82" i="5" s="1"/>
  <c r="C85" i="5" s="1"/>
  <c r="E111" i="6" s="1"/>
  <c r="F111" i="6" s="1"/>
  <c r="D26" i="2"/>
  <c r="E501" i="5"/>
  <c r="F451" i="5"/>
  <c r="F454" i="5" s="1"/>
  <c r="C447" i="5"/>
  <c r="C449" i="5" s="1"/>
  <c r="C441" i="5" s="1"/>
  <c r="E441" i="5" s="1"/>
  <c r="E442" i="5" s="1"/>
  <c r="E444" i="5" s="1"/>
  <c r="F258" i="6"/>
  <c r="E324" i="5"/>
  <c r="E329" i="5" s="1"/>
  <c r="C353" i="5" s="1"/>
  <c r="C355" i="5" s="1"/>
  <c r="E17" i="5"/>
  <c r="B9" i="26" l="1"/>
  <c r="B18" i="26"/>
  <c r="B10" i="15"/>
  <c r="H25" i="14"/>
  <c r="E27" i="14"/>
  <c r="D497" i="5"/>
  <c r="D499" i="5" s="1"/>
  <c r="E499" i="5" s="1"/>
  <c r="E507" i="5" s="1"/>
  <c r="D25" i="14"/>
  <c r="D69" i="5"/>
  <c r="E69" i="5" s="1"/>
  <c r="D21" i="5"/>
  <c r="C19" i="15"/>
  <c r="C9" i="15"/>
  <c r="D9" i="15" s="1"/>
  <c r="D6" i="15"/>
  <c r="F129" i="5"/>
  <c r="E116" i="5"/>
  <c r="F592" i="6"/>
  <c r="F588" i="6"/>
  <c r="F580" i="6"/>
  <c r="F576" i="6"/>
  <c r="F568" i="6"/>
  <c r="F564" i="6"/>
  <c r="F560" i="6"/>
  <c r="I131" i="2" s="1"/>
  <c r="F556" i="6"/>
  <c r="F613" i="6"/>
  <c r="F413" i="6"/>
  <c r="F594" i="6"/>
  <c r="F586" i="6"/>
  <c r="F582" i="6"/>
  <c r="F574" i="6"/>
  <c r="F570" i="6"/>
  <c r="F558" i="6"/>
  <c r="F470" i="6"/>
  <c r="F399" i="6"/>
  <c r="F573" i="6"/>
  <c r="F561" i="6"/>
  <c r="F549" i="6"/>
  <c r="F452" i="6"/>
  <c r="F585" i="6"/>
  <c r="F333" i="6"/>
  <c r="F277" i="6"/>
  <c r="F219" i="6"/>
  <c r="F187" i="6"/>
  <c r="F88" i="6"/>
  <c r="F565" i="6"/>
  <c r="F577" i="6"/>
  <c r="F276" i="6"/>
  <c r="F87" i="6"/>
  <c r="F589" i="6"/>
  <c r="F213" i="6"/>
  <c r="F569" i="6"/>
  <c r="F557" i="6"/>
  <c r="F581" i="6"/>
  <c r="F593" i="6"/>
  <c r="F11" i="6"/>
  <c r="F39" i="6"/>
  <c r="F294" i="6"/>
  <c r="F416" i="6"/>
  <c r="F579" i="6"/>
  <c r="F383" i="6"/>
  <c r="F100" i="6"/>
  <c r="F587" i="6"/>
  <c r="F575" i="6"/>
  <c r="F342" i="6"/>
  <c r="F571" i="6"/>
  <c r="I135" i="2" s="1"/>
  <c r="F583" i="6"/>
  <c r="I134" i="2" s="1"/>
  <c r="F144" i="6"/>
  <c r="F661" i="6"/>
  <c r="F591" i="6"/>
  <c r="F555" i="6"/>
  <c r="I130" i="2" s="1"/>
  <c r="F291" i="6"/>
  <c r="F344" i="6"/>
  <c r="F26" i="6"/>
  <c r="F551" i="6"/>
  <c r="F633" i="6"/>
  <c r="F567" i="6"/>
  <c r="F236" i="6"/>
  <c r="F110" i="6"/>
  <c r="F563" i="6"/>
  <c r="F99" i="6"/>
  <c r="F552" i="6"/>
  <c r="F487" i="6"/>
  <c r="F233" i="6"/>
  <c r="F259" i="6"/>
  <c r="F178" i="6"/>
  <c r="F547" i="6"/>
  <c r="I129" i="2" s="1"/>
  <c r="F264" i="6"/>
  <c r="E443" i="5"/>
  <c r="C452" i="5" s="1"/>
  <c r="C456" i="5" s="1"/>
  <c r="E317" i="6" s="1"/>
  <c r="F317" i="6" s="1"/>
  <c r="F456" i="5"/>
  <c r="F182" i="5"/>
  <c r="E169" i="5"/>
  <c r="C68" i="5"/>
  <c r="C20" i="5"/>
  <c r="C689" i="5"/>
  <c r="D599" i="6" s="1"/>
  <c r="E599" i="6" s="1"/>
  <c r="F599" i="6" s="1"/>
  <c r="G701" i="5"/>
  <c r="C451" i="5"/>
  <c r="C453" i="5" s="1"/>
  <c r="C518" i="5" l="1"/>
  <c r="E510" i="5"/>
  <c r="C8" i="26"/>
  <c r="D8" i="26" s="1"/>
  <c r="E28" i="14"/>
  <c r="E77" i="14"/>
  <c r="C7" i="15"/>
  <c r="D7" i="15" s="1"/>
  <c r="H27" i="14"/>
  <c r="D25" i="2"/>
  <c r="D27" i="14"/>
  <c r="I133" i="2"/>
  <c r="I132" i="2"/>
  <c r="I136" i="2"/>
  <c r="I137" i="2"/>
  <c r="D19" i="15"/>
  <c r="B5" i="16"/>
  <c r="C5" i="16" s="1"/>
  <c r="C13" i="16" s="1"/>
  <c r="C27" i="16" s="1"/>
  <c r="H101" i="2"/>
  <c r="I101" i="2" s="1"/>
  <c r="H138" i="2"/>
  <c r="L138" i="2" s="1"/>
  <c r="N138" i="2" s="1"/>
  <c r="C18" i="26" l="1"/>
  <c r="D18" i="26" s="1"/>
  <c r="C10" i="15"/>
  <c r="D10" i="15" s="1"/>
  <c r="C9" i="26"/>
  <c r="D9" i="26" s="1"/>
  <c r="H28" i="14"/>
  <c r="D28" i="14"/>
  <c r="D20" i="5"/>
  <c r="D68" i="5"/>
  <c r="D109" i="6" s="1"/>
  <c r="E109" i="6" s="1"/>
  <c r="F109" i="6" s="1"/>
  <c r="E25" i="2"/>
  <c r="E20" i="5" s="1"/>
  <c r="D37" i="6"/>
  <c r="E37" i="6" s="1"/>
  <c r="F37" i="6" s="1"/>
  <c r="D98" i="6"/>
  <c r="E98" i="6" s="1"/>
  <c r="F98" i="6" s="1"/>
  <c r="D543" i="6" l="1"/>
  <c r="E543" i="6" s="1"/>
  <c r="F543" i="6" s="1"/>
  <c r="D544" i="6"/>
  <c r="E544" i="6" s="1"/>
  <c r="F544" i="6" s="1"/>
  <c r="E33" i="2"/>
  <c r="E68" i="5"/>
  <c r="E75" i="5" s="1"/>
  <c r="C31" i="5" l="1"/>
  <c r="C34" i="5" s="1"/>
  <c r="C37" i="5" s="1"/>
  <c r="E50" i="6" s="1"/>
  <c r="F50" i="6" s="1"/>
  <c r="E27" i="5"/>
  <c r="E77" i="5"/>
  <c r="E76" i="5"/>
  <c r="I82" i="14" s="1"/>
  <c r="F95" i="5"/>
  <c r="C83" i="14" l="1"/>
  <c r="C81" i="14"/>
  <c r="E29" i="5"/>
  <c r="C35" i="15"/>
  <c r="F48" i="5"/>
  <c r="E28" i="5"/>
  <c r="I78" i="14" l="1"/>
  <c r="G32" i="15"/>
  <c r="B35" i="15" s="1"/>
  <c r="C82" i="14" l="1"/>
  <c r="C8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85" authorId="0" shapeId="0" xr:uid="{00000000-0006-0000-0400-000001000000}">
      <text>
        <r>
          <rPr>
            <sz val="11"/>
            <color rgb="FF000000"/>
            <rFont val="Arial"/>
          </rPr>
          <t>For Non Professional Only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55" authorId="0" shapeId="0" xr:uid="{00000000-0006-0000-1200-000001000000}">
      <text>
        <r>
          <rPr>
            <sz val="11"/>
            <color rgb="FF000000"/>
            <rFont val="Arial"/>
          </rPr>
          <t>If Current Account Then Limit is Rs.0</t>
        </r>
      </text>
    </comment>
    <comment ref="K60" authorId="0" shapeId="0" xr:uid="{00000000-0006-0000-1200-000002000000}">
      <text>
        <r>
          <rPr>
            <sz val="11"/>
            <color rgb="FF000000"/>
            <rFont val="Arial"/>
          </rPr>
          <t>Check this with restricted MAB, Twice of Average  MAB shold not be greater than Restricetd MAB</t>
        </r>
      </text>
    </comment>
    <comment ref="K66" authorId="0" shapeId="0" xr:uid="{00000000-0006-0000-1200-000003000000}">
      <text>
        <r>
          <rPr>
            <sz val="11"/>
            <color rgb="FF000000"/>
            <rFont val="Arial"/>
          </rPr>
          <t>Should be less than twice of Average MAB</t>
        </r>
      </text>
    </comment>
    <comment ref="E103" authorId="0" shapeId="0" xr:uid="{00000000-0006-0000-1200-000004000000}">
      <text>
        <r>
          <rPr>
            <sz val="11"/>
            <color rgb="FF000000"/>
            <rFont val="Arial"/>
          </rPr>
          <t>If Current Account Then Limit is Rs.0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71" authorId="0" shapeId="0" xr:uid="{00000000-0006-0000-2000-000001000000}">
      <text>
        <r>
          <rPr>
            <sz val="11"/>
            <color rgb="FF000000"/>
            <rFont val="Arial"/>
          </rPr>
          <t>If Current Account Then Limit is Rs.0</t>
        </r>
      </text>
    </comment>
  </commentList>
</comments>
</file>

<file path=xl/sharedStrings.xml><?xml version="1.0" encoding="utf-8"?>
<sst xmlns="http://schemas.openxmlformats.org/spreadsheetml/2006/main" count="13948" uniqueCount="3078">
  <si>
    <t>Instructions to be followed for making CAM</t>
  </si>
  <si>
    <t>Only Cells highlighted in Green to be filled</t>
  </si>
  <si>
    <t>NFA can be copied on mail body and desired rows can be deleted there only.</t>
  </si>
  <si>
    <t xml:space="preserve">Policy to be selected in NFA Matrix Sheet, FOIR Sheet, Input Sheet </t>
  </si>
  <si>
    <t>VB-NFA for RCH  refers to the Value Based NFA applicable for RCH subject to the Power of RCH as per CAAM Authorisation</t>
  </si>
  <si>
    <t>For I Bank/Non-I Bank/PQ Surrogate Cases, please use sheet “Bnkg-BS”. Banking for all are available in the same sheet, use appropriate part.</t>
  </si>
  <si>
    <t>Policy wise sequence of utilisation of sheets</t>
  </si>
  <si>
    <t>BIL Audit</t>
  </si>
  <si>
    <t>Input sheet</t>
  </si>
  <si>
    <t>PLBS</t>
  </si>
  <si>
    <t>Input_Actv_Loan</t>
  </si>
  <si>
    <t>Check FOIR by selecting policy in FOIR Sheet and fill details in green cells</t>
  </si>
  <si>
    <t>Fill banking for 6 months in Bnkg-BIL_ITR_HL_AL Sheet (Multiple bankings available in sheet)</t>
  </si>
  <si>
    <t>NFA_Matrix sheet – select policy and appropriate options in drop down</t>
  </si>
  <si>
    <t>Exposure sheet</t>
  </si>
  <si>
    <t>Check Authority as per amount and as per NFA for approval in Input Sheet</t>
  </si>
  <si>
    <t>If Loan amount &gt;= 20 lacs, fill green cells in  CARA sheet and CFS sheet</t>
  </si>
  <si>
    <t>Scoring Sheet</t>
  </si>
  <si>
    <t>Existing Loans</t>
  </si>
  <si>
    <t>AIP ITR</t>
  </si>
  <si>
    <t>AIP HL</t>
  </si>
  <si>
    <t>AIP AL</t>
  </si>
  <si>
    <t xml:space="preserve">AIP I-Bank/ Non I-Bank/ PQ </t>
  </si>
  <si>
    <t>Fill banking for 12 months in Bnkg-BS Sheet (Multiple bankings available in sheet)</t>
  </si>
  <si>
    <t>Doctor-Audited</t>
  </si>
  <si>
    <t>Check FOIR by selecting policy in FOIR Sheet, Selecting Profile and fill details in green cells</t>
  </si>
  <si>
    <t>Fill banking for 3 months in Bnkg-Doc Sheet (Multiple bankings available in sheet)</t>
  </si>
  <si>
    <t>Doctor-Unaudited</t>
  </si>
  <si>
    <t>Check FOIR by selecting policy in FOIR Sheet, Selecting Policy and fill details in green cells</t>
  </si>
  <si>
    <t>CY</t>
  </si>
  <si>
    <t>PY</t>
  </si>
  <si>
    <t>Approving Authority</t>
  </si>
  <si>
    <t>Financial Year on which case appraised</t>
  </si>
  <si>
    <t>Type of Policy</t>
  </si>
  <si>
    <t>BIL-Audit</t>
  </si>
  <si>
    <t>ITR Filing Date</t>
  </si>
  <si>
    <t>Secured Exposure(Rs.)(AL/CVL/HL/Term Loan)</t>
  </si>
  <si>
    <t>Borrower Name</t>
  </si>
  <si>
    <t>Proposed BIL(Rs.)</t>
  </si>
  <si>
    <t>(To be filled in directly in respective FOIR Sheet)</t>
  </si>
  <si>
    <t>Category</t>
  </si>
  <si>
    <t>Non-Professional</t>
  </si>
  <si>
    <t>Existing BIL(If any)</t>
  </si>
  <si>
    <t>No</t>
  </si>
  <si>
    <t>Credit Card(Sanctioned Limit)</t>
  </si>
  <si>
    <t>Sourcing Norms (For BIL-Audit/ AIP-ITR Cases)</t>
  </si>
  <si>
    <t>Yes</t>
  </si>
  <si>
    <t>Working Capital/Cash Credit/OD/LC/BG etc. Limit-Secured</t>
  </si>
  <si>
    <t>Obligations</t>
  </si>
  <si>
    <t>OD Limit-Unsecured/AL Topup</t>
  </si>
  <si>
    <t>S.no</t>
  </si>
  <si>
    <t>Obligation</t>
  </si>
  <si>
    <t>Amount (in lacs)</t>
  </si>
  <si>
    <t>Total Secured Exposure</t>
  </si>
  <si>
    <t>PROPRIETOR</t>
  </si>
  <si>
    <t>Secured loan other than OD/CC/working capital</t>
  </si>
  <si>
    <t>Total Unsecured Exposure</t>
  </si>
  <si>
    <t>PARTNER</t>
  </si>
  <si>
    <t>Secured loan-Housing Loan</t>
  </si>
  <si>
    <t>Total Eligible Exposure</t>
  </si>
  <si>
    <t>DIRECTOR</t>
  </si>
  <si>
    <t>Unsecured Loan, other than loan from Directors/Partners/Group companies Loan</t>
  </si>
  <si>
    <t>Total Exposure</t>
  </si>
  <si>
    <t>OTHER</t>
  </si>
  <si>
    <t>Other secured loans which is not covered in the Balance sheet</t>
  </si>
  <si>
    <t>Authority as per Amount</t>
  </si>
  <si>
    <t>Other unsecured loans which is not covered in the Balance sheet</t>
  </si>
  <si>
    <t>Authority as per NFA Matrix (Non- Seperate BIL Team Location)</t>
  </si>
  <si>
    <t>Interest on CC/OD Limit</t>
  </si>
  <si>
    <t>Authority as per NFA Matrix (Seperate BIL Team Location)</t>
  </si>
  <si>
    <t>Credit Card and Gold Loan</t>
  </si>
  <si>
    <t>Please select higher of the above authority for approval depending upon the location</t>
  </si>
  <si>
    <t>Other unsecured loan if any in name of individual</t>
  </si>
  <si>
    <t>Individual obligation(per annum) of Co-app(Director/Partner) if any</t>
  </si>
  <si>
    <t>Existing EMI secure</t>
  </si>
  <si>
    <t>Existing EMI unsecure</t>
  </si>
  <si>
    <t>Total annual Obligations</t>
  </si>
  <si>
    <t>Income</t>
  </si>
  <si>
    <t>Computation of Eligible Income</t>
  </si>
  <si>
    <t>Amount  
(in lacs)</t>
  </si>
  <si>
    <t>Amount
 (in lacs)</t>
  </si>
  <si>
    <t>Eligible Income
(in lacs)</t>
  </si>
  <si>
    <t>PAT to be considered</t>
  </si>
  <si>
    <t>Depreciation to be considered</t>
  </si>
  <si>
    <t>Interest / Finance charges which are debited to P&amp;L account</t>
  </si>
  <si>
    <t>Miscellaneous expenditure debited to P&amp;L a/c</t>
  </si>
  <si>
    <t>Salary &amp; Interest paid to partner/director</t>
  </si>
  <si>
    <t>Rental Income (Provided conditions as per policy full filled)</t>
  </si>
  <si>
    <t>(To be filled in manually in green cell)</t>
  </si>
  <si>
    <t>Less-Capital gains or extraordinary income</t>
  </si>
  <si>
    <t xml:space="preserve">Income Surrogate </t>
  </si>
  <si>
    <t>Total annual Income</t>
  </si>
  <si>
    <t>Is Condition for 100% Depreciation Met</t>
  </si>
  <si>
    <t>(Applicable only in Case of BIL Audit Policy)</t>
  </si>
  <si>
    <t>TVR / TELE PD / BD VISIT</t>
  </si>
  <si>
    <t>S.NO.</t>
  </si>
  <si>
    <t>PARTICULARS</t>
  </si>
  <si>
    <t>NAME</t>
  </si>
  <si>
    <t>RESI ADDRESS</t>
  </si>
  <si>
    <t>PHONE</t>
  </si>
  <si>
    <t>OFFICE ADDRESS</t>
  </si>
  <si>
    <t>NO. OF YRS. AT RESI</t>
  </si>
  <si>
    <t xml:space="preserve">APPLICANT </t>
  </si>
  <si>
    <t>CO-APP 1</t>
  </si>
  <si>
    <t>CO-APP 2</t>
  </si>
  <si>
    <t>CO-APP 3</t>
  </si>
  <si>
    <t>REFERENCE-1</t>
  </si>
  <si>
    <t>REFERENCE-2</t>
  </si>
  <si>
    <t xml:space="preserve">Credit Manager </t>
  </si>
  <si>
    <t xml:space="preserve">Employee ID </t>
  </si>
  <si>
    <t>Date and Time</t>
  </si>
  <si>
    <t>CIBIL DETAILS</t>
  </si>
  <si>
    <t>S.No.</t>
  </si>
  <si>
    <t>Name</t>
  </si>
  <si>
    <t>Age / Vintage</t>
  </si>
  <si>
    <t>Constitution/ Designation</t>
  </si>
  <si>
    <t>CMR Score</t>
  </si>
  <si>
    <t>Score</t>
  </si>
  <si>
    <t>Enq.PL/BIL in last 3M</t>
  </si>
  <si>
    <t>Enq. Others in last 3M</t>
  </si>
  <si>
    <t>Total Enq. In last 3M</t>
  </si>
  <si>
    <t>Share holding</t>
  </si>
  <si>
    <t xml:space="preserve">Ownership Resi/ Office </t>
  </si>
  <si>
    <t>NA</t>
  </si>
  <si>
    <t>AIP-ITR Program</t>
  </si>
  <si>
    <t>AIP-I Bank Surr.</t>
  </si>
  <si>
    <t>AIP-Non-I Bank Surr.</t>
  </si>
  <si>
    <t>HL Surrogate</t>
  </si>
  <si>
    <t>AL Surrogate</t>
  </si>
  <si>
    <t>BIL-PQ</t>
  </si>
  <si>
    <t>AIP-GST Surrogate</t>
  </si>
  <si>
    <t>#N/A</t>
  </si>
  <si>
    <t>Not Applicable</t>
  </si>
  <si>
    <t>RCM</t>
  </si>
  <si>
    <t>ZCM</t>
  </si>
  <si>
    <t>ZCH</t>
  </si>
  <si>
    <t>STATE CREDIT HEAD</t>
  </si>
  <si>
    <t>RCH</t>
  </si>
  <si>
    <t>CH-PL</t>
  </si>
  <si>
    <t>Head CPG</t>
  </si>
  <si>
    <t>Joint Approval</t>
  </si>
  <si>
    <t>Restricted</t>
  </si>
  <si>
    <t>Policy</t>
  </si>
  <si>
    <t>Scoring</t>
  </si>
  <si>
    <t>Level</t>
  </si>
  <si>
    <t>100000-500000</t>
  </si>
  <si>
    <t>AMI</t>
  </si>
  <si>
    <t>500001-750000</t>
  </si>
  <si>
    <t>DMII</t>
  </si>
  <si>
    <t>750001-1000000</t>
  </si>
  <si>
    <t>MI</t>
  </si>
  <si>
    <t>1000001-1500000</t>
  </si>
  <si>
    <t>MII</t>
  </si>
  <si>
    <t>1500001-2000000</t>
  </si>
  <si>
    <t>CMI</t>
  </si>
  <si>
    <t>2000001-2500000</t>
  </si>
  <si>
    <t>CMII</t>
  </si>
  <si>
    <t>2500001-4000000</t>
  </si>
  <si>
    <t>AGM</t>
  </si>
  <si>
    <t>DGM</t>
  </si>
  <si>
    <t>4000001-6000000</t>
  </si>
  <si>
    <t>JOINT APPROVAL/HEAD CPG</t>
  </si>
  <si>
    <t>6000001-7500000</t>
  </si>
  <si>
    <t>JOINT APPROVAL/RCF2</t>
  </si>
  <si>
    <t>7500001-500000000</t>
  </si>
  <si>
    <t>RCF1</t>
  </si>
  <si>
    <t>SEGMENT HEAD</t>
  </si>
  <si>
    <t>STATE HEAD</t>
  </si>
  <si>
    <t>&gt;2000000</t>
  </si>
  <si>
    <t>VALUE BASED SCORING</t>
  </si>
  <si>
    <t>SCORING without CIBIL Negative &amp; CPCS</t>
  </si>
  <si>
    <t>Scoring CIBIL Negative</t>
  </si>
  <si>
    <t>Scoring Level as per Amount</t>
  </si>
  <si>
    <t>CPCS</t>
  </si>
  <si>
    <t>Final Authority</t>
  </si>
  <si>
    <t>Final Level</t>
  </si>
  <si>
    <t>SECURED LOANS</t>
  </si>
  <si>
    <t>Loan Type</t>
  </si>
  <si>
    <t>Bank/NBFC</t>
  </si>
  <si>
    <t>Amount 
(Rs.In Lacs)</t>
  </si>
  <si>
    <t>Tenure (Months)</t>
  </si>
  <si>
    <t>EMI Amount (Rs.)</t>
  </si>
  <si>
    <t>EMI Obligated (Months)</t>
  </si>
  <si>
    <t>Total</t>
  </si>
  <si>
    <t>Source of Identification</t>
  </si>
  <si>
    <t>EMI Date from Banking</t>
  </si>
  <si>
    <t>Sanction Date</t>
  </si>
  <si>
    <t>Current Balance (Rs.)</t>
  </si>
  <si>
    <t>Reported Date</t>
  </si>
  <si>
    <t>BUSINESS WORKING</t>
  </si>
  <si>
    <t xml:space="preserve">BUSINESS TIME </t>
  </si>
  <si>
    <t xml:space="preserve">BUSINESS </t>
  </si>
  <si>
    <t>Secured Loan Total</t>
  </si>
  <si>
    <t>UNSECURED LOANS</t>
  </si>
  <si>
    <t>EMI Amount</t>
  </si>
  <si>
    <t>Sanction Date (MM/DD/YY)</t>
  </si>
  <si>
    <t>Unsecured Loan Total</t>
  </si>
  <si>
    <t>Interest On OD Account</t>
  </si>
  <si>
    <t>Credit cards(Rs.)</t>
  </si>
  <si>
    <t>Gold Loan(Rs.)</t>
  </si>
  <si>
    <t>Month</t>
  </si>
  <si>
    <t>Amount(Rs.)</t>
  </si>
  <si>
    <t>Details of Unsecured Loan availed from Current Date</t>
  </si>
  <si>
    <t>Total current balance as per CIBIL</t>
  </si>
  <si>
    <t>'JUNE</t>
  </si>
  <si>
    <t>Unsecured Loan in last 6 M</t>
  </si>
  <si>
    <t>Monthly Obligation</t>
  </si>
  <si>
    <t>'JULY</t>
  </si>
  <si>
    <t>Unsecured Loan in last 1Yr.</t>
  </si>
  <si>
    <t>Annual Obligation</t>
  </si>
  <si>
    <t>'AUG</t>
  </si>
  <si>
    <t>‘SEP</t>
  </si>
  <si>
    <t>'OCT</t>
  </si>
  <si>
    <t>'NOV</t>
  </si>
  <si>
    <t>Maximum Amount</t>
  </si>
  <si>
    <t>Within Rs.25 Lacs for I Bank CA Customers</t>
  </si>
  <si>
    <t>Within Rs.15 Lacs for Non I Bank CA Customers</t>
  </si>
  <si>
    <t>MAB Norms</t>
  </si>
  <si>
    <t>More than norms in all the months</t>
  </si>
  <si>
    <t>Less than norms</t>
  </si>
  <si>
    <t xml:space="preserve">ABB Norms </t>
  </si>
  <si>
    <t>Less than norms in 2 Months uptill 1 time</t>
  </si>
  <si>
    <t>Less than norms in 2 Months by more than 1 time</t>
  </si>
  <si>
    <t>Less than norms in more than 2 months</t>
  </si>
  <si>
    <t>Inward Cheque Return</t>
  </si>
  <si>
    <t>No inward cheque return</t>
  </si>
  <si>
    <t>Credit summation as % of turnover</t>
  </si>
  <si>
    <t xml:space="preserve">More than norms  </t>
  </si>
  <si>
    <t>Repayment/Disbursement</t>
  </si>
  <si>
    <t>In Bank A/c assessed</t>
  </si>
  <si>
    <t>Other Bank A/c</t>
  </si>
  <si>
    <t>Off Stability</t>
  </si>
  <si>
    <t>1 Year</t>
  </si>
  <si>
    <t>2 Years</t>
  </si>
  <si>
    <t>3 and More Years</t>
  </si>
  <si>
    <t>&gt;20</t>
  </si>
  <si>
    <t>Borrower profile</t>
  </si>
  <si>
    <t>Proprietorship Firm</t>
  </si>
  <si>
    <t>Partnership Firm</t>
  </si>
  <si>
    <t>LLP</t>
  </si>
  <si>
    <t>HUF</t>
  </si>
  <si>
    <t>Pvt Ltd Co.</t>
  </si>
  <si>
    <t>Public Ltd. Co.</t>
  </si>
  <si>
    <t>Any other Entity</t>
  </si>
  <si>
    <t>Banking Track Record-CA</t>
  </si>
  <si>
    <t>More than or equal to 60</t>
  </si>
  <si>
    <t>Less than 60 uptill 50</t>
  </si>
  <si>
    <t>Less than 50</t>
  </si>
  <si>
    <t>Banking Track Record-CC/OD/Other Limits</t>
  </si>
  <si>
    <t>ETR</t>
  </si>
  <si>
    <t>GTR</t>
  </si>
  <si>
    <t>PTR</t>
  </si>
  <si>
    <t>PAT to be Positive</t>
  </si>
  <si>
    <t xml:space="preserve">Positive </t>
  </si>
  <si>
    <t xml:space="preserve">Negative </t>
  </si>
  <si>
    <t>(Please use this sheet by zooming out at 80%)</t>
  </si>
  <si>
    <t>WORKING SPACE</t>
  </si>
  <si>
    <t>FOIR sheet -Figure ( in lacs)</t>
  </si>
  <si>
    <t>Tenure for repayment</t>
  </si>
  <si>
    <t>PA obligation (in lacs)</t>
  </si>
  <si>
    <t>Credit Card &amp; Gold Loan</t>
  </si>
  <si>
    <t>Credit cards</t>
  </si>
  <si>
    <t>Proposed EMI (sum of annual emi)</t>
  </si>
  <si>
    <t>Total Annual Obligation</t>
  </si>
  <si>
    <t>Computation of Eligible income</t>
  </si>
  <si>
    <t>Eligible Income(in lacs)</t>
  </si>
  <si>
    <t>Gold Loan</t>
  </si>
  <si>
    <t>Total Annual Income</t>
  </si>
  <si>
    <t>FOIR</t>
  </si>
  <si>
    <t>Unsecured FOIR</t>
  </si>
  <si>
    <t>Eligible income</t>
  </si>
  <si>
    <t>Tenor</t>
  </si>
  <si>
    <t>Multiplier</t>
  </si>
  <si>
    <t>Loan amount Based on Multiplier Norm</t>
  </si>
  <si>
    <t>Is Applicant is Service Provider, Manufacturer , Trader</t>
  </si>
  <si>
    <t>Manufacturer</t>
  </si>
  <si>
    <t>City</t>
  </si>
  <si>
    <t>Delhi NCR</t>
  </si>
  <si>
    <t xml:space="preserve">    (Select City for BIL Product Cap)</t>
  </si>
  <si>
    <t>Loan Amount Based on Net worth</t>
  </si>
  <si>
    <t>Maximum loan amount as per policy</t>
  </si>
  <si>
    <t>EMI CALCULATOR</t>
  </si>
  <si>
    <t>BCCL CALCULATOR</t>
  </si>
  <si>
    <t>48M Tenure Conditions</t>
  </si>
  <si>
    <t>Loan Amount</t>
  </si>
  <si>
    <t>Rs. in lacs</t>
  </si>
  <si>
    <t>LA&gt;=5 Lacs</t>
  </si>
  <si>
    <t>Total Tenor</t>
  </si>
  <si>
    <t>Max. as per Topline(1)</t>
  </si>
  <si>
    <t>Topline&gt;=100 Lacs</t>
  </si>
  <si>
    <t>Advance EMI</t>
  </si>
  <si>
    <t>15% of BIL (2)</t>
  </si>
  <si>
    <t>Operating Profit in 2 Y</t>
  </si>
  <si>
    <t>Net Tenor</t>
  </si>
  <si>
    <t>Max. Limit as per Policy (3)</t>
  </si>
  <si>
    <t>CIBIL Norms met</t>
  </si>
  <si>
    <t>Customer IRR</t>
  </si>
  <si>
    <t>Max. BCCL Eligibility</t>
  </si>
  <si>
    <t>Should not be Special Profile</t>
  </si>
  <si>
    <t>Proposed EMI</t>
  </si>
  <si>
    <t>Proposed BCCL</t>
  </si>
  <si>
    <t>Vintage&gt;=5Y</t>
  </si>
  <si>
    <t>EMI For 3 Years</t>
  </si>
  <si>
    <t>FOIR Post BIL &amp; BCCL</t>
  </si>
  <si>
    <t>&lt;=2PL BIL in last 12M</t>
  </si>
  <si>
    <t>EMI For 2 Years</t>
  </si>
  <si>
    <t>&lt;=4 Unsecured Loan Enquiries in last 3M</t>
  </si>
  <si>
    <t>48M Condition Met</t>
  </si>
  <si>
    <t xml:space="preserve">ITR </t>
  </si>
  <si>
    <t>Tenor for repayment</t>
  </si>
  <si>
    <t>Secured Loan-Housing Loan</t>
  </si>
  <si>
    <t>Other  secured loans which is not covered in the Balance sheet</t>
  </si>
  <si>
    <t>Other  unsecured loans which is not covered in the Balance sheet</t>
  </si>
  <si>
    <t>Propsed EMI (sum of annual emi)</t>
  </si>
  <si>
    <t>Total annual obligation</t>
  </si>
  <si>
    <t>Eligible Income</t>
  </si>
  <si>
    <t>Rental Income (Provided conditions as per policy fullfilled)</t>
  </si>
  <si>
    <t>Is Applicant is  Service Provider,  Manufacturer , Trader</t>
  </si>
  <si>
    <t>Loan Amount Based on  Net worth</t>
  </si>
  <si>
    <t>EMI For 4 Years</t>
  </si>
  <si>
    <t>I Bank Sur.</t>
  </si>
  <si>
    <t xml:space="preserve">Corporate FOIR sheet -Figure ( in lacs) </t>
  </si>
  <si>
    <t>Amount</t>
  </si>
  <si>
    <t>Months</t>
  </si>
  <si>
    <t xml:space="preserve">Other unsecured loan if any in name of individual </t>
  </si>
  <si>
    <t>Proposed EMI (Monthly EMI)</t>
  </si>
  <si>
    <t xml:space="preserve">Existing EMI secure </t>
  </si>
  <si>
    <t xml:space="preserve">Existing EMI unsecure </t>
  </si>
  <si>
    <t>Total Monthly obligation</t>
  </si>
  <si>
    <t xml:space="preserve">Computation of Eligible income </t>
  </si>
  <si>
    <t>Eligible Monthly Income</t>
  </si>
  <si>
    <t>Total Monthly Income</t>
  </si>
  <si>
    <t xml:space="preserve">Unsecured FOIR </t>
  </si>
  <si>
    <t>Rs.Lacs</t>
  </si>
  <si>
    <t>Norms for Increasing LA of Rs.35 Lacs</t>
  </si>
  <si>
    <t>Last 12 Months Credits (A)</t>
  </si>
  <si>
    <t>Income Calc: B = A*2*7.5%</t>
  </si>
  <si>
    <t>Not to be Special Profile</t>
  </si>
  <si>
    <t>Less : Tax Paid</t>
  </si>
  <si>
    <t>Maximum Loan Amt as per Eligible Income (I)</t>
  </si>
  <si>
    <t>Maximum Loan Amount as per FOIR (II)</t>
  </si>
  <si>
    <t>ABB&gt;4 Times in last 6M</t>
  </si>
  <si>
    <t>Credit Summation&gt;=6 times of Proposed BIL</t>
  </si>
  <si>
    <t>ABB of Last 12 months (Rs)</t>
  </si>
  <si>
    <t>Credit Count&gt;=5 in last 12M</t>
  </si>
  <si>
    <t>Maximum Loan Amount as per ABB (III)</t>
  </si>
  <si>
    <t>Credit Summation in all month &gt;=5% of Loan Amt.</t>
  </si>
  <si>
    <t>OHP Documented</t>
  </si>
  <si>
    <t>Maximum Loan Amount – Minimum of I, II, III</t>
  </si>
  <si>
    <t>Business Income&gt;=4 Lacs</t>
  </si>
  <si>
    <t>Annual Turnover as per GST&gt;=25 Lacs</t>
  </si>
  <si>
    <t>Avg. MAB&gt;=5 Lacs</t>
  </si>
  <si>
    <t>Total Norms met</t>
  </si>
  <si>
    <t>EMI Cal as per FOIR</t>
  </si>
  <si>
    <t>Final Loan Amount</t>
  </si>
  <si>
    <t>ITR Income</t>
  </si>
  <si>
    <t>Gross Total Income – Business</t>
  </si>
  <si>
    <t>Less Tax Paid</t>
  </si>
  <si>
    <t>Net Income</t>
  </si>
  <si>
    <t>Non-I Bank Sur.</t>
  </si>
  <si>
    <t xml:space="preserve">Corporate FOIR sheet-Figure ( in lacs) </t>
  </si>
  <si>
    <t>Rs Lacs</t>
  </si>
  <si>
    <t>Whether Special Profile</t>
  </si>
  <si>
    <t>(Please select for FOIR Calculation)</t>
  </si>
  <si>
    <t>Income Calc: (Normal Case)B = A*2*7.5%, (Special Profile)B =A*7.5%</t>
  </si>
  <si>
    <t>Loan Amount(Rs.)</t>
  </si>
  <si>
    <t>Proportionate Tax in case of Multiple Income Heads</t>
  </si>
  <si>
    <t>HL-Surr.</t>
  </si>
  <si>
    <t xml:space="preserve">FOIR sheet -Figure ( in lacs) </t>
  </si>
  <si>
    <t>List</t>
  </si>
  <si>
    <t>ICICI Bank</t>
  </si>
  <si>
    <t>Non ICICI bank</t>
  </si>
  <si>
    <t>Eligible income (Monthly)</t>
  </si>
  <si>
    <t>Existing loan amount</t>
  </si>
  <si>
    <t>Input</t>
  </si>
  <si>
    <t>Lowest EMI in last 18 months (A1)</t>
  </si>
  <si>
    <t>Eligible income : A3 = A1*2</t>
  </si>
  <si>
    <t>Lowest EMI in last 12 months of HL if any (A2)</t>
  </si>
  <si>
    <t>No. of EMI paid</t>
  </si>
  <si>
    <t>Eligible Income of HL: A4=A2*2 (1 in case seasoning &lt;24 months )</t>
  </si>
  <si>
    <t>Total Eligible Income of HL: A=A3+A4</t>
  </si>
  <si>
    <t>Lowest EMI in last 12 months of AL if any (b)</t>
  </si>
  <si>
    <t>Eligible Income of AL: B=b*3 (1 in case seasoning &lt;24 months )</t>
  </si>
  <si>
    <t>Lowest EMI in last 12 months of PL (c)</t>
  </si>
  <si>
    <t>Eligible Income of PL: C=c*1.7 (1 in case seasoning &lt;24 months)</t>
  </si>
  <si>
    <t>Eligible income : D = A+B+C</t>
  </si>
  <si>
    <t xml:space="preserve">Tenor </t>
  </si>
  <si>
    <t>Multiplier (Tenor less than 36 M than 8, else 12) : E</t>
  </si>
  <si>
    <t>Loan amount Based on Multiplier Norm: (F=B*E)-(I)</t>
  </si>
  <si>
    <t>Maximum loan amount as per Repayment Program (II)</t>
  </si>
  <si>
    <t>Maximum loan amount as per FOIR (III)</t>
  </si>
  <si>
    <t>Maximum loan amount to be funded (Min. of I, II, III )</t>
  </si>
  <si>
    <t>FOIR Calculator</t>
  </si>
  <si>
    <t>Final Calc</t>
  </si>
  <si>
    <t>AL Surr.</t>
  </si>
  <si>
    <t>Loan Track – Financier Name (Pls Select dropdown)</t>
  </si>
  <si>
    <t>Eligible income : A3 = A1*3</t>
  </si>
  <si>
    <t>Lowest EMI in last 12 months of other AL if any(A2)</t>
  </si>
  <si>
    <t>Non-ICICI Bank</t>
  </si>
  <si>
    <t>Eligible income : A4 = A1*3</t>
  </si>
  <si>
    <t>Total Eligible Income of AL: A3+A4</t>
  </si>
  <si>
    <t>Lowest EMI in last 12 months of HL if any (b)</t>
  </si>
  <si>
    <t>Eligible Income of HL: B=b*2 (1 in case seasoning &lt;24 months )</t>
  </si>
  <si>
    <t>Multiplier (Tenor less than 36 M than 7, else 9) : E</t>
  </si>
  <si>
    <t>Loan amount Based on Multiplier Norm: (F=B*E) or Existing AL Amt.-(I)</t>
  </si>
  <si>
    <t>Check point</t>
  </si>
  <si>
    <t>(If LOP Income considered use actual income less tax)</t>
  </si>
  <si>
    <t>70% of Average MAB</t>
  </si>
  <si>
    <t>Maximum Proposed EMI</t>
  </si>
  <si>
    <t>Maximum Loan Amount as per FOIR (I)</t>
  </si>
  <si>
    <t>Maximum Loan Amount as per MAB(II)</t>
  </si>
  <si>
    <t>Maximum Loan Amount as per Product Cap (III)</t>
  </si>
  <si>
    <t>Eligibility Calculation(In Lacs)</t>
  </si>
  <si>
    <t>Particulars</t>
  </si>
  <si>
    <t>Eligible amount</t>
  </si>
  <si>
    <t>Net Profit as per Audited Financials</t>
  </si>
  <si>
    <t>Less : Tax Payable as per ITR</t>
  </si>
  <si>
    <t>PAT</t>
  </si>
  <si>
    <t>Depreciation as per P&amp;L</t>
  </si>
  <si>
    <t>Salary and Interest to Directors/Partners</t>
  </si>
  <si>
    <t>Rental Income</t>
  </si>
  <si>
    <t>Eligiblity</t>
  </si>
  <si>
    <t>FOIR Calculation</t>
  </si>
  <si>
    <t>Profile</t>
  </si>
  <si>
    <t>(Select Profile of Dr. First in cell E515 before further processing)</t>
  </si>
  <si>
    <t>Eligible Amount</t>
  </si>
  <si>
    <t>Non-Consultant-Hopital/Clinic</t>
  </si>
  <si>
    <r>
      <rPr>
        <b/>
        <u/>
        <sz val="10"/>
        <color rgb="FF000000"/>
        <rFont val="Zurich bt"/>
      </rPr>
      <t>Eligible Income</t>
    </r>
    <r>
      <rPr>
        <i/>
        <u/>
        <sz val="10"/>
        <color rgb="FF000000"/>
        <rFont val="Zurich BT"/>
      </rPr>
      <t>(Select Profile of Dr.first)</t>
    </r>
  </si>
  <si>
    <t>Professional Receipts</t>
  </si>
  <si>
    <t>Eligible income * 1.5</t>
  </si>
  <si>
    <t xml:space="preserve">Interest on borrowing as per P&amp;L </t>
  </si>
  <si>
    <t>Consultant</t>
  </si>
  <si>
    <t>Total Eligible income</t>
  </si>
  <si>
    <t>Non-Consultant-Dentist/MBBS</t>
  </si>
  <si>
    <t>Total Monthly income</t>
  </si>
  <si>
    <t>Exiting Obligations</t>
  </si>
  <si>
    <t xml:space="preserve">OD Interest </t>
  </si>
  <si>
    <t>Unsecure Loans</t>
  </si>
  <si>
    <t>Secure Loans</t>
  </si>
  <si>
    <t>Total Obligations (B)</t>
  </si>
  <si>
    <t>Overall FOIR</t>
  </si>
  <si>
    <t>Loan Amount (Rs.)</t>
  </si>
  <si>
    <t>Total Tenor (Months)</t>
  </si>
  <si>
    <t>Net Tenor (Months)</t>
  </si>
  <si>
    <t>Eligibility Calculation</t>
  </si>
  <si>
    <t>(Select Policy in Cell F570 under which case needs to be processed)</t>
  </si>
  <si>
    <t>Credit Summation</t>
  </si>
  <si>
    <t>Business Income</t>
  </si>
  <si>
    <t>Salary income</t>
  </si>
  <si>
    <t>Calculation of Credit Summation * 5</t>
  </si>
  <si>
    <t>Name of Bank</t>
  </si>
  <si>
    <t>Credits in last 3 months</t>
  </si>
  <si>
    <t>Total Income</t>
  </si>
  <si>
    <t>Unsecure FOIR</t>
  </si>
  <si>
    <t>BIL-GST Variant</t>
  </si>
  <si>
    <t>Interest / Finance charges on CC/OD Limit A/c</t>
  </si>
  <si>
    <t>GST Return Details for last 6 Months</t>
  </si>
  <si>
    <t>MARCH 2018</t>
  </si>
  <si>
    <t>APRIL 2018</t>
  </si>
  <si>
    <t>Nature of Business</t>
  </si>
  <si>
    <t>Service Provider</t>
  </si>
  <si>
    <r>
      <rPr>
        <sz val="11"/>
        <color rgb="FF000000"/>
        <rFont val="Arial"/>
      </rPr>
      <t>(</t>
    </r>
    <r>
      <rPr>
        <i/>
        <sz val="11"/>
        <color rgb="FF000000"/>
        <rFont val="Arial"/>
      </rPr>
      <t>Please select nature of business)</t>
    </r>
  </si>
  <si>
    <t>MAY 2018</t>
  </si>
  <si>
    <t>JUNE 2018</t>
  </si>
  <si>
    <t>Interest as per banking(Rs. In lacs)</t>
  </si>
  <si>
    <t>Wholesale trader</t>
  </si>
  <si>
    <t>JULY 2018</t>
  </si>
  <si>
    <t>Retail trader</t>
  </si>
  <si>
    <t>AUGUST 2018</t>
  </si>
  <si>
    <t>Special Profile-Manufacturer</t>
  </si>
  <si>
    <t>SEPTEMBER 2018</t>
  </si>
  <si>
    <t>Special Profile-Trader</t>
  </si>
  <si>
    <t>OCTOBER 2018</t>
  </si>
  <si>
    <t>Special Profile-Service Provider</t>
  </si>
  <si>
    <t>NOVEMBER 2018</t>
  </si>
  <si>
    <t>DECEMBER 2018</t>
  </si>
  <si>
    <t>JANUARY 2019</t>
  </si>
  <si>
    <t>FEBRUARY 2019</t>
  </si>
  <si>
    <t>Income as per Return for 12 Months</t>
  </si>
  <si>
    <t>Total Turnover/Annualised Income for FOIR</t>
  </si>
  <si>
    <t>Eligible Income for FOIR Calculation(Net of Tax)</t>
  </si>
  <si>
    <t>Total borrowing percentage</t>
  </si>
  <si>
    <t>Total interest</t>
  </si>
  <si>
    <t>Total secured o/s as per CIBIL</t>
  </si>
  <si>
    <t>Total unsecured o/s as per CIBIL</t>
  </si>
  <si>
    <t>Proposed Loan</t>
  </si>
  <si>
    <t>Fund Based limit</t>
  </si>
  <si>
    <t>(Limit amount to be punched)</t>
  </si>
  <si>
    <t>Total borrowings</t>
  </si>
  <si>
    <t>%age of Borrowing</t>
  </si>
  <si>
    <t>Parameter</t>
  </si>
  <si>
    <t>Standard as per Policy</t>
  </si>
  <si>
    <t>Actual</t>
  </si>
  <si>
    <t>Authority</t>
  </si>
  <si>
    <t>Mitigants</t>
  </si>
  <si>
    <t>Sourcing Norms(Relationship Details)</t>
  </si>
  <si>
    <t>1 Year Liability Relationship/1 Year Asset Relationship/24 Months CIBIL Vintage/24 Months NTB OD Relationship</t>
  </si>
  <si>
    <t>24 or More Months CIBIL Vintage</t>
  </si>
  <si>
    <t>Special Profile</t>
  </si>
  <si>
    <t>Should not be a special profile</t>
  </si>
  <si>
    <t>Business Stability</t>
  </si>
  <si>
    <t>More than 5 Years</t>
  </si>
  <si>
    <t>Sales</t>
  </si>
  <si>
    <t>Non-Professional:&gt;= 1 Cr.,Professional:&gt;=25 Lacs</t>
  </si>
  <si>
    <t>Proprietorship: Minimum Taxable Income+20k</t>
  </si>
  <si>
    <t>Partnership/Pvt. Ltd./Public Ltd: 1 Lac per annum</t>
  </si>
  <si>
    <t>Networth</t>
  </si>
  <si>
    <t>Traders/Service Provider: More than Rs.5 Lacs</t>
  </si>
  <si>
    <t>Manufacturer: More than Rs.10 Lacs</t>
  </si>
  <si>
    <t>Annualized credit summation of Repayment &amp; Disbursement Bank A/c for latest 6 months &gt;=60%</t>
  </si>
  <si>
    <t>Unsecured Exposure</t>
  </si>
  <si>
    <t>Should not have taken PL/BIL from any financier in last 12 months</t>
  </si>
  <si>
    <t>More than 5 PL/BIL Taken</t>
  </si>
  <si>
    <t>Co Applicant Norms</t>
  </si>
  <si>
    <t>Co-app norms to be met</t>
  </si>
  <si>
    <t>ABB Norms</t>
  </si>
  <si>
    <t>Current A/c: More than 1.5 Times of Proposed EMI in all the Months</t>
  </si>
  <si>
    <t>Limit A/c: More than 1 Time of Proposed EMI in all the months</t>
  </si>
  <si>
    <t>Inward Chq Return</t>
  </si>
  <si>
    <t>No inward cheque Return</t>
  </si>
  <si>
    <t>&gt;1 % to 2%</t>
  </si>
  <si>
    <t>Stop payment charges</t>
  </si>
  <si>
    <t>No Stop Payment charges</t>
  </si>
  <si>
    <t>Customer Initiated transaction(Credit Count)</t>
  </si>
  <si>
    <t>Avg no. of customer initiated transaction per month &gt;=10</t>
  </si>
  <si>
    <t>In applicants Bank a/c which has been assessed</t>
  </si>
  <si>
    <t>Resi cum Office</t>
  </si>
  <si>
    <t>Should not be resi cum office</t>
  </si>
  <si>
    <t>Debtor TO Ratio</t>
  </si>
  <si>
    <t>&lt;= 3 months</t>
  </si>
  <si>
    <t>Debt /TNW Ratio</t>
  </si>
  <si>
    <t>&lt;= 3 Times</t>
  </si>
  <si>
    <t>CIBIL Score</t>
  </si>
  <si>
    <t>&gt;=780 for all Applicants/Co-Applicants</t>
  </si>
  <si>
    <t>RCU Detailed Profile Check</t>
  </si>
  <si>
    <t>Required if More than 5 Enquiries for same product and 10 for all products</t>
  </si>
  <si>
    <t>CIBIL Enquiries in last 3 months</t>
  </si>
  <si>
    <t>Less than 5 Enquiries for same product and less than 10 for all products</t>
  </si>
  <si>
    <t>More than 10 for all products</t>
  </si>
  <si>
    <t>Promoters/Partner/Director minimum Age</t>
  </si>
  <si>
    <t>Minimum Age: 28 Years</t>
  </si>
  <si>
    <t>&gt;=18 Years but &lt;25 Years</t>
  </si>
  <si>
    <t>Promoters/Partner/Director maximum Age</t>
  </si>
  <si>
    <t>Maximum Age: 65 Years at the time of maturity(55 Years for Proprietorship Concern at the time of application)</t>
  </si>
  <si>
    <t>CPCS &amp; Dedupe</t>
  </si>
  <si>
    <t>Positive</t>
  </si>
  <si>
    <t>Negative</t>
  </si>
  <si>
    <t>TVR – Residence</t>
  </si>
  <si>
    <t>TVR – Office</t>
  </si>
  <si>
    <t>Type of Tele connection at residence &amp; office</t>
  </si>
  <si>
    <t>Postpaid/Landline/WLL</t>
  </si>
  <si>
    <t>Residence Stability</t>
  </si>
  <si>
    <t>&gt;= 1 year</t>
  </si>
  <si>
    <t>OHP of Resi/Office Not documented</t>
  </si>
  <si>
    <t>Should be Documented</t>
  </si>
  <si>
    <t>Not Documented for Resi/Office</t>
  </si>
  <si>
    <t>TO Trend</t>
  </si>
  <si>
    <t>Dip in TO &lt;= 15%</t>
  </si>
  <si>
    <t>Profitability Trend</t>
  </si>
  <si>
    <t>Dip in PAT &lt;= 15%</t>
  </si>
  <si>
    <t>Maximum running Loans with ICICI Bank</t>
  </si>
  <si>
    <t>2 including proposed</t>
  </si>
  <si>
    <t>Resi FI/RM BD Visit</t>
  </si>
  <si>
    <t>Pending</t>
  </si>
  <si>
    <t>Business FI</t>
  </si>
  <si>
    <t>RBI/ECGC/Defaulter Check</t>
  </si>
  <si>
    <t>ITR Return Dates</t>
  </si>
  <si>
    <t>&lt;= 18 months,&gt;6 months</t>
  </si>
  <si>
    <t>Checkpoint- No Change in CA from Last year</t>
  </si>
  <si>
    <t>CA Not Changed</t>
  </si>
  <si>
    <t>Corporate CIBIL</t>
  </si>
  <si>
    <t>Clean</t>
  </si>
  <si>
    <t>CIBIL Tradeline norms for all App/Co-App</t>
  </si>
  <si>
    <t>1 Tradeline with 12 Months vintage should be in CIBIL</t>
  </si>
  <si>
    <t>Office/Resi Location-DSA Sourced Case</t>
  </si>
  <si>
    <t>Should be Type A Location</t>
  </si>
  <si>
    <t>Checkpoint-Bouncing in ICICI Bank Track</t>
  </si>
  <si>
    <t>No bounce in any Track Running/Closed</t>
  </si>
  <si>
    <t>Current Year PAT being higher considered for FOIR Calculation &amp; Eligible Income</t>
  </si>
  <si>
    <t>Should not be considered for FOIR Calculation &amp; Eligible Income</t>
  </si>
  <si>
    <t>Considered</t>
  </si>
  <si>
    <t>100% Depreciation</t>
  </si>
  <si>
    <t>Loan amount more than policy(Lower of  Multiplier as per Eligible Income/Networth/Product Cap)</t>
  </si>
  <si>
    <t>Should be as per Policy Parametre</t>
  </si>
  <si>
    <t>Individual ITR Receipt Status</t>
  </si>
  <si>
    <t xml:space="preserve">Received </t>
  </si>
  <si>
    <t>EX-BT Norms</t>
  </si>
  <si>
    <t>Minimum vintage of 12 Months,Never in 30+, No cheque bounce and overdue charges in last 6 Months, Reflect in CIBIL</t>
  </si>
  <si>
    <t xml:space="preserve">CSS </t>
  </si>
  <si>
    <t>Checkpoint-Dip in TNW</t>
  </si>
  <si>
    <t>Should be Increasing</t>
  </si>
  <si>
    <t>Current Year Rental Income considered for FOIR</t>
  </si>
  <si>
    <t>Should not be considered for FOIR Calculation</t>
  </si>
  <si>
    <t>Not considered</t>
  </si>
  <si>
    <t>Rental income more than 51% of the Total Income</t>
  </si>
  <si>
    <t xml:space="preserve">Should not be considered  </t>
  </si>
  <si>
    <t>Non Operating considered as Operating if any</t>
  </si>
  <si>
    <t>Should not be considered</t>
  </si>
  <si>
    <t>MCA Default</t>
  </si>
  <si>
    <t>Not Allowed</t>
  </si>
  <si>
    <t>Does not exist</t>
  </si>
  <si>
    <t>PA Norms if rented resi rented office</t>
  </si>
  <si>
    <t>PA should be available</t>
  </si>
  <si>
    <t>Rented Resi &amp; Office</t>
  </si>
  <si>
    <t>Reference Check</t>
  </si>
  <si>
    <t>2 positive reference</t>
  </si>
  <si>
    <t>BIL-ITR</t>
  </si>
  <si>
    <t>Non-Professional:&gt;= 20 Lacs &amp; &lt;1 Cr.,
Professional:&gt;=5 Lacs &amp; &lt;25 Lacs</t>
  </si>
  <si>
    <t>Not more than 1 PL/BIL taken from any financier in last 12 months</t>
  </si>
  <si>
    <t>1 PL/BIL taken in last 12 months or more than 1 PL/BIL taken but BT done for same</t>
  </si>
  <si>
    <t>&gt;=780 for all Co-Applicants</t>
  </si>
  <si>
    <t xml:space="preserve">Less than 700 for any of Co-app  </t>
  </si>
  <si>
    <t>Waived</t>
  </si>
  <si>
    <t>Promoters/Partner/Director min. Age</t>
  </si>
  <si>
    <t>&lt;18 Years</t>
  </si>
  <si>
    <t>Promoters/Partner/Director max. Age</t>
  </si>
  <si>
    <t>More than 70 Years</t>
  </si>
  <si>
    <t>Not Available</t>
  </si>
  <si>
    <t>Not Documented for Resi/Office-VB-NFA RCH</t>
  </si>
  <si>
    <t>More than 2</t>
  </si>
  <si>
    <t>BIL-Doctor</t>
  </si>
  <si>
    <t>Loan Amount Cap</t>
  </si>
  <si>
    <t>Delhi NCR, Mumbai, Chennai, Hyderabad, Banglore, Pune, Kolkatta, Chandigarh, Jaipur, Ahmedabad-Rs.40 Lacs
Other Cities-Rs.30 Lacs</t>
  </si>
  <si>
    <t>Max 60 months</t>
  </si>
  <si>
    <t>In Current year business &gt;=3 years (Loan amount less than 5lacs) and In Current business &gt;=5 years (Loan amount more than 5lacs)</t>
  </si>
  <si>
    <t>Minimum income</t>
  </si>
  <si>
    <t>Proprietorship: Minimum Taxable Income+20k,Partnership/Pvt. Ltd./Public Ltd: 1 Lac per annum</t>
  </si>
  <si>
    <t>Should not have taken more than 1 PL/BIL from any financier in last 6 months</t>
  </si>
  <si>
    <t>Overall FOIR should be upto 100%</t>
  </si>
  <si>
    <t>Prop if age is &gt;55years, Partnership and Pvt. Ltd. Shareholding &gt;51%</t>
  </si>
  <si>
    <t>ABB for each month &gt;=1 times of proposed EMI</t>
  </si>
  <si>
    <t>Inward Chq return/Stop payment charges</t>
  </si>
  <si>
    <t>No Inward Chq Return</t>
  </si>
  <si>
    <t>Credit count</t>
  </si>
  <si>
    <t>Avg no. of customer initiated transaction per month &gt;=1</t>
  </si>
  <si>
    <t>OD/CC Limit</t>
  </si>
  <si>
    <t>Utilization &lt;=85%</t>
  </si>
  <si>
    <t>Office Ownership</t>
  </si>
  <si>
    <t>Should be owned if Resi is rented</t>
  </si>
  <si>
    <t>Resi Ownership</t>
  </si>
  <si>
    <t>Should be owned if Office is rented</t>
  </si>
  <si>
    <t>BD visit</t>
  </si>
  <si>
    <t>Mandatory (If LA &gt; 5 lacs upto 15 Lacs by Ext. Agency/CM(AMII &amp; above)),(If LA&gt;15 Lacs by CM(AMII &amp; above)</t>
  </si>
  <si>
    <t>To be made from Bank a/c which is assessed</t>
  </si>
  <si>
    <t>Should be more than 12 month for any 1 asset</t>
  </si>
  <si>
    <t>&gt;=780</t>
  </si>
  <si>
    <t xml:space="preserve">&gt;10 enquiries in last 3 months in all products &amp; &gt; 5 in same product </t>
  </si>
  <si>
    <t>RCU</t>
  </si>
  <si>
    <t xml:space="preserve">Negative  </t>
  </si>
  <si>
    <t>OSV</t>
  </si>
  <si>
    <t>All docs collected must be OSV</t>
  </si>
  <si>
    <t>Proprietorship/Self Employed Individuals/Partnership/Pvt Ltd Co/Public Ltd Co (unlisted)</t>
  </si>
  <si>
    <t>PAN Verification</t>
  </si>
  <si>
    <t>Growth(Decline) in Turnover/PAT/GTI Income</t>
  </si>
  <si>
    <t>Decline &lt;= 15%</t>
  </si>
  <si>
    <t>Maximum running Loans</t>
  </si>
  <si>
    <t>CA verification</t>
  </si>
  <si>
    <t>Compulsory, should be COP holder</t>
  </si>
  <si>
    <t>Standard tradeline</t>
  </si>
  <si>
    <t>Office Proof on the name of clinic</t>
  </si>
  <si>
    <t>Loan amount more than policy norms(Multiplier)</t>
  </si>
  <si>
    <t>Should be as per Policy Parametres</t>
  </si>
  <si>
    <t>CSS Check</t>
  </si>
  <si>
    <t>Business Vintage Proof</t>
  </si>
  <si>
    <t>Business Income less than 51% of the Total Income</t>
  </si>
  <si>
    <t>Should be more than 51% of Total Income</t>
  </si>
  <si>
    <t>Office/Resi Location-Branch Sourced Case</t>
  </si>
  <si>
    <t>Should be from TypeA/TypeB SOL ID</t>
  </si>
  <si>
    <t>Not Done</t>
  </si>
  <si>
    <t>Max.48 Months s.t.conditions</t>
  </si>
  <si>
    <t>Done by external agency and confirmed details on Tele-PD</t>
  </si>
  <si>
    <t>Validity of Approval,FI,TVR,CPCS,CIBIL Report and BD Visit Report</t>
  </si>
  <si>
    <t>Not to be more than 30 Days</t>
  </si>
  <si>
    <t>Checkpoint-Relative Declaration</t>
  </si>
  <si>
    <t>Aprooving Authority should not be relative of the applicant</t>
  </si>
  <si>
    <t>Max 36 months(For Professional-48 Months for loan amt.&gt;=Rs.5 Lacs)</t>
  </si>
  <si>
    <t>BIL-Bnkg Surr.</t>
  </si>
  <si>
    <t>Should not be a Special Profile</t>
  </si>
  <si>
    <t>Minimum Loan Amount</t>
  </si>
  <si>
    <t xml:space="preserve"> Not Less than 2 Lacs</t>
  </si>
  <si>
    <t>Maximum 100%</t>
  </si>
  <si>
    <t>Account Vintage</t>
  </si>
  <si>
    <t>ICICI bank Account not less than 12 months</t>
  </si>
  <si>
    <t>Maximum Tenor</t>
  </si>
  <si>
    <t>36 months</t>
  </si>
  <si>
    <t>If ABB is &gt;50K &amp; &lt;1lac = 5 Lacs,
If ABB is &gt;1 lac &amp; &lt;3lac = 10 Lacs,
If ABB is &gt;3 lac &amp; &lt;4lac = 15 Lacs,
If ABB is &gt;4 lac &amp; &lt;7.5lac = 20 Lacs,
If ABB is &gt;7.5 lac = 25 Lacs
Can be increased to Rs.35 Lacs s.t.c.</t>
  </si>
  <si>
    <t>Not more than 1 PL/BIL taken from any financier in last 6 months</t>
  </si>
  <si>
    <t>No unsecured exposure in last 6 months</t>
  </si>
  <si>
    <t>Max. 2 running unsecured loan</t>
  </si>
  <si>
    <t>More than 2 unsecured loan running excl. Proposed</t>
  </si>
  <si>
    <t>Done by Credit Manager</t>
  </si>
  <si>
    <t>MAB (Rs)</t>
  </si>
  <si>
    <t>Should be more than 50K in each of last 12 months</t>
  </si>
  <si>
    <t>ABB for each month &gt;=1.5 times of proposed EMI</t>
  </si>
  <si>
    <t>No Inward Chq Return in last 6 months</t>
  </si>
  <si>
    <t>Total Credit+Debit Trans.</t>
  </si>
  <si>
    <t>Should not be less than 180 in last 12 months</t>
  </si>
  <si>
    <t>Credit &amp; Debit Transaction</t>
  </si>
  <si>
    <t>Credit summation</t>
  </si>
  <si>
    <t>Should be more than Rs 2.0 lacs in each of last 12 months</t>
  </si>
  <si>
    <t>Proprietorship &gt;=3 lacs,   Partnership/Pvt &gt;=1 lacs</t>
  </si>
  <si>
    <t>From same account which is assessed</t>
  </si>
  <si>
    <t>In Current business &gt;=5 years</t>
  </si>
  <si>
    <t>Co App Norms met</t>
  </si>
  <si>
    <t xml:space="preserve">&gt;780 with 1 Trade line of 12 months </t>
  </si>
  <si>
    <t>Promoters/Partner/Director' Age</t>
  </si>
  <si>
    <t xml:space="preserve">Minimum Age 28 years </t>
  </si>
  <si>
    <t>Max 65 years at Maturity(55 years at the time of application for Prop.)</t>
  </si>
  <si>
    <t>2 positive Trade reference</t>
  </si>
  <si>
    <t>Should be documented</t>
  </si>
  <si>
    <t>Proprietorship/Self Employed Individuals/Partnership/Pvt Ltd Co/ Public Ltd Co- Unlisted</t>
  </si>
  <si>
    <t>&lt;= 18 months</t>
  </si>
  <si>
    <t>Max 36 months</t>
  </si>
  <si>
    <t>Checkpoint-Dip in GTI Income</t>
  </si>
  <si>
    <t>Should not be in a Dip</t>
  </si>
  <si>
    <t>BIL-Non I Banking</t>
  </si>
  <si>
    <t>Bank Account to be not less than 12 months</t>
  </si>
  <si>
    <t xml:space="preserve">If ABB is &gt;50K &amp; &lt;1lac = 5 Lacs,
If ABB is &gt;1 lac &amp; &lt;3lac = 10 Lacs,
If ABB is &gt;3 Lac = 15 Lacs                </t>
  </si>
  <si>
    <t>More than 3 PL/BIL in last 12 Months</t>
  </si>
  <si>
    <t>Only 1 unsecured loan running excl. Proposed</t>
  </si>
  <si>
    <t>Not applicable</t>
  </si>
  <si>
    <t>Proprietorsip &gt;=3 lacs,   Partnership/Pvt &gt;=1 lacs</t>
  </si>
  <si>
    <t>RCU Detailed Profile Check/Banking Verification/CM Validation of banking with customer consent</t>
  </si>
  <si>
    <t xml:space="preserve">Mandatory  </t>
  </si>
  <si>
    <t>Promoters/Partner/Director' Min. Age</t>
  </si>
  <si>
    <t>Promoters/Partner/Director' Max. Age</t>
  </si>
  <si>
    <t>Available</t>
  </si>
  <si>
    <t>Approving Authority should not be relative of the applicant</t>
  </si>
  <si>
    <t>Documentation of VAT/Service Tax/Excise/GST Return/any proof of income for 1 Year</t>
  </si>
  <si>
    <t>Yes but CIBIL Score &amp; Vintage norms met</t>
  </si>
  <si>
    <t xml:space="preserve"> Not Less than 1 Lacs</t>
  </si>
  <si>
    <t>No Unsecured Loan in last 6 months</t>
  </si>
  <si>
    <t>More than 1 Unsecured Exposure in last 6 Months &amp; BT/INBT done of same</t>
  </si>
  <si>
    <t>Max. 1 running unsecured loan</t>
  </si>
  <si>
    <t>More than 2 unsecured loan running excl. Proposed &amp; upto 2 not refl. In CIBIL</t>
  </si>
  <si>
    <t>Mandatory (If LA &gt; 5 lacs upto 15 Lacs by Ext. Agency/CM(AMII &amp; above)/I Bank Emp.(DMII &amp; above),(If LA&gt;15 Lacs by CM(AMII &amp; above)</t>
  </si>
  <si>
    <t>Should be more than 12K in each of last 12 months</t>
  </si>
  <si>
    <t xml:space="preserve">&gt;760 with 1 Trade line of 12 months </t>
  </si>
  <si>
    <t>Available for Resi &amp; Office</t>
  </si>
  <si>
    <t>Should be from TypeA /Type B SOL ID</t>
  </si>
  <si>
    <t>Maximum Turnover norms</t>
  </si>
  <si>
    <t>If norms met Rs.75 Cr., else Rs.50 Cr.</t>
  </si>
  <si>
    <t>Office/Residence in Type B Location</t>
  </si>
  <si>
    <t>Should be in Type A Location</t>
  </si>
  <si>
    <t>Both in Type A Location</t>
  </si>
  <si>
    <t>Latest year ITR not available</t>
  </si>
  <si>
    <t>Latest Year ITR V not available with the borrower, however ITR filed within last 60 days from the date of application</t>
  </si>
  <si>
    <t>Financier</t>
  </si>
  <si>
    <t xml:space="preserve">All MNC Banks, Public Sector Banks, Private Sector Banks, HFCs (LIC Housing Finance, HDFC Ltd, IDBI HFC) and Saraswat Co-op Bank. </t>
  </si>
  <si>
    <t>Seasoning of Existing Track</t>
  </si>
  <si>
    <t xml:space="preserve">Min 18 months </t>
  </si>
  <si>
    <t>DPD</t>
  </si>
  <si>
    <t>Never in 30+ during the tenor</t>
  </si>
  <si>
    <t>Bouncing in last 6 months</t>
  </si>
  <si>
    <t>NIL</t>
  </si>
  <si>
    <t>Overdues</t>
  </si>
  <si>
    <t>Existing EMI</t>
  </si>
  <si>
    <t>From Firm/ Company's account, Savings A/c available only for Proprietorship Concern</t>
  </si>
  <si>
    <t>Loan on Credit Bureau</t>
  </si>
  <si>
    <t>Should reflect in CIBIL and details like Sanc Amt and Outstanding amt should match</t>
  </si>
  <si>
    <t>Reflecting</t>
  </si>
  <si>
    <t>Funding to Special shall not be permitted</t>
  </si>
  <si>
    <t xml:space="preserve">                      MUMBAI/NCR    OTHERS</t>
  </si>
  <si>
    <r>
      <rPr>
        <b/>
        <sz val="10"/>
        <color rgb="FF000000"/>
        <rFont val="Zurich bt"/>
      </rPr>
      <t>Pre Jan 2008</t>
    </r>
    <r>
      <rPr>
        <sz val="10"/>
        <color rgb="FF000000"/>
        <rFont val="Zurich bt"/>
      </rPr>
      <t xml:space="preserve">     1.0 Mn                         1.0 Mn</t>
    </r>
  </si>
  <si>
    <r>
      <rPr>
        <b/>
        <sz val="10"/>
        <color rgb="FF000000"/>
        <rFont val="Zurich bt"/>
      </rPr>
      <t xml:space="preserve">Post Jan 2008 </t>
    </r>
    <r>
      <rPr>
        <sz val="10"/>
        <color rgb="FF000000"/>
        <rFont val="Zurich bt"/>
      </rPr>
      <t xml:space="preserve">  3.0 Mn                         1.5 Mn</t>
    </r>
  </si>
  <si>
    <t>Maximum Loan</t>
  </si>
  <si>
    <t>Rs.10 Lacs</t>
  </si>
  <si>
    <t>Upto Rs.10 Lacs</t>
  </si>
  <si>
    <t>Should not be above 100%</t>
  </si>
  <si>
    <t>ABB for each month &gt;=1.0 times of proposed EMI</t>
  </si>
  <si>
    <t>No stop payment charges</t>
  </si>
  <si>
    <t>Proprietorsip &gt;=3 lacs,   Partnership/Pvt &gt;=1 lacs              (Business Income as per ITR – Tax Paid)</t>
  </si>
  <si>
    <t>Same as Existing Loan Track / Main Business account (assessed)</t>
  </si>
  <si>
    <t>Promoters/Partner/Director' Age-Minimum Age</t>
  </si>
  <si>
    <t>28 Years</t>
  </si>
  <si>
    <t>Promoters/Partner/Director' Age-Maximum Age on maturity</t>
  </si>
  <si>
    <t>65 Years(55 years at the time of application for proprietorship concern)</t>
  </si>
  <si>
    <t>Proprietorship/Self Employed Individuals/Partnership/Pvt Ltd Co</t>
  </si>
  <si>
    <t>AL-Surr.</t>
  </si>
  <si>
    <t xml:space="preserve">All nationalized banks, private banks and select NBFCs (List of NBFCs as per list) </t>
  </si>
  <si>
    <t xml:space="preserve">Min 24 months </t>
  </si>
  <si>
    <t>Never in 60+ or 30+ during last 12 Months</t>
  </si>
  <si>
    <t>PDD</t>
  </si>
  <si>
    <t>Should not pending for ICICI bank Auto Loan</t>
  </si>
  <si>
    <t>Done</t>
  </si>
  <si>
    <t>Rs.4 Lacs(Clubbing of loans not allowed)</t>
  </si>
  <si>
    <t>Rs 10 Lacs Subject to CAP of existing loan track</t>
  </si>
  <si>
    <t>Max to 100% of Eligible Income</t>
  </si>
  <si>
    <t>Vehicle Category</t>
  </si>
  <si>
    <t>Should not be Cat 3 vehicle or Used Car Loan</t>
  </si>
  <si>
    <t xml:space="preserve">Owner </t>
  </si>
  <si>
    <t>Owner Serial No should be 1 in RC</t>
  </si>
  <si>
    <t>Loan Amount &lt;5lacs-Tele PD</t>
  </si>
  <si>
    <t>Landline bill</t>
  </si>
  <si>
    <t>To be documented for Resi &amp; Offc</t>
  </si>
  <si>
    <t>Not documented with condition not met</t>
  </si>
  <si>
    <t>Loan amount more than Product Cap(Increase upto 20%)</t>
  </si>
  <si>
    <t>Allowed only for existing I Bank BIL Customer with 12 EMI Paid &amp; combined exposure(including proposed) should be less than or equal to initial loan amount.</t>
  </si>
  <si>
    <t>Documentation of ITR of partner/director coming as Co-app to the deal</t>
  </si>
  <si>
    <t xml:space="preserve">To be documented  </t>
  </si>
  <si>
    <t>Either of Resi/Office in Type B Location-VB NFA ZCH</t>
  </si>
  <si>
    <t>Rs.15 Lacs</t>
  </si>
  <si>
    <t xml:space="preserve">INBT Norms </t>
  </si>
  <si>
    <t>Not met</t>
  </si>
  <si>
    <t>Met</t>
  </si>
  <si>
    <t>FNPL/FNHL/FNAL Norms</t>
  </si>
  <si>
    <t>No overdue, cheque bounce in last 12 Months &amp; Never in 30+</t>
  </si>
  <si>
    <t>Dip in Cash Profit</t>
  </si>
  <si>
    <t>Should not be in Dip</t>
  </si>
  <si>
    <t>CIBIL Negative behaviour-CC/Limits</t>
  </si>
  <si>
    <t>Overdue &lt;=5000</t>
  </si>
  <si>
    <t>Defaulters as per ECGC List</t>
  </si>
  <si>
    <t>Overdue &gt;5000 to 20k</t>
  </si>
  <si>
    <t>Year of Default &gt; 5 Years</t>
  </si>
  <si>
    <t>Overdue &gt;20k</t>
  </si>
  <si>
    <t>CIBIL Negative behaviour-Other than CC/Limits</t>
  </si>
  <si>
    <t>Year of Default &gt;2-5 Years</t>
  </si>
  <si>
    <t>Wilful defaulters as per RBI</t>
  </si>
  <si>
    <t>Wilful defaulters as per CIBIL</t>
  </si>
  <si>
    <t>Year of Default &lt;=2 Years</t>
  </si>
  <si>
    <t>Intrest not to be added for Non Consulting Profile for Auditied Financials</t>
  </si>
  <si>
    <t>Unaudited Case processed under Business Income………Current Year business income/Rental Income considered for FOIR Calculation</t>
  </si>
  <si>
    <t>Should not be considerd</t>
  </si>
  <si>
    <t>BIL-GST Surr.</t>
  </si>
  <si>
    <t>Rs.25 Lacs(ICICI Bank CA Customers)
Rs.15 Lacs(Non I Bank CA Customers)</t>
  </si>
  <si>
    <t>Not more than 1 PL/BIL taken from any financier in last 6 months and not more than 3 PL/BIL taken from any financer in last 12 Months</t>
  </si>
  <si>
    <t>Only 2 unsecured loan running excl. Proposed</t>
  </si>
  <si>
    <t>Mandatory (If LA &gt; 5 lacs upto 20 Lacs by Ext. Agency/CM(AMII &amp; above)),(If LA&gt;20 Lacs* by CM(DMII &amp; above)---* 25 Lacs for Delhi NCR, Mumbai</t>
  </si>
  <si>
    <t>No Inward Chq Return in last 6 months due to Insufficient funds</t>
  </si>
  <si>
    <t>Should be more than 60%</t>
  </si>
  <si>
    <t>More than norms</t>
  </si>
  <si>
    <t>In Current business &gt;=3 years</t>
  </si>
  <si>
    <t>Not Met</t>
  </si>
  <si>
    <t>Less than 751 for any of Co-app</t>
  </si>
  <si>
    <t>Not Required</t>
  </si>
  <si>
    <t>More than 5 for same product and More than 10 for all products</t>
  </si>
  <si>
    <t>Positive on KYC, Non I Bank Banking and GST Returns</t>
  </si>
  <si>
    <t>More than norms but uptill 70 Years</t>
  </si>
  <si>
    <t>Not available s.t.(Positive TVR on contact no.) and (Positive BD Visit or Positive Resi &amp; Business FI)</t>
  </si>
  <si>
    <t>More than 1 Year</t>
  </si>
  <si>
    <t>Proprietorship/Partnership/Pvt Ltd Co/ Public Ltd Co/LLP/HUF</t>
  </si>
  <si>
    <t>Negative due to Non-adverse reasons</t>
  </si>
  <si>
    <t>Less than or more than norms</t>
  </si>
  <si>
    <t>30+ twice Or 60+ Once Or 30 + once in 6 months from now</t>
  </si>
  <si>
    <t>No Bounce/Not Applicable</t>
  </si>
  <si>
    <t>ITR Receipt Status</t>
  </si>
  <si>
    <t>Received or Digitally Signed</t>
  </si>
  <si>
    <t>Received for all Co-App</t>
  </si>
  <si>
    <t>Upto 36 Months</t>
  </si>
  <si>
    <t>Less than or equal to 30 Days</t>
  </si>
  <si>
    <t>Applicant is relative of Aprooving Authority(RCM)</t>
  </si>
  <si>
    <t>Minimum Turnover</t>
  </si>
  <si>
    <t>Rs.50 Lacs</t>
  </si>
  <si>
    <t>Not documented s.t.(+ve BD visit &amp; TVR) or (Non derog FI &amp; +ve TVR)</t>
  </si>
  <si>
    <t>Either of Resi/Office in Type B Location</t>
  </si>
  <si>
    <t>GST Turnover</t>
  </si>
  <si>
    <t>Not to be Nil in any Month</t>
  </si>
  <si>
    <t>Minimum Score of 60</t>
  </si>
  <si>
    <t>ETR or GTR</t>
  </si>
  <si>
    <t>Positive to be validated through ITR</t>
  </si>
  <si>
    <t>Bank Borrowing to Sales Norm</t>
  </si>
  <si>
    <t>Not to exceed 35%</t>
  </si>
  <si>
    <t>Special Profiles</t>
  </si>
  <si>
    <t>Upto 100%</t>
  </si>
  <si>
    <t>More than 100%</t>
  </si>
  <si>
    <t>Less than 12 Months</t>
  </si>
  <si>
    <t>12 Months</t>
  </si>
  <si>
    <t>More than 12 Months</t>
  </si>
  <si>
    <t>More than 36 Months</t>
  </si>
  <si>
    <t>Ammended</t>
  </si>
  <si>
    <t>1 Unsecured exposure in last 6 months/More than 1 and BT done for same</t>
  </si>
  <si>
    <t>More than 1 unsecured loan taken in last 6 Months</t>
  </si>
  <si>
    <t>BD visit Done</t>
  </si>
  <si>
    <t xml:space="preserve">Done by External Agency &amp; Tele PD done by CM </t>
  </si>
  <si>
    <t>Less than norms in 2 months upto Rs.25k</t>
  </si>
  <si>
    <t>Less than norms in 2 months</t>
  </si>
  <si>
    <t>Less than norms in more than2 months</t>
  </si>
  <si>
    <t>ABB (EMI)</t>
  </si>
  <si>
    <t>Less than norms in 2 months uptill 1 Times</t>
  </si>
  <si>
    <t>Less than norms in 2 months with less than 1 Times</t>
  </si>
  <si>
    <t>No issued cheque return</t>
  </si>
  <si>
    <t>Upto 2%</t>
  </si>
  <si>
    <t>&gt;2 %</t>
  </si>
  <si>
    <t xml:space="preserve">Less than norms  </t>
  </si>
  <si>
    <t>In I Bank A/c assessed</t>
  </si>
  <si>
    <t>Other A/c</t>
  </si>
  <si>
    <t>3 Years</t>
  </si>
  <si>
    <t>4 Years</t>
  </si>
  <si>
    <t>5 and More Years</t>
  </si>
  <si>
    <t>Co Applicant</t>
  </si>
  <si>
    <t>More than 780 for all the Co-app</t>
  </si>
  <si>
    <t>751-779 for any of Co-app</t>
  </si>
  <si>
    <t>CIBIL Behaviour</t>
  </si>
  <si>
    <t>Negative Behaviour but not Derogatory</t>
  </si>
  <si>
    <t>Required &amp; Done</t>
  </si>
  <si>
    <t>CIBIL Enquiries</t>
  </si>
  <si>
    <t>Promoters Age-Minimum Age: 28 Years</t>
  </si>
  <si>
    <t>&gt;=27 Years but &lt;28 Years</t>
  </si>
  <si>
    <t>&gt;=25 Years but &lt;27 Years</t>
  </si>
  <si>
    <t>Promoters Age-Maximum Age: 62 Years at the time of application(55 Years for Proprietorship Concern)</t>
  </si>
  <si>
    <t>Within norms</t>
  </si>
  <si>
    <t>TVR – Residence/Office</t>
  </si>
  <si>
    <t>Not Available-VB-NFA for RCH</t>
  </si>
  <si>
    <t>Less than 1 Year in Rented Resi with Office OHP</t>
  </si>
  <si>
    <t>Less than 1 Year in Rented Resi Rented Office</t>
  </si>
  <si>
    <t>Less than 1 Year in Owned Resi</t>
  </si>
  <si>
    <t>Residence Ownership</t>
  </si>
  <si>
    <t>Owned</t>
  </si>
  <si>
    <t>Rented</t>
  </si>
  <si>
    <t>Proprietorship/Self Employed Individuals</t>
  </si>
  <si>
    <t>Partnership</t>
  </si>
  <si>
    <t>Pvt Ltd Co</t>
  </si>
  <si>
    <t>Public Ltd Co (Unlisted)</t>
  </si>
  <si>
    <t>Public Ltd Co(Listed)</t>
  </si>
  <si>
    <t>Any Other Entity</t>
  </si>
  <si>
    <t>Resi FI</t>
  </si>
  <si>
    <t>Negative due to adverse reasons</t>
  </si>
  <si>
    <t>Waived, Positive vist done by CM/Ext. Agency</t>
  </si>
  <si>
    <t>No match found</t>
  </si>
  <si>
    <t>Bouncing in ICICI Bank Track</t>
  </si>
  <si>
    <t>Bouncing in ICICI Track Active/Closed</t>
  </si>
  <si>
    <t>Exposure check</t>
  </si>
  <si>
    <t>Total Exposure(Sec.+Unsec.) of Rs.40 Lacs</t>
  </si>
  <si>
    <t>Unsecured Exposure upto Rs.30 Lacs excl. Secured</t>
  </si>
  <si>
    <t>Unsecured Exposure more than Rs.30 Lacs excl. Secured</t>
  </si>
  <si>
    <t>Not received for any Co-App</t>
  </si>
  <si>
    <t>Bounces in SOA Documented</t>
  </si>
  <si>
    <t>No Bounce</t>
  </si>
  <si>
    <t>Bounces</t>
  </si>
  <si>
    <t>Exist</t>
  </si>
  <si>
    <t>More than 30 Days</t>
  </si>
  <si>
    <t>Relative Declaration</t>
  </si>
  <si>
    <t>Applicant is not relative of Aprooving Authority</t>
  </si>
  <si>
    <t>Applicant is relative of Aprooving Authority excluding ZCH</t>
  </si>
  <si>
    <t>Applicant is relative of Aprooving Authority-ZCH</t>
  </si>
  <si>
    <t>Yes-VB NFA RCH</t>
  </si>
  <si>
    <t>Proprietorship: Rs.3 Lacs</t>
  </si>
  <si>
    <t>Less than norms in PY</t>
  </si>
  <si>
    <t>Less than norms in both the years</t>
  </si>
  <si>
    <t>3 Years-VB NFA ZCH</t>
  </si>
  <si>
    <t>&gt;=18 Years but &lt;25 Years-VB-NFA for RCH</t>
  </si>
  <si>
    <t>Documented for Resi &amp; Offc</t>
  </si>
  <si>
    <t>Not Documented for Resi of all Co-app s.t. available for 1 Co-app</t>
  </si>
  <si>
    <t>CIBIL Tradeline norms not met(For all Co-App)</t>
  </si>
  <si>
    <t>Any 1 Co-App meeting CIBIL Score &amp; Vintage Norms</t>
  </si>
  <si>
    <t>Not met but Value Based NFA applicable for RCH</t>
  </si>
  <si>
    <t>Yes-But OHP avlbl. for any other property in same city</t>
  </si>
  <si>
    <t>Yes-But OHP avlbl. for any other property in same city-VB NFA-ZCH</t>
  </si>
  <si>
    <t>Documented</t>
  </si>
  <si>
    <t>Not documented with condition not met-VB NFA RCH</t>
  </si>
  <si>
    <t>Non-INBT More than Rs.15 Lacs</t>
  </si>
  <si>
    <t xml:space="preserve">INBT with condition met for 20% Increase </t>
  </si>
  <si>
    <t xml:space="preserve">INBT with condition not met for 20% Increase </t>
  </si>
  <si>
    <t>Less than 1 Year in Rented Resi Rented Office-VB NFA-RCH</t>
  </si>
  <si>
    <t>Applicant is relative of Aprooving Authority(ZCM)</t>
  </si>
  <si>
    <t>Applicant is relative of Aprooving Authority(ZCH)</t>
  </si>
  <si>
    <t>Applicant is relative of Aprooving Authority(RCH)</t>
  </si>
  <si>
    <t>Applicant is relative of Aprooving Authority(CH-PL)</t>
  </si>
  <si>
    <t>Applicant is relative of Aprooving Authority(Head CPG)</t>
  </si>
  <si>
    <t>EX-BT Norms not met</t>
  </si>
  <si>
    <t>Not met s.t.minimum vintage of 6 Months of track &amp; no EMI bounce in last 12 Months</t>
  </si>
  <si>
    <t>INBT Norms not met</t>
  </si>
  <si>
    <t>Sourcing Norms</t>
  </si>
  <si>
    <t>1 Year Liability Relationship</t>
  </si>
  <si>
    <t>1 Year Asset Relationship</t>
  </si>
  <si>
    <t>From 18 upto 24 Months CIBIL Vintage</t>
  </si>
  <si>
    <t>24 Months NTB OD Relationship</t>
  </si>
  <si>
    <t>Now working on actual values from PLBS</t>
  </si>
  <si>
    <t>Less than 1 Cr.</t>
  </si>
  <si>
    <t>1 Cr. and more uptill 75 Cr.</t>
  </si>
  <si>
    <t>More than 75 Cr.</t>
  </si>
  <si>
    <t>Less than 50%</t>
  </si>
  <si>
    <t>50% to 54.99%</t>
  </si>
  <si>
    <t>55% to 59.99%</t>
  </si>
  <si>
    <t>More than 60%</t>
  </si>
  <si>
    <t>Upto 1 PL/BIL Taken</t>
  </si>
  <si>
    <t>Upto 3 PL/BIL Taken</t>
  </si>
  <si>
    <t>Upto 5 PL/BIL Taken</t>
  </si>
  <si>
    <t>Not Taken</t>
  </si>
  <si>
    <t>Below 1.5 times but not below 1 time for 1 Month</t>
  </si>
  <si>
    <t>Below 1.5 times but not below 1 time for More than 1 Month</t>
  </si>
  <si>
    <t>Less than 1 times</t>
  </si>
  <si>
    <t>1 Stop Payment Charges</t>
  </si>
  <si>
    <t>2 Stop Payment Charges</t>
  </si>
  <si>
    <t>3 Stop Payment Charges</t>
  </si>
  <si>
    <t>More than 3 Stop Payment Charges</t>
  </si>
  <si>
    <t>Repayment &amp; Disbursement Norms</t>
  </si>
  <si>
    <t xml:space="preserve">Same A/c </t>
  </si>
  <si>
    <t>Different A/c</t>
  </si>
  <si>
    <t>Done by External Agency</t>
  </si>
  <si>
    <t>Automated</t>
  </si>
  <si>
    <t>Less than 3 Months</t>
  </si>
  <si>
    <t>3.01 Months to 5 Months</t>
  </si>
  <si>
    <t>5.01 Months to 6 Months</t>
  </si>
  <si>
    <t>More than 6 Months</t>
  </si>
  <si>
    <t>Less than 3 Times</t>
  </si>
  <si>
    <t>3.01 Times to 4 Times</t>
  </si>
  <si>
    <t>More than 4 Times</t>
  </si>
  <si>
    <t>740-779 for any of Co-app</t>
  </si>
  <si>
    <t>700-739 for any of Co-app</t>
  </si>
  <si>
    <t>Less than 700 for any Co-app with CIBIL Score and Vintage met for any 1 Co-App</t>
  </si>
  <si>
    <t>Maximum Age: 62 Years at the time of application(55 Years for Proprietorship Concern)</t>
  </si>
  <si>
    <t>Dip in TO</t>
  </si>
  <si>
    <t>Upto 15%</t>
  </si>
  <si>
    <t>Upto 25%</t>
  </si>
  <si>
    <t>Upto 50%</t>
  </si>
  <si>
    <t>More than 50%</t>
  </si>
  <si>
    <t>Dip in PAT</t>
  </si>
  <si>
    <t>Upto 2 Including Proposed BIL</t>
  </si>
  <si>
    <t>No Change in CA from Last year</t>
  </si>
  <si>
    <t>CA Changed</t>
  </si>
  <si>
    <t>CIBIL Tradeline norms not met</t>
  </si>
  <si>
    <t>Office/Resi Location</t>
  </si>
  <si>
    <t>Type A Location</t>
  </si>
  <si>
    <t>Either of Resi/Office in Type A</t>
  </si>
  <si>
    <t>Both in Type B Location</t>
  </si>
  <si>
    <t>Current Year PAT</t>
  </si>
  <si>
    <t>Not Considered</t>
  </si>
  <si>
    <t>Considered with any condition not met</t>
  </si>
  <si>
    <t>Considered with all conditions met</t>
  </si>
  <si>
    <t>Loan amount more than Multiplier as per Policy</t>
  </si>
  <si>
    <t>Less than multiplier</t>
  </si>
  <si>
    <t>More than multiplier</t>
  </si>
  <si>
    <t>Total Exposure(Sec.+Unsec.) of Rs.60 Lacs,s.t. Unsec.&lt;Rs.50 Lacs</t>
  </si>
  <si>
    <t>Unsecured Exposure from Rs.30 Lacs to Rs.40 Lacs excl. Secured</t>
  </si>
  <si>
    <t>Dip in TNW</t>
  </si>
  <si>
    <t>Increasing</t>
  </si>
  <si>
    <t>Decreasing</t>
  </si>
  <si>
    <t>&gt;=51% of TI</t>
  </si>
  <si>
    <t>Less than 51% of TI</t>
  </si>
  <si>
    <t>Done by CM</t>
  </si>
  <si>
    <t>Service</t>
  </si>
  <si>
    <t>Trader</t>
  </si>
  <si>
    <t>Type of Bank A/c</t>
  </si>
  <si>
    <t>Current A/c</t>
  </si>
  <si>
    <t>Overdraft A/c</t>
  </si>
  <si>
    <t>Cash Credit A/c</t>
  </si>
  <si>
    <t>Balance Transfer Norms</t>
  </si>
  <si>
    <t>Not met-EX-BT 6 Months Vintage and No Bounce in 12M-VB NFA ZCH</t>
  </si>
  <si>
    <t>Not met-EX-BT 6 Months Vintage and No Bounce in 12M</t>
  </si>
  <si>
    <t>Not Met-VB NFA RCH</t>
  </si>
  <si>
    <t>Rented for all Co-App</t>
  </si>
  <si>
    <t>Rented for all Co-App-VB NFA RCH</t>
  </si>
  <si>
    <t>Rented s.t. OHP of 1 Co.App documented</t>
  </si>
  <si>
    <t>3 Stop Payment Charges-VB NFA-ZCH</t>
  </si>
  <si>
    <t>More than 3 Stop Payment Charges-VB NFA-RCH</t>
  </si>
  <si>
    <t>Yes-Seprated Demarcated Office with Office OHP</t>
  </si>
  <si>
    <t>Yes-Not Demarcated or Office OHP N.A-VB NFA-RCH</t>
  </si>
  <si>
    <t>Yes-Not Demarcated or Office OHP N.A</t>
  </si>
  <si>
    <t>More than 2-VB NFA-RCH</t>
  </si>
  <si>
    <t>Considered with any condition not met-VB NFA-ZCH</t>
  </si>
  <si>
    <t>Less than norms in both the years with CY less upto 10%</t>
  </si>
  <si>
    <t>Less than norms in both the years-VB NFA-RCH</t>
  </si>
  <si>
    <t>Not done due to site not working</t>
  </si>
  <si>
    <t>Not done due to site not working-VB NFA ZCH</t>
  </si>
  <si>
    <t>Considered VB NFA-ZCH</t>
  </si>
  <si>
    <t>MaximumTurnover Norms not met</t>
  </si>
  <si>
    <t>Not Met- VB NFA RCH</t>
  </si>
  <si>
    <t>Both in Type B Location-VB NFA RCH</t>
  </si>
  <si>
    <t>Latest year ITR available</t>
  </si>
  <si>
    <t>Not Available s.t.Proof of Advance Tax documented for CY</t>
  </si>
  <si>
    <t>ABB Norms Limit</t>
  </si>
  <si>
    <t>Select City For Product Cap</t>
  </si>
  <si>
    <t>Loan Amount(Rs. In Lacs)</t>
  </si>
  <si>
    <t>Mumbai</t>
  </si>
  <si>
    <t>Chennai</t>
  </si>
  <si>
    <t>Hyderabad</t>
  </si>
  <si>
    <t>Bangalore</t>
  </si>
  <si>
    <t>Pune</t>
  </si>
  <si>
    <t>Kolkatta</t>
  </si>
  <si>
    <t>Chandigarh</t>
  </si>
  <si>
    <t>Jaipur</t>
  </si>
  <si>
    <t>Ahmedabad</t>
  </si>
  <si>
    <t>All other cities</t>
  </si>
  <si>
    <t>CIBIL Negative behaviour norms-CC/Limit based product like OD,CC etc.</t>
  </si>
  <si>
    <t>&lt;=5000</t>
  </si>
  <si>
    <t>&gt; 5000 to 20k</t>
  </si>
  <si>
    <t xml:space="preserve">&gt; 20k </t>
  </si>
  <si>
    <t>CIBIL Negative behaviour norms- Other than CC/Limit based product like OD,CC etc.</t>
  </si>
  <si>
    <t xml:space="preserve">RCM </t>
  </si>
  <si>
    <t>Non-Professional-Less than Rs.20 Lacs</t>
  </si>
  <si>
    <t>Professional-Less than Rs.5 Lacs</t>
  </si>
  <si>
    <t>Professional-Rs.5 Lacs and more uptill Rs.25 Lacs</t>
  </si>
  <si>
    <t>Non-Professional-Rs.20 Lacs and more uptill 1 Cr.</t>
  </si>
  <si>
    <t>More than 1 Cr. for Non-Professional &amp; Rs.25 Lacs for Professional</t>
  </si>
  <si>
    <t>To be considered for BIL</t>
  </si>
  <si>
    <t>Less than 30%</t>
  </si>
  <si>
    <t>30% to 49.99%</t>
  </si>
  <si>
    <t>More than 1 PL/BIL taken in last 12 Months</t>
  </si>
  <si>
    <t>Less than 700 for any Co-app with CIBIL Score and Vintage met for 1 Co-App</t>
  </si>
  <si>
    <t>Within Norms</t>
  </si>
  <si>
    <t>2 Including Proposed BIL</t>
  </si>
  <si>
    <t>Less than 2</t>
  </si>
  <si>
    <t>Cannot be Considered-Lower considered for FOIR Calculation automatically</t>
  </si>
  <si>
    <t>Total Exposure(Sec.+Unsec.) of Rs.60 Lacs,s.t. Product Cap of Rs.10 Lacs</t>
  </si>
  <si>
    <t>Unsecured Exposure upto Rs.30 Lacs excl. Secured s.t. Product Cap of Rs.10 Lacs</t>
  </si>
  <si>
    <t>Unsecured Exposure from Rs.30 Lacs to Rs.40 Lacs excl. Secured s.t. Product Cap of Rs.10 Lacs</t>
  </si>
  <si>
    <t>Yes but CIBIL Score &amp; Vintage norms met &amp; Non-NTB Customer</t>
  </si>
  <si>
    <t xml:space="preserve">Not Documented  </t>
  </si>
  <si>
    <t>Not less than Rs.2 Lacs</t>
  </si>
  <si>
    <t>If ABB is &gt;50K &amp; &lt;1lac = 5 Lacs                                   </t>
  </si>
  <si>
    <t>If ABB is &gt;1 lac &amp; &lt;3lac = 10 Lacs</t>
  </si>
  <si>
    <t>If ABB is &gt;3 Lac = 15 Lacs</t>
  </si>
  <si>
    <t>Check Point</t>
  </si>
  <si>
    <t>Loan Amount &gt;5lacs</t>
  </si>
  <si>
    <t>Tele PD</t>
  </si>
  <si>
    <t>Loan Amount &lt;5lacs</t>
  </si>
  <si>
    <t>Should be more than 50K in each of last 12 months, can be accepted for 2 Months in last 12 Months</t>
  </si>
  <si>
    <t>ABB for each month &gt;=1.5 times of proposed EMI, can be accepted for 2 Months upto 1 times</t>
  </si>
  <si>
    <t>&gt;1% to 2% of total cheques issued or upto 2 cheque return whichever is higher</t>
  </si>
  <si>
    <t>&gt;2% of total cheques issued</t>
  </si>
  <si>
    <t>Proprietorsip &gt;=3 lacs,   Partnership/Pvt &gt;=1 lacs</t>
  </si>
  <si>
    <t>No deviation</t>
  </si>
  <si>
    <t>In Current business &gt;=4 years, &lt;5 Years</t>
  </si>
  <si>
    <t>In Current business &gt;=3 years, &lt;4 Years</t>
  </si>
  <si>
    <t>In Current business &gt;=2 years, &lt;3 Years</t>
  </si>
  <si>
    <t>In Current business &lt;2 Years</t>
  </si>
  <si>
    <t>740-779</t>
  </si>
  <si>
    <t>700-739</t>
  </si>
  <si>
    <t>&lt;700</t>
  </si>
  <si>
    <t>As per Annexure 12</t>
  </si>
  <si>
    <t>Proposal to be declined</t>
  </si>
  <si>
    <t xml:space="preserve">&gt; 10 enquiries of same product in last 3 months </t>
  </si>
  <si>
    <t>Promoters/Partner/Director' Minimum Age</t>
  </si>
  <si>
    <t>&gt;=28 Years</t>
  </si>
  <si>
    <t>&gt;=27 Years and &lt;28 Years</t>
  </si>
  <si>
    <t>&gt;=25 Years and &lt;27 Years</t>
  </si>
  <si>
    <t>&gt;=18 Years and &lt;25 Years</t>
  </si>
  <si>
    <t>Not available at Residence</t>
  </si>
  <si>
    <t>Not Available at Resi and Office, if either Resi/Office owned</t>
  </si>
  <si>
    <t xml:space="preserve">Not available at Resi and Office  </t>
  </si>
  <si>
    <t>Location</t>
  </si>
  <si>
    <t>In Approved Location</t>
  </si>
  <si>
    <t>&gt;= 1 year, subject to office owned</t>
  </si>
  <si>
    <t>In any other situation</t>
  </si>
  <si>
    <t>Owned, rented if office is owned</t>
  </si>
  <si>
    <t>Negative-Non adverse reasons</t>
  </si>
  <si>
    <t>Adverse Reasons</t>
  </si>
  <si>
    <t>Bouncing in ICICI Bank Tracks</t>
  </si>
  <si>
    <t>No Bouncing allowed</t>
  </si>
  <si>
    <t>Dip in GTI</t>
  </si>
  <si>
    <t>Not allowed</t>
  </si>
  <si>
    <t>District</t>
  </si>
  <si>
    <t>State / UN</t>
  </si>
  <si>
    <t>Zone</t>
  </si>
  <si>
    <t xml:space="preserve">Abhanpur/Naya Raipur </t>
  </si>
  <si>
    <t>Raipur</t>
  </si>
  <si>
    <t>Chhattisgarh</t>
  </si>
  <si>
    <t>East</t>
  </si>
  <si>
    <t>Achrol</t>
  </si>
  <si>
    <t>Rajasthan</t>
  </si>
  <si>
    <t>North</t>
  </si>
  <si>
    <t>Adambakkam</t>
  </si>
  <si>
    <t>Kancheepuram</t>
  </si>
  <si>
    <t>Tamil Nadu</t>
  </si>
  <si>
    <t>South</t>
  </si>
  <si>
    <t>Adampur</t>
  </si>
  <si>
    <t>Hissar</t>
  </si>
  <si>
    <t>Haryana</t>
  </si>
  <si>
    <t>Adityapur</t>
  </si>
  <si>
    <t>Seraikela-Kharsawan</t>
  </si>
  <si>
    <t>Jharkhand</t>
  </si>
  <si>
    <t>Agra</t>
  </si>
  <si>
    <t>Uttar Pradesh</t>
  </si>
  <si>
    <t>Ahmadnagar</t>
  </si>
  <si>
    <t>Maharashtra</t>
  </si>
  <si>
    <t>West</t>
  </si>
  <si>
    <t>Gujarat</t>
  </si>
  <si>
    <t>Ajitwal</t>
  </si>
  <si>
    <t>Moga</t>
  </si>
  <si>
    <t>Punjab</t>
  </si>
  <si>
    <t>Ajmer</t>
  </si>
  <si>
    <t>Akola, Maharashta</t>
  </si>
  <si>
    <t>Akola</t>
  </si>
  <si>
    <t>Akola, Rajasthan</t>
  </si>
  <si>
    <t>Bhilwara</t>
  </si>
  <si>
    <t>Akot</t>
  </si>
  <si>
    <t>Alandur</t>
  </si>
  <si>
    <t>Alathiyur</t>
  </si>
  <si>
    <t>Ariyalur</t>
  </si>
  <si>
    <t>Aligarh</t>
  </si>
  <si>
    <t>Allahabad</t>
  </si>
  <si>
    <t>Alooda</t>
  </si>
  <si>
    <t>Dausa</t>
  </si>
  <si>
    <t>Alot</t>
  </si>
  <si>
    <t>Ratlam</t>
  </si>
  <si>
    <t>Madhya Pradesh</t>
  </si>
  <si>
    <t>Aluva</t>
  </si>
  <si>
    <t>Ernakulam</t>
  </si>
  <si>
    <t>Kerala</t>
  </si>
  <si>
    <t>Alwar</t>
  </si>
  <si>
    <t>Ambad</t>
  </si>
  <si>
    <t>Jalna</t>
  </si>
  <si>
    <t>Ambala</t>
  </si>
  <si>
    <t>Ambala Cantt.</t>
  </si>
  <si>
    <t>Ambattur</t>
  </si>
  <si>
    <t>Thiruvallur</t>
  </si>
  <si>
    <t>Ambejogai</t>
  </si>
  <si>
    <t>Bid</t>
  </si>
  <si>
    <t>Ambernath</t>
  </si>
  <si>
    <t>Thane</t>
  </si>
  <si>
    <t>Ambur</t>
  </si>
  <si>
    <t>Vellore</t>
  </si>
  <si>
    <t>Amet</t>
  </si>
  <si>
    <t>Rajsamand</t>
  </si>
  <si>
    <t>Amloh</t>
  </si>
  <si>
    <t>Fatehgarh Sahib</t>
  </si>
  <si>
    <t>Amritsar</t>
  </si>
  <si>
    <t>Amsanpally</t>
  </si>
  <si>
    <t>Medak</t>
  </si>
  <si>
    <t>Telangana</t>
  </si>
  <si>
    <t>Amtala</t>
  </si>
  <si>
    <t>South 24 Parganas</t>
  </si>
  <si>
    <t>West Bengal</t>
  </si>
  <si>
    <t>Anand</t>
  </si>
  <si>
    <t xml:space="preserve">Anantapur </t>
  </si>
  <si>
    <t>Anantapur</t>
  </si>
  <si>
    <t>Andhra Pradesh</t>
  </si>
  <si>
    <t>Anchal</t>
  </si>
  <si>
    <t>Kollam</t>
  </si>
  <si>
    <t>Angul</t>
  </si>
  <si>
    <t>Orissa</t>
  </si>
  <si>
    <t>Anjar</t>
  </si>
  <si>
    <t>Kachchh</t>
  </si>
  <si>
    <t>Ankalkhop</t>
  </si>
  <si>
    <t>Sangli</t>
  </si>
  <si>
    <t>Ankleshwar</t>
  </si>
  <si>
    <t>Bharuch</t>
  </si>
  <si>
    <t>Antah</t>
  </si>
  <si>
    <t>Baran</t>
  </si>
  <si>
    <t>Antela</t>
  </si>
  <si>
    <t>Dahod</t>
  </si>
  <si>
    <t>Aquem</t>
  </si>
  <si>
    <t>South Goa</t>
  </si>
  <si>
    <t>Goa</t>
  </si>
  <si>
    <t>Arakonam</t>
  </si>
  <si>
    <t>Arali</t>
  </si>
  <si>
    <t>Solapur</t>
  </si>
  <si>
    <t>Arani</t>
  </si>
  <si>
    <t>Tiruvannamalai</t>
  </si>
  <si>
    <t>Arcot</t>
  </si>
  <si>
    <t>Aroor</t>
  </si>
  <si>
    <t>Alapuzha</t>
  </si>
  <si>
    <t>Arsikere</t>
  </si>
  <si>
    <t>Hassan</t>
  </si>
  <si>
    <t>Karnataka</t>
  </si>
  <si>
    <t>Arthuna</t>
  </si>
  <si>
    <t>Banswara</t>
  </si>
  <si>
    <t>Asansol</t>
  </si>
  <si>
    <t>Barddhaman</t>
  </si>
  <si>
    <t>Assandh</t>
  </si>
  <si>
    <t>Karnal</t>
  </si>
  <si>
    <t>Astha, Sehore Dist</t>
  </si>
  <si>
    <t>Sehore</t>
  </si>
  <si>
    <t>Athikkadai</t>
  </si>
  <si>
    <t>Thiruvarur</t>
  </si>
  <si>
    <t>Attingal</t>
  </si>
  <si>
    <t>Thiruvananthapuram</t>
  </si>
  <si>
    <t>Aurangabad</t>
  </si>
  <si>
    <t>Avadi</t>
  </si>
  <si>
    <t>Avinashi</t>
  </si>
  <si>
    <t>Coimbatore</t>
  </si>
  <si>
    <t>Ayyappanthangal</t>
  </si>
  <si>
    <t>Babian</t>
  </si>
  <si>
    <t xml:space="preserve">Kurukshetra </t>
  </si>
  <si>
    <t>Babina</t>
  </si>
  <si>
    <t>Jhansi</t>
  </si>
  <si>
    <t>Baddi</t>
  </si>
  <si>
    <t>Solan</t>
  </si>
  <si>
    <t>Himachal Pradesh</t>
  </si>
  <si>
    <t>Badhnu</t>
  </si>
  <si>
    <t>Bikaner</t>
  </si>
  <si>
    <t>Badlapur</t>
  </si>
  <si>
    <t>Badshahpur</t>
  </si>
  <si>
    <t>Gurgaon</t>
  </si>
  <si>
    <t>Bagani</t>
  </si>
  <si>
    <t>Bagasara</t>
  </si>
  <si>
    <t>Amreli</t>
  </si>
  <si>
    <t>Bagdogra</t>
  </si>
  <si>
    <t>Jalpaiguri</t>
  </si>
  <si>
    <t>Baghapurana</t>
  </si>
  <si>
    <t>Bagru</t>
  </si>
  <si>
    <t>Bahadurgarh</t>
  </si>
  <si>
    <t>Jhajjar</t>
  </si>
  <si>
    <t>Bahraich</t>
  </si>
  <si>
    <t>Bahubali</t>
  </si>
  <si>
    <t>Kolhapur</t>
  </si>
  <si>
    <t>Balachaur</t>
  </si>
  <si>
    <t>Nawanshahr</t>
  </si>
  <si>
    <t>Bally</t>
  </si>
  <si>
    <t>Haora</t>
  </si>
  <si>
    <t>Balotra</t>
  </si>
  <si>
    <t xml:space="preserve">Barmer </t>
  </si>
  <si>
    <t>Bambora</t>
  </si>
  <si>
    <t>Udaipur</t>
  </si>
  <si>
    <t>Bandanwara</t>
  </si>
  <si>
    <t>Bandaposanpally</t>
  </si>
  <si>
    <t>Banga</t>
  </si>
  <si>
    <t>Bangalore Urban</t>
  </si>
  <si>
    <t>Bankra</t>
  </si>
  <si>
    <t>Bankura</t>
  </si>
  <si>
    <t>Bansi</t>
  </si>
  <si>
    <t>Chhitaurgarh</t>
  </si>
  <si>
    <t>Bantala (Tardaha)</t>
  </si>
  <si>
    <t>Bapini</t>
  </si>
  <si>
    <t>Jodhpur</t>
  </si>
  <si>
    <t>Barad</t>
  </si>
  <si>
    <t>Satara</t>
  </si>
  <si>
    <t>Baramati</t>
  </si>
  <si>
    <t>Baranagar</t>
  </si>
  <si>
    <t>North 24 Parganas</t>
  </si>
  <si>
    <t>Barar</t>
  </si>
  <si>
    <t>Barara</t>
  </si>
  <si>
    <t>Barasat</t>
  </si>
  <si>
    <t>Bardoli</t>
  </si>
  <si>
    <t>Surat</t>
  </si>
  <si>
    <t>Bareilly</t>
  </si>
  <si>
    <t>Bari Sadri</t>
  </si>
  <si>
    <t>Barliyas</t>
  </si>
  <si>
    <t>Barmer</t>
  </si>
  <si>
    <t>Barnala</t>
  </si>
  <si>
    <t>Sangrur</t>
  </si>
  <si>
    <t>Barrackpur</t>
  </si>
  <si>
    <t>Barshi</t>
  </si>
  <si>
    <t>Baruipur</t>
  </si>
  <si>
    <t>Barwala</t>
  </si>
  <si>
    <t>Basanti</t>
  </si>
  <si>
    <t>Basirhat</t>
  </si>
  <si>
    <t>Bastar</t>
  </si>
  <si>
    <t>Bavla</t>
  </si>
  <si>
    <t>Bazar Bhogaon</t>
  </si>
  <si>
    <t>Beas</t>
  </si>
  <si>
    <t>Bedag</t>
  </si>
  <si>
    <t>Beejova</t>
  </si>
  <si>
    <t>Pali</t>
  </si>
  <si>
    <t>Beenota</t>
  </si>
  <si>
    <t>Begowal</t>
  </si>
  <si>
    <t>Gurdaspur</t>
  </si>
  <si>
    <t>Belgaum</t>
  </si>
  <si>
    <t>Benaulim</t>
  </si>
  <si>
    <t>Berhampur</t>
  </si>
  <si>
    <t>Ganjam</t>
  </si>
  <si>
    <t>Bhadaur</t>
  </si>
  <si>
    <t>Bhadla</t>
  </si>
  <si>
    <t>Bhadrak</t>
  </si>
  <si>
    <t>Bhadsora</t>
  </si>
  <si>
    <t>Bhanvad</t>
  </si>
  <si>
    <t>Jamnagar</t>
  </si>
  <si>
    <t>Bharatpur</t>
  </si>
  <si>
    <t>Bhatapara</t>
  </si>
  <si>
    <t>Bhatinda</t>
  </si>
  <si>
    <t>Bhattu Mandi</t>
  </si>
  <si>
    <t>Fatehabad</t>
  </si>
  <si>
    <t>Bhavani</t>
  </si>
  <si>
    <t>Erode</t>
  </si>
  <si>
    <t>Bhavnagar</t>
  </si>
  <si>
    <t>Bhawanigarh</t>
  </si>
  <si>
    <t>Bhawaninagar</t>
  </si>
  <si>
    <t>Bhed</t>
  </si>
  <si>
    <t>Bheekamkor</t>
  </si>
  <si>
    <t>Bhesavahi</t>
  </si>
  <si>
    <t>Vadodara</t>
  </si>
  <si>
    <t>Bhikapura</t>
  </si>
  <si>
    <t>Bhilai Nagar</t>
  </si>
  <si>
    <t>Durg</t>
  </si>
  <si>
    <t>Bhillai</t>
  </si>
  <si>
    <t>Bhimavaram</t>
  </si>
  <si>
    <t>West Godavari</t>
  </si>
  <si>
    <t>Bhimpur</t>
  </si>
  <si>
    <t>Bhinder</t>
  </si>
  <si>
    <t>Bhindol</t>
  </si>
  <si>
    <t>Bhiwadi</t>
  </si>
  <si>
    <t>Bhoj</t>
  </si>
  <si>
    <t>Bhopal</t>
  </si>
  <si>
    <t>Bhubaneshwar</t>
  </si>
  <si>
    <t>Khurda</t>
  </si>
  <si>
    <t xml:space="preserve">Bhubaneswar </t>
  </si>
  <si>
    <t>Odisha</t>
  </si>
  <si>
    <t>Bhucho Mandi</t>
  </si>
  <si>
    <t>Bathinda</t>
  </si>
  <si>
    <t>Bhusawal</t>
  </si>
  <si>
    <t>Jalgaon</t>
  </si>
  <si>
    <t>Bhuvanagiri</t>
  </si>
  <si>
    <t>Cuddalore</t>
  </si>
  <si>
    <t>Bhuwasa</t>
  </si>
  <si>
    <t>Ujjain</t>
  </si>
  <si>
    <t>Biaora</t>
  </si>
  <si>
    <t>Rajgarh</t>
  </si>
  <si>
    <t>Bicholim</t>
  </si>
  <si>
    <t>North Goa</t>
  </si>
  <si>
    <t>Bidadi</t>
  </si>
  <si>
    <t>Bangalore Rural</t>
  </si>
  <si>
    <t>Bidhan Nagar</t>
  </si>
  <si>
    <t>Bidkin</t>
  </si>
  <si>
    <t>Bigod</t>
  </si>
  <si>
    <t>Biholi</t>
  </si>
  <si>
    <t>Panipat</t>
  </si>
  <si>
    <t>Bijolia</t>
  </si>
  <si>
    <t>Bilaspur-Chhattisgarh</t>
  </si>
  <si>
    <t>Bilaspur</t>
  </si>
  <si>
    <t>Bilaspur-Himachal Pradesh</t>
  </si>
  <si>
    <t>Bilaspur-Haryana</t>
  </si>
  <si>
    <t>Yamuna Nagar</t>
  </si>
  <si>
    <t>Billur</t>
  </si>
  <si>
    <t>Bodakdev</t>
  </si>
  <si>
    <t>Bokaro Steel City</t>
  </si>
  <si>
    <t>Bokaro</t>
  </si>
  <si>
    <t>Bolpur</t>
  </si>
  <si>
    <t>Birbhum</t>
  </si>
  <si>
    <t>Bommasandra</t>
  </si>
  <si>
    <t>Bopal</t>
  </si>
  <si>
    <t>Boranara</t>
  </si>
  <si>
    <t>Borgaon-Maharashtra</t>
  </si>
  <si>
    <t>Borgaon-Karnataka</t>
  </si>
  <si>
    <t>Borsad</t>
  </si>
  <si>
    <t>Botad</t>
  </si>
  <si>
    <t>Brahmani Kalmeshwar</t>
  </si>
  <si>
    <t>Nagpur</t>
  </si>
  <si>
    <t>Bramhanal</t>
  </si>
  <si>
    <t>Bramhanandanagar</t>
  </si>
  <si>
    <t>Budge Budge</t>
  </si>
  <si>
    <t>Budhagaon</t>
  </si>
  <si>
    <t>Bugga</t>
  </si>
  <si>
    <t>Fategarhsahib</t>
  </si>
  <si>
    <t>Bundi</t>
  </si>
  <si>
    <t>Burdwan</t>
  </si>
  <si>
    <t>Buti Bori</t>
  </si>
  <si>
    <t>Calangute</t>
  </si>
  <si>
    <t>Canacona</t>
  </si>
  <si>
    <t>Candolim</t>
  </si>
  <si>
    <t>Chaheru</t>
  </si>
  <si>
    <t>Kapurthala</t>
  </si>
  <si>
    <t>Chak Ganeshgarh</t>
  </si>
  <si>
    <t>Sriganganagar</t>
  </si>
  <si>
    <t xml:space="preserve">Chakan </t>
  </si>
  <si>
    <t>Chalisgaon</t>
  </si>
  <si>
    <t>Champaneri</t>
  </si>
  <si>
    <t>Chandaka</t>
  </si>
  <si>
    <t>Chandannagar</t>
  </si>
  <si>
    <t>Hugli</t>
  </si>
  <si>
    <t>Chandranagar</t>
  </si>
  <si>
    <t>Palakkad</t>
  </si>
  <si>
    <t>Changodar</t>
  </si>
  <si>
    <t>Charkhi Dadri</t>
  </si>
  <si>
    <t>Bhiwani</t>
  </si>
  <si>
    <t>Chatrapur</t>
  </si>
  <si>
    <t>Chawand</t>
  </si>
  <si>
    <t>Cheeka</t>
  </si>
  <si>
    <t>Kaithal</t>
  </si>
  <si>
    <t>Chelgal</t>
  </si>
  <si>
    <t>Karimnagar</t>
  </si>
  <si>
    <t>Chengalpet</t>
  </si>
  <si>
    <t>Chenganur</t>
  </si>
  <si>
    <t>Cherpulacherry</t>
  </si>
  <si>
    <t>Chhani</t>
  </si>
  <si>
    <t>Chhatral</t>
  </si>
  <si>
    <t>Gandhinagar</t>
  </si>
  <si>
    <t>Chhinch</t>
  </si>
  <si>
    <t>Chhota Udaipur</t>
  </si>
  <si>
    <t>Chidambaram</t>
  </si>
  <si>
    <t>Chikhli</t>
  </si>
  <si>
    <t>Navsari</t>
  </si>
  <si>
    <t>Chilakaluripet</t>
  </si>
  <si>
    <t>Guntur</t>
  </si>
  <si>
    <t>Chilarvant</t>
  </si>
  <si>
    <t>Chinchinim</t>
  </si>
  <si>
    <t>Chinchwad</t>
  </si>
  <si>
    <t>Chitlapakkam</t>
  </si>
  <si>
    <t>Chittaurgarh</t>
  </si>
  <si>
    <t>Chittur Thathamangalam</t>
  </si>
  <si>
    <t>Chomu</t>
  </si>
  <si>
    <t>Colva</t>
  </si>
  <si>
    <t>Cuncolim</t>
  </si>
  <si>
    <t>Curchorem Cacora</t>
  </si>
  <si>
    <t>Cuttack</t>
  </si>
  <si>
    <t>D.Muppavaram</t>
  </si>
  <si>
    <t>Dabhoi</t>
  </si>
  <si>
    <t>Dabra</t>
  </si>
  <si>
    <t>Gwalior</t>
  </si>
  <si>
    <t>Dadri</t>
  </si>
  <si>
    <t>Gautam Buddha Nagar</t>
  </si>
  <si>
    <t>Dahanu</t>
  </si>
  <si>
    <t>Dahej</t>
  </si>
  <si>
    <t>Dakor</t>
  </si>
  <si>
    <t>Kheda</t>
  </si>
  <si>
    <t>Danapur</t>
  </si>
  <si>
    <t>Patna</t>
  </si>
  <si>
    <t>Bihar</t>
  </si>
  <si>
    <t>Dandeli</t>
  </si>
  <si>
    <t>Uttar Kannad</t>
  </si>
  <si>
    <t>Dankuni</t>
  </si>
  <si>
    <t>Danpur</t>
  </si>
  <si>
    <t>Dared</t>
  </si>
  <si>
    <t>Dasua</t>
  </si>
  <si>
    <t>Hoshiarpur</t>
  </si>
  <si>
    <t>Deesa</t>
  </si>
  <si>
    <t>Banas Kantha</t>
  </si>
  <si>
    <t>Dehgam</t>
  </si>
  <si>
    <t>Dehra</t>
  </si>
  <si>
    <t>Dehradun</t>
  </si>
  <si>
    <t>Uttaranchal</t>
  </si>
  <si>
    <t>Dei</t>
  </si>
  <si>
    <t>Delhi</t>
  </si>
  <si>
    <t>Delwara</t>
  </si>
  <si>
    <t>Deolali</t>
  </si>
  <si>
    <t>Nasik</t>
  </si>
  <si>
    <t>Deolia Kalan</t>
  </si>
  <si>
    <t>Depalpur</t>
  </si>
  <si>
    <t>Indore</t>
  </si>
  <si>
    <t>Derabassi</t>
  </si>
  <si>
    <t>Patiala</t>
  </si>
  <si>
    <t>Devanahalli</t>
  </si>
  <si>
    <t>Dewas</t>
  </si>
  <si>
    <t>Dhamni</t>
  </si>
  <si>
    <t>Dhan Ka Bada</t>
  </si>
  <si>
    <t>Dhanbad</t>
  </si>
  <si>
    <t>Dhandhoda</t>
  </si>
  <si>
    <t>Dhantej</t>
  </si>
  <si>
    <t>Dharamkot</t>
  </si>
  <si>
    <t>Dharampur</t>
  </si>
  <si>
    <t>Valsad</t>
  </si>
  <si>
    <t>Dharapuram</t>
  </si>
  <si>
    <t>Dhariwal</t>
  </si>
  <si>
    <t>Dharmaj</t>
  </si>
  <si>
    <t>Dharuhera</t>
  </si>
  <si>
    <t>Rewari</t>
  </si>
  <si>
    <t>Dharur</t>
  </si>
  <si>
    <t>Dharwad</t>
  </si>
  <si>
    <t>Dhavali</t>
  </si>
  <si>
    <t>Dhenkanal</t>
  </si>
  <si>
    <t>Dhrangadhra</t>
  </si>
  <si>
    <t>Surendranagar</t>
  </si>
  <si>
    <t>Dhrol</t>
  </si>
  <si>
    <t>Dhule</t>
  </si>
  <si>
    <t>Dhundhara</t>
  </si>
  <si>
    <t>Dhuri</t>
  </si>
  <si>
    <t>Diamond Harbour</t>
  </si>
  <si>
    <t>Dinanagar</t>
  </si>
  <si>
    <t>Dindigul</t>
  </si>
  <si>
    <t>Dindori</t>
  </si>
  <si>
    <t>Dombivali</t>
  </si>
  <si>
    <t>Doraha</t>
  </si>
  <si>
    <t>Ludhiana</t>
  </si>
  <si>
    <t>Duburi</t>
  </si>
  <si>
    <t>Jajpur</t>
  </si>
  <si>
    <t>Dum Dum</t>
  </si>
  <si>
    <t>Dungarwant</t>
  </si>
  <si>
    <t>Durgapur, Barddhaman</t>
  </si>
  <si>
    <t>Durgapur, Burdwan</t>
  </si>
  <si>
    <t>Edappal</t>
  </si>
  <si>
    <t>Malapuram</t>
  </si>
  <si>
    <t>Ellenabad</t>
  </si>
  <si>
    <t>Sirsa</t>
  </si>
  <si>
    <t xml:space="preserve">Erattupetta </t>
  </si>
  <si>
    <t>Kottayam</t>
  </si>
  <si>
    <t>Erode, Coimbatore</t>
  </si>
  <si>
    <t>Eru</t>
  </si>
  <si>
    <t>Examba</t>
  </si>
  <si>
    <t>Falta</t>
  </si>
  <si>
    <t>Faridabad</t>
  </si>
  <si>
    <t>Faridkot</t>
  </si>
  <si>
    <t xml:space="preserve">Fatehnagar </t>
  </si>
  <si>
    <t>Gachibowli</t>
  </si>
  <si>
    <t>Rangareddy</t>
  </si>
  <si>
    <t>Gadag-Betigeri</t>
  </si>
  <si>
    <t>Gadag</t>
  </si>
  <si>
    <t>Gajuwaka</t>
  </si>
  <si>
    <t>Visakhapatnam</t>
  </si>
  <si>
    <t>Galatga</t>
  </si>
  <si>
    <t>Gambharia</t>
  </si>
  <si>
    <t>Gandharpalli</t>
  </si>
  <si>
    <t>Gandhidham</t>
  </si>
  <si>
    <t>Gandhinagar, Gujarat</t>
  </si>
  <si>
    <t>Gandhinagar, Maharashtra</t>
  </si>
  <si>
    <t>Gannaur</t>
  </si>
  <si>
    <t>Sonipat</t>
  </si>
  <si>
    <t>Gaongurha</t>
  </si>
  <si>
    <t>Garbor</t>
  </si>
  <si>
    <t>Garhshankar</t>
  </si>
  <si>
    <t>Gharaunda</t>
  </si>
  <si>
    <t>Ghatak Pukur</t>
  </si>
  <si>
    <t>Ghatkesar</t>
  </si>
  <si>
    <t>Ghaziabad</t>
  </si>
  <si>
    <t>Ghotavade(Panhala Tah.)</t>
  </si>
  <si>
    <t>Gobichettipalayam</t>
  </si>
  <si>
    <t>Gobindgarh</t>
  </si>
  <si>
    <t>Godhra</t>
  </si>
  <si>
    <t>Panch Mahals</t>
  </si>
  <si>
    <t>Gondal</t>
  </si>
  <si>
    <t>Rajkot</t>
  </si>
  <si>
    <t>Goraya</t>
  </si>
  <si>
    <t>Jalandhar</t>
  </si>
  <si>
    <t>Gothada</t>
  </si>
  <si>
    <t>Govindgarh</t>
  </si>
  <si>
    <t>Gulabpura</t>
  </si>
  <si>
    <t>Gulbarga</t>
  </si>
  <si>
    <t>Guwahati</t>
  </si>
  <si>
    <t>Kamrup</t>
  </si>
  <si>
    <t>Assam</t>
  </si>
  <si>
    <t>Hajipur</t>
  </si>
  <si>
    <t>Vaishali</t>
  </si>
  <si>
    <t>Haldwani</t>
  </si>
  <si>
    <t>Nainital</t>
  </si>
  <si>
    <t>Haldwani-Cum-Kathgodam</t>
  </si>
  <si>
    <t>Halol</t>
  </si>
  <si>
    <t>Halvad</t>
  </si>
  <si>
    <t>Hamirgarh</t>
  </si>
  <si>
    <t>Hapur</t>
  </si>
  <si>
    <t>Haridwar</t>
  </si>
  <si>
    <t>Haripur</t>
  </si>
  <si>
    <t>Hazira</t>
  </si>
  <si>
    <t>Himmatnagar</t>
  </si>
  <si>
    <t>Sabar Kantha</t>
  </si>
  <si>
    <t>Hoshangabad</t>
  </si>
  <si>
    <t>Hospet</t>
  </si>
  <si>
    <t>Bellary</t>
  </si>
  <si>
    <t>Hosur</t>
  </si>
  <si>
    <t>Krishnagiri</t>
  </si>
  <si>
    <t>Hosur, Dhramapuri Dist.</t>
  </si>
  <si>
    <t>Dharmapuri</t>
  </si>
  <si>
    <t>Hubli</t>
  </si>
  <si>
    <t>Ichalkaranji</t>
  </si>
  <si>
    <t>Idappadi</t>
  </si>
  <si>
    <t>Salem</t>
  </si>
  <si>
    <t>Idar</t>
  </si>
  <si>
    <t>Igatpuri</t>
  </si>
  <si>
    <t>Indri</t>
  </si>
  <si>
    <t>Irle Vairag</t>
  </si>
  <si>
    <t>Ismailabad</t>
  </si>
  <si>
    <t>Kurukshetra</t>
  </si>
  <si>
    <t>Israna</t>
  </si>
  <si>
    <t>Jabalpur</t>
  </si>
  <si>
    <t>Jagadhri</t>
  </si>
  <si>
    <t>Yamunanagar</t>
  </si>
  <si>
    <t>Jagraon</t>
  </si>
  <si>
    <t>Jaisinghdesar Magra</t>
  </si>
  <si>
    <t>Jakhal</t>
  </si>
  <si>
    <t>Jalia</t>
  </si>
  <si>
    <t>Jambuda</t>
  </si>
  <si>
    <t>Jammu</t>
  </si>
  <si>
    <t>Jammu &amp; Kashmir</t>
  </si>
  <si>
    <t>Jamner</t>
  </si>
  <si>
    <t>Chandrapur</t>
  </si>
  <si>
    <t>Jamshedpur</t>
  </si>
  <si>
    <t>Purbi Singhbhum</t>
  </si>
  <si>
    <t>Jandiala Guru</t>
  </si>
  <si>
    <t>Jaora</t>
  </si>
  <si>
    <t>Jaswantgarh</t>
  </si>
  <si>
    <t>Nagaur</t>
  </si>
  <si>
    <t>Jatani</t>
  </si>
  <si>
    <t>Jaysingpur</t>
  </si>
  <si>
    <t>Jetpur Navagadh</t>
  </si>
  <si>
    <t>Jhagadia</t>
  </si>
  <si>
    <t xml:space="preserve">Jhamar Kotra </t>
  </si>
  <si>
    <t>Jharsuguda</t>
  </si>
  <si>
    <t>Jobner</t>
  </si>
  <si>
    <t>Jodhpurgam</t>
  </si>
  <si>
    <t>Joyan</t>
  </si>
  <si>
    <t>Jugsalai</t>
  </si>
  <si>
    <t>Junagad</t>
  </si>
  <si>
    <t>Junagadh</t>
  </si>
  <si>
    <t>Kachhola</t>
  </si>
  <si>
    <t>Kadaladi</t>
  </si>
  <si>
    <t>Kadegaon</t>
  </si>
  <si>
    <t>Kadi</t>
  </si>
  <si>
    <t>Mahesana</t>
  </si>
  <si>
    <t>Kadodara</t>
  </si>
  <si>
    <t>Kagal</t>
  </si>
  <si>
    <t>Kahari Kadeem</t>
  </si>
  <si>
    <t>Kakinada</t>
  </si>
  <si>
    <t>East Godavari</t>
  </si>
  <si>
    <t>Kakkanad</t>
  </si>
  <si>
    <t>Kalanaur</t>
  </si>
  <si>
    <t>Kalanwali</t>
  </si>
  <si>
    <t>Kalasapur</t>
  </si>
  <si>
    <t>Kalegaon</t>
  </si>
  <si>
    <t>Buldhana</t>
  </si>
  <si>
    <t>Kalka</t>
  </si>
  <si>
    <t>Panchkula</t>
  </si>
  <si>
    <t>Kallai</t>
  </si>
  <si>
    <t>Kozhikode</t>
  </si>
  <si>
    <t>Kalol</t>
  </si>
  <si>
    <t>Kalyan Dombivali</t>
  </si>
  <si>
    <t>Kalyani</t>
  </si>
  <si>
    <t>Nadia</t>
  </si>
  <si>
    <t>Kamareddy</t>
  </si>
  <si>
    <t>Nizamabad</t>
  </si>
  <si>
    <t>Kanavaipatti</t>
  </si>
  <si>
    <t>Kanchika Charla</t>
  </si>
  <si>
    <t>Krishna</t>
  </si>
  <si>
    <t>Kanchrapara</t>
  </si>
  <si>
    <t>Kaniha</t>
  </si>
  <si>
    <t>Kanjirappally</t>
  </si>
  <si>
    <t>Kanniyapuram</t>
  </si>
  <si>
    <t>Kannoj</t>
  </si>
  <si>
    <t>Kannur</t>
  </si>
  <si>
    <t>Kanpur</t>
  </si>
  <si>
    <t>Kanpur Nagar</t>
  </si>
  <si>
    <t>Kanwas</t>
  </si>
  <si>
    <t>Kapadvanj</t>
  </si>
  <si>
    <t>Kapra</t>
  </si>
  <si>
    <t>Karaikudi</t>
  </si>
  <si>
    <t>Sivaganga</t>
  </si>
  <si>
    <t>Kareeri</t>
  </si>
  <si>
    <t>Karjan</t>
  </si>
  <si>
    <t>Karkal</t>
  </si>
  <si>
    <t>Udipi</t>
  </si>
  <si>
    <t>Kartarpur</t>
  </si>
  <si>
    <t>Karur</t>
  </si>
  <si>
    <t>Kasargode</t>
  </si>
  <si>
    <t>Kasaragod</t>
  </si>
  <si>
    <t>Kasegaon</t>
  </si>
  <si>
    <t>Katni</t>
  </si>
  <si>
    <t>Katol</t>
  </si>
  <si>
    <t>Kattakada</t>
  </si>
  <si>
    <t>Kavalapur</t>
  </si>
  <si>
    <t>Kavalkinaru</t>
  </si>
  <si>
    <t>Tirunelveli</t>
  </si>
  <si>
    <t>Kazhakutom</t>
  </si>
  <si>
    <t>Keelavalaru</t>
  </si>
  <si>
    <t>Madurai</t>
  </si>
  <si>
    <t>Kekri</t>
  </si>
  <si>
    <t>Kelambakkam</t>
  </si>
  <si>
    <t>Keliya</t>
  </si>
  <si>
    <t>Khachraud</t>
  </si>
  <si>
    <t>Khajisonenahalli, Bangalore</t>
  </si>
  <si>
    <t>Khamgaon</t>
  </si>
  <si>
    <t>Khammam</t>
  </si>
  <si>
    <t>Khandwa</t>
  </si>
  <si>
    <t>East Nimar</t>
  </si>
  <si>
    <t>Kharagpur</t>
  </si>
  <si>
    <t>Paschim Medinipur</t>
  </si>
  <si>
    <t>Kharar</t>
  </si>
  <si>
    <t>Rupnagar</t>
  </si>
  <si>
    <t>Kharbadi</t>
  </si>
  <si>
    <t>Khardah</t>
  </si>
  <si>
    <t>Kharghar</t>
  </si>
  <si>
    <t>Raigad</t>
  </si>
  <si>
    <t>Khijadiya</t>
  </si>
  <si>
    <t>Khodla</t>
  </si>
  <si>
    <t>Khoraj</t>
  </si>
  <si>
    <t>Kirkee</t>
  </si>
  <si>
    <t>Kishangarh</t>
  </si>
  <si>
    <t>Kiwana</t>
  </si>
  <si>
    <t>Kizhoor Iritty</t>
  </si>
  <si>
    <t>Kochi</t>
  </si>
  <si>
    <t>Kodangallur</t>
  </si>
  <si>
    <t>Thrissur</t>
  </si>
  <si>
    <t>Kolencherry</t>
  </si>
  <si>
    <t>Ernakulame</t>
  </si>
  <si>
    <t>Kolkata</t>
  </si>
  <si>
    <t>Kollidam</t>
  </si>
  <si>
    <t>Nagapattinam</t>
  </si>
  <si>
    <t>Konnagar</t>
  </si>
  <si>
    <t>Koothanallur</t>
  </si>
  <si>
    <t>Koothattukulam</t>
  </si>
  <si>
    <t>Koothuparamba, Kannur Dist</t>
  </si>
  <si>
    <t>Kosamba</t>
  </si>
  <si>
    <t>Koshithal</t>
  </si>
  <si>
    <t>Kosi Kalan</t>
  </si>
  <si>
    <t>Mathura</t>
  </si>
  <si>
    <t>Kota</t>
  </si>
  <si>
    <t>Kothali</t>
  </si>
  <si>
    <t>Kothamangalam, Kerala</t>
  </si>
  <si>
    <t>Kottarakara</t>
  </si>
  <si>
    <t>Kottiyam</t>
  </si>
  <si>
    <t>Kovilambakkam</t>
  </si>
  <si>
    <t>Kovur</t>
  </si>
  <si>
    <t>Nellore</t>
  </si>
  <si>
    <t>Kozhencherry</t>
  </si>
  <si>
    <t>Pathanamthitta</t>
  </si>
  <si>
    <t>Kukatpally</t>
  </si>
  <si>
    <t>Kumbalagodu</t>
  </si>
  <si>
    <t>Kumbhalmer</t>
  </si>
  <si>
    <t>Kumbhoj</t>
  </si>
  <si>
    <t>Kumna</t>
  </si>
  <si>
    <t>Kundara</t>
  </si>
  <si>
    <t>Kundli</t>
  </si>
  <si>
    <t>Kundrathur</t>
  </si>
  <si>
    <t>Kunnamangalam</t>
  </si>
  <si>
    <t>Kuraj</t>
  </si>
  <si>
    <t>Kurali</t>
  </si>
  <si>
    <t>Kurnad-Mudipu</t>
  </si>
  <si>
    <t>Dakshin Kannad</t>
  </si>
  <si>
    <t>Kurud</t>
  </si>
  <si>
    <t>Dhamtari</t>
  </si>
  <si>
    <t>Kusmi</t>
  </si>
  <si>
    <t>Surguja</t>
  </si>
  <si>
    <t>L.B. Nagar</t>
  </si>
  <si>
    <t>Ladwa</t>
  </si>
  <si>
    <t>Landran</t>
  </si>
  <si>
    <t>Rup Nagar Dist</t>
  </si>
  <si>
    <t>Lankelapalem</t>
  </si>
  <si>
    <t>Lasani</t>
  </si>
  <si>
    <t>Latur</t>
  </si>
  <si>
    <t>Laxminagar</t>
  </si>
  <si>
    <t>Liluah</t>
  </si>
  <si>
    <t>Lonand</t>
  </si>
  <si>
    <t>Lucknow</t>
  </si>
  <si>
    <t>Machhiwara</t>
  </si>
  <si>
    <t>Madavaram</t>
  </si>
  <si>
    <t>Madhapur</t>
  </si>
  <si>
    <t>Madhyamgram</t>
  </si>
  <si>
    <t>Madippakkam</t>
  </si>
  <si>
    <t>Madlauda</t>
  </si>
  <si>
    <t>Maduravayol</t>
  </si>
  <si>
    <t>Maharajwas</t>
  </si>
  <si>
    <t>Mahidam</t>
  </si>
  <si>
    <t>Mahodiya</t>
  </si>
  <si>
    <t>Malaiyur</t>
  </si>
  <si>
    <t>Pudukkottai</t>
  </si>
  <si>
    <t>Malappuram</t>
  </si>
  <si>
    <t>Malegaon</t>
  </si>
  <si>
    <t>Malharpeth</t>
  </si>
  <si>
    <t>Malkajgiri</t>
  </si>
  <si>
    <t>Malkapur</t>
  </si>
  <si>
    <t>Malthan</t>
  </si>
  <si>
    <t>Mamer</t>
  </si>
  <si>
    <t>Manavadar</t>
  </si>
  <si>
    <t>Mandideep</t>
  </si>
  <si>
    <t>Raisen</t>
  </si>
  <si>
    <t>Mandla</t>
  </si>
  <si>
    <t>Mandlikpur</t>
  </si>
  <si>
    <t>Mandore Mandi</t>
  </si>
  <si>
    <t>Mandrem</t>
  </si>
  <si>
    <t>Manerajuri</t>
  </si>
  <si>
    <t>Manesar</t>
  </si>
  <si>
    <t>Mangalagiri</t>
  </si>
  <si>
    <t>Mangalore</t>
  </si>
  <si>
    <t>Mangaon</t>
  </si>
  <si>
    <t>Mango</t>
  </si>
  <si>
    <t>Mangrop</t>
  </si>
  <si>
    <t>Manikonda Jagir</t>
  </si>
  <si>
    <t>Manipal</t>
  </si>
  <si>
    <t>Mannarkad</t>
  </si>
  <si>
    <t>Manoharpur</t>
  </si>
  <si>
    <t>Manpada</t>
  </si>
  <si>
    <t>Mansa</t>
  </si>
  <si>
    <t>Manvi</t>
  </si>
  <si>
    <t>Raichur</t>
  </si>
  <si>
    <t>Mapusa</t>
  </si>
  <si>
    <t>Maraimalainagar</t>
  </si>
  <si>
    <t>Marcela</t>
  </si>
  <si>
    <t>Margao</t>
  </si>
  <si>
    <t>Mauje Tasgaon</t>
  </si>
  <si>
    <t>Mavelikkara</t>
  </si>
  <si>
    <t>Mawana</t>
  </si>
  <si>
    <t>Meerut</t>
  </si>
  <si>
    <t>Medchal</t>
  </si>
  <si>
    <t>Mehsana</t>
  </si>
  <si>
    <t>Mellur</t>
  </si>
  <si>
    <t>Memari</t>
  </si>
  <si>
    <t>Meri Dhani</t>
  </si>
  <si>
    <t>Metoda</t>
  </si>
  <si>
    <t>Mevli</t>
  </si>
  <si>
    <t>Mhow</t>
  </si>
  <si>
    <t>Mira Bhayander</t>
  </si>
  <si>
    <t>Mohadi</t>
  </si>
  <si>
    <t>Mohali</t>
  </si>
  <si>
    <t>Sas Nagar</t>
  </si>
  <si>
    <t>Mohali (Sas Nagar)</t>
  </si>
  <si>
    <t>Mohanraopet</t>
  </si>
  <si>
    <t>Mohi</t>
  </si>
  <si>
    <t>Morak (Modak)</t>
  </si>
  <si>
    <t>Morinda</t>
  </si>
  <si>
    <t>Moti Amrol</t>
  </si>
  <si>
    <t>Moti Kavdi</t>
  </si>
  <si>
    <t>Mudbidri</t>
  </si>
  <si>
    <t>Mudichur</t>
  </si>
  <si>
    <t>Muktsar</t>
  </si>
  <si>
    <t>Mullanpur Dakha</t>
  </si>
  <si>
    <t>Mullanpur Garibadas</t>
  </si>
  <si>
    <t xml:space="preserve">Mohali (Sas Nagar), </t>
  </si>
  <si>
    <t>Mundra</t>
  </si>
  <si>
    <t>Muradnagar</t>
  </si>
  <si>
    <t>Murbad</t>
  </si>
  <si>
    <t>Mussoorie</t>
  </si>
  <si>
    <t>Mydaram</t>
  </si>
  <si>
    <t>Mysore</t>
  </si>
  <si>
    <t>Nadiad</t>
  </si>
  <si>
    <t>Nagalpar</t>
  </si>
  <si>
    <t>Nagamalai Pudukottai</t>
  </si>
  <si>
    <t>Nagda, Ujjain Dist</t>
  </si>
  <si>
    <t>Nagercoil</t>
  </si>
  <si>
    <t>Kanyakumari</t>
  </si>
  <si>
    <t>Naigaon</t>
  </si>
  <si>
    <t>Naihati</t>
  </si>
  <si>
    <t>Nakodar</t>
  </si>
  <si>
    <t>Nalagarh</t>
  </si>
  <si>
    <t>Nallasopara</t>
  </si>
  <si>
    <t>Nalwi</t>
  </si>
  <si>
    <t>Namakkal</t>
  </si>
  <si>
    <t>Nandigama</t>
  </si>
  <si>
    <t>Naraingarh</t>
  </si>
  <si>
    <t>Narasampet</t>
  </si>
  <si>
    <t>Warangal</t>
  </si>
  <si>
    <t>Narasaroapet</t>
  </si>
  <si>
    <t>Narendrapur</t>
  </si>
  <si>
    <t>Narlapur</t>
  </si>
  <si>
    <t>Narwana</t>
  </si>
  <si>
    <t>Jind</t>
  </si>
  <si>
    <t>Nashik</t>
  </si>
  <si>
    <t>Nasirabad</t>
  </si>
  <si>
    <t>Natepute</t>
  </si>
  <si>
    <t>Nathdwara</t>
  </si>
  <si>
    <t>Naugama</t>
  </si>
  <si>
    <t>Nausar</t>
  </si>
  <si>
    <t>Nava Sheva</t>
  </si>
  <si>
    <t>Navagam</t>
  </si>
  <si>
    <t>Navelim</t>
  </si>
  <si>
    <t>Navi Mumbai</t>
  </si>
  <si>
    <t>Nawanshahar</t>
  </si>
  <si>
    <t>Nedumangad</t>
  </si>
  <si>
    <t>Neemrana</t>
  </si>
  <si>
    <t>Nelamangala</t>
  </si>
  <si>
    <t>Nemathanpatti</t>
  </si>
  <si>
    <t>New Delhi, Delhi Dist</t>
  </si>
  <si>
    <t>Neyyanttinkkara</t>
  </si>
  <si>
    <t>Nigdhu</t>
  </si>
  <si>
    <t>Nilanga</t>
  </si>
  <si>
    <t>Nilokheri</t>
  </si>
  <si>
    <t>Nimbahera</t>
  </si>
  <si>
    <t>Noida</t>
  </si>
  <si>
    <t>North Paravur</t>
  </si>
  <si>
    <t>Nurmahal</t>
  </si>
  <si>
    <t>Nuzvid</t>
  </si>
  <si>
    <t>Oragadam</t>
  </si>
  <si>
    <t>Orai</t>
  </si>
  <si>
    <t>Jalaun</t>
  </si>
  <si>
    <t>Ozar</t>
  </si>
  <si>
    <t>Pachora</t>
  </si>
  <si>
    <t>Padampur</t>
  </si>
  <si>
    <t>Padianallur</t>
  </si>
  <si>
    <t>Padra</t>
  </si>
  <si>
    <t>Paganeri</t>
  </si>
  <si>
    <t>Pahihati</t>
  </si>
  <si>
    <t>Paithan</t>
  </si>
  <si>
    <t>Palacole</t>
  </si>
  <si>
    <t>Palanpur</t>
  </si>
  <si>
    <t>Palavangudi</t>
  </si>
  <si>
    <t>Palghar</t>
  </si>
  <si>
    <t>Palladam</t>
  </si>
  <si>
    <t>Pallavaram</t>
  </si>
  <si>
    <t>Palli</t>
  </si>
  <si>
    <t>Pallikaranai</t>
  </si>
  <si>
    <t>Palodara</t>
  </si>
  <si>
    <t>Pammal</t>
  </si>
  <si>
    <t>Panaji</t>
  </si>
  <si>
    <t>Panchela</t>
  </si>
  <si>
    <t>Panchkula Urban Estate</t>
  </si>
  <si>
    <t>Pandhurna, Chindwara Dist</t>
  </si>
  <si>
    <t>Chinndwara</t>
  </si>
  <si>
    <t>Panjim</t>
  </si>
  <si>
    <t>Panruti</t>
  </si>
  <si>
    <t>Panvel</t>
  </si>
  <si>
    <t>Pardi</t>
  </si>
  <si>
    <t>Parola</t>
  </si>
  <si>
    <t>Parwanoo</t>
  </si>
  <si>
    <t>Pathain</t>
  </si>
  <si>
    <t>Patran</t>
  </si>
  <si>
    <t>Pattipulam</t>
  </si>
  <si>
    <t>Pawti</t>
  </si>
  <si>
    <t>Peddapalli</t>
  </si>
  <si>
    <t>Peralam</t>
  </si>
  <si>
    <t>Perianaickenpalayam</t>
  </si>
  <si>
    <t>Perinthalmanna</t>
  </si>
  <si>
    <t>Perumbakkam</t>
  </si>
  <si>
    <t>Perundurai</t>
  </si>
  <si>
    <t>Perungalathur</t>
  </si>
  <si>
    <t>Petlad</t>
  </si>
  <si>
    <t>Phagwara</t>
  </si>
  <si>
    <t>Phalodi</t>
  </si>
  <si>
    <t>Phulia Kalan</t>
  </si>
  <si>
    <t>Pilerne</t>
  </si>
  <si>
    <t>Pimpalgaon</t>
  </si>
  <si>
    <t>Pimpri Chinchwad</t>
  </si>
  <si>
    <t>Pipariya</t>
  </si>
  <si>
    <t>Pirachi Kuroli</t>
  </si>
  <si>
    <t>Piravom</t>
  </si>
  <si>
    <t>Pocharam</t>
  </si>
  <si>
    <t>Ponda</t>
  </si>
  <si>
    <t>Pondicherry</t>
  </si>
  <si>
    <t>Poonamallee</t>
  </si>
  <si>
    <t>Poranki</t>
  </si>
  <si>
    <t>Porur</t>
  </si>
  <si>
    <t>Pothencode</t>
  </si>
  <si>
    <t>Potlan</t>
  </si>
  <si>
    <t>Ptihampur, Dhar Dist</t>
  </si>
  <si>
    <t xml:space="preserve">Dhar </t>
  </si>
  <si>
    <t>Pulgaon</t>
  </si>
  <si>
    <t>Wardha</t>
  </si>
  <si>
    <t>Puliyur</t>
  </si>
  <si>
    <t>Puluj</t>
  </si>
  <si>
    <t>Pushkar</t>
  </si>
  <si>
    <t>Puttur, Dakshin Kannad</t>
  </si>
  <si>
    <t>Puttur,Chittoor</t>
  </si>
  <si>
    <t>Chittoor</t>
  </si>
  <si>
    <t>Quepem</t>
  </si>
  <si>
    <t>Quilandy</t>
  </si>
  <si>
    <t>Quthbullapur</t>
  </si>
  <si>
    <t>Raigarh</t>
  </si>
  <si>
    <t>Raila</t>
  </si>
  <si>
    <t>Raisinghnagar</t>
  </si>
  <si>
    <t>Ganganagar</t>
  </si>
  <si>
    <t>Raithal</t>
  </si>
  <si>
    <t>Rajahmundry</t>
  </si>
  <si>
    <t>Rajapalayam</t>
  </si>
  <si>
    <t>Virudhunagar</t>
  </si>
  <si>
    <t>Rajarhat Gopalpur</t>
  </si>
  <si>
    <t>Rajendranagar</t>
  </si>
  <si>
    <t>Rajpur Sonarpur</t>
  </si>
  <si>
    <t>Ramachandrapuram</t>
  </si>
  <si>
    <t>Ramanagaram</t>
  </si>
  <si>
    <t>Ramanagar</t>
  </si>
  <si>
    <t>Ramanandnagar</t>
  </si>
  <si>
    <t>Ramanattukara</t>
  </si>
  <si>
    <t>Ramanthapur</t>
  </si>
  <si>
    <t>Ramapattinam</t>
  </si>
  <si>
    <t>Ramapuram</t>
  </si>
  <si>
    <t>Ramganj Mandi</t>
  </si>
  <si>
    <t>Ramgarh</t>
  </si>
  <si>
    <t>Hazaribag</t>
  </si>
  <si>
    <t>Ramnagar</t>
  </si>
  <si>
    <t>Rampura Phull</t>
  </si>
  <si>
    <t>Ranchi</t>
  </si>
  <si>
    <t>Rania</t>
  </si>
  <si>
    <t>Raniganj</t>
  </si>
  <si>
    <t>Ranjangaon</t>
  </si>
  <si>
    <t>Ranni</t>
  </si>
  <si>
    <t>Rau, Indore Dist</t>
  </si>
  <si>
    <t>Raurkela</t>
  </si>
  <si>
    <t>Sundergarh</t>
  </si>
  <si>
    <t>Ravanasamudram</t>
  </si>
  <si>
    <t>Ravet</t>
  </si>
  <si>
    <t>Rayya</t>
  </si>
  <si>
    <t>Reencher</t>
  </si>
  <si>
    <t>Rendal</t>
  </si>
  <si>
    <t>Rethare Harnax</t>
  </si>
  <si>
    <t>Rikhabdeo</t>
  </si>
  <si>
    <t>Rishikesh</t>
  </si>
  <si>
    <t>Rishra</t>
  </si>
  <si>
    <t>Rohtak</t>
  </si>
  <si>
    <t>Roorkee</t>
  </si>
  <si>
    <t>Ropar</t>
  </si>
  <si>
    <t>Sachin</t>
  </si>
  <si>
    <t>Sadhoona</t>
  </si>
  <si>
    <t>Sahibabad</t>
  </si>
  <si>
    <t>Salemabad</t>
  </si>
  <si>
    <t>Salgare</t>
  </si>
  <si>
    <t>Salwad</t>
  </si>
  <si>
    <t>Samalkha</t>
  </si>
  <si>
    <t>Sambalpur</t>
  </si>
  <si>
    <t>Samrau</t>
  </si>
  <si>
    <t>Sanand</t>
  </si>
  <si>
    <t>Sangareddy</t>
  </si>
  <si>
    <t>Sangli-Miraj-Kupwad</t>
  </si>
  <si>
    <t>Sangole</t>
  </si>
  <si>
    <t>Sanjauli</t>
  </si>
  <si>
    <t>Shimla</t>
  </si>
  <si>
    <t>Santa Cruz</t>
  </si>
  <si>
    <t>Sapla</t>
  </si>
  <si>
    <t>Sarangarh</t>
  </si>
  <si>
    <t>Sarkoli</t>
  </si>
  <si>
    <t>Sasthamcotta</t>
  </si>
  <si>
    <t>Sasvad</t>
  </si>
  <si>
    <t>Satna</t>
  </si>
  <si>
    <t>Saundatti</t>
  </si>
  <si>
    <t>Sayan</t>
  </si>
  <si>
    <t>Secunderabad</t>
  </si>
  <si>
    <t>Selaiyur</t>
  </si>
  <si>
    <t>Seoni Malwa,Hoshangabad Dist</t>
  </si>
  <si>
    <t>Serampore</t>
  </si>
  <si>
    <t>Seri-Lingampally</t>
  </si>
  <si>
    <t>Sewantri</t>
  </si>
  <si>
    <t>Shabashpally</t>
  </si>
  <si>
    <t>Shahbad</t>
  </si>
  <si>
    <t>Shahpura</t>
  </si>
  <si>
    <t>Shajapur</t>
  </si>
  <si>
    <t>Shedshal</t>
  </si>
  <si>
    <t>Shimoga</t>
  </si>
  <si>
    <t>Shiradwad, Belgaum</t>
  </si>
  <si>
    <t>Shiradwad, Kolhapur</t>
  </si>
  <si>
    <t>Shirahatti</t>
  </si>
  <si>
    <t>Shirala</t>
  </si>
  <si>
    <t>Shirwal</t>
  </si>
  <si>
    <t>Sholinganallur</t>
  </si>
  <si>
    <t>Shornanur</t>
  </si>
  <si>
    <t>Shreepur (Borgaon)</t>
  </si>
  <si>
    <t>Shrigonda</t>
  </si>
  <si>
    <t>Siddheshwarkuroli</t>
  </si>
  <si>
    <t>Sikar</t>
  </si>
  <si>
    <t>Siliguri</t>
  </si>
  <si>
    <t>Darjiling</t>
  </si>
  <si>
    <t>Singampunari</t>
  </si>
  <si>
    <t>Sinner</t>
  </si>
  <si>
    <t>Siolim</t>
  </si>
  <si>
    <t>Sirhind</t>
  </si>
  <si>
    <t>Sirsedu</t>
  </si>
  <si>
    <t>Siruguppa</t>
  </si>
  <si>
    <t>Siruseri</t>
  </si>
  <si>
    <t>Sithalapakkam</t>
  </si>
  <si>
    <t>Sivakasi</t>
  </si>
  <si>
    <t>Siwah</t>
  </si>
  <si>
    <t>Sohna</t>
  </si>
  <si>
    <t>Sojat</t>
  </si>
  <si>
    <t>Sonkatch</t>
  </si>
  <si>
    <t>South Dum Dum</t>
  </si>
  <si>
    <t>Sri Ganganagar</t>
  </si>
  <si>
    <t>Sriperumbudur</t>
  </si>
  <si>
    <t>Srirangam</t>
  </si>
  <si>
    <t>Tiruchirapalli</t>
  </si>
  <si>
    <t>St. Thomas Mount</t>
  </si>
  <si>
    <t>Sule</t>
  </si>
  <si>
    <t>Sultanpur</t>
  </si>
  <si>
    <t>Sumarganj Mandi</t>
  </si>
  <si>
    <t>Surpur</t>
  </si>
  <si>
    <t>Tadepalligudam</t>
  </si>
  <si>
    <t>Takali</t>
  </si>
  <si>
    <t>Talcher</t>
  </si>
  <si>
    <t>Talegaon Dabhade</t>
  </si>
  <si>
    <t>Talod</t>
  </si>
  <si>
    <t>Talwandi Bhai</t>
  </si>
  <si>
    <t>Firozpur</t>
  </si>
  <si>
    <t>Tamarassery</t>
  </si>
  <si>
    <t>Tambaram</t>
  </si>
  <si>
    <t>Tambesara</t>
  </si>
  <si>
    <t>Tanda Ratna</t>
  </si>
  <si>
    <t>Tanjore</t>
  </si>
  <si>
    <t>Thanjavur</t>
  </si>
  <si>
    <t>Tantoti</t>
  </si>
  <si>
    <t>Taraori</t>
  </si>
  <si>
    <t>Tasgaon</t>
  </si>
  <si>
    <t>Tenali</t>
  </si>
  <si>
    <t>Thaltej</t>
  </si>
  <si>
    <t>Thangad</t>
  </si>
  <si>
    <t>Thiruparamkundram</t>
  </si>
  <si>
    <t>Thiruvalla</t>
  </si>
  <si>
    <t>Thiruverumbur</t>
  </si>
  <si>
    <t>Thoraipakkam</t>
  </si>
  <si>
    <t>Thrippunithura</t>
  </si>
  <si>
    <t>Eranakulam</t>
  </si>
  <si>
    <t>Thriumuruganpoondi</t>
  </si>
  <si>
    <t>Thudiyalur</t>
  </si>
  <si>
    <t>Tikundi</t>
  </si>
  <si>
    <t>Tiruchirapally</t>
  </si>
  <si>
    <t>Tirumangalam</t>
  </si>
  <si>
    <t>Tirupathi</t>
  </si>
  <si>
    <t>Tirupati</t>
  </si>
  <si>
    <t>Tirupattur</t>
  </si>
  <si>
    <t>Tiruppur</t>
  </si>
  <si>
    <t>Tirur</t>
  </si>
  <si>
    <t>Tiruvalam</t>
  </si>
  <si>
    <t>Tiruvottiyur</t>
  </si>
  <si>
    <t>Tokar</t>
  </si>
  <si>
    <t>Toramdih</t>
  </si>
  <si>
    <t>Toranagallu</t>
  </si>
  <si>
    <t>Trichy</t>
  </si>
  <si>
    <t>Trikkakara</t>
  </si>
  <si>
    <t>Trimbak</t>
  </si>
  <si>
    <t>Triprayar</t>
  </si>
  <si>
    <t>Tripunithura</t>
  </si>
  <si>
    <t>Tuljapur</t>
  </si>
  <si>
    <t>Osmanabad</t>
  </si>
  <si>
    <t>Tundav</t>
  </si>
  <si>
    <t>Tung</t>
  </si>
  <si>
    <t>Tuticorin</t>
  </si>
  <si>
    <t>Udgaon</t>
  </si>
  <si>
    <t>Udupi</t>
  </si>
  <si>
    <t>Uklana Mandi</t>
  </si>
  <si>
    <t>Ulhasnagar</t>
  </si>
  <si>
    <t>Uluberia</t>
  </si>
  <si>
    <t>Umar Tanda</t>
  </si>
  <si>
    <t>Umarani</t>
  </si>
  <si>
    <t>Umbergaon</t>
  </si>
  <si>
    <t>Umred</t>
  </si>
  <si>
    <t>Una</t>
  </si>
  <si>
    <t>Unjha</t>
  </si>
  <si>
    <t>Upari</t>
  </si>
  <si>
    <t>Uppal</t>
  </si>
  <si>
    <t>Mahbubnagar</t>
  </si>
  <si>
    <t>Uppal Kalan</t>
  </si>
  <si>
    <t>Urapakkam</t>
  </si>
  <si>
    <t>Uttarpara</t>
  </si>
  <si>
    <t>Vadakara</t>
  </si>
  <si>
    <t>Vadakkancheri</t>
  </si>
  <si>
    <t>Vadavalli</t>
  </si>
  <si>
    <t>Vadinar</t>
  </si>
  <si>
    <t>Vadipatti, Madurai Dist</t>
  </si>
  <si>
    <t>Vaduj</t>
  </si>
  <si>
    <t>Valanchery</t>
  </si>
  <si>
    <t>Vallabh Vidya Nagar</t>
  </si>
  <si>
    <t>Vanavasi</t>
  </si>
  <si>
    <t>Vapi</t>
  </si>
  <si>
    <t>Varanasi</t>
  </si>
  <si>
    <t>Varkana</t>
  </si>
  <si>
    <t>Vasad</t>
  </si>
  <si>
    <t>Vasagade</t>
  </si>
  <si>
    <t>Vasai</t>
  </si>
  <si>
    <t>Vasco Da  Gama</t>
  </si>
  <si>
    <t>Vattiyoorkavu</t>
  </si>
  <si>
    <t>Veerapandi</t>
  </si>
  <si>
    <t>Vellalur</t>
  </si>
  <si>
    <t>Vengara</t>
  </si>
  <si>
    <t>Veraval Shapar</t>
  </si>
  <si>
    <t>Verna</t>
  </si>
  <si>
    <t>Vidisha</t>
  </si>
  <si>
    <t>Vijapur</t>
  </si>
  <si>
    <t>Vijaynagar</t>
  </si>
  <si>
    <t>Vijaywada</t>
  </si>
  <si>
    <t>Vikas Nagar</t>
  </si>
  <si>
    <t>Virar</t>
  </si>
  <si>
    <t>Visnagar</t>
  </si>
  <si>
    <t>Vita</t>
  </si>
  <si>
    <t>Vizianagaram</t>
  </si>
  <si>
    <t>Vyara</t>
  </si>
  <si>
    <t>Wadakancherry</t>
  </si>
  <si>
    <t>Wadi</t>
  </si>
  <si>
    <t>Wagholi</t>
  </si>
  <si>
    <t>Wakhari</t>
  </si>
  <si>
    <t>Waluj</t>
  </si>
  <si>
    <t>Wani</t>
  </si>
  <si>
    <t>Yavatmal</t>
  </si>
  <si>
    <t>Wankaner</t>
  </si>
  <si>
    <t>Warananagar</t>
  </si>
  <si>
    <t>Wategaon</t>
  </si>
  <si>
    <t>Yadgir</t>
  </si>
  <si>
    <t>Zadeshwar</t>
  </si>
  <si>
    <t>Zira</t>
  </si>
  <si>
    <t>Ferozpur</t>
  </si>
  <si>
    <t>Zirakpur</t>
  </si>
  <si>
    <t>Select SOL ID</t>
  </si>
  <si>
    <t>No Sol id</t>
  </si>
  <si>
    <t>FINANCIAL ANALYSIS</t>
  </si>
  <si>
    <t>Absolute Change</t>
  </si>
  <si>
    <t>PROFIT AND LOSS ACCOUNT (RS. IN LACS)</t>
  </si>
  <si>
    <t>% Change</t>
  </si>
  <si>
    <t>SALES/RECEIPTS</t>
  </si>
  <si>
    <t>OTHER BUSINESS INCOME</t>
  </si>
  <si>
    <t xml:space="preserve">  TOTAL OPERATING INCOME</t>
  </si>
  <si>
    <t>NON OPERATING INCOME</t>
  </si>
  <si>
    <t>TOTAL INCOME</t>
  </si>
  <si>
    <t>COST OF GOODS SOLD/RAW MATERIAL COST FOR DR.</t>
  </si>
  <si>
    <t>DIRECT EXPENSES</t>
  </si>
  <si>
    <t>LABOUR EXPENSES/WAGES</t>
  </si>
  <si>
    <t>GROSS PROFIT</t>
  </si>
  <si>
    <t>LESS :-</t>
  </si>
  <si>
    <t xml:space="preserve">   SALARY</t>
  </si>
  <si>
    <t>ADMINISTRATIVE EXPENSES</t>
  </si>
  <si>
    <t>SELLING AND DISTRIBUTION EXPENSES</t>
  </si>
  <si>
    <t xml:space="preserve">   OTHER EXPENSES</t>
  </si>
  <si>
    <t>SUB TOTAL</t>
  </si>
  <si>
    <t>PBDIT</t>
  </si>
  <si>
    <t>DEPRECIATION</t>
  </si>
  <si>
    <t>INTEREST BANK</t>
  </si>
  <si>
    <t>INTEREST TO OTHER</t>
  </si>
  <si>
    <t>NON CASH EXPENSES WRITTEN OFF</t>
  </si>
  <si>
    <t>PROFIT BEFORE TAX</t>
  </si>
  <si>
    <t>TAX</t>
  </si>
  <si>
    <t>Tax reflecting in Audited Financials</t>
  </si>
  <si>
    <t>PROFIT AFTER TAX</t>
  </si>
  <si>
    <t>Tax not reflecting in Audited Financials</t>
  </si>
  <si>
    <t>CASH PROFIT</t>
  </si>
  <si>
    <t>SALARY &amp; INT TO PARTNER/DIRECTOR</t>
  </si>
  <si>
    <t xml:space="preserve">   RETAINED EARNINGS</t>
  </si>
  <si>
    <t>BALANCE SHEET</t>
  </si>
  <si>
    <t>LIABILITY</t>
  </si>
  <si>
    <t xml:space="preserve">   SHARE CAPITAL</t>
  </si>
  <si>
    <t xml:space="preserve">   ADD :- SHARE APPLICATION MONEY</t>
  </si>
  <si>
    <t xml:space="preserve">   RESERVE &amp; SURPLUS</t>
  </si>
  <si>
    <t>LESS :- MISC. EXPENDITURE</t>
  </si>
  <si>
    <t>LESS :- P&amp;L DEBIT BALANCE</t>
  </si>
  <si>
    <t>TANGIBLE NET WORTH (TNW)</t>
  </si>
  <si>
    <t>ADD :-  QUASI EQUITY (U/S Loans from Friends,Relatives, Group Co. and Directors)</t>
  </si>
  <si>
    <t>LESS :- INVESTMENT IN GROUP COMPANY</t>
  </si>
  <si>
    <t>ADJUSTED TANGIBLE NET WORTH</t>
  </si>
  <si>
    <t>LOAN FUND</t>
  </si>
  <si>
    <t>TERM LOANS – SECURED</t>
  </si>
  <si>
    <t>TERM LOANS – UNSECURED</t>
  </si>
  <si>
    <t>OTHER UNSECURED LOANS (From Others)</t>
  </si>
  <si>
    <t>WORKING CAPITAL LOANS</t>
  </si>
  <si>
    <t>TOTAL LOAN FUND</t>
  </si>
  <si>
    <t>CURRENT LIABILITES &amp; PROVISION</t>
  </si>
  <si>
    <t xml:space="preserve">   STATUTORY DUES(VAT / CST / TDS)</t>
  </si>
  <si>
    <t>CREDITORS</t>
  </si>
  <si>
    <t xml:space="preserve">   PROVISION FOR TAX</t>
  </si>
  <si>
    <t xml:space="preserve">   PROVISIONS</t>
  </si>
  <si>
    <t>ADVANCE FROM CUSTOMER</t>
  </si>
  <si>
    <t>OTHER LIABILITIES</t>
  </si>
  <si>
    <t>TOTAL</t>
  </si>
  <si>
    <t>ASSETS</t>
  </si>
  <si>
    <t>FIXED ASSETS LESS DEPRECIATION</t>
  </si>
  <si>
    <t>INVESTMENTS</t>
  </si>
  <si>
    <t>CURRENT ASSETS</t>
  </si>
  <si>
    <t>CASH &amp; BANK BALANCE</t>
  </si>
  <si>
    <t>DEBTORS</t>
  </si>
  <si>
    <t>STOCK</t>
  </si>
  <si>
    <t>OTHER CURRENT ASSETS</t>
  </si>
  <si>
    <t>LOANS &amp; ADVANCES</t>
  </si>
  <si>
    <t xml:space="preserve">   CAPITAL ADVANCES</t>
  </si>
  <si>
    <t xml:space="preserve">   SECURITY DEPOSITS</t>
  </si>
  <si>
    <t xml:space="preserve">   DEFERRED TAX ASSET</t>
  </si>
  <si>
    <t>OTHER ASSETS</t>
  </si>
  <si>
    <t>CURRENT RATIO</t>
  </si>
  <si>
    <t>DEBTOR TURNOVER RATIO (MONTHS) &lt;=3</t>
  </si>
  <si>
    <t>INVENTORY TURNOVER RATIO (MONTHS)</t>
  </si>
  <si>
    <t>TOL/TNW</t>
  </si>
  <si>
    <t>GROSS PROFIT MARGIN RATIO</t>
  </si>
  <si>
    <t>NET PROFIT MARGIN RATIO</t>
  </si>
  <si>
    <t>eligibility bil</t>
  </si>
  <si>
    <t>DEBT(excl Loan from Director/partner)/TNW (&lt;3)-BIL</t>
  </si>
  <si>
    <t>foir bil</t>
  </si>
  <si>
    <t>DEBT(excl Loan from Director/partner)/TNW (&lt;3)-ITR</t>
  </si>
  <si>
    <t>(Not to be considered for RCAS)</t>
  </si>
  <si>
    <t>FOIR-BIL</t>
  </si>
  <si>
    <t>(Should be part of FOIR Sheet)</t>
  </si>
  <si>
    <t>FOIR-ITR Surrogate</t>
  </si>
  <si>
    <t>eiligibility itr</t>
  </si>
  <si>
    <t>DSCR-BIL</t>
  </si>
  <si>
    <t>foir itr</t>
  </si>
  <si>
    <t>DSCR-ITR</t>
  </si>
  <si>
    <t>Creditors Turnover Ratio</t>
  </si>
  <si>
    <t>Quick Ratio</t>
  </si>
  <si>
    <t>Assets TO Ratio</t>
  </si>
  <si>
    <t>CARA</t>
  </si>
  <si>
    <t>Change(%)</t>
  </si>
  <si>
    <t>Remarks</t>
  </si>
  <si>
    <t>Appraiser comments / observations</t>
  </si>
  <si>
    <t>Sales ( In Mn)</t>
  </si>
  <si>
    <t>GPM ( In Mn)</t>
  </si>
  <si>
    <t>Compare with Industry</t>
  </si>
  <si>
    <t>Operating Profit (in Mn)</t>
  </si>
  <si>
    <t>Compare with Industry, changes in WC &amp; Operating cash flow</t>
  </si>
  <si>
    <t>NPM ( In Mn)</t>
  </si>
  <si>
    <t>Compare with Industry &amp; Risk free ROR</t>
  </si>
  <si>
    <t>GPM ( In %)</t>
  </si>
  <si>
    <t>OPM (In %)</t>
  </si>
  <si>
    <t>NPM ( In %)</t>
  </si>
  <si>
    <t>Equity ( in Mn)</t>
  </si>
  <si>
    <t>Networth( in Mn)</t>
  </si>
  <si>
    <t>Debt/ATNW (times)</t>
  </si>
  <si>
    <t>Debt/ NW ( times)</t>
  </si>
  <si>
    <t>Pace of borrowings &amp; usage</t>
  </si>
  <si>
    <t>STD/NW (times)</t>
  </si>
  <si>
    <t>To be filled Manually</t>
  </si>
  <si>
    <t>LTD/NW (times)</t>
  </si>
  <si>
    <t>EBIT/ Interest</t>
  </si>
  <si>
    <t>Operating Cash flow / Total Debt</t>
  </si>
  <si>
    <t>How many years will it take to repay current debt</t>
  </si>
  <si>
    <t>Return on total assets</t>
  </si>
  <si>
    <t>EBIDTA</t>
  </si>
  <si>
    <t>Median Debt/EBIDTA</t>
  </si>
  <si>
    <t> </t>
  </si>
  <si>
    <t>CR</t>
  </si>
  <si>
    <t>QR</t>
  </si>
  <si>
    <t>NWC ( In Mn)</t>
  </si>
  <si>
    <t>Increase or decrease &amp; compare with operating cash flow</t>
  </si>
  <si>
    <t>Debtors T/O (months)</t>
  </si>
  <si>
    <t>Check impact of seasonability, debtors ageing, last quarter, last month sales &amp; any material change</t>
  </si>
  <si>
    <t>Creditors T/0 (months)</t>
  </si>
  <si>
    <t>Sharpe change, change in creditors, creditors ageing, industry norms</t>
  </si>
  <si>
    <t>Inventory T/O (months)</t>
  </si>
  <si>
    <t>Cash Conversion Cycle times (months)</t>
  </si>
  <si>
    <t>WC required should be calculated &amp; need of loan to be explained</t>
  </si>
  <si>
    <t>WC/Sales</t>
  </si>
  <si>
    <t>How much WC for increased sales</t>
  </si>
  <si>
    <t>Bad Debt/ Sales</t>
  </si>
  <si>
    <t>With Loan</t>
  </si>
  <si>
    <t>W/o Loan</t>
  </si>
  <si>
    <t>Total FOIR</t>
  </si>
  <si>
    <t>TD/NW</t>
  </si>
  <si>
    <t>GOCF (Mn.)</t>
  </si>
  <si>
    <t>NOCF (Mn.)</t>
  </si>
  <si>
    <t>Cash from Investment (Mn.)</t>
  </si>
  <si>
    <t>Cash from Financing (Mn.)</t>
  </si>
  <si>
    <t>CF/ Current Liability (times)</t>
  </si>
  <si>
    <t>NOCF/ Current Liability (times)</t>
  </si>
  <si>
    <t>Cash flow margin = Operating Cash/Sales</t>
  </si>
  <si>
    <t>CFROA = Operating cash flow/Total assets</t>
  </si>
  <si>
    <t>Probability of Default(Altman Z Score)</t>
  </si>
  <si>
    <t>Total Debt/Total Assets</t>
  </si>
  <si>
    <t>Total Debt/Total Sales</t>
  </si>
  <si>
    <t>X1</t>
  </si>
  <si>
    <t>X2</t>
  </si>
  <si>
    <t>X3</t>
  </si>
  <si>
    <t>X4</t>
  </si>
  <si>
    <t>X5</t>
  </si>
  <si>
    <t>F Score</t>
  </si>
  <si>
    <t>Inputs</t>
  </si>
  <si>
    <t>Net Profit</t>
  </si>
  <si>
    <t>Operating Cash flow</t>
  </si>
  <si>
    <t>Return on Total Assets (Higher than P.Y)</t>
  </si>
  <si>
    <t>Operating C.F more than PAT</t>
  </si>
  <si>
    <t>Long term debt / Average assets (Increasing / Decreasing)</t>
  </si>
  <si>
    <t>Current Ratio</t>
  </si>
  <si>
    <t>Issue of Equity (Yes / No)</t>
  </si>
  <si>
    <t>Gross Margin improved</t>
  </si>
  <si>
    <t>Asset TO ratio</t>
  </si>
  <si>
    <t>Total Score</t>
  </si>
  <si>
    <t>B Score</t>
  </si>
  <si>
    <t>CIBIL Score (Meeting norms for all co-applicants) – Yes/No</t>
  </si>
  <si>
    <t>No Cheque Bounce (Yes / No)</t>
  </si>
  <si>
    <t>ABB meeting norms (Yes / No)</t>
  </si>
  <si>
    <t>Limit Under-utilisation (Yes / No)</t>
  </si>
  <si>
    <t>Owned Residence with OHP (Yes / No)</t>
  </si>
  <si>
    <t>Owned Office with OHP (Yes / No)</t>
  </si>
  <si>
    <t>Total Score (F + B)</t>
  </si>
  <si>
    <t>CASH FLOW STATEMENT</t>
  </si>
  <si>
    <t xml:space="preserve">For the year ended              </t>
  </si>
  <si>
    <t>A</t>
  </si>
  <si>
    <t xml:space="preserve">CASH FLOW FROM OPERATING ACTIVITIES                     </t>
  </si>
  <si>
    <t>Net Profit before Tax</t>
  </si>
  <si>
    <t>Less:</t>
  </si>
  <si>
    <t>Tax (if provision created in P&amp;L A/c including DTA)</t>
  </si>
  <si>
    <t>Profit after Tax</t>
  </si>
  <si>
    <t>Change in Reserves &amp; Surplus (excluding P&amp;L balance)</t>
  </si>
  <si>
    <t>Previous year tax adjustments</t>
  </si>
  <si>
    <t>Depreciation</t>
  </si>
  <si>
    <t>Amortization expense</t>
  </si>
  <si>
    <t>Deferred Tax Asset</t>
  </si>
  <si>
    <t>Security Deposits</t>
  </si>
  <si>
    <t>Adjustments:</t>
  </si>
  <si>
    <t xml:space="preserve">  (Increase)/Decrease in inventories                     </t>
  </si>
  <si>
    <t xml:space="preserve">  (Increase)/Decrease in trade and other receivables                     </t>
  </si>
  <si>
    <t xml:space="preserve">  Increase/(Decrease) in trade payables </t>
  </si>
  <si>
    <t xml:space="preserve">  (Increase)/Decrease in other current assets                     </t>
  </si>
  <si>
    <t xml:space="preserve">  (Increase)/Decrease in other assets                    </t>
  </si>
  <si>
    <t xml:space="preserve">  Increase/(Decrease) in Advance from customer                    </t>
  </si>
  <si>
    <t xml:space="preserve">  Increase/(Decrease) in Provisions                    </t>
  </si>
  <si>
    <t xml:space="preserve">  Increase/(Decrease) in Provision for Tax                    </t>
  </si>
  <si>
    <t xml:space="preserve">  Increase/(Decrease) in Statutory dues                    </t>
  </si>
  <si>
    <t xml:space="preserve">  Increase/(Decrease) in Other Liabilities                    </t>
  </si>
  <si>
    <t xml:space="preserve">NET CASH FROM OPERATING ACTIVITIES                          ( a )       </t>
  </si>
  <si>
    <t>B</t>
  </si>
  <si>
    <t xml:space="preserve">CASH FLOW FROM INVESTING ACTIVITIES                     </t>
  </si>
  <si>
    <t xml:space="preserve">Net (Purchase) / Sale of Fixed Assets                    </t>
  </si>
  <si>
    <t xml:space="preserve">Sale / (Purchase) of Investments                    </t>
  </si>
  <si>
    <t xml:space="preserve">Change in Capital Advances                    </t>
  </si>
  <si>
    <t>NET CASH FROM INVESTING ACTIVITIES                           ( b )</t>
  </si>
  <si>
    <t>C</t>
  </si>
  <si>
    <t xml:space="preserve">CASH FLOW FROM FINANCING ACTIVITIES                     </t>
  </si>
  <si>
    <t>Change in Loan funds</t>
  </si>
  <si>
    <t>Addition in Capital (including Interest &amp; Salary to Partners)</t>
  </si>
  <si>
    <t>Less: Withdraw from capital</t>
  </si>
  <si>
    <t xml:space="preserve">NET CASH FROM FINANCING ACTIVITIES                           ( c )   </t>
  </si>
  <si>
    <t>Net Increase/(Decrease) In cash &amp; cash equivalents    ( a + b + c )</t>
  </si>
  <si>
    <t xml:space="preserve">Cash &amp; cash equivalents at beginning of year                     </t>
  </si>
  <si>
    <t xml:space="preserve">Cash &amp; Cash equivalents at the end of year                     </t>
  </si>
  <si>
    <t>Cash &amp; Cash equivalents at the end of year (As per Balance Sheet)</t>
  </si>
  <si>
    <t>Change (if any)</t>
  </si>
  <si>
    <t>BANK DETAILS(BANK-1)</t>
  </si>
  <si>
    <t>Name of the Bank</t>
  </si>
  <si>
    <t>ICICI BANK</t>
  </si>
  <si>
    <t>Name of the Account Holder</t>
  </si>
  <si>
    <t>Type of Account</t>
  </si>
  <si>
    <t>LIMIT A/C</t>
  </si>
  <si>
    <t>Account No.</t>
  </si>
  <si>
    <t>Limit Amount (Zero for CA) (Rs.)</t>
  </si>
  <si>
    <t>INSTALLMENT DETAILS</t>
  </si>
  <si>
    <t>Proposed Loan EMI (Rs.)</t>
  </si>
  <si>
    <t>BANKING CONDUCT SUMMARY</t>
  </si>
  <si>
    <t>Amount (Rs.)</t>
  </si>
  <si>
    <t>Times of EMI</t>
  </si>
  <si>
    <t>Average Bank Balance</t>
  </si>
  <si>
    <t>Average Bank Credits</t>
  </si>
  <si>
    <t>Turnover in last 6 months</t>
  </si>
  <si>
    <t>Quarterly Balances</t>
  </si>
  <si>
    <t>Period</t>
  </si>
  <si>
    <t>Balance</t>
  </si>
  <si>
    <t>May to July</t>
  </si>
  <si>
    <t>August to Oct</t>
  </si>
  <si>
    <t>I/W Chq Bounce</t>
  </si>
  <si>
    <t>Percentage</t>
  </si>
  <si>
    <t>Last 3 Months</t>
  </si>
  <si>
    <t>Allowed</t>
  </si>
  <si>
    <t>AVERAGE BANK BALANCE (CALCULATION)</t>
  </si>
  <si>
    <t>Month &amp; Year</t>
  </si>
  <si>
    <r>
      <rPr>
        <b/>
        <sz val="10"/>
        <color rgb="FF000000"/>
        <rFont val="Zurich bt"/>
      </rPr>
      <t>Balance as on 10</t>
    </r>
    <r>
      <rPr>
        <b/>
        <vertAlign val="superscript"/>
        <sz val="10"/>
        <color rgb="FF000000"/>
        <rFont val="Zurich BT"/>
      </rPr>
      <t>th</t>
    </r>
  </si>
  <si>
    <t>Funds Available for Utilisation</t>
  </si>
  <si>
    <r>
      <rPr>
        <b/>
        <sz val="10"/>
        <color rgb="FF000000"/>
        <rFont val="Zurich bt"/>
      </rPr>
      <t>Balance as on 20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</si>
  <si>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30</t>
    </r>
    <r>
      <rPr>
        <b/>
        <vertAlign val="superscript"/>
        <sz val="10"/>
        <color rgb="FF000000"/>
        <rFont val="Zurich BT"/>
      </rPr>
      <t>th</t>
    </r>
  </si>
  <si>
    <t>Monthly Average Bank Balance</t>
  </si>
  <si>
    <t>Consolidated ABB</t>
  </si>
  <si>
    <t>Consolidated Credit Summation</t>
  </si>
  <si>
    <t>Consolidated Credit summation (%)</t>
  </si>
  <si>
    <t>JUN-18</t>
  </si>
  <si>
    <t>JUL-18</t>
  </si>
  <si>
    <t>AUG-18</t>
  </si>
  <si>
    <t>SEP-18</t>
  </si>
  <si>
    <t>OCT-18</t>
  </si>
  <si>
    <t>NOV-18</t>
  </si>
  <si>
    <t>Total for 6 Months</t>
  </si>
  <si>
    <t>AVERAGE BANK CREDIT (CALCULATION)</t>
  </si>
  <si>
    <t>Monthly Average Bank Credits</t>
  </si>
  <si>
    <t>No. of Inward Cheque Returns</t>
  </si>
  <si>
    <t>Count of Credit Transactions</t>
  </si>
  <si>
    <t>Count of Customer Induced Debit Transactions Vide Self Issued Cheques</t>
  </si>
  <si>
    <t>Stop Payment Charges</t>
  </si>
  <si>
    <t>Total of Credit &amp; Debit count</t>
  </si>
  <si>
    <t>Count</t>
  </si>
  <si>
    <t xml:space="preserve"> </t>
  </si>
  <si>
    <t>Utilization</t>
  </si>
  <si>
    <t>Churning</t>
  </si>
  <si>
    <t>% of I/w Chq. Rtn.</t>
  </si>
  <si>
    <t>Applicant is having</t>
  </si>
  <si>
    <t>Account Open Date is</t>
  </si>
  <si>
    <t>Limit Amount</t>
  </si>
  <si>
    <t>LACS</t>
  </si>
  <si>
    <t>ABB</t>
  </si>
  <si>
    <t>Credit Counts</t>
  </si>
  <si>
    <t>I/W Cheques return</t>
  </si>
  <si>
    <t>Stop Payments</t>
  </si>
  <si>
    <t>Limit Utilization</t>
  </si>
  <si>
    <t>BANK DETAILS(BANK-2)</t>
  </si>
  <si>
    <t>Twice of Average MAB</t>
  </si>
  <si>
    <r>
      <rPr>
        <b/>
        <sz val="10"/>
        <color rgb="FF000000"/>
        <rFont val="Zurich bt"/>
      </rPr>
      <t>Balance as on 10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</si>
  <si>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20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</si>
  <si>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30</t>
    </r>
    <r>
      <rPr>
        <b/>
        <vertAlign val="superscript"/>
        <sz val="10"/>
        <color rgb="FF000000"/>
        <rFont val="Zurich BT"/>
      </rPr>
      <t>th</t>
    </r>
  </si>
  <si>
    <t>Average of Credit &amp; Debit count</t>
  </si>
  <si>
    <t>STOP PAYMENT 
CHARGES</t>
  </si>
  <si>
    <t>Total Count of Transaction</t>
  </si>
  <si>
    <t>BANK DETAILS(BANK-3)</t>
  </si>
  <si>
    <r>
      <rPr>
        <b/>
        <sz val="10"/>
        <color rgb="FF000000"/>
        <rFont val="Zurich bt"/>
      </rPr>
      <t>Balance as on 10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</si>
  <si>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20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</si>
  <si>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30</t>
    </r>
    <r>
      <rPr>
        <b/>
        <vertAlign val="superscript"/>
        <sz val="10"/>
        <color rgb="FF000000"/>
        <rFont val="Zurich BT"/>
      </rPr>
      <t>th</t>
    </r>
  </si>
  <si>
    <t>BANK DETAILS(BANK-4)</t>
  </si>
  <si>
    <r>
      <rPr>
        <b/>
        <sz val="10"/>
        <color rgb="FF000000"/>
        <rFont val="Zurich bt"/>
      </rPr>
      <t>Balance as on 10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</si>
  <si>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20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</si>
  <si>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30</t>
    </r>
    <r>
      <rPr>
        <b/>
        <vertAlign val="superscript"/>
        <sz val="10"/>
        <color rgb="FF000000"/>
        <rFont val="Zurich BT"/>
      </rPr>
      <t>th</t>
    </r>
  </si>
  <si>
    <t>BANK DETAILS(BANK-5)</t>
  </si>
  <si>
    <r>
      <rPr>
        <b/>
        <sz val="10"/>
        <color rgb="FF000000"/>
        <rFont val="Zurich bt"/>
      </rPr>
      <t>Balance as on 10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</si>
  <si>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20</t>
    </r>
    <r>
      <rPr>
        <b/>
        <vertAlign val="superscript"/>
        <sz val="10"/>
        <color rgb="FF000000"/>
        <rFont val="Zurich BT"/>
      </rPr>
      <t>th</t>
    </r>
  </si>
  <si>
    <r>
      <rPr>
        <b/>
        <sz val="10"/>
        <color rgb="FF000000"/>
        <rFont val="Zurich bt"/>
      </rPr>
      <t>Balance as on 30</t>
    </r>
    <r>
      <rPr>
        <b/>
        <vertAlign val="superscript"/>
        <sz val="10"/>
        <color rgb="FF000000"/>
        <rFont val="Zurich BT"/>
      </rPr>
      <t>th</t>
    </r>
  </si>
  <si>
    <t>BANK DETAILS(AIP-ICICI BANK)</t>
  </si>
  <si>
    <t>No Limit Account</t>
  </si>
  <si>
    <t>(Plz check -restricted MAB should not be greater than 2 times Avg MAB. Replace value of restricted MAB twice to get the revised Avg MAB</t>
  </si>
  <si>
    <t>Turnover in last 12 months</t>
  </si>
  <si>
    <t>Last 6 Months</t>
  </si>
  <si>
    <t>MAB (As per I-View)</t>
  </si>
  <si>
    <t xml:space="preserve">Restricted MAB </t>
  </si>
  <si>
    <t>ABB Restriction</t>
  </si>
  <si>
    <t>Total for 12 Months</t>
  </si>
  <si>
    <t>Monthly Average Bank Credits#</t>
  </si>
  <si>
    <t>Count of Debit Transactions</t>
  </si>
  <si>
    <t>Stop Payment 
Charges</t>
  </si>
  <si>
    <t>BANK DETAILS(AIP-NON ICICI BANK)</t>
  </si>
  <si>
    <t>Limit Amount (Zero for Current A/c) (Rs.)</t>
  </si>
  <si>
    <r>
      <rPr>
        <b/>
        <sz val="10"/>
        <color theme="1"/>
        <rFont val="Zurich bt"/>
      </rPr>
      <t>Balance as on 5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</si>
  <si>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10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</si>
  <si>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15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</si>
  <si>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20</t>
    </r>
    <r>
      <rPr>
        <b/>
        <vertAlign val="superscript"/>
        <sz val="10"/>
        <color theme="1"/>
        <rFont val="Zurich BT"/>
      </rPr>
      <t>h</t>
    </r>
  </si>
  <si>
    <r>
      <rPr>
        <b/>
        <sz val="10"/>
        <color theme="1"/>
        <rFont val="Zurich bt"/>
      </rPr>
      <t>Balance as on 25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</si>
  <si>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30</t>
    </r>
    <r>
      <rPr>
        <b/>
        <vertAlign val="superscript"/>
        <sz val="10"/>
        <color theme="1"/>
        <rFont val="Zurich BT"/>
      </rPr>
      <t>th</t>
    </r>
  </si>
  <si>
    <t>MAB</t>
  </si>
  <si>
    <t>BANK DETAILS(PQ-ICICI BANK)</t>
  </si>
  <si>
    <t>Secured Loans</t>
  </si>
  <si>
    <t>Customer Name</t>
  </si>
  <si>
    <t>Bank Name</t>
  </si>
  <si>
    <t>Product</t>
  </si>
  <si>
    <t>Sanction Amount (Lacs)</t>
  </si>
  <si>
    <t>Date As per CIBIL</t>
  </si>
  <si>
    <t>Tenor (Months)</t>
  </si>
  <si>
    <t>EMI Paid (No.)</t>
  </si>
  <si>
    <t>Status</t>
  </si>
  <si>
    <t>Max DPD as Per CIBIL</t>
  </si>
  <si>
    <t>POS(Rs.)</t>
  </si>
  <si>
    <t>Unsecured Loans</t>
  </si>
  <si>
    <t>EMI Amount(Rs.)</t>
  </si>
  <si>
    <t>JOINT</t>
  </si>
  <si>
    <t>EXPOSURE DETAILS WITH ICICI BANK</t>
  </si>
  <si>
    <t>No.</t>
  </si>
  <si>
    <t>Co-applicant</t>
  </si>
  <si>
    <t>LAN No.</t>
  </si>
  <si>
    <t>Sec. / Unsec.</t>
  </si>
  <si>
    <t>Loan Amt.(Rs.)</t>
  </si>
  <si>
    <t>Principal Paid(Rs.)</t>
  </si>
  <si>
    <t>Disb. Date</t>
  </si>
  <si>
    <t>Tenure (Month)</t>
  </si>
  <si>
    <t>EMI Paid(No.)</t>
  </si>
  <si>
    <t>Balance EMI(Count)</t>
  </si>
  <si>
    <t>EMI Start Date</t>
  </si>
  <si>
    <t>EMI End Date</t>
  </si>
  <si>
    <t>EMI Overdues (Rs.)</t>
  </si>
  <si>
    <t>Other Overdues(Rs.)</t>
  </si>
  <si>
    <t>Avg. Delay (Days)</t>
  </si>
  <si>
    <t>Peak Delay (Days)</t>
  </si>
  <si>
    <t>No. Of Bounces</t>
  </si>
  <si>
    <t>EXPOSURE SUMMARY</t>
  </si>
  <si>
    <t>GROSS EXPOSURE</t>
  </si>
  <si>
    <t>EXPOSURE SERVICED</t>
  </si>
  <si>
    <t>NET EXPOSURE</t>
  </si>
  <si>
    <t>PROPOSED EXPOSURE</t>
  </si>
  <si>
    <t>TOTAL GROSS EXPOSURE</t>
  </si>
  <si>
    <t>TOTAL NET EXPOSURE</t>
  </si>
  <si>
    <t>In case the proposed exposure is &lt; 5% of the net exposure or Rs. 10.0 million whichever is lower, then please follow product level exposure norms</t>
  </si>
  <si>
    <t>Less than 1 Times in 1 or more months</t>
  </si>
  <si>
    <t>RCU Detailed Profile Check-Mandatory</t>
  </si>
  <si>
    <t>Documentation of VAT/Service Tax/Excise/GST Return for 1 Year</t>
  </si>
  <si>
    <t>Not Documented</t>
  </si>
  <si>
    <t>Upto 1 unsecured exposure in last 6 months</t>
  </si>
  <si>
    <t>More than 1 Unsecured exposure in last 6 months</t>
  </si>
  <si>
    <t>Upto 2 unsecured loan running excl. Proposed refl. In CIBIL</t>
  </si>
  <si>
    <t>More than 2 unsecured loan running excl. Proposed/upto 2 not refl. In CIBIL</t>
  </si>
  <si>
    <t>More than 760 for all the Co-app</t>
  </si>
  <si>
    <t>740-759 for any of Co-app</t>
  </si>
  <si>
    <t xml:space="preserve">700-759  </t>
  </si>
  <si>
    <t>Less than 700 for any of Co-app if any of Co-App meeting score &amp; vintage norms</t>
  </si>
  <si>
    <t>Less than 700 for any of Co-app</t>
  </si>
  <si>
    <t>Required</t>
  </si>
  <si>
    <t>Not Met for all Co-App but 1 Co-App meeting score &amp; Vintage Norms</t>
  </si>
  <si>
    <t>Specified Financer</t>
  </si>
  <si>
    <t>Non-Specified Financer</t>
  </si>
  <si>
    <r>
      <rPr>
        <u/>
        <sz val="10"/>
        <color rgb="FF000000"/>
        <rFont val="Zurich bt"/>
      </rPr>
      <t>&gt;</t>
    </r>
    <r>
      <rPr>
        <u/>
        <sz val="10"/>
        <color rgb="FF000000"/>
        <rFont val="Zurich bt"/>
      </rPr>
      <t>24 Months</t>
    </r>
  </si>
  <si>
    <t>&lt;24 Months</t>
  </si>
  <si>
    <t>Never in 30+</t>
  </si>
  <si>
    <t>Ever in 30+</t>
  </si>
  <si>
    <t>Current Overdues on Track</t>
  </si>
  <si>
    <t>Existing EMI-Repayment</t>
  </si>
  <si>
    <t>From Business Banking A/c</t>
  </si>
  <si>
    <t>From Savings A/c except Proprietorship Case</t>
  </si>
  <si>
    <t>From Savings A/c for Proprietorship Case</t>
  </si>
  <si>
    <t>Not Reflecting</t>
  </si>
  <si>
    <t>Not within norms</t>
  </si>
  <si>
    <t>More than Rs.10 Lacs</t>
  </si>
  <si>
    <t>Less than 1 Times</t>
  </si>
  <si>
    <t>Not done</t>
  </si>
  <si>
    <t>Nationalized Bank</t>
  </si>
  <si>
    <t>Private Bank</t>
  </si>
  <si>
    <t>Kotak Mahindra Prime Limited (KMPL)</t>
  </si>
  <si>
    <t>BMW Financial Services</t>
  </si>
  <si>
    <t>&gt;=24 Months</t>
  </si>
  <si>
    <t>HDB Financial Services</t>
  </si>
  <si>
    <t xml:space="preserve">Magma Fincorp </t>
  </si>
  <si>
    <t>Reliance Capital</t>
  </si>
  <si>
    <t xml:space="preserve">Shriram City Union Finance Ltd </t>
  </si>
  <si>
    <t>Never in 60+</t>
  </si>
  <si>
    <t xml:space="preserve">TATA Capital Financial Services Ltd </t>
  </si>
  <si>
    <t>Never in 30+ in last 12 Months</t>
  </si>
  <si>
    <t xml:space="preserve">Mahindra &amp; Mahindra Financial Services Limited </t>
  </si>
  <si>
    <t>Ever in 60+</t>
  </si>
  <si>
    <t xml:space="preserve">Cholamandalam finance </t>
  </si>
  <si>
    <t>Ever in 30+ in last 12 Months</t>
  </si>
  <si>
    <t xml:space="preserve">Sunderam finance Ltd </t>
  </si>
  <si>
    <t>Tata Motor Finance Ltd</t>
  </si>
  <si>
    <t>Volkswagen Financials Services</t>
  </si>
  <si>
    <t>Daimler Financial Services</t>
  </si>
  <si>
    <t xml:space="preserve">Toyota Financial Services </t>
  </si>
  <si>
    <t>AU Financiers</t>
  </si>
  <si>
    <t>Other</t>
  </si>
  <si>
    <t>Upto Rs.10 Lacs(Rs.7.5 Lacs for Non-I Bank)</t>
  </si>
  <si>
    <t>More than Rs.7.5 Lacs for Non-I Bank</t>
  </si>
  <si>
    <t>CAT 3 Vehicle</t>
  </si>
  <si>
    <t>Used Car</t>
  </si>
  <si>
    <t> 
Remarks</t>
  </si>
  <si>
    <t>(Rs. In Lacs)</t>
  </si>
  <si>
    <t>Net Worth</t>
  </si>
  <si>
    <t>Fixed Asset (W.D.V)</t>
  </si>
  <si>
    <t>Cash Profit</t>
  </si>
  <si>
    <t>Current Ratio (times)</t>
  </si>
  <si>
    <t>DTR (months)</t>
  </si>
  <si>
    <t>CTR (months)</t>
  </si>
  <si>
    <t>Inventory TO Ratio (months)</t>
  </si>
  <si>
    <t>Debt /TNW (including proposed loan)-BIL AUDIT</t>
  </si>
  <si>
    <t>Debt /TNW (including proposed loan)-BIL ITR</t>
  </si>
  <si>
    <t>TOL/TNW (times)</t>
  </si>
  <si>
    <t>Gross Profit Margin (%)</t>
  </si>
  <si>
    <t>Net Profit Margin (%)</t>
  </si>
  <si>
    <t>CCC (Months)</t>
  </si>
  <si>
    <t>FOIR%</t>
  </si>
  <si>
    <t>BANK 1</t>
  </si>
  <si>
    <t>Savings Account</t>
  </si>
  <si>
    <t>-</t>
  </si>
  <si>
    <r>
      <rPr>
        <b/>
        <sz val="10"/>
        <color theme="1"/>
        <rFont val="Zurich bt"/>
      </rPr>
      <t>Limit Amount (Zero for CA) (</t>
    </r>
    <r>
      <rPr>
        <b/>
        <sz val="10"/>
        <color theme="1"/>
        <rFont val="Rupee Foradian"/>
      </rPr>
      <t>`</t>
    </r>
    <r>
      <rPr>
        <b/>
        <sz val="10"/>
        <color theme="1"/>
        <rFont val="Zurich bt"/>
      </rPr>
      <t>)</t>
    </r>
  </si>
  <si>
    <t>Policy-(Please Select)</t>
  </si>
  <si>
    <t>Doctor-Unaudited Financials</t>
  </si>
  <si>
    <t>Doctor-Audited Financials</t>
  </si>
  <si>
    <t xml:space="preserve">Proposed Loan EMI </t>
  </si>
  <si>
    <r>
      <rPr>
        <b/>
        <sz val="10"/>
        <color rgb="FFFFFFFF"/>
        <rFont val="Zurich bt"/>
      </rPr>
      <t>Balance as on 10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</si>
  <si>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20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</si>
  <si>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30</t>
    </r>
    <r>
      <rPr>
        <b/>
        <vertAlign val="superscript"/>
        <sz val="10"/>
        <color rgb="FFFFFFFF"/>
        <rFont val="Zurich BT"/>
      </rPr>
      <t>th</t>
    </r>
  </si>
  <si>
    <t>JULY</t>
  </si>
  <si>
    <t>AUG</t>
  </si>
  <si>
    <t>SEPT</t>
  </si>
  <si>
    <t>Total for 3 Months</t>
  </si>
  <si>
    <t>Credit Segregation</t>
  </si>
  <si>
    <t>Cash</t>
  </si>
  <si>
    <t>NEFT/Cheque</t>
  </si>
  <si>
    <t>BANK 2</t>
  </si>
  <si>
    <r>
      <rPr>
        <b/>
        <sz val="10"/>
        <color theme="1"/>
        <rFont val="Zurich bt"/>
      </rPr>
      <t>Limit Amount (Zero for CA) (</t>
    </r>
    <r>
      <rPr>
        <b/>
        <sz val="10"/>
        <color theme="1"/>
        <rFont val="Rupee Foradian"/>
      </rPr>
      <t>`</t>
    </r>
    <r>
      <rPr>
        <b/>
        <sz val="10"/>
        <color theme="1"/>
        <rFont val="Zurich bt"/>
      </rPr>
      <t>)</t>
    </r>
  </si>
  <si>
    <r>
      <rPr>
        <b/>
        <sz val="10"/>
        <color rgb="FFFFFFFF"/>
        <rFont val="Zurich bt"/>
      </rPr>
      <t>Balance as on 10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</si>
  <si>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20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</si>
  <si>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30</t>
    </r>
    <r>
      <rPr>
        <b/>
        <vertAlign val="superscript"/>
        <sz val="10"/>
        <color rgb="FFFFFFFF"/>
        <rFont val="Zurich BT"/>
      </rPr>
      <t>th</t>
    </r>
  </si>
  <si>
    <t>BANK 3</t>
  </si>
  <si>
    <r>
      <rPr>
        <b/>
        <sz val="10"/>
        <color theme="1"/>
        <rFont val="Zurich bt"/>
      </rPr>
      <t>Limit Amount (Zero for CA) (</t>
    </r>
    <r>
      <rPr>
        <b/>
        <sz val="10"/>
        <color theme="1"/>
        <rFont val="Rupee Foradian"/>
      </rPr>
      <t>`</t>
    </r>
    <r>
      <rPr>
        <b/>
        <sz val="10"/>
        <color theme="1"/>
        <rFont val="Zurich bt"/>
      </rPr>
      <t>)</t>
    </r>
  </si>
  <si>
    <r>
      <rPr>
        <b/>
        <sz val="10"/>
        <color rgb="FFFFFFFF"/>
        <rFont val="Zurich bt"/>
      </rPr>
      <t>Balance as on 10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</si>
  <si>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20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</si>
  <si>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30</t>
    </r>
    <r>
      <rPr>
        <b/>
        <vertAlign val="superscript"/>
        <sz val="10"/>
        <color rgb="FFFFFFFF"/>
        <rFont val="Zurich BT"/>
      </rPr>
      <t>th</t>
    </r>
  </si>
  <si>
    <t>BANK 4</t>
  </si>
  <si>
    <r>
      <rPr>
        <b/>
        <sz val="10"/>
        <color theme="1"/>
        <rFont val="Zurich bt"/>
      </rPr>
      <t>Limit Amount (Zero for CA) (</t>
    </r>
    <r>
      <rPr>
        <b/>
        <sz val="10"/>
        <color theme="1"/>
        <rFont val="Rupee Foradian"/>
      </rPr>
      <t>`</t>
    </r>
    <r>
      <rPr>
        <b/>
        <sz val="10"/>
        <color theme="1"/>
        <rFont val="Zurich bt"/>
      </rPr>
      <t>)</t>
    </r>
  </si>
  <si>
    <r>
      <rPr>
        <b/>
        <sz val="10"/>
        <color rgb="FFFFFFFF"/>
        <rFont val="Zurich bt"/>
      </rPr>
      <t>Balance as on 10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</si>
  <si>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20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</si>
  <si>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30</t>
    </r>
    <r>
      <rPr>
        <b/>
        <vertAlign val="superscript"/>
        <sz val="10"/>
        <color rgb="FFFFFFFF"/>
        <rFont val="Zurich BT"/>
      </rPr>
      <t>th</t>
    </r>
  </si>
  <si>
    <t>BANK 5</t>
  </si>
  <si>
    <r>
      <rPr>
        <b/>
        <sz val="10"/>
        <color theme="1"/>
        <rFont val="Zurich bt"/>
      </rPr>
      <t>Limit Amount (Zero for CA) (</t>
    </r>
    <r>
      <rPr>
        <b/>
        <sz val="10"/>
        <color theme="1"/>
        <rFont val="Rupee Foradian"/>
      </rPr>
      <t>`</t>
    </r>
    <r>
      <rPr>
        <b/>
        <sz val="10"/>
        <color theme="1"/>
        <rFont val="Zurich bt"/>
      </rPr>
      <t>)</t>
    </r>
  </si>
  <si>
    <r>
      <rPr>
        <b/>
        <sz val="10"/>
        <color rgb="FFFFFFFF"/>
        <rFont val="Zurich bt"/>
      </rPr>
      <t>Balance as on 10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</si>
  <si>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20</t>
    </r>
    <r>
      <rPr>
        <b/>
        <vertAlign val="superscript"/>
        <sz val="10"/>
        <color rgb="FFFFFFFF"/>
        <rFont val="Zurich BT"/>
      </rPr>
      <t>th</t>
    </r>
  </si>
  <si>
    <r>
      <rPr>
        <b/>
        <sz val="10"/>
        <color rgb="FFFFFFFF"/>
        <rFont val="Zurich bt"/>
      </rPr>
      <t>Balance as on 30</t>
    </r>
    <r>
      <rPr>
        <b/>
        <vertAlign val="superscript"/>
        <sz val="10"/>
        <color rgb="FFFFFFFF"/>
        <rFont val="Zurich BT"/>
      </rPr>
      <t>th</t>
    </r>
  </si>
  <si>
    <t>Upto 60 Months</t>
  </si>
  <si>
    <t>More than 60 Months</t>
  </si>
  <si>
    <t>Norms Met</t>
  </si>
  <si>
    <t>Less by 12 Months</t>
  </si>
  <si>
    <t>Less by more than 12 Months</t>
  </si>
  <si>
    <t>Less than norms upto 10%</t>
  </si>
  <si>
    <t>Less than norms by more than 10%</t>
  </si>
  <si>
    <t>Taken in last 6 Months</t>
  </si>
  <si>
    <t>Not taken</t>
  </si>
  <si>
    <t>Less than norms in 1 Month</t>
  </si>
  <si>
    <t>Less than norms in more than1 Month</t>
  </si>
  <si>
    <t>1 Cheque Rtn./Stop Payment</t>
  </si>
  <si>
    <t>2 Cheque Rtn./Stop Payment</t>
  </si>
  <si>
    <t>More than 2 Chq. Rtn./Stop Payment</t>
  </si>
  <si>
    <t>Owned-Proof Documented</t>
  </si>
  <si>
    <t>Owned-Proof not documented</t>
  </si>
  <si>
    <t>Owned-Proof not documented for all Co-App s.t. available for 1 Co-App</t>
  </si>
  <si>
    <t>Owned-Proof not documented for all Co-App</t>
  </si>
  <si>
    <t>Owned Resi cum Office</t>
  </si>
  <si>
    <t>Rented Resi cum Office</t>
  </si>
  <si>
    <t>In Assessed Bank A/c</t>
  </si>
  <si>
    <t>Not Met s.t.tradeline of more than 6 Months Met</t>
  </si>
  <si>
    <t>Minimum Age</t>
  </si>
  <si>
    <t>&gt;=18 Years but &lt;27 Years</t>
  </si>
  <si>
    <t>Not met s.t.norms met for any other  Co-App involved in the same Entity</t>
  </si>
  <si>
    <t>Maximum Age</t>
  </si>
  <si>
    <t>Norms met for any other  Co-App involved in the same Entity</t>
  </si>
  <si>
    <t>Growth(Decline)-Turnover/Profit/GTI Income</t>
  </si>
  <si>
    <t>More than 15%</t>
  </si>
  <si>
    <t>Not documented</t>
  </si>
  <si>
    <t>Loan amount more than policy norms</t>
  </si>
  <si>
    <t xml:space="preserve">No  </t>
  </si>
  <si>
    <t>Received</t>
  </si>
  <si>
    <t>Not received</t>
  </si>
  <si>
    <t>Rs.</t>
  </si>
  <si>
    <t>Authority as per NFA Matrix</t>
  </si>
  <si>
    <t>Dear Sir</t>
  </si>
  <si>
    <t>Loan Amount:</t>
  </si>
  <si>
    <t>Tenure</t>
  </si>
  <si>
    <t>Exposure:</t>
  </si>
  <si>
    <t>Codes</t>
  </si>
  <si>
    <t>Scheme</t>
  </si>
  <si>
    <t xml:space="preserve">Customer Category Code </t>
  </si>
  <si>
    <t xml:space="preserve">Surrogate Code </t>
  </si>
  <si>
    <t xml:space="preserve">Promo Code </t>
  </si>
  <si>
    <t>Subject to:</t>
  </si>
  <si>
    <t>Quality Box</t>
  </si>
  <si>
    <t>Activity</t>
  </si>
  <si>
    <t xml:space="preserve">Corporate CIBIL </t>
  </si>
  <si>
    <t xml:space="preserve">Individual CIBIL </t>
  </si>
  <si>
    <t xml:space="preserve">Trade Reference </t>
  </si>
  <si>
    <t xml:space="preserve">BD Visit </t>
  </si>
  <si>
    <t xml:space="preserve">CPCS </t>
  </si>
  <si>
    <t xml:space="preserve">CAR </t>
  </si>
  <si>
    <t xml:space="preserve">PAN Check </t>
  </si>
  <si>
    <t xml:space="preserve">CA Check </t>
  </si>
  <si>
    <t xml:space="preserve">RBI Defaulter Check </t>
  </si>
  <si>
    <t xml:space="preserve">RCU </t>
  </si>
  <si>
    <t>PSL Norms</t>
  </si>
  <si>
    <t xml:space="preserve">Repayment &amp; Disbursement </t>
  </si>
  <si>
    <t>MCA Check</t>
  </si>
  <si>
    <t>PDD Check</t>
  </si>
  <si>
    <t>APS Relationship Check(UCIC)</t>
  </si>
  <si>
    <t>TelePD &amp; TVR Docs</t>
  </si>
  <si>
    <r>
      <rPr>
        <b/>
        <u/>
        <sz val="11"/>
        <color rgb="FF000000"/>
        <rFont val="Zurich bt"/>
      </rPr>
      <t>Loan Purpose:</t>
    </r>
    <r>
      <rPr>
        <u/>
        <sz val="11"/>
        <color rgb="FF000000"/>
        <rFont val="Zurich BT"/>
      </rPr>
      <t xml:space="preserve"> For Business Use</t>
    </r>
  </si>
  <si>
    <t>Company and Business Profile:</t>
  </si>
  <si>
    <t>CIBIL</t>
  </si>
  <si>
    <t>Structure</t>
  </si>
  <si>
    <t>Applicant</t>
  </si>
  <si>
    <t>Co-Applicant 1</t>
  </si>
  <si>
    <t>Co-Applicant 2</t>
  </si>
  <si>
    <t>Co-Applicant  3</t>
  </si>
  <si>
    <t>Co-Applicant  4</t>
  </si>
  <si>
    <t>Co-Applicant  5</t>
  </si>
  <si>
    <t>Top Customers</t>
  </si>
  <si>
    <t>Top Suppliers</t>
  </si>
  <si>
    <t>Debtor Cycle</t>
  </si>
  <si>
    <t>Creditor Cycle</t>
  </si>
  <si>
    <t>T/o in latest FY(Rs. In lacs)</t>
  </si>
  <si>
    <t>T/o in Previous FY (Rs. In lacs)</t>
  </si>
  <si>
    <t>Debtors in latest FY (Rs. In lacs)</t>
  </si>
  <si>
    <t>Creditors in latest FY (Rs. In lacs)</t>
  </si>
  <si>
    <t>Avg. Stock (Rs. In lacs)</t>
  </si>
  <si>
    <t>BD visit done by:</t>
  </si>
  <si>
    <t>TelePD done by:</t>
  </si>
  <si>
    <t>Financial Snapshot:-</t>
  </si>
  <si>
    <t>Core Banking Details:</t>
  </si>
  <si>
    <t>A/c open Date</t>
  </si>
  <si>
    <t>Avg. MAB in last 12 Months</t>
  </si>
  <si>
    <t>Aggregate credit summation in last 12 Months</t>
  </si>
  <si>
    <t>Aggregate count of transactions</t>
  </si>
  <si>
    <t>% of Inward Cheque Return</t>
  </si>
  <si>
    <t>Banking:</t>
  </si>
  <si>
    <t>FOIR &amp; Active Loan Details</t>
  </si>
  <si>
    <t>ICICI Tracks (Active/Closed):</t>
  </si>
  <si>
    <t>CIBIL Strings (Active/Closed):</t>
  </si>
  <si>
    <t>CPCS:-</t>
  </si>
  <si>
    <t>Posidex:-</t>
  </si>
  <si>
    <t>Non Financial Authorization:-</t>
  </si>
  <si>
    <t>Resi TVR Report</t>
  </si>
  <si>
    <t>Office TVR Report</t>
  </si>
  <si>
    <t>Reference TVR</t>
  </si>
  <si>
    <t>TelePD Report</t>
  </si>
  <si>
    <t>BD Visit Report</t>
  </si>
  <si>
    <t>UCIC Check(APS Relationship)</t>
  </si>
  <si>
    <t>Residence TVR</t>
  </si>
  <si>
    <t>Office TVR</t>
  </si>
  <si>
    <t>Proposed Details</t>
  </si>
  <si>
    <t>Applicant/Co-Applicant 1</t>
  </si>
  <si>
    <t>Co-applicant 1</t>
  </si>
  <si>
    <t>Co-applicant 2</t>
  </si>
  <si>
    <t>Co-applicant 3</t>
  </si>
  <si>
    <t>Customer Details</t>
  </si>
  <si>
    <t>Name of the applicant</t>
  </si>
  <si>
    <t>Telephone number</t>
  </si>
  <si>
    <t>DOB of the applicant</t>
  </si>
  <si>
    <t>AS PER PITCH</t>
  </si>
  <si>
    <t>Type of number (LL/Pre/Post)</t>
  </si>
  <si>
    <t>Applicant profile (Sal/SEP/SENP)</t>
  </si>
  <si>
    <t>SENP</t>
  </si>
  <si>
    <t>Name of respondent</t>
  </si>
  <si>
    <t>Relationship with the applicant</t>
  </si>
  <si>
    <t>SELF</t>
  </si>
  <si>
    <t>Name of the company</t>
  </si>
  <si>
    <t>Residence Address</t>
  </si>
  <si>
    <t>Office address</t>
  </si>
  <si>
    <t>Permanent Address</t>
  </si>
  <si>
    <t>Address confirmed over phone matches with the application form</t>
  </si>
  <si>
    <t>Nature of the business of the company</t>
  </si>
  <si>
    <t>Number of years at current residence address</t>
  </si>
  <si>
    <t>Any other remarks</t>
  </si>
  <si>
    <t>Purpose of Loan</t>
  </si>
  <si>
    <t>Business Use</t>
  </si>
  <si>
    <t>Date and time of contact</t>
  </si>
  <si>
    <t>Date and Time of contact</t>
  </si>
  <si>
    <t>CM/Name</t>
  </si>
  <si>
    <t>CM name</t>
  </si>
  <si>
    <t>CM Employee ID</t>
  </si>
  <si>
    <t>CM code</t>
  </si>
  <si>
    <t xml:space="preserve">Signature of CM </t>
  </si>
  <si>
    <t>-sd/-</t>
  </si>
  <si>
    <t>Signature of CM / CPA</t>
  </si>
  <si>
    <t>Reference</t>
  </si>
  <si>
    <t>Reference 1</t>
  </si>
  <si>
    <t>Reference 2</t>
  </si>
  <si>
    <t>Customer Visit Report Format</t>
  </si>
  <si>
    <t>Name of the reference</t>
  </si>
  <si>
    <t>Conversation</t>
  </si>
  <si>
    <t>Information Received</t>
  </si>
  <si>
    <t>Date of Visit</t>
  </si>
  <si>
    <t>Address of the reference</t>
  </si>
  <si>
    <t>Time of Visit</t>
  </si>
  <si>
    <t>Reference address confirmed over phone matches with the application form</t>
  </si>
  <si>
    <t>OK</t>
  </si>
  <si>
    <t>Name of the Applicant</t>
  </si>
  <si>
    <t>Trade Relationship</t>
  </si>
  <si>
    <t>Constitution of the Business</t>
  </si>
  <si>
    <t>As per Pitch</t>
  </si>
  <si>
    <t>Contact No. of the Applicant</t>
  </si>
  <si>
    <t>Address Visited</t>
  </si>
  <si>
    <t>Contact No. confirmed over phone matches with Application form</t>
  </si>
  <si>
    <t>Name of the Person Met 
(we have to meet the promoter/partner/promoter director )</t>
  </si>
  <si>
    <t>General remarks</t>
  </si>
  <si>
    <t>Designation</t>
  </si>
  <si>
    <t>Shareholding Pattern and relationship among partners/</t>
  </si>
  <si>
    <t>TVR Result (Recommended/ Not Recommended)</t>
  </si>
  <si>
    <t>Recommended</t>
  </si>
  <si>
    <t>For how long they have been in business (Experience of the promoters)</t>
  </si>
  <si>
    <t>Not Recommended : Ringing constantly, Incorrect number, Not reachable, Other remarks</t>
  </si>
  <si>
    <t xml:space="preserve">- </t>
  </si>
  <si>
    <t>Industry which consumes the product</t>
  </si>
  <si>
    <t>CPA staff name/CM NAME</t>
  </si>
  <si>
    <t>Who in the family are involved in the business actively</t>
  </si>
  <si>
    <t>Self</t>
  </si>
  <si>
    <t>CPA staff code/EMP. ID</t>
  </si>
  <si>
    <t>Ownership of the office/Factory/godown &amp; stability at current address</t>
  </si>
  <si>
    <t>Signature of CPA</t>
  </si>
  <si>
    <t>--sd/--</t>
  </si>
  <si>
    <t>Ownership of the residence &amp; Stability at current residence</t>
  </si>
  <si>
    <t>Whether they have changed their line of business in the past. If yes, why</t>
  </si>
  <si>
    <t>--</t>
  </si>
  <si>
    <t>How they came in this line of business</t>
  </si>
  <si>
    <t>Customer interaction sheet for personal discussion by the credit manager on telephone (Tele PD)</t>
  </si>
  <si>
    <t>Any other line of business; if yes turnover and profits in the other company.</t>
  </si>
  <si>
    <t xml:space="preserve">PART I -Information of the client </t>
  </si>
  <si>
    <t>Business Details</t>
  </si>
  <si>
    <t>Name of Applicant</t>
  </si>
  <si>
    <t>Nature of Business (Please specify the end usage of the product and in which industry, the product is used or what is the usage of the product.</t>
  </si>
  <si>
    <t>Name of Co-Applicant</t>
  </si>
  <si>
    <t>Name of customers and what % of turnover is being done with each of the customer.</t>
  </si>
  <si>
    <t>Contact Address</t>
  </si>
  <si>
    <t>Product Mix (Product mix wise turnover and % of turnover being contributed by each of the product. Profit margin on each product.</t>
  </si>
  <si>
    <t>Name of the person with whom interaction done. (Should be either applicant or co-applicant)</t>
  </si>
  <si>
    <t>Major competitors of the product.</t>
  </si>
  <si>
    <t>Purpose for which this loan is applied for</t>
  </si>
  <si>
    <t>Major Suppliers</t>
  </si>
  <si>
    <t>Status of applicant (Prop. / Partnership / Pvt. Ltd. / ltd.)</t>
  </si>
  <si>
    <t>Current Bank from which any facility Is availed now (Mention nature of facility and limit enjoyed)</t>
  </si>
  <si>
    <t>Ownership status of office and locality of office (Residential / Commercial / Plant / Shop / others)</t>
  </si>
  <si>
    <t>Existing obligations</t>
  </si>
  <si>
    <t>Residence stability and Residence Type (Independent House, Row House, Flat, Chawl Etc)</t>
  </si>
  <si>
    <t>Total Turnover</t>
  </si>
  <si>
    <t>Ownership status of Residence</t>
  </si>
  <si>
    <t>No. of days for which credit period is given. If as per ratio sheet, debtor days are more then reason to be asked for higher debtor days</t>
  </si>
  <si>
    <t>Average stock maintained (as said by the client)</t>
  </si>
  <si>
    <t>PART II – Business Details</t>
  </si>
  <si>
    <t>Number of days for which credit period is received</t>
  </si>
  <si>
    <t xml:space="preserve"> As per Pitch</t>
  </si>
  <si>
    <t>Nature of business (with details of Business profile, products and services). Major sources of Income (e.g Rental) to be checked and the same to be validated with information in ITR.</t>
  </si>
  <si>
    <t>Any decrease in TNW and reason for the same</t>
  </si>
  <si>
    <t>Purpose for which this loan is applied for (end usage of the loan)</t>
  </si>
  <si>
    <t>Category of Business (Manufacturer / Trader / Services / others)</t>
  </si>
  <si>
    <t>Number of employees</t>
  </si>
  <si>
    <t>Business Stability (Number of Years in Business)</t>
  </si>
  <si>
    <t>Financials</t>
  </si>
  <si>
    <t>Management Details (Who is running business and professional background of the applicant/ co-applicant)</t>
  </si>
  <si>
    <t>If abnormal increase in turnover or decrease in turnover, we need to ask the reasons for the same</t>
  </si>
  <si>
    <t>Annual turnover for the last two years. Profit margins for last 2 years and reasons (for major change, if any)</t>
  </si>
  <si>
    <t>Reasons for higher debtors days as compared to credit period allowed</t>
  </si>
  <si>
    <t xml:space="preserve">-- </t>
  </si>
  <si>
    <t>Total Number of employees</t>
  </si>
  <si>
    <t>Reasons for higher creditor days as compared to credit period allowed by the supplier</t>
  </si>
  <si>
    <t>Details of existing obligations, types of loans &amp; EMI's. The FOIR based on the same should be cross checked with the calculation of FOIR and conservative of the two, to be considered.</t>
  </si>
  <si>
    <t>Reasons for high inventory levels</t>
  </si>
  <si>
    <t>Details of major clients and suppliers and their contribution to turnover</t>
  </si>
  <si>
    <t>Reasons for low profitability ratio if applicable</t>
  </si>
  <si>
    <t xml:space="preserve">Date and Time of Interaction </t>
  </si>
  <si>
    <t>Sl No.</t>
  </si>
  <si>
    <t>Observation</t>
  </si>
  <si>
    <t>Details</t>
  </si>
  <si>
    <t>Stock</t>
  </si>
  <si>
    <t>Seen</t>
  </si>
  <si>
    <t>Employee Name</t>
  </si>
  <si>
    <t>Locality</t>
  </si>
  <si>
    <t>Normal</t>
  </si>
  <si>
    <t>Credit Manager</t>
  </si>
  <si>
    <t>Office/shop setup</t>
  </si>
  <si>
    <t>Medium</t>
  </si>
  <si>
    <t>Employee No.</t>
  </si>
  <si>
    <t>Size of the office</t>
  </si>
  <si>
    <t>Signature</t>
  </si>
  <si>
    <t>Sd-</t>
  </si>
  <si>
    <t>Number of Employees seen</t>
  </si>
  <si>
    <t>Business Activity Level</t>
  </si>
  <si>
    <t>Moderate</t>
  </si>
  <si>
    <t>No. of Customers</t>
  </si>
  <si>
    <t>Other Remarks</t>
  </si>
  <si>
    <t>Recommendation</t>
  </si>
  <si>
    <t>Name board of the company seen (If not capture the reason)</t>
  </si>
  <si>
    <t>Name of the visiting employee:-</t>
  </si>
  <si>
    <t xml:space="preserve">Designation: </t>
  </si>
  <si>
    <t xml:space="preserve">Emp No:- </t>
  </si>
  <si>
    <t xml:space="preserve">Signature: </t>
  </si>
  <si>
    <t>Sd/-</t>
  </si>
  <si>
    <t>Analysis Sheet Pasting Cell</t>
  </si>
  <si>
    <t>EOD Balances sheet pasting Cell</t>
  </si>
  <si>
    <t>AVERAGE</t>
  </si>
  <si>
    <t>BANK DETAILS(AIP-ICICI BANK-CA)    -    BANK 1</t>
  </si>
  <si>
    <t>Sr.No.</t>
  </si>
  <si>
    <t>Value</t>
  </si>
  <si>
    <t>Weightage</t>
  </si>
  <si>
    <t>SCORE</t>
  </si>
  <si>
    <t>Output</t>
  </si>
  <si>
    <t> TRANSACTION HISTORY</t>
  </si>
  <si>
    <t>No of Inward Returns in 12 month period</t>
  </si>
  <si>
    <t>&gt;5</t>
  </si>
  <si>
    <t>&lt;=5</t>
  </si>
  <si>
    <t>&lt;=4</t>
  </si>
  <si>
    <t>&lt;=3</t>
  </si>
  <si>
    <t>&lt;=2</t>
  </si>
  <si>
    <t>&lt;=1</t>
  </si>
  <si>
    <t>Current Account Vintage(No of months)</t>
  </si>
  <si>
    <t>&lt;=24</t>
  </si>
  <si>
    <t>&lt;=30</t>
  </si>
  <si>
    <t>&lt;=36</t>
  </si>
  <si>
    <t>&gt; 36</t>
  </si>
  <si>
    <t>No of Outward Returns in 12 month period</t>
  </si>
  <si>
    <t>&gt;7</t>
  </si>
  <si>
    <t>&lt;=7</t>
  </si>
  <si>
    <t>OCT-15</t>
  </si>
  <si>
    <t>Pattern of Credit summation(Credit summation in quarter as % of total credit summation) of last 12 months-Any quarter giving least score must be considered</t>
  </si>
  <si>
    <t>&lt;=3%</t>
  </si>
  <si>
    <t>NOV-15</t>
  </si>
  <si>
    <t>&lt;=5%</t>
  </si>
  <si>
    <t>DEC-15</t>
  </si>
  <si>
    <t>&lt;=10%</t>
  </si>
  <si>
    <t>JAN-16</t>
  </si>
  <si>
    <t>&gt;10%</t>
  </si>
  <si>
    <t>FEB-16</t>
  </si>
  <si>
    <t>No of credits in last 6 month period</t>
  </si>
  <si>
    <t>&lt;=10</t>
  </si>
  <si>
    <t>MAR-16</t>
  </si>
  <si>
    <t>11-20</t>
  </si>
  <si>
    <t>APR-16</t>
  </si>
  <si>
    <t>21-40</t>
  </si>
  <si>
    <t>MAY-16</t>
  </si>
  <si>
    <t>41-100</t>
  </si>
  <si>
    <t>JUNE-16</t>
  </si>
  <si>
    <t>&gt;=101</t>
  </si>
  <si>
    <t>JULY-16</t>
  </si>
  <si>
    <t>AUG-16</t>
  </si>
  <si>
    <t>SEP-16</t>
  </si>
  <si>
    <t>SEP-15</t>
  </si>
  <si>
    <t>Balance Scorecard</t>
  </si>
  <si>
    <t>Credit summation for last 12 months :</t>
  </si>
  <si>
    <t xml:space="preserve">Input </t>
  </si>
  <si>
    <t>Q1</t>
  </si>
  <si>
    <t>Q2</t>
  </si>
  <si>
    <t>Q3</t>
  </si>
  <si>
    <t>Q4</t>
  </si>
  <si>
    <t>Credit Summation (Rs)</t>
  </si>
  <si>
    <t>(Should be entered manually)</t>
  </si>
  <si>
    <t>% of total credit summation</t>
  </si>
  <si>
    <t xml:space="preserve">Note : </t>
  </si>
  <si>
    <t>1. Q4 refers to latest 3 months for which the bank statements are available</t>
  </si>
  <si>
    <t>TOTAL SCORE</t>
  </si>
  <si>
    <t>2. Q1 refers to oldest 3 months for which the bank statements are available</t>
  </si>
  <si>
    <t>BANK DETAILS(NON I BANK CA/ANY BANKLIMIT A/C)    -    BANK 2</t>
  </si>
  <si>
    <t>Credits in last 12 months</t>
  </si>
  <si>
    <r>
      <rPr>
        <b/>
        <sz val="10"/>
        <color theme="1"/>
        <rFont val="Zurich bt"/>
      </rPr>
      <t>Balance as on 10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</si>
  <si>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20</t>
    </r>
    <r>
      <rPr>
        <b/>
        <vertAlign val="superscript"/>
        <sz val="10"/>
        <color theme="1"/>
        <rFont val="Zurich BT"/>
      </rPr>
      <t>th</t>
    </r>
  </si>
  <si>
    <r>
      <rPr>
        <b/>
        <sz val="10"/>
        <color theme="1"/>
        <rFont val="Zurich bt"/>
      </rPr>
      <t>Balance as on 30</t>
    </r>
    <r>
      <rPr>
        <b/>
        <vertAlign val="superscript"/>
        <sz val="10"/>
        <color theme="1"/>
        <rFont val="Zurich BT"/>
      </rPr>
      <t>th</t>
    </r>
  </si>
  <si>
    <t>#ERROR!</t>
  </si>
  <si>
    <t>Credit Information Report</t>
  </si>
  <si>
    <t>Co-Applicant 2</t>
  </si>
  <si>
    <t>Co-Applicant 3</t>
  </si>
  <si>
    <t>Co-Applicant 4</t>
  </si>
  <si>
    <t>Co-Applicant 5</t>
  </si>
  <si>
    <t>Credit Information Company</t>
  </si>
  <si>
    <t>DOB/DOI</t>
  </si>
  <si>
    <t>PAN No</t>
  </si>
  <si>
    <t>Credit Score</t>
  </si>
  <si>
    <t>No of Loan Accounts</t>
  </si>
  <si>
    <t>No of Active Loans</t>
  </si>
  <si>
    <t>Principal Outstanding (POS) as per Credit Report</t>
  </si>
  <si>
    <t>High Credit as per Credit Report</t>
  </si>
  <si>
    <t>POS to High Credit (%)</t>
  </si>
  <si>
    <t>Wilful Defaulter\Suit Filed</t>
  </si>
  <si>
    <t>SMA\SUB\DBT\LSS accounts</t>
  </si>
  <si>
    <t>No of Enquiries - No of Loans Sanctioned in Last 30 Days</t>
  </si>
  <si>
    <t>No of Enquiries - No of Loans Sanctioned in Last 3 Months</t>
  </si>
  <si>
    <t>No of Enquiries - No of Loans Sanctioned in Last 6 Months</t>
  </si>
  <si>
    <t>No of Enquiries - No of Loans Sanctioned in Last 12 Months</t>
  </si>
  <si>
    <t>No of Enquiries - No of Loans Sanctioned in Last 24 Months</t>
  </si>
  <si>
    <t>Loan Details</t>
  </si>
  <si>
    <t>Repayment-Track</t>
  </si>
  <si>
    <t>Sl. No</t>
  </si>
  <si>
    <t>Loan Type - Ownership</t>
  </si>
  <si>
    <t>Financier/Source</t>
  </si>
  <si>
    <t>Loan Credit/ Sanction Amt</t>
  </si>
  <si>
    <t>Loan Debit</t>
  </si>
  <si>
    <t>EMI</t>
  </si>
  <si>
    <t>Start on</t>
  </si>
  <si>
    <t>Outstanding Bal</t>
  </si>
  <si>
    <t>Tenor Left</t>
  </si>
  <si>
    <t>EMI Obligation</t>
  </si>
  <si>
    <t>Bank Name (EMI running)</t>
  </si>
  <si>
    <t>Last 12 Months</t>
  </si>
  <si>
    <t>Remarks (Bounces/ DPD etc)</t>
  </si>
  <si>
    <t>EMI Paid</t>
  </si>
  <si>
    <t>EMI Bounce</t>
  </si>
  <si>
    <t>EMI Amt Paid</t>
  </si>
  <si>
    <t>Avg Previous Day Balance</t>
  </si>
  <si>
    <t>Date</t>
  </si>
  <si>
    <t>Previous Day Balance</t>
  </si>
  <si>
    <t>Previous Bal</t>
  </si>
  <si>
    <t>GST Variant</t>
  </si>
  <si>
    <t>B2B</t>
  </si>
  <si>
    <t>B2C</t>
  </si>
  <si>
    <t>Banking Credits</t>
  </si>
  <si>
    <t>Wholesale</t>
  </si>
  <si>
    <t>Retail/Manufacturer/Services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</si>
</sst>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64" formatCode="dd\-mmm\-yy"/>
    <numFmt numFmtId="165" formatCode="d\-mmm\-yy"/>
    <numFmt numFmtId="166" formatCode="mm/dd/yy"/>
    <numFmt numFmtId="167" formatCode="#,##0.00;[Red]#,##0.00"/>
    <numFmt numFmtId="168" formatCode="0.00\ "/>
    <numFmt numFmtId="169" formatCode="0.00%;[Red]\-0.00%"/>
    <numFmt numFmtId="170" formatCode="[$₹-4009]#,##0;[Red]\-[$₹-4009]#,##0"/>
    <numFmt numFmtId="171" formatCode="yyyy\-mm\-dd"/>
    <numFmt numFmtId="172" formatCode="[$₹-4009]#,##0.00;[Red]\-[$₹-4009]#,##0.00"/>
    <numFmt numFmtId="173" formatCode="0000"/>
    <numFmt numFmtId="174" formatCode="0.000"/>
    <numFmt numFmtId="175" formatCode="#,##0.00\ ;\(#,##0.00\)"/>
    <numFmt numFmtId="176" formatCode="0\ ;\(0\);\-#\ ;@\ "/>
    <numFmt numFmtId="177" formatCode="#,##0.00\ ;&quot; (&quot;#,##0.00\);\-#\ ;@\ "/>
    <numFmt numFmtId="178" formatCode="0\ "/>
    <numFmt numFmtId="179" formatCode="[$₹-4009]#,##0;\-[$₹-4009]#,##0"/>
    <numFmt numFmtId="180" formatCode="mmm\-yy"/>
    <numFmt numFmtId="181" formatCode="#,##0;[Red]\(#,##0\)"/>
    <numFmt numFmtId="182" formatCode="#,##0.00;[Red]\(#,##0.00\)"/>
    <numFmt numFmtId="183" formatCode="dd\-mmm\-yyyy"/>
    <numFmt numFmtId="184" formatCode="mm/dd/yyyy"/>
    <numFmt numFmtId="185" formatCode="#,##0.00\ ;[Red]\(#,##0.00\)"/>
    <numFmt numFmtId="186" formatCode="d/mmm/yy"/>
    <numFmt numFmtId="187" formatCode="d\-mmm"/>
    <numFmt numFmtId="188" formatCode="dd/mmm/yyyy"/>
    <numFmt numFmtId="189" formatCode="mmmm/yyyy"/>
    <numFmt numFmtId="190" formatCode="0;;;@"/>
    <numFmt numFmtId="192" formatCode="mm/yy"/>
  </numFmts>
  <fonts count="110">
    <font>
      <sz val="11"/>
      <color rgb="FF000000"/>
      <name val="Arial"/>
    </font>
    <font>
      <sz val="11"/>
      <color theme="1"/>
      <name val="Calibri"/>
      <family val="2"/>
      <scheme val="minor"/>
    </font>
    <font>
      <b/>
      <u/>
      <sz val="11"/>
      <color rgb="FFFFFFFF"/>
      <name val="Zurich bt"/>
    </font>
    <font>
      <sz val="11"/>
      <name val="Arial"/>
    </font>
    <font>
      <sz val="11"/>
      <color rgb="FF000000"/>
      <name val="Zurich bt"/>
    </font>
    <font>
      <sz val="10"/>
      <color rgb="FF000000"/>
      <name val="Zurich bt"/>
    </font>
    <font>
      <b/>
      <sz val="11"/>
      <color rgb="FFFFFFFF"/>
      <name val="Zurich bt"/>
    </font>
    <font>
      <sz val="10"/>
      <color rgb="FFFFFFFF"/>
      <name val="Zurich bt"/>
    </font>
    <font>
      <b/>
      <sz val="10"/>
      <color rgb="FFFFFFFF"/>
      <name val="Zurich bt"/>
    </font>
    <font>
      <b/>
      <sz val="10"/>
      <color rgb="FF000000"/>
      <name val="Zurich bt"/>
    </font>
    <font>
      <b/>
      <i/>
      <sz val="10"/>
      <color rgb="FF9900FF"/>
      <name val="Zurich bt"/>
    </font>
    <font>
      <b/>
      <i/>
      <sz val="10"/>
      <color rgb="FF800080"/>
      <name val="Zurich bt"/>
    </font>
    <font>
      <b/>
      <u/>
      <sz val="11"/>
      <color rgb="FF000000"/>
      <name val="Arial"/>
    </font>
    <font>
      <sz val="11"/>
      <color theme="1"/>
      <name val="Calibri"/>
    </font>
    <font>
      <b/>
      <sz val="11"/>
      <color rgb="FF000000"/>
      <name val="Arial"/>
    </font>
    <font>
      <b/>
      <sz val="10"/>
      <color rgb="FF800080"/>
      <name val="Zurich bt"/>
    </font>
    <font>
      <sz val="10"/>
      <color theme="1"/>
      <name val="Zurich bt"/>
    </font>
    <font>
      <b/>
      <u/>
      <sz val="10"/>
      <color rgb="FFFFFFFF"/>
      <name val="Zurich bt"/>
    </font>
    <font>
      <b/>
      <u/>
      <sz val="10"/>
      <color rgb="FFFFFFFF"/>
      <name val="Zurich bt"/>
    </font>
    <font>
      <b/>
      <u/>
      <sz val="10"/>
      <color rgb="FFFFFFFF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i/>
      <sz val="10"/>
      <color rgb="FF000000"/>
      <name val="Zurich bt"/>
    </font>
    <font>
      <b/>
      <u/>
      <sz val="10"/>
      <color rgb="FF000000"/>
      <name val="Zurich bt"/>
    </font>
    <font>
      <b/>
      <u/>
      <sz val="10"/>
      <color rgb="FFFFFFFF"/>
      <name val="Zurich bt"/>
    </font>
    <font>
      <b/>
      <i/>
      <sz val="10"/>
      <color rgb="FFFFFFFF"/>
      <name val="Zurich bt"/>
    </font>
    <font>
      <b/>
      <i/>
      <sz val="10"/>
      <color rgb="FF000099"/>
      <name val="Zurich bt"/>
    </font>
    <font>
      <sz val="11"/>
      <color rgb="FF000000"/>
      <name val="Source Sans Pro"/>
    </font>
    <font>
      <b/>
      <u/>
      <sz val="10"/>
      <color rgb="FF000000"/>
      <name val="Zurich bt"/>
    </font>
    <font>
      <b/>
      <i/>
      <sz val="10"/>
      <color theme="1"/>
      <name val="Zurich bt"/>
    </font>
    <font>
      <b/>
      <sz val="10"/>
      <color theme="1"/>
      <name val="Zurich bt"/>
    </font>
    <font>
      <b/>
      <sz val="10"/>
      <color rgb="FF244062"/>
      <name val="Zurich bt"/>
    </font>
    <font>
      <b/>
      <sz val="11"/>
      <color rgb="FF000000"/>
      <name val="Source Sans Pro"/>
    </font>
    <font>
      <sz val="10"/>
      <color rgb="FF000000"/>
      <name val="Arial"/>
    </font>
    <font>
      <sz val="7"/>
      <color rgb="FF636363"/>
      <name val="Arialmt"/>
    </font>
    <font>
      <sz val="12"/>
      <color rgb="FF000000"/>
      <name val="Arial"/>
    </font>
    <font>
      <sz val="10"/>
      <color rgb="FF000000"/>
      <name val="Open Sans"/>
    </font>
    <font>
      <b/>
      <sz val="10"/>
      <color rgb="FF000000"/>
      <name val="Arial"/>
    </font>
    <font>
      <sz val="10"/>
      <color rgb="FF000000"/>
      <name val="Zurich bt3"/>
    </font>
    <font>
      <b/>
      <sz val="10"/>
      <color rgb="FF000000"/>
      <name val="Zurich bt3"/>
    </font>
    <font>
      <b/>
      <sz val="11"/>
      <color rgb="FF000000"/>
      <name val="Zurich bt2"/>
    </font>
    <font>
      <sz val="11"/>
      <color rgb="FF000000"/>
      <name val="Zurich bt2"/>
    </font>
    <font>
      <sz val="10"/>
      <color rgb="FF000000"/>
      <name val="Arial1"/>
    </font>
    <font>
      <b/>
      <sz val="10"/>
      <color rgb="FF000000"/>
      <name val="Zurich bt2"/>
    </font>
    <font>
      <b/>
      <u/>
      <sz val="11"/>
      <color rgb="FF000000"/>
      <name val="Zurich bt2"/>
    </font>
    <font>
      <sz val="10"/>
      <color rgb="FF000000"/>
      <name val="Zurich bt2"/>
    </font>
    <font>
      <b/>
      <u/>
      <sz val="11"/>
      <color rgb="FF000000"/>
      <name val="Zurich bt2"/>
    </font>
    <font>
      <b/>
      <u/>
      <sz val="10"/>
      <color rgb="FF000000"/>
      <name val="Zurich bt"/>
    </font>
    <font>
      <i/>
      <sz val="10"/>
      <color rgb="FF000099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sz val="10"/>
      <color theme="1"/>
      <name val="Arial"/>
    </font>
    <font>
      <b/>
      <u/>
      <sz val="11"/>
      <color rgb="FF000000"/>
      <name val="Arial"/>
    </font>
    <font>
      <b/>
      <u/>
      <sz val="11"/>
      <color rgb="FF000000"/>
      <name val="Zurich bt"/>
    </font>
    <font>
      <b/>
      <u/>
      <sz val="10"/>
      <color rgb="FF000000"/>
      <name val="Zurich bt"/>
    </font>
    <font>
      <b/>
      <u/>
      <sz val="11"/>
      <color rgb="FF000000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b/>
      <u/>
      <sz val="10"/>
      <color rgb="FF000000"/>
      <name val="Zurich bt"/>
    </font>
    <font>
      <sz val="10"/>
      <color rgb="FFFFFFFF"/>
      <name val="Zurich bt2"/>
    </font>
    <font>
      <b/>
      <sz val="10"/>
      <color rgb="FF000033"/>
      <name val="Zurich bt"/>
    </font>
    <font>
      <sz val="10"/>
      <color rgb="FF000033"/>
      <name val="Zurich bt"/>
    </font>
    <font>
      <b/>
      <u/>
      <sz val="10"/>
      <color rgb="FFFFFFFF"/>
      <name val="Zurich bt"/>
    </font>
    <font>
      <b/>
      <u/>
      <sz val="10"/>
      <color rgb="FFFFFFFF"/>
      <name val="Zurich bt"/>
    </font>
    <font>
      <sz val="11"/>
      <color rgb="FF000000"/>
      <name val="Calibri"/>
    </font>
    <font>
      <sz val="11"/>
      <color rgb="FFFFFFFF"/>
      <name val="Courier New"/>
    </font>
    <font>
      <b/>
      <sz val="10"/>
      <color rgb="FFFFFFFF"/>
      <name val="Zurich bt2"/>
    </font>
    <font>
      <b/>
      <i/>
      <sz val="9"/>
      <color rgb="FF000000"/>
      <name val="Zurich bt"/>
    </font>
    <font>
      <b/>
      <u/>
      <sz val="10"/>
      <color rgb="FF000000"/>
      <name val="Zurich bt"/>
    </font>
    <font>
      <sz val="11"/>
      <color rgb="FF000000"/>
      <name val="Courier New"/>
    </font>
    <font>
      <sz val="10"/>
      <color rgb="FF333333"/>
      <name val="Zurich bt2"/>
    </font>
    <font>
      <b/>
      <sz val="10"/>
      <color rgb="FF333333"/>
      <name val="Zurich bt2"/>
    </font>
    <font>
      <b/>
      <sz val="10"/>
      <color rgb="FF333399"/>
      <name val="Zurich bt2"/>
    </font>
    <font>
      <u/>
      <sz val="10"/>
      <color rgb="FF000000"/>
      <name val="Zurich bt"/>
    </font>
    <font>
      <b/>
      <u/>
      <sz val="11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Zurich bt"/>
    </font>
    <font>
      <sz val="11"/>
      <color theme="1"/>
      <name val="Arial"/>
    </font>
    <font>
      <b/>
      <u/>
      <sz val="11"/>
      <color rgb="FF000000"/>
      <name val="Zurich bt"/>
    </font>
    <font>
      <b/>
      <sz val="11"/>
      <color theme="1"/>
      <name val="Zurich bt"/>
    </font>
    <font>
      <sz val="11"/>
      <color theme="1"/>
      <name val="Zurich bt"/>
    </font>
    <font>
      <b/>
      <sz val="10"/>
      <color theme="1"/>
      <name val="Arial"/>
    </font>
    <font>
      <b/>
      <sz val="12"/>
      <color rgb="FFC0C0C0"/>
      <name val="Zurich bt"/>
    </font>
    <font>
      <b/>
      <sz val="10"/>
      <color rgb="FF333333"/>
      <name val="Zurich bt"/>
    </font>
    <font>
      <sz val="10"/>
      <color rgb="FF333333"/>
      <name val="Arial"/>
    </font>
    <font>
      <sz val="10"/>
      <color rgb="FF333333"/>
      <name val="Zurich bt"/>
    </font>
    <font>
      <b/>
      <sz val="11"/>
      <color rgb="FF333333"/>
      <name val="Calibri"/>
    </font>
    <font>
      <sz val="13"/>
      <color rgb="FF000000"/>
      <name val="Zurich bt"/>
    </font>
    <font>
      <b/>
      <sz val="9"/>
      <color rgb="FF333333"/>
      <name val="Zurich bt"/>
    </font>
    <font>
      <i/>
      <u/>
      <sz val="10"/>
      <color rgb="FF000000"/>
      <name val="Zurich BT"/>
    </font>
    <font>
      <i/>
      <sz val="11"/>
      <color rgb="FF000000"/>
      <name val="Arial"/>
    </font>
    <font>
      <b/>
      <vertAlign val="superscript"/>
      <sz val="10"/>
      <color rgb="FF000000"/>
      <name val="Zurich BT"/>
    </font>
    <font>
      <b/>
      <vertAlign val="superscript"/>
      <sz val="10"/>
      <color theme="1"/>
      <name val="Zurich BT"/>
    </font>
    <font>
      <b/>
      <sz val="10"/>
      <color theme="1"/>
      <name val="Rupee Foradian"/>
    </font>
    <font>
      <b/>
      <vertAlign val="superscript"/>
      <sz val="10"/>
      <color rgb="FFFFFFFF"/>
      <name val="Zurich BT"/>
    </font>
    <font>
      <u/>
      <sz val="11"/>
      <color rgb="FF000000"/>
      <name val="Zurich BT"/>
    </font>
    <font>
      <sz val="11"/>
      <color rgb="FF000000"/>
      <name val="Arial"/>
    </font>
    <font>
      <b/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000000"/>
      <name val="Calibri"/>
      <family val="2"/>
      <charset val="1"/>
    </font>
  </fonts>
  <fills count="45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C00000"/>
        <bgColor rgb="FFC00000"/>
      </patternFill>
    </fill>
    <fill>
      <patternFill patternType="solid">
        <fgColor rgb="FF92D050"/>
        <bgColor rgb="FF92D050"/>
      </patternFill>
    </fill>
    <fill>
      <patternFill patternType="solid">
        <fgColor rgb="FF99FFFF"/>
        <bgColor rgb="FF99FFFF"/>
      </patternFill>
    </fill>
    <fill>
      <patternFill patternType="solid">
        <fgColor rgb="FFFFFFFF"/>
        <bgColor rgb="FFFFFFFF"/>
      </patternFill>
    </fill>
    <fill>
      <patternFill patternType="solid">
        <fgColor rgb="FF66FF66"/>
        <bgColor rgb="FF66FF66"/>
      </patternFill>
    </fill>
    <fill>
      <patternFill patternType="solid">
        <fgColor rgb="FF808080"/>
        <bgColor rgb="FF808080"/>
      </patternFill>
    </fill>
    <fill>
      <patternFill patternType="solid">
        <fgColor rgb="FFCC0000"/>
        <bgColor rgb="FFCC0000"/>
      </patternFill>
    </fill>
    <fill>
      <patternFill patternType="solid">
        <fgColor rgb="FFE6E6FF"/>
        <bgColor rgb="FFE6E6FF"/>
      </patternFill>
    </fill>
    <fill>
      <patternFill patternType="solid">
        <fgColor rgb="FF666666"/>
        <bgColor rgb="FF666666"/>
      </patternFill>
    </fill>
    <fill>
      <patternFill patternType="solid">
        <fgColor rgb="FF00CC00"/>
        <bgColor rgb="FF00CC00"/>
      </patternFill>
    </fill>
    <fill>
      <patternFill patternType="solid">
        <fgColor rgb="FF999999"/>
        <bgColor rgb="FF999999"/>
      </patternFill>
    </fill>
    <fill>
      <patternFill patternType="solid">
        <fgColor rgb="FFB2B2B2"/>
        <bgColor rgb="FFB2B2B2"/>
      </patternFill>
    </fill>
    <fill>
      <patternFill patternType="solid">
        <fgColor rgb="FF53CD0D"/>
        <bgColor rgb="FF53CD0D"/>
      </patternFill>
    </fill>
    <fill>
      <patternFill patternType="solid">
        <fgColor rgb="FFCCCCCC"/>
        <bgColor rgb="FFCCCCCC"/>
      </patternFill>
    </fill>
    <fill>
      <patternFill patternType="solid">
        <fgColor rgb="FFDDDDDD"/>
        <bgColor rgb="FFDDDDDD"/>
      </patternFill>
    </fill>
    <fill>
      <patternFill patternType="solid">
        <fgColor rgb="FF00CC33"/>
        <bgColor rgb="FF00CC33"/>
      </patternFill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rgb="FFFFF200"/>
        <bgColor rgb="FFFFF200"/>
      </patternFill>
    </fill>
    <fill>
      <patternFill patternType="solid">
        <fgColor rgb="FFC5D9F1"/>
        <bgColor rgb="FFC5D9F1"/>
      </patternFill>
    </fill>
    <fill>
      <patternFill patternType="solid">
        <fgColor rgb="FFFF9966"/>
        <bgColor rgb="FFFF9966"/>
      </patternFill>
    </fill>
    <fill>
      <patternFill patternType="solid">
        <fgColor rgb="FFFFCC99"/>
        <bgColor rgb="FFFFCC99"/>
      </patternFill>
    </fill>
    <fill>
      <patternFill patternType="solid">
        <fgColor rgb="FF800000"/>
        <bgColor rgb="FF800000"/>
      </patternFill>
    </fill>
    <fill>
      <patternFill patternType="solid">
        <fgColor rgb="FFFFFFCC"/>
        <bgColor rgb="FFFFFFCC"/>
      </patternFill>
    </fill>
    <fill>
      <patternFill patternType="solid">
        <fgColor rgb="FFFFFF99"/>
        <bgColor rgb="FFFFFF99"/>
      </patternFill>
    </fill>
    <fill>
      <patternFill patternType="solid">
        <fgColor rgb="FF3333FF"/>
        <bgColor rgb="FF3333FF"/>
      </patternFill>
    </fill>
    <fill>
      <patternFill patternType="solid">
        <fgColor rgb="FF00FF66"/>
        <bgColor rgb="FF00FF66"/>
      </patternFill>
    </fill>
    <fill>
      <patternFill patternType="solid">
        <fgColor rgb="FFCCFFFF"/>
        <bgColor rgb="FFCCFFFF"/>
      </patternFill>
    </fill>
    <fill>
      <patternFill patternType="solid">
        <fgColor rgb="FF89C765"/>
        <bgColor rgb="FF89C765"/>
      </patternFill>
    </fill>
    <fill>
      <patternFill patternType="solid">
        <fgColor rgb="FFFFCC00"/>
        <bgColor rgb="FFFFCC00"/>
      </patternFill>
    </fill>
    <fill>
      <patternFill patternType="solid">
        <fgColor rgb="FFCCCCFF"/>
        <bgColor rgb="FFCCCCFF"/>
      </patternFill>
    </fill>
    <fill>
      <patternFill patternType="solid">
        <fgColor rgb="FFC0C0C0"/>
        <bgColor rgb="FFC0C0C0"/>
      </patternFill>
    </fill>
    <fill>
      <patternFill patternType="solid">
        <fgColor rgb="FF33CCCC"/>
        <bgColor rgb="FF33CCCC"/>
      </patternFill>
    </fill>
    <fill>
      <patternFill patternType="solid">
        <fgColor rgb="FF72BF44"/>
        <bgColor rgb="FF72BF4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DF1F9"/>
        <bgColor indexed="64"/>
      </patternFill>
    </fill>
    <fill>
      <patternFill patternType="solid">
        <fgColor rgb="FFF4B183"/>
        <bgColor rgb="FFFFCC99"/>
      </patternFill>
    </fill>
  </fills>
  <borders count="17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hair">
        <color rgb="FF000000"/>
      </bottom>
      <diagonal/>
    </border>
    <border>
      <left/>
      <right/>
      <top style="thick">
        <color rgb="FF000000"/>
      </top>
      <bottom style="hair">
        <color rgb="FF000000"/>
      </bottom>
      <diagonal/>
    </border>
    <border>
      <left/>
      <right style="thick">
        <color rgb="FF000000"/>
      </right>
      <top style="thick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ck">
        <color rgb="FF000000"/>
      </right>
      <top style="hair">
        <color rgb="FF000000"/>
      </top>
      <bottom style="hair">
        <color rgb="FF000000"/>
      </bottom>
      <diagonal/>
    </border>
    <border>
      <left style="thick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ck">
        <color rgb="FF000000"/>
      </right>
      <top style="hair">
        <color rgb="FF000000"/>
      </top>
      <bottom style="hair">
        <color rgb="FF000000"/>
      </bottom>
      <diagonal/>
    </border>
    <border>
      <left style="thick">
        <color rgb="FF000000"/>
      </left>
      <right style="hair">
        <color rgb="FF000000"/>
      </right>
      <top style="hair">
        <color rgb="FF000000"/>
      </top>
      <bottom style="thick">
        <color rgb="FF000000"/>
      </bottom>
      <diagonal/>
    </border>
    <border>
      <left style="hair">
        <color rgb="FF000000"/>
      </left>
      <right style="thick">
        <color rgb="FF000000"/>
      </right>
      <top style="hair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8D281E"/>
      </right>
      <top style="thick">
        <color rgb="FF8D281E"/>
      </top>
      <bottom style="thick">
        <color rgb="FF000000"/>
      </bottom>
      <diagonal/>
    </border>
    <border>
      <left style="thick">
        <color rgb="FF8D281E"/>
      </left>
      <right style="thick">
        <color rgb="FF8D281E"/>
      </right>
      <top style="thick">
        <color rgb="FF8D281E"/>
      </top>
      <bottom style="thick">
        <color rgb="FF000000"/>
      </bottom>
      <diagonal/>
    </border>
    <border>
      <left style="thick">
        <color rgb="FF8D281E"/>
      </left>
      <right style="thick">
        <color rgb="FF000000"/>
      </right>
      <top style="thick">
        <color rgb="FF8D281E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99" fillId="0" borderId="0" applyFont="0" applyFill="0" applyBorder="0" applyAlignment="0" applyProtection="0"/>
    <xf numFmtId="0" fontId="1" fillId="0" borderId="125"/>
  </cellStyleXfs>
  <cellXfs count="1123">
    <xf numFmtId="0" fontId="0" fillId="0" borderId="0" xfId="0" applyFont="1" applyAlignment="1"/>
    <xf numFmtId="0" fontId="4" fillId="0" borderId="0" xfId="0" applyFont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6" fillId="2" borderId="3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8" fillId="3" borderId="4" xfId="0" applyFont="1" applyFill="1" applyBorder="1" applyAlignment="1">
      <alignment horizontal="center"/>
    </xf>
    <xf numFmtId="0" fontId="5" fillId="0" borderId="0" xfId="0" applyFont="1" applyAlignment="1"/>
    <xf numFmtId="0" fontId="5" fillId="4" borderId="4" xfId="0" applyFont="1" applyFill="1" applyBorder="1" applyAlignment="1">
      <alignment horizontal="center"/>
    </xf>
    <xf numFmtId="0" fontId="5" fillId="0" borderId="4" xfId="0" applyFont="1" applyBorder="1" applyAlignment="1">
      <alignment horizontal="left" vertical="center"/>
    </xf>
    <xf numFmtId="2" fontId="5" fillId="4" borderId="4" xfId="0" applyNumberFormat="1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 wrapText="1"/>
    </xf>
    <xf numFmtId="2" fontId="5" fillId="4" borderId="4" xfId="0" applyNumberFormat="1" applyFont="1" applyFill="1" applyBorder="1" applyAlignment="1">
      <alignment horizontal="right" vertical="center" wrapText="1"/>
    </xf>
    <xf numFmtId="2" fontId="5" fillId="0" borderId="4" xfId="0" applyNumberFormat="1" applyFont="1" applyBorder="1" applyAlignment="1">
      <alignment horizontal="right" vertical="center" wrapText="1"/>
    </xf>
    <xf numFmtId="0" fontId="5" fillId="0" borderId="0" xfId="0" applyFont="1" applyAlignment="1">
      <alignment wrapText="1"/>
    </xf>
    <xf numFmtId="0" fontId="5" fillId="4" borderId="4" xfId="0" applyFont="1" applyFill="1" applyBorder="1" applyAlignment="1">
      <alignment horizontal="center" vertical="center"/>
    </xf>
    <xf numFmtId="0" fontId="5" fillId="0" borderId="4" xfId="0" applyFont="1" applyBorder="1" applyAlignment="1"/>
    <xf numFmtId="0" fontId="8" fillId="3" borderId="4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2" fontId="5" fillId="0" borderId="0" xfId="0" applyNumberFormat="1" applyFont="1" applyAlignment="1">
      <alignment horizontal="right" vertical="center" wrapText="1"/>
    </xf>
    <xf numFmtId="2" fontId="5" fillId="0" borderId="4" xfId="0" applyNumberFormat="1" applyFont="1" applyBorder="1" applyAlignment="1"/>
    <xf numFmtId="0" fontId="0" fillId="0" borderId="0" xfId="0" applyFont="1" applyAlignment="1"/>
    <xf numFmtId="0" fontId="5" fillId="5" borderId="4" xfId="0" applyFont="1" applyFill="1" applyBorder="1" applyAlignment="1">
      <alignment horizontal="left" vertical="center"/>
    </xf>
    <xf numFmtId="0" fontId="9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9" fillId="5" borderId="4" xfId="0" applyFont="1" applyFill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2" fontId="8" fillId="0" borderId="0" xfId="0" applyNumberFormat="1" applyFont="1" applyAlignment="1">
      <alignment horizontal="right" vertical="center" wrapText="1"/>
    </xf>
    <xf numFmtId="4" fontId="5" fillId="0" borderId="4" xfId="0" applyNumberFormat="1" applyFont="1" applyBorder="1" applyAlignment="1">
      <alignment horizontal="right" vertical="center" wrapText="1"/>
    </xf>
    <xf numFmtId="4" fontId="5" fillId="0" borderId="4" xfId="0" applyNumberFormat="1" applyFont="1" applyBorder="1" applyAlignment="1">
      <alignment horizontal="right" vertical="top" wrapText="1"/>
    </xf>
    <xf numFmtId="0" fontId="5" fillId="0" borderId="4" xfId="0" applyFont="1" applyBorder="1" applyAlignment="1">
      <alignment horizontal="right" vertical="center" wrapText="1"/>
    </xf>
    <xf numFmtId="2" fontId="5" fillId="0" borderId="4" xfId="0" applyNumberFormat="1" applyFont="1" applyBorder="1" applyAlignment="1">
      <alignment horizontal="right" vertical="top" wrapText="1"/>
    </xf>
    <xf numFmtId="0" fontId="5" fillId="0" borderId="4" xfId="0" applyFont="1" applyBorder="1" applyAlignment="1">
      <alignment horizontal="right" vertical="top" wrapText="1"/>
    </xf>
    <xf numFmtId="2" fontId="8" fillId="3" borderId="4" xfId="0" applyNumberFormat="1" applyFont="1" applyFill="1" applyBorder="1" applyAlignment="1">
      <alignment horizontal="right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10" fillId="0" borderId="0" xfId="0" applyFont="1" applyAlignment="1"/>
    <xf numFmtId="0" fontId="11" fillId="0" borderId="0" xfId="0" applyFont="1" applyAlignment="1">
      <alignment vertical="center" wrapText="1"/>
    </xf>
    <xf numFmtId="0" fontId="0" fillId="0" borderId="3" xfId="0" applyFont="1" applyBorder="1" applyAlignment="1">
      <alignment horizontal="center"/>
    </xf>
    <xf numFmtId="0" fontId="0" fillId="0" borderId="3" xfId="0" applyFont="1" applyBorder="1" applyAlignment="1"/>
    <xf numFmtId="0" fontId="5" fillId="4" borderId="4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1" xfId="0" applyFont="1" applyBorder="1" applyAlignment="1"/>
    <xf numFmtId="0" fontId="12" fillId="0" borderId="0" xfId="0" applyFont="1" applyAlignment="1"/>
    <xf numFmtId="0" fontId="5" fillId="0" borderId="4" xfId="0" applyFont="1" applyBorder="1" applyAlignment="1">
      <alignment horizontal="center"/>
    </xf>
    <xf numFmtId="9" fontId="5" fillId="4" borderId="4" xfId="0" applyNumberFormat="1" applyFont="1" applyFill="1" applyBorder="1" applyAlignment="1">
      <alignment horizontal="center" vertical="center" wrapText="1"/>
    </xf>
    <xf numFmtId="0" fontId="9" fillId="0" borderId="0" xfId="0" applyFont="1" applyAlignment="1"/>
    <xf numFmtId="0" fontId="9" fillId="0" borderId="0" xfId="0" applyFont="1" applyAlignment="1">
      <alignment horizontal="center"/>
    </xf>
    <xf numFmtId="0" fontId="13" fillId="0" borderId="0" xfId="0" applyFont="1"/>
    <xf numFmtId="0" fontId="5" fillId="0" borderId="0" xfId="0" applyFont="1" applyAlignment="1">
      <alignment horizontal="center"/>
    </xf>
    <xf numFmtId="0" fontId="14" fillId="0" borderId="0" xfId="0" applyFont="1" applyAlignment="1"/>
    <xf numFmtId="0" fontId="8" fillId="3" borderId="16" xfId="0" applyFont="1" applyFill="1" applyBorder="1" applyAlignment="1">
      <alignment horizontal="center" vertical="center" wrapText="1"/>
    </xf>
    <xf numFmtId="0" fontId="8" fillId="3" borderId="17" xfId="0" applyFont="1" applyFill="1" applyBorder="1" applyAlignment="1">
      <alignment horizontal="center" vertical="center" wrapText="1"/>
    </xf>
    <xf numFmtId="0" fontId="8" fillId="3" borderId="18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0" borderId="19" xfId="0" applyFont="1" applyBorder="1" applyAlignment="1">
      <alignment horizontal="center" vertical="center" wrapText="1"/>
    </xf>
    <xf numFmtId="0" fontId="5" fillId="4" borderId="4" xfId="0" applyFont="1" applyFill="1" applyBorder="1" applyAlignment="1">
      <alignment horizontal="right" vertical="center" wrapText="1"/>
    </xf>
    <xf numFmtId="2" fontId="5" fillId="6" borderId="4" xfId="0" applyNumberFormat="1" applyFont="1" applyFill="1" applyBorder="1" applyAlignment="1">
      <alignment horizontal="right" vertical="center" wrapText="1"/>
    </xf>
    <xf numFmtId="0" fontId="5" fillId="4" borderId="20" xfId="0" applyFont="1" applyFill="1" applyBorder="1" applyAlignment="1">
      <alignment horizontal="center" vertical="center" wrapText="1"/>
    </xf>
    <xf numFmtId="2" fontId="8" fillId="3" borderId="24" xfId="0" applyNumberFormat="1" applyFont="1" applyFill="1" applyBorder="1" applyAlignment="1">
      <alignment horizontal="right" vertical="center" wrapText="1"/>
    </xf>
    <xf numFmtId="0" fontId="8" fillId="3" borderId="24" xfId="0" applyFont="1" applyFill="1" applyBorder="1" applyAlignment="1">
      <alignment horizontal="center" vertical="center" wrapText="1"/>
    </xf>
    <xf numFmtId="0" fontId="8" fillId="3" borderId="24" xfId="0" applyFont="1" applyFill="1" applyBorder="1" applyAlignment="1">
      <alignment horizontal="right" vertical="center" wrapText="1"/>
    </xf>
    <xf numFmtId="0" fontId="8" fillId="3" borderId="25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0" fillId="0" borderId="4" xfId="0" applyFont="1" applyBorder="1" applyAlignment="1"/>
    <xf numFmtId="164" fontId="5" fillId="4" borderId="4" xfId="0" applyNumberFormat="1" applyFont="1" applyFill="1" applyBorder="1" applyAlignment="1">
      <alignment horizontal="center" vertical="center" wrapText="1"/>
    </xf>
    <xf numFmtId="0" fontId="7" fillId="0" borderId="0" xfId="0" applyFont="1" applyAlignment="1"/>
    <xf numFmtId="0" fontId="19" fillId="3" borderId="29" xfId="0" applyFont="1" applyFill="1" applyBorder="1" applyAlignment="1">
      <alignment horizontal="center" vertical="center" wrapText="1"/>
    </xf>
    <xf numFmtId="0" fontId="9" fillId="4" borderId="20" xfId="0" applyFont="1" applyFill="1" applyBorder="1" applyAlignment="1">
      <alignment horizontal="right" vertical="center" wrapText="1"/>
    </xf>
    <xf numFmtId="0" fontId="5" fillId="4" borderId="31" xfId="0" applyFont="1" applyFill="1" applyBorder="1" applyAlignment="1">
      <alignment horizontal="right" vertical="center" wrapText="1"/>
    </xf>
    <xf numFmtId="0" fontId="9" fillId="4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horizontal="right" vertical="center" wrapText="1"/>
    </xf>
    <xf numFmtId="0" fontId="5" fillId="0" borderId="31" xfId="0" applyFont="1" applyBorder="1" applyAlignment="1">
      <alignment horizontal="right" vertical="center" wrapText="1"/>
    </xf>
    <xf numFmtId="0" fontId="8" fillId="3" borderId="25" xfId="0" applyFont="1" applyFill="1" applyBorder="1" applyAlignment="1">
      <alignment horizontal="right" vertical="center" wrapText="1"/>
    </xf>
    <xf numFmtId="0" fontId="8" fillId="3" borderId="33" xfId="0" applyFont="1" applyFill="1" applyBorder="1" applyAlignment="1">
      <alignment horizontal="right" vertical="center" wrapText="1"/>
    </xf>
    <xf numFmtId="0" fontId="5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10" fontId="5" fillId="0" borderId="0" xfId="0" applyNumberFormat="1" applyFont="1" applyAlignment="1">
      <alignment horizontal="left" vertical="center" wrapText="1"/>
    </xf>
    <xf numFmtId="167" fontId="5" fillId="0" borderId="0" xfId="0" applyNumberFormat="1" applyFont="1" applyAlignment="1">
      <alignment horizontal="left" vertical="center" wrapText="1"/>
    </xf>
    <xf numFmtId="0" fontId="8" fillId="3" borderId="34" xfId="0" applyFont="1" applyFill="1" applyBorder="1" applyAlignment="1">
      <alignment horizontal="left" vertical="center" wrapText="1"/>
    </xf>
    <xf numFmtId="0" fontId="20" fillId="0" borderId="4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center" wrapText="1"/>
    </xf>
    <xf numFmtId="0" fontId="0" fillId="0" borderId="0" xfId="0" applyFont="1" applyAlignment="1">
      <alignment horizontal="left"/>
    </xf>
    <xf numFmtId="0" fontId="22" fillId="0" borderId="0" xfId="0" applyFont="1" applyAlignment="1"/>
    <xf numFmtId="0" fontId="8" fillId="3" borderId="3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8" fillId="3" borderId="36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wrapText="1"/>
    </xf>
    <xf numFmtId="0" fontId="5" fillId="0" borderId="19" xfId="0" applyFont="1" applyBorder="1" applyAlignment="1">
      <alignment horizontal="left" vertical="center" wrapText="1"/>
    </xf>
    <xf numFmtId="2" fontId="5" fillId="0" borderId="4" xfId="0" applyNumberFormat="1" applyFont="1" applyBorder="1" applyAlignment="1">
      <alignment horizontal="center" vertical="center" wrapText="1"/>
    </xf>
    <xf numFmtId="2" fontId="5" fillId="0" borderId="20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/>
    </xf>
    <xf numFmtId="0" fontId="5" fillId="0" borderId="16" xfId="0" applyFont="1" applyBorder="1" applyAlignment="1">
      <alignment horizontal="left" vertical="center" wrapText="1"/>
    </xf>
    <xf numFmtId="0" fontId="9" fillId="0" borderId="18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9" fillId="0" borderId="3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2" fontId="8" fillId="3" borderId="20" xfId="0" applyNumberFormat="1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left" vertical="center" wrapText="1"/>
    </xf>
    <xf numFmtId="0" fontId="8" fillId="3" borderId="20" xfId="0" applyFont="1" applyFill="1" applyBorder="1" applyAlignment="1">
      <alignment horizontal="left" vertical="center" wrapText="1"/>
    </xf>
    <xf numFmtId="0" fontId="8" fillId="3" borderId="29" xfId="0" applyFont="1" applyFill="1" applyBorder="1" applyAlignment="1">
      <alignment horizontal="center" vertical="center" wrapText="1"/>
    </xf>
    <xf numFmtId="4" fontId="5" fillId="0" borderId="4" xfId="0" applyNumberFormat="1" applyFont="1" applyBorder="1" applyAlignment="1">
      <alignment horizontal="center" vertical="center" wrapText="1"/>
    </xf>
    <xf numFmtId="2" fontId="5" fillId="7" borderId="20" xfId="0" applyNumberFormat="1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4" fontId="5" fillId="0" borderId="4" xfId="0" applyNumberFormat="1" applyFont="1" applyBorder="1" applyAlignment="1">
      <alignment horizontal="center" vertical="top" wrapText="1"/>
    </xf>
    <xf numFmtId="4" fontId="5" fillId="0" borderId="20" xfId="0" applyNumberFormat="1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top" wrapText="1"/>
    </xf>
    <xf numFmtId="2" fontId="5" fillId="0" borderId="20" xfId="0" applyNumberFormat="1" applyFont="1" applyBorder="1" applyAlignment="1">
      <alignment horizontal="center" vertical="top" wrapText="1"/>
    </xf>
    <xf numFmtId="10" fontId="8" fillId="3" borderId="20" xfId="0" applyNumberFormat="1" applyFont="1" applyFill="1" applyBorder="1" applyAlignment="1">
      <alignment horizontal="center" vertical="center" wrapText="1"/>
    </xf>
    <xf numFmtId="10" fontId="8" fillId="3" borderId="39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7" fillId="3" borderId="19" xfId="0" applyFont="1" applyFill="1" applyBorder="1" applyAlignment="1">
      <alignment horizontal="left" vertical="center" wrapText="1"/>
    </xf>
    <xf numFmtId="2" fontId="5" fillId="0" borderId="18" xfId="0" applyNumberFormat="1" applyFont="1" applyBorder="1" applyAlignment="1">
      <alignment horizontal="left" vertical="center" wrapText="1"/>
    </xf>
    <xf numFmtId="0" fontId="25" fillId="8" borderId="19" xfId="0" applyFont="1" applyFill="1" applyBorder="1" applyAlignment="1">
      <alignment horizontal="left" vertical="center" wrapText="1"/>
    </xf>
    <xf numFmtId="0" fontId="9" fillId="8" borderId="20" xfId="0" applyFont="1" applyFill="1" applyBorder="1" applyAlignment="1">
      <alignment horizontal="left" vertical="center" wrapText="1"/>
    </xf>
    <xf numFmtId="0" fontId="5" fillId="7" borderId="20" xfId="0" applyFont="1" applyFill="1" applyBorder="1" applyAlignment="1">
      <alignment horizontal="left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9" fillId="0" borderId="20" xfId="0" applyFont="1" applyBorder="1" applyAlignment="1">
      <alignment horizontal="left" vertical="center" wrapText="1"/>
    </xf>
    <xf numFmtId="0" fontId="25" fillId="8" borderId="34" xfId="0" applyFont="1" applyFill="1" applyBorder="1" applyAlignment="1">
      <alignment horizontal="left" vertical="center" wrapText="1"/>
    </xf>
    <xf numFmtId="0" fontId="5" fillId="8" borderId="25" xfId="0" applyFont="1" applyFill="1" applyBorder="1" applyAlignment="1">
      <alignment horizontal="left" vertical="center" wrapText="1"/>
    </xf>
    <xf numFmtId="0" fontId="9" fillId="7" borderId="20" xfId="0" applyFont="1" applyFill="1" applyBorder="1" applyAlignment="1">
      <alignment horizontal="lef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wrapText="1"/>
    </xf>
    <xf numFmtId="2" fontId="7" fillId="3" borderId="4" xfId="0" applyNumberFormat="1" applyFont="1" applyFill="1" applyBorder="1" applyAlignment="1">
      <alignment horizontal="right" vertical="center" wrapText="1"/>
    </xf>
    <xf numFmtId="0" fontId="5" fillId="6" borderId="20" xfId="0" applyFont="1" applyFill="1" applyBorder="1" applyAlignment="1">
      <alignment horizontal="left" vertical="center" wrapText="1"/>
    </xf>
    <xf numFmtId="0" fontId="5" fillId="7" borderId="3" xfId="0" applyFont="1" applyFill="1" applyBorder="1" applyAlignment="1">
      <alignment horizontal="center" vertical="center" wrapText="1"/>
    </xf>
    <xf numFmtId="10" fontId="5" fillId="7" borderId="20" xfId="0" applyNumberFormat="1" applyFont="1" applyFill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38" fontId="5" fillId="10" borderId="20" xfId="0" applyNumberFormat="1" applyFont="1" applyFill="1" applyBorder="1" applyAlignment="1">
      <alignment horizontal="left" vertical="center" wrapText="1"/>
    </xf>
    <xf numFmtId="2" fontId="9" fillId="7" borderId="20" xfId="0" applyNumberFormat="1" applyFont="1" applyFill="1" applyBorder="1" applyAlignment="1">
      <alignment horizontal="right" vertical="center" wrapText="1"/>
    </xf>
    <xf numFmtId="10" fontId="7" fillId="3" borderId="4" xfId="0" applyNumberFormat="1" applyFont="1" applyFill="1" applyBorder="1" applyAlignment="1">
      <alignment horizontal="right" vertical="center" wrapText="1"/>
    </xf>
    <xf numFmtId="0" fontId="7" fillId="3" borderId="34" xfId="0" applyFont="1" applyFill="1" applyBorder="1" applyAlignment="1">
      <alignment horizontal="left" vertical="center" wrapText="1"/>
    </xf>
    <xf numFmtId="38" fontId="5" fillId="10" borderId="25" xfId="0" applyNumberFormat="1" applyFont="1" applyFill="1" applyBorder="1" applyAlignment="1">
      <alignment horizontal="left" vertical="center" wrapText="1"/>
    </xf>
    <xf numFmtId="0" fontId="27" fillId="0" borderId="0" xfId="0" applyFont="1" applyAlignment="1"/>
    <xf numFmtId="0" fontId="8" fillId="3" borderId="3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left"/>
    </xf>
    <xf numFmtId="0" fontId="8" fillId="9" borderId="40" xfId="0" applyFont="1" applyFill="1" applyBorder="1" applyAlignment="1">
      <alignment horizontal="left" vertical="center" wrapText="1"/>
    </xf>
    <xf numFmtId="0" fontId="8" fillId="9" borderId="44" xfId="0" applyFont="1" applyFill="1" applyBorder="1" applyAlignment="1">
      <alignment horizontal="center" vertical="center" wrapText="1"/>
    </xf>
    <xf numFmtId="0" fontId="8" fillId="9" borderId="3" xfId="0" applyFont="1" applyFill="1" applyBorder="1" applyAlignment="1">
      <alignment horizontal="center" vertical="center" wrapText="1"/>
    </xf>
    <xf numFmtId="0" fontId="8" fillId="9" borderId="45" xfId="0" applyFont="1" applyFill="1" applyBorder="1" applyAlignment="1">
      <alignment horizontal="center" vertical="center" wrapText="1"/>
    </xf>
    <xf numFmtId="0" fontId="5" fillId="0" borderId="44" xfId="0" applyFont="1" applyBorder="1" applyAlignment="1">
      <alignment horizontal="left" vertical="center" wrapText="1"/>
    </xf>
    <xf numFmtId="2" fontId="5" fillId="0" borderId="3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2" fontId="5" fillId="0" borderId="45" xfId="0" applyNumberFormat="1" applyFont="1" applyBorder="1" applyAlignment="1">
      <alignment horizontal="center" vertical="center" wrapText="1"/>
    </xf>
    <xf numFmtId="0" fontId="9" fillId="0" borderId="45" xfId="0" applyFont="1" applyBorder="1" applyAlignment="1">
      <alignment horizontal="left" vertical="center" wrapText="1"/>
    </xf>
    <xf numFmtId="0" fontId="5" fillId="0" borderId="45" xfId="0" applyFont="1" applyBorder="1" applyAlignment="1">
      <alignment horizontal="left" vertical="center" wrapText="1"/>
    </xf>
    <xf numFmtId="0" fontId="9" fillId="0" borderId="47" xfId="0" applyFont="1" applyBorder="1" applyAlignment="1">
      <alignment horizontal="left" vertical="center" wrapText="1"/>
    </xf>
    <xf numFmtId="0" fontId="9" fillId="0" borderId="48" xfId="0" applyFont="1" applyBorder="1" applyAlignment="1">
      <alignment horizontal="left" vertical="center" wrapText="1"/>
    </xf>
    <xf numFmtId="2" fontId="30" fillId="9" borderId="45" xfId="0" applyNumberFormat="1" applyFont="1" applyFill="1" applyBorder="1" applyAlignment="1">
      <alignment horizontal="center" vertical="center" wrapText="1"/>
    </xf>
    <xf numFmtId="0" fontId="16" fillId="9" borderId="44" xfId="0" applyFont="1" applyFill="1" applyBorder="1" applyAlignment="1">
      <alignment horizontal="left" vertical="center" wrapText="1"/>
    </xf>
    <xf numFmtId="0" fontId="16" fillId="9" borderId="3" xfId="0" applyFont="1" applyFill="1" applyBorder="1" applyAlignment="1">
      <alignment horizontal="left" vertical="center" wrapText="1"/>
    </xf>
    <xf numFmtId="0" fontId="16" fillId="9" borderId="45" xfId="0" applyFont="1" applyFill="1" applyBorder="1" applyAlignment="1">
      <alignment horizontal="left" vertical="center" wrapText="1"/>
    </xf>
    <xf numFmtId="0" fontId="9" fillId="0" borderId="43" xfId="0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top" wrapText="1"/>
    </xf>
    <xf numFmtId="0" fontId="5" fillId="0" borderId="50" xfId="0" applyFont="1" applyBorder="1" applyAlignment="1">
      <alignment horizontal="center" vertical="center" wrapText="1"/>
    </xf>
    <xf numFmtId="4" fontId="5" fillId="0" borderId="3" xfId="0" applyNumberFormat="1" applyFont="1" applyBorder="1" applyAlignment="1">
      <alignment horizontal="center" vertical="center" wrapText="1"/>
    </xf>
    <xf numFmtId="4" fontId="5" fillId="0" borderId="3" xfId="0" applyNumberFormat="1" applyFont="1" applyBorder="1" applyAlignment="1">
      <alignment horizontal="center" vertical="top" wrapText="1"/>
    </xf>
    <xf numFmtId="0" fontId="9" fillId="0" borderId="5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top" wrapText="1"/>
    </xf>
    <xf numFmtId="2" fontId="5" fillId="0" borderId="45" xfId="0" applyNumberFormat="1" applyFont="1" applyBorder="1" applyAlignment="1">
      <alignment horizontal="center" vertical="top" wrapText="1"/>
    </xf>
    <xf numFmtId="0" fontId="16" fillId="0" borderId="4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/>
    </xf>
    <xf numFmtId="2" fontId="9" fillId="0" borderId="45" xfId="0" applyNumberFormat="1" applyFont="1" applyBorder="1" applyAlignment="1">
      <alignment horizontal="center" vertical="center" wrapText="1"/>
    </xf>
    <xf numFmtId="10" fontId="30" fillId="9" borderId="45" xfId="0" applyNumberFormat="1" applyFont="1" applyFill="1" applyBorder="1" applyAlignment="1">
      <alignment horizontal="center" vertical="center" wrapText="1"/>
    </xf>
    <xf numFmtId="10" fontId="30" fillId="9" borderId="48" xfId="0" applyNumberFormat="1" applyFont="1" applyFill="1" applyBorder="1" applyAlignment="1">
      <alignment horizontal="center" vertical="center" wrapText="1"/>
    </xf>
    <xf numFmtId="0" fontId="5" fillId="0" borderId="55" xfId="0" applyFont="1" applyBorder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4" fontId="16" fillId="0" borderId="56" xfId="0" applyNumberFormat="1" applyFont="1" applyBorder="1" applyAlignment="1">
      <alignment horizontal="left" vertical="center" wrapText="1"/>
    </xf>
    <xf numFmtId="0" fontId="8" fillId="9" borderId="44" xfId="0" applyFont="1" applyFill="1" applyBorder="1" applyAlignment="1">
      <alignment horizontal="left" vertical="center" wrapText="1"/>
    </xf>
    <xf numFmtId="0" fontId="16" fillId="0" borderId="45" xfId="0" applyFont="1" applyBorder="1" applyAlignment="1">
      <alignment horizontal="left" vertical="center" wrapText="1"/>
    </xf>
    <xf numFmtId="0" fontId="25" fillId="11" borderId="44" xfId="0" applyFont="1" applyFill="1" applyBorder="1" applyAlignment="1">
      <alignment horizontal="left" vertical="center" wrapText="1"/>
    </xf>
    <xf numFmtId="0" fontId="8" fillId="11" borderId="45" xfId="0" applyFont="1" applyFill="1" applyBorder="1" applyAlignment="1">
      <alignment horizontal="left" vertical="center" wrapText="1"/>
    </xf>
    <xf numFmtId="0" fontId="5" fillId="12" borderId="45" xfId="0" applyFont="1" applyFill="1" applyBorder="1" applyAlignment="1">
      <alignment horizontal="left" vertical="center" wrapText="1"/>
    </xf>
    <xf numFmtId="0" fontId="25" fillId="11" borderId="47" xfId="0" applyFont="1" applyFill="1" applyBorder="1" applyAlignment="1">
      <alignment horizontal="left" vertical="center" wrapText="1"/>
    </xf>
    <xf numFmtId="0" fontId="8" fillId="11" borderId="48" xfId="0" applyFont="1" applyFill="1" applyBorder="1" applyAlignment="1">
      <alignment horizontal="left" vertical="center" wrapText="1"/>
    </xf>
    <xf numFmtId="0" fontId="9" fillId="12" borderId="45" xfId="0" applyFont="1" applyFill="1" applyBorder="1" applyAlignment="1">
      <alignment horizontal="left" vertical="center" wrapText="1"/>
    </xf>
    <xf numFmtId="10" fontId="5" fillId="12" borderId="45" xfId="0" applyNumberFormat="1" applyFont="1" applyFill="1" applyBorder="1" applyAlignment="1">
      <alignment horizontal="left" vertical="center" wrapText="1"/>
    </xf>
    <xf numFmtId="38" fontId="5" fillId="0" borderId="45" xfId="0" applyNumberFormat="1" applyFont="1" applyBorder="1" applyAlignment="1">
      <alignment horizontal="left" vertical="center" wrapText="1"/>
    </xf>
    <xf numFmtId="0" fontId="8" fillId="9" borderId="47" xfId="0" applyFont="1" applyFill="1" applyBorder="1" applyAlignment="1">
      <alignment horizontal="left" vertical="center" wrapText="1"/>
    </xf>
    <xf numFmtId="38" fontId="5" fillId="0" borderId="48" xfId="0" applyNumberFormat="1" applyFont="1" applyBorder="1" applyAlignment="1">
      <alignment horizontal="left" vertical="center" wrapText="1"/>
    </xf>
    <xf numFmtId="0" fontId="32" fillId="0" borderId="0" xfId="0" applyFont="1" applyAlignment="1">
      <alignment horizontal="left" vertical="center"/>
    </xf>
    <xf numFmtId="0" fontId="8" fillId="3" borderId="35" xfId="0" applyFont="1" applyFill="1" applyBorder="1" applyAlignment="1">
      <alignment horizontal="left" vertical="center" wrapText="1"/>
    </xf>
    <xf numFmtId="0" fontId="8" fillId="3" borderId="58" xfId="0" applyFont="1" applyFill="1" applyBorder="1" applyAlignment="1">
      <alignment horizontal="left" vertical="center" wrapText="1"/>
    </xf>
    <xf numFmtId="0" fontId="8" fillId="3" borderId="59" xfId="0" applyFont="1" applyFill="1" applyBorder="1" applyAlignment="1">
      <alignment horizontal="left" vertical="center" wrapText="1"/>
    </xf>
    <xf numFmtId="0" fontId="8" fillId="3" borderId="60" xfId="0" applyFont="1" applyFill="1" applyBorder="1" applyAlignment="1">
      <alignment horizontal="left" vertical="center" wrapText="1"/>
    </xf>
    <xf numFmtId="0" fontId="27" fillId="0" borderId="58" xfId="0" applyFont="1" applyBorder="1" applyAlignment="1">
      <alignment horizontal="left" vertical="center" wrapText="1"/>
    </xf>
    <xf numFmtId="2" fontId="27" fillId="0" borderId="59" xfId="0" applyNumberFormat="1" applyFont="1" applyBorder="1" applyAlignment="1">
      <alignment horizontal="right" vertical="center" wrapText="1"/>
    </xf>
    <xf numFmtId="0" fontId="27" fillId="0" borderId="59" xfId="0" applyFont="1" applyBorder="1" applyAlignment="1">
      <alignment horizontal="center" vertical="center" wrapText="1"/>
    </xf>
    <xf numFmtId="2" fontId="27" fillId="0" borderId="60" xfId="0" applyNumberFormat="1" applyFont="1" applyBorder="1" applyAlignment="1">
      <alignment horizontal="right" vertical="center" wrapText="1"/>
    </xf>
    <xf numFmtId="0" fontId="5" fillId="0" borderId="58" xfId="0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 wrapText="1"/>
    </xf>
    <xf numFmtId="2" fontId="8" fillId="3" borderId="60" xfId="0" applyNumberFormat="1" applyFont="1" applyFill="1" applyBorder="1" applyAlignment="1">
      <alignment horizontal="center" vertical="center" wrapText="1"/>
    </xf>
    <xf numFmtId="0" fontId="32" fillId="0" borderId="60" xfId="0" applyFont="1" applyBorder="1" applyAlignment="1">
      <alignment horizontal="left" vertical="center" wrapText="1"/>
    </xf>
    <xf numFmtId="0" fontId="7" fillId="3" borderId="59" xfId="0" applyFont="1" applyFill="1" applyBorder="1" applyAlignment="1">
      <alignment horizontal="left" vertical="center" wrapText="1"/>
    </xf>
    <xf numFmtId="0" fontId="8" fillId="3" borderId="60" xfId="0" applyFont="1" applyFill="1" applyBorder="1" applyAlignment="1">
      <alignment horizontal="center" vertical="center" wrapText="1"/>
    </xf>
    <xf numFmtId="2" fontId="5" fillId="0" borderId="59" xfId="0" applyNumberFormat="1" applyFont="1" applyBorder="1" applyAlignment="1">
      <alignment horizontal="right" vertical="center" wrapText="1"/>
    </xf>
    <xf numFmtId="0" fontId="5" fillId="0" borderId="59" xfId="0" applyFont="1" applyBorder="1" applyAlignment="1">
      <alignment horizontal="center" vertical="center" wrapText="1"/>
    </xf>
    <xf numFmtId="2" fontId="5" fillId="0" borderId="60" xfId="0" applyNumberFormat="1" applyFont="1" applyBorder="1" applyAlignment="1">
      <alignment horizontal="right" vertical="center" wrapText="1"/>
    </xf>
    <xf numFmtId="2" fontId="8" fillId="3" borderId="63" xfId="0" applyNumberFormat="1" applyFont="1" applyFill="1" applyBorder="1" applyAlignment="1">
      <alignment horizontal="center" vertical="center" wrapText="1"/>
    </xf>
    <xf numFmtId="10" fontId="8" fillId="3" borderId="18" xfId="0" applyNumberFormat="1" applyFont="1" applyFill="1" applyBorder="1" applyAlignment="1">
      <alignment horizontal="center" vertical="center" wrapText="1"/>
    </xf>
    <xf numFmtId="10" fontId="8" fillId="3" borderId="25" xfId="0" applyNumberFormat="1" applyFont="1" applyFill="1" applyBorder="1" applyAlignment="1">
      <alignment horizontal="center" vertical="center" wrapText="1"/>
    </xf>
    <xf numFmtId="169" fontId="9" fillId="13" borderId="65" xfId="0" applyNumberFormat="1" applyFont="1" applyFill="1" applyBorder="1" applyAlignment="1">
      <alignment horizontal="left" vertical="center" wrapText="1"/>
    </xf>
    <xf numFmtId="169" fontId="9" fillId="13" borderId="66" xfId="0" applyNumberFormat="1" applyFont="1" applyFill="1" applyBorder="1" applyAlignment="1">
      <alignment horizontal="right" vertical="center" wrapText="1"/>
    </xf>
    <xf numFmtId="0" fontId="11" fillId="0" borderId="0" xfId="0" applyFont="1" applyAlignment="1">
      <alignment horizontal="right" vertical="center" wrapText="1"/>
    </xf>
    <xf numFmtId="0" fontId="9" fillId="0" borderId="0" xfId="0" applyFont="1" applyAlignment="1">
      <alignment horizontal="right" vertical="center" wrapText="1"/>
    </xf>
    <xf numFmtId="0" fontId="7" fillId="3" borderId="44" xfId="0" applyFont="1" applyFill="1" applyBorder="1" applyAlignment="1">
      <alignment horizontal="left" vertical="center" wrapText="1"/>
    </xf>
    <xf numFmtId="2" fontId="5" fillId="0" borderId="45" xfId="0" applyNumberFormat="1" applyFont="1" applyBorder="1" applyAlignment="1">
      <alignment horizontal="right" vertical="center" wrapText="1"/>
    </xf>
    <xf numFmtId="2" fontId="5" fillId="7" borderId="4" xfId="0" applyNumberFormat="1" applyFont="1" applyFill="1" applyBorder="1" applyAlignment="1">
      <alignment horizontal="center" vertical="center" wrapText="1"/>
    </xf>
    <xf numFmtId="0" fontId="5" fillId="0" borderId="67" xfId="0" applyFont="1" applyBorder="1" applyAlignment="1">
      <alignment horizontal="left" vertical="center" wrapText="1"/>
    </xf>
    <xf numFmtId="0" fontId="9" fillId="13" borderId="44" xfId="0" applyFont="1" applyFill="1" applyBorder="1" applyAlignment="1">
      <alignment horizontal="left" vertical="center" wrapText="1"/>
    </xf>
    <xf numFmtId="2" fontId="9" fillId="13" borderId="45" xfId="0" applyNumberFormat="1" applyFont="1" applyFill="1" applyBorder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5" fillId="13" borderId="44" xfId="0" applyFont="1" applyFill="1" applyBorder="1" applyAlignment="1">
      <alignment horizontal="left" vertical="center" wrapText="1"/>
    </xf>
    <xf numFmtId="1" fontId="5" fillId="13" borderId="45" xfId="0" applyNumberFormat="1" applyFont="1" applyFill="1" applyBorder="1" applyAlignment="1">
      <alignment horizontal="right" vertical="center" wrapText="1"/>
    </xf>
    <xf numFmtId="0" fontId="5" fillId="0" borderId="3" xfId="0" applyFont="1" applyBorder="1" applyAlignment="1">
      <alignment horizontal="left" wrapText="1"/>
    </xf>
    <xf numFmtId="0" fontId="9" fillId="14" borderId="47" xfId="0" applyFont="1" applyFill="1" applyBorder="1" applyAlignment="1">
      <alignment horizontal="left" vertical="center" wrapText="1"/>
    </xf>
    <xf numFmtId="2" fontId="9" fillId="14" borderId="48" xfId="0" applyNumberFormat="1" applyFont="1" applyFill="1" applyBorder="1" applyAlignment="1">
      <alignment horizontal="right" vertical="center" wrapText="1"/>
    </xf>
    <xf numFmtId="0" fontId="27" fillId="0" borderId="3" xfId="0" applyFont="1" applyBorder="1" applyAlignment="1">
      <alignment horizontal="center"/>
    </xf>
    <xf numFmtId="0" fontId="8" fillId="3" borderId="3" xfId="0" applyFont="1" applyFill="1" applyBorder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70" fontId="5" fillId="12" borderId="45" xfId="0" applyNumberFormat="1" applyFont="1" applyFill="1" applyBorder="1" applyAlignment="1">
      <alignment horizontal="right" vertical="center" wrapText="1"/>
    </xf>
    <xf numFmtId="0" fontId="5" fillId="12" borderId="45" xfId="0" applyFont="1" applyFill="1" applyBorder="1" applyAlignment="1">
      <alignment horizontal="right" vertical="center" wrapText="1"/>
    </xf>
    <xf numFmtId="0" fontId="7" fillId="3" borderId="45" xfId="0" applyFont="1" applyFill="1" applyBorder="1" applyAlignment="1">
      <alignment horizontal="right" vertical="center" wrapText="1"/>
    </xf>
    <xf numFmtId="10" fontId="5" fillId="12" borderId="45" xfId="0" applyNumberFormat="1" applyFont="1" applyFill="1" applyBorder="1" applyAlignment="1">
      <alignment horizontal="right" vertical="center" wrapText="1"/>
    </xf>
    <xf numFmtId="170" fontId="7" fillId="3" borderId="45" xfId="0" applyNumberFormat="1" applyFont="1" applyFill="1" applyBorder="1" applyAlignment="1">
      <alignment horizontal="right" vertical="center" wrapText="1"/>
    </xf>
    <xf numFmtId="0" fontId="7" fillId="3" borderId="47" xfId="0" applyFont="1" applyFill="1" applyBorder="1" applyAlignment="1">
      <alignment horizontal="left" vertical="center" wrapText="1"/>
    </xf>
    <xf numFmtId="170" fontId="7" fillId="3" borderId="48" xfId="0" applyNumberFormat="1" applyFont="1" applyFill="1" applyBorder="1" applyAlignment="1">
      <alignment horizontal="right" vertical="center" wrapText="1"/>
    </xf>
    <xf numFmtId="0" fontId="8" fillId="3" borderId="40" xfId="0" applyFont="1" applyFill="1" applyBorder="1" applyAlignment="1">
      <alignment horizontal="left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56" xfId="0" applyFont="1" applyFill="1" applyBorder="1" applyAlignment="1">
      <alignment horizontal="center" vertical="center" wrapText="1"/>
    </xf>
    <xf numFmtId="2" fontId="5" fillId="12" borderId="44" xfId="0" applyNumberFormat="1" applyFont="1" applyFill="1" applyBorder="1" applyAlignment="1">
      <alignment horizontal="right" vertical="center" wrapText="1"/>
    </xf>
    <xf numFmtId="2" fontId="33" fillId="12" borderId="45" xfId="0" applyNumberFormat="1" applyFont="1" applyFill="1" applyBorder="1" applyAlignment="1">
      <alignment horizontal="right" vertical="center" wrapText="1"/>
    </xf>
    <xf numFmtId="0" fontId="33" fillId="0" borderId="0" xfId="0" applyFont="1" applyAlignment="1">
      <alignment horizontal="left" wrapText="1"/>
    </xf>
    <xf numFmtId="0" fontId="8" fillId="3" borderId="47" xfId="0" applyFont="1" applyFill="1" applyBorder="1" applyAlignment="1">
      <alignment horizontal="left" vertical="center" wrapText="1"/>
    </xf>
    <xf numFmtId="2" fontId="8" fillId="3" borderId="47" xfId="0" applyNumberFormat="1" applyFont="1" applyFill="1" applyBorder="1" applyAlignment="1">
      <alignment horizontal="right" vertical="center" wrapText="1"/>
    </xf>
    <xf numFmtId="2" fontId="8" fillId="3" borderId="48" xfId="0" applyNumberFormat="1" applyFont="1" applyFill="1" applyBorder="1" applyAlignment="1">
      <alignment horizontal="right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34" fillId="0" borderId="0" xfId="0" applyFont="1" applyAlignment="1">
      <alignment horizontal="left" wrapText="1"/>
    </xf>
    <xf numFmtId="0" fontId="35" fillId="0" borderId="0" xfId="0" applyFont="1" applyAlignment="1">
      <alignment horizontal="left" wrapText="1"/>
    </xf>
    <xf numFmtId="0" fontId="5" fillId="0" borderId="0" xfId="0" applyFont="1" applyAlignment="1">
      <alignment horizontal="left" vertical="center"/>
    </xf>
    <xf numFmtId="0" fontId="33" fillId="0" borderId="0" xfId="0" applyFont="1" applyAlignment="1">
      <alignment horizontal="left"/>
    </xf>
    <xf numFmtId="0" fontId="8" fillId="3" borderId="4" xfId="0" applyFont="1" applyFill="1" applyBorder="1" applyAlignment="1">
      <alignment horizontal="left" vertical="center" wrapText="1"/>
    </xf>
    <xf numFmtId="0" fontId="36" fillId="0" borderId="0" xfId="0" applyFont="1" applyAlignment="1">
      <alignment horizontal="left" wrapText="1"/>
    </xf>
    <xf numFmtId="0" fontId="37" fillId="0" borderId="0" xfId="0" applyFont="1" applyAlignment="1">
      <alignment horizontal="left" wrapText="1"/>
    </xf>
    <xf numFmtId="0" fontId="15" fillId="0" borderId="0" xfId="0" applyFont="1" applyAlignment="1">
      <alignment horizontal="left" wrapText="1"/>
    </xf>
    <xf numFmtId="0" fontId="11" fillId="0" borderId="4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right" vertical="center" wrapText="1"/>
    </xf>
    <xf numFmtId="0" fontId="9" fillId="0" borderId="4" xfId="0" applyFont="1" applyBorder="1" applyAlignment="1">
      <alignment horizontal="right" vertical="center" wrapText="1"/>
    </xf>
    <xf numFmtId="2" fontId="5" fillId="12" borderId="4" xfId="0" applyNumberFormat="1" applyFont="1" applyFill="1" applyBorder="1" applyAlignment="1">
      <alignment horizontal="right" vertical="center" wrapText="1"/>
    </xf>
    <xf numFmtId="0" fontId="9" fillId="0" borderId="4" xfId="0" applyFont="1" applyBorder="1" applyAlignment="1">
      <alignment horizontal="left" vertical="center" wrapText="1"/>
    </xf>
    <xf numFmtId="2" fontId="9" fillId="0" borderId="4" xfId="0" applyNumberFormat="1" applyFont="1" applyBorder="1" applyAlignment="1">
      <alignment horizontal="right" vertical="center" wrapText="1"/>
    </xf>
    <xf numFmtId="0" fontId="38" fillId="0" borderId="4" xfId="0" applyFont="1" applyBorder="1" applyAlignment="1">
      <alignment horizontal="left" vertical="center" wrapText="1"/>
    </xf>
    <xf numFmtId="0" fontId="39" fillId="0" borderId="4" xfId="0" applyFont="1" applyBorder="1" applyAlignment="1">
      <alignment horizontal="left" vertical="center" wrapText="1"/>
    </xf>
    <xf numFmtId="2" fontId="38" fillId="0" borderId="4" xfId="0" applyNumberFormat="1" applyFont="1" applyBorder="1" applyAlignment="1">
      <alignment horizontal="right" vertical="center" wrapText="1"/>
    </xf>
    <xf numFmtId="2" fontId="0" fillId="0" borderId="4" xfId="0" applyNumberFormat="1" applyFont="1" applyBorder="1" applyAlignment="1"/>
    <xf numFmtId="2" fontId="39" fillId="0" borderId="4" xfId="0" applyNumberFormat="1" applyFont="1" applyBorder="1" applyAlignment="1">
      <alignment horizontal="right" vertical="center" wrapText="1"/>
    </xf>
    <xf numFmtId="0" fontId="9" fillId="16" borderId="4" xfId="0" applyFont="1" applyFill="1" applyBorder="1" applyAlignment="1">
      <alignment horizontal="left" vertical="center" wrapText="1"/>
    </xf>
    <xf numFmtId="2" fontId="9" fillId="16" borderId="4" xfId="0" applyNumberFormat="1" applyFont="1" applyFill="1" applyBorder="1" applyAlignment="1">
      <alignment horizontal="right" vertical="center" wrapText="1"/>
    </xf>
    <xf numFmtId="2" fontId="33" fillId="0" borderId="4" xfId="0" applyNumberFormat="1" applyFont="1" applyBorder="1" applyAlignment="1">
      <alignment horizontal="right" vertical="center" wrapText="1"/>
    </xf>
    <xf numFmtId="0" fontId="32" fillId="0" borderId="0" xfId="0" applyFont="1" applyAlignment="1">
      <alignment horizontal="left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center"/>
    </xf>
    <xf numFmtId="0" fontId="41" fillId="0" borderId="0" xfId="0" applyFont="1" applyAlignment="1"/>
    <xf numFmtId="2" fontId="41" fillId="0" borderId="0" xfId="0" applyNumberFormat="1" applyFont="1" applyAlignment="1"/>
    <xf numFmtId="2" fontId="40" fillId="0" borderId="0" xfId="0" applyNumberFormat="1" applyFont="1" applyAlignment="1"/>
    <xf numFmtId="1" fontId="42" fillId="0" borderId="0" xfId="0" applyNumberFormat="1" applyFont="1" applyAlignment="1"/>
    <xf numFmtId="0" fontId="44" fillId="0" borderId="0" xfId="0" applyFont="1" applyAlignment="1"/>
    <xf numFmtId="0" fontId="40" fillId="0" borderId="0" xfId="0" applyFont="1" applyAlignment="1"/>
    <xf numFmtId="0" fontId="45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10" fontId="40" fillId="0" borderId="0" xfId="0" applyNumberFormat="1" applyFont="1" applyAlignment="1"/>
    <xf numFmtId="0" fontId="16" fillId="17" borderId="4" xfId="0" applyFont="1" applyFill="1" applyBorder="1" applyAlignment="1">
      <alignment horizontal="left"/>
    </xf>
    <xf numFmtId="2" fontId="4" fillId="18" borderId="4" xfId="0" applyNumberFormat="1" applyFont="1" applyFill="1" applyBorder="1" applyAlignment="1">
      <alignment horizontal="right"/>
    </xf>
    <xf numFmtId="2" fontId="5" fillId="12" borderId="45" xfId="0" applyNumberFormat="1" applyFont="1" applyFill="1" applyBorder="1" applyAlignment="1">
      <alignment horizontal="right" vertical="center" wrapText="1"/>
    </xf>
    <xf numFmtId="2" fontId="0" fillId="0" borderId="0" xfId="0" applyNumberFormat="1" applyFont="1" applyAlignment="1"/>
    <xf numFmtId="0" fontId="32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top" wrapText="1"/>
    </xf>
    <xf numFmtId="10" fontId="9" fillId="0" borderId="0" xfId="0" applyNumberFormat="1" applyFont="1" applyAlignment="1">
      <alignment horizontal="right" vertical="center" wrapText="1"/>
    </xf>
    <xf numFmtId="0" fontId="11" fillId="0" borderId="0" xfId="0" applyFont="1" applyAlignment="1">
      <alignment horizontal="center" vertical="center" wrapText="1"/>
    </xf>
    <xf numFmtId="10" fontId="5" fillId="0" borderId="0" xfId="0" applyNumberFormat="1" applyFont="1" applyAlignment="1">
      <alignment horizontal="right" vertical="center" wrapText="1"/>
    </xf>
    <xf numFmtId="10" fontId="5" fillId="0" borderId="0" xfId="0" applyNumberFormat="1" applyFont="1" applyAlignment="1">
      <alignment horizontal="left" wrapText="1"/>
    </xf>
    <xf numFmtId="0" fontId="33" fillId="0" borderId="0" xfId="0" applyFont="1" applyAlignment="1">
      <alignment horizontal="right" vertical="center" wrapText="1"/>
    </xf>
    <xf numFmtId="169" fontId="9" fillId="13" borderId="4" xfId="0" applyNumberFormat="1" applyFont="1" applyFill="1" applyBorder="1" applyAlignment="1">
      <alignment horizontal="left" vertical="center" wrapText="1"/>
    </xf>
    <xf numFmtId="169" fontId="9" fillId="13" borderId="4" xfId="0" applyNumberFormat="1" applyFont="1" applyFill="1" applyBorder="1" applyAlignment="1">
      <alignment horizontal="right" vertical="center" wrapText="1"/>
    </xf>
    <xf numFmtId="0" fontId="7" fillId="9" borderId="4" xfId="0" applyFont="1" applyFill="1" applyBorder="1" applyAlignment="1">
      <alignment horizontal="left" vertical="center" wrapText="1"/>
    </xf>
    <xf numFmtId="2" fontId="5" fillId="18" borderId="4" xfId="0" applyNumberFormat="1" applyFont="1" applyFill="1" applyBorder="1" applyAlignment="1">
      <alignment horizontal="right" vertical="center" wrapText="1"/>
    </xf>
    <xf numFmtId="0" fontId="9" fillId="14" borderId="4" xfId="0" applyFont="1" applyFill="1" applyBorder="1" applyAlignment="1">
      <alignment horizontal="left" vertical="center" wrapText="1"/>
    </xf>
    <xf numFmtId="2" fontId="9" fillId="14" borderId="4" xfId="0" applyNumberFormat="1" applyFont="1" applyFill="1" applyBorder="1" applyAlignment="1">
      <alignment horizontal="right" vertical="center" wrapText="1"/>
    </xf>
    <xf numFmtId="10" fontId="7" fillId="9" borderId="45" xfId="0" applyNumberFormat="1" applyFont="1" applyFill="1" applyBorder="1" applyAlignment="1">
      <alignment horizontal="right" vertical="center" wrapText="1"/>
    </xf>
    <xf numFmtId="0" fontId="9" fillId="0" borderId="4" xfId="0" applyFont="1" applyBorder="1" applyAlignment="1"/>
    <xf numFmtId="2" fontId="9" fillId="0" borderId="4" xfId="0" applyNumberFormat="1" applyFont="1" applyBorder="1" applyAlignment="1"/>
    <xf numFmtId="1" fontId="16" fillId="0" borderId="4" xfId="0" applyNumberFormat="1" applyFont="1" applyBorder="1" applyAlignment="1"/>
    <xf numFmtId="2" fontId="8" fillId="3" borderId="4" xfId="0" applyNumberFormat="1" applyFont="1" applyFill="1" applyBorder="1" applyAlignment="1">
      <alignment horizontal="center" vertical="center" wrapText="1"/>
    </xf>
    <xf numFmtId="2" fontId="5" fillId="12" borderId="4" xfId="0" applyNumberFormat="1" applyFont="1" applyFill="1" applyBorder="1" applyAlignment="1">
      <alignment horizontal="center" vertical="center" wrapText="1"/>
    </xf>
    <xf numFmtId="0" fontId="47" fillId="0" borderId="4" xfId="0" applyFont="1" applyBorder="1" applyAlignment="1"/>
    <xf numFmtId="2" fontId="5" fillId="15" borderId="4" xfId="0" applyNumberFormat="1" applyFont="1" applyFill="1" applyBorder="1" applyAlignment="1"/>
    <xf numFmtId="0" fontId="16" fillId="0" borderId="4" xfId="0" applyFont="1" applyBorder="1" applyAlignment="1">
      <alignment horizontal="left"/>
    </xf>
    <xf numFmtId="10" fontId="8" fillId="3" borderId="4" xfId="0" applyNumberFormat="1" applyFont="1" applyFill="1" applyBorder="1" applyAlignment="1">
      <alignment horizontal="right" vertical="center" wrapText="1"/>
    </xf>
    <xf numFmtId="2" fontId="8" fillId="3" borderId="4" xfId="0" applyNumberFormat="1" applyFont="1" applyFill="1" applyBorder="1" applyAlignment="1">
      <alignment horizontal="right" wrapText="1"/>
    </xf>
    <xf numFmtId="2" fontId="5" fillId="0" borderId="4" xfId="0" applyNumberFormat="1" applyFont="1" applyBorder="1" applyAlignment="1">
      <alignment horizontal="right"/>
    </xf>
    <xf numFmtId="0" fontId="8" fillId="9" borderId="4" xfId="0" applyFont="1" applyFill="1" applyBorder="1" applyAlignment="1">
      <alignment horizontal="center" vertical="center"/>
    </xf>
    <xf numFmtId="2" fontId="8" fillId="9" borderId="4" xfId="0" applyNumberFormat="1" applyFont="1" applyFill="1" applyBorder="1" applyAlignment="1">
      <alignment horizontal="right"/>
    </xf>
    <xf numFmtId="2" fontId="27" fillId="0" borderId="59" xfId="0" applyNumberFormat="1" applyFont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 wrapText="1"/>
    </xf>
    <xf numFmtId="0" fontId="8" fillId="3" borderId="2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2" fontId="5" fillId="0" borderId="0" xfId="0" applyNumberFormat="1" applyFont="1" applyAlignment="1">
      <alignment horizontal="center" vertical="center" wrapText="1"/>
    </xf>
    <xf numFmtId="49" fontId="5" fillId="7" borderId="20" xfId="0" applyNumberFormat="1" applyFont="1" applyFill="1" applyBorder="1" applyAlignment="1">
      <alignment horizontal="center" vertical="center" wrapText="1"/>
    </xf>
    <xf numFmtId="2" fontId="5" fillId="7" borderId="20" xfId="0" applyNumberFormat="1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top" wrapText="1"/>
    </xf>
    <xf numFmtId="0" fontId="25" fillId="3" borderId="19" xfId="0" applyFont="1" applyFill="1" applyBorder="1" applyAlignment="1">
      <alignment horizontal="center" vertical="center" wrapText="1"/>
    </xf>
    <xf numFmtId="2" fontId="8" fillId="0" borderId="4" xfId="0" applyNumberFormat="1" applyFont="1" applyBorder="1" applyAlignment="1">
      <alignment horizontal="center" vertical="center" wrapText="1"/>
    </xf>
    <xf numFmtId="2" fontId="8" fillId="3" borderId="20" xfId="0" applyNumberFormat="1" applyFont="1" applyFill="1" applyBorder="1" applyAlignment="1">
      <alignment horizontal="right" vertical="center" wrapText="1"/>
    </xf>
    <xf numFmtId="0" fontId="16" fillId="19" borderId="3" xfId="0" applyFont="1" applyFill="1" applyBorder="1" applyAlignment="1">
      <alignment horizontal="left"/>
    </xf>
    <xf numFmtId="171" fontId="16" fillId="19" borderId="3" xfId="0" applyNumberFormat="1" applyFont="1" applyFill="1" applyBorder="1" applyAlignment="1">
      <alignment horizontal="left"/>
    </xf>
    <xf numFmtId="171" fontId="30" fillId="19" borderId="3" xfId="0" applyNumberFormat="1" applyFont="1" applyFill="1" applyBorder="1" applyAlignment="1">
      <alignment horizontal="left"/>
    </xf>
    <xf numFmtId="0" fontId="7" fillId="3" borderId="4" xfId="0" applyFont="1" applyFill="1" applyBorder="1" applyAlignment="1">
      <alignment horizontal="center" vertical="top" wrapText="1"/>
    </xf>
    <xf numFmtId="0" fontId="5" fillId="7" borderId="4" xfId="0" applyFont="1" applyFill="1" applyBorder="1" applyAlignment="1">
      <alignment horizontal="left" vertical="top" wrapText="1"/>
    </xf>
    <xf numFmtId="4" fontId="16" fillId="0" borderId="4" xfId="0" applyNumberFormat="1" applyFont="1" applyBorder="1" applyAlignment="1">
      <alignment horizontal="left" vertical="top" wrapText="1"/>
    </xf>
    <xf numFmtId="4" fontId="5" fillId="0" borderId="4" xfId="0" applyNumberFormat="1" applyFont="1" applyBorder="1" applyAlignment="1">
      <alignment horizontal="left" vertical="top" wrapText="1"/>
    </xf>
    <xf numFmtId="2" fontId="5" fillId="0" borderId="4" xfId="0" applyNumberFormat="1" applyFont="1" applyBorder="1" applyAlignment="1">
      <alignment horizontal="left" vertical="top" wrapText="1"/>
    </xf>
    <xf numFmtId="10" fontId="5" fillId="0" borderId="4" xfId="0" applyNumberFormat="1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/>
    </xf>
    <xf numFmtId="0" fontId="5" fillId="20" borderId="4" xfId="0" applyFont="1" applyFill="1" applyBorder="1" applyAlignment="1">
      <alignment horizontal="left" vertical="top" wrapText="1"/>
    </xf>
    <xf numFmtId="172" fontId="5" fillId="0" borderId="4" xfId="0" applyNumberFormat="1" applyFont="1" applyBorder="1" applyAlignment="1">
      <alignment horizontal="left" vertical="top" wrapText="1"/>
    </xf>
    <xf numFmtId="0" fontId="5" fillId="21" borderId="4" xfId="0" applyFont="1" applyFill="1" applyBorder="1" applyAlignment="1">
      <alignment horizontal="left" vertical="top" wrapText="1"/>
    </xf>
    <xf numFmtId="0" fontId="16" fillId="0" borderId="4" xfId="0" applyFont="1" applyBorder="1" applyAlignment="1">
      <alignment horizontal="left" vertical="top" wrapText="1"/>
    </xf>
    <xf numFmtId="0" fontId="5" fillId="7" borderId="69" xfId="0" applyFont="1" applyFill="1" applyBorder="1" applyAlignment="1">
      <alignment horizontal="left" vertical="top" wrapText="1"/>
    </xf>
    <xf numFmtId="0" fontId="9" fillId="0" borderId="4" xfId="0" applyFont="1" applyBorder="1" applyAlignment="1">
      <alignment horizontal="left" vertical="top" wrapText="1"/>
    </xf>
    <xf numFmtId="170" fontId="5" fillId="0" borderId="4" xfId="0" applyNumberFormat="1" applyFont="1" applyBorder="1" applyAlignment="1">
      <alignment horizontal="left" vertical="top" wrapText="1"/>
    </xf>
    <xf numFmtId="9" fontId="5" fillId="7" borderId="4" xfId="0" applyNumberFormat="1" applyFont="1" applyFill="1" applyBorder="1" applyAlignment="1">
      <alignment horizontal="left" vertical="top" wrapText="1"/>
    </xf>
    <xf numFmtId="172" fontId="5" fillId="7" borderId="4" xfId="0" applyNumberFormat="1" applyFont="1" applyFill="1" applyBorder="1" applyAlignment="1">
      <alignment horizontal="left" vertical="top" wrapText="1"/>
    </xf>
    <xf numFmtId="0" fontId="49" fillId="20" borderId="69" xfId="0" applyFont="1" applyFill="1" applyBorder="1" applyAlignment="1">
      <alignment wrapText="1"/>
    </xf>
    <xf numFmtId="0" fontId="0" fillId="20" borderId="69" xfId="0" applyFont="1" applyFill="1" applyBorder="1" applyAlignment="1"/>
    <xf numFmtId="0" fontId="9" fillId="0" borderId="0" xfId="0" applyFont="1" applyAlignment="1">
      <alignment wrapText="1"/>
    </xf>
    <xf numFmtId="0" fontId="50" fillId="0" borderId="0" xfId="0" applyFont="1" applyAlignment="1">
      <alignment wrapText="1"/>
    </xf>
    <xf numFmtId="9" fontId="5" fillId="0" borderId="0" xfId="0" applyNumberFormat="1" applyFont="1" applyAlignment="1">
      <alignment horizontal="left" wrapText="1"/>
    </xf>
    <xf numFmtId="0" fontId="5" fillId="20" borderId="69" xfId="0" applyFont="1" applyFill="1" applyBorder="1" applyAlignment="1">
      <alignment wrapText="1"/>
    </xf>
    <xf numFmtId="0" fontId="51" fillId="0" borderId="0" xfId="0" applyFont="1" applyAlignment="1">
      <alignment horizontal="left" vertical="center" wrapText="1"/>
    </xf>
    <xf numFmtId="0" fontId="52" fillId="0" borderId="0" xfId="0" applyFont="1" applyAlignment="1"/>
    <xf numFmtId="0" fontId="0" fillId="0" borderId="0" xfId="0" applyFont="1" applyAlignment="1">
      <alignment wrapText="1"/>
    </xf>
    <xf numFmtId="0" fontId="4" fillId="0" borderId="0" xfId="0" applyFont="1" applyAlignment="1"/>
    <xf numFmtId="0" fontId="53" fillId="20" borderId="69" xfId="0" applyFont="1" applyFill="1" applyBorder="1" applyAlignment="1"/>
    <xf numFmtId="0" fontId="54" fillId="20" borderId="69" xfId="0" applyFont="1" applyFill="1" applyBorder="1" applyAlignment="1"/>
    <xf numFmtId="0" fontId="4" fillId="20" borderId="69" xfId="0" applyFont="1" applyFill="1" applyBorder="1" applyAlignment="1"/>
    <xf numFmtId="0" fontId="5" fillId="21" borderId="69" xfId="0" applyFont="1" applyFill="1" applyBorder="1" applyAlignment="1"/>
    <xf numFmtId="0" fontId="5" fillId="21" borderId="69" xfId="0" applyFont="1" applyFill="1" applyBorder="1" applyAlignment="1">
      <alignment wrapText="1"/>
    </xf>
    <xf numFmtId="0" fontId="55" fillId="20" borderId="69" xfId="0" applyFont="1" applyFill="1" applyBorder="1" applyAlignment="1"/>
    <xf numFmtId="0" fontId="56" fillId="0" borderId="0" xfId="0" applyFont="1" applyAlignment="1"/>
    <xf numFmtId="0" fontId="5" fillId="20" borderId="69" xfId="0" applyFont="1" applyFill="1" applyBorder="1" applyAlignment="1"/>
    <xf numFmtId="0" fontId="9" fillId="0" borderId="0" xfId="0" applyFont="1" applyAlignment="1">
      <alignment horizontal="left" vertical="top" wrapText="1"/>
    </xf>
    <xf numFmtId="0" fontId="57" fillId="0" borderId="0" xfId="0" applyFont="1" applyAlignment="1"/>
    <xf numFmtId="0" fontId="58" fillId="20" borderId="69" xfId="0" applyFont="1" applyFill="1" applyBorder="1" applyAlignment="1">
      <alignment vertical="center"/>
    </xf>
    <xf numFmtId="0" fontId="59" fillId="0" borderId="0" xfId="0" applyFont="1" applyAlignment="1">
      <alignment vertical="center"/>
    </xf>
    <xf numFmtId="0" fontId="60" fillId="20" borderId="4" xfId="0" applyFont="1" applyFill="1" applyBorder="1" applyAlignment="1"/>
    <xf numFmtId="0" fontId="5" fillId="20" borderId="69" xfId="0" applyFont="1" applyFill="1" applyBorder="1" applyAlignment="1">
      <alignment horizontal="left"/>
    </xf>
    <xf numFmtId="0" fontId="7" fillId="9" borderId="69" xfId="0" applyFont="1" applyFill="1" applyBorder="1" applyAlignment="1"/>
    <xf numFmtId="0" fontId="61" fillId="22" borderId="19" xfId="0" applyFont="1" applyFill="1" applyBorder="1" applyAlignment="1">
      <alignment horizontal="left" vertical="center" wrapText="1"/>
    </xf>
    <xf numFmtId="0" fontId="9" fillId="20" borderId="69" xfId="0" applyFont="1" applyFill="1" applyBorder="1" applyAlignment="1"/>
    <xf numFmtId="0" fontId="16" fillId="0" borderId="0" xfId="0" applyFont="1" applyAlignment="1"/>
    <xf numFmtId="0" fontId="1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9" fillId="0" borderId="4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73" fontId="5" fillId="0" borderId="4" xfId="0" applyNumberFormat="1" applyFont="1" applyBorder="1" applyAlignment="1">
      <alignment horizontal="left"/>
    </xf>
    <xf numFmtId="0" fontId="5" fillId="0" borderId="4" xfId="0" applyFont="1" applyBorder="1" applyAlignment="1">
      <alignment horizontal="left" wrapText="1"/>
    </xf>
    <xf numFmtId="168" fontId="5" fillId="0" borderId="0" xfId="0" applyNumberFormat="1" applyFont="1" applyAlignment="1"/>
    <xf numFmtId="1" fontId="8" fillId="3" borderId="4" xfId="0" applyNumberFormat="1" applyFont="1" applyFill="1" applyBorder="1" applyAlignment="1">
      <alignment horizontal="center" vertical="center" wrapText="1"/>
    </xf>
    <xf numFmtId="168" fontId="8" fillId="3" borderId="4" xfId="0" applyNumberFormat="1" applyFont="1" applyFill="1" applyBorder="1" applyAlignment="1">
      <alignment horizontal="center" vertical="center" wrapText="1"/>
    </xf>
    <xf numFmtId="4" fontId="5" fillId="4" borderId="4" xfId="0" applyNumberFormat="1" applyFont="1" applyFill="1" applyBorder="1" applyAlignment="1">
      <alignment wrapText="1"/>
    </xf>
    <xf numFmtId="10" fontId="16" fillId="0" borderId="4" xfId="0" applyNumberFormat="1" applyFont="1" applyBorder="1" applyAlignment="1">
      <alignment horizontal="center" wrapText="1"/>
    </xf>
    <xf numFmtId="2" fontId="45" fillId="0" borderId="4" xfId="0" applyNumberFormat="1" applyFont="1" applyBorder="1" applyAlignment="1"/>
    <xf numFmtId="4" fontId="5" fillId="4" borderId="4" xfId="0" applyNumberFormat="1" applyFont="1" applyFill="1" applyBorder="1" applyAlignment="1"/>
    <xf numFmtId="4" fontId="9" fillId="4" borderId="4" xfId="0" applyNumberFormat="1" applyFont="1" applyFill="1" applyBorder="1" applyAlignment="1"/>
    <xf numFmtId="4" fontId="8" fillId="3" borderId="4" xfId="0" applyNumberFormat="1" applyFont="1" applyFill="1" applyBorder="1" applyAlignment="1">
      <alignment wrapText="1"/>
    </xf>
    <xf numFmtId="4" fontId="9" fillId="0" borderId="4" xfId="0" applyNumberFormat="1" applyFont="1" applyBorder="1" applyAlignment="1">
      <alignment wrapText="1"/>
    </xf>
    <xf numFmtId="168" fontId="5" fillId="0" borderId="4" xfId="0" applyNumberFormat="1" applyFont="1" applyBorder="1" applyAlignment="1">
      <alignment horizontal="left" wrapText="1"/>
    </xf>
    <xf numFmtId="168" fontId="9" fillId="0" borderId="4" xfId="0" applyNumberFormat="1" applyFont="1" applyBorder="1" applyAlignment="1">
      <alignment horizontal="left" wrapText="1"/>
    </xf>
    <xf numFmtId="168" fontId="9" fillId="0" borderId="4" xfId="0" applyNumberFormat="1" applyFont="1" applyBorder="1" applyAlignment="1">
      <alignment horizontal="left" vertical="center" wrapText="1"/>
    </xf>
    <xf numFmtId="4" fontId="5" fillId="0" borderId="4" xfId="0" applyNumberFormat="1" applyFont="1" applyBorder="1" applyAlignment="1">
      <alignment wrapText="1"/>
    </xf>
    <xf numFmtId="10" fontId="5" fillId="0" borderId="4" xfId="0" applyNumberFormat="1" applyFont="1" applyBorder="1" applyAlignment="1">
      <alignment horizontal="center" wrapText="1"/>
    </xf>
    <xf numFmtId="4" fontId="5" fillId="0" borderId="4" xfId="0" applyNumberFormat="1" applyFont="1" applyBorder="1" applyAlignment="1">
      <alignment horizontal="right" wrapText="1"/>
    </xf>
    <xf numFmtId="4" fontId="5" fillId="4" borderId="4" xfId="0" applyNumberFormat="1" applyFont="1" applyFill="1" applyBorder="1" applyAlignment="1">
      <alignment horizontal="right" wrapText="1"/>
    </xf>
    <xf numFmtId="4" fontId="9" fillId="4" borderId="4" xfId="0" applyNumberFormat="1" applyFont="1" applyFill="1" applyBorder="1" applyAlignment="1">
      <alignment horizontal="right" wrapText="1"/>
    </xf>
    <xf numFmtId="4" fontId="8" fillId="3" borderId="4" xfId="0" applyNumberFormat="1" applyFont="1" applyFill="1" applyBorder="1" applyAlignment="1">
      <alignment horizontal="right" wrapText="1"/>
    </xf>
    <xf numFmtId="10" fontId="7" fillId="3" borderId="4" xfId="0" applyNumberFormat="1" applyFont="1" applyFill="1" applyBorder="1" applyAlignment="1">
      <alignment horizontal="center" wrapText="1"/>
    </xf>
    <xf numFmtId="2" fontId="45" fillId="16" borderId="4" xfId="0" applyNumberFormat="1" applyFont="1" applyFill="1" applyBorder="1" applyAlignment="1"/>
    <xf numFmtId="4" fontId="9" fillId="0" borderId="4" xfId="0" applyNumberFormat="1" applyFont="1" applyBorder="1" applyAlignment="1">
      <alignment horizontal="right" wrapText="1"/>
    </xf>
    <xf numFmtId="2" fontId="43" fillId="16" borderId="4" xfId="0" applyNumberFormat="1" applyFont="1" applyFill="1" applyBorder="1" applyAlignment="1"/>
    <xf numFmtId="2" fontId="43" fillId="0" borderId="4" xfId="0" applyNumberFormat="1" applyFont="1" applyBorder="1" applyAlignment="1"/>
    <xf numFmtId="2" fontId="62" fillId="9" borderId="4" xfId="0" applyNumberFormat="1" applyFont="1" applyFill="1" applyBorder="1" applyAlignment="1"/>
    <xf numFmtId="168" fontId="5" fillId="0" borderId="4" xfId="0" applyNumberFormat="1" applyFont="1" applyBorder="1" applyAlignment="1"/>
    <xf numFmtId="2" fontId="7" fillId="3" borderId="4" xfId="0" applyNumberFormat="1" applyFont="1" applyFill="1" applyBorder="1" applyAlignment="1"/>
    <xf numFmtId="10" fontId="7" fillId="3" borderId="4" xfId="0" applyNumberFormat="1" applyFont="1" applyFill="1" applyBorder="1" applyAlignment="1"/>
    <xf numFmtId="10" fontId="5" fillId="0" borderId="0" xfId="0" applyNumberFormat="1" applyFont="1" applyAlignment="1"/>
    <xf numFmtId="168" fontId="7" fillId="3" borderId="4" xfId="0" applyNumberFormat="1" applyFont="1" applyFill="1" applyBorder="1" applyAlignment="1"/>
    <xf numFmtId="174" fontId="7" fillId="3" borderId="4" xfId="0" applyNumberFormat="1" applyFont="1" applyFill="1" applyBorder="1" applyAlignment="1"/>
    <xf numFmtId="168" fontId="63" fillId="0" borderId="0" xfId="0" applyNumberFormat="1" applyFont="1" applyAlignment="1"/>
    <xf numFmtId="168" fontId="64" fillId="0" borderId="0" xfId="0" applyNumberFormat="1" applyFont="1" applyAlignment="1"/>
    <xf numFmtId="168" fontId="64" fillId="0" borderId="0" xfId="0" applyNumberFormat="1" applyFont="1" applyAlignment="1">
      <alignment horizontal="left" wrapText="1"/>
    </xf>
    <xf numFmtId="168" fontId="63" fillId="0" borderId="4" xfId="0" applyNumberFormat="1" applyFont="1" applyBorder="1" applyAlignment="1"/>
    <xf numFmtId="1" fontId="63" fillId="0" borderId="4" xfId="0" applyNumberFormat="1" applyFont="1" applyBorder="1" applyAlignment="1">
      <alignment horizontal="center"/>
    </xf>
    <xf numFmtId="168" fontId="63" fillId="0" borderId="4" xfId="0" applyNumberFormat="1" applyFont="1" applyBorder="1" applyAlignment="1">
      <alignment horizontal="center" wrapText="1"/>
    </xf>
    <xf numFmtId="2" fontId="64" fillId="0" borderId="4" xfId="0" applyNumberFormat="1" applyFont="1" applyBorder="1" applyAlignment="1">
      <alignment horizontal="right"/>
    </xf>
    <xf numFmtId="10" fontId="64" fillId="0" borderId="4" xfId="0" applyNumberFormat="1" applyFont="1" applyBorder="1" applyAlignment="1">
      <alignment horizontal="center"/>
    </xf>
    <xf numFmtId="168" fontId="64" fillId="0" borderId="4" xfId="0" applyNumberFormat="1" applyFont="1" applyBorder="1" applyAlignment="1">
      <alignment horizontal="left" wrapText="1"/>
    </xf>
    <xf numFmtId="168" fontId="64" fillId="0" borderId="4" xfId="0" applyNumberFormat="1" applyFont="1" applyBorder="1" applyAlignment="1"/>
    <xf numFmtId="9" fontId="64" fillId="0" borderId="4" xfId="0" applyNumberFormat="1" applyFont="1" applyBorder="1" applyAlignment="1">
      <alignment horizontal="right"/>
    </xf>
    <xf numFmtId="0" fontId="64" fillId="12" borderId="4" xfId="0" applyFont="1" applyFill="1" applyBorder="1" applyAlignment="1">
      <alignment horizontal="right"/>
    </xf>
    <xf numFmtId="0" fontId="64" fillId="0" borderId="4" xfId="0" applyFont="1" applyBorder="1" applyAlignment="1">
      <alignment horizontal="right"/>
    </xf>
    <xf numFmtId="168" fontId="63" fillId="0" borderId="4" xfId="0" applyNumberFormat="1" applyFont="1" applyBorder="1" applyAlignment="1">
      <alignment horizontal="left" wrapText="1"/>
    </xf>
    <xf numFmtId="2" fontId="64" fillId="0" borderId="4" xfId="0" applyNumberFormat="1" applyFont="1" applyBorder="1" applyAlignment="1"/>
    <xf numFmtId="2" fontId="64" fillId="18" borderId="4" xfId="0" applyNumberFormat="1" applyFont="1" applyFill="1" applyBorder="1" applyAlignment="1">
      <alignment horizontal="right"/>
    </xf>
    <xf numFmtId="10" fontId="64" fillId="0" borderId="0" xfId="0" applyNumberFormat="1" applyFont="1" applyAlignment="1"/>
    <xf numFmtId="2" fontId="63" fillId="0" borderId="4" xfId="0" applyNumberFormat="1" applyFont="1" applyBorder="1" applyAlignment="1">
      <alignment horizontal="center"/>
    </xf>
    <xf numFmtId="10" fontId="64" fillId="0" borderId="4" xfId="0" applyNumberFormat="1" applyFont="1" applyBorder="1" applyAlignment="1">
      <alignment horizontal="right"/>
    </xf>
    <xf numFmtId="168" fontId="64" fillId="0" borderId="4" xfId="0" applyNumberFormat="1" applyFont="1" applyBorder="1" applyAlignment="1">
      <alignment horizontal="right"/>
    </xf>
    <xf numFmtId="168" fontId="9" fillId="0" borderId="0" xfId="0" applyNumberFormat="1" applyFont="1" applyAlignment="1"/>
    <xf numFmtId="168" fontId="8" fillId="3" borderId="4" xfId="0" applyNumberFormat="1" applyFont="1" applyFill="1" applyBorder="1" applyAlignment="1">
      <alignment horizontal="center"/>
    </xf>
    <xf numFmtId="1" fontId="8" fillId="3" borderId="4" xfId="0" applyNumberFormat="1" applyFont="1" applyFill="1" applyBorder="1" applyAlignment="1">
      <alignment horizontal="center"/>
    </xf>
    <xf numFmtId="168" fontId="5" fillId="0" borderId="4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168" fontId="5" fillId="12" borderId="4" xfId="0" applyNumberFormat="1" applyFont="1" applyFill="1" applyBorder="1" applyAlignment="1">
      <alignment horizontal="center"/>
    </xf>
    <xf numFmtId="168" fontId="63" fillId="0" borderId="0" xfId="0" applyNumberFormat="1" applyFont="1" applyAlignment="1">
      <alignment horizontal="left" wrapText="1"/>
    </xf>
    <xf numFmtId="168" fontId="9" fillId="0" borderId="4" xfId="0" applyNumberFormat="1" applyFont="1" applyBorder="1" applyAlignment="1"/>
    <xf numFmtId="168" fontId="9" fillId="0" borderId="4" xfId="0" applyNumberFormat="1" applyFont="1" applyBorder="1" applyAlignment="1">
      <alignment horizontal="center"/>
    </xf>
    <xf numFmtId="1" fontId="9" fillId="0" borderId="4" xfId="0" applyNumberFormat="1" applyFont="1" applyBorder="1" applyAlignment="1">
      <alignment horizontal="center"/>
    </xf>
    <xf numFmtId="168" fontId="9" fillId="0" borderId="0" xfId="0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168" fontId="67" fillId="0" borderId="4" xfId="0" applyNumberFormat="1" applyFont="1" applyBorder="1" applyAlignment="1"/>
    <xf numFmtId="168" fontId="8" fillId="3" borderId="69" xfId="0" applyNumberFormat="1" applyFont="1" applyFill="1" applyBorder="1" applyAlignment="1"/>
    <xf numFmtId="168" fontId="8" fillId="3" borderId="69" xfId="0" applyNumberFormat="1" applyFont="1" applyFill="1" applyBorder="1" applyAlignment="1">
      <alignment horizontal="center"/>
    </xf>
    <xf numFmtId="1" fontId="8" fillId="3" borderId="69" xfId="0" applyNumberFormat="1" applyFont="1" applyFill="1" applyBorder="1" applyAlignment="1">
      <alignment horizontal="center"/>
    </xf>
    <xf numFmtId="175" fontId="5" fillId="0" borderId="0" xfId="0" applyNumberFormat="1" applyFont="1" applyAlignment="1"/>
    <xf numFmtId="176" fontId="5" fillId="0" borderId="0" xfId="0" applyNumberFormat="1" applyFont="1" applyAlignment="1"/>
    <xf numFmtId="176" fontId="8" fillId="3" borderId="17" xfId="0" applyNumberFormat="1" applyFont="1" applyFill="1" applyBorder="1" applyAlignment="1">
      <alignment horizontal="center" vertical="center"/>
    </xf>
    <xf numFmtId="176" fontId="8" fillId="3" borderId="24" xfId="0" applyNumberFormat="1" applyFont="1" applyFill="1" applyBorder="1" applyAlignment="1">
      <alignment horizontal="center" vertical="center"/>
    </xf>
    <xf numFmtId="177" fontId="5" fillId="0" borderId="9" xfId="0" applyNumberFormat="1" applyFont="1" applyBorder="1" applyAlignment="1">
      <alignment horizontal="center"/>
    </xf>
    <xf numFmtId="177" fontId="5" fillId="0" borderId="9" xfId="0" applyNumberFormat="1" applyFont="1" applyBorder="1" applyAlignment="1"/>
    <xf numFmtId="176" fontId="5" fillId="0" borderId="9" xfId="0" applyNumberFormat="1" applyFont="1" applyBorder="1" applyAlignment="1"/>
    <xf numFmtId="168" fontId="5" fillId="0" borderId="9" xfId="0" applyNumberFormat="1" applyFont="1" applyBorder="1" applyAlignment="1"/>
    <xf numFmtId="177" fontId="5" fillId="0" borderId="4" xfId="0" applyNumberFormat="1" applyFont="1" applyBorder="1" applyAlignment="1">
      <alignment horizontal="center"/>
    </xf>
    <xf numFmtId="177" fontId="9" fillId="0" borderId="4" xfId="0" applyNumberFormat="1" applyFont="1" applyBorder="1" applyAlignment="1">
      <alignment horizontal="left"/>
    </xf>
    <xf numFmtId="176" fontId="5" fillId="0" borderId="4" xfId="0" applyNumberFormat="1" applyFont="1" applyBorder="1" applyAlignment="1"/>
    <xf numFmtId="4" fontId="5" fillId="0" borderId="4" xfId="0" applyNumberFormat="1" applyFont="1" applyBorder="1" applyAlignment="1">
      <alignment horizontal="right"/>
    </xf>
    <xf numFmtId="4" fontId="9" fillId="0" borderId="4" xfId="0" applyNumberFormat="1" applyFont="1" applyBorder="1" applyAlignment="1">
      <alignment horizontal="right"/>
    </xf>
    <xf numFmtId="168" fontId="5" fillId="0" borderId="4" xfId="0" applyNumberFormat="1" applyFont="1" applyBorder="1" applyAlignment="1">
      <alignment horizontal="left" vertical="center"/>
    </xf>
    <xf numFmtId="4" fontId="5" fillId="18" borderId="4" xfId="0" applyNumberFormat="1" applyFont="1" applyFill="1" applyBorder="1" applyAlignment="1">
      <alignment horizontal="right"/>
    </xf>
    <xf numFmtId="177" fontId="5" fillId="0" borderId="4" xfId="0" applyNumberFormat="1" applyFont="1" applyBorder="1" applyAlignment="1">
      <alignment horizontal="left"/>
    </xf>
    <xf numFmtId="177" fontId="9" fillId="0" borderId="4" xfId="0" applyNumberFormat="1" applyFont="1" applyBorder="1" applyAlignment="1"/>
    <xf numFmtId="4" fontId="5" fillId="0" borderId="4" xfId="0" applyNumberFormat="1" applyFont="1" applyBorder="1" applyAlignment="1"/>
    <xf numFmtId="177" fontId="5" fillId="0" borderId="4" xfId="0" applyNumberFormat="1" applyFont="1" applyBorder="1" applyAlignment="1"/>
    <xf numFmtId="177" fontId="5" fillId="0" borderId="0" xfId="0" applyNumberFormat="1" applyFont="1" applyAlignment="1"/>
    <xf numFmtId="4" fontId="5" fillId="18" borderId="4" xfId="0" applyNumberFormat="1" applyFont="1" applyFill="1" applyBorder="1" applyAlignment="1"/>
    <xf numFmtId="4" fontId="9" fillId="0" borderId="4" xfId="0" applyNumberFormat="1" applyFont="1" applyBorder="1" applyAlignment="1"/>
    <xf numFmtId="177" fontId="5" fillId="0" borderId="0" xfId="0" applyNumberFormat="1" applyFont="1" applyAlignment="1">
      <alignment horizontal="center"/>
    </xf>
    <xf numFmtId="4" fontId="5" fillId="0" borderId="0" xfId="0" applyNumberFormat="1" applyFont="1" applyAlignment="1"/>
    <xf numFmtId="168" fontId="45" fillId="0" borderId="0" xfId="0" applyNumberFormat="1" applyFont="1" applyAlignment="1"/>
    <xf numFmtId="1" fontId="9" fillId="0" borderId="4" xfId="0" applyNumberFormat="1" applyFont="1" applyBorder="1" applyAlignment="1">
      <alignment horizontal="center" vertical="center" wrapText="1"/>
    </xf>
    <xf numFmtId="2" fontId="9" fillId="0" borderId="4" xfId="0" applyNumberFormat="1" applyFont="1" applyBorder="1" applyAlignment="1">
      <alignment horizontal="center" vertical="center" wrapText="1"/>
    </xf>
    <xf numFmtId="10" fontId="9" fillId="0" borderId="4" xfId="0" applyNumberFormat="1" applyFont="1" applyBorder="1" applyAlignment="1">
      <alignment horizontal="left" vertical="center" wrapText="1"/>
    </xf>
    <xf numFmtId="10" fontId="9" fillId="0" borderId="4" xfId="0" applyNumberFormat="1" applyFont="1" applyBorder="1" applyAlignment="1">
      <alignment horizontal="center" vertical="center" wrapText="1"/>
    </xf>
    <xf numFmtId="168" fontId="7" fillId="0" borderId="0" xfId="0" applyNumberFormat="1" applyFont="1" applyAlignment="1"/>
    <xf numFmtId="168" fontId="62" fillId="0" borderId="0" xfId="0" applyNumberFormat="1" applyFont="1" applyAlignment="1"/>
    <xf numFmtId="168" fontId="9" fillId="3" borderId="4" xfId="0" applyNumberFormat="1" applyFont="1" applyFill="1" applyBorder="1" applyAlignment="1">
      <alignment horizontal="center" vertical="center" wrapText="1"/>
    </xf>
    <xf numFmtId="168" fontId="9" fillId="3" borderId="4" xfId="0" applyNumberFormat="1" applyFont="1" applyFill="1" applyBorder="1" applyAlignment="1">
      <alignment horizontal="center" vertical="top" wrapText="1"/>
    </xf>
    <xf numFmtId="3" fontId="5" fillId="4" borderId="4" xfId="0" applyNumberFormat="1" applyFont="1" applyFill="1" applyBorder="1" applyAlignment="1">
      <alignment horizontal="right" vertical="center" wrapText="1"/>
    </xf>
    <xf numFmtId="3" fontId="5" fillId="0" borderId="4" xfId="0" applyNumberFormat="1" applyFont="1" applyBorder="1" applyAlignment="1">
      <alignment horizontal="right" vertical="center" wrapText="1"/>
    </xf>
    <xf numFmtId="168" fontId="45" fillId="0" borderId="4" xfId="0" applyNumberFormat="1" applyFont="1" applyBorder="1" applyAlignment="1"/>
    <xf numFmtId="1" fontId="8" fillId="3" borderId="4" xfId="0" applyNumberFormat="1" applyFont="1" applyFill="1" applyBorder="1" applyAlignment="1">
      <alignment horizontal="right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vertical="center" wrapText="1"/>
    </xf>
    <xf numFmtId="168" fontId="9" fillId="0" borderId="4" xfId="0" applyNumberFormat="1" applyFont="1" applyBorder="1" applyAlignment="1">
      <alignment horizontal="center" wrapText="1"/>
    </xf>
    <xf numFmtId="178" fontId="5" fillId="4" borderId="4" xfId="0" applyNumberFormat="1" applyFont="1" applyFill="1" applyBorder="1" applyAlignment="1">
      <alignment horizontal="center" vertical="center" wrapText="1"/>
    </xf>
    <xf numFmtId="178" fontId="5" fillId="4" borderId="4" xfId="0" applyNumberFormat="1" applyFont="1" applyFill="1" applyBorder="1" applyAlignment="1"/>
    <xf numFmtId="178" fontId="5" fillId="4" borderId="4" xfId="0" applyNumberFormat="1" applyFont="1" applyFill="1" applyBorder="1" applyAlignment="1">
      <alignment horizontal="center"/>
    </xf>
    <xf numFmtId="178" fontId="8" fillId="3" borderId="4" xfId="0" applyNumberFormat="1" applyFont="1" applyFill="1" applyBorder="1" applyAlignment="1">
      <alignment horizontal="center" vertical="center" wrapText="1"/>
    </xf>
    <xf numFmtId="178" fontId="8" fillId="3" borderId="4" xfId="0" applyNumberFormat="1" applyFont="1" applyFill="1" applyBorder="1" applyAlignment="1">
      <alignment horizontal="center"/>
    </xf>
    <xf numFmtId="168" fontId="69" fillId="2" borderId="86" xfId="0" applyNumberFormat="1" applyFont="1" applyFill="1" applyBorder="1" applyAlignment="1"/>
    <xf numFmtId="168" fontId="69" fillId="2" borderId="87" xfId="0" applyNumberFormat="1" applyFont="1" applyFill="1" applyBorder="1" applyAlignment="1"/>
    <xf numFmtId="168" fontId="69" fillId="2" borderId="4" xfId="0" applyNumberFormat="1" applyFont="1" applyFill="1" applyBorder="1" applyAlignment="1"/>
    <xf numFmtId="168" fontId="69" fillId="2" borderId="69" xfId="0" applyNumberFormat="1" applyFont="1" applyFill="1" applyBorder="1" applyAlignment="1"/>
    <xf numFmtId="172" fontId="69" fillId="2" borderId="4" xfId="0" applyNumberFormat="1" applyFont="1" applyFill="1" applyBorder="1" applyAlignment="1"/>
    <xf numFmtId="168" fontId="69" fillId="2" borderId="4" xfId="0" applyNumberFormat="1" applyFont="1" applyFill="1" applyBorder="1" applyAlignment="1">
      <alignment horizontal="center" vertical="center"/>
    </xf>
    <xf numFmtId="0" fontId="69" fillId="2" borderId="4" xfId="0" applyFont="1" applyFill="1" applyBorder="1" applyAlignment="1"/>
    <xf numFmtId="166" fontId="69" fillId="2" borderId="4" xfId="0" applyNumberFormat="1" applyFont="1" applyFill="1" applyBorder="1" applyAlignment="1">
      <alignment horizontal="center" wrapText="1"/>
    </xf>
    <xf numFmtId="168" fontId="69" fillId="2" borderId="4" xfId="0" applyNumberFormat="1" applyFont="1" applyFill="1" applyBorder="1" applyAlignment="1">
      <alignment horizontal="center" wrapText="1"/>
    </xf>
    <xf numFmtId="168" fontId="8" fillId="2" borderId="4" xfId="0" applyNumberFormat="1" applyFont="1" applyFill="1" applyBorder="1" applyAlignment="1">
      <alignment horizontal="center"/>
    </xf>
    <xf numFmtId="2" fontId="45" fillId="0" borderId="4" xfId="0" applyNumberFormat="1" applyFont="1" applyBorder="1" applyAlignment="1">
      <alignment horizontal="center"/>
    </xf>
    <xf numFmtId="168" fontId="69" fillId="2" borderId="4" xfId="0" applyNumberFormat="1" applyFont="1" applyFill="1" applyBorder="1" applyAlignment="1">
      <alignment horizontal="center"/>
    </xf>
    <xf numFmtId="1" fontId="45" fillId="0" borderId="4" xfId="0" applyNumberFormat="1" applyFont="1" applyBorder="1" applyAlignment="1">
      <alignment horizontal="center"/>
    </xf>
    <xf numFmtId="0" fontId="30" fillId="23" borderId="4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/>
    </xf>
    <xf numFmtId="2" fontId="8" fillId="24" borderId="4" xfId="0" applyNumberFormat="1" applyFont="1" applyFill="1" applyBorder="1" applyAlignment="1">
      <alignment horizontal="center" vertical="center" wrapText="1"/>
    </xf>
    <xf numFmtId="0" fontId="14" fillId="24" borderId="4" xfId="0" applyFont="1" applyFill="1" applyBorder="1" applyAlignment="1">
      <alignment wrapText="1"/>
    </xf>
    <xf numFmtId="0" fontId="14" fillId="24" borderId="4" xfId="0" applyFont="1" applyFill="1" applyBorder="1" applyAlignment="1"/>
    <xf numFmtId="0" fontId="14" fillId="0" borderId="4" xfId="0" applyFont="1" applyBorder="1" applyAlignment="1"/>
    <xf numFmtId="10" fontId="30" fillId="24" borderId="4" xfId="0" applyNumberFormat="1" applyFont="1" applyFill="1" applyBorder="1" applyAlignment="1">
      <alignment horizontal="left" vertical="center" wrapText="1"/>
    </xf>
    <xf numFmtId="10" fontId="30" fillId="26" borderId="4" xfId="0" applyNumberFormat="1" applyFont="1" applyFill="1" applyBorder="1" applyAlignment="1">
      <alignment horizontal="center" vertical="center" wrapText="1"/>
    </xf>
    <xf numFmtId="1" fontId="30" fillId="26" borderId="4" xfId="0" applyNumberFormat="1" applyFont="1" applyFill="1" applyBorder="1" applyAlignment="1">
      <alignment horizontal="center" vertical="center" wrapText="1"/>
    </xf>
    <xf numFmtId="10" fontId="30" fillId="24" borderId="4" xfId="0" applyNumberFormat="1" applyFont="1" applyFill="1" applyBorder="1" applyAlignment="1">
      <alignment horizontal="center" vertical="center" wrapText="1"/>
    </xf>
    <xf numFmtId="0" fontId="30" fillId="24" borderId="4" xfId="0" applyFont="1" applyFill="1" applyBorder="1" applyAlignment="1">
      <alignment horizontal="center" vertical="center" wrapText="1"/>
    </xf>
    <xf numFmtId="2" fontId="30" fillId="26" borderId="4" xfId="0" applyNumberFormat="1" applyFont="1" applyFill="1" applyBorder="1" applyAlignment="1">
      <alignment horizontal="center" vertical="center" wrapText="1"/>
    </xf>
    <xf numFmtId="1" fontId="30" fillId="26" borderId="4" xfId="0" applyNumberFormat="1" applyFont="1" applyFill="1" applyBorder="1" applyAlignment="1">
      <alignment horizontal="right" vertical="center" wrapText="1"/>
    </xf>
    <xf numFmtId="0" fontId="52" fillId="0" borderId="4" xfId="0" applyFont="1" applyBorder="1" applyAlignment="1">
      <alignment horizontal="center"/>
    </xf>
    <xf numFmtId="1" fontId="30" fillId="24" borderId="4" xfId="0" applyNumberFormat="1" applyFont="1" applyFill="1" applyBorder="1" applyAlignment="1">
      <alignment horizontal="right" vertical="center" wrapText="1"/>
    </xf>
    <xf numFmtId="0" fontId="30" fillId="24" borderId="4" xfId="0" applyFont="1" applyFill="1" applyBorder="1" applyAlignment="1">
      <alignment horizontal="center" vertical="top" wrapText="1"/>
    </xf>
    <xf numFmtId="0" fontId="9" fillId="24" borderId="4" xfId="0" applyFont="1" applyFill="1" applyBorder="1" applyAlignment="1">
      <alignment vertical="top" wrapText="1"/>
    </xf>
    <xf numFmtId="2" fontId="16" fillId="27" borderId="4" xfId="0" applyNumberFormat="1" applyFont="1" applyFill="1" applyBorder="1" applyAlignment="1">
      <alignment horizontal="right" vertical="center" wrapText="1"/>
    </xf>
    <xf numFmtId="3" fontId="16" fillId="18" borderId="4" xfId="0" applyNumberFormat="1" applyFont="1" applyFill="1" applyBorder="1" applyAlignment="1">
      <alignment horizontal="right" vertical="center" wrapText="1"/>
    </xf>
    <xf numFmtId="3" fontId="5" fillId="18" borderId="4" xfId="0" applyNumberFormat="1" applyFont="1" applyFill="1" applyBorder="1" applyAlignment="1"/>
    <xf numFmtId="38" fontId="16" fillId="18" borderId="4" xfId="0" applyNumberFormat="1" applyFont="1" applyFill="1" applyBorder="1" applyAlignment="1">
      <alignment horizontal="right" vertical="center" wrapText="1"/>
    </xf>
    <xf numFmtId="2" fontId="8" fillId="24" borderId="4" xfId="0" applyNumberFormat="1" applyFont="1" applyFill="1" applyBorder="1" applyAlignment="1">
      <alignment horizontal="right" vertical="center" wrapText="1"/>
    </xf>
    <xf numFmtId="3" fontId="30" fillId="24" borderId="4" xfId="0" applyNumberFormat="1" applyFont="1" applyFill="1" applyBorder="1" applyAlignment="1">
      <alignment horizontal="right" vertical="center" wrapText="1"/>
    </xf>
    <xf numFmtId="3" fontId="9" fillId="24" borderId="4" xfId="0" applyNumberFormat="1" applyFont="1" applyFill="1" applyBorder="1" applyAlignment="1"/>
    <xf numFmtId="3" fontId="9" fillId="0" borderId="4" xfId="0" applyNumberFormat="1" applyFont="1" applyBorder="1" applyAlignment="1"/>
    <xf numFmtId="10" fontId="30" fillId="24" borderId="4" xfId="0" applyNumberFormat="1" applyFont="1" applyFill="1" applyBorder="1" applyAlignment="1">
      <alignment horizontal="right" vertical="center" wrapText="1"/>
    </xf>
    <xf numFmtId="0" fontId="5" fillId="28" borderId="69" xfId="0" applyFont="1" applyFill="1" applyBorder="1" applyAlignment="1"/>
    <xf numFmtId="0" fontId="16" fillId="7" borderId="4" xfId="0" applyFont="1" applyFill="1" applyBorder="1" applyAlignment="1">
      <alignment horizontal="left" vertical="center" wrapText="1"/>
    </xf>
    <xf numFmtId="3" fontId="16" fillId="6" borderId="4" xfId="0" applyNumberFormat="1" applyFont="1" applyFill="1" applyBorder="1" applyAlignment="1">
      <alignment horizontal="center" vertical="center" wrapText="1"/>
    </xf>
    <xf numFmtId="1" fontId="30" fillId="24" borderId="4" xfId="0" applyNumberFormat="1" applyFont="1" applyFill="1" applyBorder="1" applyAlignment="1">
      <alignment horizontal="center" vertical="center" wrapText="1"/>
    </xf>
    <xf numFmtId="2" fontId="8" fillId="0" borderId="0" xfId="0" applyNumberFormat="1" applyFont="1" applyAlignment="1">
      <alignment horizontal="center" vertical="center" wrapText="1"/>
    </xf>
    <xf numFmtId="3" fontId="5" fillId="0" borderId="4" xfId="0" applyNumberFormat="1" applyFont="1" applyBorder="1" applyAlignment="1"/>
    <xf numFmtId="0" fontId="9" fillId="0" borderId="0" xfId="0" applyFont="1" applyAlignment="1">
      <alignment horizontal="center" vertical="center"/>
    </xf>
    <xf numFmtId="3" fontId="16" fillId="7" borderId="4" xfId="0" applyNumberFormat="1" applyFont="1" applyFill="1" applyBorder="1" applyAlignment="1">
      <alignment horizontal="right" vertical="center" wrapText="1"/>
    </xf>
    <xf numFmtId="168" fontId="72" fillId="0" borderId="0" xfId="0" applyNumberFormat="1" applyFont="1" applyAlignment="1">
      <alignment horizontal="left"/>
    </xf>
    <xf numFmtId="168" fontId="8" fillId="3" borderId="4" xfId="0" applyNumberFormat="1" applyFont="1" applyFill="1" applyBorder="1" applyAlignment="1">
      <alignment horizontal="center" vertical="top" wrapText="1"/>
    </xf>
    <xf numFmtId="168" fontId="72" fillId="0" borderId="0" xfId="0" applyNumberFormat="1" applyFont="1" applyAlignment="1">
      <alignment horizontal="center" wrapText="1"/>
    </xf>
    <xf numFmtId="1" fontId="5" fillId="4" borderId="4" xfId="0" applyNumberFormat="1" applyFont="1" applyFill="1" applyBorder="1" applyAlignment="1">
      <alignment horizontal="center" vertical="center" wrapText="1"/>
    </xf>
    <xf numFmtId="1" fontId="5" fillId="6" borderId="4" xfId="0" applyNumberFormat="1" applyFont="1" applyFill="1" applyBorder="1" applyAlignment="1">
      <alignment horizontal="center" vertical="center" wrapText="1"/>
    </xf>
    <xf numFmtId="1" fontId="5" fillId="6" borderId="4" xfId="0" applyNumberFormat="1" applyFont="1" applyFill="1" applyBorder="1" applyAlignment="1">
      <alignment horizontal="right" vertical="center" wrapText="1"/>
    </xf>
    <xf numFmtId="168" fontId="5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 wrapText="1"/>
    </xf>
    <xf numFmtId="168" fontId="72" fillId="0" borderId="0" xfId="0" applyNumberFormat="1" applyFont="1" applyAlignment="1">
      <alignment horizontal="left" wrapText="1"/>
    </xf>
    <xf numFmtId="168" fontId="69" fillId="3" borderId="4" xfId="0" applyNumberFormat="1" applyFont="1" applyFill="1" applyBorder="1" applyAlignment="1">
      <alignment horizontal="center" vertical="center" wrapText="1"/>
    </xf>
    <xf numFmtId="168" fontId="73" fillId="29" borderId="4" xfId="0" applyNumberFormat="1" applyFont="1" applyFill="1" applyBorder="1" applyAlignment="1">
      <alignment horizontal="center"/>
    </xf>
    <xf numFmtId="1" fontId="73" fillId="29" borderId="4" xfId="0" applyNumberFormat="1" applyFont="1" applyFill="1" applyBorder="1" applyAlignment="1">
      <alignment horizontal="center"/>
    </xf>
    <xf numFmtId="183" fontId="45" fillId="29" borderId="4" xfId="0" applyNumberFormat="1" applyFont="1" applyFill="1" applyBorder="1" applyAlignment="1">
      <alignment horizontal="center"/>
    </xf>
    <xf numFmtId="1" fontId="45" fillId="29" borderId="4" xfId="0" applyNumberFormat="1" applyFont="1" applyFill="1" applyBorder="1" applyAlignment="1"/>
    <xf numFmtId="184" fontId="45" fillId="29" borderId="4" xfId="0" applyNumberFormat="1" applyFont="1" applyFill="1" applyBorder="1" applyAlignment="1"/>
    <xf numFmtId="183" fontId="73" fillId="29" borderId="4" xfId="0" applyNumberFormat="1" applyFont="1" applyFill="1" applyBorder="1" applyAlignment="1">
      <alignment horizontal="center"/>
    </xf>
    <xf numFmtId="168" fontId="45" fillId="29" borderId="4" xfId="0" applyNumberFormat="1" applyFont="1" applyFill="1" applyBorder="1" applyAlignment="1">
      <alignment horizontal="center"/>
    </xf>
    <xf numFmtId="168" fontId="74" fillId="29" borderId="4" xfId="0" applyNumberFormat="1" applyFont="1" applyFill="1" applyBorder="1" applyAlignment="1">
      <alignment horizontal="center"/>
    </xf>
    <xf numFmtId="1" fontId="74" fillId="29" borderId="4" xfId="0" applyNumberFormat="1" applyFont="1" applyFill="1" applyBorder="1" applyAlignment="1">
      <alignment horizontal="center"/>
    </xf>
    <xf numFmtId="183" fontId="74" fillId="29" borderId="4" xfId="0" applyNumberFormat="1" applyFont="1" applyFill="1" applyBorder="1" applyAlignment="1">
      <alignment horizontal="center"/>
    </xf>
    <xf numFmtId="1" fontId="43" fillId="29" borderId="4" xfId="0" applyNumberFormat="1" applyFont="1" applyFill="1" applyBorder="1" applyAlignment="1"/>
    <xf numFmtId="184" fontId="43" fillId="29" borderId="4" xfId="0" applyNumberFormat="1" applyFont="1" applyFill="1" applyBorder="1" applyAlignment="1"/>
    <xf numFmtId="168" fontId="43" fillId="0" borderId="0" xfId="0" applyNumberFormat="1" applyFont="1" applyAlignment="1"/>
    <xf numFmtId="168" fontId="45" fillId="0" borderId="0" xfId="0" applyNumberFormat="1" applyFont="1" applyAlignment="1">
      <alignment horizontal="center"/>
    </xf>
    <xf numFmtId="168" fontId="43" fillId="0" borderId="0" xfId="0" applyNumberFormat="1" applyFont="1" applyAlignment="1">
      <alignment horizontal="center"/>
    </xf>
    <xf numFmtId="1" fontId="75" fillId="30" borderId="90" xfId="0" applyNumberFormat="1" applyFont="1" applyFill="1" applyBorder="1" applyAlignment="1">
      <alignment horizontal="center"/>
    </xf>
    <xf numFmtId="1" fontId="75" fillId="0" borderId="0" xfId="0" applyNumberFormat="1" applyFont="1" applyAlignment="1">
      <alignment horizontal="center"/>
    </xf>
    <xf numFmtId="168" fontId="69" fillId="3" borderId="4" xfId="0" applyNumberFormat="1" applyFont="1" applyFill="1" applyBorder="1" applyAlignment="1">
      <alignment horizontal="center"/>
    </xf>
    <xf numFmtId="168" fontId="45" fillId="0" borderId="4" xfId="0" applyNumberFormat="1" applyFont="1" applyBorder="1" applyAlignment="1">
      <alignment horizontal="left"/>
    </xf>
    <xf numFmtId="1" fontId="45" fillId="18" borderId="4" xfId="0" applyNumberFormat="1" applyFont="1" applyFill="1" applyBorder="1" applyAlignment="1">
      <alignment horizontal="center"/>
    </xf>
    <xf numFmtId="10" fontId="45" fillId="0" borderId="0" xfId="0" applyNumberFormat="1" applyFont="1" applyAlignment="1">
      <alignment horizontal="center"/>
    </xf>
    <xf numFmtId="168" fontId="69" fillId="3" borderId="4" xfId="0" applyNumberFormat="1" applyFont="1" applyFill="1" applyBorder="1" applyAlignment="1">
      <alignment horizontal="left"/>
    </xf>
    <xf numFmtId="1" fontId="69" fillId="3" borderId="4" xfId="0" applyNumberFormat="1" applyFont="1" applyFill="1" applyBorder="1" applyAlignment="1">
      <alignment horizontal="center"/>
    </xf>
    <xf numFmtId="0" fontId="0" fillId="21" borderId="69" xfId="0" applyFont="1" applyFill="1" applyBorder="1" applyAlignment="1"/>
    <xf numFmtId="0" fontId="76" fillId="0" borderId="0" xfId="0" applyFont="1" applyAlignment="1">
      <alignment wrapText="1"/>
    </xf>
    <xf numFmtId="0" fontId="16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77" fillId="0" borderId="0" xfId="0" applyFont="1" applyAlignment="1">
      <alignment wrapText="1"/>
    </xf>
    <xf numFmtId="0" fontId="0" fillId="20" borderId="69" xfId="0" applyFont="1" applyFill="1" applyBorder="1" applyAlignment="1">
      <alignment wrapText="1"/>
    </xf>
    <xf numFmtId="0" fontId="14" fillId="0" borderId="0" xfId="0" applyFont="1" applyAlignment="1">
      <alignment wrapText="1"/>
    </xf>
    <xf numFmtId="0" fontId="78" fillId="20" borderId="69" xfId="0" applyFont="1" applyFill="1" applyBorder="1" applyAlignment="1">
      <alignment wrapText="1"/>
    </xf>
    <xf numFmtId="0" fontId="79" fillId="0" borderId="4" xfId="0" applyFont="1" applyBorder="1" applyAlignment="1"/>
    <xf numFmtId="0" fontId="9" fillId="0" borderId="4" xfId="0" applyFont="1" applyBorder="1" applyAlignment="1">
      <alignment horizontal="center"/>
    </xf>
    <xf numFmtId="0" fontId="9" fillId="0" borderId="4" xfId="0" applyFont="1" applyBorder="1" applyAlignment="1">
      <alignment horizontal="center" wrapText="1"/>
    </xf>
    <xf numFmtId="10" fontId="9" fillId="0" borderId="4" xfId="0" applyNumberFormat="1" applyFont="1" applyBorder="1" applyAlignment="1">
      <alignment horizontal="right"/>
    </xf>
    <xf numFmtId="0" fontId="9" fillId="0" borderId="4" xfId="0" applyFont="1" applyBorder="1" applyAlignment="1">
      <alignment wrapText="1"/>
    </xf>
    <xf numFmtId="2" fontId="9" fillId="0" borderId="4" xfId="0" applyNumberFormat="1" applyFont="1" applyBorder="1" applyAlignment="1">
      <alignment horizontal="right"/>
    </xf>
    <xf numFmtId="2" fontId="9" fillId="0" borderId="4" xfId="0" applyNumberFormat="1" applyFont="1" applyBorder="1" applyAlignment="1">
      <alignment horizontal="center"/>
    </xf>
    <xf numFmtId="10" fontId="0" fillId="29" borderId="4" xfId="0" applyNumberFormat="1" applyFont="1" applyFill="1" applyBorder="1" applyAlignment="1"/>
    <xf numFmtId="168" fontId="8" fillId="2" borderId="4" xfId="0" applyNumberFormat="1" applyFont="1" applyFill="1" applyBorder="1" applyAlignment="1">
      <alignment horizontal="center" vertical="center" wrapText="1"/>
    </xf>
    <xf numFmtId="3" fontId="16" fillId="29" borderId="4" xfId="0" applyNumberFormat="1" applyFont="1" applyFill="1" applyBorder="1" applyAlignment="1">
      <alignment horizontal="right" vertical="center" wrapText="1"/>
    </xf>
    <xf numFmtId="3" fontId="16" fillId="0" borderId="4" xfId="0" applyNumberFormat="1" applyFont="1" applyBorder="1" applyAlignment="1">
      <alignment horizontal="right" vertical="center" wrapText="1"/>
    </xf>
    <xf numFmtId="2" fontId="16" fillId="0" borderId="4" xfId="0" applyNumberFormat="1" applyFont="1" applyBorder="1" applyAlignment="1">
      <alignment horizontal="center" vertical="center" wrapText="1"/>
    </xf>
    <xf numFmtId="2" fontId="16" fillId="0" borderId="4" xfId="0" applyNumberFormat="1" applyFont="1" applyBorder="1" applyAlignment="1">
      <alignment horizontal="right" vertical="center" wrapText="1"/>
    </xf>
    <xf numFmtId="0" fontId="16" fillId="29" borderId="4" xfId="0" applyFont="1" applyFill="1" applyBorder="1" applyAlignment="1">
      <alignment horizontal="right" vertical="center" wrapText="1"/>
    </xf>
    <xf numFmtId="0" fontId="30" fillId="0" borderId="0" xfId="0" applyFont="1" applyAlignment="1">
      <alignment horizontal="left" vertical="center" wrapText="1"/>
    </xf>
    <xf numFmtId="10" fontId="30" fillId="0" borderId="0" xfId="0" applyNumberFormat="1" applyFont="1" applyAlignment="1">
      <alignment horizontal="center" vertical="center" wrapText="1"/>
    </xf>
    <xf numFmtId="0" fontId="80" fillId="0" borderId="0" xfId="0" applyFont="1" applyAlignment="1"/>
    <xf numFmtId="166" fontId="9" fillId="29" borderId="4" xfId="0" applyNumberFormat="1" applyFont="1" applyFill="1" applyBorder="1" applyAlignment="1">
      <alignment horizontal="center"/>
    </xf>
    <xf numFmtId="0" fontId="5" fillId="29" borderId="4" xfId="0" applyFont="1" applyFill="1" applyBorder="1" applyAlignment="1">
      <alignment horizontal="right"/>
    </xf>
    <xf numFmtId="0" fontId="9" fillId="0" borderId="4" xfId="0" applyFont="1" applyBorder="1" applyAlignment="1">
      <alignment horizontal="right"/>
    </xf>
    <xf numFmtId="0" fontId="4" fillId="17" borderId="4" xfId="0" applyFont="1" applyFill="1" applyBorder="1" applyAlignment="1">
      <alignment horizontal="center"/>
    </xf>
    <xf numFmtId="0" fontId="4" fillId="0" borderId="4" xfId="0" applyFont="1" applyBorder="1" applyAlignment="1">
      <alignment horizontal="left" vertical="center" wrapText="1"/>
    </xf>
    <xf numFmtId="2" fontId="4" fillId="0" borderId="4" xfId="0" applyNumberFormat="1" applyFont="1" applyBorder="1" applyAlignment="1">
      <alignment horizontal="right" vertical="center" wrapText="1"/>
    </xf>
    <xf numFmtId="0" fontId="4" fillId="0" borderId="4" xfId="0" applyFont="1" applyBorder="1" applyAlignment="1">
      <alignment horizontal="left" vertical="center"/>
    </xf>
    <xf numFmtId="0" fontId="4" fillId="0" borderId="4" xfId="0" applyFont="1" applyBorder="1" applyAlignment="1"/>
    <xf numFmtId="2" fontId="4" fillId="0" borderId="4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79" fillId="16" borderId="4" xfId="0" applyFont="1" applyFill="1" applyBorder="1" applyAlignment="1"/>
    <xf numFmtId="0" fontId="4" fillId="0" borderId="4" xfId="0" applyFont="1" applyBorder="1" applyAlignment="1">
      <alignment horizontal="right"/>
    </xf>
    <xf numFmtId="0" fontId="79" fillId="0" borderId="0" xfId="0" applyFont="1" applyAlignment="1"/>
    <xf numFmtId="0" fontId="4" fillId="0" borderId="0" xfId="0" applyFont="1" applyAlignment="1">
      <alignment horizontal="left"/>
    </xf>
    <xf numFmtId="0" fontId="16" fillId="14" borderId="4" xfId="0" applyFont="1" applyFill="1" applyBorder="1" applyAlignment="1">
      <alignment horizontal="left" vertical="center" wrapText="1"/>
    </xf>
    <xf numFmtId="0" fontId="16" fillId="14" borderId="4" xfId="0" applyFont="1" applyFill="1" applyBorder="1" applyAlignment="1">
      <alignment horizontal="left" vertical="center"/>
    </xf>
    <xf numFmtId="0" fontId="16" fillId="14" borderId="4" xfId="0" applyFont="1" applyFill="1" applyBorder="1" applyAlignment="1"/>
    <xf numFmtId="0" fontId="79" fillId="16" borderId="4" xfId="0" applyFont="1" applyFill="1" applyBorder="1" applyAlignment="1">
      <alignment horizontal="center" vertical="center" wrapText="1"/>
    </xf>
    <xf numFmtId="0" fontId="79" fillId="16" borderId="4" xfId="0" applyFont="1" applyFill="1" applyBorder="1" applyAlignment="1">
      <alignment vertical="center" wrapText="1"/>
    </xf>
    <xf numFmtId="0" fontId="79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9" fontId="4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vertical="center" wrapText="1"/>
    </xf>
    <xf numFmtId="0" fontId="82" fillId="14" borderId="4" xfId="0" applyFont="1" applyFill="1" applyBorder="1" applyAlignment="1">
      <alignment horizontal="left" vertical="center" wrapText="1"/>
    </xf>
    <xf numFmtId="0" fontId="82" fillId="14" borderId="4" xfId="0" applyFont="1" applyFill="1" applyBorder="1" applyAlignment="1">
      <alignment horizontal="center" vertical="center" wrapText="1"/>
    </xf>
    <xf numFmtId="0" fontId="83" fillId="0" borderId="4" xfId="0" applyFont="1" applyBorder="1" applyAlignment="1">
      <alignment horizontal="left" vertical="center" wrapText="1"/>
    </xf>
    <xf numFmtId="2" fontId="83" fillId="0" borderId="4" xfId="0" applyNumberFormat="1" applyFont="1" applyBorder="1" applyAlignment="1">
      <alignment horizontal="right" vertical="center" wrapText="1"/>
    </xf>
    <xf numFmtId="0" fontId="82" fillId="0" borderId="4" xfId="0" applyFont="1" applyBorder="1" applyAlignment="1">
      <alignment horizontal="left" vertical="center" wrapText="1"/>
    </xf>
    <xf numFmtId="2" fontId="82" fillId="0" borderId="4" xfId="0" applyNumberFormat="1" applyFont="1" applyBorder="1" applyAlignment="1">
      <alignment horizontal="right" vertical="center" wrapText="1"/>
    </xf>
    <xf numFmtId="0" fontId="4" fillId="16" borderId="4" xfId="0" applyFont="1" applyFill="1" applyBorder="1" applyAlignment="1">
      <alignment wrapText="1"/>
    </xf>
    <xf numFmtId="1" fontId="4" fillId="0" borderId="4" xfId="0" applyNumberFormat="1" applyFont="1" applyBorder="1" applyAlignment="1">
      <alignment horizontal="left"/>
    </xf>
    <xf numFmtId="0" fontId="6" fillId="3" borderId="91" xfId="0" applyFont="1" applyFill="1" applyBorder="1" applyAlignment="1">
      <alignment horizontal="center" vertical="center"/>
    </xf>
    <xf numFmtId="0" fontId="6" fillId="3" borderId="92" xfId="0" applyFont="1" applyFill="1" applyBorder="1" applyAlignment="1">
      <alignment horizontal="center" vertical="center" wrapText="1"/>
    </xf>
    <xf numFmtId="0" fontId="6" fillId="3" borderId="93" xfId="0" applyFont="1" applyFill="1" applyBorder="1" applyAlignment="1">
      <alignment horizontal="center" vertical="center" wrapText="1"/>
    </xf>
    <xf numFmtId="0" fontId="6" fillId="3" borderId="96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97" xfId="0" applyFont="1" applyFill="1" applyBorder="1" applyAlignment="1">
      <alignment horizontal="center" vertical="center" wrapText="1"/>
    </xf>
    <xf numFmtId="0" fontId="4" fillId="0" borderId="96" xfId="0" applyFont="1" applyBorder="1" applyAlignment="1">
      <alignment horizontal="left" vertical="center"/>
    </xf>
    <xf numFmtId="0" fontId="4" fillId="6" borderId="3" xfId="0" applyFont="1" applyFill="1" applyBorder="1" applyAlignment="1">
      <alignment horizontal="center" vertical="center"/>
    </xf>
    <xf numFmtId="0" fontId="4" fillId="0" borderId="97" xfId="0" applyFont="1" applyBorder="1" applyAlignment="1">
      <alignment horizontal="center" vertical="center"/>
    </xf>
    <xf numFmtId="0" fontId="4" fillId="0" borderId="9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97" xfId="0" applyFont="1" applyBorder="1" applyAlignment="1">
      <alignment horizontal="center"/>
    </xf>
    <xf numFmtId="0" fontId="4" fillId="31" borderId="97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96" xfId="0" applyFont="1" applyBorder="1" applyAlignment="1">
      <alignment horizontal="left" vertical="center" wrapText="1"/>
    </xf>
    <xf numFmtId="0" fontId="4" fillId="31" borderId="97" xfId="0" applyFont="1" applyFill="1" applyBorder="1" applyAlignment="1">
      <alignment horizontal="center" vertical="center"/>
    </xf>
    <xf numFmtId="0" fontId="4" fillId="31" borderId="3" xfId="0" applyFont="1" applyFill="1" applyBorder="1" applyAlignment="1">
      <alignment horizontal="center" vertical="center"/>
    </xf>
    <xf numFmtId="165" fontId="4" fillId="0" borderId="97" xfId="0" applyNumberFormat="1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4" fontId="4" fillId="0" borderId="97" xfId="0" applyNumberFormat="1" applyFont="1" applyBorder="1" applyAlignment="1">
      <alignment horizontal="center" vertical="center"/>
    </xf>
    <xf numFmtId="0" fontId="4" fillId="0" borderId="98" xfId="0" applyFont="1" applyBorder="1" applyAlignment="1">
      <alignment horizontal="left" vertical="center"/>
    </xf>
    <xf numFmtId="0" fontId="4" fillId="0" borderId="99" xfId="0" applyFont="1" applyBorder="1" applyAlignment="1">
      <alignment horizontal="center" vertical="center"/>
    </xf>
    <xf numFmtId="0" fontId="4" fillId="0" borderId="10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3" borderId="101" xfId="0" applyFont="1" applyFill="1" applyBorder="1" applyAlignment="1">
      <alignment horizontal="center" vertical="center" wrapText="1"/>
    </xf>
    <xf numFmtId="0" fontId="4" fillId="0" borderId="96" xfId="0" applyFont="1" applyBorder="1" applyAlignment="1"/>
    <xf numFmtId="0" fontId="4" fillId="0" borderId="3" xfId="0" applyFont="1" applyBorder="1" applyAlignment="1"/>
    <xf numFmtId="0" fontId="4" fillId="0" borderId="96" xfId="0" applyFont="1" applyBorder="1" applyAlignment="1">
      <alignment horizontal="left" wrapText="1"/>
    </xf>
    <xf numFmtId="0" fontId="4" fillId="0" borderId="3" xfId="0" applyFont="1" applyBorder="1" applyAlignment="1">
      <alignment horizontal="center" wrapText="1"/>
    </xf>
    <xf numFmtId="0" fontId="4" fillId="0" borderId="97" xfId="0" applyFont="1" applyBorder="1" applyAlignment="1">
      <alignment horizontal="center" wrapText="1"/>
    </xf>
    <xf numFmtId="0" fontId="79" fillId="0" borderId="96" xfId="0" applyFont="1" applyBorder="1" applyAlignment="1"/>
    <xf numFmtId="0" fontId="79" fillId="0" borderId="3" xfId="0" applyFont="1" applyBorder="1" applyAlignment="1"/>
    <xf numFmtId="0" fontId="79" fillId="0" borderId="97" xfId="0" applyFont="1" applyBorder="1" applyAlignment="1">
      <alignment horizontal="center"/>
    </xf>
    <xf numFmtId="0" fontId="4" fillId="0" borderId="96" xfId="0" applyFont="1" applyBorder="1" applyAlignment="1">
      <alignment horizontal="left" vertical="top"/>
    </xf>
    <xf numFmtId="0" fontId="4" fillId="0" borderId="3" xfId="0" applyFont="1" applyBorder="1" applyAlignment="1">
      <alignment wrapText="1"/>
    </xf>
    <xf numFmtId="0" fontId="4" fillId="0" borderId="98" xfId="0" applyFont="1" applyBorder="1" applyAlignment="1">
      <alignment horizontal="left" wrapText="1"/>
    </xf>
    <xf numFmtId="0" fontId="6" fillId="3" borderId="112" xfId="0" applyFont="1" applyFill="1" applyBorder="1" applyAlignment="1">
      <alignment horizontal="center" vertical="center" wrapText="1"/>
    </xf>
    <xf numFmtId="0" fontId="6" fillId="3" borderId="113" xfId="0" applyFont="1" applyFill="1" applyBorder="1" applyAlignment="1">
      <alignment horizontal="center" vertical="center" wrapText="1"/>
    </xf>
    <xf numFmtId="0" fontId="79" fillId="0" borderId="96" xfId="0" applyFont="1" applyBorder="1" applyAlignment="1">
      <alignment horizontal="left" vertical="top"/>
    </xf>
    <xf numFmtId="0" fontId="4" fillId="0" borderId="112" xfId="0" applyFont="1" applyBorder="1" applyAlignment="1">
      <alignment horizontal="left" vertical="center"/>
    </xf>
    <xf numFmtId="0" fontId="4" fillId="0" borderId="113" xfId="0" applyFont="1" applyBorder="1" applyAlignment="1">
      <alignment horizontal="center" vertical="center"/>
    </xf>
    <xf numFmtId="0" fontId="4" fillId="0" borderId="112" xfId="0" applyFont="1" applyBorder="1" applyAlignment="1">
      <alignment horizontal="left" vertical="center" wrapText="1"/>
    </xf>
    <xf numFmtId="0" fontId="4" fillId="0" borderId="96" xfId="0" applyFont="1" applyBorder="1" applyAlignment="1">
      <alignment horizontal="left"/>
    </xf>
    <xf numFmtId="165" fontId="4" fillId="0" borderId="113" xfId="0" applyNumberFormat="1" applyFont="1" applyBorder="1" applyAlignment="1">
      <alignment horizontal="center" vertical="center"/>
    </xf>
    <xf numFmtId="0" fontId="4" fillId="0" borderId="113" xfId="0" applyFont="1" applyBorder="1" applyAlignment="1">
      <alignment horizontal="left" vertical="center"/>
    </xf>
    <xf numFmtId="0" fontId="79" fillId="0" borderId="96" xfId="0" applyFont="1" applyBorder="1" applyAlignment="1">
      <alignment horizontal="left"/>
    </xf>
    <xf numFmtId="0" fontId="4" fillId="4" borderId="97" xfId="0" applyFont="1" applyFill="1" applyBorder="1" applyAlignment="1">
      <alignment horizontal="center"/>
    </xf>
    <xf numFmtId="0" fontId="4" fillId="0" borderId="116" xfId="0" applyFont="1" applyBorder="1" applyAlignment="1">
      <alignment horizontal="left" vertical="center"/>
    </xf>
    <xf numFmtId="0" fontId="4" fillId="0" borderId="117" xfId="0" applyFont="1" applyBorder="1" applyAlignment="1">
      <alignment horizontal="center" vertical="center"/>
    </xf>
    <xf numFmtId="0" fontId="4" fillId="0" borderId="10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2" fillId="0" borderId="0" xfId="0" applyFont="1" applyAlignment="1">
      <alignment vertical="center"/>
    </xf>
    <xf numFmtId="0" fontId="84" fillId="20" borderId="40" xfId="0" applyFont="1" applyFill="1" applyBorder="1" applyAlignment="1">
      <alignment horizontal="center" vertical="center"/>
    </xf>
    <xf numFmtId="180" fontId="84" fillId="32" borderId="121" xfId="0" applyNumberFormat="1" applyFont="1" applyFill="1" applyBorder="1" applyAlignment="1">
      <alignment horizontal="center" vertical="center"/>
    </xf>
    <xf numFmtId="0" fontId="84" fillId="32" borderId="44" xfId="0" applyFont="1" applyFill="1" applyBorder="1" applyAlignment="1">
      <alignment vertical="center"/>
    </xf>
    <xf numFmtId="185" fontId="52" fillId="33" borderId="3" xfId="0" applyNumberFormat="1" applyFont="1" applyFill="1" applyBorder="1" applyAlignment="1">
      <alignment vertical="center"/>
    </xf>
    <xf numFmtId="0" fontId="86" fillId="34" borderId="126" xfId="0" applyFont="1" applyFill="1" applyBorder="1" applyAlignment="1">
      <alignment horizontal="center" vertical="center" wrapText="1"/>
    </xf>
    <xf numFmtId="17" fontId="88" fillId="34" borderId="3" xfId="0" applyNumberFormat="1" applyFont="1" applyFill="1" applyBorder="1" applyAlignment="1">
      <alignment horizontal="center" vertical="center" wrapText="1"/>
    </xf>
    <xf numFmtId="185" fontId="52" fillId="34" borderId="127" xfId="0" applyNumberFormat="1" applyFont="1" applyFill="1" applyBorder="1" applyAlignment="1">
      <alignment vertical="center"/>
    </xf>
    <xf numFmtId="185" fontId="52" fillId="34" borderId="128" xfId="0" applyNumberFormat="1" applyFont="1" applyFill="1" applyBorder="1" applyAlignment="1">
      <alignment vertical="center"/>
    </xf>
    <xf numFmtId="3" fontId="52" fillId="34" borderId="127" xfId="0" applyNumberFormat="1" applyFont="1" applyFill="1" applyBorder="1" applyAlignment="1">
      <alignment vertical="center"/>
    </xf>
    <xf numFmtId="185" fontId="52" fillId="20" borderId="3" xfId="0" applyNumberFormat="1" applyFont="1" applyFill="1" applyBorder="1" applyAlignment="1">
      <alignment vertical="center"/>
    </xf>
    <xf numFmtId="0" fontId="86" fillId="34" borderId="3" xfId="0" applyFont="1" applyFill="1" applyBorder="1" applyAlignment="1">
      <alignment horizontal="center" vertical="center" wrapText="1"/>
    </xf>
    <xf numFmtId="185" fontId="52" fillId="34" borderId="129" xfId="0" applyNumberFormat="1" applyFont="1" applyFill="1" applyBorder="1" applyAlignment="1">
      <alignment vertical="center"/>
    </xf>
    <xf numFmtId="185" fontId="52" fillId="34" borderId="3" xfId="0" applyNumberFormat="1" applyFont="1" applyFill="1" applyBorder="1" applyAlignment="1">
      <alignment vertical="center"/>
    </xf>
    <xf numFmtId="0" fontId="52" fillId="34" borderId="127" xfId="0" applyFont="1" applyFill="1" applyBorder="1" applyAlignment="1">
      <alignment vertical="center"/>
    </xf>
    <xf numFmtId="0" fontId="89" fillId="34" borderId="126" xfId="0" applyFont="1" applyFill="1" applyBorder="1" applyAlignment="1">
      <alignment horizontal="center" vertical="center" wrapText="1"/>
    </xf>
    <xf numFmtId="0" fontId="86" fillId="34" borderId="126" xfId="0" applyFont="1" applyFill="1" applyBorder="1" applyAlignment="1">
      <alignment vertical="center" wrapText="1"/>
    </xf>
    <xf numFmtId="0" fontId="90" fillId="0" borderId="130" xfId="0" applyFont="1" applyBorder="1" applyAlignment="1"/>
    <xf numFmtId="1" fontId="90" fillId="0" borderId="131" xfId="0" applyNumberFormat="1" applyFont="1" applyBorder="1" applyAlignment="1"/>
    <xf numFmtId="1" fontId="90" fillId="0" borderId="132" xfId="0" applyNumberFormat="1" applyFont="1" applyBorder="1" applyAlignment="1"/>
    <xf numFmtId="0" fontId="86" fillId="34" borderId="133" xfId="0" applyFont="1" applyFill="1" applyBorder="1" applyAlignment="1">
      <alignment horizontal="center" vertical="center" wrapText="1"/>
    </xf>
    <xf numFmtId="3" fontId="52" fillId="34" borderId="128" xfId="0" applyNumberFormat="1" applyFont="1" applyFill="1" applyBorder="1" applyAlignment="1">
      <alignment vertical="center"/>
    </xf>
    <xf numFmtId="0" fontId="89" fillId="34" borderId="3" xfId="0" applyFont="1" applyFill="1" applyBorder="1" applyAlignment="1">
      <alignment horizontal="center" vertical="center" wrapText="1"/>
    </xf>
    <xf numFmtId="0" fontId="91" fillId="34" borderId="3" xfId="0" applyFont="1" applyFill="1" applyBorder="1" applyAlignment="1">
      <alignment horizontal="center" vertical="center" wrapText="1"/>
    </xf>
    <xf numFmtId="185" fontId="91" fillId="35" borderId="3" xfId="0" applyNumberFormat="1" applyFont="1" applyFill="1" applyBorder="1" applyAlignment="1">
      <alignment horizontal="center" vertical="center"/>
    </xf>
    <xf numFmtId="17" fontId="86" fillId="34" borderId="3" xfId="0" applyNumberFormat="1" applyFont="1" applyFill="1" applyBorder="1" applyAlignment="1">
      <alignment horizontal="center" vertical="center" wrapText="1"/>
    </xf>
    <xf numFmtId="0" fontId="52" fillId="34" borderId="3" xfId="0" applyFont="1" applyFill="1" applyBorder="1" applyAlignment="1">
      <alignment horizontal="left" vertical="center"/>
    </xf>
    <xf numFmtId="164" fontId="52" fillId="34" borderId="3" xfId="0" applyNumberFormat="1" applyFont="1" applyFill="1" applyBorder="1" applyAlignment="1">
      <alignment horizontal="center" vertical="center"/>
    </xf>
    <xf numFmtId="40" fontId="52" fillId="34" borderId="127" xfId="0" applyNumberFormat="1" applyFont="1" applyFill="1" applyBorder="1" applyAlignment="1">
      <alignment vertical="center"/>
    </xf>
    <xf numFmtId="40" fontId="91" fillId="35" borderId="3" xfId="0" applyNumberFormat="1" applyFont="1" applyFill="1" applyBorder="1" applyAlignment="1">
      <alignment horizontal="center" vertical="center"/>
    </xf>
    <xf numFmtId="0" fontId="5" fillId="0" borderId="135" xfId="0" applyFont="1" applyBorder="1" applyAlignment="1">
      <alignment horizontal="left" vertical="center" wrapText="1"/>
    </xf>
    <xf numFmtId="0" fontId="5" fillId="0" borderId="135" xfId="0" applyFont="1" applyBorder="1" applyAlignment="1">
      <alignment horizontal="center" vertical="center" wrapText="1"/>
    </xf>
    <xf numFmtId="0" fontId="5" fillId="34" borderId="135" xfId="0" applyFont="1" applyFill="1" applyBorder="1" applyAlignment="1">
      <alignment horizontal="left" vertical="center" wrapText="1"/>
    </xf>
    <xf numFmtId="0" fontId="5" fillId="34" borderId="135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10" fontId="30" fillId="0" borderId="0" xfId="0" applyNumberFormat="1" applyFont="1" applyAlignment="1">
      <alignment horizontal="left" vertical="center" wrapText="1"/>
    </xf>
    <xf numFmtId="1" fontId="30" fillId="0" borderId="0" xfId="0" applyNumberFormat="1" applyFont="1" applyAlignment="1">
      <alignment horizontal="center" vertical="center" wrapText="1"/>
    </xf>
    <xf numFmtId="187" fontId="5" fillId="0" borderId="135" xfId="0" applyNumberFormat="1" applyFont="1" applyBorder="1" applyAlignment="1">
      <alignment horizontal="left" vertical="center" wrapText="1"/>
    </xf>
    <xf numFmtId="0" fontId="16" fillId="18" borderId="4" xfId="0" applyFont="1" applyFill="1" applyBorder="1" applyAlignment="1">
      <alignment horizontal="right" vertical="center" wrapText="1"/>
    </xf>
    <xf numFmtId="0" fontId="5" fillId="18" borderId="4" xfId="0" applyFont="1" applyFill="1" applyBorder="1" applyAlignment="1"/>
    <xf numFmtId="0" fontId="30" fillId="24" borderId="4" xfId="0" applyFont="1" applyFill="1" applyBorder="1" applyAlignment="1">
      <alignment horizontal="right" vertical="center" wrapText="1"/>
    </xf>
    <xf numFmtId="0" fontId="9" fillId="24" borderId="4" xfId="0" applyFont="1" applyFill="1" applyBorder="1" applyAlignment="1"/>
    <xf numFmtId="0" fontId="5" fillId="0" borderId="0" xfId="0" applyFont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181" fontId="5" fillId="0" borderId="4" xfId="0" applyNumberFormat="1" applyFont="1" applyBorder="1" applyAlignment="1">
      <alignment horizontal="center" vertical="center" wrapText="1"/>
    </xf>
    <xf numFmtId="0" fontId="5" fillId="36" borderId="4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0" fontId="5" fillId="0" borderId="4" xfId="0" applyNumberFormat="1" applyFont="1" applyBorder="1" applyAlignment="1">
      <alignment horizontal="center"/>
    </xf>
    <xf numFmtId="10" fontId="5" fillId="0" borderId="4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8" fillId="25" borderId="4" xfId="0" applyFont="1" applyFill="1" applyBorder="1" applyAlignment="1">
      <alignment horizontal="center" vertical="center" wrapText="1"/>
    </xf>
    <xf numFmtId="0" fontId="16" fillId="7" borderId="4" xfId="0" applyFont="1" applyFill="1" applyBorder="1" applyAlignment="1">
      <alignment horizontal="right" vertical="center" wrapText="1"/>
    </xf>
    <xf numFmtId="10" fontId="0" fillId="0" borderId="0" xfId="0" applyNumberFormat="1" applyFont="1" applyAlignment="1"/>
    <xf numFmtId="182" fontId="5" fillId="0" borderId="4" xfId="0" applyNumberFormat="1" applyFont="1" applyBorder="1" applyAlignment="1">
      <alignment horizontal="center" vertical="center" wrapText="1"/>
    </xf>
    <xf numFmtId="0" fontId="101" fillId="37" borderId="125" xfId="2" applyFont="1" applyFill="1"/>
    <xf numFmtId="0" fontId="102" fillId="37" borderId="125" xfId="2" applyFont="1" applyFill="1"/>
    <xf numFmtId="0" fontId="102" fillId="37" borderId="139" xfId="2" applyFont="1" applyFill="1" applyBorder="1"/>
    <xf numFmtId="0" fontId="101" fillId="37" borderId="125" xfId="2" applyFont="1" applyFill="1" applyAlignment="1">
      <alignment vertical="center"/>
    </xf>
    <xf numFmtId="0" fontId="102" fillId="37" borderId="125" xfId="2" applyFont="1" applyFill="1" applyAlignment="1">
      <alignment vertical="center"/>
    </xf>
    <xf numFmtId="0" fontId="102" fillId="37" borderId="139" xfId="2" applyFont="1" applyFill="1" applyBorder="1" applyAlignment="1">
      <alignment vertical="center"/>
    </xf>
    <xf numFmtId="0" fontId="104" fillId="37" borderId="125" xfId="2" applyFont="1" applyFill="1"/>
    <xf numFmtId="0" fontId="106" fillId="37" borderId="125" xfId="2" applyFont="1" applyFill="1"/>
    <xf numFmtId="0" fontId="106" fillId="37" borderId="139" xfId="2" applyFont="1" applyFill="1" applyBorder="1"/>
    <xf numFmtId="17" fontId="100" fillId="42" borderId="164" xfId="2" applyNumberFormat="1" applyFont="1" applyFill="1" applyBorder="1" applyAlignment="1">
      <alignment horizontal="center" vertical="center" wrapText="1"/>
    </xf>
    <xf numFmtId="0" fontId="100" fillId="42" borderId="161" xfId="2" applyFont="1" applyFill="1" applyBorder="1" applyAlignment="1">
      <alignment horizontal="center" vertical="center" wrapText="1"/>
    </xf>
    <xf numFmtId="0" fontId="100" fillId="42" borderId="163" xfId="2" applyFont="1" applyFill="1" applyBorder="1" applyAlignment="1">
      <alignment horizontal="center" vertical="center" wrapText="1"/>
    </xf>
    <xf numFmtId="17" fontId="100" fillId="42" borderId="164" xfId="2" applyNumberFormat="1" applyFont="1" applyFill="1" applyBorder="1" applyAlignment="1">
      <alignment horizontal="center" vertical="center"/>
    </xf>
    <xf numFmtId="0" fontId="100" fillId="42" borderId="161" xfId="2" applyFont="1" applyFill="1" applyBorder="1" applyAlignment="1">
      <alignment horizontal="center" vertical="center"/>
    </xf>
    <xf numFmtId="17" fontId="100" fillId="42" borderId="160" xfId="2" applyNumberFormat="1" applyFont="1" applyFill="1" applyBorder="1" applyAlignment="1">
      <alignment horizontal="center" vertical="center"/>
    </xf>
    <xf numFmtId="0" fontId="100" fillId="42" borderId="163" xfId="2" applyFont="1" applyFill="1" applyBorder="1" applyAlignment="1">
      <alignment horizontal="center" vertical="center"/>
    </xf>
    <xf numFmtId="0" fontId="102" fillId="37" borderId="158" xfId="2" applyFont="1" applyFill="1" applyBorder="1" applyAlignment="1">
      <alignment vertical="center"/>
    </xf>
    <xf numFmtId="0" fontId="102" fillId="37" borderId="144" xfId="2" applyFont="1" applyFill="1" applyBorder="1" applyAlignment="1">
      <alignment vertical="center"/>
    </xf>
    <xf numFmtId="3" fontId="102" fillId="37" borderId="144" xfId="2" applyNumberFormat="1" applyFont="1" applyFill="1" applyBorder="1" applyAlignment="1">
      <alignment vertical="center"/>
    </xf>
    <xf numFmtId="3" fontId="108" fillId="0" borderId="165" xfId="2" applyNumberFormat="1" applyFont="1" applyBorder="1" applyAlignment="1">
      <alignment vertical="center"/>
    </xf>
    <xf numFmtId="14" fontId="102" fillId="37" borderId="144" xfId="2" applyNumberFormat="1" applyFont="1" applyFill="1" applyBorder="1" applyAlignment="1">
      <alignment vertical="center"/>
    </xf>
    <xf numFmtId="1" fontId="102" fillId="43" borderId="144" xfId="2" applyNumberFormat="1" applyFont="1" applyFill="1" applyBorder="1" applyAlignment="1">
      <alignment vertical="center"/>
    </xf>
    <xf numFmtId="0" fontId="102" fillId="37" borderId="144" xfId="2" applyFont="1" applyFill="1" applyBorder="1" applyAlignment="1">
      <alignment horizontal="center" vertical="center"/>
    </xf>
    <xf numFmtId="0" fontId="102" fillId="43" borderId="144" xfId="2" applyFont="1" applyFill="1" applyBorder="1" applyAlignment="1">
      <alignment vertical="center"/>
    </xf>
    <xf numFmtId="190" fontId="102" fillId="43" borderId="144" xfId="2" applyNumberFormat="1" applyFont="1" applyFill="1" applyBorder="1" applyAlignment="1">
      <alignment vertical="center"/>
    </xf>
    <xf numFmtId="3" fontId="102" fillId="43" borderId="144" xfId="2" applyNumberFormat="1" applyFont="1" applyFill="1" applyBorder="1" applyAlignment="1">
      <alignment vertical="center"/>
    </xf>
    <xf numFmtId="3" fontId="102" fillId="43" borderId="162" xfId="2" applyNumberFormat="1" applyFont="1" applyFill="1" applyBorder="1" applyAlignment="1">
      <alignment vertical="center"/>
    </xf>
    <xf numFmtId="0" fontId="102" fillId="37" borderId="166" xfId="2" applyFont="1" applyFill="1" applyBorder="1" applyAlignment="1">
      <alignment vertical="center"/>
    </xf>
    <xf numFmtId="0" fontId="102" fillId="37" borderId="162" xfId="2" applyFont="1" applyFill="1" applyBorder="1" applyAlignment="1">
      <alignment vertical="center"/>
    </xf>
    <xf numFmtId="3" fontId="102" fillId="37" borderId="162" xfId="2" applyNumberFormat="1" applyFont="1" applyFill="1" applyBorder="1" applyAlignment="1">
      <alignment vertical="center"/>
    </xf>
    <xf numFmtId="3" fontId="108" fillId="0" borderId="125" xfId="2" applyNumberFormat="1" applyFont="1" applyAlignment="1">
      <alignment vertical="center"/>
    </xf>
    <xf numFmtId="14" fontId="102" fillId="37" borderId="162" xfId="2" applyNumberFormat="1" applyFont="1" applyFill="1" applyBorder="1" applyAlignment="1">
      <alignment vertical="center"/>
    </xf>
    <xf numFmtId="0" fontId="102" fillId="37" borderId="162" xfId="2" applyFont="1" applyFill="1" applyBorder="1" applyAlignment="1">
      <alignment horizontal="center" vertical="center"/>
    </xf>
    <xf numFmtId="0" fontId="102" fillId="37" borderId="156" xfId="2" applyFont="1" applyFill="1" applyBorder="1" applyAlignment="1">
      <alignment vertical="center"/>
    </xf>
    <xf numFmtId="0" fontId="0" fillId="40" borderId="167" xfId="0" applyFill="1" applyBorder="1" applyAlignment="1">
      <alignment vertical="center"/>
    </xf>
    <xf numFmtId="0" fontId="0" fillId="40" borderId="168" xfId="0" applyFill="1" applyBorder="1" applyAlignment="1">
      <alignment vertical="center"/>
    </xf>
    <xf numFmtId="190" fontId="0" fillId="40" borderId="168" xfId="0" applyNumberFormat="1" applyFill="1" applyBorder="1" applyAlignment="1">
      <alignment vertical="center"/>
    </xf>
    <xf numFmtId="3" fontId="0" fillId="40" borderId="168" xfId="0" applyNumberFormat="1" applyFill="1" applyBorder="1" applyAlignment="1">
      <alignment vertical="center"/>
    </xf>
    <xf numFmtId="3" fontId="0" fillId="40" borderId="153" xfId="0" applyNumberFormat="1" applyFill="1" applyBorder="1" applyAlignment="1">
      <alignment vertical="center"/>
    </xf>
    <xf numFmtId="190" fontId="0" fillId="40" borderId="169" xfId="0" applyNumberFormat="1" applyFill="1" applyBorder="1" applyAlignment="1">
      <alignment vertical="center"/>
    </xf>
    <xf numFmtId="0" fontId="0" fillId="0" borderId="0" xfId="0" applyFont="1" applyAlignment="1"/>
    <xf numFmtId="0" fontId="5" fillId="0" borderId="170" xfId="0" applyFont="1" applyBorder="1" applyAlignment="1">
      <alignment horizontal="center" vertical="center" wrapText="1"/>
    </xf>
    <xf numFmtId="0" fontId="5" fillId="4" borderId="170" xfId="0" applyFont="1" applyFill="1" applyBorder="1" applyAlignment="1">
      <alignment horizontal="center" vertical="center" wrapText="1"/>
    </xf>
    <xf numFmtId="0" fontId="5" fillId="4" borderId="83" xfId="0" applyFont="1" applyFill="1" applyBorder="1" applyAlignment="1">
      <alignment horizontal="center" vertical="center" wrapText="1"/>
    </xf>
    <xf numFmtId="2" fontId="5" fillId="4" borderId="8" xfId="0" applyNumberFormat="1" applyFont="1" applyFill="1" applyBorder="1" applyAlignment="1">
      <alignment horizontal="right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right" vertical="center" wrapText="1"/>
    </xf>
    <xf numFmtId="2" fontId="5" fillId="6" borderId="8" xfId="0" applyNumberFormat="1" applyFont="1" applyFill="1" applyBorder="1" applyAlignment="1">
      <alignment horizontal="right" vertical="center" wrapText="1"/>
    </xf>
    <xf numFmtId="0" fontId="5" fillId="4" borderId="171" xfId="0" applyFont="1" applyFill="1" applyBorder="1" applyAlignment="1">
      <alignment horizontal="center" vertical="center" wrapText="1"/>
    </xf>
    <xf numFmtId="0" fontId="5" fillId="0" borderId="172" xfId="0" applyFont="1" applyBorder="1" applyAlignment="1">
      <alignment horizontal="center" vertical="center" wrapText="1"/>
    </xf>
    <xf numFmtId="164" fontId="5" fillId="4" borderId="8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/>
    </xf>
    <xf numFmtId="0" fontId="3" fillId="0" borderId="6" xfId="0" applyFont="1" applyBorder="1"/>
    <xf numFmtId="0" fontId="8" fillId="3" borderId="5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/>
    </xf>
    <xf numFmtId="0" fontId="3" fillId="0" borderId="7" xfId="0" applyFont="1" applyBorder="1"/>
    <xf numFmtId="0" fontId="9" fillId="0" borderId="5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/>
    </xf>
    <xf numFmtId="0" fontId="3" fillId="0" borderId="12" xfId="0" applyFont="1" applyBorder="1"/>
    <xf numFmtId="0" fontId="8" fillId="3" borderId="5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3" fillId="0" borderId="9" xfId="0" applyFont="1" applyBorder="1"/>
    <xf numFmtId="0" fontId="5" fillId="0" borderId="8" xfId="0" applyFont="1" applyBorder="1" applyAlignment="1">
      <alignment horizontal="center" vertical="center"/>
    </xf>
    <xf numFmtId="0" fontId="3" fillId="0" borderId="10" xfId="0" applyFont="1" applyBorder="1"/>
    <xf numFmtId="0" fontId="0" fillId="0" borderId="11" xfId="0" applyFont="1" applyBorder="1" applyAlignment="1">
      <alignment horizontal="center"/>
    </xf>
    <xf numFmtId="0" fontId="3" fillId="0" borderId="11" xfId="0" applyFont="1" applyBorder="1"/>
    <xf numFmtId="0" fontId="5" fillId="4" borderId="5" xfId="0" applyFont="1" applyFill="1" applyBorder="1" applyAlignment="1">
      <alignment horizontal="center" vertical="center" wrapText="1"/>
    </xf>
    <xf numFmtId="0" fontId="8" fillId="3" borderId="26" xfId="0" applyFont="1" applyFill="1" applyBorder="1" applyAlignment="1">
      <alignment horizontal="center" vertical="center" wrapText="1"/>
    </xf>
    <xf numFmtId="0" fontId="3" fillId="0" borderId="22" xfId="0" applyFont="1" applyBorder="1"/>
    <xf numFmtId="0" fontId="3" fillId="0" borderId="23" xfId="0" applyFont="1" applyBorder="1"/>
    <xf numFmtId="0" fontId="5" fillId="0" borderId="5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left" vertical="center" wrapText="1"/>
    </xf>
    <xf numFmtId="0" fontId="8" fillId="3" borderId="26" xfId="0" applyFont="1" applyFill="1" applyBorder="1" applyAlignment="1">
      <alignment horizontal="left"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5" fillId="0" borderId="27" xfId="0" applyFont="1" applyBorder="1" applyAlignment="1">
      <alignment horizontal="left" vertical="center" wrapText="1"/>
    </xf>
    <xf numFmtId="0" fontId="3" fillId="0" borderId="30" xfId="0" applyFont="1" applyBorder="1"/>
    <xf numFmtId="0" fontId="8" fillId="3" borderId="13" xfId="0" applyFont="1" applyFill="1" applyBorder="1" applyAlignment="1">
      <alignment horizontal="center" vertical="center"/>
    </xf>
    <xf numFmtId="0" fontId="3" fillId="0" borderId="14" xfId="0" applyFont="1" applyBorder="1"/>
    <xf numFmtId="0" fontId="3" fillId="0" borderId="15" xfId="0" applyFont="1" applyBorder="1"/>
    <xf numFmtId="0" fontId="8" fillId="3" borderId="21" xfId="0" applyFont="1" applyFill="1" applyBorder="1" applyAlignment="1">
      <alignment horizontal="center" vertical="center" wrapText="1"/>
    </xf>
    <xf numFmtId="0" fontId="17" fillId="3" borderId="2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23" fillId="0" borderId="0" xfId="0" applyFont="1" applyAlignment="1">
      <alignment horizontal="left"/>
    </xf>
    <xf numFmtId="0" fontId="0" fillId="0" borderId="0" xfId="0" applyFont="1" applyAlignment="1"/>
    <xf numFmtId="0" fontId="8" fillId="3" borderId="37" xfId="0" applyFont="1" applyFill="1" applyBorder="1" applyAlignment="1">
      <alignment horizontal="left" vertical="center" wrapText="1"/>
    </xf>
    <xf numFmtId="0" fontId="24" fillId="3" borderId="13" xfId="0" applyFont="1" applyFill="1" applyBorder="1" applyAlignment="1">
      <alignment horizontal="center" vertical="center" wrapText="1"/>
    </xf>
    <xf numFmtId="0" fontId="25" fillId="3" borderId="32" xfId="0" applyFont="1" applyFill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3" fillId="0" borderId="38" xfId="0" applyFont="1" applyBorder="1"/>
    <xf numFmtId="0" fontId="25" fillId="3" borderId="32" xfId="0" applyFont="1" applyFill="1" applyBorder="1" applyAlignment="1">
      <alignment horizontal="left" vertical="center" wrapText="1"/>
    </xf>
    <xf numFmtId="0" fontId="25" fillId="3" borderId="26" xfId="0" applyFont="1" applyFill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8" fillId="3" borderId="27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9" borderId="41" xfId="0" applyFont="1" applyFill="1" applyBorder="1" applyAlignment="1">
      <alignment horizontal="left" vertical="center" wrapText="1"/>
    </xf>
    <xf numFmtId="0" fontId="3" fillId="0" borderId="42" xfId="0" applyFont="1" applyBorder="1"/>
    <xf numFmtId="0" fontId="3" fillId="0" borderId="43" xfId="0" applyFont="1" applyBorder="1"/>
    <xf numFmtId="0" fontId="9" fillId="0" borderId="0" xfId="0" applyFont="1" applyAlignment="1">
      <alignment horizontal="left" wrapText="1"/>
    </xf>
    <xf numFmtId="0" fontId="28" fillId="0" borderId="46" xfId="0" applyFont="1" applyBorder="1" applyAlignment="1">
      <alignment horizontal="center" vertical="center" wrapText="1"/>
    </xf>
    <xf numFmtId="0" fontId="29" fillId="9" borderId="49" xfId="0" applyFont="1" applyFill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3" fillId="0" borderId="50" xfId="0" applyFont="1" applyBorder="1"/>
    <xf numFmtId="0" fontId="29" fillId="9" borderId="49" xfId="0" applyFont="1" applyFill="1" applyBorder="1" applyAlignment="1">
      <alignment horizontal="left" vertical="center" wrapText="1"/>
    </xf>
    <xf numFmtId="0" fontId="30" fillId="9" borderId="52" xfId="0" applyFont="1" applyFill="1" applyBorder="1" applyAlignment="1">
      <alignment horizontal="left" vertical="center" wrapText="1"/>
    </xf>
    <xf numFmtId="0" fontId="3" fillId="0" borderId="53" xfId="0" applyFont="1" applyBorder="1"/>
    <xf numFmtId="0" fontId="3" fillId="0" borderId="54" xfId="0" applyFont="1" applyBorder="1"/>
    <xf numFmtId="0" fontId="8" fillId="9" borderId="46" xfId="0" applyFont="1" applyFill="1" applyBorder="1" applyAlignment="1">
      <alignment horizontal="center" vertical="center" wrapText="1"/>
    </xf>
    <xf numFmtId="0" fontId="8" fillId="3" borderId="57" xfId="0" applyFont="1" applyFill="1" applyBorder="1" applyAlignment="1">
      <alignment horizontal="left" vertical="center" wrapText="1"/>
    </xf>
    <xf numFmtId="0" fontId="25" fillId="3" borderId="49" xfId="0" applyFont="1" applyFill="1" applyBorder="1" applyAlignment="1">
      <alignment horizontal="center" vertical="center" wrapText="1"/>
    </xf>
    <xf numFmtId="0" fontId="3" fillId="0" borderId="61" xfId="0" applyFont="1" applyBorder="1"/>
    <xf numFmtId="0" fontId="25" fillId="0" borderId="49" xfId="0" applyFont="1" applyBorder="1" applyAlignment="1">
      <alignment horizontal="center" vertical="center" wrapText="1"/>
    </xf>
    <xf numFmtId="0" fontId="25" fillId="3" borderId="52" xfId="0" applyFont="1" applyFill="1" applyBorder="1" applyAlignment="1">
      <alignment horizontal="center" vertical="center" wrapText="1"/>
    </xf>
    <xf numFmtId="0" fontId="3" fillId="0" borderId="62" xfId="0" applyFont="1" applyBorder="1"/>
    <xf numFmtId="0" fontId="25" fillId="3" borderId="27" xfId="0" applyFont="1" applyFill="1" applyBorder="1" applyAlignment="1">
      <alignment horizontal="left" vertical="center" wrapText="1"/>
    </xf>
    <xf numFmtId="0" fontId="3" fillId="0" borderId="64" xfId="0" applyFont="1" applyBorder="1"/>
    <xf numFmtId="0" fontId="5" fillId="0" borderId="67" xfId="0" applyFont="1" applyBorder="1" applyAlignment="1">
      <alignment horizontal="left" vertical="center" wrapText="1"/>
    </xf>
    <xf numFmtId="0" fontId="9" fillId="0" borderId="68" xfId="0" applyFont="1" applyBorder="1" applyAlignment="1">
      <alignment horizontal="center" vertical="center" wrapText="1"/>
    </xf>
    <xf numFmtId="0" fontId="3" fillId="0" borderId="68" xfId="0" applyFont="1" applyBorder="1"/>
    <xf numFmtId="0" fontId="8" fillId="3" borderId="46" xfId="0" applyFont="1" applyFill="1" applyBorder="1" applyAlignment="1">
      <alignment horizontal="center" vertical="center" wrapText="1"/>
    </xf>
    <xf numFmtId="0" fontId="5" fillId="0" borderId="67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8" fillId="3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2" fontId="8" fillId="3" borderId="5" xfId="0" applyNumberFormat="1" applyFont="1" applyFill="1" applyBorder="1" applyAlignment="1">
      <alignment horizontal="left" vertical="center" wrapText="1"/>
    </xf>
    <xf numFmtId="2" fontId="8" fillId="3" borderId="5" xfId="0" applyNumberFormat="1" applyFont="1" applyFill="1" applyBorder="1" applyAlignment="1">
      <alignment horizontal="right" vertical="center" wrapText="1"/>
    </xf>
    <xf numFmtId="0" fontId="48" fillId="0" borderId="0" xfId="0" applyFont="1" applyAlignment="1">
      <alignment horizontal="left" vertical="center" wrapText="1"/>
    </xf>
    <xf numFmtId="2" fontId="8" fillId="3" borderId="5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 wrapText="1"/>
    </xf>
    <xf numFmtId="0" fontId="46" fillId="0" borderId="0" xfId="0" applyFont="1" applyAlignment="1">
      <alignment horizontal="center" vertical="center"/>
    </xf>
    <xf numFmtId="168" fontId="5" fillId="0" borderId="5" xfId="0" applyNumberFormat="1" applyFont="1" applyBorder="1" applyAlignment="1">
      <alignment horizontal="left" wrapText="1"/>
    </xf>
    <xf numFmtId="168" fontId="5" fillId="0" borderId="5" xfId="0" applyNumberFormat="1" applyFont="1" applyBorder="1" applyAlignment="1">
      <alignment horizontal="left" vertical="center" wrapText="1"/>
    </xf>
    <xf numFmtId="168" fontId="8" fillId="3" borderId="5" xfId="0" applyNumberFormat="1" applyFont="1" applyFill="1" applyBorder="1" applyAlignment="1">
      <alignment wrapText="1"/>
    </xf>
    <xf numFmtId="168" fontId="9" fillId="0" borderId="5" xfId="0" applyNumberFormat="1" applyFont="1" applyBorder="1" applyAlignment="1">
      <alignment wrapText="1"/>
    </xf>
    <xf numFmtId="168" fontId="9" fillId="0" borderId="5" xfId="0" applyNumberFormat="1" applyFont="1" applyBorder="1" applyAlignment="1">
      <alignment horizontal="left" vertical="center" wrapText="1"/>
    </xf>
    <xf numFmtId="168" fontId="5" fillId="0" borderId="5" xfId="0" applyNumberFormat="1" applyFont="1" applyBorder="1" applyAlignment="1"/>
    <xf numFmtId="168" fontId="7" fillId="3" borderId="5" xfId="0" applyNumberFormat="1" applyFont="1" applyFill="1" applyBorder="1" applyAlignment="1">
      <alignment horizontal="left" vertical="center"/>
    </xf>
    <xf numFmtId="168" fontId="8" fillId="3" borderId="5" xfId="0" applyNumberFormat="1" applyFont="1" applyFill="1" applyBorder="1" applyAlignment="1">
      <alignment horizontal="center" vertical="center" wrapText="1"/>
    </xf>
    <xf numFmtId="168" fontId="8" fillId="9" borderId="70" xfId="0" applyNumberFormat="1" applyFont="1" applyFill="1" applyBorder="1" applyAlignment="1">
      <alignment horizontal="center" vertical="center" wrapText="1"/>
    </xf>
    <xf numFmtId="0" fontId="3" fillId="0" borderId="71" xfId="0" applyFont="1" applyBorder="1"/>
    <xf numFmtId="0" fontId="3" fillId="0" borderId="72" xfId="0" applyFont="1" applyBorder="1"/>
    <xf numFmtId="168" fontId="8" fillId="3" borderId="5" xfId="0" applyNumberFormat="1" applyFont="1" applyFill="1" applyBorder="1" applyAlignment="1">
      <alignment vertical="center" wrapText="1"/>
    </xf>
    <xf numFmtId="168" fontId="8" fillId="3" borderId="5" xfId="0" applyNumberFormat="1" applyFont="1" applyFill="1" applyBorder="1" applyAlignment="1">
      <alignment horizontal="left" wrapText="1"/>
    </xf>
    <xf numFmtId="168" fontId="8" fillId="3" borderId="5" xfId="0" applyNumberFormat="1" applyFont="1" applyFill="1" applyBorder="1" applyAlignment="1">
      <alignment horizontal="left" vertical="center" wrapText="1"/>
    </xf>
    <xf numFmtId="168" fontId="5" fillId="0" borderId="5" xfId="0" applyNumberFormat="1" applyFont="1" applyBorder="1" applyAlignment="1">
      <alignment vertical="center" wrapText="1"/>
    </xf>
    <xf numFmtId="168" fontId="65" fillId="3" borderId="5" xfId="0" applyNumberFormat="1" applyFont="1" applyFill="1" applyBorder="1" applyAlignment="1">
      <alignment horizontal="center" vertical="center"/>
    </xf>
    <xf numFmtId="1" fontId="64" fillId="0" borderId="5" xfId="0" applyNumberFormat="1" applyFont="1" applyBorder="1" applyAlignment="1">
      <alignment horizontal="center" vertical="center"/>
    </xf>
    <xf numFmtId="168" fontId="66" fillId="3" borderId="73" xfId="0" applyNumberFormat="1" applyFont="1" applyFill="1" applyBorder="1" applyAlignment="1">
      <alignment horizontal="center" vertical="center"/>
    </xf>
    <xf numFmtId="0" fontId="3" fillId="0" borderId="74" xfId="0" applyFont="1" applyBorder="1"/>
    <xf numFmtId="0" fontId="3" fillId="0" borderId="75" xfId="0" applyFont="1" applyBorder="1"/>
    <xf numFmtId="175" fontId="8" fillId="3" borderId="13" xfId="0" applyNumberFormat="1" applyFont="1" applyFill="1" applyBorder="1" applyAlignment="1">
      <alignment horizontal="center" vertical="center"/>
    </xf>
    <xf numFmtId="175" fontId="8" fillId="3" borderId="76" xfId="0" applyNumberFormat="1" applyFont="1" applyFill="1" applyBorder="1" applyAlignment="1">
      <alignment horizontal="center" vertical="center"/>
    </xf>
    <xf numFmtId="0" fontId="3" fillId="0" borderId="77" xfId="0" applyFont="1" applyBorder="1"/>
    <xf numFmtId="0" fontId="3" fillId="0" borderId="79" xfId="0" applyFont="1" applyBorder="1"/>
    <xf numFmtId="0" fontId="3" fillId="0" borderId="80" xfId="0" applyFont="1" applyBorder="1"/>
    <xf numFmtId="168" fontId="8" fillId="3" borderId="78" xfId="0" applyNumberFormat="1" applyFont="1" applyFill="1" applyBorder="1" applyAlignment="1">
      <alignment horizontal="center" vertical="center"/>
    </xf>
    <xf numFmtId="0" fontId="3" fillId="0" borderId="81" xfId="0" applyFont="1" applyBorder="1"/>
    <xf numFmtId="10" fontId="45" fillId="0" borderId="8" xfId="0" applyNumberFormat="1" applyFont="1" applyBorder="1" applyAlignment="1">
      <alignment horizontal="center" vertical="center"/>
    </xf>
    <xf numFmtId="166" fontId="30" fillId="18" borderId="5" xfId="0" applyNumberFormat="1" applyFont="1" applyFill="1" applyBorder="1" applyAlignment="1">
      <alignment horizontal="left" wrapText="1"/>
    </xf>
    <xf numFmtId="168" fontId="5" fillId="4" borderId="5" xfId="0" applyNumberFormat="1" applyFont="1" applyFill="1" applyBorder="1" applyAlignment="1">
      <alignment horizontal="right"/>
    </xf>
    <xf numFmtId="178" fontId="5" fillId="4" borderId="5" xfId="0" applyNumberFormat="1" applyFont="1" applyFill="1" applyBorder="1" applyAlignment="1">
      <alignment horizontal="center"/>
    </xf>
    <xf numFmtId="1" fontId="8" fillId="3" borderId="5" xfId="0" applyNumberFormat="1" applyFont="1" applyFill="1" applyBorder="1" applyAlignment="1">
      <alignment horizontal="right" vertical="center" wrapText="1"/>
    </xf>
    <xf numFmtId="168" fontId="9" fillId="0" borderId="5" xfId="0" applyNumberFormat="1" applyFont="1" applyBorder="1" applyAlignment="1">
      <alignment horizontal="center" vertical="center" wrapText="1"/>
    </xf>
    <xf numFmtId="178" fontId="8" fillId="3" borderId="5" xfId="0" applyNumberFormat="1" applyFont="1" applyFill="1" applyBorder="1" applyAlignment="1">
      <alignment horizontal="center" vertical="center" wrapText="1"/>
    </xf>
    <xf numFmtId="10" fontId="9" fillId="0" borderId="5" xfId="0" applyNumberFormat="1" applyFont="1" applyBorder="1" applyAlignment="1">
      <alignment horizontal="center" vertical="center" wrapText="1"/>
    </xf>
    <xf numFmtId="168" fontId="5" fillId="4" borderId="5" xfId="0" applyNumberFormat="1" applyFont="1" applyFill="1" applyBorder="1" applyAlignment="1"/>
    <xf numFmtId="0" fontId="5" fillId="4" borderId="5" xfId="0" applyFont="1" applyFill="1" applyBorder="1" applyAlignment="1">
      <alignment horizontal="left" vertical="center" wrapText="1"/>
    </xf>
    <xf numFmtId="168" fontId="5" fillId="4" borderId="5" xfId="0" applyNumberFormat="1" applyFont="1" applyFill="1" applyBorder="1" applyAlignment="1">
      <alignment horizontal="left" vertical="center" wrapText="1"/>
    </xf>
    <xf numFmtId="1" fontId="5" fillId="4" borderId="5" xfId="0" applyNumberFormat="1" applyFont="1" applyFill="1" applyBorder="1" applyAlignment="1">
      <alignment horizontal="left"/>
    </xf>
    <xf numFmtId="170" fontId="5" fillId="4" borderId="5" xfId="0" applyNumberFormat="1" applyFont="1" applyFill="1" applyBorder="1" applyAlignment="1">
      <alignment horizontal="left" vertical="center" wrapText="1"/>
    </xf>
    <xf numFmtId="170" fontId="5" fillId="0" borderId="5" xfId="0" applyNumberFormat="1" applyFont="1" applyBorder="1" applyAlignment="1">
      <alignment horizontal="left" vertical="center" wrapText="1"/>
    </xf>
    <xf numFmtId="1" fontId="5" fillId="0" borderId="5" xfId="0" applyNumberFormat="1" applyFont="1" applyBorder="1" applyAlignment="1">
      <alignment horizontal="center" vertical="center" wrapText="1"/>
    </xf>
    <xf numFmtId="2" fontId="5" fillId="0" borderId="5" xfId="0" applyNumberFormat="1" applyFont="1" applyBorder="1" applyAlignment="1">
      <alignment horizontal="center" vertical="center" wrapText="1"/>
    </xf>
    <xf numFmtId="168" fontId="9" fillId="0" borderId="82" xfId="0" applyNumberFormat="1" applyFont="1" applyBorder="1" applyAlignment="1">
      <alignment horizontal="left" vertical="center" wrapText="1"/>
    </xf>
    <xf numFmtId="0" fontId="3" fillId="0" borderId="83" xfId="0" applyFont="1" applyBorder="1"/>
    <xf numFmtId="0" fontId="3" fillId="0" borderId="55" xfId="0" applyFont="1" applyBorder="1"/>
    <xf numFmtId="0" fontId="3" fillId="0" borderId="84" xfId="0" applyFont="1" applyBorder="1"/>
    <xf numFmtId="1" fontId="9" fillId="0" borderId="5" xfId="0" applyNumberFormat="1" applyFont="1" applyBorder="1" applyAlignment="1">
      <alignment horizontal="center" vertical="center" wrapText="1"/>
    </xf>
    <xf numFmtId="168" fontId="9" fillId="3" borderId="5" xfId="0" applyNumberFormat="1" applyFont="1" applyFill="1" applyBorder="1" applyAlignment="1">
      <alignment horizontal="left" vertical="center" wrapText="1"/>
    </xf>
    <xf numFmtId="168" fontId="68" fillId="2" borderId="8" xfId="0" applyNumberFormat="1" applyFont="1" applyFill="1" applyBorder="1" applyAlignment="1"/>
    <xf numFmtId="168" fontId="69" fillId="0" borderId="0" xfId="0" applyNumberFormat="1" applyFont="1" applyAlignment="1">
      <alignment horizontal="center" vertical="center"/>
    </xf>
    <xf numFmtId="168" fontId="8" fillId="3" borderId="5" xfId="0" applyNumberFormat="1" applyFont="1" applyFill="1" applyBorder="1" applyAlignment="1">
      <alignment horizontal="left" vertical="center"/>
    </xf>
    <xf numFmtId="10" fontId="9" fillId="0" borderId="5" xfId="0" applyNumberFormat="1" applyFont="1" applyBorder="1" applyAlignment="1">
      <alignment horizontal="center"/>
    </xf>
    <xf numFmtId="168" fontId="69" fillId="2" borderId="5" xfId="0" applyNumberFormat="1" applyFont="1" applyFill="1" applyBorder="1" applyAlignment="1">
      <alignment horizontal="right" vertical="center"/>
    </xf>
    <xf numFmtId="0" fontId="3" fillId="0" borderId="85" xfId="0" applyFont="1" applyBorder="1"/>
    <xf numFmtId="168" fontId="45" fillId="0" borderId="0" xfId="0" applyNumberFormat="1" applyFont="1" applyAlignment="1">
      <alignment horizontal="left" vertical="center" wrapText="1"/>
    </xf>
    <xf numFmtId="168" fontId="45" fillId="0" borderId="0" xfId="0" applyNumberFormat="1" applyFont="1" applyAlignment="1">
      <alignment horizontal="left" vertical="center"/>
    </xf>
    <xf numFmtId="10" fontId="45" fillId="0" borderId="5" xfId="0" applyNumberFormat="1" applyFont="1" applyBorder="1" applyAlignment="1">
      <alignment horizontal="center" vertical="center"/>
    </xf>
    <xf numFmtId="0" fontId="30" fillId="0" borderId="5" xfId="0" applyFont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179" fontId="16" fillId="6" borderId="5" xfId="0" applyNumberFormat="1" applyFont="1" applyFill="1" applyBorder="1" applyAlignment="1">
      <alignment horizontal="left" vertical="center" wrapText="1"/>
    </xf>
    <xf numFmtId="0" fontId="16" fillId="0" borderId="5" xfId="0" applyFont="1" applyBorder="1" applyAlignment="1">
      <alignment horizontal="left" vertical="center" wrapText="1"/>
    </xf>
    <xf numFmtId="0" fontId="8" fillId="25" borderId="5" xfId="0" applyFont="1" applyFill="1" applyBorder="1" applyAlignment="1">
      <alignment horizontal="center" vertical="center" wrapText="1"/>
    </xf>
    <xf numFmtId="2" fontId="16" fillId="26" borderId="5" xfId="0" applyNumberFormat="1" applyFont="1" applyFill="1" applyBorder="1" applyAlignment="1">
      <alignment horizontal="center" vertical="center" wrapText="1"/>
    </xf>
    <xf numFmtId="1" fontId="16" fillId="26" borderId="5" xfId="0" applyNumberFormat="1" applyFont="1" applyFill="1" applyBorder="1" applyAlignment="1">
      <alignment horizontal="center" vertical="center" wrapText="1"/>
    </xf>
    <xf numFmtId="10" fontId="30" fillId="24" borderId="5" xfId="0" applyNumberFormat="1" applyFont="1" applyFill="1" applyBorder="1" applyAlignment="1">
      <alignment horizontal="center" vertical="center" wrapText="1"/>
    </xf>
    <xf numFmtId="1" fontId="30" fillId="26" borderId="5" xfId="0" applyNumberFormat="1" applyFont="1" applyFill="1" applyBorder="1" applyAlignment="1">
      <alignment horizontal="center" vertical="center" wrapText="1"/>
    </xf>
    <xf numFmtId="1" fontId="16" fillId="0" borderId="5" xfId="0" applyNumberFormat="1" applyFont="1" applyBorder="1" applyAlignment="1">
      <alignment horizontal="left" vertical="center" wrapText="1"/>
    </xf>
    <xf numFmtId="0" fontId="30" fillId="23" borderId="5" xfId="0" applyFont="1" applyFill="1" applyBorder="1" applyAlignment="1">
      <alignment horizontal="center" vertical="center" wrapText="1"/>
    </xf>
    <xf numFmtId="0" fontId="30" fillId="24" borderId="5" xfId="0" applyFont="1" applyFill="1" applyBorder="1" applyAlignment="1">
      <alignment horizontal="left" vertical="center" wrapText="1"/>
    </xf>
    <xf numFmtId="0" fontId="30" fillId="23" borderId="5" xfId="0" applyFont="1" applyFill="1" applyBorder="1" applyAlignment="1">
      <alignment horizontal="left" vertical="center" wrapText="1"/>
    </xf>
    <xf numFmtId="180" fontId="30" fillId="18" borderId="5" xfId="0" applyNumberFormat="1" applyFont="1" applyFill="1" applyBorder="1" applyAlignment="1">
      <alignment horizontal="left" wrapText="1"/>
    </xf>
    <xf numFmtId="1" fontId="30" fillId="0" borderId="0" xfId="0" applyNumberFormat="1" applyFont="1" applyAlignment="1">
      <alignment horizontal="right" vertical="center" wrapText="1"/>
    </xf>
    <xf numFmtId="3" fontId="16" fillId="18" borderId="5" xfId="0" applyNumberFormat="1" applyFont="1" applyFill="1" applyBorder="1" applyAlignment="1">
      <alignment horizontal="right" vertical="center" wrapText="1"/>
    </xf>
    <xf numFmtId="182" fontId="16" fillId="6" borderId="88" xfId="0" applyNumberFormat="1" applyFont="1" applyFill="1" applyBorder="1" applyAlignment="1">
      <alignment horizontal="right" vertical="center"/>
    </xf>
    <xf numFmtId="182" fontId="30" fillId="24" borderId="5" xfId="0" applyNumberFormat="1" applyFont="1" applyFill="1" applyBorder="1" applyAlignment="1">
      <alignment horizontal="right" vertical="center" wrapText="1"/>
    </xf>
    <xf numFmtId="3" fontId="30" fillId="24" borderId="5" xfId="0" applyNumberFormat="1" applyFont="1" applyFill="1" applyBorder="1" applyAlignment="1">
      <alignment horizontal="right" vertical="center" wrapText="1"/>
    </xf>
    <xf numFmtId="1" fontId="16" fillId="7" borderId="5" xfId="0" applyNumberFormat="1" applyFont="1" applyFill="1" applyBorder="1" applyAlignment="1">
      <alignment horizontal="center" vertical="center" wrapText="1"/>
    </xf>
    <xf numFmtId="0" fontId="30" fillId="24" borderId="5" xfId="0" applyFont="1" applyFill="1" applyBorder="1" applyAlignment="1">
      <alignment horizontal="center" vertical="center" wrapText="1"/>
    </xf>
    <xf numFmtId="166" fontId="16" fillId="7" borderId="5" xfId="0" applyNumberFormat="1" applyFont="1" applyFill="1" applyBorder="1" applyAlignment="1">
      <alignment horizontal="left" vertical="center" wrapText="1"/>
    </xf>
    <xf numFmtId="49" fontId="16" fillId="7" borderId="5" xfId="0" applyNumberFormat="1" applyFont="1" applyFill="1" applyBorder="1" applyAlignment="1">
      <alignment horizontal="left" vertical="center" wrapText="1"/>
    </xf>
    <xf numFmtId="181" fontId="16" fillId="6" borderId="88" xfId="0" applyNumberFormat="1" applyFont="1" applyFill="1" applyBorder="1" applyAlignment="1">
      <alignment horizontal="right" vertical="center"/>
    </xf>
    <xf numFmtId="1" fontId="30" fillId="24" borderId="5" xfId="0" applyNumberFormat="1" applyFont="1" applyFill="1" applyBorder="1" applyAlignment="1">
      <alignment horizontal="center" vertical="center" wrapText="1"/>
    </xf>
    <xf numFmtId="3" fontId="16" fillId="7" borderId="5" xfId="0" applyNumberFormat="1" applyFont="1" applyFill="1" applyBorder="1" applyAlignment="1">
      <alignment horizontal="right" vertical="center" wrapText="1"/>
    </xf>
    <xf numFmtId="0" fontId="30" fillId="24" borderId="5" xfId="0" applyFont="1" applyFill="1" applyBorder="1" applyAlignment="1">
      <alignment horizontal="left" vertical="top" wrapText="1"/>
    </xf>
    <xf numFmtId="0" fontId="30" fillId="24" borderId="5" xfId="0" applyFont="1" applyFill="1" applyBorder="1" applyAlignment="1">
      <alignment horizontal="center" vertical="top" wrapText="1"/>
    </xf>
    <xf numFmtId="0" fontId="16" fillId="6" borderId="5" xfId="0" applyFont="1" applyFill="1" applyBorder="1" applyAlignment="1">
      <alignment horizontal="left" vertical="center" wrapText="1"/>
    </xf>
    <xf numFmtId="49" fontId="5" fillId="7" borderId="5" xfId="0" applyNumberFormat="1" applyFont="1" applyFill="1" applyBorder="1" applyAlignment="1">
      <alignment horizontal="left" vertical="center" wrapText="1"/>
    </xf>
    <xf numFmtId="179" fontId="16" fillId="0" borderId="5" xfId="0" applyNumberFormat="1" applyFont="1" applyBorder="1" applyAlignment="1">
      <alignment horizontal="left" vertical="center" wrapText="1"/>
    </xf>
    <xf numFmtId="1" fontId="30" fillId="18" borderId="5" xfId="0" applyNumberFormat="1" applyFont="1" applyFill="1" applyBorder="1" applyAlignment="1">
      <alignment horizontal="right" vertical="center" wrapText="1"/>
    </xf>
    <xf numFmtId="0" fontId="70" fillId="0" borderId="0" xfId="0" applyFont="1" applyAlignment="1">
      <alignment horizontal="left" vertical="center" wrapText="1"/>
    </xf>
    <xf numFmtId="3" fontId="30" fillId="18" borderId="5" xfId="0" applyNumberFormat="1" applyFont="1" applyFill="1" applyBorder="1" applyAlignment="1">
      <alignment horizontal="right" vertical="center" wrapText="1"/>
    </xf>
    <xf numFmtId="1" fontId="30" fillId="24" borderId="5" xfId="0" applyNumberFormat="1" applyFont="1" applyFill="1" applyBorder="1" applyAlignment="1">
      <alignment horizontal="right" vertical="center" wrapText="1"/>
    </xf>
    <xf numFmtId="168" fontId="71" fillId="0" borderId="89" xfId="0" applyNumberFormat="1" applyFont="1" applyBorder="1" applyAlignment="1">
      <alignment horizontal="center" vertical="center"/>
    </xf>
    <xf numFmtId="0" fontId="3" fillId="0" borderId="89" xfId="0" applyFont="1" applyBorder="1"/>
    <xf numFmtId="168" fontId="69" fillId="3" borderId="5" xfId="0" applyNumberFormat="1" applyFont="1" applyFill="1" applyBorder="1" applyAlignment="1">
      <alignment horizontal="left" vertical="center"/>
    </xf>
    <xf numFmtId="168" fontId="69" fillId="3" borderId="5" xfId="0" applyNumberFormat="1" applyFont="1" applyFill="1" applyBorder="1" applyAlignment="1">
      <alignment horizontal="center" vertical="center"/>
    </xf>
    <xf numFmtId="168" fontId="69" fillId="3" borderId="82" xfId="0" applyNumberFormat="1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8" fillId="2" borderId="5" xfId="0" applyNumberFormat="1" applyFont="1" applyFill="1" applyBorder="1" applyAlignment="1">
      <alignment horizontal="center" vertical="center" wrapText="1"/>
    </xf>
    <xf numFmtId="0" fontId="30" fillId="29" borderId="5" xfId="0" applyFont="1" applyFill="1" applyBorder="1" applyAlignment="1">
      <alignment horizontal="left" vertical="center" wrapText="1"/>
    </xf>
    <xf numFmtId="168" fontId="30" fillId="0" borderId="5" xfId="0" applyNumberFormat="1" applyFont="1" applyBorder="1" applyAlignment="1">
      <alignment horizontal="left" vertical="center" wrapText="1"/>
    </xf>
    <xf numFmtId="168" fontId="8" fillId="2" borderId="5" xfId="0" applyNumberFormat="1" applyFont="1" applyFill="1" applyBorder="1" applyAlignment="1">
      <alignment horizontal="left" vertical="center"/>
    </xf>
    <xf numFmtId="1" fontId="30" fillId="6" borderId="5" xfId="0" applyNumberFormat="1" applyFont="1" applyFill="1" applyBorder="1" applyAlignment="1">
      <alignment horizontal="left" vertical="center" wrapText="1"/>
    </xf>
    <xf numFmtId="168" fontId="8" fillId="2" borderId="5" xfId="0" applyNumberFormat="1" applyFont="1" applyFill="1" applyBorder="1" applyAlignment="1">
      <alignment horizontal="center" vertical="center"/>
    </xf>
    <xf numFmtId="166" fontId="30" fillId="29" borderId="5" xfId="0" applyNumberFormat="1" applyFont="1" applyFill="1" applyBorder="1" applyAlignment="1">
      <alignment horizontal="left" wrapText="1"/>
    </xf>
    <xf numFmtId="4" fontId="16" fillId="29" borderId="5" xfId="0" applyNumberFormat="1" applyFont="1" applyFill="1" applyBorder="1" applyAlignment="1">
      <alignment horizontal="right" vertical="center" wrapText="1"/>
    </xf>
    <xf numFmtId="1" fontId="16" fillId="29" borderId="5" xfId="0" applyNumberFormat="1" applyFont="1" applyFill="1" applyBorder="1" applyAlignment="1">
      <alignment horizontal="right" vertical="center" wrapText="1"/>
    </xf>
    <xf numFmtId="1" fontId="16" fillId="29" borderId="5" xfId="0" applyNumberFormat="1" applyFont="1" applyFill="1" applyBorder="1" applyAlignment="1">
      <alignment horizontal="center" vertical="center" wrapText="1"/>
    </xf>
    <xf numFmtId="3" fontId="16" fillId="29" borderId="5" xfId="0" applyNumberFormat="1" applyFont="1" applyFill="1" applyBorder="1" applyAlignment="1">
      <alignment horizontal="right" vertical="center" wrapText="1"/>
    </xf>
    <xf numFmtId="0" fontId="30" fillId="2" borderId="5" xfId="0" applyFont="1" applyFill="1" applyBorder="1" applyAlignment="1">
      <alignment horizontal="left" vertical="center" wrapText="1"/>
    </xf>
    <xf numFmtId="10" fontId="30" fillId="2" borderId="5" xfId="0" applyNumberFormat="1" applyFont="1" applyFill="1" applyBorder="1" applyAlignment="1">
      <alignment horizontal="center" vertical="center" wrapText="1"/>
    </xf>
    <xf numFmtId="0" fontId="30" fillId="2" borderId="5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2" fontId="4" fillId="0" borderId="5" xfId="0" applyNumberFormat="1" applyFont="1" applyBorder="1" applyAlignment="1">
      <alignment horizontal="right" vertical="center"/>
    </xf>
    <xf numFmtId="0" fontId="4" fillId="0" borderId="5" xfId="0" applyFont="1" applyBorder="1" applyAlignment="1">
      <alignment horizontal="right" vertical="center"/>
    </xf>
    <xf numFmtId="0" fontId="81" fillId="16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center"/>
    </xf>
    <xf numFmtId="0" fontId="0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79" fillId="16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top"/>
    </xf>
    <xf numFmtId="0" fontId="6" fillId="3" borderId="94" xfId="0" applyFont="1" applyFill="1" applyBorder="1" applyAlignment="1">
      <alignment horizontal="center" vertical="center" wrapText="1"/>
    </xf>
    <xf numFmtId="0" fontId="3" fillId="0" borderId="95" xfId="0" applyFont="1" applyBorder="1"/>
    <xf numFmtId="0" fontId="6" fillId="3" borderId="102" xfId="0" applyFont="1" applyFill="1" applyBorder="1" applyAlignment="1">
      <alignment horizontal="center" vertical="center" wrapText="1"/>
    </xf>
    <xf numFmtId="0" fontId="3" fillId="0" borderId="107" xfId="0" applyFont="1" applyBorder="1"/>
    <xf numFmtId="0" fontId="6" fillId="3" borderId="103" xfId="0" applyFont="1" applyFill="1" applyBorder="1" applyAlignment="1">
      <alignment horizontal="center" vertical="center" wrapText="1"/>
    </xf>
    <xf numFmtId="0" fontId="3" fillId="0" borderId="108" xfId="0" applyFont="1" applyBorder="1"/>
    <xf numFmtId="0" fontId="6" fillId="3" borderId="104" xfId="0" applyFont="1" applyFill="1" applyBorder="1" applyAlignment="1">
      <alignment horizontal="center" vertical="center" wrapText="1"/>
    </xf>
    <xf numFmtId="0" fontId="3" fillId="0" borderId="105" xfId="0" applyFont="1" applyBorder="1"/>
    <xf numFmtId="0" fontId="3" fillId="0" borderId="106" xfId="0" applyFont="1" applyBorder="1"/>
    <xf numFmtId="0" fontId="4" fillId="0" borderId="1" xfId="0" applyFont="1" applyBorder="1" applyAlignment="1">
      <alignment horizontal="center" vertical="center" wrapText="1"/>
    </xf>
    <xf numFmtId="0" fontId="3" fillId="0" borderId="109" xfId="0" applyFont="1" applyBorder="1"/>
    <xf numFmtId="165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4" fillId="0" borderId="114" xfId="0" applyFont="1" applyBorder="1" applyAlignment="1">
      <alignment horizontal="center" vertical="center"/>
    </xf>
    <xf numFmtId="0" fontId="3" fillId="0" borderId="115" xfId="0" applyFont="1" applyBorder="1"/>
    <xf numFmtId="0" fontId="4" fillId="0" borderId="118" xfId="0" applyFont="1" applyBorder="1" applyAlignment="1">
      <alignment horizontal="center"/>
    </xf>
    <xf numFmtId="0" fontId="4" fillId="0" borderId="119" xfId="0" applyFont="1" applyBorder="1" applyAlignment="1">
      <alignment horizontal="center"/>
    </xf>
    <xf numFmtId="0" fontId="3" fillId="0" borderId="120" xfId="0" applyFont="1" applyBorder="1"/>
    <xf numFmtId="0" fontId="4" fillId="0" borderId="110" xfId="0" applyFont="1" applyBorder="1" applyAlignment="1">
      <alignment horizontal="center" vertical="center" wrapText="1"/>
    </xf>
    <xf numFmtId="0" fontId="3" fillId="0" borderId="111" xfId="0" applyFont="1" applyBorder="1"/>
    <xf numFmtId="0" fontId="6" fillId="3" borderId="114" xfId="0" applyFont="1" applyFill="1" applyBorder="1" applyAlignment="1">
      <alignment horizontal="center" vertical="center" wrapText="1"/>
    </xf>
    <xf numFmtId="0" fontId="52" fillId="34" borderId="1" xfId="0" applyFont="1" applyFill="1" applyBorder="1" applyAlignment="1">
      <alignment horizontal="left" vertical="center"/>
    </xf>
    <xf numFmtId="0" fontId="85" fillId="25" borderId="1" xfId="0" applyFont="1" applyFill="1" applyBorder="1" applyAlignment="1">
      <alignment horizontal="center" vertical="center"/>
    </xf>
    <xf numFmtId="0" fontId="91" fillId="34" borderId="134" xfId="0" applyFont="1" applyFill="1" applyBorder="1" applyAlignment="1">
      <alignment horizontal="center" vertical="center"/>
    </xf>
    <xf numFmtId="0" fontId="84" fillId="32" borderId="1" xfId="0" applyFont="1" applyFill="1" applyBorder="1" applyAlignment="1">
      <alignment horizontal="center" vertical="center"/>
    </xf>
    <xf numFmtId="0" fontId="85" fillId="25" borderId="1" xfId="0" applyFont="1" applyFill="1" applyBorder="1" applyAlignment="1">
      <alignment horizontal="center" vertical="center" wrapText="1"/>
    </xf>
    <xf numFmtId="0" fontId="86" fillId="34" borderId="1" xfId="0" applyFont="1" applyFill="1" applyBorder="1" applyAlignment="1">
      <alignment horizontal="left" vertical="center" wrapText="1"/>
    </xf>
    <xf numFmtId="0" fontId="87" fillId="34" borderId="1" xfId="0" applyFont="1" applyFill="1" applyBorder="1" applyAlignment="1">
      <alignment horizontal="center" vertical="center" wrapText="1"/>
    </xf>
    <xf numFmtId="0" fontId="3" fillId="0" borderId="122" xfId="0" applyFont="1" applyBorder="1"/>
    <xf numFmtId="185" fontId="87" fillId="34" borderId="1" xfId="0" applyNumberFormat="1" applyFont="1" applyFill="1" applyBorder="1" applyAlignment="1">
      <alignment horizontal="center" vertical="center" wrapText="1"/>
    </xf>
    <xf numFmtId="186" fontId="87" fillId="34" borderId="1" xfId="0" applyNumberFormat="1" applyFont="1" applyFill="1" applyBorder="1" applyAlignment="1">
      <alignment horizontal="center" vertical="center" wrapText="1"/>
    </xf>
    <xf numFmtId="49" fontId="87" fillId="34" borderId="1" xfId="0" applyNumberFormat="1" applyFont="1" applyFill="1" applyBorder="1" applyAlignment="1">
      <alignment horizontal="center" vertical="center" wrapText="1"/>
    </xf>
    <xf numFmtId="10" fontId="52" fillId="34" borderId="1" xfId="0" applyNumberFormat="1" applyFont="1" applyFill="1" applyBorder="1" applyAlignment="1">
      <alignment horizontal="right" vertical="center"/>
    </xf>
    <xf numFmtId="185" fontId="52" fillId="34" borderId="1" xfId="0" applyNumberFormat="1" applyFont="1" applyFill="1" applyBorder="1" applyAlignment="1">
      <alignment horizontal="right" vertical="center"/>
    </xf>
    <xf numFmtId="0" fontId="85" fillId="25" borderId="123" xfId="0" applyFont="1" applyFill="1" applyBorder="1" applyAlignment="1">
      <alignment horizontal="center" vertical="center" wrapText="1"/>
    </xf>
    <xf numFmtId="0" fontId="3" fillId="0" borderId="124" xfId="0" applyFont="1" applyBorder="1"/>
    <xf numFmtId="0" fontId="3" fillId="0" borderId="125" xfId="0" applyFont="1" applyBorder="1"/>
    <xf numFmtId="0" fontId="89" fillId="34" borderId="1" xfId="0" applyFont="1" applyFill="1" applyBorder="1" applyAlignment="1">
      <alignment horizontal="center" vertical="center" wrapText="1"/>
    </xf>
    <xf numFmtId="0" fontId="5" fillId="0" borderId="136" xfId="0" applyFont="1" applyBorder="1" applyAlignment="1">
      <alignment horizontal="center" vertical="center" wrapText="1"/>
    </xf>
    <xf numFmtId="0" fontId="3" fillId="0" borderId="137" xfId="0" applyFont="1" applyBorder="1"/>
    <xf numFmtId="0" fontId="3" fillId="0" borderId="138" xfId="0" applyFont="1" applyBorder="1"/>
    <xf numFmtId="10" fontId="16" fillId="26" borderId="5" xfId="0" applyNumberFormat="1" applyFont="1" applyFill="1" applyBorder="1" applyAlignment="1">
      <alignment horizontal="center" vertical="center" wrapText="1"/>
    </xf>
    <xf numFmtId="10" fontId="5" fillId="0" borderId="136" xfId="0" applyNumberFormat="1" applyFont="1" applyBorder="1" applyAlignment="1">
      <alignment horizontal="center" vertical="center" wrapText="1"/>
    </xf>
    <xf numFmtId="0" fontId="5" fillId="34" borderId="136" xfId="0" applyFont="1" applyFill="1" applyBorder="1" applyAlignment="1">
      <alignment horizontal="center" vertical="center" wrapText="1"/>
    </xf>
    <xf numFmtId="0" fontId="16" fillId="7" borderId="5" xfId="0" applyFont="1" applyFill="1" applyBorder="1" applyAlignment="1">
      <alignment horizontal="right" vertical="center" wrapText="1"/>
    </xf>
    <xf numFmtId="0" fontId="30" fillId="24" borderId="5" xfId="0" applyFont="1" applyFill="1" applyBorder="1" applyAlignment="1">
      <alignment horizontal="right" vertical="center" wrapText="1"/>
    </xf>
    <xf numFmtId="0" fontId="8" fillId="25" borderId="5" xfId="0" applyFont="1" applyFill="1" applyBorder="1" applyAlignment="1">
      <alignment horizontal="center" vertical="center"/>
    </xf>
    <xf numFmtId="10" fontId="16" fillId="0" borderId="5" xfId="0" applyNumberFormat="1" applyFont="1" applyBorder="1" applyAlignment="1">
      <alignment horizontal="center" vertical="center" wrapText="1"/>
    </xf>
    <xf numFmtId="0" fontId="30" fillId="0" borderId="0" xfId="0" applyFont="1" applyAlignment="1">
      <alignment horizontal="left" vertical="center" wrapText="1"/>
    </xf>
    <xf numFmtId="10" fontId="30" fillId="0" borderId="0" xfId="0" applyNumberFormat="1" applyFont="1" applyAlignment="1">
      <alignment horizontal="center" vertical="center" wrapText="1"/>
    </xf>
    <xf numFmtId="1" fontId="30" fillId="0" borderId="0" xfId="0" applyNumberFormat="1" applyFont="1" applyAlignment="1">
      <alignment horizontal="center" vertical="center" wrapText="1"/>
    </xf>
    <xf numFmtId="0" fontId="5" fillId="7" borderId="5" xfId="0" applyFont="1" applyFill="1" applyBorder="1" applyAlignment="1">
      <alignment horizontal="left" vertical="center" wrapText="1"/>
    </xf>
    <xf numFmtId="0" fontId="103" fillId="38" borderId="140" xfId="2" applyFont="1" applyFill="1" applyBorder="1" applyAlignment="1">
      <alignment horizontal="center" vertical="center"/>
    </xf>
    <xf numFmtId="0" fontId="103" fillId="38" borderId="141" xfId="2" applyFont="1" applyFill="1" applyBorder="1" applyAlignment="1">
      <alignment horizontal="center" vertical="center"/>
    </xf>
    <xf numFmtId="0" fontId="103" fillId="38" borderId="142" xfId="2" applyFont="1" applyFill="1" applyBorder="1" applyAlignment="1">
      <alignment horizontal="center" vertical="center"/>
    </xf>
    <xf numFmtId="0" fontId="104" fillId="39" borderId="143" xfId="2" applyFont="1" applyFill="1" applyBorder="1" applyAlignment="1">
      <alignment vertical="center"/>
    </xf>
    <xf numFmtId="0" fontId="104" fillId="39" borderId="144" xfId="2" applyFont="1" applyFill="1" applyBorder="1" applyAlignment="1">
      <alignment vertical="center"/>
    </xf>
    <xf numFmtId="0" fontId="104" fillId="39" borderId="144" xfId="2" applyFont="1" applyFill="1" applyBorder="1" applyAlignment="1">
      <alignment horizontal="center" vertical="center"/>
    </xf>
    <xf numFmtId="0" fontId="104" fillId="39" borderId="145" xfId="2" applyFont="1" applyFill="1" applyBorder="1" applyAlignment="1">
      <alignment horizontal="center" vertical="center"/>
    </xf>
    <xf numFmtId="0" fontId="102" fillId="37" borderId="147" xfId="2" applyFont="1" applyFill="1" applyBorder="1" applyAlignment="1">
      <alignment horizontal="right" vertical="center"/>
    </xf>
    <xf numFmtId="0" fontId="102" fillId="37" borderId="148" xfId="2" applyFont="1" applyFill="1" applyBorder="1" applyAlignment="1">
      <alignment horizontal="right" vertical="center"/>
    </xf>
    <xf numFmtId="0" fontId="105" fillId="40" borderId="146" xfId="2" applyFont="1" applyFill="1" applyBorder="1" applyAlignment="1">
      <alignment vertical="center"/>
    </xf>
    <xf numFmtId="0" fontId="105" fillId="40" borderId="147" xfId="2" applyFont="1" applyFill="1" applyBorder="1" applyAlignment="1">
      <alignment vertical="center"/>
    </xf>
    <xf numFmtId="188" fontId="102" fillId="37" borderId="147" xfId="2" applyNumberFormat="1" applyFont="1" applyFill="1" applyBorder="1" applyAlignment="1">
      <alignment horizontal="right" vertical="center"/>
    </xf>
    <xf numFmtId="188" fontId="102" fillId="37" borderId="148" xfId="2" applyNumberFormat="1" applyFont="1" applyFill="1" applyBorder="1" applyAlignment="1">
      <alignment horizontal="right" vertical="center"/>
    </xf>
    <xf numFmtId="0" fontId="106" fillId="37" borderId="147" xfId="2" applyFont="1" applyFill="1" applyBorder="1" applyAlignment="1">
      <alignment horizontal="right" vertical="center"/>
    </xf>
    <xf numFmtId="0" fontId="106" fillId="37" borderId="148" xfId="2" applyFont="1" applyFill="1" applyBorder="1" applyAlignment="1">
      <alignment horizontal="right" vertical="center"/>
    </xf>
    <xf numFmtId="3" fontId="102" fillId="37" borderId="147" xfId="2" applyNumberFormat="1" applyFont="1" applyFill="1" applyBorder="1" applyAlignment="1">
      <alignment horizontal="right" vertical="center"/>
    </xf>
    <xf numFmtId="3" fontId="102" fillId="37" borderId="148" xfId="2" applyNumberFormat="1" applyFont="1" applyFill="1" applyBorder="1" applyAlignment="1">
      <alignment horizontal="right" vertical="center"/>
    </xf>
    <xf numFmtId="9" fontId="102" fillId="41" borderId="147" xfId="1" applyFont="1" applyFill="1" applyBorder="1" applyAlignment="1">
      <alignment horizontal="right" vertical="center"/>
    </xf>
    <xf numFmtId="9" fontId="102" fillId="41" borderId="148" xfId="1" applyFont="1" applyFill="1" applyBorder="1" applyAlignment="1">
      <alignment horizontal="right" vertical="center"/>
    </xf>
    <xf numFmtId="49" fontId="102" fillId="37" borderId="147" xfId="2" applyNumberFormat="1" applyFont="1" applyFill="1" applyBorder="1" applyAlignment="1">
      <alignment horizontal="right" vertical="center"/>
    </xf>
    <xf numFmtId="49" fontId="102" fillId="37" borderId="148" xfId="2" applyNumberFormat="1" applyFont="1" applyFill="1" applyBorder="1" applyAlignment="1">
      <alignment horizontal="right" vertical="center"/>
    </xf>
    <xf numFmtId="0" fontId="105" fillId="40" borderId="149" xfId="2" applyFont="1" applyFill="1" applyBorder="1" applyAlignment="1">
      <alignment vertical="center"/>
    </xf>
    <xf numFmtId="0" fontId="105" fillId="40" borderId="150" xfId="2" applyFont="1" applyFill="1" applyBorder="1" applyAlignment="1">
      <alignment vertical="center"/>
    </xf>
    <xf numFmtId="0" fontId="102" fillId="37" borderId="150" xfId="2" applyFont="1" applyFill="1" applyBorder="1" applyAlignment="1">
      <alignment horizontal="right" vertical="center"/>
    </xf>
    <xf numFmtId="0" fontId="102" fillId="37" borderId="151" xfId="2" applyFont="1" applyFill="1" applyBorder="1" applyAlignment="1">
      <alignment horizontal="right" vertical="center"/>
    </xf>
    <xf numFmtId="0" fontId="107" fillId="38" borderId="152" xfId="2" applyFont="1" applyFill="1" applyBorder="1" applyAlignment="1">
      <alignment horizontal="center" vertical="center"/>
    </xf>
    <xf numFmtId="0" fontId="107" fillId="38" borderId="153" xfId="2" applyFont="1" applyFill="1" applyBorder="1" applyAlignment="1">
      <alignment horizontal="center" vertical="center"/>
    </xf>
    <xf numFmtId="0" fontId="107" fillId="38" borderId="154" xfId="2" applyFont="1" applyFill="1" applyBorder="1" applyAlignment="1">
      <alignment horizontal="center" vertical="center"/>
    </xf>
    <xf numFmtId="0" fontId="100" fillId="42" borderId="143" xfId="2" applyFont="1" applyFill="1" applyBorder="1" applyAlignment="1">
      <alignment horizontal="center" vertical="center" wrapText="1"/>
    </xf>
    <xf numFmtId="0" fontId="100" fillId="42" borderId="160" xfId="2" applyFont="1" applyFill="1" applyBorder="1" applyAlignment="1">
      <alignment horizontal="center" vertical="center" wrapText="1"/>
    </xf>
    <xf numFmtId="0" fontId="100" fillId="42" borderId="144" xfId="2" applyFont="1" applyFill="1" applyBorder="1" applyAlignment="1">
      <alignment horizontal="center" vertical="center"/>
    </xf>
    <xf numFmtId="0" fontId="100" fillId="42" borderId="161" xfId="2" applyFont="1" applyFill="1" applyBorder="1" applyAlignment="1">
      <alignment horizontal="center" vertical="center"/>
    </xf>
    <xf numFmtId="0" fontId="100" fillId="42" borderId="144" xfId="2" applyFont="1" applyFill="1" applyBorder="1" applyAlignment="1">
      <alignment horizontal="center" vertical="center" wrapText="1"/>
    </xf>
    <xf numFmtId="0" fontId="100" fillId="42" borderId="161" xfId="2" applyFont="1" applyFill="1" applyBorder="1" applyAlignment="1">
      <alignment horizontal="center" vertical="center" wrapText="1"/>
    </xf>
    <xf numFmtId="0" fontId="100" fillId="42" borderId="155" xfId="2" applyFont="1" applyFill="1" applyBorder="1" applyAlignment="1">
      <alignment horizontal="center" vertical="center"/>
    </xf>
    <xf numFmtId="0" fontId="100" fillId="42" borderId="162" xfId="2" applyFont="1" applyFill="1" applyBorder="1" applyAlignment="1">
      <alignment horizontal="center" vertical="center"/>
    </xf>
    <xf numFmtId="0" fontId="100" fillId="42" borderId="155" xfId="2" applyFont="1" applyFill="1" applyBorder="1" applyAlignment="1">
      <alignment horizontal="center" vertical="center" wrapText="1"/>
    </xf>
    <xf numFmtId="0" fontId="100" fillId="42" borderId="162" xfId="2" applyFont="1" applyFill="1" applyBorder="1" applyAlignment="1">
      <alignment horizontal="center" vertical="center" wrapText="1"/>
    </xf>
    <xf numFmtId="189" fontId="100" fillId="42" borderId="143" xfId="2" applyNumberFormat="1" applyFont="1" applyFill="1" applyBorder="1" applyAlignment="1">
      <alignment horizontal="center" vertical="center"/>
    </xf>
    <xf numFmtId="189" fontId="100" fillId="42" borderId="144" xfId="2" applyNumberFormat="1" applyFont="1" applyFill="1" applyBorder="1" applyAlignment="1">
      <alignment horizontal="center" vertical="center"/>
    </xf>
    <xf numFmtId="189" fontId="100" fillId="42" borderId="145" xfId="2" applyNumberFormat="1" applyFont="1" applyFill="1" applyBorder="1" applyAlignment="1">
      <alignment horizontal="center" vertical="center"/>
    </xf>
    <xf numFmtId="0" fontId="100" fillId="42" borderId="159" xfId="2" applyFont="1" applyFill="1" applyBorder="1" applyAlignment="1">
      <alignment horizontal="center" vertical="center"/>
    </xf>
    <xf numFmtId="0" fontId="100" fillId="42" borderId="156" xfId="2" applyFont="1" applyFill="1" applyBorder="1" applyAlignment="1">
      <alignment horizontal="center" vertical="center" wrapText="1"/>
    </xf>
    <xf numFmtId="0" fontId="100" fillId="42" borderId="157" xfId="2" applyFont="1" applyFill="1" applyBorder="1" applyAlignment="1">
      <alignment horizontal="center" vertical="center" wrapText="1"/>
    </xf>
    <xf numFmtId="0" fontId="100" fillId="42" borderId="145" xfId="2" applyFont="1" applyFill="1" applyBorder="1" applyAlignment="1">
      <alignment horizontal="center" vertical="center" wrapText="1"/>
    </xf>
    <xf numFmtId="0" fontId="100" fillId="42" borderId="163" xfId="2" applyFont="1" applyFill="1" applyBorder="1" applyAlignment="1">
      <alignment horizontal="center" vertical="center" wrapText="1"/>
    </xf>
    <xf numFmtId="17" fontId="100" fillId="42" borderId="158" xfId="2" applyNumberFormat="1" applyFont="1" applyFill="1" applyBorder="1" applyAlignment="1">
      <alignment horizontal="center" vertical="center"/>
    </xf>
    <xf numFmtId="17" fontId="100" fillId="42" borderId="144" xfId="2" applyNumberFormat="1" applyFont="1" applyFill="1" applyBorder="1" applyAlignment="1">
      <alignment horizontal="center" vertical="center"/>
    </xf>
    <xf numFmtId="17" fontId="100" fillId="42" borderId="145" xfId="2" applyNumberFormat="1" applyFont="1" applyFill="1" applyBorder="1" applyAlignment="1">
      <alignment horizontal="center" vertical="center"/>
    </xf>
    <xf numFmtId="189" fontId="100" fillId="42" borderId="158" xfId="2" applyNumberFormat="1" applyFont="1" applyFill="1" applyBorder="1" applyAlignment="1">
      <alignment horizontal="center" vertical="center"/>
    </xf>
    <xf numFmtId="0" fontId="0" fillId="0" borderId="125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109" fillId="44" borderId="147" xfId="0" applyFont="1" applyFill="1" applyBorder="1" applyAlignment="1" applyProtection="1">
      <alignment horizontal="center" vertical="center"/>
      <protection locked="0"/>
    </xf>
    <xf numFmtId="192" fontId="0" fillId="44" borderId="147" xfId="0" applyNumberFormat="1" applyFill="1" applyBorder="1" applyAlignment="1" applyProtection="1">
      <alignment horizontal="center" vertical="center"/>
      <protection locked="0"/>
    </xf>
    <xf numFmtId="2" fontId="0" fillId="0" borderId="147" xfId="0" applyNumberFormat="1" applyBorder="1" applyAlignment="1" applyProtection="1">
      <alignment horizontal="center"/>
      <protection locked="0"/>
    </xf>
    <xf numFmtId="2" fontId="0" fillId="44" borderId="147" xfId="0" applyNumberFormat="1" applyFill="1" applyBorder="1" applyAlignment="1" applyProtection="1">
      <alignment horizontal="center"/>
      <protection locked="0"/>
    </xf>
    <xf numFmtId="2" fontId="109" fillId="44" borderId="147" xfId="0" applyNumberFormat="1" applyFont="1" applyFill="1" applyBorder="1" applyAlignment="1" applyProtection="1">
      <alignment horizontal="center" vertical="center"/>
      <protection locked="0"/>
    </xf>
    <xf numFmtId="0" fontId="109" fillId="44" borderId="147" xfId="0" applyFont="1" applyFill="1" applyBorder="1" applyAlignment="1" applyProtection="1">
      <alignment horizontal="center" wrapText="1"/>
      <protection locked="0"/>
    </xf>
    <xf numFmtId="1" fontId="109" fillId="0" borderId="147" xfId="0" applyNumberFormat="1" applyFont="1" applyBorder="1" applyProtection="1">
      <protection locked="0"/>
    </xf>
    <xf numFmtId="10" fontId="109" fillId="44" borderId="173" xfId="1" applyNumberFormat="1" applyFont="1" applyFill="1" applyBorder="1" applyProtection="1">
      <protection locked="0"/>
    </xf>
    <xf numFmtId="0" fontId="109" fillId="0" borderId="147" xfId="0" applyFont="1" applyBorder="1" applyProtection="1">
      <protection locked="0"/>
    </xf>
    <xf numFmtId="0" fontId="0" fillId="44" borderId="147" xfId="0" applyFill="1" applyBorder="1" applyProtection="1">
      <protection locked="0"/>
    </xf>
    <xf numFmtId="0" fontId="0" fillId="0" borderId="125" xfId="0" applyBorder="1" applyProtection="1">
      <protection locked="0"/>
    </xf>
    <xf numFmtId="0" fontId="109" fillId="0" borderId="0" xfId="0" applyFont="1" applyProtection="1">
      <protection locked="0"/>
    </xf>
    <xf numFmtId="10" fontId="99" fillId="0" borderId="125" xfId="1" applyNumberFormat="1" applyBorder="1" applyProtection="1">
      <protection locked="0"/>
    </xf>
  </cellXfs>
  <cellStyles count="3">
    <cellStyle name="Normal" xfId="0" builtinId="0"/>
    <cellStyle name="Normal 3 2" xfId="2" xr:uid="{43810A11-327F-44D9-B457-DF572F5F6D6C}"/>
    <cellStyle name="Percent" xfId="1" builtinId="5"/>
  </cellStyles>
  <dxfs count="358">
    <dxf>
      <font>
        <color rgb="FF000000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0" formatCode="0;;;@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91" formatCode="dd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90" formatCode="0;;;@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0" formatCode="0;;;@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0" formatCode="0;;;@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numFmt numFmtId="0" formatCode="General"/>
      <alignment vertical="center" textRotation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" formatCode="0"/>
      <fill>
        <patternFill patternType="solid">
          <fgColor indexed="64"/>
          <bgColor rgb="FFEDF1F9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alignment vertical="center" textRotation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0" formatCode="0;;;@"/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theme="1"/>
        </left>
        <right style="thin">
          <color indexed="64"/>
        </right>
        <top style="medium">
          <color theme="1"/>
        </top>
        <bottom style="medium">
          <color theme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minor"/>
      </font>
      <alignment vertical="center" textRotation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border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solid">
          <fgColor indexed="64"/>
          <bgColor theme="0"/>
        </patternFill>
      </fill>
      <alignment vertical="center" textRotation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solid">
          <fgColor indexed="64"/>
          <bgColor theme="0"/>
        </patternFill>
      </fill>
      <alignment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b/>
        <color rgb="FF000000"/>
        <name val="Arial"/>
      </font>
      <numFmt numFmtId="168" formatCode="0.00\ "/>
      <fill>
        <patternFill patternType="solid">
          <fgColor rgb="FFFFFFFF"/>
          <bgColor rgb="FFFF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b/>
        <color rgb="FF000000"/>
        <name val="Arial"/>
      </font>
      <numFmt numFmtId="168" formatCode="0.00\ "/>
      <fill>
        <patternFill patternType="solid">
          <fgColor rgb="FFFFFFFF"/>
          <bgColor rgb="FFFF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b/>
        <color rgb="FF000000"/>
        <name val="Arial"/>
      </font>
      <numFmt numFmtId="168" formatCode="0.00\ "/>
      <fill>
        <patternFill patternType="solid">
          <fgColor rgb="FFFFFFFF"/>
          <bgColor rgb="FFFF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00FFFF"/>
          <bgColor rgb="FF00FFFF"/>
        </patternFill>
      </fill>
    </dxf>
    <dxf>
      <font>
        <color rgb="FF000000"/>
        <name val="Arial"/>
      </font>
      <numFmt numFmtId="168" formatCode="0.00\ "/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hri\ICICI\BL%20CAM%20Sheet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ax. loan amount"/>
      <sheetName val="Primary Banking"/>
      <sheetName val=" "/>
      <sheetName val="  "/>
      <sheetName val="Additional Banking (1)"/>
      <sheetName val="Additional Banking (2)"/>
      <sheetName val="Financials - SENP"/>
      <sheetName val="Doctors - Professionals"/>
      <sheetName val="FOIR"/>
      <sheetName val="CARA"/>
      <sheetName val="GST Details"/>
      <sheetName val="Jo Karna Hai Karo"/>
    </sheetNames>
    <sheetDataSet>
      <sheetData sheetId="0"/>
      <sheetData sheetId="1"/>
      <sheetData sheetId="2">
        <row r="2">
          <cell r="B2" t="str">
            <v>I-Bank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DE3765-5E5E-485C-B2F4-37A29040AA46}" name="LoanTrack" displayName="LoanTrack" ref="B26:BC30" headerRowCount="0" totalsRowCount="1" headerRowDxfId="168" dataDxfId="166" totalsRowDxfId="164" headerRowBorderDxfId="167" tableBorderDxfId="165" totalsRowBorderDxfId="163">
  <tableColumns count="54">
    <tableColumn id="1" xr3:uid="{3C237236-498F-4B6F-AC45-B8B667912D63}" name="Column1" totalsRowLabel="Total" headerRowDxfId="162" dataDxfId="161" totalsRowDxfId="160"/>
    <tableColumn id="2" xr3:uid="{7F1EA306-2B19-4289-919B-69055CFAF9BE}" name="Column2" headerRowDxfId="159" dataDxfId="158" totalsRowDxfId="157"/>
    <tableColumn id="3" xr3:uid="{2C53DB39-14C0-42F9-8973-0957936B9F96}" name="Column3" totalsRowFunction="count" headerRowDxfId="156" dataDxfId="155" totalsRowDxfId="154"/>
    <tableColumn id="4" xr3:uid="{CDC36AD8-4B80-4B6D-B002-2558729A43FD}" name="Column4" totalsRowFunction="sum" headerRowDxfId="153" dataDxfId="152" totalsRowDxfId="151"/>
    <tableColumn id="53" xr3:uid="{3AB30F84-5018-4377-88DD-69B934FE33D4}" name="Column52" totalsRowFunction="sum" headerRowDxfId="150" dataDxfId="149" totalsRowDxfId="148"/>
    <tableColumn id="5" xr3:uid="{E09C75EB-4315-467F-8724-B1607611CCA2}" name="Column5" totalsRowFunction="sum" headerRowDxfId="147" dataDxfId="146" totalsRowDxfId="145"/>
    <tableColumn id="6" xr3:uid="{DBB2BAF5-9788-4ED5-BA99-4F95D9C530A3}" name="Column6" headerRowDxfId="144" dataDxfId="143" totalsRowDxfId="142"/>
    <tableColumn id="54" xr3:uid="{D61138BA-C2FE-4968-A95A-69F6C264B2D6}" name="Column54" totalsRowFunction="sum" headerRowDxfId="141" dataDxfId="140" totalsRowDxfId="139" dataCellStyle="Normal 3 2"/>
    <tableColumn id="7" xr3:uid="{DD20D89B-446F-4851-B16C-162970C50F92}" name="Column7" headerRowDxfId="138" dataDxfId="137" totalsRowDxfId="136"/>
    <tableColumn id="8" xr3:uid="{B65E95E7-B1E0-44FC-B2E8-18C83BFEEA00}" name="Column8" headerRowDxfId="135" dataDxfId="134" totalsRowDxfId="133">
      <calculatedColumnFormula>IFERROR(IF(J26&lt;(TODAY()-H26)/30,"",J26-((TODAY()-H26)/30)+1),"")</calculatedColumnFormula>
    </tableColumn>
    <tableColumn id="9" xr3:uid="{1BCBC3DD-D2DD-47F9-B490-F1651FE10976}" name="Column9" totalsRowFunction="custom" headerRowDxfId="132" dataDxfId="131" totalsRowDxfId="130">
      <totalsRowFormula>COUNTIF(L26:L29,"Yes")</totalsRowFormula>
    </tableColumn>
    <tableColumn id="10" xr3:uid="{A4CC3FCE-C687-4E15-95BA-AB1E0CC402D2}" name="Column10" totalsRowFunction="sum" headerRowDxfId="129" dataDxfId="128" totalsRowDxfId="127">
      <calculatedColumnFormula>IF(OR(L26="Yes",AND(K26&gt;1,K26&lt;&gt;"")),G26,"")</calculatedColumnFormula>
    </tableColumn>
    <tableColumn id="11" xr3:uid="{2F35EC52-D8A6-4B51-AD8D-352D8C9D87FC}" name="Column11" totalsRowFunction="custom" headerRowDxfId="126" dataDxfId="125" totalsRowDxfId="124">
      <totalsRowFormula>SUMPRODUCT((N26:N29&lt;&gt;"")/COUNTIF(N26:N29,N26:N29&amp;""))</totalsRowFormula>
    </tableColumn>
    <tableColumn id="52" xr3:uid="{EF51BD03-762A-42FA-A739-48031FBFB745}" name="Column51" totalsRowFunction="sum" headerRowDxfId="123" dataDxfId="122" totalsRowDxfId="121" dataCellStyle="Normal 3 2">
      <calculatedColumnFormula>IF($G26&lt;&gt;"",COUNT($S26,$V26,$Y26,$AB26,$AE26,$AH26,$AK26,$AN26,$AQ26,$AT26,$AW26,$AZ26),"")</calculatedColumnFormula>
    </tableColumn>
    <tableColumn id="55" xr3:uid="{7A70EDCF-D01D-4AB3-B7F2-BEE21517BA2E}" name="Column53" headerRowDxfId="120" dataDxfId="119" totalsRowDxfId="118" dataCellStyle="Normal 3 2"/>
    <tableColumn id="51" xr3:uid="{E50837E6-9CD2-4FF9-AE30-740123572711}" name="Column50" totalsRowFunction="sum" headerRowDxfId="117" dataDxfId="116" totalsRowDxfId="115" dataCellStyle="Normal 3 2">
      <calculatedColumnFormula>IF($G26&lt;&gt;"",SUM($T26,$W26,$Z26,$AC26,$AF26,$AI26,$AL26,$AO26,$AR26,$AU26,$AX26,$BA26),"")</calculatedColumnFormula>
    </tableColumn>
    <tableColumn id="50" xr3:uid="{6B242CD7-FD8B-4490-A6E1-51B3F9CE5CB5}" name="Column49" totalsRowFunction="custom" headerRowDxfId="114" dataDxfId="113" totalsRowDxfId="112" dataCellStyle="Normal 3 2">
      <calculatedColumnFormula>IF($G26&lt;&gt;"",IFERROR(AVERAGE($U26,$X26,$AA26,$AD26,$AG26,$AJ26,$AM26,$AP26,$AS26,$AV26,$AY26,$BB26),""),"")</calculatedColumnFormula>
      <totalsRowFormula>IFERROR(SUBTOTAL(101,R26:R29),"")</totalsRowFormula>
    </tableColumn>
    <tableColumn id="12" xr3:uid="{13B0ED35-027C-41EF-B1A0-F3D46482D882}" name="Column12" totalsRowFunction="count" headerRowDxfId="111" dataDxfId="110" totalsRowDxfId="109"/>
    <tableColumn id="13" xr3:uid="{7CE5DE74-3130-4E6D-BD38-EBEA09DC5016}" name="Column13" totalsRowFunction="sum" headerRowDxfId="108" dataDxfId="107" totalsRowDxfId="106"/>
    <tableColumn id="14" xr3:uid="{BC7F6AC5-B1BC-406B-8657-02BAEE7C0B67}" name="Column14" totalsRowFunction="custom" headerRowDxfId="105" dataDxfId="104" totalsRowDxfId="103">
      <totalsRowFormula>IFERROR(SUBTOTAL(101,U26:U29),"")</totalsRowFormula>
    </tableColumn>
    <tableColumn id="15" xr3:uid="{5EEE8E47-8B99-49F9-A989-BBBA3ED7DB35}" name="Column15" totalsRowFunction="count" headerRowDxfId="102" dataDxfId="101" totalsRowDxfId="100"/>
    <tableColumn id="16" xr3:uid="{67BE94F7-C96F-4917-91FD-CE95202F4F9C}" name="Column16" totalsRowFunction="sum" headerRowDxfId="99" dataDxfId="98" totalsRowDxfId="97"/>
    <tableColumn id="17" xr3:uid="{2B11CEA9-8A26-4066-920E-AB56352F2CAA}" name="Column17" totalsRowFunction="custom" headerRowDxfId="96" dataDxfId="95" totalsRowDxfId="94">
      <totalsRowFormula>IFERROR(SUBTOTAL(101,X26:X29),"")</totalsRowFormula>
    </tableColumn>
    <tableColumn id="18" xr3:uid="{D3D7A47F-2870-4C7A-B1EA-51B8864FB6CC}" name="Column18" totalsRowFunction="count" headerRowDxfId="93" dataDxfId="92" totalsRowDxfId="91"/>
    <tableColumn id="19" xr3:uid="{C3B7DF66-09FE-4662-BF6A-3212071CF4AE}" name="Column19" totalsRowFunction="sum" headerRowDxfId="90" dataDxfId="89" totalsRowDxfId="88"/>
    <tableColumn id="20" xr3:uid="{00118FBE-FA8A-4B76-8270-C94F1EFC621D}" name="Column20" totalsRowFunction="custom" headerRowDxfId="87" dataDxfId="86" totalsRowDxfId="85">
      <totalsRowFormula>IFERROR(SUBTOTAL(101,AA26:AA29),"")</totalsRowFormula>
    </tableColumn>
    <tableColumn id="21" xr3:uid="{2E55E5E4-75AE-4851-B2EF-1058D401C5BC}" name="Column21" totalsRowFunction="count" headerRowDxfId="84" dataDxfId="83" totalsRowDxfId="82"/>
    <tableColumn id="22" xr3:uid="{22F1D014-1696-494A-BFD6-F08ADEE80FC2}" name="Column22" totalsRowFunction="sum" headerRowDxfId="81" dataDxfId="80" totalsRowDxfId="79"/>
    <tableColumn id="23" xr3:uid="{3DCCD03C-C325-4F92-AAB3-FEAFF0C94026}" name="Column23" totalsRowFunction="custom" headerRowDxfId="78" dataDxfId="77" totalsRowDxfId="76">
      <totalsRowFormula>IFERROR(SUBTOTAL(101,AD26:AD29),"")</totalsRowFormula>
    </tableColumn>
    <tableColumn id="24" xr3:uid="{49340C9B-11E6-4F36-B3F9-6897000E7EB4}" name="Column24" totalsRowFunction="count" headerRowDxfId="75" dataDxfId="74" totalsRowDxfId="73"/>
    <tableColumn id="25" xr3:uid="{0811B934-2EA0-424C-809B-ACFA7FF44A5E}" name="Column25" totalsRowFunction="sum" headerRowDxfId="72" dataDxfId="71" totalsRowDxfId="70"/>
    <tableColumn id="26" xr3:uid="{AA6E14E4-FA55-41DB-B8D8-C406A35B7114}" name="Column26" totalsRowFunction="custom" headerRowDxfId="69" dataDxfId="68" totalsRowDxfId="67">
      <totalsRowFormula>IFERROR(SUBTOTAL(101,AG26:AG29),"")</totalsRowFormula>
    </tableColumn>
    <tableColumn id="27" xr3:uid="{E775FC14-DBFA-4348-9DF6-CAC62B8ED64C}" name="Column27" totalsRowFunction="count" headerRowDxfId="66" dataDxfId="65" totalsRowDxfId="64"/>
    <tableColumn id="28" xr3:uid="{F9FE9BB5-D83C-47C0-A472-18A703B8503F}" name="Column28" totalsRowFunction="sum" headerRowDxfId="63" dataDxfId="62" totalsRowDxfId="61"/>
    <tableColumn id="29" xr3:uid="{F43D4374-A26A-4369-8031-122BCBE2D18A}" name="Column29" totalsRowFunction="custom" headerRowDxfId="60" dataDxfId="59" totalsRowDxfId="58">
      <totalsRowFormula>IFERROR(SUBTOTAL(101,AJ26:AJ29),"")</totalsRowFormula>
    </tableColumn>
    <tableColumn id="30" xr3:uid="{F6A9AA2C-6CD4-4F39-A3C5-45676CBAAC71}" name="Column30" totalsRowFunction="count" headerRowDxfId="57" dataDxfId="56" totalsRowDxfId="55"/>
    <tableColumn id="31" xr3:uid="{DBB6EA1A-3959-4A72-8848-F6BF2E881F52}" name="Column31" totalsRowFunction="sum" headerRowDxfId="54" dataDxfId="53" totalsRowDxfId="52"/>
    <tableColumn id="32" xr3:uid="{98C0EFDC-447B-44ED-88D5-8EC34B392ACB}" name="Column32" totalsRowFunction="custom" headerRowDxfId="51" dataDxfId="50" totalsRowDxfId="49">
      <totalsRowFormula>IFERROR(SUBTOTAL(101,AM26:AM29),"")</totalsRowFormula>
    </tableColumn>
    <tableColumn id="33" xr3:uid="{B60407A8-06D2-47A4-8C58-C825E7AB291D}" name="Column33" totalsRowFunction="count" headerRowDxfId="48" dataDxfId="47" totalsRowDxfId="46"/>
    <tableColumn id="34" xr3:uid="{74A16E4D-6FDC-4BC7-B83B-97E4401B87B5}" name="Column34" totalsRowFunction="sum" headerRowDxfId="45" dataDxfId="44" totalsRowDxfId="43"/>
    <tableColumn id="35" xr3:uid="{73E9844D-6D18-4ABE-9EC2-89184209A3E2}" name="Column35" totalsRowFunction="custom" headerRowDxfId="42" dataDxfId="41" totalsRowDxfId="40">
      <totalsRowFormula>IFERROR(SUBTOTAL(101,AP26:AP29),"")</totalsRowFormula>
    </tableColumn>
    <tableColumn id="36" xr3:uid="{27205457-9454-44DD-8AE6-FF90A4941EFA}" name="Column36" totalsRowFunction="count" headerRowDxfId="39" dataDxfId="38" totalsRowDxfId="37"/>
    <tableColumn id="37" xr3:uid="{DC2EC036-930E-4BD3-A97E-5DA8341B5C9E}" name="Column37" totalsRowFunction="sum" headerRowDxfId="36" dataDxfId="35" totalsRowDxfId="34"/>
    <tableColumn id="38" xr3:uid="{4B56434D-217D-4180-BFD8-D8536D512DF2}" name="Column38" totalsRowFunction="custom" headerRowDxfId="33" dataDxfId="32" totalsRowDxfId="31">
      <totalsRowFormula>IFERROR(SUBTOTAL(101,AS26:AS29),"")</totalsRowFormula>
    </tableColumn>
    <tableColumn id="39" xr3:uid="{F1C17703-AB93-4023-8366-9D344A67B513}" name="Column39" totalsRowFunction="count" headerRowDxfId="30" dataDxfId="29" totalsRowDxfId="28"/>
    <tableColumn id="40" xr3:uid="{35CD02E7-3B8F-404E-A2DA-592EC47586F6}" name="Column40" totalsRowFunction="sum" headerRowDxfId="27" dataDxfId="26" totalsRowDxfId="25"/>
    <tableColumn id="41" xr3:uid="{7586BAAA-9A51-4E3B-9117-C8CC9D4FCB76}" name="Column41" totalsRowFunction="custom" headerRowDxfId="24" dataDxfId="23" totalsRowDxfId="22">
      <totalsRowFormula>IFERROR(SUBTOTAL(101,AV26:AV29),"")</totalsRowFormula>
    </tableColumn>
    <tableColumn id="42" xr3:uid="{14E326A2-AAE1-499F-9B09-D8723F5C8678}" name="Column42" totalsRowFunction="count" headerRowDxfId="21" dataDxfId="20" totalsRowDxfId="19"/>
    <tableColumn id="43" xr3:uid="{090D41A7-55EF-4B58-BA9E-11633B0C13E5}" name="Column43" totalsRowFunction="sum" headerRowDxfId="18" dataDxfId="17" totalsRowDxfId="16"/>
    <tableColumn id="44" xr3:uid="{548FCC80-AC9E-41B7-BF6E-219C94373DB9}" name="Column44" totalsRowFunction="custom" headerRowDxfId="15" dataDxfId="14" totalsRowDxfId="13">
      <totalsRowFormula>IFERROR(SUBTOTAL(101,AY26:AY29),"")</totalsRowFormula>
    </tableColumn>
    <tableColumn id="45" xr3:uid="{CB1DD188-60AF-4BA4-8F10-1D87F1391209}" name="Column45" totalsRowFunction="count" headerRowDxfId="12" dataDxfId="11" totalsRowDxfId="10"/>
    <tableColumn id="46" xr3:uid="{618A2771-88EE-4F90-A92F-E60F78C344D0}" name="Column46" totalsRowFunction="sum" headerRowDxfId="9" dataDxfId="8" totalsRowDxfId="7"/>
    <tableColumn id="47" xr3:uid="{52723616-A8D8-4791-80D4-53D2E02BAEEB}" name="Column47" totalsRowFunction="custom" headerRowDxfId="6" dataDxfId="5" totalsRowDxfId="4">
      <totalsRowFormula>IFERROR(SUBTOTAL(101,BB26:BB29),"")</totalsRowFormula>
    </tableColumn>
    <tableColumn id="48" xr3:uid="{86212A46-B5B0-4F37-B2E5-3AE8BEF5D61D}" name="Column48" totalsRowFunction="count" headerRowDxfId="3" dataDxfId="2" totalsRowDxfId="1"/>
  </tableColumns>
  <tableStyleInfo name="TableStyleLight8" showFirstColumn="0" showLastColumn="0" showRowStripes="1" showColumnStripes="1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000"/>
  <sheetViews>
    <sheetView workbookViewId="0">
      <selection sqref="A1:B1"/>
    </sheetView>
  </sheetViews>
  <sheetFormatPr defaultColWidth="12.625" defaultRowHeight="15" customHeight="1"/>
  <cols>
    <col min="1" max="1" width="4.25" customWidth="1"/>
    <col min="2" max="2" width="75.625" customWidth="1"/>
    <col min="3" max="6" width="7.875" customWidth="1"/>
    <col min="7" max="26" width="8.625" customWidth="1"/>
  </cols>
  <sheetData>
    <row r="1" spans="1:26" ht="15.75" customHeight="1">
      <c r="A1" s="789" t="s">
        <v>0</v>
      </c>
      <c r="B1" s="790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2">
        <v>1</v>
      </c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2">
        <v>2</v>
      </c>
      <c r="B3" s="2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2">
        <v>3</v>
      </c>
      <c r="B4" s="2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2">
        <v>4</v>
      </c>
      <c r="B5" s="2" t="s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2">
        <v>5</v>
      </c>
      <c r="B6" s="2" t="s">
        <v>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791" t="s">
        <v>6</v>
      </c>
      <c r="B8" s="790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"/>
      <c r="B9" s="4" t="s">
        <v>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2">
        <v>1</v>
      </c>
      <c r="B10" s="2" t="s">
        <v>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2">
        <v>2</v>
      </c>
      <c r="B11" s="2" t="s">
        <v>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2">
        <v>3</v>
      </c>
      <c r="B12" s="2" t="s">
        <v>10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2">
        <v>4</v>
      </c>
      <c r="B13" s="2" t="s">
        <v>11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2">
        <v>5</v>
      </c>
      <c r="B14" s="2" t="s">
        <v>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2">
        <v>6</v>
      </c>
      <c r="B15" s="2" t="s">
        <v>13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2">
        <v>7</v>
      </c>
      <c r="B16" s="2" t="s">
        <v>14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2">
        <v>8</v>
      </c>
      <c r="B17" s="2" t="s">
        <v>15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2">
        <v>9</v>
      </c>
      <c r="B18" s="2" t="s">
        <v>16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2">
        <v>10</v>
      </c>
      <c r="B19" s="2" t="s">
        <v>17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2">
        <v>11</v>
      </c>
      <c r="B20" s="2" t="s">
        <v>18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5"/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2"/>
      <c r="B22" s="4" t="s">
        <v>19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2">
        <v>1</v>
      </c>
      <c r="B23" s="2" t="s">
        <v>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2">
        <v>2</v>
      </c>
      <c r="B24" s="2" t="s">
        <v>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2">
        <v>3</v>
      </c>
      <c r="B25" s="2" t="s">
        <v>10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2">
        <v>4</v>
      </c>
      <c r="B26" s="2" t="s">
        <v>11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2">
        <v>5</v>
      </c>
      <c r="B27" s="2" t="s">
        <v>12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2">
        <v>6</v>
      </c>
      <c r="B28" s="2" t="s">
        <v>13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2">
        <v>7</v>
      </c>
      <c r="B29" s="2" t="s">
        <v>14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2">
        <v>8</v>
      </c>
      <c r="B30" s="2" t="s">
        <v>15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2">
        <v>9</v>
      </c>
      <c r="B31" s="2" t="s">
        <v>18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3"/>
      <c r="B33" s="4" t="s">
        <v>20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2">
        <v>1</v>
      </c>
      <c r="B34" s="2" t="s">
        <v>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2">
        <v>2</v>
      </c>
      <c r="B35" s="2" t="s">
        <v>10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2">
        <v>3</v>
      </c>
      <c r="B36" s="2" t="s">
        <v>11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2">
        <v>4</v>
      </c>
      <c r="B37" s="2" t="s">
        <v>12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2">
        <v>5</v>
      </c>
      <c r="B38" s="2" t="s">
        <v>13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2">
        <v>6</v>
      </c>
      <c r="B39" s="2" t="s">
        <v>14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2">
        <v>7</v>
      </c>
      <c r="B40" s="2" t="s">
        <v>15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2">
        <v>8</v>
      </c>
      <c r="B41" s="2" t="s">
        <v>18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5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3"/>
      <c r="B43" s="4" t="s">
        <v>21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2">
        <v>1</v>
      </c>
      <c r="B44" s="2" t="s">
        <v>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2">
        <v>2</v>
      </c>
      <c r="B45" s="2" t="s">
        <v>10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2">
        <v>3</v>
      </c>
      <c r="B46" s="2" t="s">
        <v>11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2">
        <v>4</v>
      </c>
      <c r="B47" s="2" t="s">
        <v>12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2">
        <v>5</v>
      </c>
      <c r="B48" s="2" t="s">
        <v>13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2">
        <v>6</v>
      </c>
      <c r="B49" s="2" t="s">
        <v>14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2">
        <v>7</v>
      </c>
      <c r="B50" s="2" t="s">
        <v>15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2">
        <v>8</v>
      </c>
      <c r="B51" s="2" t="s">
        <v>18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3"/>
      <c r="B53" s="4" t="s">
        <v>22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2">
        <v>1</v>
      </c>
      <c r="B54" s="2" t="s">
        <v>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2">
        <v>2</v>
      </c>
      <c r="B55" s="2" t="s">
        <v>23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2">
        <v>3</v>
      </c>
      <c r="B56" s="2" t="s">
        <v>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2">
        <v>4</v>
      </c>
      <c r="B57" s="2" t="s">
        <v>11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2">
        <v>5</v>
      </c>
      <c r="B58" s="2" t="s">
        <v>13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2">
        <v>6</v>
      </c>
      <c r="B59" s="2" t="s">
        <v>14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2">
        <v>7</v>
      </c>
      <c r="B60" s="2" t="s">
        <v>15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2">
        <v>8</v>
      </c>
      <c r="B61" s="2" t="s">
        <v>18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3"/>
      <c r="B63" s="4" t="s">
        <v>24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6">
        <v>1</v>
      </c>
      <c r="B64" s="6" t="s">
        <v>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6">
        <v>2</v>
      </c>
      <c r="B65" s="6" t="s">
        <v>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6">
        <v>3</v>
      </c>
      <c r="B66" s="6" t="s">
        <v>10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6">
        <v>4</v>
      </c>
      <c r="B67" s="6" t="s">
        <v>25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6">
        <v>5</v>
      </c>
      <c r="B68" s="6" t="s">
        <v>26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6">
        <v>6</v>
      </c>
      <c r="B69" s="6" t="s">
        <v>13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6">
        <v>7</v>
      </c>
      <c r="B70" s="6" t="s">
        <v>14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6">
        <v>8</v>
      </c>
      <c r="B71" s="6" t="s">
        <v>15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7">
        <v>9</v>
      </c>
      <c r="B72" s="6" t="s">
        <v>18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3"/>
      <c r="B74" s="4" t="s">
        <v>27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6">
        <v>1</v>
      </c>
      <c r="B75" s="6" t="s">
        <v>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6">
        <v>2</v>
      </c>
      <c r="B76" s="6" t="s">
        <v>26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6">
        <v>3</v>
      </c>
      <c r="B77" s="6" t="s">
        <v>10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6">
        <v>4</v>
      </c>
      <c r="B78" s="6" t="s">
        <v>28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6">
        <v>5</v>
      </c>
      <c r="B79" s="6" t="s">
        <v>13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6">
        <v>6</v>
      </c>
      <c r="B80" s="6" t="s">
        <v>14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6">
        <v>7</v>
      </c>
      <c r="B81" s="6" t="s">
        <v>15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6">
        <v>8</v>
      </c>
      <c r="B82" s="6" t="s">
        <v>18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A1:B1"/>
    <mergeCell ref="A8:B8"/>
  </mergeCells>
  <pageMargins left="0.7" right="0.7" top="0.3" bottom="0.3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L1000"/>
  <sheetViews>
    <sheetView workbookViewId="0">
      <selection activeCell="C4" sqref="C4:D4"/>
    </sheetView>
  </sheetViews>
  <sheetFormatPr defaultColWidth="12.625" defaultRowHeight="15" customHeight="1"/>
  <cols>
    <col min="1" max="1" width="6" customWidth="1"/>
    <col min="2" max="2" width="44.5" customWidth="1"/>
    <col min="3" max="3" width="25.125" customWidth="1"/>
    <col min="4" max="4" width="29.75" customWidth="1"/>
    <col min="5" max="5" width="17.25" customWidth="1"/>
    <col min="6" max="6" width="37.875" customWidth="1"/>
    <col min="7" max="7" width="18.875" customWidth="1"/>
    <col min="8" max="8" width="12.5" customWidth="1"/>
    <col min="9" max="9" width="12" customWidth="1"/>
    <col min="10" max="10" width="9.625" customWidth="1"/>
    <col min="11" max="11" width="9.125" customWidth="1"/>
    <col min="12" max="12" width="10.5" customWidth="1"/>
    <col min="13" max="13" width="7.875" hidden="1" customWidth="1"/>
    <col min="14" max="14" width="11.75" customWidth="1"/>
    <col min="15" max="15" width="7.875" customWidth="1"/>
    <col min="16" max="16" width="10.375" customWidth="1"/>
    <col min="17" max="38" width="7.875" customWidth="1"/>
  </cols>
  <sheetData>
    <row r="1" spans="1:38" ht="12.75" customHeight="1">
      <c r="A1" s="792"/>
      <c r="B1" s="793"/>
      <c r="C1" s="8" t="s">
        <v>29</v>
      </c>
      <c r="D1" s="8" t="s">
        <v>30</v>
      </c>
      <c r="E1" s="9"/>
      <c r="F1" s="794" t="s">
        <v>31</v>
      </c>
      <c r="G1" s="793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spans="1:38" ht="12.75" customHeight="1">
      <c r="A2" s="794" t="s">
        <v>32</v>
      </c>
      <c r="B2" s="793"/>
      <c r="C2" s="10">
        <v>2018</v>
      </c>
      <c r="D2" s="10">
        <v>2017</v>
      </c>
      <c r="E2" s="9"/>
      <c r="F2" s="11" t="s">
        <v>33</v>
      </c>
      <c r="G2" s="12" t="s">
        <v>34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</row>
    <row r="3" spans="1:38" ht="12.75" customHeight="1">
      <c r="A3" s="9"/>
      <c r="B3" s="13" t="s">
        <v>35</v>
      </c>
      <c r="C3" s="14"/>
      <c r="D3" s="14"/>
      <c r="E3" s="9"/>
      <c r="F3" s="15" t="s">
        <v>36</v>
      </c>
      <c r="G3" s="16">
        <v>0</v>
      </c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</row>
    <row r="4" spans="1:38" ht="50.25" customHeight="1">
      <c r="A4" s="9"/>
      <c r="B4" s="8" t="s">
        <v>37</v>
      </c>
      <c r="C4" s="795"/>
      <c r="D4" s="793"/>
      <c r="E4" s="9"/>
      <c r="F4" s="15" t="s">
        <v>38</v>
      </c>
      <c r="G4" s="17">
        <f>IF(G2="BIL-Audit",FOIR!D42,IF(G2="AIP-ITR Program",FOIR!D89,IF(G2="AIP-I Bank Surr.",FOIR!G135,IF(G2="AIP-Non-I Bank Surr.",FOIR!G188,IF(G2="HL Surrogate",FOIR!G251,IF(G2="AL Surrogate",FOIR!G359,IF(G2="Doctor-Audited",FOIR!E541,IF(G2="Doctor-Unaudited",FOIR!E616,IF(G2="AIP-GST Surrogate",FOIR!D695,FOIR!G462)))))))))</f>
        <v>0</v>
      </c>
      <c r="H4" s="18" t="s">
        <v>39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</row>
    <row r="5" spans="1:38" ht="12.75" customHeight="1">
      <c r="A5" s="9"/>
      <c r="B5" s="8" t="s">
        <v>40</v>
      </c>
      <c r="C5" s="19" t="s">
        <v>41</v>
      </c>
      <c r="D5" s="20"/>
      <c r="E5" s="9"/>
      <c r="F5" s="15" t="s">
        <v>42</v>
      </c>
      <c r="G5" s="16">
        <v>0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</row>
    <row r="6" spans="1:38" ht="12.75" customHeight="1">
      <c r="A6" s="9"/>
      <c r="B6" s="8"/>
      <c r="C6" s="19" t="s">
        <v>43</v>
      </c>
      <c r="D6" s="20"/>
      <c r="E6" s="9"/>
      <c r="F6" s="11" t="s">
        <v>44</v>
      </c>
      <c r="G6" s="16"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</row>
    <row r="7" spans="1:38" ht="12.75" customHeight="1">
      <c r="A7" s="9"/>
      <c r="B7" s="8" t="s">
        <v>45</v>
      </c>
      <c r="C7" s="19" t="s">
        <v>46</v>
      </c>
      <c r="D7" s="9"/>
      <c r="E7" s="9"/>
      <c r="F7" s="15" t="s">
        <v>47</v>
      </c>
      <c r="G7" s="16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</row>
    <row r="8" spans="1:38" ht="12.75" customHeight="1">
      <c r="A8" s="796" t="s">
        <v>48</v>
      </c>
      <c r="B8" s="797"/>
      <c r="C8" s="793"/>
      <c r="D8" s="9"/>
      <c r="E8" s="9"/>
      <c r="F8" s="11" t="s">
        <v>49</v>
      </c>
      <c r="G8" s="16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</row>
    <row r="9" spans="1:38" ht="12.75" customHeight="1">
      <c r="A9" s="21" t="s">
        <v>50</v>
      </c>
      <c r="B9" s="21" t="s">
        <v>51</v>
      </c>
      <c r="C9" s="21" t="s">
        <v>52</v>
      </c>
      <c r="D9" s="22"/>
      <c r="E9" s="22"/>
      <c r="F9" s="11" t="s">
        <v>53</v>
      </c>
      <c r="G9" s="17">
        <f>G3+G7</f>
        <v>0</v>
      </c>
      <c r="J9" s="9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 t="s">
        <v>54</v>
      </c>
    </row>
    <row r="10" spans="1:38" ht="12.75" customHeight="1">
      <c r="A10" s="24">
        <v>1</v>
      </c>
      <c r="B10" s="15" t="s">
        <v>55</v>
      </c>
      <c r="C10" s="16">
        <v>0</v>
      </c>
      <c r="D10" s="9"/>
      <c r="E10" s="25"/>
      <c r="F10" s="11" t="s">
        <v>56</v>
      </c>
      <c r="G10" s="17">
        <f>G4+G5+G8</f>
        <v>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 t="s">
        <v>57</v>
      </c>
    </row>
    <row r="11" spans="1:38" ht="12.75" customHeight="1">
      <c r="A11" s="24">
        <f t="shared" ref="A11:A20" si="0">A10+1</f>
        <v>2</v>
      </c>
      <c r="B11" s="15" t="s">
        <v>58</v>
      </c>
      <c r="C11" s="16">
        <v>0</v>
      </c>
      <c r="D11" s="9"/>
      <c r="E11" s="25"/>
      <c r="F11" s="20" t="s">
        <v>59</v>
      </c>
      <c r="G11" s="26">
        <f>IF(G10&lt;=5000000,G10,(G9+G10+G6))</f>
        <v>0</v>
      </c>
      <c r="H11" s="27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 t="s">
        <v>60</v>
      </c>
    </row>
    <row r="12" spans="1:38" ht="12.75" customHeight="1">
      <c r="A12" s="24">
        <f t="shared" si="0"/>
        <v>3</v>
      </c>
      <c r="B12" s="15" t="s">
        <v>61</v>
      </c>
      <c r="C12" s="16">
        <v>0</v>
      </c>
      <c r="D12" s="9"/>
      <c r="E12" s="25"/>
      <c r="F12" s="11" t="s">
        <v>62</v>
      </c>
      <c r="G12" s="17">
        <f>G9+G10</f>
        <v>0</v>
      </c>
      <c r="H12" s="27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 t="s">
        <v>63</v>
      </c>
    </row>
    <row r="13" spans="1:38" ht="12.75" customHeight="1">
      <c r="A13" s="24">
        <f t="shared" si="0"/>
        <v>4</v>
      </c>
      <c r="B13" s="15" t="s">
        <v>64</v>
      </c>
      <c r="C13" s="16">
        <v>0</v>
      </c>
      <c r="D13" s="9"/>
      <c r="E13" s="25"/>
      <c r="F13" s="28" t="s">
        <v>65</v>
      </c>
      <c r="G13" s="29" t="str">
        <f>IF(G11&lt;500001,"AMI",IF(G11&lt;750001,"DMII",IF(G11&lt;1000001,"MI",IF(G11&lt;1500001,"MII",IF(G11&lt;2000001,"CMI",IF(G11&lt;2500001,"CMII",IF(G11&lt;4000001,"AGM",IF(G11&lt;6000001,"GM/JOINT APPROVAL",IF(G11&lt;7500001,"JOINT APPROVAL /RCF2",IF(G11&lt;500000001,"RCF1","Restricted"))))))))))</f>
        <v>AMI</v>
      </c>
      <c r="H13" s="27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</row>
    <row r="14" spans="1:38" ht="12.75" customHeight="1">
      <c r="A14" s="24">
        <f t="shared" si="0"/>
        <v>5</v>
      </c>
      <c r="B14" s="15" t="s">
        <v>66</v>
      </c>
      <c r="C14" s="16">
        <v>0</v>
      </c>
      <c r="D14" s="9"/>
      <c r="E14" s="25"/>
      <c r="F14" s="30" t="s">
        <v>67</v>
      </c>
      <c r="G14" s="31" t="e">
        <f>IF(G2="BIL-Audit",I92,IF(G2="AIP-ITR Program",I93,IF(G2="AIP-I Bank Surr.",I94,IF(G2="AIP-Non-I Bank Surr.",I95,IF(G2="HL Surrogate",I96,IF(G2="AL Surrogate",I97,IF(G2="BIL-PQ",I98,IF(G2="Doctor-Audited",I99,IF(G2="Doctor-Unaudited",I100,IF(G2="AIP-GST Surrogate",I101,I98))))))))))</f>
        <v>#N/A</v>
      </c>
      <c r="H14" s="27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</row>
    <row r="15" spans="1:38" ht="12.75" customHeight="1">
      <c r="A15" s="24">
        <f t="shared" si="0"/>
        <v>6</v>
      </c>
      <c r="B15" s="15" t="s">
        <v>68</v>
      </c>
      <c r="C15" s="17">
        <f>(Input_Actv_Loan!H38*2)/100000</f>
        <v>0</v>
      </c>
      <c r="D15" s="9"/>
      <c r="E15" s="25"/>
      <c r="F15" s="30" t="s">
        <v>69</v>
      </c>
      <c r="G15" s="31" t="e">
        <f>IF(G2="BIL-Audit",N129,IF(G2="AIP-ITR Program",N130,IF(G2="AIP-I Bank Surr.",N131,IF(G2="AIP-Non-I Bank Surr.",N132,IF(G2="HL Surrogate",N133,IF(G2="AL Surrogate",N134,IF(G2="BIL-PQ",N135,IF(G2="Doctor-Audited",N136,IF(G2="Doctor-Unaudited",N136,IF(G2="AIP-GST Surrogate",N138,"#NA"))))))))))</f>
        <v>#N/A</v>
      </c>
      <c r="H15" s="27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</row>
    <row r="16" spans="1:38" ht="29.25" customHeight="1">
      <c r="A16" s="24">
        <f t="shared" si="0"/>
        <v>7</v>
      </c>
      <c r="B16" s="15" t="s">
        <v>70</v>
      </c>
      <c r="C16" s="17">
        <f>Input_Actv_Loan!C34+Input_Actv_Loan!E34</f>
        <v>0</v>
      </c>
      <c r="D16" s="9"/>
      <c r="E16" s="25"/>
      <c r="F16" s="798" t="s">
        <v>71</v>
      </c>
      <c r="G16" s="793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spans="1:38" ht="12.75" customHeight="1">
      <c r="A17" s="24">
        <f t="shared" si="0"/>
        <v>8</v>
      </c>
      <c r="B17" s="15" t="s">
        <v>72</v>
      </c>
      <c r="C17" s="16">
        <v>0</v>
      </c>
      <c r="D17" s="9"/>
      <c r="E17" s="25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</row>
    <row r="18" spans="1:38" ht="12.75" customHeight="1">
      <c r="A18" s="24">
        <f t="shared" si="0"/>
        <v>9</v>
      </c>
      <c r="B18" s="15" t="s">
        <v>73</v>
      </c>
      <c r="C18" s="16">
        <v>0</v>
      </c>
      <c r="D18" s="9"/>
      <c r="E18" s="25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</row>
    <row r="19" spans="1:38" ht="12.75" customHeight="1">
      <c r="A19" s="24">
        <f t="shared" si="0"/>
        <v>10</v>
      </c>
      <c r="B19" s="15" t="s">
        <v>74</v>
      </c>
      <c r="C19" s="17">
        <f>Input_Actv_Loan!H14/100000</f>
        <v>0</v>
      </c>
      <c r="D19" s="32"/>
      <c r="E19" s="25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</row>
    <row r="20" spans="1:38" ht="12.75" customHeight="1">
      <c r="A20" s="24">
        <f t="shared" si="0"/>
        <v>11</v>
      </c>
      <c r="B20" s="15" t="s">
        <v>75</v>
      </c>
      <c r="C20" s="17">
        <f>Input_Actv_Loan!H29/100000</f>
        <v>0</v>
      </c>
      <c r="D20" s="32"/>
      <c r="E20" s="25"/>
      <c r="F20" s="9"/>
      <c r="G20" s="9"/>
      <c r="H20" s="9"/>
      <c r="I20" s="9"/>
      <c r="J20" s="27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</row>
    <row r="21" spans="1:38" ht="15.75" customHeight="1">
      <c r="A21" s="21"/>
      <c r="B21" s="21" t="s">
        <v>76</v>
      </c>
      <c r="C21" s="21"/>
      <c r="D21" s="22"/>
      <c r="E21" s="33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</row>
    <row r="22" spans="1:38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</row>
    <row r="23" spans="1:38" ht="12.75" customHeight="1">
      <c r="A23" s="794" t="s">
        <v>77</v>
      </c>
      <c r="B23" s="797"/>
      <c r="C23" s="797"/>
      <c r="D23" s="797"/>
      <c r="E23" s="79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</row>
    <row r="24" spans="1:38" ht="33" customHeight="1">
      <c r="A24" s="21" t="s">
        <v>50</v>
      </c>
      <c r="B24" s="21" t="s">
        <v>78</v>
      </c>
      <c r="C24" s="21" t="s">
        <v>79</v>
      </c>
      <c r="D24" s="21" t="s">
        <v>80</v>
      </c>
      <c r="E24" s="21" t="s">
        <v>81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</row>
    <row r="25" spans="1:38" ht="12.75" customHeight="1">
      <c r="A25" s="24">
        <v>1</v>
      </c>
      <c r="B25" s="15" t="s">
        <v>82</v>
      </c>
      <c r="C25" s="34">
        <f>PLBS!C27</f>
        <v>0</v>
      </c>
      <c r="D25" s="17">
        <f>1.5*PLBS!E27</f>
        <v>0</v>
      </c>
      <c r="E25" s="17">
        <f>IF(C25&gt;D25,D25,C25)</f>
        <v>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</row>
    <row r="26" spans="1:38" ht="12.75" customHeight="1">
      <c r="A26" s="24">
        <v>2</v>
      </c>
      <c r="B26" s="15" t="s">
        <v>83</v>
      </c>
      <c r="C26" s="35">
        <f>PLBS!C21*(IF(E35="No",0.5,1))</f>
        <v>0</v>
      </c>
      <c r="D26" s="17">
        <f>PLBS!C27*0.5</f>
        <v>0</v>
      </c>
      <c r="E26" s="17">
        <f>IF(E35="Yes",C26,IF(C26&gt;D26,D26,C26))</f>
        <v>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</row>
    <row r="27" spans="1:38" ht="12.75" customHeight="1">
      <c r="A27" s="24">
        <v>3</v>
      </c>
      <c r="B27" s="15" t="s">
        <v>84</v>
      </c>
      <c r="C27" s="34">
        <f>PLBS!C22</f>
        <v>0</v>
      </c>
      <c r="D27" s="36"/>
      <c r="E27" s="17">
        <f>C27</f>
        <v>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</row>
    <row r="28" spans="1:38" ht="12.75" customHeight="1">
      <c r="A28" s="24">
        <v>4</v>
      </c>
      <c r="B28" s="15" t="s">
        <v>85</v>
      </c>
      <c r="C28" s="35"/>
      <c r="D28" s="36"/>
      <c r="E28" s="17">
        <f>PLBS!C24</f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</row>
    <row r="29" spans="1:38" ht="12.75" customHeight="1">
      <c r="A29" s="24">
        <v>5</v>
      </c>
      <c r="B29" s="15" t="s">
        <v>86</v>
      </c>
      <c r="C29" s="35"/>
      <c r="D29" s="36"/>
      <c r="E29" s="37">
        <f>PLBS!C29</f>
        <v>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</row>
    <row r="30" spans="1:38" ht="12.75" customHeight="1">
      <c r="A30" s="24">
        <v>6</v>
      </c>
      <c r="B30" s="15" t="s">
        <v>87</v>
      </c>
      <c r="C30" s="34"/>
      <c r="D30" s="38"/>
      <c r="E30" s="16">
        <v>0</v>
      </c>
      <c r="F30" s="9" t="s">
        <v>88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</row>
    <row r="31" spans="1:38" ht="12.75" customHeight="1">
      <c r="A31" s="24">
        <v>7</v>
      </c>
      <c r="B31" s="15" t="s">
        <v>89</v>
      </c>
      <c r="C31" s="35"/>
      <c r="D31" s="38"/>
      <c r="E31" s="17">
        <f>-PLBS!C7</f>
        <v>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</row>
    <row r="32" spans="1:38" ht="12.75" customHeight="1">
      <c r="A32" s="24">
        <v>8</v>
      </c>
      <c r="B32" s="15" t="s">
        <v>90</v>
      </c>
      <c r="C32" s="35"/>
      <c r="D32" s="38"/>
      <c r="E32" s="17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</row>
    <row r="33" spans="1:38" ht="15.75" customHeight="1">
      <c r="A33" s="21"/>
      <c r="B33" s="21" t="s">
        <v>91</v>
      </c>
      <c r="C33" s="21"/>
      <c r="D33" s="21"/>
      <c r="E33" s="39">
        <f>ROUND(SUM(E25:E32),2)</f>
        <v>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</row>
    <row r="34" spans="1:38" ht="12.7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</row>
    <row r="35" spans="1:38" ht="15.75" customHeight="1">
      <c r="A35" s="21"/>
      <c r="B35" s="21" t="s">
        <v>92</v>
      </c>
      <c r="C35" s="21"/>
      <c r="D35" s="21"/>
      <c r="E35" s="40" t="s">
        <v>46</v>
      </c>
      <c r="F35" s="41" t="s">
        <v>93</v>
      </c>
      <c r="G35" s="42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</row>
    <row r="36" spans="1:38" ht="12.7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</row>
    <row r="37" spans="1:38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</row>
    <row r="38" spans="1:38" ht="14.25" customHeight="1">
      <c r="A38" s="801" t="s">
        <v>94</v>
      </c>
      <c r="B38" s="797"/>
      <c r="C38" s="797"/>
      <c r="D38" s="797"/>
      <c r="E38" s="797"/>
      <c r="F38" s="797"/>
      <c r="G38" s="793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</row>
    <row r="39" spans="1:38" ht="12.75" customHeight="1">
      <c r="A39" s="21" t="s">
        <v>95</v>
      </c>
      <c r="B39" s="21" t="s">
        <v>96</v>
      </c>
      <c r="C39" s="21" t="s">
        <v>97</v>
      </c>
      <c r="D39" s="21" t="s">
        <v>98</v>
      </c>
      <c r="E39" s="21" t="s">
        <v>99</v>
      </c>
      <c r="F39" s="21" t="s">
        <v>100</v>
      </c>
      <c r="G39" s="21" t="s">
        <v>101</v>
      </c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</row>
    <row r="40" spans="1:38" ht="12.75" customHeight="1">
      <c r="A40" s="43">
        <v>1</v>
      </c>
      <c r="B40" s="44" t="s">
        <v>102</v>
      </c>
      <c r="C40" s="45"/>
      <c r="D40" s="45"/>
      <c r="E40" s="45"/>
      <c r="F40" s="45"/>
      <c r="G40" s="46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</row>
    <row r="41" spans="1:38" ht="12.75" customHeight="1">
      <c r="A41" s="43">
        <v>2</v>
      </c>
      <c r="B41" s="44" t="s">
        <v>103</v>
      </c>
      <c r="C41" s="45"/>
      <c r="D41" s="45"/>
      <c r="E41" s="45"/>
      <c r="F41" s="45"/>
      <c r="G41" s="46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</row>
    <row r="42" spans="1:38" ht="12.75" customHeight="1">
      <c r="A42" s="43">
        <v>3</v>
      </c>
      <c r="B42" s="44" t="s">
        <v>104</v>
      </c>
      <c r="C42" s="45"/>
      <c r="D42" s="45"/>
      <c r="E42" s="45"/>
      <c r="F42" s="45"/>
      <c r="G42" s="46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</row>
    <row r="43" spans="1:38" ht="12.75" customHeight="1">
      <c r="A43" s="43">
        <v>4</v>
      </c>
      <c r="B43" s="44" t="s">
        <v>105</v>
      </c>
      <c r="C43" s="45"/>
      <c r="D43" s="45"/>
      <c r="E43" s="45"/>
      <c r="F43" s="45"/>
      <c r="G43" s="46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</row>
    <row r="44" spans="1:38" ht="12.75" customHeight="1">
      <c r="A44" s="43">
        <v>5</v>
      </c>
      <c r="B44" s="44" t="s">
        <v>106</v>
      </c>
      <c r="C44" s="45"/>
      <c r="D44" s="802"/>
      <c r="E44" s="45"/>
      <c r="F44" s="45"/>
      <c r="G44" s="804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</row>
    <row r="45" spans="1:38" ht="12.75" customHeight="1">
      <c r="A45" s="43">
        <v>6</v>
      </c>
      <c r="B45" s="44" t="s">
        <v>107</v>
      </c>
      <c r="C45" s="45"/>
      <c r="D45" s="803"/>
      <c r="E45" s="45"/>
      <c r="F45" s="45"/>
      <c r="G45" s="805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</row>
    <row r="46" spans="1:38" ht="12.75" hidden="1" customHeight="1">
      <c r="A46" s="47"/>
      <c r="B46" s="27"/>
      <c r="C46" s="27"/>
      <c r="D46" s="27"/>
      <c r="E46" s="27"/>
      <c r="F46" s="9"/>
      <c r="G46" s="805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</row>
    <row r="47" spans="1:38" ht="12.75" hidden="1" customHeight="1">
      <c r="A47" s="48"/>
      <c r="B47" s="49"/>
      <c r="C47" s="49"/>
      <c r="D47" s="27"/>
      <c r="E47" s="27"/>
      <c r="F47" s="9"/>
      <c r="G47" s="805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</row>
    <row r="48" spans="1:38" ht="12.75" hidden="1" customHeight="1">
      <c r="A48" s="806"/>
      <c r="B48" s="807"/>
      <c r="C48" s="807"/>
      <c r="D48" s="27"/>
      <c r="E48" s="27"/>
      <c r="F48" s="9"/>
      <c r="G48" s="805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</row>
    <row r="49" spans="1:38" ht="12.75" customHeight="1">
      <c r="A49" s="799" t="s">
        <v>108</v>
      </c>
      <c r="B49" s="800"/>
      <c r="C49" s="790"/>
      <c r="D49" s="808"/>
      <c r="E49" s="797"/>
      <c r="F49" s="793"/>
      <c r="G49" s="805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</row>
    <row r="50" spans="1:38" ht="12.75" customHeight="1">
      <c r="A50" s="799" t="s">
        <v>109</v>
      </c>
      <c r="B50" s="800"/>
      <c r="C50" s="790"/>
      <c r="D50" s="808"/>
      <c r="E50" s="797"/>
      <c r="F50" s="793"/>
      <c r="G50" s="805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</row>
    <row r="51" spans="1:38" ht="12.75" customHeight="1">
      <c r="A51" s="799" t="s">
        <v>110</v>
      </c>
      <c r="B51" s="800"/>
      <c r="C51" s="790"/>
      <c r="D51" s="808"/>
      <c r="E51" s="797"/>
      <c r="F51" s="793"/>
      <c r="G51" s="803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</row>
    <row r="52" spans="1:38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</row>
    <row r="53" spans="1:38" ht="12.75" customHeight="1">
      <c r="A53" s="50" t="s">
        <v>111</v>
      </c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</row>
    <row r="54" spans="1:38" ht="12.75" customHeight="1">
      <c r="A54" s="21" t="s">
        <v>112</v>
      </c>
      <c r="B54" s="21" t="s">
        <v>113</v>
      </c>
      <c r="C54" s="21" t="s">
        <v>114</v>
      </c>
      <c r="D54" s="21" t="s">
        <v>115</v>
      </c>
      <c r="E54" s="21" t="s">
        <v>116</v>
      </c>
      <c r="F54" s="21" t="s">
        <v>117</v>
      </c>
      <c r="G54" s="21" t="s">
        <v>118</v>
      </c>
      <c r="H54" s="21" t="s">
        <v>119</v>
      </c>
      <c r="I54" s="21" t="s">
        <v>120</v>
      </c>
      <c r="J54" s="21" t="s">
        <v>121</v>
      </c>
      <c r="K54" s="21" t="s">
        <v>122</v>
      </c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</row>
    <row r="55" spans="1:38" ht="12.75" customHeight="1">
      <c r="A55" s="14">
        <f t="shared" ref="A55:A58" si="1">A40</f>
        <v>1</v>
      </c>
      <c r="B55" s="51">
        <f t="shared" ref="B55:B58" si="2">C40</f>
        <v>0</v>
      </c>
      <c r="C55" s="46"/>
      <c r="D55" s="46"/>
      <c r="E55" s="46"/>
      <c r="F55" s="46"/>
      <c r="G55" s="46"/>
      <c r="H55" s="46"/>
      <c r="I55" s="24">
        <f t="shared" ref="I55:I58" si="3">G55+H55</f>
        <v>0</v>
      </c>
      <c r="J55" s="52"/>
      <c r="K55" s="46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</row>
    <row r="56" spans="1:38" ht="12.75" customHeight="1">
      <c r="A56" s="14">
        <f t="shared" si="1"/>
        <v>2</v>
      </c>
      <c r="B56" s="51">
        <f t="shared" si="2"/>
        <v>0</v>
      </c>
      <c r="C56" s="46"/>
      <c r="D56" s="46"/>
      <c r="E56" s="46" t="s">
        <v>123</v>
      </c>
      <c r="F56" s="46"/>
      <c r="G56" s="46"/>
      <c r="H56" s="46"/>
      <c r="I56" s="24">
        <f t="shared" si="3"/>
        <v>0</v>
      </c>
      <c r="J56" s="52"/>
      <c r="K56" s="46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</row>
    <row r="57" spans="1:38" ht="12.75" customHeight="1">
      <c r="A57" s="14">
        <f t="shared" si="1"/>
        <v>3</v>
      </c>
      <c r="B57" s="51">
        <f t="shared" si="2"/>
        <v>0</v>
      </c>
      <c r="C57" s="46"/>
      <c r="D57" s="46"/>
      <c r="E57" s="46" t="s">
        <v>123</v>
      </c>
      <c r="F57" s="46"/>
      <c r="G57" s="46"/>
      <c r="H57" s="46"/>
      <c r="I57" s="24">
        <f t="shared" si="3"/>
        <v>0</v>
      </c>
      <c r="J57" s="52"/>
      <c r="K57" s="46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</row>
    <row r="58" spans="1:38" ht="15.75" customHeight="1">
      <c r="A58" s="14">
        <f t="shared" si="1"/>
        <v>4</v>
      </c>
      <c r="B58" s="51">
        <f t="shared" si="2"/>
        <v>0</v>
      </c>
      <c r="C58" s="46"/>
      <c r="D58" s="46"/>
      <c r="E58" s="46" t="s">
        <v>123</v>
      </c>
      <c r="F58" s="46"/>
      <c r="G58" s="46"/>
      <c r="H58" s="46"/>
      <c r="I58" s="24">
        <f t="shared" si="3"/>
        <v>0</v>
      </c>
      <c r="J58" s="52"/>
      <c r="K58" s="46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</row>
    <row r="59" spans="1:38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</row>
    <row r="60" spans="1:38" ht="12.75" hidden="1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</row>
    <row r="61" spans="1:38" ht="12.75" hidden="1" customHeight="1">
      <c r="A61" s="9"/>
      <c r="B61" s="9"/>
      <c r="C61" s="9"/>
      <c r="D61" s="9"/>
      <c r="E61" s="9"/>
      <c r="F61" s="9"/>
      <c r="G61" s="9"/>
      <c r="H61" s="9"/>
      <c r="I61" s="9"/>
      <c r="J61" s="9" t="s">
        <v>46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</row>
    <row r="62" spans="1:38" ht="12.75" hidden="1" customHeight="1">
      <c r="A62" s="9"/>
      <c r="B62" s="9"/>
      <c r="C62" s="9"/>
      <c r="D62" s="9"/>
      <c r="E62" s="9"/>
      <c r="F62" s="9"/>
      <c r="G62" s="9"/>
      <c r="H62" s="9"/>
      <c r="I62" s="9"/>
      <c r="J62" s="9" t="s">
        <v>43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</row>
    <row r="63" spans="1:38" ht="12.75" hidden="1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</row>
    <row r="64" spans="1:38" ht="12.75" hidden="1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</row>
    <row r="65" spans="1:38" ht="12.75" hidden="1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</row>
    <row r="66" spans="1:38" ht="12.75" hidden="1" customHeight="1">
      <c r="A66" s="9"/>
      <c r="B66" s="9"/>
      <c r="C66" s="9"/>
      <c r="D66" s="9"/>
      <c r="E66" s="9"/>
      <c r="F66" s="9"/>
      <c r="G66" s="9" t="s">
        <v>34</v>
      </c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</row>
    <row r="67" spans="1:38" ht="12.75" hidden="1" customHeight="1">
      <c r="A67" s="9"/>
      <c r="B67" s="9"/>
      <c r="C67" s="9"/>
      <c r="D67" s="9"/>
      <c r="E67" s="9"/>
      <c r="F67" s="9"/>
      <c r="G67" s="9" t="s">
        <v>124</v>
      </c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</row>
    <row r="68" spans="1:38" ht="12.75" hidden="1" customHeight="1">
      <c r="A68" s="9"/>
      <c r="B68" s="9"/>
      <c r="C68" s="9"/>
      <c r="D68" s="9"/>
      <c r="E68" s="9"/>
      <c r="F68" s="9"/>
      <c r="G68" s="9" t="s">
        <v>125</v>
      </c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</row>
    <row r="69" spans="1:38" ht="12.75" hidden="1" customHeight="1">
      <c r="A69" s="9"/>
      <c r="B69" s="9"/>
      <c r="C69" s="9"/>
      <c r="D69" s="9"/>
      <c r="E69" s="9"/>
      <c r="F69" s="9"/>
      <c r="G69" s="9" t="s">
        <v>126</v>
      </c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</row>
    <row r="70" spans="1:38" ht="12.75" hidden="1" customHeight="1">
      <c r="A70" s="9"/>
      <c r="B70" s="9"/>
      <c r="C70" s="9"/>
      <c r="D70" s="9"/>
      <c r="E70" s="9"/>
      <c r="F70" s="9"/>
      <c r="G70" s="9" t="s">
        <v>127</v>
      </c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</row>
    <row r="71" spans="1:38" ht="12.75" hidden="1" customHeight="1">
      <c r="A71" s="9"/>
      <c r="B71" s="9"/>
      <c r="C71" s="9"/>
      <c r="D71" s="9"/>
      <c r="E71" s="9"/>
      <c r="F71" s="9"/>
      <c r="G71" s="9" t="s">
        <v>128</v>
      </c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</row>
    <row r="72" spans="1:38" ht="12.75" hidden="1" customHeight="1">
      <c r="A72" s="9"/>
      <c r="B72" s="9"/>
      <c r="C72" s="9"/>
      <c r="D72" s="9"/>
      <c r="E72" s="9"/>
      <c r="F72" s="9"/>
      <c r="G72" s="9" t="s">
        <v>129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</row>
    <row r="73" spans="1:38" ht="12.75" hidden="1" customHeight="1">
      <c r="A73" s="9"/>
      <c r="B73" s="9"/>
      <c r="C73" s="9"/>
      <c r="D73" s="9"/>
      <c r="E73" s="9"/>
      <c r="F73" s="9"/>
      <c r="G73" s="9" t="s">
        <v>24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</row>
    <row r="74" spans="1:38" ht="12.75" hidden="1" customHeight="1">
      <c r="A74" s="9"/>
      <c r="B74" s="9"/>
      <c r="C74" s="9"/>
      <c r="D74" s="9"/>
      <c r="E74" s="9"/>
      <c r="F74" s="9"/>
      <c r="G74" s="9" t="s">
        <v>27</v>
      </c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</row>
    <row r="75" spans="1:38" ht="12.75" hidden="1" customHeight="1">
      <c r="A75" s="9"/>
      <c r="B75" s="9"/>
      <c r="C75" s="9"/>
      <c r="D75" s="9"/>
      <c r="E75" s="9"/>
      <c r="F75" s="9"/>
      <c r="G75" s="9" t="s">
        <v>130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</row>
    <row r="76" spans="1:38" ht="12.75" hidden="1" customHeight="1">
      <c r="A76" s="9"/>
      <c r="B76" s="9"/>
      <c r="C76" s="9"/>
      <c r="D76" s="9"/>
      <c r="E76" s="9"/>
      <c r="F76" s="9"/>
      <c r="G76" s="9" t="s">
        <v>131</v>
      </c>
      <c r="H76" s="9">
        <v>0</v>
      </c>
      <c r="I76" s="9" t="s">
        <v>131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</row>
    <row r="77" spans="1:38" ht="12.75" hidden="1" customHeight="1">
      <c r="A77" s="9"/>
      <c r="B77" s="9"/>
      <c r="C77" s="9"/>
      <c r="D77" s="9"/>
      <c r="E77" s="9"/>
      <c r="F77" s="9"/>
      <c r="G77" s="9" t="s">
        <v>132</v>
      </c>
      <c r="H77" s="9">
        <v>0</v>
      </c>
      <c r="I77" s="9" t="s">
        <v>132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</row>
    <row r="78" spans="1:38" ht="12.75" hidden="1" customHeight="1">
      <c r="A78" s="9"/>
      <c r="B78" s="9"/>
      <c r="C78" s="9"/>
      <c r="D78" s="9"/>
      <c r="E78" s="9"/>
      <c r="F78" s="9"/>
      <c r="G78" s="9" t="s">
        <v>133</v>
      </c>
      <c r="H78" s="9">
        <f t="shared" ref="H78:H85" si="4">H77+1</f>
        <v>1</v>
      </c>
      <c r="I78" s="9" t="s">
        <v>133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</row>
    <row r="79" spans="1:38" ht="12.75" hidden="1" customHeight="1">
      <c r="A79" s="9"/>
      <c r="B79" s="9"/>
      <c r="C79" s="9"/>
      <c r="D79" s="9"/>
      <c r="E79" s="9"/>
      <c r="F79" s="9"/>
      <c r="G79" s="9" t="s">
        <v>134</v>
      </c>
      <c r="H79" s="9">
        <f t="shared" si="4"/>
        <v>2</v>
      </c>
      <c r="I79" s="9" t="s">
        <v>134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</row>
    <row r="80" spans="1:38" ht="12.75" hidden="1" customHeight="1">
      <c r="A80" s="9"/>
      <c r="B80" s="9"/>
      <c r="C80" s="9"/>
      <c r="D80" s="9"/>
      <c r="E80" s="9"/>
      <c r="F80" s="9"/>
      <c r="G80" s="9" t="s">
        <v>135</v>
      </c>
      <c r="H80" s="9">
        <f t="shared" si="4"/>
        <v>3</v>
      </c>
      <c r="I80" s="9" t="s">
        <v>136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</row>
    <row r="81" spans="1:38" ht="12.75" hidden="1" customHeight="1">
      <c r="A81" s="9"/>
      <c r="B81" s="9"/>
      <c r="C81" s="9"/>
      <c r="D81" s="9"/>
      <c r="E81" s="9"/>
      <c r="F81" s="9"/>
      <c r="G81" s="9" t="s">
        <v>137</v>
      </c>
      <c r="H81" s="9">
        <f t="shared" si="4"/>
        <v>4</v>
      </c>
      <c r="I81" s="9" t="s">
        <v>137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</row>
    <row r="82" spans="1:38" ht="12.75" hidden="1" customHeight="1">
      <c r="A82" s="9"/>
      <c r="B82" s="9"/>
      <c r="C82" s="9"/>
      <c r="D82" s="9"/>
      <c r="E82" s="9"/>
      <c r="F82" s="9"/>
      <c r="G82" s="9" t="s">
        <v>138</v>
      </c>
      <c r="H82" s="9">
        <f t="shared" si="4"/>
        <v>5</v>
      </c>
      <c r="I82" s="9" t="s">
        <v>138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</row>
    <row r="83" spans="1:38" ht="12.75" hidden="1" customHeight="1">
      <c r="A83" s="9"/>
      <c r="B83" s="9"/>
      <c r="C83" s="9"/>
      <c r="D83" s="9"/>
      <c r="E83" s="9"/>
      <c r="F83" s="9"/>
      <c r="G83" s="9" t="s">
        <v>139</v>
      </c>
      <c r="H83" s="9">
        <f t="shared" si="4"/>
        <v>6</v>
      </c>
      <c r="I83" s="9" t="s">
        <v>139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</row>
    <row r="84" spans="1:38" ht="12.75" hidden="1" customHeight="1">
      <c r="A84" s="9"/>
      <c r="B84" s="9"/>
      <c r="C84" s="9"/>
      <c r="D84" s="9"/>
      <c r="E84" s="9"/>
      <c r="F84" s="9"/>
      <c r="G84" s="9" t="s">
        <v>140</v>
      </c>
      <c r="H84" s="9">
        <f t="shared" si="4"/>
        <v>7</v>
      </c>
      <c r="I84" s="9" t="s">
        <v>140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</row>
    <row r="85" spans="1:38" ht="12.75" hidden="1" customHeight="1">
      <c r="A85" s="9"/>
      <c r="B85" s="9"/>
      <c r="C85" s="9"/>
      <c r="D85" s="9"/>
      <c r="E85" s="9"/>
      <c r="F85" s="9"/>
      <c r="G85" s="9" t="s">
        <v>141</v>
      </c>
      <c r="H85" s="9">
        <f t="shared" si="4"/>
        <v>8</v>
      </c>
      <c r="I85" s="9" t="s">
        <v>141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</row>
    <row r="86" spans="1:38" ht="12.75" hidden="1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</row>
    <row r="87" spans="1:38" ht="12.75" hidden="1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</row>
    <row r="88" spans="1:38" ht="12.75" hidden="1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</row>
    <row r="89" spans="1:38" ht="12.75" hidden="1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</row>
    <row r="90" spans="1:38" ht="12.75" hidden="1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</row>
    <row r="91" spans="1:38" ht="12.75" hidden="1" customHeight="1">
      <c r="A91" s="9"/>
      <c r="B91" s="9"/>
      <c r="C91" s="9"/>
      <c r="D91" s="9"/>
      <c r="E91" s="9"/>
      <c r="F91" s="9"/>
      <c r="G91" s="53" t="s">
        <v>142</v>
      </c>
      <c r="H91" s="54" t="s">
        <v>143</v>
      </c>
      <c r="I91" s="54" t="s">
        <v>144</v>
      </c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</row>
    <row r="92" spans="1:38" ht="12.75" hidden="1" customHeight="1">
      <c r="A92" s="9"/>
      <c r="B92" s="9"/>
      <c r="C92" s="9"/>
      <c r="D92" s="9"/>
      <c r="E92" s="9"/>
      <c r="F92" s="9"/>
      <c r="G92" s="55" t="s">
        <v>34</v>
      </c>
      <c r="H92" s="47" t="e">
        <f>MAX(NFA_Matrix!$F$2:$F$33,NFA_Matrix!$F$35:$F$62,NFA_Matrix!$F$177:$F$185,NFA_Matrix!$F$360:$F$362,NFA_Matrix!$F$503,NFA_Matrix!$F$507,NFA_Matrix!$F$534,NFA_Matrix!$F$541,NFA_Matrix!$F$543,NFA_Matrix!$F$547:$F$552)</f>
        <v>#N/A</v>
      </c>
      <c r="I92" s="56" t="e">
        <f t="shared" ref="I92:I101" si="5">VLOOKUP(H92,$H$76:$I$85,2,0)</f>
        <v>#N/A</v>
      </c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</row>
    <row r="93" spans="1:38" ht="12.75" hidden="1" customHeight="1">
      <c r="A93" s="9"/>
      <c r="B93" s="9"/>
      <c r="C93" s="9"/>
      <c r="D93" s="9"/>
      <c r="E93" s="9"/>
      <c r="F93" s="9"/>
      <c r="G93" s="55" t="s">
        <v>124</v>
      </c>
      <c r="H93" s="47" t="e">
        <f>MAX(NFA_Matrix!$F$63:$F$80,NFA_Matrix!$F$82:$F$95,NFA_Matrix!$F$97:$F$111,NFA_Matrix!$F$113:$F$123,NFA_Matrix!$F$186:$F$194,NFA_Matrix!$F$504:$F$506,NFA_Matrix!$F$508,NFA_Matrix!$F$516,NFA_Matrix!$F$535,NFA_Matrix!$F$542,NFA_Matrix!$F$553:$F$558,NFA_Matrix!F544)</f>
        <v>#N/A</v>
      </c>
      <c r="I93" s="56" t="e">
        <f t="shared" si="5"/>
        <v>#N/A</v>
      </c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</row>
    <row r="94" spans="1:38" ht="12.75" hidden="1" customHeight="1">
      <c r="A94" s="9"/>
      <c r="B94" s="9"/>
      <c r="C94" s="9"/>
      <c r="D94" s="9"/>
      <c r="E94" s="9"/>
      <c r="F94" s="9"/>
      <c r="G94" s="55" t="s">
        <v>125</v>
      </c>
      <c r="H94" s="47" t="e">
        <f>MAX(NFA_Matrix!$F$195:$F$221,NFA_Matrix!$F$223:$F$231,NFA_Matrix!$F$233:$F$242,NFA_Matrix!$F$244:$F$252,NFA_Matrix!$F$509,NFA_Matrix!$F$515,NFA_Matrix!$F$517,NFA_Matrix!$F$522,NFA_Matrix!$F$536,NFA_Matrix!$F$559:$F$564)</f>
        <v>#N/A</v>
      </c>
      <c r="I94" s="56" t="e">
        <f t="shared" si="5"/>
        <v>#N/A</v>
      </c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</row>
    <row r="95" spans="1:38" ht="12.75" hidden="1" customHeight="1">
      <c r="A95" s="9"/>
      <c r="B95" s="9"/>
      <c r="C95" s="9"/>
      <c r="D95" s="9"/>
      <c r="E95" s="9"/>
      <c r="F95" s="9"/>
      <c r="G95" s="55" t="s">
        <v>126</v>
      </c>
      <c r="H95" s="47" t="e">
        <f>MAX(NFA_Matrix!$F$253:$F$289,NFA_Matrix!$F$291:$F$311,NFA_Matrix!$F$510,NFA_Matrix!$F$518,NFA_Matrix!$F$523,NFA_Matrix!$F$528,NFA_Matrix!$F$537,NFA_Matrix!$F$565:$F$570)</f>
        <v>#N/A</v>
      </c>
      <c r="I95" s="56" t="e">
        <f t="shared" si="5"/>
        <v>#N/A</v>
      </c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</row>
    <row r="96" spans="1:38" ht="12.75" hidden="1" customHeight="1">
      <c r="A96" s="9"/>
      <c r="B96" s="9"/>
      <c r="C96" s="9"/>
      <c r="D96" s="9"/>
      <c r="E96" s="9"/>
      <c r="F96" s="9"/>
      <c r="G96" s="55" t="s">
        <v>127</v>
      </c>
      <c r="H96" s="47" t="e">
        <f>MAX(NFA_Matrix!$F$369:$F$411,NFA_Matrix!$F$413:$F$422,NFA_Matrix!$F$424:$F$431,NFA_Matrix!$F$511,NFA_Matrix!$F$519,NFA_Matrix!$F$525,NFA_Matrix!$F$539,NFA_Matrix!$F$577:$F$582)</f>
        <v>#N/A</v>
      </c>
      <c r="I96" s="56" t="e">
        <f t="shared" si="5"/>
        <v>#N/A</v>
      </c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</row>
    <row r="97" spans="1:38" ht="12.75" hidden="1" customHeight="1">
      <c r="A97" s="9"/>
      <c r="B97" s="9"/>
      <c r="C97" s="9"/>
      <c r="D97" s="9"/>
      <c r="E97" s="9"/>
      <c r="F97" s="9"/>
      <c r="G97" s="55" t="s">
        <v>128</v>
      </c>
      <c r="H97" s="47" t="e">
        <f>MAX(NFA_Matrix!$F$439:$F$456,NFA_Matrix!$F$458:$F$482,NFA_Matrix!$F$484:$F$493,NFA_Matrix!$F$495:$F$502,NFA_Matrix!$F$512,NFA_Matrix!$F$520,NFA_Matrix!$F$526,NFA_Matrix!$F$540,NFA_Matrix!$F$583:$F$588)</f>
        <v>#N/A</v>
      </c>
      <c r="I97" s="56" t="e">
        <f t="shared" si="5"/>
        <v>#N/A</v>
      </c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</row>
    <row r="98" spans="1:38" ht="12.75" hidden="1" customHeight="1">
      <c r="A98" s="9"/>
      <c r="B98" s="9"/>
      <c r="C98" s="9"/>
      <c r="D98" s="9"/>
      <c r="E98" s="9"/>
      <c r="F98" s="9"/>
      <c r="G98" s="55" t="s">
        <v>129</v>
      </c>
      <c r="H98" s="47" t="e">
        <f>MAX(NFA_Matrix!$F$312:$F$350,NFA_Matrix!$F$352:$F$359,NFA_Matrix!$F$513,NFA_Matrix!$F$521,NFA_Matrix!$F$524,NFA_Matrix!$F$529,NFA_Matrix!$F$538,NFA_Matrix!$F$571:$F$576)</f>
        <v>#N/A</v>
      </c>
      <c r="I98" s="56" t="e">
        <f t="shared" si="5"/>
        <v>#N/A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</row>
    <row r="99" spans="1:38" ht="12.75" hidden="1" customHeight="1">
      <c r="A99" s="9"/>
      <c r="B99" s="9"/>
      <c r="C99" s="9"/>
      <c r="D99" s="9"/>
      <c r="E99" s="9"/>
      <c r="F99" s="9"/>
      <c r="G99" s="55" t="s">
        <v>24</v>
      </c>
      <c r="H99" s="47" t="e">
        <f>MAX(NFA_Matrix!$F$124:$F$150,NFA_Matrix!$F$152:$F$157,NFA_Matrix!$F$159:$F$164,NFA_Matrix!$F$166,NFA_Matrix!$F$168,NFA_Matrix!$F$170:$F$176,NFA_Matrix!$F$530:$F$533,NFA_Matrix!$F$589:$F$596)</f>
        <v>#N/A</v>
      </c>
      <c r="I99" s="56" t="e">
        <f t="shared" si="5"/>
        <v>#N/A</v>
      </c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</row>
    <row r="100" spans="1:38" ht="12.75" hidden="1" customHeight="1">
      <c r="A100" s="9"/>
      <c r="B100" s="9"/>
      <c r="C100" s="9"/>
      <c r="D100" s="9"/>
      <c r="E100" s="9"/>
      <c r="F100" s="9"/>
      <c r="G100" s="55" t="s">
        <v>27</v>
      </c>
      <c r="H100" s="47" t="e">
        <f>MAX(NFA_Matrix!$F$124:$F$150,NFA_Matrix!$F$152:$F$157,NFA_Matrix!$F$159:$F$164,NFA_Matrix!$F$166,NFA_Matrix!$F$168,NFA_Matrix!$F$170:$F$176,NFA_Matrix!$F$530:$F$533,NFA_Matrix!$F$589:$F$596)</f>
        <v>#N/A</v>
      </c>
      <c r="I100" s="56" t="e">
        <f t="shared" si="5"/>
        <v>#N/A</v>
      </c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</row>
    <row r="101" spans="1:38" ht="12.75" hidden="1" customHeight="1">
      <c r="A101" s="9"/>
      <c r="B101" s="9"/>
      <c r="C101" s="9"/>
      <c r="D101" s="9"/>
      <c r="E101" s="9"/>
      <c r="F101" s="9"/>
      <c r="G101" s="9" t="s">
        <v>130</v>
      </c>
      <c r="H101" s="47">
        <f>MAX(NFA_Matrix!F597:F664)</f>
        <v>8</v>
      </c>
      <c r="I101" s="56" t="str">
        <f t="shared" si="5"/>
        <v>Restricted</v>
      </c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</row>
    <row r="102" spans="1:38" ht="12.75" hidden="1" customHeight="1">
      <c r="A102" s="9"/>
      <c r="B102" s="9"/>
      <c r="C102" s="9"/>
      <c r="D102" s="9"/>
      <c r="E102" s="9"/>
      <c r="F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</row>
    <row r="103" spans="1:38" ht="12.75" hidden="1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</row>
    <row r="104" spans="1:38" ht="12.75" hidden="1" customHeight="1">
      <c r="A104" s="9"/>
      <c r="B104" s="9"/>
      <c r="C104" s="9"/>
      <c r="D104" s="9"/>
      <c r="E104" s="9"/>
      <c r="F104" s="9"/>
      <c r="G104" s="9" t="s">
        <v>145</v>
      </c>
      <c r="H104" s="9" t="s">
        <v>146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</row>
    <row r="105" spans="1:38" ht="12.75" hidden="1" customHeight="1">
      <c r="A105" s="9"/>
      <c r="B105" s="9"/>
      <c r="C105" s="9"/>
      <c r="D105" s="9"/>
      <c r="E105" s="9"/>
      <c r="F105" s="9"/>
      <c r="G105" s="9" t="s">
        <v>147</v>
      </c>
      <c r="H105" s="9" t="s">
        <v>148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</row>
    <row r="106" spans="1:38" ht="12.75" hidden="1" customHeight="1">
      <c r="A106" s="9"/>
      <c r="B106" s="9"/>
      <c r="C106" s="9"/>
      <c r="D106" s="9"/>
      <c r="E106" s="9"/>
      <c r="F106" s="9"/>
      <c r="G106" s="9" t="s">
        <v>149</v>
      </c>
      <c r="H106" s="9" t="s">
        <v>150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</row>
    <row r="107" spans="1:38" ht="12.75" hidden="1" customHeight="1">
      <c r="A107" s="9"/>
      <c r="B107" s="9"/>
      <c r="C107" s="9"/>
      <c r="D107" s="9"/>
      <c r="E107" s="9"/>
      <c r="F107" s="9"/>
      <c r="G107" s="9" t="s">
        <v>151</v>
      </c>
      <c r="H107" s="9" t="s">
        <v>152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</row>
    <row r="108" spans="1:38" ht="12.75" hidden="1" customHeight="1">
      <c r="A108" s="9"/>
      <c r="B108" s="9"/>
      <c r="C108" s="9"/>
      <c r="D108" s="9"/>
      <c r="E108" s="9"/>
      <c r="F108" s="9"/>
      <c r="G108" s="9" t="s">
        <v>153</v>
      </c>
      <c r="H108" s="9" t="s">
        <v>154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</row>
    <row r="109" spans="1:38" ht="12.75" hidden="1" customHeight="1">
      <c r="A109" s="9"/>
      <c r="B109" s="9"/>
      <c r="C109" s="9"/>
      <c r="D109" s="9"/>
      <c r="E109" s="9"/>
      <c r="F109" s="9"/>
      <c r="G109" s="9" t="s">
        <v>155</v>
      </c>
      <c r="H109" s="9" t="s">
        <v>156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</row>
    <row r="110" spans="1:38" ht="12.75" hidden="1" customHeight="1">
      <c r="A110" s="9"/>
      <c r="B110" s="9"/>
      <c r="C110" s="9"/>
      <c r="D110" s="9"/>
      <c r="E110" s="9"/>
      <c r="F110" s="9"/>
      <c r="G110" s="9" t="s">
        <v>157</v>
      </c>
      <c r="H110" s="9" t="s">
        <v>158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</row>
    <row r="111" spans="1:38" ht="12.75" hidden="1" customHeight="1">
      <c r="A111" s="9"/>
      <c r="B111" s="9"/>
      <c r="C111" s="9"/>
      <c r="D111" s="9"/>
      <c r="E111" s="9"/>
      <c r="F111" s="9"/>
      <c r="G111" s="9" t="s">
        <v>157</v>
      </c>
      <c r="H111" s="9" t="s">
        <v>159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</row>
    <row r="112" spans="1:38" ht="12.75" hidden="1" customHeight="1">
      <c r="A112" s="9"/>
      <c r="B112" s="9"/>
      <c r="C112" s="9"/>
      <c r="D112" s="9"/>
      <c r="E112" s="9"/>
      <c r="F112" s="9"/>
      <c r="G112" s="9" t="s">
        <v>160</v>
      </c>
      <c r="H112" s="9" t="s">
        <v>161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</row>
    <row r="113" spans="1:38" ht="12.75" hidden="1" customHeight="1">
      <c r="A113" s="9"/>
      <c r="B113" s="9"/>
      <c r="C113" s="9"/>
      <c r="D113" s="9"/>
      <c r="E113" s="9"/>
      <c r="F113" s="9"/>
      <c r="G113" s="9" t="s">
        <v>162</v>
      </c>
      <c r="H113" s="9" t="s">
        <v>163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</row>
    <row r="114" spans="1:38" ht="12.75" hidden="1" customHeight="1">
      <c r="A114" s="9"/>
      <c r="B114" s="9"/>
      <c r="C114" s="9"/>
      <c r="D114" s="9"/>
      <c r="E114" s="9"/>
      <c r="F114" s="9"/>
      <c r="G114" s="9" t="s">
        <v>164</v>
      </c>
      <c r="H114" s="9" t="s">
        <v>165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</row>
    <row r="115" spans="1:38" ht="12.75" hidden="1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</row>
    <row r="116" spans="1:38" ht="12.75" hidden="1" customHeight="1">
      <c r="A116" s="9"/>
      <c r="B116" s="9"/>
      <c r="C116" s="9"/>
      <c r="D116" s="9"/>
      <c r="E116" s="9"/>
      <c r="F116" s="9">
        <v>750000</v>
      </c>
      <c r="G116" s="9" t="s">
        <v>133</v>
      </c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</row>
    <row r="117" spans="1:38" ht="12.75" hidden="1" customHeight="1">
      <c r="A117" s="9"/>
      <c r="B117" s="9"/>
      <c r="C117" s="9"/>
      <c r="D117" s="9"/>
      <c r="E117" s="9"/>
      <c r="F117" s="9">
        <v>1000000</v>
      </c>
      <c r="G117" s="9" t="s">
        <v>134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</row>
    <row r="118" spans="1:38" ht="12.75" hidden="1" customHeight="1">
      <c r="A118" s="9"/>
      <c r="B118" s="9"/>
      <c r="C118" s="9"/>
      <c r="D118" s="9"/>
      <c r="E118" s="9"/>
      <c r="F118" s="9">
        <v>1500000</v>
      </c>
      <c r="G118" s="9" t="s">
        <v>166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</row>
    <row r="119" spans="1:38" ht="12.75" hidden="1" customHeight="1">
      <c r="A119" s="9"/>
      <c r="B119" s="9"/>
      <c r="C119" s="9"/>
      <c r="D119" s="9"/>
      <c r="E119" s="9"/>
      <c r="F119" s="9">
        <v>2000000</v>
      </c>
      <c r="G119" s="9" t="s">
        <v>167</v>
      </c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</row>
    <row r="120" spans="1:38" ht="12.75" hidden="1" customHeight="1">
      <c r="A120" s="9"/>
      <c r="B120" s="9"/>
      <c r="C120" s="9"/>
      <c r="D120" s="9"/>
      <c r="E120" s="9"/>
      <c r="F120" s="55">
        <v>2500000</v>
      </c>
      <c r="G120" s="55" t="s">
        <v>137</v>
      </c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</row>
    <row r="121" spans="1:38" ht="12.75" hidden="1" customHeight="1">
      <c r="A121" s="9"/>
      <c r="B121" s="9"/>
      <c r="C121" s="9"/>
      <c r="D121" s="9"/>
      <c r="E121" s="9"/>
      <c r="F121" s="9" t="s">
        <v>168</v>
      </c>
      <c r="G121" s="9" t="s">
        <v>138</v>
      </c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</row>
    <row r="122" spans="1:38" ht="12.75" hidden="1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</row>
    <row r="123" spans="1:38" ht="12.75" hidden="1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</row>
    <row r="124" spans="1:38" ht="12.75" hidden="1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</row>
    <row r="125" spans="1:38" ht="12.75" hidden="1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</row>
    <row r="126" spans="1:38" ht="12.75" hidden="1" customHeight="1">
      <c r="A126" s="9"/>
      <c r="B126" s="9"/>
      <c r="C126" s="9"/>
      <c r="D126" s="9"/>
      <c r="E126" s="9"/>
      <c r="F126" s="9" t="s">
        <v>169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</row>
    <row r="127" spans="1:38" ht="12.75" hidden="1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</row>
    <row r="128" spans="1:38" ht="12.75" hidden="1" customHeight="1">
      <c r="A128" s="9"/>
      <c r="B128" s="9"/>
      <c r="C128" s="9"/>
      <c r="D128" s="9"/>
      <c r="E128" s="9"/>
      <c r="F128" s="9"/>
      <c r="G128" s="53" t="s">
        <v>142</v>
      </c>
      <c r="H128" s="57" t="s">
        <v>170</v>
      </c>
      <c r="I128" s="54" t="s">
        <v>171</v>
      </c>
      <c r="J128" s="57" t="s">
        <v>172</v>
      </c>
      <c r="K128" s="53" t="s">
        <v>173</v>
      </c>
      <c r="L128" s="53" t="s">
        <v>174</v>
      </c>
      <c r="M128" s="9"/>
      <c r="N128" s="54" t="s">
        <v>175</v>
      </c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</row>
    <row r="129" spans="1:38" ht="12.75" hidden="1" customHeight="1">
      <c r="A129" s="9"/>
      <c r="B129" s="9"/>
      <c r="C129" s="9"/>
      <c r="D129" s="9"/>
      <c r="E129" s="9"/>
      <c r="F129" s="9"/>
      <c r="G129" s="55" t="s">
        <v>34</v>
      </c>
      <c r="H129" s="47" t="e">
        <f>MAX(NFA_Matrix!$F$2:$F$28,NFA_Matrix!$F$30:$F$33,NFA_Matrix!$F$35:$F$62,NFA_Matrix!$F$177:$F$185,NFA_Matrix!$F$360:$F$362,NFA_Matrix!$F$503,NFA_Matrix!$F$507,NFA_Matrix!$F$534,NFA_Matrix!$F$541,NFA_Matrix!$F$543)</f>
        <v>#N/A</v>
      </c>
      <c r="I129" s="47" t="e">
        <f>MAX(NFA_Matrix!F547:F552)</f>
        <v>#N/A</v>
      </c>
      <c r="J129" s="55">
        <f t="shared" ref="J129:J138" si="6">IF($G$4&lt;=750000,1,IF($G$4&lt;=1000000,2,IF($G$4&lt;=2000000,3,IF($G$4&lt;=2500000,4,5))))</f>
        <v>1</v>
      </c>
      <c r="K129" s="9">
        <f>NFA_Matrix!F29</f>
        <v>2</v>
      </c>
      <c r="L129" s="9" t="e">
        <f t="shared" ref="L129:L137" si="7">IF(H129="8",8,(MAX(I129,J129,K129)))</f>
        <v>#N/A</v>
      </c>
      <c r="M129" s="9"/>
      <c r="N129" s="56" t="e">
        <f t="shared" ref="N129:N138" si="8">VLOOKUP(L129,$H$76:$I$85,2,0)</f>
        <v>#N/A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</row>
    <row r="130" spans="1:38" ht="12.75" hidden="1" customHeight="1">
      <c r="A130" s="9"/>
      <c r="B130" s="9"/>
      <c r="C130" s="9"/>
      <c r="D130" s="9"/>
      <c r="E130" s="9"/>
      <c r="F130" s="9"/>
      <c r="G130" s="55" t="s">
        <v>124</v>
      </c>
      <c r="H130" s="47" t="e">
        <f>MAX(NFA_Matrix!$F$63:$F$80,NFA_Matrix!$F$82:$F$89,NFA_Matrix!$F$91:$F$95,NFA_Matrix!$F$97:$F$111,NFA_Matrix!$F$113:$F$123,NFA_Matrix!$F$186:$F$194,NFA_Matrix!$F$504:$F$506,NFA_Matrix!$F$508,NFA_Matrix!$F$516,NFA_Matrix!$F$535,NFA_Matrix!$F$542,NFA_Matrix!F544)</f>
        <v>#N/A</v>
      </c>
      <c r="I130" s="47">
        <f>MAX(NFA_Matrix!F553:F558)</f>
        <v>8</v>
      </c>
      <c r="J130" s="55">
        <f t="shared" si="6"/>
        <v>1</v>
      </c>
      <c r="K130" s="9">
        <f>NFA_Matrix!F90</f>
        <v>2</v>
      </c>
      <c r="L130" s="9" t="e">
        <f t="shared" si="7"/>
        <v>#N/A</v>
      </c>
      <c r="M130" s="9"/>
      <c r="N130" s="56" t="e">
        <f t="shared" si="8"/>
        <v>#N/A</v>
      </c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</row>
    <row r="131" spans="1:38" ht="12.75" hidden="1" customHeight="1">
      <c r="A131" s="9"/>
      <c r="B131" s="9"/>
      <c r="C131" s="9"/>
      <c r="D131" s="9"/>
      <c r="E131" s="9"/>
      <c r="F131" s="9"/>
      <c r="G131" s="55" t="s">
        <v>125</v>
      </c>
      <c r="H131" s="47" t="e">
        <f>MAX(NFA_Matrix!$F$195:$F$221,NFA_Matrix!$F$224:$F$231,NFA_Matrix!$F$233:$F$242,NFA_Matrix!$F$244:$F$252,NFA_Matrix!$F$509,NFA_Matrix!$F$515,NFA_Matrix!$F$517,NFA_Matrix!$F$522,NFA_Matrix!$F$536)</f>
        <v>#N/A</v>
      </c>
      <c r="I131" s="47" t="e">
        <f>MAX(NFA_Matrix!F559:F564)</f>
        <v>#N/A</v>
      </c>
      <c r="J131" s="55">
        <f t="shared" si="6"/>
        <v>1</v>
      </c>
      <c r="K131" s="9">
        <f>NFA_Matrix!F223</f>
        <v>2</v>
      </c>
      <c r="L131" s="9" t="e">
        <f t="shared" si="7"/>
        <v>#N/A</v>
      </c>
      <c r="M131" s="9"/>
      <c r="N131" s="56" t="e">
        <f t="shared" si="8"/>
        <v>#N/A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</row>
    <row r="132" spans="1:38" ht="12.75" hidden="1" customHeight="1">
      <c r="A132" s="9"/>
      <c r="B132" s="9"/>
      <c r="C132" s="9"/>
      <c r="D132" s="9"/>
      <c r="E132" s="9"/>
      <c r="F132" s="9"/>
      <c r="G132" s="55" t="s">
        <v>126</v>
      </c>
      <c r="H132" s="47" t="e">
        <f>MAX(NFA_Matrix!$F$253:$F$280,NFA_Matrix!$F$282:$F$289,NFA_Matrix!$F$291:$F$311,NFA_Matrix!$F$510,NFA_Matrix!$F$518,NFA_Matrix!$F$523,NFA_Matrix!$F$528,NFA_Matrix!$F$537)</f>
        <v>#N/A</v>
      </c>
      <c r="I132" s="47">
        <f>MAX(NFA_Matrix!F565:F570)</f>
        <v>8</v>
      </c>
      <c r="J132" s="55">
        <f t="shared" si="6"/>
        <v>1</v>
      </c>
      <c r="K132" s="9">
        <f>NFA_Matrix!F281</f>
        <v>2</v>
      </c>
      <c r="L132" s="9" t="e">
        <f t="shared" si="7"/>
        <v>#N/A</v>
      </c>
      <c r="M132" s="9"/>
      <c r="N132" s="56" t="e">
        <f t="shared" si="8"/>
        <v>#N/A</v>
      </c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</row>
    <row r="133" spans="1:38" ht="12.75" hidden="1" customHeight="1">
      <c r="A133" s="9"/>
      <c r="B133" s="9"/>
      <c r="C133" s="9"/>
      <c r="D133" s="9"/>
      <c r="E133" s="9"/>
      <c r="F133" s="9"/>
      <c r="G133" s="55" t="s">
        <v>127</v>
      </c>
      <c r="H133" s="47" t="e">
        <f>MAX(NFA_Matrix!$F$369:$F$402,NFA_Matrix!$F$404:$F$411,NFA_Matrix!$F$413:$F$422,NFA_Matrix!$F$424:$F$431,NFA_Matrix!$F$511,NFA_Matrix!$F$519,NFA_Matrix!$F$525,NFA_Matrix!$F$539)</f>
        <v>#N/A</v>
      </c>
      <c r="I133" s="47">
        <f>MAX(NFA_Matrix!F577:F582)</f>
        <v>8</v>
      </c>
      <c r="J133" s="55">
        <f t="shared" si="6"/>
        <v>1</v>
      </c>
      <c r="K133" s="9">
        <f>NFA_Matrix!F403</f>
        <v>2</v>
      </c>
      <c r="L133" s="9" t="e">
        <f t="shared" si="7"/>
        <v>#N/A</v>
      </c>
      <c r="M133" s="9"/>
      <c r="N133" s="56" t="e">
        <f t="shared" si="8"/>
        <v>#N/A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</row>
    <row r="134" spans="1:38" ht="12.75" hidden="1" customHeight="1">
      <c r="A134" s="9"/>
      <c r="B134" s="9"/>
      <c r="C134" s="9"/>
      <c r="D134" s="9"/>
      <c r="E134" s="9"/>
      <c r="F134" s="9"/>
      <c r="G134" s="55" t="s">
        <v>128</v>
      </c>
      <c r="H134" s="47" t="e">
        <f>MAX(NFA_Matrix!$F$439:$F$456,NFA_Matrix!$F$458:$F$473,NFA_Matrix!$F$475:$F$482,NFA_Matrix!$F$484:$F$493,NFA_Matrix!$F$495:$F$502,NFA_Matrix!$F$512,NFA_Matrix!$F$520,NFA_Matrix!$F$526,NFA_Matrix!$F$540)</f>
        <v>#N/A</v>
      </c>
      <c r="I134" s="47">
        <f>MAX(NFA_Matrix!F583:F588)</f>
        <v>8</v>
      </c>
      <c r="J134" s="55">
        <f t="shared" si="6"/>
        <v>1</v>
      </c>
      <c r="K134" s="9">
        <f>NFA_Matrix!F336</f>
        <v>2</v>
      </c>
      <c r="L134" s="9" t="e">
        <f t="shared" si="7"/>
        <v>#N/A</v>
      </c>
      <c r="M134" s="9"/>
      <c r="N134" s="56" t="e">
        <f t="shared" si="8"/>
        <v>#N/A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</row>
    <row r="135" spans="1:38" ht="12.75" hidden="1" customHeight="1">
      <c r="A135" s="9"/>
      <c r="B135" s="9"/>
      <c r="C135" s="9"/>
      <c r="D135" s="9"/>
      <c r="E135" s="9"/>
      <c r="F135" s="9"/>
      <c r="G135" s="55" t="s">
        <v>129</v>
      </c>
      <c r="H135" s="47" t="e">
        <f>MAX(NFA_Matrix!$F$312:$F$335,NFA_Matrix!$F$337:$F$350,NFA_Matrix!$F$352:$F$359,NFA_Matrix!$F$513,NFA_Matrix!$F$521,NFA_Matrix!$F$524,NFA_Matrix!$F$529,NFA_Matrix!$F$538)</f>
        <v>#N/A</v>
      </c>
      <c r="I135" s="47">
        <f>MAX(NFA_Matrix!F571:F576)</f>
        <v>8</v>
      </c>
      <c r="J135" s="55">
        <f t="shared" si="6"/>
        <v>1</v>
      </c>
      <c r="K135" s="9">
        <f>NFA_Matrix!F530</f>
        <v>2</v>
      </c>
      <c r="L135" s="9" t="e">
        <f t="shared" si="7"/>
        <v>#N/A</v>
      </c>
      <c r="M135" s="9"/>
      <c r="N135" s="56" t="e">
        <f t="shared" si="8"/>
        <v>#N/A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</row>
    <row r="136" spans="1:38" ht="12.75" hidden="1" customHeight="1">
      <c r="A136" s="9"/>
      <c r="B136" s="9"/>
      <c r="C136" s="9"/>
      <c r="D136" s="9"/>
      <c r="E136" s="9"/>
      <c r="F136" s="9"/>
      <c r="G136" s="55" t="s">
        <v>24</v>
      </c>
      <c r="H136" s="47" t="e">
        <f>MAX(NFA_Matrix!$F$124:$F$150,NFA_Matrix!$F$152:$F$157,NFA_Matrix!$F$159:$F$164,NFA_Matrix!$F$166,NFA_Matrix!$F$168,NFA_Matrix!$F$170:$F$176,NFA_Matrix!$F$531:$F$533,NFA_Matrix!F596)</f>
        <v>#N/A</v>
      </c>
      <c r="I136" s="47">
        <f>MAX(NFA_Matrix!F589:F594)</f>
        <v>8</v>
      </c>
      <c r="J136" s="55">
        <f t="shared" si="6"/>
        <v>1</v>
      </c>
      <c r="K136" s="9">
        <f>NFA_Matrix!F530</f>
        <v>2</v>
      </c>
      <c r="L136" s="9" t="e">
        <f t="shared" si="7"/>
        <v>#N/A</v>
      </c>
      <c r="M136" s="9"/>
      <c r="N136" s="56" t="e">
        <f t="shared" si="8"/>
        <v>#N/A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</row>
    <row r="137" spans="1:38" ht="12.75" hidden="1" customHeight="1">
      <c r="A137" s="9"/>
      <c r="B137" s="9"/>
      <c r="C137" s="9"/>
      <c r="D137" s="9"/>
      <c r="E137" s="9"/>
      <c r="F137" s="9"/>
      <c r="G137" s="55" t="s">
        <v>27</v>
      </c>
      <c r="H137" s="47" t="e">
        <f>MAX(NFA_Matrix!$F$124:$F$150,NFA_Matrix!$F$152:$F$157,NFA_Matrix!$F$159:$F$164,NFA_Matrix!$F$166,NFA_Matrix!$F$168,NFA_Matrix!$F$170:$F$176,NFA_Matrix!$F$531:$F$533,NFA_Matrix!F596)</f>
        <v>#N/A</v>
      </c>
      <c r="I137" s="47">
        <f>MAX(NFA_Matrix!F589:F594)</f>
        <v>8</v>
      </c>
      <c r="J137" s="55">
        <f t="shared" si="6"/>
        <v>1</v>
      </c>
      <c r="K137" s="9">
        <f>NFA_Matrix!F530</f>
        <v>2</v>
      </c>
      <c r="L137" s="9" t="e">
        <f t="shared" si="7"/>
        <v>#N/A</v>
      </c>
      <c r="M137" s="9"/>
      <c r="N137" s="56" t="e">
        <f t="shared" si="8"/>
        <v>#N/A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</row>
    <row r="138" spans="1:38" ht="12.75" hidden="1" customHeight="1">
      <c r="A138" s="9"/>
      <c r="B138" s="9"/>
      <c r="C138" s="9"/>
      <c r="D138" s="9"/>
      <c r="E138" s="9"/>
      <c r="F138" s="9"/>
      <c r="G138" s="9" t="s">
        <v>130</v>
      </c>
      <c r="H138" s="47">
        <f>MAX(NFA_Matrix!$F$597:$F$653,NFA_Matrix!$F$660:$F$664)</f>
        <v>8</v>
      </c>
      <c r="I138" s="47">
        <f>MAX(NFA_Matrix!F654:F659)</f>
        <v>2</v>
      </c>
      <c r="J138" s="55">
        <f t="shared" si="6"/>
        <v>1</v>
      </c>
      <c r="K138" s="9">
        <f>NFA_Matrix!F623</f>
        <v>2</v>
      </c>
      <c r="L138" s="9">
        <f>IF(H138=8,8,(MAX(I138,J138,K138)))</f>
        <v>8</v>
      </c>
      <c r="M138" s="9"/>
      <c r="N138" s="56" t="str">
        <f t="shared" si="8"/>
        <v>Restricted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</row>
    <row r="139" spans="1:38" ht="12.75" hidden="1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</row>
    <row r="140" spans="1:38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</row>
    <row r="141" spans="1:38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</row>
    <row r="142" spans="1:38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</row>
    <row r="143" spans="1:38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</row>
    <row r="144" spans="1:38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</row>
    <row r="145" spans="1:38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</row>
    <row r="146" spans="1:38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</row>
    <row r="147" spans="1:38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</row>
    <row r="148" spans="1:38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</row>
    <row r="149" spans="1:38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</row>
    <row r="150" spans="1:38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</row>
    <row r="151" spans="1:38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</row>
    <row r="152" spans="1:38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</row>
    <row r="153" spans="1:38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</row>
    <row r="154" spans="1:38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</row>
    <row r="155" spans="1:38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</row>
    <row r="156" spans="1:38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</row>
    <row r="157" spans="1:38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</row>
    <row r="158" spans="1:38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</row>
    <row r="159" spans="1:38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</row>
    <row r="160" spans="1:38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</row>
    <row r="161" spans="1:38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</row>
    <row r="162" spans="1:38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</row>
    <row r="163" spans="1:38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</row>
    <row r="164" spans="1:38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</row>
    <row r="165" spans="1:38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</row>
    <row r="166" spans="1:38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</row>
    <row r="167" spans="1:38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</row>
    <row r="168" spans="1:38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</row>
    <row r="169" spans="1:38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</row>
    <row r="170" spans="1:38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</row>
    <row r="171" spans="1:38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</row>
    <row r="172" spans="1:38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</row>
    <row r="173" spans="1:38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</row>
    <row r="174" spans="1:38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</row>
    <row r="175" spans="1:38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</row>
    <row r="176" spans="1:38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</row>
    <row r="177" spans="1:38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</row>
    <row r="178" spans="1:38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</row>
    <row r="179" spans="1:38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</row>
    <row r="180" spans="1:38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</row>
    <row r="181" spans="1:38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</row>
    <row r="182" spans="1:38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</row>
    <row r="183" spans="1:38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</row>
    <row r="184" spans="1:38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</row>
    <row r="185" spans="1:38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</row>
    <row r="186" spans="1:38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</row>
    <row r="187" spans="1:38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</row>
    <row r="188" spans="1:38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</row>
    <row r="189" spans="1:38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</row>
    <row r="190" spans="1:38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</row>
    <row r="191" spans="1:38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</row>
    <row r="192" spans="1:38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</row>
    <row r="193" spans="1:38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</row>
    <row r="194" spans="1:38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</row>
    <row r="195" spans="1:38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</row>
    <row r="196" spans="1:38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</row>
    <row r="197" spans="1:38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</row>
    <row r="198" spans="1:38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</row>
    <row r="199" spans="1:38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</row>
    <row r="200" spans="1:38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</row>
    <row r="201" spans="1:38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</row>
    <row r="202" spans="1:38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</row>
    <row r="203" spans="1:38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</row>
    <row r="204" spans="1:38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</row>
    <row r="205" spans="1:38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</row>
    <row r="206" spans="1:38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</row>
    <row r="207" spans="1:38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</row>
    <row r="208" spans="1:38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</row>
    <row r="209" spans="1:38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</row>
    <row r="210" spans="1:38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</row>
    <row r="211" spans="1:38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</row>
    <row r="212" spans="1:38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</row>
    <row r="213" spans="1:38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</row>
    <row r="214" spans="1:38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</row>
    <row r="215" spans="1:38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</row>
    <row r="216" spans="1:38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</row>
    <row r="217" spans="1:38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</row>
    <row r="218" spans="1:38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</row>
    <row r="219" spans="1:38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</row>
    <row r="220" spans="1:38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</row>
    <row r="221" spans="1:38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</row>
    <row r="222" spans="1:38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</row>
    <row r="223" spans="1:38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</row>
    <row r="224" spans="1:38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</row>
    <row r="225" spans="1:38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</row>
    <row r="226" spans="1:38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</row>
    <row r="227" spans="1:38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</row>
    <row r="228" spans="1:38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</row>
    <row r="229" spans="1:38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</row>
    <row r="230" spans="1:38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</row>
    <row r="231" spans="1:38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</row>
    <row r="232" spans="1:38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</row>
    <row r="233" spans="1:38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</row>
    <row r="234" spans="1:38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</row>
    <row r="235" spans="1:38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</row>
    <row r="236" spans="1:38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</row>
    <row r="237" spans="1:38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</row>
    <row r="238" spans="1:38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</row>
    <row r="239" spans="1:38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</row>
    <row r="240" spans="1:38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</row>
    <row r="241" spans="1:38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</row>
    <row r="242" spans="1:38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</row>
    <row r="243" spans="1:38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</row>
    <row r="244" spans="1:38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</row>
    <row r="245" spans="1:38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</row>
    <row r="246" spans="1:38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</row>
    <row r="247" spans="1:38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</row>
    <row r="248" spans="1:38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</row>
    <row r="249" spans="1:38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</row>
    <row r="250" spans="1:38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</row>
    <row r="251" spans="1:38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</row>
    <row r="252" spans="1:38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</row>
    <row r="253" spans="1:38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</row>
    <row r="254" spans="1:38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</row>
    <row r="255" spans="1:38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</row>
    <row r="256" spans="1:38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</row>
    <row r="257" spans="1:38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</row>
    <row r="258" spans="1:38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</row>
    <row r="259" spans="1:38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</row>
    <row r="260" spans="1:38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</row>
    <row r="261" spans="1:38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</row>
    <row r="262" spans="1:38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</row>
    <row r="263" spans="1:38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</row>
    <row r="264" spans="1:38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</row>
    <row r="265" spans="1:38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</row>
    <row r="266" spans="1:38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</row>
    <row r="267" spans="1:38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</row>
    <row r="268" spans="1:38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</row>
    <row r="269" spans="1:38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</row>
    <row r="270" spans="1:38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</row>
    <row r="271" spans="1:38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</row>
    <row r="272" spans="1:38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</row>
    <row r="273" spans="1:38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</row>
    <row r="274" spans="1:38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</row>
    <row r="275" spans="1:38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</row>
    <row r="276" spans="1:38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</row>
    <row r="277" spans="1:38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</row>
    <row r="278" spans="1:38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</row>
    <row r="279" spans="1:38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</row>
    <row r="280" spans="1:38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</row>
    <row r="281" spans="1:38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</row>
    <row r="282" spans="1:38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</row>
    <row r="283" spans="1:38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</row>
    <row r="284" spans="1:38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</row>
    <row r="285" spans="1:38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</row>
    <row r="286" spans="1:38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</row>
    <row r="287" spans="1:38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</row>
    <row r="288" spans="1:38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</row>
    <row r="289" spans="1:38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</row>
    <row r="290" spans="1:38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</row>
    <row r="291" spans="1:38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</row>
    <row r="292" spans="1:38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</row>
    <row r="293" spans="1:38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</row>
    <row r="294" spans="1:38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</row>
    <row r="295" spans="1:38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</row>
    <row r="296" spans="1:38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</row>
    <row r="297" spans="1:38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</row>
    <row r="298" spans="1:38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</row>
    <row r="299" spans="1:38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</row>
    <row r="300" spans="1:38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</row>
    <row r="301" spans="1:38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</row>
    <row r="302" spans="1:38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</row>
    <row r="303" spans="1:38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</row>
    <row r="304" spans="1:38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</row>
    <row r="305" spans="1:38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</row>
    <row r="306" spans="1:38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</row>
    <row r="307" spans="1:38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</row>
    <row r="308" spans="1:38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</row>
    <row r="309" spans="1:38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</row>
    <row r="310" spans="1:38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</row>
    <row r="311" spans="1:38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</row>
    <row r="312" spans="1:38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</row>
    <row r="313" spans="1:38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</row>
    <row r="314" spans="1:38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</row>
    <row r="315" spans="1:38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</row>
    <row r="316" spans="1:38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</row>
    <row r="317" spans="1:38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</row>
    <row r="318" spans="1:38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</row>
    <row r="319" spans="1:38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</row>
    <row r="320" spans="1:38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</row>
    <row r="321" spans="1:38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</row>
    <row r="322" spans="1:38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</row>
    <row r="323" spans="1:38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</row>
    <row r="324" spans="1:38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</row>
    <row r="325" spans="1:38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</row>
    <row r="326" spans="1:38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</row>
    <row r="327" spans="1:38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</row>
    <row r="328" spans="1:38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</row>
    <row r="329" spans="1:38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</row>
    <row r="330" spans="1:38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</row>
    <row r="331" spans="1:38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</row>
    <row r="332" spans="1:38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</row>
    <row r="333" spans="1:38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</row>
    <row r="334" spans="1:38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</row>
    <row r="335" spans="1:38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</row>
    <row r="336" spans="1:38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</row>
    <row r="337" spans="1:38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</row>
    <row r="338" spans="1:38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</row>
    <row r="339" spans="1:38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</row>
    <row r="340" spans="1:38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</row>
    <row r="341" spans="1:38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</row>
    <row r="342" spans="1:38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</row>
    <row r="343" spans="1:38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</row>
    <row r="344" spans="1:38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</row>
    <row r="345" spans="1:38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</row>
    <row r="346" spans="1:38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</row>
    <row r="347" spans="1:38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</row>
    <row r="348" spans="1:38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</row>
    <row r="349" spans="1:38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</row>
    <row r="350" spans="1:38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</row>
    <row r="351" spans="1:38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</row>
    <row r="352" spans="1:38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</row>
    <row r="353" spans="1:38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</row>
    <row r="354" spans="1:38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</row>
    <row r="355" spans="1:38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</row>
    <row r="356" spans="1:38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</row>
    <row r="357" spans="1:38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</row>
    <row r="358" spans="1:38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</row>
    <row r="359" spans="1:38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</row>
    <row r="360" spans="1:38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</row>
    <row r="361" spans="1:38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</row>
    <row r="362" spans="1:38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</row>
    <row r="363" spans="1:38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</row>
    <row r="364" spans="1:38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</row>
    <row r="365" spans="1:38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</row>
    <row r="366" spans="1:38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</row>
    <row r="367" spans="1:38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</row>
    <row r="368" spans="1:38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</row>
    <row r="369" spans="1:38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</row>
    <row r="370" spans="1:38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</row>
    <row r="371" spans="1:38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</row>
    <row r="372" spans="1:38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</row>
    <row r="373" spans="1:38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</row>
    <row r="374" spans="1:38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</row>
    <row r="375" spans="1:38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</row>
    <row r="376" spans="1:38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</row>
    <row r="377" spans="1:38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</row>
    <row r="378" spans="1:38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</row>
    <row r="379" spans="1:38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</row>
    <row r="380" spans="1:38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</row>
    <row r="381" spans="1:38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</row>
    <row r="382" spans="1:38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</row>
    <row r="383" spans="1:38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</row>
    <row r="384" spans="1:38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</row>
    <row r="385" spans="1:38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</row>
    <row r="386" spans="1:38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</row>
    <row r="387" spans="1:38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</row>
    <row r="388" spans="1:38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</row>
    <row r="389" spans="1:38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</row>
    <row r="390" spans="1:38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</row>
    <row r="391" spans="1:38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</row>
    <row r="392" spans="1:38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</row>
    <row r="393" spans="1:38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</row>
    <row r="394" spans="1:38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</row>
    <row r="395" spans="1:38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</row>
    <row r="396" spans="1:38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</row>
    <row r="397" spans="1:38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</row>
    <row r="398" spans="1:38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</row>
    <row r="399" spans="1:38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</row>
    <row r="400" spans="1:38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</row>
    <row r="401" spans="1:38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</row>
    <row r="402" spans="1:38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</row>
    <row r="403" spans="1:38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</row>
    <row r="404" spans="1:38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</row>
    <row r="405" spans="1:38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</row>
    <row r="406" spans="1:38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</row>
    <row r="407" spans="1:38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</row>
    <row r="408" spans="1:38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</row>
    <row r="409" spans="1:38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</row>
    <row r="410" spans="1:38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</row>
    <row r="411" spans="1:38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</row>
    <row r="412" spans="1:38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</row>
    <row r="413" spans="1:38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</row>
    <row r="414" spans="1:38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</row>
    <row r="415" spans="1:38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</row>
    <row r="416" spans="1:38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</row>
    <row r="417" spans="1:38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</row>
    <row r="418" spans="1:38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</row>
    <row r="419" spans="1:38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</row>
    <row r="420" spans="1:38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</row>
    <row r="421" spans="1:38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</row>
    <row r="422" spans="1:38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</row>
    <row r="423" spans="1:38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</row>
    <row r="424" spans="1:38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</row>
    <row r="425" spans="1:38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</row>
    <row r="426" spans="1:38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</row>
    <row r="427" spans="1:38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</row>
    <row r="428" spans="1:38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</row>
    <row r="429" spans="1:38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</row>
    <row r="430" spans="1:38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</row>
    <row r="431" spans="1:38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</row>
    <row r="432" spans="1:38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</row>
    <row r="433" spans="1:38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</row>
    <row r="434" spans="1:38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</row>
    <row r="435" spans="1:38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</row>
    <row r="436" spans="1:38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</row>
    <row r="437" spans="1:38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</row>
    <row r="438" spans="1:38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</row>
    <row r="439" spans="1:38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</row>
    <row r="440" spans="1:38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</row>
    <row r="441" spans="1:38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</row>
    <row r="442" spans="1:38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</row>
    <row r="443" spans="1:38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</row>
    <row r="444" spans="1:38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</row>
    <row r="445" spans="1:38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</row>
    <row r="446" spans="1:38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</row>
    <row r="447" spans="1:38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</row>
    <row r="448" spans="1:38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</row>
    <row r="449" spans="1:38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</row>
    <row r="450" spans="1:38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</row>
    <row r="451" spans="1:38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</row>
    <row r="452" spans="1:38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</row>
    <row r="453" spans="1:38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</row>
    <row r="454" spans="1:38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</row>
    <row r="455" spans="1:38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</row>
    <row r="456" spans="1:38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</row>
    <row r="457" spans="1:38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</row>
    <row r="458" spans="1:38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</row>
    <row r="459" spans="1:38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</row>
    <row r="460" spans="1:38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</row>
    <row r="461" spans="1:38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</row>
    <row r="462" spans="1:38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</row>
    <row r="463" spans="1:38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</row>
    <row r="464" spans="1:38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</row>
    <row r="465" spans="1:38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</row>
    <row r="466" spans="1:38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</row>
    <row r="467" spans="1:38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</row>
    <row r="468" spans="1:38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</row>
    <row r="469" spans="1:38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</row>
    <row r="470" spans="1:38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</row>
    <row r="471" spans="1:38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</row>
    <row r="472" spans="1:38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</row>
    <row r="473" spans="1:38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</row>
    <row r="474" spans="1:38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</row>
    <row r="475" spans="1:38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</row>
    <row r="476" spans="1:38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</row>
    <row r="477" spans="1:38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</row>
    <row r="478" spans="1:38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</row>
    <row r="479" spans="1:38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</row>
    <row r="480" spans="1:38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</row>
    <row r="481" spans="1:38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</row>
    <row r="482" spans="1:38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</row>
    <row r="483" spans="1:38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</row>
    <row r="484" spans="1:38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</row>
    <row r="485" spans="1:38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</row>
    <row r="486" spans="1:38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</row>
    <row r="487" spans="1:38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</row>
    <row r="488" spans="1:38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</row>
    <row r="489" spans="1:38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</row>
    <row r="490" spans="1:38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</row>
    <row r="491" spans="1:38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</row>
    <row r="492" spans="1:38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</row>
    <row r="493" spans="1:38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</row>
    <row r="494" spans="1:38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</row>
    <row r="495" spans="1:38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</row>
    <row r="496" spans="1:38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</row>
    <row r="497" spans="1:38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</row>
    <row r="498" spans="1:38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</row>
    <row r="499" spans="1:38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</row>
    <row r="500" spans="1:38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</row>
    <row r="501" spans="1:38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</row>
    <row r="502" spans="1:38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</row>
    <row r="503" spans="1:38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</row>
    <row r="504" spans="1:38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</row>
    <row r="505" spans="1:38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</row>
    <row r="506" spans="1:38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</row>
    <row r="507" spans="1:38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</row>
    <row r="508" spans="1:38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</row>
    <row r="509" spans="1:38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</row>
    <row r="510" spans="1:38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</row>
    <row r="511" spans="1:38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</row>
    <row r="512" spans="1:38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</row>
    <row r="513" spans="1:38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</row>
    <row r="514" spans="1:38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</row>
    <row r="515" spans="1:38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</row>
    <row r="516" spans="1:38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</row>
    <row r="517" spans="1:38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</row>
    <row r="518" spans="1:38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</row>
    <row r="519" spans="1:38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</row>
    <row r="520" spans="1:38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</row>
    <row r="521" spans="1:38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</row>
    <row r="522" spans="1:38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</row>
    <row r="523" spans="1:38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</row>
    <row r="524" spans="1:38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</row>
    <row r="525" spans="1:38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</row>
    <row r="526" spans="1:38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</row>
    <row r="527" spans="1:38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</row>
    <row r="528" spans="1:38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</row>
    <row r="529" spans="1:38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</row>
    <row r="530" spans="1:38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</row>
    <row r="531" spans="1:38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</row>
    <row r="532" spans="1:38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</row>
    <row r="533" spans="1:38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</row>
    <row r="534" spans="1:38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</row>
    <row r="535" spans="1:38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</row>
    <row r="536" spans="1:38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</row>
    <row r="537" spans="1:38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</row>
    <row r="538" spans="1:38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</row>
    <row r="539" spans="1:38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</row>
    <row r="540" spans="1:38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</row>
    <row r="541" spans="1:38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</row>
    <row r="542" spans="1:38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</row>
    <row r="543" spans="1:38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</row>
    <row r="544" spans="1:38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</row>
    <row r="545" spans="1:38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</row>
    <row r="546" spans="1:38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</row>
    <row r="547" spans="1:38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</row>
    <row r="548" spans="1:38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</row>
    <row r="549" spans="1:38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</row>
    <row r="550" spans="1:38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</row>
    <row r="551" spans="1:38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</row>
    <row r="552" spans="1:38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</row>
    <row r="553" spans="1:38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</row>
    <row r="554" spans="1:38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</row>
    <row r="555" spans="1:38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</row>
    <row r="556" spans="1:38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</row>
    <row r="557" spans="1:38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</row>
    <row r="558" spans="1:38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</row>
    <row r="559" spans="1:38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</row>
    <row r="560" spans="1:38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</row>
    <row r="561" spans="1:38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</row>
    <row r="562" spans="1:38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</row>
    <row r="563" spans="1:38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</row>
    <row r="564" spans="1:38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</row>
    <row r="565" spans="1:38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</row>
    <row r="566" spans="1:38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</row>
    <row r="567" spans="1:38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</row>
    <row r="568" spans="1:38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</row>
    <row r="569" spans="1:38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</row>
    <row r="570" spans="1:38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</row>
    <row r="571" spans="1:38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</row>
    <row r="572" spans="1:38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</row>
    <row r="573" spans="1:38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</row>
    <row r="574" spans="1:38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</row>
    <row r="575" spans="1:38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</row>
    <row r="576" spans="1:38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</row>
    <row r="577" spans="1:38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</row>
    <row r="578" spans="1:38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</row>
    <row r="579" spans="1:38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</row>
    <row r="580" spans="1:38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</row>
    <row r="581" spans="1:38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</row>
    <row r="582" spans="1:38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</row>
    <row r="583" spans="1:38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</row>
    <row r="584" spans="1:38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</row>
    <row r="585" spans="1:38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</row>
    <row r="586" spans="1:38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</row>
    <row r="587" spans="1:38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</row>
    <row r="588" spans="1:38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</row>
    <row r="589" spans="1:38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</row>
    <row r="590" spans="1:38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</row>
    <row r="591" spans="1:38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</row>
    <row r="592" spans="1:38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</row>
    <row r="593" spans="1:38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</row>
    <row r="594" spans="1:38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</row>
    <row r="595" spans="1:38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</row>
    <row r="596" spans="1:38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</row>
    <row r="597" spans="1:38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</row>
    <row r="598" spans="1:38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</row>
    <row r="599" spans="1:38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</row>
    <row r="600" spans="1:38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</row>
    <row r="601" spans="1:38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</row>
    <row r="602" spans="1:38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</row>
    <row r="603" spans="1:38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</row>
    <row r="604" spans="1:38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</row>
    <row r="605" spans="1:38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</row>
    <row r="606" spans="1:38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</row>
    <row r="607" spans="1:38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</row>
    <row r="608" spans="1:38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</row>
    <row r="609" spans="1:38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</row>
    <row r="610" spans="1:38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</row>
    <row r="611" spans="1:38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</row>
    <row r="612" spans="1:38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</row>
    <row r="613" spans="1:38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</row>
    <row r="614" spans="1:38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</row>
    <row r="615" spans="1:38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</row>
    <row r="616" spans="1:38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</row>
    <row r="617" spans="1:38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</row>
    <row r="618" spans="1:38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</row>
    <row r="619" spans="1:38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</row>
    <row r="620" spans="1:38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</row>
    <row r="621" spans="1:38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</row>
    <row r="622" spans="1:38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</row>
    <row r="623" spans="1:38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</row>
    <row r="624" spans="1:38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</row>
    <row r="625" spans="1:38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</row>
    <row r="626" spans="1:38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</row>
    <row r="627" spans="1:38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</row>
    <row r="628" spans="1:38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</row>
    <row r="629" spans="1:38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</row>
    <row r="630" spans="1:38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</row>
    <row r="631" spans="1:38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</row>
    <row r="632" spans="1:38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</row>
    <row r="633" spans="1:38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</row>
    <row r="634" spans="1:38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</row>
    <row r="635" spans="1:38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</row>
    <row r="636" spans="1:38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</row>
    <row r="637" spans="1:38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</row>
    <row r="638" spans="1:38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</row>
    <row r="639" spans="1:38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</row>
    <row r="640" spans="1:38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</row>
    <row r="641" spans="1:38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</row>
    <row r="642" spans="1:38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</row>
    <row r="643" spans="1:38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</row>
    <row r="644" spans="1:38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</row>
    <row r="645" spans="1:38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</row>
    <row r="646" spans="1:38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</row>
    <row r="647" spans="1:38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</row>
    <row r="648" spans="1:38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</row>
    <row r="649" spans="1:38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</row>
    <row r="650" spans="1:38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</row>
    <row r="651" spans="1:38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</row>
    <row r="652" spans="1:38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</row>
    <row r="653" spans="1:38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</row>
    <row r="654" spans="1:38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</row>
    <row r="655" spans="1:38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</row>
    <row r="656" spans="1:38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</row>
    <row r="657" spans="1:38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</row>
    <row r="658" spans="1:38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</row>
    <row r="659" spans="1:38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</row>
    <row r="660" spans="1:38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</row>
    <row r="661" spans="1:38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</row>
    <row r="662" spans="1:38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</row>
    <row r="663" spans="1:38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</row>
    <row r="664" spans="1:38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</row>
    <row r="665" spans="1:38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</row>
    <row r="666" spans="1:38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</row>
    <row r="667" spans="1:38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</row>
    <row r="668" spans="1:38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</row>
    <row r="669" spans="1:38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</row>
    <row r="670" spans="1:38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</row>
    <row r="671" spans="1:38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</row>
    <row r="672" spans="1:38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</row>
    <row r="673" spans="1:38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</row>
    <row r="674" spans="1:38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</row>
    <row r="675" spans="1:38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</row>
    <row r="676" spans="1:38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</row>
    <row r="677" spans="1:38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</row>
    <row r="678" spans="1:38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</row>
    <row r="679" spans="1:38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</row>
    <row r="680" spans="1:38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</row>
    <row r="681" spans="1:38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</row>
    <row r="682" spans="1:38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</row>
    <row r="683" spans="1:38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</row>
    <row r="684" spans="1:38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</row>
    <row r="685" spans="1:38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</row>
    <row r="686" spans="1:38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</row>
    <row r="687" spans="1:38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</row>
    <row r="688" spans="1:38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</row>
    <row r="689" spans="1:38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</row>
    <row r="690" spans="1:38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</row>
    <row r="691" spans="1:38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</row>
    <row r="692" spans="1:38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</row>
    <row r="693" spans="1:38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</row>
    <row r="694" spans="1:38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</row>
    <row r="695" spans="1:38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</row>
    <row r="696" spans="1:38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</row>
    <row r="697" spans="1:38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</row>
    <row r="698" spans="1:38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</row>
    <row r="699" spans="1:38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</row>
    <row r="700" spans="1:38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</row>
    <row r="701" spans="1:38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</row>
    <row r="702" spans="1:38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</row>
    <row r="703" spans="1:38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</row>
    <row r="704" spans="1:38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</row>
    <row r="705" spans="1:38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</row>
    <row r="706" spans="1:38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</row>
    <row r="707" spans="1:38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</row>
    <row r="708" spans="1:38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</row>
    <row r="709" spans="1:38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</row>
    <row r="710" spans="1:38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</row>
    <row r="711" spans="1:38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</row>
    <row r="712" spans="1:38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</row>
    <row r="713" spans="1:38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</row>
    <row r="714" spans="1:38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</row>
    <row r="715" spans="1:38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</row>
    <row r="716" spans="1:38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</row>
    <row r="717" spans="1:38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</row>
    <row r="718" spans="1:38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</row>
    <row r="719" spans="1:38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</row>
    <row r="720" spans="1:38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</row>
    <row r="721" spans="1:38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</row>
    <row r="722" spans="1:38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</row>
    <row r="723" spans="1:38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</row>
    <row r="724" spans="1:38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</row>
    <row r="725" spans="1:38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</row>
    <row r="726" spans="1:38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</row>
    <row r="727" spans="1:38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</row>
    <row r="728" spans="1:38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</row>
    <row r="729" spans="1:38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</row>
    <row r="730" spans="1:38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</row>
    <row r="731" spans="1:38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</row>
    <row r="732" spans="1:38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</row>
    <row r="733" spans="1:38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</row>
    <row r="734" spans="1:38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</row>
    <row r="735" spans="1:38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</row>
    <row r="736" spans="1:38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</row>
    <row r="737" spans="1:38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</row>
    <row r="738" spans="1:38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</row>
    <row r="739" spans="1:38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</row>
    <row r="740" spans="1:38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</row>
    <row r="741" spans="1:38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</row>
    <row r="742" spans="1:38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</row>
    <row r="743" spans="1:38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</row>
    <row r="744" spans="1:38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</row>
    <row r="745" spans="1:38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</row>
    <row r="746" spans="1:38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</row>
    <row r="747" spans="1:38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</row>
    <row r="748" spans="1:38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</row>
    <row r="749" spans="1:38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</row>
    <row r="750" spans="1:38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</row>
    <row r="751" spans="1:38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</row>
    <row r="752" spans="1:38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</row>
    <row r="753" spans="1:38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</row>
    <row r="754" spans="1:38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</row>
    <row r="755" spans="1:38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</row>
    <row r="756" spans="1:38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</row>
    <row r="757" spans="1:38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</row>
    <row r="758" spans="1:38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</row>
    <row r="759" spans="1:38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</row>
    <row r="760" spans="1:38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</row>
    <row r="761" spans="1:38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</row>
    <row r="762" spans="1:38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</row>
    <row r="763" spans="1:38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</row>
    <row r="764" spans="1:38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</row>
    <row r="765" spans="1:38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</row>
    <row r="766" spans="1:38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</row>
    <row r="767" spans="1:38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</row>
    <row r="768" spans="1:38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</row>
    <row r="769" spans="1:38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</row>
    <row r="770" spans="1:38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</row>
    <row r="771" spans="1:38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</row>
    <row r="772" spans="1:38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</row>
    <row r="773" spans="1:38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</row>
    <row r="774" spans="1:38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</row>
    <row r="775" spans="1:38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</row>
    <row r="776" spans="1:38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</row>
    <row r="777" spans="1:38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</row>
    <row r="778" spans="1:38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</row>
    <row r="779" spans="1:38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</row>
    <row r="780" spans="1:38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</row>
    <row r="781" spans="1:38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</row>
    <row r="782" spans="1:38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</row>
    <row r="783" spans="1:38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</row>
    <row r="784" spans="1:38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</row>
    <row r="785" spans="1:38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</row>
    <row r="786" spans="1:38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</row>
    <row r="787" spans="1:38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</row>
    <row r="788" spans="1:38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</row>
    <row r="789" spans="1:38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</row>
    <row r="790" spans="1:38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</row>
    <row r="791" spans="1:38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</row>
    <row r="792" spans="1:38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</row>
    <row r="793" spans="1:38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</row>
    <row r="794" spans="1:38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</row>
    <row r="795" spans="1:38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</row>
    <row r="796" spans="1:38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</row>
    <row r="797" spans="1:38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</row>
    <row r="798" spans="1:38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</row>
    <row r="799" spans="1:38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</row>
    <row r="800" spans="1:38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</row>
    <row r="801" spans="1:38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</row>
    <row r="802" spans="1:38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</row>
    <row r="803" spans="1:38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</row>
    <row r="804" spans="1:38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</row>
    <row r="805" spans="1:38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</row>
    <row r="806" spans="1:38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</row>
    <row r="807" spans="1:38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</row>
    <row r="808" spans="1:38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</row>
    <row r="809" spans="1:38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</row>
    <row r="810" spans="1:38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</row>
    <row r="811" spans="1:38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</row>
    <row r="812" spans="1:38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</row>
    <row r="813" spans="1:38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</row>
    <row r="814" spans="1:38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</row>
    <row r="815" spans="1:38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</row>
    <row r="816" spans="1:38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</row>
    <row r="817" spans="1:38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</row>
    <row r="818" spans="1:38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</row>
    <row r="819" spans="1:38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</row>
    <row r="820" spans="1:38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</row>
    <row r="821" spans="1:38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</row>
    <row r="822" spans="1:38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</row>
    <row r="823" spans="1:38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</row>
    <row r="824" spans="1:38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</row>
    <row r="825" spans="1:38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</row>
    <row r="826" spans="1:38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</row>
    <row r="827" spans="1:38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</row>
    <row r="828" spans="1:38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</row>
    <row r="829" spans="1:38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</row>
    <row r="830" spans="1:38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</row>
    <row r="831" spans="1:38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</row>
    <row r="832" spans="1:38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</row>
    <row r="833" spans="1:38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</row>
    <row r="834" spans="1:38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</row>
    <row r="835" spans="1:38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</row>
    <row r="836" spans="1:38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</row>
    <row r="837" spans="1:38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</row>
    <row r="838" spans="1:38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</row>
    <row r="839" spans="1:38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</row>
    <row r="840" spans="1:38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</row>
    <row r="841" spans="1:38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</row>
    <row r="842" spans="1:38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</row>
    <row r="843" spans="1:38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</row>
    <row r="844" spans="1:38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</row>
    <row r="845" spans="1:38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</row>
    <row r="846" spans="1:38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</row>
    <row r="847" spans="1:38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</row>
    <row r="848" spans="1:38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</row>
    <row r="849" spans="1:38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</row>
    <row r="850" spans="1:38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</row>
    <row r="851" spans="1:38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</row>
    <row r="852" spans="1:38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</row>
    <row r="853" spans="1:38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</row>
    <row r="854" spans="1:38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</row>
    <row r="855" spans="1:38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</row>
    <row r="856" spans="1:38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</row>
    <row r="857" spans="1:38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</row>
    <row r="858" spans="1:38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</row>
    <row r="859" spans="1:38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</row>
    <row r="860" spans="1:38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</row>
    <row r="861" spans="1:38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</row>
    <row r="862" spans="1:38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</row>
    <row r="863" spans="1:38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</row>
    <row r="864" spans="1:38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</row>
    <row r="865" spans="1:38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</row>
    <row r="866" spans="1:38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</row>
    <row r="867" spans="1:38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</row>
    <row r="868" spans="1:38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</row>
    <row r="869" spans="1:38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</row>
    <row r="870" spans="1:38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</row>
    <row r="871" spans="1:38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</row>
    <row r="872" spans="1:38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</row>
    <row r="873" spans="1:38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</row>
    <row r="874" spans="1:38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</row>
    <row r="875" spans="1:38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</row>
    <row r="876" spans="1:38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</row>
    <row r="877" spans="1:38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</row>
    <row r="878" spans="1:38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</row>
    <row r="879" spans="1:38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</row>
    <row r="880" spans="1:38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</row>
    <row r="881" spans="1:38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</row>
    <row r="882" spans="1:38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</row>
    <row r="883" spans="1:38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</row>
    <row r="884" spans="1:38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</row>
    <row r="885" spans="1:38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</row>
    <row r="886" spans="1:38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</row>
    <row r="887" spans="1:38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</row>
    <row r="888" spans="1:38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</row>
    <row r="889" spans="1:38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</row>
    <row r="890" spans="1:38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</row>
    <row r="891" spans="1:38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</row>
    <row r="892" spans="1:38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</row>
    <row r="893" spans="1:38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</row>
    <row r="894" spans="1:38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</row>
    <row r="895" spans="1:38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</row>
    <row r="896" spans="1:38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</row>
    <row r="897" spans="1:38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</row>
    <row r="898" spans="1:38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</row>
    <row r="899" spans="1:38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</row>
    <row r="900" spans="1:38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</row>
    <row r="901" spans="1:38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</row>
    <row r="902" spans="1:38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</row>
    <row r="903" spans="1:38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</row>
    <row r="904" spans="1:38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</row>
    <row r="905" spans="1:38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</row>
    <row r="906" spans="1:38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</row>
    <row r="907" spans="1:38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</row>
    <row r="908" spans="1:38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</row>
    <row r="909" spans="1:38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</row>
    <row r="910" spans="1:38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</row>
    <row r="911" spans="1:38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</row>
    <row r="912" spans="1:38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</row>
    <row r="913" spans="1:38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</row>
    <row r="914" spans="1:38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</row>
    <row r="915" spans="1:38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</row>
    <row r="916" spans="1:38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</row>
    <row r="917" spans="1:38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</row>
    <row r="918" spans="1:38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</row>
    <row r="919" spans="1:38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</row>
    <row r="920" spans="1:38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</row>
    <row r="921" spans="1:38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</row>
    <row r="922" spans="1:38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</row>
    <row r="923" spans="1:38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</row>
    <row r="924" spans="1:38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</row>
    <row r="925" spans="1:38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</row>
    <row r="926" spans="1:38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</row>
    <row r="927" spans="1:38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</row>
    <row r="928" spans="1:38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</row>
    <row r="929" spans="1:38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</row>
    <row r="930" spans="1:38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</row>
    <row r="931" spans="1:38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</row>
    <row r="932" spans="1:38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</row>
    <row r="933" spans="1:38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</row>
    <row r="934" spans="1:38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</row>
    <row r="935" spans="1:38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</row>
    <row r="936" spans="1:38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</row>
    <row r="937" spans="1:38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</row>
    <row r="938" spans="1:38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</row>
    <row r="939" spans="1:38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</row>
    <row r="940" spans="1:38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</row>
    <row r="941" spans="1:38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</row>
    <row r="942" spans="1:38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</row>
    <row r="943" spans="1:38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</row>
    <row r="944" spans="1:38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</row>
    <row r="945" spans="1:38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</row>
    <row r="946" spans="1:38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</row>
    <row r="947" spans="1:38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</row>
    <row r="948" spans="1:38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</row>
    <row r="949" spans="1:38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</row>
    <row r="950" spans="1:38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</row>
    <row r="951" spans="1:38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</row>
    <row r="952" spans="1:38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</row>
    <row r="953" spans="1:38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</row>
    <row r="954" spans="1:38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</row>
    <row r="955" spans="1:38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</row>
    <row r="956" spans="1:38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</row>
    <row r="957" spans="1:38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</row>
    <row r="958" spans="1:38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</row>
    <row r="959" spans="1:38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</row>
    <row r="960" spans="1:38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</row>
    <row r="961" spans="1:38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</row>
    <row r="962" spans="1:38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</row>
    <row r="963" spans="1:38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</row>
    <row r="964" spans="1:38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</row>
    <row r="965" spans="1:38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</row>
    <row r="966" spans="1:38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</row>
    <row r="967" spans="1:38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</row>
    <row r="968" spans="1:38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</row>
    <row r="969" spans="1:38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</row>
    <row r="970" spans="1:38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</row>
    <row r="971" spans="1:38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</row>
    <row r="972" spans="1:38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</row>
    <row r="973" spans="1:38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</row>
    <row r="974" spans="1:38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</row>
    <row r="975" spans="1:38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</row>
    <row r="976" spans="1:38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</row>
    <row r="977" spans="1:38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</row>
    <row r="978" spans="1:38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</row>
    <row r="979" spans="1:38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</row>
    <row r="980" spans="1:38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</row>
    <row r="981" spans="1:38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</row>
    <row r="982" spans="1:38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</row>
    <row r="983" spans="1:38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</row>
    <row r="984" spans="1:38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</row>
    <row r="985" spans="1:38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</row>
    <row r="986" spans="1:38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</row>
    <row r="987" spans="1:38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</row>
    <row r="988" spans="1:38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</row>
    <row r="989" spans="1:38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</row>
    <row r="990" spans="1:38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</row>
    <row r="991" spans="1:38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</row>
    <row r="992" spans="1:38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</row>
    <row r="993" spans="1:38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</row>
    <row r="994" spans="1:38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</row>
    <row r="995" spans="1:38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</row>
    <row r="996" spans="1:38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</row>
    <row r="997" spans="1:38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</row>
    <row r="998" spans="1:38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</row>
    <row r="999" spans="1:38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</row>
    <row r="1000" spans="1:38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</row>
  </sheetData>
  <mergeCells count="17">
    <mergeCell ref="F16:G16"/>
    <mergeCell ref="A23:E23"/>
    <mergeCell ref="A50:C50"/>
    <mergeCell ref="A51:C51"/>
    <mergeCell ref="A38:G38"/>
    <mergeCell ref="D44:D45"/>
    <mergeCell ref="G44:G51"/>
    <mergeCell ref="A48:C48"/>
    <mergeCell ref="A49:C49"/>
    <mergeCell ref="D49:F49"/>
    <mergeCell ref="D50:F50"/>
    <mergeCell ref="D51:F51"/>
    <mergeCell ref="A1:B1"/>
    <mergeCell ref="F1:G1"/>
    <mergeCell ref="A2:B2"/>
    <mergeCell ref="C4:D4"/>
    <mergeCell ref="A8:C8"/>
  </mergeCells>
  <dataValidations count="4">
    <dataValidation type="list" allowBlank="1" showErrorMessage="1" sqref="G2" xr:uid="{00000000-0002-0000-0100-000000000000}">
      <formula1>$G$66:$G$75</formula1>
    </dataValidation>
    <dataValidation type="list" allowBlank="1" showErrorMessage="1" sqref="C5" xr:uid="{00000000-0002-0000-0100-000001000000}">
      <formula1>"Professional,Non-Professional"</formula1>
    </dataValidation>
    <dataValidation type="list" allowBlank="1" showErrorMessage="1" sqref="D55:D58" xr:uid="{00000000-0002-0000-0100-000002000000}">
      <formula1>$AL$9:$AL$12</formula1>
    </dataValidation>
    <dataValidation type="list" allowBlank="1" showErrorMessage="1" sqref="C6:C7" xr:uid="{00000000-0002-0000-0100-000003000000}">
      <formula1>$J$61:$J$62</formula1>
    </dataValidation>
  </dataValidations>
  <pageMargins left="0.7" right="0.7" top="0.3" bottom="0.3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4000000}">
          <x14:formula1>
            <xm:f>'Master Sheet_ GST'!$B$325:$B$326</xm:f>
          </x14:formula1>
          <xm:sqref>E35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978"/>
  <sheetViews>
    <sheetView workbookViewId="0">
      <selection sqref="A1:M1"/>
    </sheetView>
  </sheetViews>
  <sheetFormatPr defaultColWidth="12.625" defaultRowHeight="15" customHeight="1"/>
  <cols>
    <col min="1" max="1" width="6.625" customWidth="1"/>
    <col min="2" max="2" width="15.875" customWidth="1"/>
    <col min="3" max="3" width="16" customWidth="1"/>
    <col min="4" max="4" width="11.5" customWidth="1"/>
    <col min="5" max="5" width="8.875" customWidth="1"/>
    <col min="6" max="6" width="10.125" customWidth="1"/>
    <col min="7" max="7" width="11.875" customWidth="1"/>
    <col min="8" max="8" width="11.5" customWidth="1"/>
    <col min="9" max="9" width="12.5" customWidth="1"/>
    <col min="10" max="10" width="11.5" customWidth="1"/>
    <col min="11" max="11" width="10.625" customWidth="1"/>
    <col min="12" max="12" width="11.5" customWidth="1"/>
    <col min="13" max="13" width="10.25" customWidth="1"/>
    <col min="14" max="14" width="11.5" customWidth="1"/>
    <col min="15" max="15" width="17.75" customWidth="1"/>
    <col min="16" max="16" width="10.75" customWidth="1"/>
    <col min="17" max="41" width="11.5" customWidth="1"/>
  </cols>
  <sheetData>
    <row r="1" spans="1:41" ht="13.5" customHeight="1">
      <c r="A1" s="818" t="s">
        <v>176</v>
      </c>
      <c r="B1" s="819"/>
      <c r="C1" s="819"/>
      <c r="D1" s="819"/>
      <c r="E1" s="819"/>
      <c r="F1" s="819"/>
      <c r="G1" s="819"/>
      <c r="H1" s="819"/>
      <c r="I1" s="819"/>
      <c r="J1" s="819"/>
      <c r="K1" s="819"/>
      <c r="L1" s="819"/>
      <c r="M1" s="820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</row>
    <row r="2" spans="1:41" ht="38.25">
      <c r="A2" s="58" t="s">
        <v>50</v>
      </c>
      <c r="B2" s="59" t="s">
        <v>177</v>
      </c>
      <c r="C2" s="59" t="s">
        <v>178</v>
      </c>
      <c r="D2" s="59" t="s">
        <v>179</v>
      </c>
      <c r="E2" s="59" t="s">
        <v>180</v>
      </c>
      <c r="F2" s="59" t="s">
        <v>181</v>
      </c>
      <c r="G2" s="59" t="s">
        <v>182</v>
      </c>
      <c r="H2" s="59" t="s">
        <v>183</v>
      </c>
      <c r="I2" s="59" t="s">
        <v>184</v>
      </c>
      <c r="J2" s="59" t="s">
        <v>185</v>
      </c>
      <c r="K2" s="59" t="s">
        <v>186</v>
      </c>
      <c r="L2" s="59" t="s">
        <v>187</v>
      </c>
      <c r="M2" s="60" t="s">
        <v>188</v>
      </c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</row>
    <row r="3" spans="1:41" ht="13.5" customHeight="1">
      <c r="A3" s="62">
        <v>1</v>
      </c>
      <c r="B3" s="46"/>
      <c r="C3" s="46"/>
      <c r="D3" s="16"/>
      <c r="E3" s="46"/>
      <c r="F3" s="63"/>
      <c r="G3" s="46"/>
      <c r="H3" s="64">
        <f t="shared" ref="H3:H12" si="0">F3*G3</f>
        <v>0</v>
      </c>
      <c r="I3" s="46"/>
      <c r="J3" s="46"/>
      <c r="K3" s="46"/>
      <c r="L3" s="63"/>
      <c r="M3" s="65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</row>
    <row r="4" spans="1:41" ht="13.5" customHeight="1">
      <c r="A4" s="62">
        <f t="shared" ref="A4:A12" si="1">A3+1</f>
        <v>2</v>
      </c>
      <c r="B4" s="46"/>
      <c r="C4" s="46"/>
      <c r="D4" s="16"/>
      <c r="E4" s="46"/>
      <c r="F4" s="63"/>
      <c r="G4" s="46"/>
      <c r="H4" s="64">
        <f t="shared" si="0"/>
        <v>0</v>
      </c>
      <c r="I4" s="46"/>
      <c r="J4" s="46"/>
      <c r="K4" s="46"/>
      <c r="L4" s="63"/>
      <c r="M4" s="65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 spans="1:41" ht="13.5" customHeight="1">
      <c r="A5" s="62">
        <f t="shared" si="1"/>
        <v>3</v>
      </c>
      <c r="B5" s="46"/>
      <c r="C5" s="46"/>
      <c r="D5" s="16"/>
      <c r="E5" s="46"/>
      <c r="F5" s="63"/>
      <c r="G5" s="46"/>
      <c r="H5" s="64">
        <f t="shared" si="0"/>
        <v>0</v>
      </c>
      <c r="I5" s="46"/>
      <c r="J5" s="46"/>
      <c r="K5" s="46"/>
      <c r="L5" s="63"/>
      <c r="M5" s="65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 spans="1:41" ht="13.5" customHeight="1">
      <c r="A6" s="62">
        <f t="shared" si="1"/>
        <v>4</v>
      </c>
      <c r="B6" s="46"/>
      <c r="C6" s="46"/>
      <c r="D6" s="16"/>
      <c r="E6" s="46"/>
      <c r="F6" s="63"/>
      <c r="G6" s="46"/>
      <c r="H6" s="64">
        <f t="shared" si="0"/>
        <v>0</v>
      </c>
      <c r="I6" s="46"/>
      <c r="J6" s="46"/>
      <c r="K6" s="46"/>
      <c r="L6" s="63"/>
      <c r="M6" s="65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 spans="1:41" ht="13.5" customHeight="1">
      <c r="A7" s="62">
        <f t="shared" si="1"/>
        <v>5</v>
      </c>
      <c r="B7" s="46"/>
      <c r="C7" s="46"/>
      <c r="D7" s="16"/>
      <c r="E7" s="46"/>
      <c r="F7" s="63"/>
      <c r="G7" s="46"/>
      <c r="H7" s="64">
        <f t="shared" si="0"/>
        <v>0</v>
      </c>
      <c r="I7" s="46"/>
      <c r="J7" s="46"/>
      <c r="K7" s="46"/>
      <c r="L7" s="63"/>
      <c r="M7" s="65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 spans="1:41" ht="13.5" customHeight="1">
      <c r="A8" s="62">
        <f t="shared" si="1"/>
        <v>6</v>
      </c>
      <c r="B8" s="46"/>
      <c r="C8" s="46"/>
      <c r="D8" s="16"/>
      <c r="E8" s="46"/>
      <c r="F8" s="63"/>
      <c r="G8" s="46"/>
      <c r="H8" s="64">
        <f t="shared" si="0"/>
        <v>0</v>
      </c>
      <c r="I8" s="46"/>
      <c r="J8" s="46"/>
      <c r="K8" s="46"/>
      <c r="L8" s="63"/>
      <c r="M8" s="65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 spans="1:41" ht="13.5" customHeight="1">
      <c r="A9" s="62">
        <f t="shared" si="1"/>
        <v>7</v>
      </c>
      <c r="B9" s="46"/>
      <c r="C9" s="46"/>
      <c r="D9" s="16"/>
      <c r="E9" s="46"/>
      <c r="F9" s="63"/>
      <c r="G9" s="46"/>
      <c r="H9" s="64">
        <f t="shared" si="0"/>
        <v>0</v>
      </c>
      <c r="I9" s="46"/>
      <c r="J9" s="46"/>
      <c r="K9" s="46"/>
      <c r="L9" s="63"/>
      <c r="M9" s="65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 spans="1:41" ht="13.5" customHeight="1">
      <c r="A10" s="62">
        <f t="shared" si="1"/>
        <v>8</v>
      </c>
      <c r="B10" s="46"/>
      <c r="C10" s="46"/>
      <c r="D10" s="16"/>
      <c r="E10" s="46"/>
      <c r="F10" s="63"/>
      <c r="G10" s="46"/>
      <c r="H10" s="64">
        <f t="shared" si="0"/>
        <v>0</v>
      </c>
      <c r="I10" s="46"/>
      <c r="J10" s="46"/>
      <c r="K10" s="46"/>
      <c r="L10" s="63"/>
      <c r="M10" s="65"/>
      <c r="N10" s="9"/>
      <c r="O10" s="53" t="s">
        <v>189</v>
      </c>
      <c r="P10" s="53"/>
      <c r="Q10" s="53"/>
      <c r="R10" s="53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 spans="1:41" ht="13.5" customHeight="1">
      <c r="A11" s="62">
        <f t="shared" si="1"/>
        <v>9</v>
      </c>
      <c r="B11" s="46"/>
      <c r="C11" s="46"/>
      <c r="D11" s="16"/>
      <c r="E11" s="46"/>
      <c r="F11" s="63"/>
      <c r="G11" s="46"/>
      <c r="H11" s="64">
        <f t="shared" si="0"/>
        <v>0</v>
      </c>
      <c r="I11" s="46"/>
      <c r="J11" s="46"/>
      <c r="K11" s="46"/>
      <c r="L11" s="63"/>
      <c r="M11" s="65"/>
      <c r="N11" s="9"/>
      <c r="O11" s="53" t="s">
        <v>190</v>
      </c>
      <c r="P11" s="53"/>
      <c r="Q11" s="53"/>
      <c r="R11" s="53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 spans="1:41" ht="13.5" customHeight="1">
      <c r="A12" s="62">
        <f t="shared" si="1"/>
        <v>10</v>
      </c>
      <c r="B12" s="46"/>
      <c r="C12" s="46"/>
      <c r="D12" s="16"/>
      <c r="E12" s="46"/>
      <c r="F12" s="63"/>
      <c r="G12" s="46"/>
      <c r="H12" s="64">
        <f t="shared" si="0"/>
        <v>0</v>
      </c>
      <c r="I12" s="46"/>
      <c r="J12" s="46"/>
      <c r="K12" s="46"/>
      <c r="L12" s="63"/>
      <c r="M12" s="65"/>
      <c r="N12" s="9"/>
      <c r="O12" s="53" t="s">
        <v>191</v>
      </c>
      <c r="P12" s="53"/>
      <c r="Q12" s="53"/>
      <c r="R12" s="5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 spans="1:41" s="778" customFormat="1" ht="13.5" customHeight="1">
      <c r="A13" s="779"/>
      <c r="B13" s="780"/>
      <c r="C13" s="781"/>
      <c r="D13" s="782"/>
      <c r="E13" s="783"/>
      <c r="F13" s="784"/>
      <c r="G13" s="783"/>
      <c r="H13" s="785"/>
      <c r="I13" s="783"/>
      <c r="J13" s="783"/>
      <c r="K13" s="783"/>
      <c r="L13" s="784"/>
      <c r="M13" s="786"/>
      <c r="N13" s="9"/>
      <c r="O13" s="53"/>
      <c r="P13" s="53"/>
      <c r="Q13" s="53"/>
      <c r="R13" s="53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 spans="1:41" ht="30.75" customHeight="1">
      <c r="A14" s="821" t="s">
        <v>192</v>
      </c>
      <c r="B14" s="810"/>
      <c r="C14" s="811"/>
      <c r="D14" s="66">
        <f>SUM(D3:D12)</f>
        <v>0</v>
      </c>
      <c r="E14" s="67"/>
      <c r="F14" s="68">
        <f>SUM(F3:F12)</f>
        <v>0</v>
      </c>
      <c r="G14" s="67">
        <f>SUM(G3:G12)</f>
        <v>0</v>
      </c>
      <c r="H14" s="66">
        <f>SUM(H3:H12)</f>
        <v>0</v>
      </c>
      <c r="I14" s="67"/>
      <c r="J14" s="67"/>
      <c r="K14" s="67"/>
      <c r="L14" s="66">
        <f>SUM(L3:L12)</f>
        <v>0</v>
      </c>
      <c r="M14" s="6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 spans="1:41" ht="13.5" customHeight="1">
      <c r="A15" s="9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 spans="1:41" ht="13.5" customHeight="1">
      <c r="A16" s="818" t="s">
        <v>193</v>
      </c>
      <c r="B16" s="819"/>
      <c r="C16" s="819"/>
      <c r="D16" s="819"/>
      <c r="E16" s="819"/>
      <c r="F16" s="819"/>
      <c r="G16" s="819"/>
      <c r="H16" s="819"/>
      <c r="I16" s="819"/>
      <c r="J16" s="819"/>
      <c r="K16" s="819"/>
      <c r="L16" s="819"/>
      <c r="M16" s="820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 spans="1:41" ht="51" customHeight="1">
      <c r="A17" s="58" t="s">
        <v>50</v>
      </c>
      <c r="B17" s="59" t="s">
        <v>177</v>
      </c>
      <c r="C17" s="59" t="s">
        <v>178</v>
      </c>
      <c r="D17" s="59" t="s">
        <v>179</v>
      </c>
      <c r="E17" s="59" t="s">
        <v>180</v>
      </c>
      <c r="F17" s="59" t="s">
        <v>194</v>
      </c>
      <c r="G17" s="59" t="s">
        <v>182</v>
      </c>
      <c r="H17" s="59" t="s">
        <v>183</v>
      </c>
      <c r="I17" s="59" t="s">
        <v>184</v>
      </c>
      <c r="J17" s="59" t="s">
        <v>185</v>
      </c>
      <c r="K17" s="59" t="s">
        <v>195</v>
      </c>
      <c r="L17" s="59" t="s">
        <v>187</v>
      </c>
      <c r="M17" s="60" t="s">
        <v>188</v>
      </c>
      <c r="N17" s="61"/>
      <c r="O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</row>
    <row r="18" spans="1:41" ht="13.5" customHeight="1">
      <c r="A18" s="62">
        <v>1</v>
      </c>
      <c r="B18" s="46"/>
      <c r="C18" s="46"/>
      <c r="D18" s="16"/>
      <c r="E18" s="46"/>
      <c r="F18" s="63"/>
      <c r="G18" s="46"/>
      <c r="H18" s="64">
        <f t="shared" ref="H18:H27" si="2">F18*G18</f>
        <v>0</v>
      </c>
      <c r="I18" s="46"/>
      <c r="J18" s="46"/>
      <c r="K18" s="72"/>
      <c r="L18" s="63"/>
      <c r="M18" s="65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 spans="1:41" ht="13.5" customHeight="1">
      <c r="A19" s="62">
        <f t="shared" ref="A19:A27" si="3">A18+1</f>
        <v>2</v>
      </c>
      <c r="B19" s="46"/>
      <c r="C19" s="46"/>
      <c r="D19" s="16"/>
      <c r="E19" s="46"/>
      <c r="F19" s="63"/>
      <c r="G19" s="46"/>
      <c r="H19" s="64">
        <f t="shared" si="2"/>
        <v>0</v>
      </c>
      <c r="I19" s="46"/>
      <c r="J19" s="46"/>
      <c r="K19" s="72"/>
      <c r="L19" s="63"/>
      <c r="M19" s="65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 spans="1:41" ht="13.5" customHeight="1">
      <c r="A20" s="62">
        <f t="shared" si="3"/>
        <v>3</v>
      </c>
      <c r="B20" s="46"/>
      <c r="C20" s="46"/>
      <c r="D20" s="16"/>
      <c r="E20" s="46"/>
      <c r="F20" s="63"/>
      <c r="G20" s="46"/>
      <c r="H20" s="64">
        <f t="shared" si="2"/>
        <v>0</v>
      </c>
      <c r="I20" s="46"/>
      <c r="J20" s="46"/>
      <c r="K20" s="72"/>
      <c r="L20" s="63"/>
      <c r="M20" s="65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 spans="1:41" ht="13.5" customHeight="1">
      <c r="A21" s="62">
        <f t="shared" si="3"/>
        <v>4</v>
      </c>
      <c r="B21" s="46"/>
      <c r="C21" s="46"/>
      <c r="D21" s="16"/>
      <c r="E21" s="46"/>
      <c r="F21" s="63"/>
      <c r="G21" s="46"/>
      <c r="H21" s="64">
        <f t="shared" si="2"/>
        <v>0</v>
      </c>
      <c r="I21" s="46"/>
      <c r="J21" s="46"/>
      <c r="K21" s="72"/>
      <c r="L21" s="63"/>
      <c r="M21" s="65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 spans="1:41" ht="13.5" customHeight="1">
      <c r="A22" s="62">
        <f t="shared" si="3"/>
        <v>5</v>
      </c>
      <c r="B22" s="46"/>
      <c r="C22" s="46"/>
      <c r="D22" s="16"/>
      <c r="E22" s="46"/>
      <c r="F22" s="63"/>
      <c r="G22" s="46"/>
      <c r="H22" s="64">
        <f t="shared" si="2"/>
        <v>0</v>
      </c>
      <c r="I22" s="46"/>
      <c r="J22" s="46"/>
      <c r="K22" s="72"/>
      <c r="L22" s="63"/>
      <c r="M22" s="65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 spans="1:41" ht="13.5" customHeight="1">
      <c r="A23" s="62">
        <f t="shared" si="3"/>
        <v>6</v>
      </c>
      <c r="B23" s="46"/>
      <c r="C23" s="46"/>
      <c r="D23" s="16"/>
      <c r="E23" s="46"/>
      <c r="F23" s="63"/>
      <c r="G23" s="46"/>
      <c r="H23" s="64">
        <f t="shared" si="2"/>
        <v>0</v>
      </c>
      <c r="I23" s="46"/>
      <c r="J23" s="46"/>
      <c r="K23" s="72"/>
      <c r="L23" s="63"/>
      <c r="M23" s="65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 spans="1:41" ht="13.5" customHeight="1">
      <c r="A24" s="62">
        <f t="shared" si="3"/>
        <v>7</v>
      </c>
      <c r="B24" s="46"/>
      <c r="C24" s="46"/>
      <c r="D24" s="16"/>
      <c r="E24" s="46"/>
      <c r="F24" s="63"/>
      <c r="G24" s="46"/>
      <c r="H24" s="64">
        <f t="shared" si="2"/>
        <v>0</v>
      </c>
      <c r="I24" s="46"/>
      <c r="J24" s="46"/>
      <c r="K24" s="72"/>
      <c r="L24" s="63"/>
      <c r="M24" s="65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 spans="1:41" ht="13.5" customHeight="1">
      <c r="A25" s="62">
        <f t="shared" si="3"/>
        <v>8</v>
      </c>
      <c r="B25" s="46"/>
      <c r="C25" s="46"/>
      <c r="D25" s="16"/>
      <c r="E25" s="46"/>
      <c r="F25" s="63"/>
      <c r="G25" s="46"/>
      <c r="H25" s="64">
        <f t="shared" si="2"/>
        <v>0</v>
      </c>
      <c r="I25" s="46"/>
      <c r="J25" s="46"/>
      <c r="K25" s="72"/>
      <c r="L25" s="63"/>
      <c r="M25" s="65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 spans="1:41" ht="13.5" customHeight="1">
      <c r="A26" s="62">
        <f t="shared" si="3"/>
        <v>9</v>
      </c>
      <c r="B26" s="46"/>
      <c r="C26" s="46"/>
      <c r="D26" s="16"/>
      <c r="E26" s="46"/>
      <c r="F26" s="63"/>
      <c r="G26" s="46"/>
      <c r="H26" s="64">
        <f t="shared" si="2"/>
        <v>0</v>
      </c>
      <c r="I26" s="46"/>
      <c r="J26" s="46"/>
      <c r="K26" s="72"/>
      <c r="L26" s="63"/>
      <c r="M26" s="65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 spans="1:41" ht="13.5" customHeight="1">
      <c r="A27" s="62">
        <f t="shared" si="3"/>
        <v>10</v>
      </c>
      <c r="B27" s="46"/>
      <c r="C27" s="46"/>
      <c r="D27" s="16"/>
      <c r="E27" s="46"/>
      <c r="F27" s="63"/>
      <c r="G27" s="46"/>
      <c r="H27" s="64">
        <f t="shared" si="2"/>
        <v>0</v>
      </c>
      <c r="I27" s="46"/>
      <c r="J27" s="46"/>
      <c r="K27" s="72"/>
      <c r="L27" s="63"/>
      <c r="M27" s="65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 spans="1:41" s="778" customFormat="1" ht="13.5" customHeight="1">
      <c r="A28" s="787"/>
      <c r="B28" s="780"/>
      <c r="C28" s="781"/>
      <c r="D28" s="782"/>
      <c r="E28" s="783"/>
      <c r="F28" s="784"/>
      <c r="G28" s="783"/>
      <c r="H28" s="785"/>
      <c r="I28" s="783"/>
      <c r="J28" s="783"/>
      <c r="K28" s="788"/>
      <c r="L28" s="784"/>
      <c r="M28" s="786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 spans="1:41" ht="30.75" customHeight="1">
      <c r="A29" s="809" t="s">
        <v>196</v>
      </c>
      <c r="B29" s="810"/>
      <c r="C29" s="811"/>
      <c r="D29" s="66">
        <f>SUM(D18:D27)</f>
        <v>0</v>
      </c>
      <c r="E29" s="68"/>
      <c r="F29" s="68">
        <f>SUM(F18:F27)</f>
        <v>0</v>
      </c>
      <c r="G29" s="68"/>
      <c r="H29" s="66">
        <f>SUM(H18:H27)</f>
        <v>0</v>
      </c>
      <c r="I29" s="67"/>
      <c r="J29" s="67"/>
      <c r="K29" s="67"/>
      <c r="L29" s="66">
        <f>SUM(L18:L27)</f>
        <v>0</v>
      </c>
      <c r="M29" s="69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</row>
    <row r="30" spans="1:41" ht="13.5" customHeight="1">
      <c r="A30" s="9"/>
      <c r="B30" s="9"/>
      <c r="C30" s="9"/>
      <c r="D30" s="9"/>
      <c r="E30" s="9"/>
      <c r="F30" s="9"/>
      <c r="G30" s="822" t="s">
        <v>197</v>
      </c>
      <c r="H30" s="82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 spans="1:41" ht="26.25" customHeight="1">
      <c r="A31" s="815" t="s">
        <v>198</v>
      </c>
      <c r="B31" s="810"/>
      <c r="C31" s="811"/>
      <c r="D31" s="9"/>
      <c r="E31" s="74" t="s">
        <v>199</v>
      </c>
      <c r="F31" s="9"/>
      <c r="G31" s="74" t="s">
        <v>200</v>
      </c>
      <c r="H31" s="74" t="s">
        <v>201</v>
      </c>
      <c r="I31" s="9"/>
      <c r="J31" s="809" t="s">
        <v>202</v>
      </c>
      <c r="K31" s="810"/>
      <c r="L31" s="811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 spans="1:41" ht="26.25" customHeight="1">
      <c r="A32" s="816" t="s">
        <v>203</v>
      </c>
      <c r="B32" s="817"/>
      <c r="C32" s="75">
        <v>0</v>
      </c>
      <c r="D32" s="9"/>
      <c r="E32" s="76">
        <v>0</v>
      </c>
      <c r="F32" s="9"/>
      <c r="G32" s="77" t="s">
        <v>204</v>
      </c>
      <c r="H32" s="75">
        <v>0</v>
      </c>
      <c r="I32" s="9"/>
      <c r="J32" s="812" t="s">
        <v>205</v>
      </c>
      <c r="K32" s="793"/>
      <c r="L32" s="24">
        <f ca="1">COUNTIFS(K18:K28,"&lt;="&amp;TODAY(),K18:K28,"&gt;="&amp;EDATE(TODAY(),-6))</f>
        <v>0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 spans="1:41" ht="15.75" customHeight="1">
      <c r="A33" s="813" t="s">
        <v>206</v>
      </c>
      <c r="B33" s="793"/>
      <c r="C33" s="78">
        <f>(C32*0.05)/100000</f>
        <v>0</v>
      </c>
      <c r="D33" s="9"/>
      <c r="E33" s="79">
        <f>(E32*0.05)/100000</f>
        <v>0</v>
      </c>
      <c r="F33" s="9"/>
      <c r="G33" s="77" t="s">
        <v>207</v>
      </c>
      <c r="H33" s="75">
        <v>0</v>
      </c>
      <c r="I33" s="9"/>
      <c r="J33" s="812" t="s">
        <v>208</v>
      </c>
      <c r="K33" s="793"/>
      <c r="L33" s="24">
        <f ca="1">COUNTIFS(K18:K28,"&lt;="&amp;TODAY(),K18:K28,"&gt;="&amp;EDATE(TODAY(),-12))</f>
        <v>0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 spans="1:41" ht="15.75" customHeight="1">
      <c r="A34" s="814" t="s">
        <v>209</v>
      </c>
      <c r="B34" s="811"/>
      <c r="C34" s="80">
        <f>C33*12</f>
        <v>0</v>
      </c>
      <c r="D34" s="9"/>
      <c r="E34" s="81">
        <f>E33*12</f>
        <v>0</v>
      </c>
      <c r="F34" s="9"/>
      <c r="G34" s="77" t="s">
        <v>210</v>
      </c>
      <c r="H34" s="75">
        <v>0</v>
      </c>
      <c r="I34" s="9"/>
      <c r="J34" s="82"/>
      <c r="K34" s="9"/>
      <c r="L34" s="82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 spans="1:41" ht="13.5" customHeight="1">
      <c r="A35" s="9"/>
      <c r="B35" s="9"/>
      <c r="C35" s="9"/>
      <c r="D35" s="9"/>
      <c r="E35" s="9"/>
      <c r="F35" s="9"/>
      <c r="G35" s="77" t="s">
        <v>211</v>
      </c>
      <c r="H35" s="75">
        <v>0</v>
      </c>
      <c r="I35" s="9"/>
      <c r="J35" s="83"/>
      <c r="K35" s="9"/>
      <c r="L35" s="83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 spans="1:41" ht="15" customHeight="1">
      <c r="A36" s="9"/>
      <c r="B36" s="9"/>
      <c r="C36" s="9"/>
      <c r="D36" s="9"/>
      <c r="E36" s="9"/>
      <c r="F36" s="9"/>
      <c r="G36" s="77" t="s">
        <v>212</v>
      </c>
      <c r="H36" s="75">
        <v>0</v>
      </c>
      <c r="I36" s="9"/>
      <c r="J36" s="82"/>
      <c r="K36" s="9"/>
      <c r="L36" s="84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 spans="1:41" ht="13.5" customHeight="1">
      <c r="A37" s="9"/>
      <c r="B37" s="9"/>
      <c r="C37" s="9"/>
      <c r="D37" s="9"/>
      <c r="E37" s="9"/>
      <c r="F37" s="9"/>
      <c r="G37" s="77" t="s">
        <v>213</v>
      </c>
      <c r="H37" s="75">
        <v>0</v>
      </c>
      <c r="I37" s="9"/>
      <c r="J37" s="82"/>
      <c r="K37" s="9"/>
      <c r="L37" s="85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 spans="1:41" ht="13.5" customHeight="1">
      <c r="A38" s="9"/>
      <c r="B38" s="9"/>
      <c r="C38" s="9"/>
      <c r="D38" s="9"/>
      <c r="E38" s="9"/>
      <c r="F38" s="9"/>
      <c r="G38" s="86" t="s">
        <v>183</v>
      </c>
      <c r="H38" s="80">
        <f>SUM(H32:H37)</f>
        <v>0</v>
      </c>
      <c r="I38" s="9"/>
      <c r="J38" s="82"/>
      <c r="K38" s="9"/>
      <c r="L38" s="85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 spans="1:41" ht="13.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 spans="1:41" ht="13.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 spans="1:41" ht="13.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 spans="1:41" ht="13.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 spans="1:41" ht="13.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 spans="1:41" ht="13.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 spans="1:41" ht="13.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 spans="1:41" ht="13.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 spans="1:41" ht="13.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 spans="1:41" ht="13.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 spans="1:41" ht="13.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 spans="1:41" ht="13.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 spans="1:41" ht="13.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 spans="1:41" ht="13.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 spans="1:41" ht="13.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 spans="1:41" ht="13.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 spans="1:41" ht="13.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 spans="1:41" ht="13.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 spans="1:41" ht="13.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 spans="1:41" ht="13.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 spans="1:41" ht="13.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 spans="1:41" ht="13.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 spans="1:41" ht="13.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 spans="1:41" ht="13.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 spans="1:41" ht="13.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 spans="1:41" ht="13.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 spans="1:41" ht="13.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 spans="1:41" ht="13.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 spans="1:41" ht="13.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 spans="1:41" ht="13.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 spans="1:41" ht="13.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 spans="1:41" ht="13.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 spans="1:41" ht="13.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 spans="1:41" ht="13.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 spans="1:41" ht="13.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 spans="1:41" ht="13.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 spans="1:41" ht="13.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 spans="1:41" ht="13.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 spans="1:41" ht="13.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 spans="1:41" ht="13.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 spans="1:41" ht="13.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 spans="1:41" ht="13.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 spans="1:41" ht="13.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 spans="1:41" ht="13.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 spans="1:41" ht="13.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 spans="1:41" ht="13.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 spans="1:41" ht="13.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 spans="1:41" ht="13.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 spans="1:41" ht="13.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 spans="1:41" ht="13.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 spans="1:41" ht="13.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 spans="1:41" ht="13.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 spans="1:41" ht="13.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 spans="1:41" ht="13.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 spans="1:41" ht="13.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 spans="1:41" ht="13.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 spans="1:41" ht="13.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 spans="1:41" ht="13.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 spans="1:41" ht="13.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 spans="1:41" ht="13.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 spans="1:41" ht="13.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 spans="1:41" ht="13.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 spans="1:41" ht="13.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 spans="1:41" ht="13.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 spans="1:41" ht="13.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 spans="1:41" ht="13.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 spans="1:41" ht="13.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 spans="1:41" ht="13.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 spans="1:41" ht="13.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 spans="1:41" ht="13.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 spans="1:41" ht="13.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 spans="1:41" ht="13.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 spans="1:41" ht="13.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 spans="1:41" ht="13.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 spans="1:41" ht="13.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 spans="1:41" ht="13.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 spans="1:41" ht="13.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 spans="1:41" ht="13.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 spans="1:41" ht="13.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 spans="1:41" ht="13.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 spans="1:41" ht="13.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 spans="1:41" ht="13.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 spans="1:41" ht="13.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 spans="1:41" ht="13.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 spans="1:41" ht="13.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 spans="1:41" ht="13.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 spans="1:41" ht="13.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 spans="1:41" ht="13.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 spans="1:41" ht="13.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 spans="1:41" ht="13.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 spans="1:41" ht="13.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 spans="1:41" ht="13.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 spans="1:41" ht="13.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 spans="1:41" ht="13.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 spans="1:41" ht="13.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 spans="1:41" ht="13.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 spans="1:41" ht="13.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 spans="1:41" ht="13.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 spans="1:41" ht="13.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 spans="1:41" ht="13.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 spans="1:41" ht="13.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 spans="1:41" ht="13.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 spans="1:41" ht="13.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 spans="1:41" ht="13.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 spans="1:41" ht="13.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 spans="1:41" ht="13.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 spans="1:41" ht="13.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 spans="1:41" ht="13.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 spans="1:41" ht="13.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 spans="1:41" ht="13.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 spans="1:41" ht="13.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 spans="1:41" ht="13.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 spans="1:41" ht="13.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 spans="1:41" ht="13.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 spans="1:41" ht="13.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 spans="1:41" ht="13.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 spans="1:41" ht="13.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 spans="1:41" ht="13.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 spans="1:41" ht="13.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 spans="1:41" ht="13.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 spans="1:41" ht="13.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 spans="1:41" ht="13.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 spans="1:41" ht="13.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 spans="1:41" ht="13.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 spans="1:41" ht="13.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 spans="1:41" ht="13.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 spans="1:41" ht="13.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 spans="1:41" ht="13.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 spans="1:41" ht="13.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 spans="1:41" ht="13.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 spans="1:41" ht="13.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 spans="1:41" ht="13.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 spans="1:41" ht="13.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 spans="1:41" ht="13.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 spans="1:41" ht="13.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 spans="1:41" ht="13.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 spans="1:41" ht="13.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 spans="1:41" ht="13.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 spans="1:41" ht="13.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 spans="1:41" ht="13.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 spans="1:41" ht="13.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 spans="1:41" ht="13.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 spans="1:41" ht="13.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 spans="1:41" ht="13.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 spans="1:41" ht="13.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 spans="1:41" ht="13.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 spans="1:41" ht="13.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 spans="1:41" ht="13.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 spans="1:41" ht="13.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 spans="1:41" ht="13.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 spans="1:41" ht="13.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 spans="1:41" ht="13.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 spans="1:41" ht="13.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 spans="1:41" ht="13.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 spans="1:41" ht="13.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 spans="1:41" ht="13.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 spans="1:41" ht="13.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 spans="1:41" ht="13.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 spans="1:41" ht="13.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 spans="1:41" ht="13.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 spans="1:41" ht="13.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 spans="1:41" ht="13.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 spans="1:41" ht="13.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 spans="1:41" ht="13.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 spans="1:41" ht="13.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 spans="1:41" ht="13.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 spans="1:41" ht="13.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 spans="1:41" ht="13.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 spans="1:41" ht="13.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 spans="1:41" ht="13.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 spans="1:41" ht="13.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 spans="1:41" ht="13.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 spans="1:41" ht="13.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 spans="1:41" ht="13.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 spans="1:41" ht="13.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 spans="1:41" ht="13.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 spans="1:41" ht="13.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 spans="1:41" ht="13.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 spans="1:41" ht="13.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 spans="1:41" ht="13.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 spans="1:41" ht="13.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 spans="1:41" ht="13.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 spans="1:41" ht="13.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 spans="1:41" ht="13.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 spans="1:41" ht="13.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 spans="1:41" ht="13.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 spans="1:41" ht="13.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 spans="1:41" ht="13.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 spans="1:41" ht="13.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 spans="1:41" ht="13.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 spans="1:41" ht="13.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 spans="1:41" ht="13.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 spans="1:41" ht="13.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 spans="1:41" ht="13.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 spans="1:41" ht="13.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 spans="1:41" ht="13.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 spans="1:41" ht="13.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 spans="1:41" ht="13.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 spans="1:41" ht="13.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 spans="1:41" ht="13.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 spans="1:41" ht="13.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 spans="1:41" ht="13.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 spans="1:41" ht="13.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 spans="1:41" ht="13.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 spans="1:41" ht="13.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 spans="1:41" ht="13.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 spans="1:41" ht="13.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 spans="1:41" ht="13.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 spans="1:41" ht="13.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 spans="1:41" ht="13.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 spans="1:41" ht="13.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 spans="1:41" ht="13.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 spans="1:41" ht="13.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 spans="1:41" ht="13.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 spans="1:41" ht="13.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 spans="1:41" ht="13.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 spans="1:41" ht="13.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 spans="1:41" ht="13.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 spans="1:41" ht="13.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 spans="1:41" ht="13.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 spans="1:41" ht="13.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 spans="1:41" ht="13.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 spans="1:41" ht="13.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 spans="1:41" ht="13.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 spans="1:41" ht="13.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 spans="1:41" ht="13.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 spans="1:41" ht="13.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 spans="1:41" ht="13.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 spans="1:41" ht="13.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 spans="1:41" ht="13.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 spans="1:41" ht="13.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 spans="1:41" ht="13.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 spans="1:41" ht="13.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 spans="1:41" ht="13.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 spans="1:41" ht="13.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 spans="1:41" ht="13.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 spans="1:41" ht="13.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 spans="1:41" ht="13.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 spans="1:41" ht="13.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 spans="1:41" ht="13.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 spans="1:41" ht="13.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 spans="1:41" ht="13.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 spans="1:41" ht="13.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 spans="1:41" ht="13.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 spans="1:41" ht="13.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 spans="1:41" ht="13.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 spans="1:41" ht="13.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 spans="1:41" ht="13.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 spans="1:41" ht="13.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 spans="1:41" ht="13.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 spans="1:41" ht="13.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 spans="1:41" ht="13.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 spans="1:41" ht="13.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 spans="1:41" ht="13.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 spans="1:41" ht="13.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 spans="1:41" ht="13.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 spans="1:41" ht="13.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 spans="1:41" ht="13.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 spans="1:41" ht="13.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 spans="1:41" ht="13.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 spans="1:41" ht="13.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 spans="1:41" ht="13.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 spans="1:41" ht="13.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 spans="1:41" ht="13.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 spans="1:41" ht="13.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 spans="1:41" ht="13.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 spans="1:41" ht="13.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 spans="1:41" ht="13.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 spans="1:41" ht="13.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 spans="1:41" ht="13.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 spans="1:41" ht="13.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 spans="1:41" ht="13.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 spans="1:41" ht="13.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 spans="1:41" ht="13.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 spans="1:41" ht="13.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 spans="1:41" ht="13.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 spans="1:41" ht="13.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 spans="1:41" ht="13.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 spans="1:41" ht="13.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 spans="1:41" ht="13.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 spans="1:41" ht="13.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 spans="1:41" ht="13.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 spans="1:41" ht="13.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 spans="1:41" ht="13.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 spans="1:41" ht="13.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 spans="1:41" ht="13.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 spans="1:41" ht="13.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 spans="1:41" ht="13.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 spans="1:41" ht="13.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 spans="1:41" ht="13.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 spans="1:41" ht="13.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 spans="1:41" ht="13.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 spans="1:41" ht="13.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 spans="1:41" ht="13.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 spans="1:41" ht="13.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 spans="1:41" ht="13.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 spans="1:41" ht="13.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 spans="1:41" ht="13.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 spans="1:41" ht="13.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 spans="1:41" ht="13.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 spans="1:41" ht="13.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 spans="1:41" ht="13.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 spans="1:41" ht="13.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 spans="1:41" ht="13.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 spans="1:41" ht="13.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 spans="1:41" ht="13.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 spans="1:41" ht="13.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 spans="1:41" ht="13.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 spans="1:41" ht="13.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 spans="1:41" ht="13.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 spans="1:41" ht="13.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 spans="1:41" ht="13.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 spans="1:41" ht="13.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 spans="1:41" ht="13.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 spans="1:41" ht="13.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 spans="1:41" ht="13.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 spans="1:41" ht="13.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 spans="1:41" ht="13.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 spans="1:41" ht="13.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 spans="1:41" ht="13.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 spans="1:41" ht="13.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 spans="1:41" ht="13.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 spans="1:41" ht="13.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 spans="1:41" ht="13.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 spans="1:41" ht="13.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 spans="1:41" ht="13.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 spans="1:41" ht="13.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 spans="1:41" ht="13.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 spans="1:41" ht="13.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 spans="1:41" ht="13.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 spans="1:41" ht="13.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 spans="1:41" ht="13.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 spans="1:41" ht="13.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 spans="1:41" ht="13.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 spans="1:41" ht="13.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 spans="1:41" ht="13.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 spans="1:41" ht="13.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 spans="1:41" ht="13.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 spans="1:41" ht="13.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 spans="1:41" ht="13.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 spans="1:41" ht="13.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 spans="1:41" ht="13.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 spans="1:41" ht="13.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 spans="1:41" ht="13.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 spans="1:41" ht="13.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 spans="1:41" ht="13.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 spans="1:41" ht="13.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 spans="1:41" ht="13.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 spans="1:41" ht="13.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 spans="1:41" ht="13.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 spans="1:41" ht="13.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 spans="1:41" ht="13.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 spans="1:41" ht="13.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 spans="1:41" ht="13.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 spans="1:41" ht="13.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 spans="1:41" ht="13.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 spans="1:41" ht="13.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 spans="1:41" ht="13.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 spans="1:41" ht="13.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 spans="1:41" ht="13.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 spans="1:41" ht="13.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 spans="1:41" ht="13.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 spans="1:41" ht="13.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 spans="1:41" ht="13.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 spans="1:41" ht="13.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 spans="1:41" ht="13.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 spans="1:41" ht="13.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 spans="1:41" ht="13.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 spans="1:41" ht="13.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 spans="1:41" ht="13.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 spans="1:41" ht="13.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 spans="1:41" ht="13.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 spans="1:41" ht="13.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 spans="1:41" ht="13.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 spans="1:41" ht="13.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 spans="1:41" ht="13.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 spans="1:41" ht="13.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 spans="1:41" ht="13.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 spans="1:41" ht="13.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 spans="1:41" ht="13.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 spans="1:41" ht="13.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 spans="1:41" ht="13.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 spans="1:41" ht="13.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 spans="1:41" ht="13.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 spans="1:41" ht="13.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 spans="1:41" ht="13.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 spans="1:41" ht="13.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 spans="1:41" ht="13.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 spans="1:41" ht="13.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 spans="1:41" ht="13.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 spans="1:41" ht="13.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 spans="1:41" ht="13.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 spans="1:41" ht="13.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 spans="1:41" ht="13.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 spans="1:41" ht="13.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 spans="1:41" ht="13.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 spans="1:41" ht="13.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 spans="1:41" ht="13.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 spans="1:41" ht="13.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 spans="1:41" ht="13.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 spans="1:41" ht="13.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 spans="1:41" ht="13.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 spans="1:41" ht="13.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 spans="1:41" ht="13.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 spans="1:41" ht="13.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 spans="1:41" ht="13.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 spans="1:41" ht="13.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 spans="1:41" ht="13.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 spans="1:41" ht="13.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 spans="1:41" ht="13.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 spans="1:41" ht="13.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 spans="1:41" ht="13.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 spans="1:41" ht="13.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 spans="1:41" ht="13.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 spans="1:41" ht="13.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 spans="1:41" ht="13.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 spans="1:41" ht="13.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 spans="1:41" ht="13.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 spans="1:41" ht="13.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 spans="1:41" ht="13.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 spans="1:41" ht="13.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 spans="1:41" ht="13.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 spans="1:41" ht="13.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 spans="1:41" ht="13.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 spans="1:41" ht="13.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 spans="1:41" ht="13.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 spans="1:41" ht="13.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 spans="1:41" ht="13.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 spans="1:41" ht="13.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 spans="1:41" ht="13.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 spans="1:41" ht="13.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 spans="1:41" ht="13.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 spans="1:41" ht="13.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 spans="1:41" ht="13.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 spans="1:41" ht="13.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 spans="1:41" ht="13.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 spans="1:41" ht="13.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 spans="1:41" ht="13.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 spans="1:41" ht="13.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 spans="1:41" ht="13.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 spans="1:41" ht="13.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 spans="1:41" ht="13.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 spans="1:41" ht="13.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 spans="1:41" ht="13.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 spans="1:41" ht="13.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 spans="1:41" ht="13.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 spans="1:41" ht="13.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 spans="1:41" ht="13.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 spans="1:41" ht="13.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 spans="1:41" ht="13.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 spans="1:41" ht="13.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 spans="1:41" ht="13.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 spans="1:41" ht="13.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 spans="1:41" ht="13.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 spans="1:41" ht="13.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 spans="1:41" ht="13.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 spans="1:41" ht="13.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 spans="1:41" ht="13.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 spans="1:41" ht="13.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 spans="1:41" ht="13.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 spans="1:41" ht="13.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 spans="1:41" ht="13.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 spans="1:41" ht="13.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 spans="1:41" ht="13.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 spans="1:41" ht="13.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 spans="1:41" ht="13.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 spans="1:41" ht="13.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 spans="1:41" ht="13.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 spans="1:41" ht="13.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 spans="1:41" ht="13.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 spans="1:41" ht="13.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 spans="1:41" ht="13.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 spans="1:41" ht="13.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 spans="1:41" ht="13.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 spans="1:41" ht="13.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 spans="1:41" ht="13.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 spans="1:41" ht="13.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 spans="1:41" ht="13.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 spans="1:41" ht="13.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 spans="1:41" ht="13.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 spans="1:41" ht="13.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 spans="1:41" ht="13.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 spans="1:41" ht="13.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 spans="1:41" ht="13.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 spans="1:41" ht="13.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 spans="1:41" ht="13.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 spans="1:41" ht="13.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 spans="1:41" ht="13.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 spans="1:41" ht="13.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 spans="1:41" ht="13.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 spans="1:41" ht="13.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 spans="1:41" ht="13.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 spans="1:41" ht="13.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 spans="1:41" ht="13.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 spans="1:41" ht="13.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 spans="1:41" ht="13.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 spans="1:41" ht="13.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 spans="1:41" ht="13.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 spans="1:41" ht="13.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 spans="1:41" ht="13.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 spans="1:41" ht="13.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 spans="1:41" ht="13.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 spans="1:41" ht="13.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 spans="1:41" ht="13.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 spans="1:41" ht="13.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 spans="1:41" ht="13.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 spans="1:41" ht="13.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 spans="1:41" ht="13.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 spans="1:41" ht="13.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 spans="1:41" ht="13.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 spans="1:41" ht="13.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 spans="1:41" ht="13.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 spans="1:41" ht="13.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 spans="1:41" ht="13.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 spans="1:41" ht="13.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 spans="1:41" ht="13.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 spans="1:41" ht="13.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 spans="1:41" ht="13.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 spans="1:41" ht="13.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 spans="1:41" ht="13.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 spans="1:41" ht="13.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 spans="1:41" ht="13.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 spans="1:41" ht="13.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 spans="1:41" ht="13.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 spans="1:41" ht="13.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 spans="1:41" ht="13.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 spans="1:41" ht="13.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 spans="1:41" ht="13.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 spans="1:41" ht="13.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 spans="1:41" ht="13.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 spans="1:41" ht="13.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 spans="1:41" ht="13.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 spans="1:41" ht="13.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 spans="1:41" ht="13.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 spans="1:41" ht="13.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 spans="1:41" ht="13.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 spans="1:41" ht="13.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 spans="1:41" ht="13.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 spans="1:41" ht="13.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 spans="1:41" ht="13.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 spans="1:41" ht="13.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 spans="1:41" ht="13.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 spans="1:41" ht="13.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 spans="1:41" ht="13.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 spans="1:41" ht="13.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 spans="1:41" ht="13.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 spans="1:41" ht="13.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 spans="1:41" ht="13.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 spans="1:41" ht="13.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 spans="1:41" ht="13.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 spans="1:41" ht="13.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 spans="1:41" ht="13.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 spans="1:41" ht="13.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 spans="1:41" ht="13.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 spans="1:41" ht="13.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 spans="1:41" ht="13.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 spans="1:41" ht="13.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 spans="1:41" ht="13.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 spans="1:41" ht="13.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 spans="1:41" ht="13.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 spans="1:41" ht="13.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 spans="1:41" ht="13.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 spans="1:41" ht="13.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 spans="1:41" ht="13.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 spans="1:41" ht="13.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 spans="1:41" ht="13.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 spans="1:41" ht="13.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 spans="1:41" ht="13.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 spans="1:41" ht="13.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 spans="1:41" ht="13.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 spans="1:41" ht="13.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 spans="1:41" ht="13.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 spans="1:41" ht="13.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 spans="1:41" ht="13.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 spans="1:41" ht="13.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 spans="1:41" ht="13.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 spans="1:41" ht="13.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 spans="1:41" ht="13.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 spans="1:41" ht="13.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 spans="1:41" ht="13.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 spans="1:41" ht="13.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 spans="1:41" ht="13.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 spans="1:41" ht="13.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 spans="1:41" ht="13.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 spans="1:41" ht="13.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 spans="1:41" ht="13.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 spans="1:41" ht="13.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 spans="1:41" ht="13.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 spans="1:41" ht="13.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 spans="1:41" ht="13.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 spans="1:41" ht="13.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 spans="1:41" ht="13.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 spans="1:41" ht="13.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 spans="1:41" ht="13.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 spans="1:41" ht="13.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 spans="1:41" ht="13.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 spans="1:41" ht="13.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 spans="1:41" ht="13.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 spans="1:41" ht="13.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 spans="1:41" ht="13.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 spans="1:41" ht="13.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 spans="1:41" ht="13.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 spans="1:41" ht="13.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 spans="1:41" ht="13.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 spans="1:41" ht="13.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 spans="1:41" ht="13.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 spans="1:41" ht="13.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 spans="1:41" ht="13.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 spans="1:41" ht="13.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 spans="1:41" ht="13.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 spans="1:41" ht="13.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 spans="1:41" ht="13.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 spans="1:41" ht="13.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 spans="1:41" ht="13.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 spans="1:41" ht="13.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 spans="1:41" ht="13.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 spans="1:41" ht="13.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 spans="1:41" ht="13.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 spans="1:41" ht="13.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 spans="1:41" ht="13.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 spans="1:41" ht="13.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 spans="1:41" ht="13.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 spans="1:41" ht="13.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 spans="1:41" ht="13.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 spans="1:41" ht="13.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 spans="1:41" ht="13.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 spans="1:41" ht="13.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 spans="1:41" ht="13.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 spans="1:41" ht="13.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 spans="1:41" ht="13.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 spans="1:41" ht="13.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 spans="1:41" ht="13.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 spans="1:41" ht="13.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 spans="1:41" ht="13.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 spans="1:41" ht="13.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 spans="1:41" ht="13.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 spans="1:41" ht="13.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 spans="1:41" ht="13.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 spans="1:41" ht="13.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 spans="1:41" ht="13.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 spans="1:41" ht="13.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 spans="1:41" ht="13.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 spans="1:41" ht="13.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 spans="1:41" ht="13.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 spans="1:41" ht="13.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 spans="1:41" ht="13.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 spans="1:41" ht="13.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 spans="1:41" ht="13.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 spans="1:41" ht="13.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 spans="1:41" ht="13.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 spans="1:41" ht="13.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 spans="1:41" ht="13.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 spans="1:41" ht="13.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 spans="1:41" ht="13.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 spans="1:41" ht="13.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 spans="1:41" ht="13.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 spans="1:41" ht="13.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 spans="1:41" ht="13.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 spans="1:41" ht="13.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 spans="1:41" ht="13.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 spans="1:41" ht="13.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 spans="1:41" ht="13.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 spans="1:41" ht="13.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 spans="1:41" ht="13.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 spans="1:41" ht="13.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 spans="1:41" ht="13.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 spans="1:41" ht="13.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 spans="1:41" ht="13.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 spans="1:41" ht="13.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 spans="1:41" ht="13.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 spans="1:41" ht="13.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 spans="1:41" ht="13.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 spans="1:41" ht="13.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 spans="1:41" ht="13.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 spans="1:41" ht="13.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 spans="1:41" ht="13.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 spans="1:41" ht="13.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 spans="1:41" ht="13.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 spans="1:41" ht="13.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 spans="1:41" ht="13.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 spans="1:41" ht="13.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 spans="1:41" ht="13.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 spans="1:41" ht="13.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 spans="1:41" ht="13.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 spans="1:41" ht="13.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 spans="1:41" ht="13.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 spans="1:41" ht="13.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 spans="1:41" ht="13.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 spans="1:41" ht="13.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 spans="1:41" ht="13.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 spans="1:41" ht="13.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 spans="1:41" ht="13.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 spans="1:41" ht="13.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 spans="1:41" ht="13.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 spans="1:41" ht="13.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 spans="1:41" ht="13.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 spans="1:41" ht="13.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 spans="1:41" ht="13.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 spans="1:41" ht="13.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 spans="1:41" ht="13.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 spans="1:41" ht="13.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 spans="1:41" ht="13.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 spans="1:41" ht="13.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 spans="1:41" ht="13.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 spans="1:41" ht="13.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 spans="1:41" ht="13.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 spans="1:41" ht="13.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 spans="1:41" ht="13.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 spans="1:41" ht="13.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 spans="1:41" ht="13.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 spans="1:41" ht="13.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 spans="1:41" ht="13.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 spans="1:41" ht="13.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 spans="1:41" ht="13.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 spans="1:41" ht="13.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 spans="1:41" ht="13.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 spans="1:41" ht="13.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 spans="1:41" ht="13.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 spans="1:41" ht="13.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 spans="1:41" ht="13.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 spans="1:41" ht="13.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 spans="1:41" ht="13.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 spans="1:41" ht="13.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 spans="1:41" ht="13.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 spans="1:41" ht="13.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 spans="1:41" ht="13.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 spans="1:41" ht="13.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 spans="1:41" ht="13.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 spans="1:41" ht="13.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 spans="1:41" ht="13.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 spans="1:41" ht="13.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 spans="1:41" ht="13.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 spans="1:41" ht="13.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 spans="1:41" ht="13.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 spans="1:41" ht="13.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 spans="1:41" ht="13.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 spans="1:41" ht="13.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 spans="1:41" ht="13.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 spans="1:41" ht="13.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 spans="1:41" ht="13.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 spans="1:41" ht="13.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 spans="1:41" ht="13.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 spans="1:41" ht="13.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 spans="1:41" ht="13.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 spans="1:41" ht="13.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 spans="1:41" ht="13.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 spans="1:41" ht="13.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 spans="1:41" ht="13.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 spans="1:41" ht="13.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 spans="1:41" ht="13.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 spans="1:41" ht="13.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 spans="1:41" ht="13.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 spans="1:41" ht="13.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 spans="1:41" ht="13.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 spans="1:41" ht="13.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 spans="1:41" ht="13.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 spans="1:41" ht="13.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 spans="1:41" ht="13.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 spans="1:41" ht="13.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 spans="1:41" ht="13.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 spans="1:41" ht="13.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 spans="1:41" ht="13.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 spans="1:41" ht="13.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 spans="1:41" ht="13.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 spans="1:41" ht="13.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 spans="1:41" ht="13.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 spans="1:41" ht="13.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 spans="1:41" ht="13.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 spans="1:41" ht="13.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 spans="1:41" ht="13.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 spans="1:41" ht="13.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 spans="1:41" ht="13.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 spans="1:41" ht="13.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 spans="1:41" ht="13.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 spans="1:41" ht="13.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 spans="1:41" ht="13.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 spans="1:41" ht="13.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 spans="1:41" ht="13.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 spans="1:41" ht="13.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 spans="1:41" ht="13.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 spans="1:41" ht="13.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 spans="1:41" ht="13.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 spans="1:41" ht="13.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 spans="1:41" ht="13.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 spans="1:41" ht="13.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 spans="1:41" ht="13.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 spans="1:41" ht="13.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 spans="1:41" ht="13.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 spans="1:41" ht="13.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 spans="1:41" ht="13.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 spans="1:41" ht="13.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 spans="1:41" ht="13.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 spans="1:41" ht="13.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 spans="1:41" ht="13.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 spans="1:41" ht="13.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 spans="1:41" ht="13.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 spans="1:41" ht="13.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 spans="1:41" ht="13.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 spans="1:41" ht="13.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 spans="1:41" ht="13.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 spans="1:41" ht="13.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 spans="1:41" ht="13.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 spans="1:41" ht="13.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 spans="1:41" ht="13.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 spans="1:41" ht="13.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 spans="1:41" ht="13.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 spans="1:41" ht="13.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 spans="1:41" ht="13.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 spans="1:41" ht="13.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 spans="1:41" ht="13.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 spans="1:41" ht="13.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 spans="1:41" ht="13.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 spans="1:41" ht="13.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 spans="1:41" ht="13.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 spans="1:41" ht="13.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 spans="1:41" ht="13.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 spans="1:41" ht="13.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 spans="1:41" ht="13.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 spans="1:41" ht="13.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 spans="1:41" ht="13.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 spans="1:41" ht="13.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 spans="1:41" ht="13.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 spans="1:41" ht="13.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 spans="1:41" ht="13.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 spans="1:41" ht="13.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 spans="1:41" ht="13.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 spans="1:41" ht="13.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 spans="1:41" ht="13.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 spans="1:41" ht="13.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 spans="1:41" ht="13.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 spans="1:41" ht="13.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 spans="1:41" ht="13.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 spans="1:41" ht="13.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 spans="1:41" ht="13.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 spans="1:41" ht="13.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 spans="1:41" ht="13.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 spans="1:41" ht="13.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 spans="1:41" ht="13.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 spans="1:41" ht="13.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 spans="1:41" ht="13.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 spans="1:41" ht="13.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 spans="1:41" ht="13.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 spans="1:41" ht="13.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 spans="1:41" ht="13.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 spans="1:41" ht="13.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 spans="1:41" ht="13.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 spans="1:41" ht="13.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 spans="1:41" ht="13.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 spans="1:41" ht="13.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 spans="1:41" ht="13.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 spans="1:41" ht="13.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 spans="1:41" ht="13.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 spans="1:41" ht="13.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 spans="1:41" ht="13.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 spans="1:41" ht="13.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 spans="1:41" ht="13.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 spans="1:41" ht="13.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 spans="1:41" ht="13.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 spans="1:41" ht="13.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 spans="1:41" ht="13.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 spans="1:41" ht="13.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 spans="1:41" ht="13.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 spans="1:41" ht="13.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 spans="1:41" ht="13.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 spans="1:41" ht="13.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 spans="1:41" ht="13.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 spans="1:41" ht="13.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 spans="1:41" ht="13.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 spans="1:41" ht="13.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 spans="1:41" ht="13.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 spans="1:41" ht="13.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 spans="1:41" ht="13.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 spans="1:41" ht="13.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 spans="1:41" ht="13.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 spans="1:41" ht="13.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 spans="1:41" ht="13.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 spans="1:41" ht="13.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 spans="1:41" ht="13.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 spans="1:41" ht="13.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 spans="1:41" ht="13.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 spans="1:41" ht="13.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 spans="1:41" ht="13.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 spans="1:41" ht="13.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 spans="1:41" ht="13.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 spans="1:41" ht="13.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 spans="1:41" ht="13.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 spans="1:41" ht="13.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 spans="1:41" ht="13.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 spans="1:41" ht="13.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 spans="1:41" ht="13.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 spans="1:41" ht="13.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 spans="1:41" ht="13.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 spans="1:41" ht="13.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 spans="1:41" ht="13.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 spans="1:41" ht="13.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 spans="1:41" ht="13.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 spans="1:41" ht="13.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 spans="1:41" ht="13.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 spans="1:41" ht="13.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 spans="1:41" ht="13.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 spans="1:41" ht="13.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 spans="1:41" ht="13.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 spans="1:41" ht="13.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 spans="1:41" ht="13.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 spans="1:41" ht="13.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 spans="1:41" ht="13.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 spans="1:41" ht="13.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 spans="1:41" ht="13.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 spans="1:41" ht="13.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 spans="1:41" ht="13.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 spans="1:41" ht="13.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 spans="1:41" ht="13.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 spans="1:41" ht="13.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 spans="1:41" ht="13.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 spans="1:41" ht="13.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 spans="1:41" ht="13.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 spans="1:41" ht="13.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 spans="1:41" ht="13.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 spans="1:41" ht="13.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 spans="1:41" ht="13.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 spans="1:41" ht="13.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 spans="1:41" ht="13.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 spans="1:41" ht="13.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 spans="1:41" ht="13.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 spans="1:41" ht="13.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 spans="1:41" ht="13.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 spans="1:41" ht="13.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 spans="1:41" ht="13.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 spans="1:41" ht="13.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 spans="1:41" ht="13.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 spans="1:41" ht="13.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 spans="1:41" ht="13.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 spans="1:41" ht="13.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 spans="1:41" ht="13.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 spans="1:41" ht="13.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 spans="1:41" ht="13.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 spans="1:41" ht="13.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 spans="1:41" ht="13.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 spans="1:41" ht="13.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 spans="1:41" ht="13.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</sheetData>
  <mergeCells count="12">
    <mergeCell ref="A1:M1"/>
    <mergeCell ref="A14:C14"/>
    <mergeCell ref="A16:M16"/>
    <mergeCell ref="A29:C29"/>
    <mergeCell ref="G30:H30"/>
    <mergeCell ref="J31:L31"/>
    <mergeCell ref="J32:K32"/>
    <mergeCell ref="A33:B33"/>
    <mergeCell ref="J33:K33"/>
    <mergeCell ref="A34:B34"/>
    <mergeCell ref="A31:C31"/>
    <mergeCell ref="A32:B32"/>
  </mergeCells>
  <pageMargins left="0.7" right="0.7" top="0.3" bottom="0.3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I1000"/>
  <sheetViews>
    <sheetView workbookViewId="0"/>
  </sheetViews>
  <sheetFormatPr defaultColWidth="12.625" defaultRowHeight="15" customHeight="1"/>
  <cols>
    <col min="1" max="1" width="39.875" customWidth="1"/>
    <col min="2" max="9" width="10.5" customWidth="1"/>
    <col min="10" max="26" width="8.625" customWidth="1"/>
  </cols>
  <sheetData>
    <row r="1" spans="1:2" ht="12.75" customHeight="1"/>
    <row r="2" spans="1:2" ht="12.75" customHeight="1">
      <c r="A2" s="50" t="s">
        <v>214</v>
      </c>
    </row>
    <row r="3" spans="1:2" ht="12.75" customHeight="1">
      <c r="A3" s="55" t="s">
        <v>215</v>
      </c>
      <c r="B3" s="55" t="s">
        <v>132</v>
      </c>
    </row>
    <row r="4" spans="1:2" ht="12.75" customHeight="1">
      <c r="A4" s="55" t="s">
        <v>216</v>
      </c>
      <c r="B4" s="55" t="s">
        <v>132</v>
      </c>
    </row>
    <row r="5" spans="1:2" ht="12.75" customHeight="1"/>
    <row r="6" spans="1:2" ht="12.75" customHeight="1">
      <c r="A6" s="50" t="s">
        <v>217</v>
      </c>
    </row>
    <row r="7" spans="1:2" ht="12.75" customHeight="1">
      <c r="A7" s="55" t="s">
        <v>218</v>
      </c>
      <c r="B7" s="55" t="s">
        <v>132</v>
      </c>
    </row>
    <row r="8" spans="1:2" ht="12.75" customHeight="1">
      <c r="A8" s="55" t="s">
        <v>219</v>
      </c>
      <c r="B8" s="55" t="s">
        <v>134</v>
      </c>
    </row>
    <row r="9" spans="1:2" ht="12.75" customHeight="1"/>
    <row r="10" spans="1:2" ht="12.75" customHeight="1">
      <c r="A10" s="50" t="s">
        <v>220</v>
      </c>
    </row>
    <row r="11" spans="1:2" ht="12.75" customHeight="1">
      <c r="A11" s="55" t="s">
        <v>218</v>
      </c>
      <c r="B11" s="55" t="s">
        <v>132</v>
      </c>
    </row>
    <row r="12" spans="1:2" ht="12.75" customHeight="1">
      <c r="A12" s="55" t="s">
        <v>221</v>
      </c>
      <c r="B12" s="55" t="s">
        <v>132</v>
      </c>
    </row>
    <row r="13" spans="1:2" ht="12.75" customHeight="1">
      <c r="A13" s="55" t="s">
        <v>222</v>
      </c>
      <c r="B13" s="55" t="s">
        <v>134</v>
      </c>
    </row>
    <row r="14" spans="1:2" ht="12.75" customHeight="1">
      <c r="A14" s="55" t="s">
        <v>223</v>
      </c>
      <c r="B14" s="55" t="s">
        <v>134</v>
      </c>
    </row>
    <row r="15" spans="1:2" ht="12.75" customHeight="1"/>
    <row r="16" spans="1:2" ht="12.75" customHeight="1">
      <c r="A16" s="50" t="s">
        <v>224</v>
      </c>
    </row>
    <row r="17" spans="1:9" ht="12.75" customHeight="1">
      <c r="A17" s="55" t="s">
        <v>225</v>
      </c>
      <c r="B17" s="55" t="s">
        <v>132</v>
      </c>
    </row>
    <row r="18" spans="1:9" ht="12.75" customHeight="1">
      <c r="A18" s="55" t="s">
        <v>224</v>
      </c>
      <c r="B18" s="55" t="s">
        <v>134</v>
      </c>
    </row>
    <row r="19" spans="1:9" ht="12.75" customHeight="1"/>
    <row r="20" spans="1:9" ht="12.75" customHeight="1">
      <c r="A20" s="87" t="s">
        <v>226</v>
      </c>
    </row>
    <row r="21" spans="1:9" ht="12.75" customHeight="1">
      <c r="A21" s="55" t="s">
        <v>227</v>
      </c>
      <c r="B21" s="55" t="s">
        <v>132</v>
      </c>
    </row>
    <row r="22" spans="1:9" ht="12.75" customHeight="1">
      <c r="A22" s="55" t="s">
        <v>219</v>
      </c>
      <c r="B22" s="55" t="s">
        <v>134</v>
      </c>
    </row>
    <row r="23" spans="1:9" ht="12.75" customHeight="1"/>
    <row r="24" spans="1:9" ht="12.75" customHeight="1">
      <c r="A24" s="87" t="s">
        <v>228</v>
      </c>
    </row>
    <row r="25" spans="1:9" ht="12.75" customHeight="1">
      <c r="A25" s="55" t="s">
        <v>229</v>
      </c>
      <c r="B25" s="55" t="s">
        <v>132</v>
      </c>
    </row>
    <row r="26" spans="1:9" ht="12.75" customHeight="1">
      <c r="A26" s="55" t="s">
        <v>230</v>
      </c>
      <c r="B26" s="55" t="s">
        <v>141</v>
      </c>
    </row>
    <row r="27" spans="1:9" ht="12.75" customHeight="1">
      <c r="H27" s="55">
        <v>5</v>
      </c>
      <c r="I27" s="55" t="s">
        <v>133</v>
      </c>
    </row>
    <row r="28" spans="1:9" ht="12.75" customHeight="1">
      <c r="A28" s="87" t="s">
        <v>231</v>
      </c>
      <c r="H28" s="9">
        <v>10</v>
      </c>
      <c r="I28" s="9" t="s">
        <v>134</v>
      </c>
    </row>
    <row r="29" spans="1:9" ht="12.75" customHeight="1">
      <c r="A29" s="55" t="s">
        <v>232</v>
      </c>
      <c r="B29" s="55" t="s">
        <v>141</v>
      </c>
      <c r="H29" s="9">
        <v>15</v>
      </c>
      <c r="I29" s="9" t="s">
        <v>135</v>
      </c>
    </row>
    <row r="30" spans="1:9" ht="12.75" customHeight="1">
      <c r="A30" s="55" t="s">
        <v>233</v>
      </c>
      <c r="B30" s="55" t="str">
        <f>IF((FOIR!D695/100000)&lt;=5,"RCM",IF((FOIR!D695/100000)&lt;=10,"ZCM",IF((FOIR!D695/100000)&lt;=15,"ZCH",IF((FOIR!D695/100000)&lt;=20,"RCH","CH-PL"))))</f>
        <v>RCM</v>
      </c>
      <c r="H30" s="9">
        <v>20</v>
      </c>
      <c r="I30" s="9" t="s">
        <v>137</v>
      </c>
    </row>
    <row r="31" spans="1:9" ht="12.75" customHeight="1">
      <c r="A31" s="55" t="s">
        <v>234</v>
      </c>
      <c r="B31" s="55" t="s">
        <v>132</v>
      </c>
      <c r="H31" s="9" t="s">
        <v>235</v>
      </c>
      <c r="I31" s="9" t="s">
        <v>138</v>
      </c>
    </row>
    <row r="32" spans="1:9" ht="12.75" customHeight="1"/>
    <row r="33" spans="1:2" ht="12.75" customHeight="1">
      <c r="A33" s="87" t="s">
        <v>236</v>
      </c>
    </row>
    <row r="34" spans="1:2" ht="12.75" customHeight="1">
      <c r="A34" s="55" t="s">
        <v>237</v>
      </c>
      <c r="B34" s="55" t="s">
        <v>132</v>
      </c>
    </row>
    <row r="35" spans="1:2" ht="12.75" customHeight="1">
      <c r="A35" s="55" t="s">
        <v>238</v>
      </c>
      <c r="B35" s="55" t="s">
        <v>132</v>
      </c>
    </row>
    <row r="36" spans="1:2" ht="12.75" customHeight="1">
      <c r="A36" s="55" t="s">
        <v>239</v>
      </c>
      <c r="B36" s="55" t="s">
        <v>132</v>
      </c>
    </row>
    <row r="37" spans="1:2" ht="12.75" customHeight="1">
      <c r="A37" s="55" t="s">
        <v>240</v>
      </c>
      <c r="B37" s="55" t="s">
        <v>132</v>
      </c>
    </row>
    <row r="38" spans="1:2" ht="12.75" customHeight="1">
      <c r="A38" s="55" t="s">
        <v>241</v>
      </c>
      <c r="B38" s="55" t="s">
        <v>132</v>
      </c>
    </row>
    <row r="39" spans="1:2" ht="12.75" customHeight="1">
      <c r="A39" s="55" t="s">
        <v>242</v>
      </c>
      <c r="B39" s="55" t="s">
        <v>132</v>
      </c>
    </row>
    <row r="40" spans="1:2" ht="12.75" customHeight="1">
      <c r="A40" s="55" t="s">
        <v>243</v>
      </c>
      <c r="B40" s="55" t="s">
        <v>141</v>
      </c>
    </row>
    <row r="41" spans="1:2" ht="12.75" customHeight="1"/>
    <row r="42" spans="1:2" ht="12.75" customHeight="1">
      <c r="A42" s="88" t="s">
        <v>244</v>
      </c>
    </row>
    <row r="43" spans="1:2" ht="12.75" customHeight="1">
      <c r="A43" s="55" t="s">
        <v>245</v>
      </c>
      <c r="B43" s="55" t="s">
        <v>132</v>
      </c>
    </row>
    <row r="44" spans="1:2" ht="12.75" customHeight="1">
      <c r="A44" s="55" t="s">
        <v>246</v>
      </c>
      <c r="B44" s="55" t="s">
        <v>138</v>
      </c>
    </row>
    <row r="45" spans="1:2" ht="12.75" customHeight="1">
      <c r="A45" s="55" t="s">
        <v>247</v>
      </c>
      <c r="B45" s="55" t="s">
        <v>141</v>
      </c>
    </row>
    <row r="46" spans="1:2" ht="12.75" customHeight="1">
      <c r="A46" s="55" t="s">
        <v>132</v>
      </c>
      <c r="B46" s="55" t="s">
        <v>132</v>
      </c>
    </row>
    <row r="47" spans="1:2" ht="12.75" customHeight="1">
      <c r="A47" s="88" t="s">
        <v>248</v>
      </c>
    </row>
    <row r="48" spans="1:2" ht="12.75" customHeight="1">
      <c r="A48" s="55" t="s">
        <v>249</v>
      </c>
      <c r="B48" s="55" t="s">
        <v>132</v>
      </c>
    </row>
    <row r="49" spans="1:2" ht="12.75" customHeight="1">
      <c r="A49" s="55" t="s">
        <v>250</v>
      </c>
      <c r="B49" s="55" t="s">
        <v>132</v>
      </c>
    </row>
    <row r="50" spans="1:2" ht="12.75" customHeight="1">
      <c r="A50" s="55" t="s">
        <v>251</v>
      </c>
      <c r="B50" s="55" t="s">
        <v>141</v>
      </c>
    </row>
    <row r="51" spans="1:2" ht="12.75" customHeight="1">
      <c r="A51" s="55" t="s">
        <v>132</v>
      </c>
      <c r="B51" s="55" t="s">
        <v>132</v>
      </c>
    </row>
    <row r="52" spans="1:2" ht="12.75" customHeight="1"/>
    <row r="53" spans="1:2" ht="12.75" customHeight="1">
      <c r="A53" s="88" t="s">
        <v>252</v>
      </c>
    </row>
    <row r="54" spans="1:2" ht="12.75" customHeight="1">
      <c r="A54" s="55" t="s">
        <v>253</v>
      </c>
      <c r="B54" s="55" t="s">
        <v>132</v>
      </c>
    </row>
    <row r="55" spans="1:2" ht="12.75" customHeight="1">
      <c r="A55" s="55" t="s">
        <v>254</v>
      </c>
      <c r="B55" s="55" t="s">
        <v>141</v>
      </c>
    </row>
    <row r="56" spans="1:2" ht="12.75" customHeight="1"/>
    <row r="57" spans="1:2" ht="12.75" customHeight="1"/>
    <row r="58" spans="1:2" ht="12.75" customHeight="1"/>
    <row r="59" spans="1:2" ht="12.75" customHeight="1"/>
    <row r="60" spans="1:2" ht="12.75" customHeight="1"/>
    <row r="61" spans="1:2" ht="12.75" customHeight="1"/>
    <row r="62" spans="1:2" ht="12.75" customHeight="1"/>
    <row r="63" spans="1:2" ht="12.75" customHeight="1"/>
    <row r="64" spans="1:2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C1000"/>
  <sheetViews>
    <sheetView workbookViewId="0"/>
  </sheetViews>
  <sheetFormatPr defaultColWidth="12.625" defaultRowHeight="15" customHeight="1"/>
  <cols>
    <col min="1" max="1" width="17.75" customWidth="1"/>
    <col min="2" max="2" width="63.875" customWidth="1"/>
    <col min="3" max="3" width="14.375" customWidth="1"/>
    <col min="4" max="4" width="17.125" customWidth="1"/>
    <col min="5" max="5" width="23.75" customWidth="1"/>
    <col min="6" max="6" width="26.75" customWidth="1"/>
    <col min="7" max="7" width="18.625" customWidth="1"/>
    <col min="8" max="8" width="25.125" customWidth="1"/>
    <col min="9" max="9" width="19.875" customWidth="1"/>
    <col min="10" max="10" width="14" customWidth="1"/>
    <col min="11" max="11" width="16.875" hidden="1" customWidth="1"/>
    <col min="12" max="12" width="14.375" customWidth="1"/>
    <col min="13" max="29" width="20.625" customWidth="1"/>
  </cols>
  <sheetData>
    <row r="1" spans="1:29" ht="14.25" customHeight="1">
      <c r="A1" s="89"/>
      <c r="B1" s="90" t="s">
        <v>255</v>
      </c>
      <c r="C1" s="9"/>
      <c r="D1" s="9"/>
      <c r="E1" s="9"/>
      <c r="F1" s="9"/>
      <c r="G1" s="9"/>
      <c r="H1" s="824" t="s">
        <v>256</v>
      </c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4.25" customHeight="1">
      <c r="A2" s="91" t="s">
        <v>142</v>
      </c>
      <c r="B2" s="9"/>
      <c r="C2" s="9"/>
      <c r="D2" s="9"/>
      <c r="E2" s="9"/>
      <c r="F2" s="9"/>
      <c r="G2" s="9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"/>
      <c r="U2" s="9"/>
      <c r="V2" s="9"/>
      <c r="W2" s="9"/>
      <c r="X2" s="9"/>
      <c r="Y2" s="9"/>
      <c r="Z2" s="9"/>
      <c r="AA2" s="9"/>
      <c r="AB2" s="9"/>
      <c r="AC2" s="9"/>
    </row>
    <row r="3" spans="1:29" ht="15" customHeight="1">
      <c r="A3" s="93" t="s">
        <v>34</v>
      </c>
      <c r="B3" s="94" t="s">
        <v>257</v>
      </c>
      <c r="C3" s="826" t="str">
        <f>CONCATENATE("Rs.",D42/100000,".","Lacs"," "," ",D45," Months")</f>
        <v>Rs.0.Lacs  36 Months</v>
      </c>
      <c r="D3" s="819"/>
      <c r="E3" s="820"/>
      <c r="F3" s="82"/>
      <c r="G3" s="82"/>
      <c r="H3" s="95"/>
      <c r="I3" s="95"/>
      <c r="J3" s="95"/>
      <c r="K3" s="95"/>
      <c r="L3" s="95"/>
      <c r="M3" s="92"/>
      <c r="N3" s="92"/>
      <c r="O3" s="92"/>
      <c r="P3" s="92"/>
      <c r="Q3" s="92"/>
      <c r="R3" s="92"/>
      <c r="S3" s="92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ht="14.25" customHeight="1">
      <c r="A4" s="93" t="s">
        <v>34</v>
      </c>
      <c r="B4" s="58" t="s">
        <v>51</v>
      </c>
      <c r="C4" s="59" t="s">
        <v>52</v>
      </c>
      <c r="D4" s="59" t="s">
        <v>258</v>
      </c>
      <c r="E4" s="60" t="s">
        <v>259</v>
      </c>
      <c r="F4" s="32"/>
      <c r="G4" s="32"/>
      <c r="H4" s="95"/>
      <c r="I4" s="95"/>
      <c r="J4" s="95"/>
      <c r="K4" s="95"/>
      <c r="L4" s="95"/>
      <c r="M4" s="92"/>
      <c r="N4" s="92"/>
      <c r="O4" s="92"/>
      <c r="P4" s="92"/>
      <c r="Q4" s="92"/>
      <c r="R4" s="92"/>
      <c r="S4" s="92"/>
      <c r="T4" s="23"/>
      <c r="U4" s="23"/>
      <c r="V4" s="23"/>
      <c r="W4" s="23"/>
      <c r="X4" s="23"/>
      <c r="Y4" s="23"/>
      <c r="Z4" s="23"/>
      <c r="AA4" s="23"/>
      <c r="AB4" s="23"/>
      <c r="AC4" s="23"/>
    </row>
    <row r="5" spans="1:29" ht="14.25" customHeight="1">
      <c r="A5" s="93" t="s">
        <v>34</v>
      </c>
      <c r="B5" s="96" t="s">
        <v>55</v>
      </c>
      <c r="C5" s="97">
        <f>Input!C10</f>
        <v>0</v>
      </c>
      <c r="D5" s="24">
        <v>4</v>
      </c>
      <c r="E5" s="98">
        <f t="shared" ref="E5:E16" si="0">C5/D5</f>
        <v>0</v>
      </c>
      <c r="F5" s="82"/>
      <c r="G5" s="82"/>
      <c r="H5" s="95"/>
      <c r="I5" s="95"/>
      <c r="J5" s="95"/>
      <c r="K5" s="95"/>
      <c r="L5" s="95"/>
      <c r="M5" s="92"/>
      <c r="N5" s="92"/>
      <c r="O5" s="92"/>
      <c r="P5" s="92"/>
      <c r="Q5" s="92"/>
      <c r="R5" s="92"/>
      <c r="S5" s="92"/>
      <c r="T5" s="9"/>
      <c r="U5" s="9"/>
      <c r="V5" s="9"/>
      <c r="W5" s="9"/>
      <c r="X5" s="9"/>
      <c r="Y5" s="9"/>
      <c r="Z5" s="9"/>
      <c r="AA5" s="9"/>
      <c r="AB5" s="9"/>
      <c r="AC5" s="9"/>
    </row>
    <row r="6" spans="1:29" ht="14.25" customHeight="1">
      <c r="A6" s="93" t="s">
        <v>34</v>
      </c>
      <c r="B6" s="96" t="s">
        <v>58</v>
      </c>
      <c r="C6" s="97">
        <f>Input!C11</f>
        <v>0</v>
      </c>
      <c r="D6" s="97">
        <f>100/12</f>
        <v>8.3333333333333339</v>
      </c>
      <c r="E6" s="98">
        <f t="shared" si="0"/>
        <v>0</v>
      </c>
      <c r="F6" s="82"/>
      <c r="G6" s="82"/>
      <c r="H6" s="95"/>
      <c r="I6" s="95"/>
      <c r="J6" s="95"/>
      <c r="K6" s="95"/>
      <c r="L6" s="95"/>
      <c r="M6" s="92"/>
      <c r="N6" s="92"/>
      <c r="O6" s="92"/>
      <c r="P6" s="92"/>
      <c r="Q6" s="92"/>
      <c r="R6" s="92"/>
      <c r="S6" s="92"/>
      <c r="T6" s="9"/>
      <c r="U6" s="9"/>
      <c r="V6" s="9"/>
      <c r="W6" s="9"/>
      <c r="X6" s="9"/>
      <c r="Y6" s="9"/>
      <c r="Z6" s="9"/>
      <c r="AA6" s="9"/>
      <c r="AB6" s="9"/>
      <c r="AC6" s="9"/>
    </row>
    <row r="7" spans="1:29" ht="14.25" customHeight="1">
      <c r="A7" s="93" t="s">
        <v>34</v>
      </c>
      <c r="B7" s="96" t="s">
        <v>61</v>
      </c>
      <c r="C7" s="97">
        <f>Input!C12</f>
        <v>0</v>
      </c>
      <c r="D7" s="24">
        <v>3</v>
      </c>
      <c r="E7" s="98">
        <f t="shared" si="0"/>
        <v>0</v>
      </c>
      <c r="F7" s="82"/>
      <c r="G7" s="82"/>
      <c r="H7" s="99"/>
      <c r="I7" s="95"/>
      <c r="J7" s="95"/>
      <c r="K7" s="95"/>
      <c r="L7" s="95"/>
      <c r="M7" s="92"/>
      <c r="N7" s="92"/>
      <c r="O7" s="92"/>
      <c r="P7" s="92"/>
      <c r="Q7" s="92"/>
      <c r="R7" s="92"/>
      <c r="S7" s="92"/>
      <c r="T7" s="9"/>
      <c r="U7" s="9"/>
      <c r="V7" s="9"/>
      <c r="W7" s="9"/>
      <c r="X7" s="9"/>
      <c r="Y7" s="9"/>
      <c r="Z7" s="9"/>
      <c r="AA7" s="9"/>
      <c r="AB7" s="9"/>
      <c r="AC7" s="9"/>
    </row>
    <row r="8" spans="1:29" ht="14.25" customHeight="1">
      <c r="A8" s="93" t="s">
        <v>34</v>
      </c>
      <c r="B8" s="96" t="s">
        <v>64</v>
      </c>
      <c r="C8" s="97">
        <f>Input!C13</f>
        <v>0</v>
      </c>
      <c r="D8" s="24">
        <v>4</v>
      </c>
      <c r="E8" s="98">
        <f t="shared" si="0"/>
        <v>0</v>
      </c>
      <c r="F8" s="82"/>
      <c r="G8" s="82"/>
      <c r="H8" s="99"/>
      <c r="I8" s="95"/>
      <c r="J8" s="95"/>
      <c r="K8" s="95"/>
      <c r="L8" s="95"/>
      <c r="M8" s="92"/>
      <c r="N8" s="92"/>
      <c r="O8" s="92"/>
      <c r="P8" s="92"/>
      <c r="Q8" s="92"/>
      <c r="R8" s="92"/>
      <c r="S8" s="92"/>
      <c r="T8" s="9"/>
      <c r="U8" s="9"/>
      <c r="V8" s="9"/>
      <c r="W8" s="9"/>
      <c r="X8" s="9"/>
      <c r="Y8" s="9"/>
      <c r="Z8" s="9"/>
      <c r="AA8" s="9"/>
      <c r="AB8" s="9"/>
      <c r="AC8" s="9"/>
    </row>
    <row r="9" spans="1:29" ht="14.25" customHeight="1">
      <c r="A9" s="93" t="s">
        <v>34</v>
      </c>
      <c r="B9" s="96" t="s">
        <v>66</v>
      </c>
      <c r="C9" s="97">
        <f>Input!C14</f>
        <v>0</v>
      </c>
      <c r="D9" s="24">
        <v>3</v>
      </c>
      <c r="E9" s="98">
        <f t="shared" si="0"/>
        <v>0</v>
      </c>
      <c r="F9" s="82"/>
      <c r="G9" s="82"/>
      <c r="H9" s="95"/>
      <c r="I9" s="95"/>
      <c r="J9" s="95"/>
      <c r="K9" s="95"/>
      <c r="L9" s="95"/>
      <c r="M9" s="92"/>
      <c r="N9" s="92"/>
      <c r="O9" s="92"/>
      <c r="P9" s="92"/>
      <c r="Q9" s="92"/>
      <c r="R9" s="92"/>
      <c r="S9" s="92"/>
      <c r="T9" s="9"/>
      <c r="U9" s="9"/>
      <c r="V9" s="9"/>
      <c r="W9" s="9"/>
      <c r="X9" s="9"/>
      <c r="Y9" s="9"/>
      <c r="Z9" s="9"/>
      <c r="AA9" s="9"/>
      <c r="AB9" s="9"/>
      <c r="AC9" s="9"/>
    </row>
    <row r="10" spans="1:29" ht="14.25" customHeight="1">
      <c r="A10" s="93" t="s">
        <v>34</v>
      </c>
      <c r="B10" s="96" t="s">
        <v>72</v>
      </c>
      <c r="C10" s="97">
        <f>Input!C17</f>
        <v>0</v>
      </c>
      <c r="D10" s="24">
        <v>1</v>
      </c>
      <c r="E10" s="98">
        <f t="shared" si="0"/>
        <v>0</v>
      </c>
      <c r="F10" s="82"/>
      <c r="G10" s="82"/>
      <c r="H10" s="95"/>
      <c r="I10" s="95"/>
      <c r="J10" s="95"/>
      <c r="K10" s="95"/>
      <c r="L10" s="95"/>
      <c r="M10" s="92"/>
      <c r="N10" s="92"/>
      <c r="O10" s="92"/>
      <c r="P10" s="92"/>
      <c r="Q10" s="92"/>
      <c r="R10" s="92"/>
      <c r="S10" s="92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spans="1:29" ht="14.25" customHeight="1">
      <c r="A11" s="93" t="s">
        <v>34</v>
      </c>
      <c r="B11" s="96" t="s">
        <v>260</v>
      </c>
      <c r="C11" s="97">
        <f>Input!C16</f>
        <v>0</v>
      </c>
      <c r="D11" s="24">
        <v>1</v>
      </c>
      <c r="E11" s="98">
        <f t="shared" si="0"/>
        <v>0</v>
      </c>
      <c r="F11" s="82"/>
      <c r="G11" s="82"/>
      <c r="H11" s="95"/>
      <c r="I11" s="95"/>
      <c r="J11" s="95"/>
      <c r="K11" s="95"/>
      <c r="L11" s="95"/>
      <c r="M11" s="92"/>
      <c r="N11" s="92"/>
      <c r="O11" s="92"/>
      <c r="P11" s="92"/>
      <c r="Q11" s="92"/>
      <c r="R11" s="92"/>
      <c r="S11" s="92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spans="1:29" ht="13.5" customHeight="1">
      <c r="A12" s="93" t="s">
        <v>34</v>
      </c>
      <c r="B12" s="96" t="s">
        <v>84</v>
      </c>
      <c r="C12" s="97">
        <f>Input!C15</f>
        <v>0</v>
      </c>
      <c r="D12" s="24">
        <v>1</v>
      </c>
      <c r="E12" s="98">
        <f t="shared" si="0"/>
        <v>0</v>
      </c>
      <c r="F12" s="827" t="s">
        <v>261</v>
      </c>
      <c r="G12" s="820"/>
      <c r="H12" s="95"/>
      <c r="I12" s="95"/>
      <c r="J12" s="95"/>
      <c r="K12" s="95"/>
      <c r="L12" s="95"/>
      <c r="M12" s="92"/>
      <c r="N12" s="92"/>
      <c r="O12" s="92"/>
      <c r="P12" s="92"/>
      <c r="Q12" s="92"/>
      <c r="R12" s="92"/>
      <c r="S12" s="92"/>
      <c r="T12" s="9"/>
      <c r="U12" s="9"/>
      <c r="V12" s="9"/>
      <c r="W12" s="9"/>
      <c r="X12" s="9"/>
      <c r="Y12" s="9"/>
      <c r="Z12" s="9"/>
      <c r="AA12" s="9"/>
      <c r="AB12" s="9"/>
      <c r="AC12" s="9"/>
    </row>
    <row r="13" spans="1:29" ht="14.25" customHeight="1">
      <c r="A13" s="93" t="s">
        <v>34</v>
      </c>
      <c r="B13" s="96" t="s">
        <v>262</v>
      </c>
      <c r="C13" s="97">
        <f>(D47*12)/100000</f>
        <v>0</v>
      </c>
      <c r="D13" s="24">
        <v>1</v>
      </c>
      <c r="E13" s="98">
        <f t="shared" si="0"/>
        <v>0</v>
      </c>
      <c r="F13" s="100" t="s">
        <v>203</v>
      </c>
      <c r="G13" s="101">
        <f>Input_Actv_Loan!C32</f>
        <v>0</v>
      </c>
      <c r="H13" s="95"/>
      <c r="I13" s="95"/>
      <c r="J13" s="95"/>
      <c r="K13" s="95"/>
      <c r="L13" s="95"/>
      <c r="M13" s="92"/>
      <c r="N13" s="92"/>
      <c r="O13" s="92"/>
      <c r="P13" s="92"/>
      <c r="Q13" s="92"/>
      <c r="R13" s="92"/>
      <c r="S13" s="92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spans="1:29" ht="14.25" customHeight="1">
      <c r="A14" s="93" t="s">
        <v>34</v>
      </c>
      <c r="B14" s="96" t="s">
        <v>73</v>
      </c>
      <c r="C14" s="97">
        <f>Input!C18</f>
        <v>0</v>
      </c>
      <c r="D14" s="24">
        <v>1</v>
      </c>
      <c r="E14" s="98">
        <f t="shared" si="0"/>
        <v>0</v>
      </c>
      <c r="F14" s="96" t="s">
        <v>206</v>
      </c>
      <c r="G14" s="102">
        <f>Input_Actv_Loan!C33</f>
        <v>0</v>
      </c>
      <c r="H14" s="95"/>
      <c r="I14" s="95"/>
      <c r="J14" s="95"/>
      <c r="K14" s="95"/>
      <c r="L14" s="95"/>
      <c r="M14" s="92"/>
      <c r="N14" s="92"/>
      <c r="O14" s="92"/>
      <c r="P14" s="92"/>
      <c r="Q14" s="92"/>
      <c r="R14" s="92"/>
      <c r="S14" s="92"/>
      <c r="T14" s="9"/>
      <c r="U14" s="9"/>
      <c r="V14" s="9"/>
      <c r="W14" s="9"/>
      <c r="X14" s="9"/>
      <c r="Y14" s="9"/>
      <c r="Z14" s="9"/>
      <c r="AA14" s="9"/>
      <c r="AB14" s="9"/>
      <c r="AC14" s="9"/>
    </row>
    <row r="15" spans="1:29" ht="14.25" customHeight="1">
      <c r="A15" s="93" t="s">
        <v>34</v>
      </c>
      <c r="B15" s="96" t="s">
        <v>74</v>
      </c>
      <c r="C15" s="97">
        <f>Input!C19</f>
        <v>0</v>
      </c>
      <c r="D15" s="24">
        <v>1</v>
      </c>
      <c r="E15" s="98">
        <f t="shared" si="0"/>
        <v>0</v>
      </c>
      <c r="F15" s="103" t="s">
        <v>209</v>
      </c>
      <c r="G15" s="104">
        <f>G14*12</f>
        <v>0</v>
      </c>
      <c r="H15" s="95"/>
      <c r="I15" s="95"/>
      <c r="J15" s="95"/>
      <c r="K15" s="92"/>
      <c r="L15" s="92"/>
      <c r="M15" s="92"/>
      <c r="N15" s="92"/>
      <c r="O15" s="92"/>
      <c r="P15" s="92"/>
      <c r="Q15" s="92"/>
      <c r="R15" s="92"/>
      <c r="S15" s="92"/>
      <c r="T15" s="9"/>
      <c r="U15" s="9"/>
      <c r="V15" s="9"/>
      <c r="W15" s="9"/>
      <c r="X15" s="9"/>
      <c r="Y15" s="9"/>
      <c r="Z15" s="9"/>
      <c r="AA15" s="9"/>
      <c r="AB15" s="9"/>
      <c r="AC15" s="9"/>
    </row>
    <row r="16" spans="1:29" ht="14.25" customHeight="1">
      <c r="A16" s="93" t="s">
        <v>34</v>
      </c>
      <c r="B16" s="96" t="s">
        <v>75</v>
      </c>
      <c r="C16" s="97">
        <f>Input!C20</f>
        <v>0</v>
      </c>
      <c r="D16" s="24">
        <v>1</v>
      </c>
      <c r="E16" s="98">
        <f t="shared" si="0"/>
        <v>0</v>
      </c>
      <c r="F16" s="82"/>
      <c r="G16" s="82"/>
      <c r="H16" s="99"/>
      <c r="I16" s="99"/>
      <c r="J16" s="99"/>
      <c r="K16" s="99"/>
      <c r="L16" s="95"/>
      <c r="M16" s="92"/>
      <c r="N16" s="92"/>
      <c r="O16" s="92"/>
      <c r="P16" s="92"/>
      <c r="Q16" s="92"/>
      <c r="R16" s="92"/>
      <c r="S16" s="92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ht="13.5" customHeight="1">
      <c r="A17" s="93" t="s">
        <v>34</v>
      </c>
      <c r="B17" s="828" t="s">
        <v>263</v>
      </c>
      <c r="C17" s="797"/>
      <c r="D17" s="793"/>
      <c r="E17" s="105">
        <f>SUM(E5:E16)</f>
        <v>0</v>
      </c>
      <c r="F17" s="82"/>
      <c r="G17" s="82"/>
      <c r="H17" s="95"/>
      <c r="I17" s="95"/>
      <c r="J17" s="99"/>
      <c r="K17" s="99"/>
      <c r="L17" s="95"/>
      <c r="M17" s="92"/>
      <c r="N17" s="92"/>
      <c r="O17" s="92"/>
      <c r="P17" s="92"/>
      <c r="Q17" s="92"/>
      <c r="R17" s="92"/>
      <c r="S17" s="92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ht="14.25" customHeight="1">
      <c r="A18" s="93" t="s">
        <v>34</v>
      </c>
      <c r="B18" s="829"/>
      <c r="C18" s="797"/>
      <c r="D18" s="797"/>
      <c r="E18" s="830"/>
      <c r="F18" s="82"/>
      <c r="G18" s="82"/>
      <c r="H18" s="95"/>
      <c r="I18" s="95"/>
      <c r="J18" s="99"/>
      <c r="K18" s="99"/>
      <c r="L18" s="95"/>
      <c r="M18" s="92"/>
      <c r="N18" s="92"/>
      <c r="O18" s="92"/>
      <c r="P18" s="92"/>
      <c r="Q18" s="92"/>
      <c r="R18" s="92"/>
      <c r="S18" s="92"/>
      <c r="T18" s="9"/>
      <c r="U18" s="9"/>
      <c r="V18" s="9"/>
      <c r="W18" s="9"/>
      <c r="X18" s="9"/>
      <c r="Y18" s="9"/>
      <c r="Z18" s="9"/>
      <c r="AA18" s="9"/>
      <c r="AB18" s="9"/>
      <c r="AC18" s="9"/>
    </row>
    <row r="19" spans="1:29" ht="14.25" customHeight="1">
      <c r="A19" s="93" t="s">
        <v>34</v>
      </c>
      <c r="B19" s="106" t="s">
        <v>264</v>
      </c>
      <c r="C19" s="107"/>
      <c r="D19" s="107"/>
      <c r="E19" s="108" t="s">
        <v>265</v>
      </c>
      <c r="F19" s="109" t="s">
        <v>266</v>
      </c>
      <c r="G19" s="82"/>
      <c r="H19" s="95"/>
      <c r="I19" s="95"/>
      <c r="J19" s="99"/>
      <c r="K19" s="99"/>
      <c r="L19" s="95"/>
      <c r="M19" s="92"/>
      <c r="N19" s="92"/>
      <c r="O19" s="92"/>
      <c r="P19" s="92"/>
      <c r="Q19" s="92"/>
      <c r="R19" s="92"/>
      <c r="S19" s="92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ht="14.25" customHeight="1">
      <c r="A20" s="93" t="s">
        <v>34</v>
      </c>
      <c r="B20" s="96" t="s">
        <v>82</v>
      </c>
      <c r="C20" s="110">
        <f>Input!C25</f>
        <v>0</v>
      </c>
      <c r="D20" s="97">
        <f>Input!D25</f>
        <v>0</v>
      </c>
      <c r="E20" s="111">
        <f>Input!E25</f>
        <v>0</v>
      </c>
      <c r="F20" s="112">
        <f>Input_Actv_Loan!E32</f>
        <v>0</v>
      </c>
      <c r="G20" s="82"/>
      <c r="H20" s="95"/>
      <c r="I20" s="95"/>
      <c r="J20" s="99"/>
      <c r="K20" s="99"/>
      <c r="L20" s="95"/>
      <c r="M20" s="92"/>
      <c r="N20" s="92"/>
      <c r="O20" s="92"/>
      <c r="P20" s="92"/>
      <c r="Q20" s="92"/>
      <c r="R20" s="92"/>
      <c r="S20" s="92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ht="14.25" customHeight="1">
      <c r="A21" s="93" t="s">
        <v>34</v>
      </c>
      <c r="B21" s="96" t="s">
        <v>83</v>
      </c>
      <c r="C21" s="113">
        <f>Input!C26</f>
        <v>0</v>
      </c>
      <c r="D21" s="97">
        <f>Input!D26</f>
        <v>0</v>
      </c>
      <c r="E21" s="98">
        <f>Input!E26</f>
        <v>0</v>
      </c>
      <c r="F21" s="112">
        <f>Input_Actv_Loan!E33</f>
        <v>0</v>
      </c>
      <c r="G21" s="82"/>
      <c r="H21" s="95"/>
      <c r="I21" s="95"/>
      <c r="J21" s="99"/>
      <c r="K21" s="99"/>
      <c r="L21" s="95"/>
      <c r="M21" s="92"/>
      <c r="N21" s="92"/>
      <c r="O21" s="92"/>
      <c r="P21" s="92"/>
      <c r="Q21" s="92"/>
      <c r="R21" s="92"/>
      <c r="S21" s="92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ht="14.25" customHeight="1">
      <c r="A22" s="93" t="s">
        <v>34</v>
      </c>
      <c r="B22" s="96" t="s">
        <v>84</v>
      </c>
      <c r="C22" s="110">
        <f>Input!C27</f>
        <v>0</v>
      </c>
      <c r="D22" s="24"/>
      <c r="E22" s="114">
        <f>C22</f>
        <v>0</v>
      </c>
      <c r="F22" s="115">
        <f>Input_Actv_Loan!E34</f>
        <v>0</v>
      </c>
      <c r="G22" s="82"/>
      <c r="H22" s="95"/>
      <c r="I22" s="95"/>
      <c r="J22" s="99"/>
      <c r="K22" s="99"/>
      <c r="L22" s="95"/>
      <c r="M22" s="92"/>
      <c r="N22" s="92"/>
      <c r="O22" s="92"/>
      <c r="P22" s="92"/>
      <c r="Q22" s="92"/>
      <c r="R22" s="92"/>
      <c r="S22" s="92"/>
      <c r="T22" s="9"/>
      <c r="U22" s="9"/>
      <c r="V22" s="9"/>
      <c r="W22" s="9"/>
      <c r="X22" s="9"/>
      <c r="Y22" s="9"/>
      <c r="Z22" s="9"/>
      <c r="AA22" s="9"/>
      <c r="AB22" s="9"/>
      <c r="AC22" s="9"/>
    </row>
    <row r="23" spans="1:29" ht="14.25" customHeight="1">
      <c r="A23" s="93" t="s">
        <v>34</v>
      </c>
      <c r="B23" s="96" t="s">
        <v>85</v>
      </c>
      <c r="C23" s="116"/>
      <c r="D23" s="24"/>
      <c r="E23" s="98">
        <f>Input!E28</f>
        <v>0</v>
      </c>
      <c r="F23" s="82"/>
      <c r="G23" s="82"/>
      <c r="H23" s="95"/>
      <c r="I23" s="95"/>
      <c r="J23" s="99"/>
      <c r="K23" s="99"/>
      <c r="L23" s="95"/>
      <c r="M23" s="92"/>
      <c r="N23" s="92"/>
      <c r="O23" s="92"/>
      <c r="P23" s="92"/>
      <c r="Q23" s="92"/>
      <c r="R23" s="92"/>
      <c r="S23" s="92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ht="14.25" customHeight="1">
      <c r="A24" s="93" t="s">
        <v>34</v>
      </c>
      <c r="B24" s="96" t="s">
        <v>86</v>
      </c>
      <c r="C24" s="116"/>
      <c r="D24" s="24"/>
      <c r="E24" s="117">
        <f>Input!E29</f>
        <v>0</v>
      </c>
      <c r="F24" s="82"/>
      <c r="G24" s="82"/>
      <c r="H24" s="95"/>
      <c r="I24" s="95"/>
      <c r="J24" s="95"/>
      <c r="K24" s="95"/>
      <c r="L24" s="95"/>
      <c r="M24" s="92"/>
      <c r="N24" s="92"/>
      <c r="O24" s="92"/>
      <c r="P24" s="92"/>
      <c r="Q24" s="92"/>
      <c r="R24" s="92"/>
      <c r="S24" s="92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ht="14.25" customHeight="1">
      <c r="A25" s="93" t="s">
        <v>34</v>
      </c>
      <c r="B25" s="96" t="s">
        <v>87</v>
      </c>
      <c r="C25" s="24"/>
      <c r="D25" s="116"/>
      <c r="E25" s="98">
        <f>Input!E30</f>
        <v>0</v>
      </c>
      <c r="F25" s="82"/>
      <c r="G25" s="82"/>
      <c r="H25" s="95"/>
      <c r="I25" s="95"/>
      <c r="J25" s="95"/>
      <c r="K25" s="95"/>
      <c r="L25" s="95"/>
      <c r="M25" s="92"/>
      <c r="N25" s="92"/>
      <c r="O25" s="92"/>
      <c r="P25" s="92"/>
      <c r="Q25" s="92"/>
      <c r="R25" s="92"/>
      <c r="S25" s="92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ht="14.25" customHeight="1">
      <c r="A26" s="93" t="s">
        <v>34</v>
      </c>
      <c r="B26" s="96" t="s">
        <v>89</v>
      </c>
      <c r="C26" s="116"/>
      <c r="D26" s="116"/>
      <c r="E26" s="98">
        <f>Input!E31</f>
        <v>0</v>
      </c>
      <c r="F26" s="82"/>
      <c r="G26" s="82"/>
      <c r="H26" s="95"/>
      <c r="I26" s="95"/>
      <c r="J26" s="95"/>
      <c r="K26" s="95"/>
      <c r="L26" s="95"/>
      <c r="M26" s="92"/>
      <c r="N26" s="92"/>
      <c r="O26" s="92"/>
      <c r="P26" s="92"/>
      <c r="Q26" s="92"/>
      <c r="R26" s="92"/>
      <c r="S26" s="92"/>
      <c r="T26" s="9"/>
      <c r="U26" s="9"/>
      <c r="V26" s="9"/>
      <c r="W26" s="9"/>
      <c r="X26" s="9"/>
      <c r="Y26" s="9"/>
      <c r="Z26" s="9"/>
      <c r="AA26" s="9"/>
      <c r="AB26" s="9"/>
      <c r="AC26" s="9"/>
    </row>
    <row r="27" spans="1:29" ht="13.5" customHeight="1">
      <c r="A27" s="93" t="s">
        <v>34</v>
      </c>
      <c r="B27" s="828" t="s">
        <v>267</v>
      </c>
      <c r="C27" s="797"/>
      <c r="D27" s="793"/>
      <c r="E27" s="105">
        <f>SUM(E20:E26)</f>
        <v>0</v>
      </c>
      <c r="F27" s="82"/>
      <c r="G27" s="82"/>
      <c r="H27" s="95"/>
      <c r="I27" s="95"/>
      <c r="J27" s="95"/>
      <c r="K27" s="95"/>
      <c r="L27" s="95"/>
      <c r="M27" s="92"/>
      <c r="N27" s="92"/>
      <c r="O27" s="92"/>
      <c r="P27" s="92"/>
      <c r="Q27" s="92"/>
      <c r="R27" s="92"/>
      <c r="S27" s="92"/>
      <c r="T27" s="9"/>
      <c r="U27" s="9"/>
      <c r="V27" s="9"/>
      <c r="W27" s="9"/>
      <c r="X27" s="9"/>
      <c r="Y27" s="9"/>
      <c r="Z27" s="9"/>
      <c r="AA27" s="9"/>
      <c r="AB27" s="9"/>
      <c r="AC27" s="9"/>
    </row>
    <row r="28" spans="1:29" ht="13.5" customHeight="1">
      <c r="A28" s="93" t="s">
        <v>34</v>
      </c>
      <c r="B28" s="831" t="s">
        <v>268</v>
      </c>
      <c r="C28" s="797"/>
      <c r="D28" s="793"/>
      <c r="E28" s="118" t="e">
        <f>E17/E27</f>
        <v>#DIV/0!</v>
      </c>
      <c r="F28" s="82"/>
      <c r="G28" s="82"/>
      <c r="H28" s="95"/>
      <c r="I28" s="95"/>
      <c r="J28" s="95"/>
      <c r="K28" s="95"/>
      <c r="L28" s="95"/>
      <c r="M28" s="92"/>
      <c r="N28" s="92"/>
      <c r="O28" s="92"/>
      <c r="P28" s="92"/>
      <c r="Q28" s="92"/>
      <c r="R28" s="92"/>
      <c r="S28" s="92"/>
      <c r="T28" s="9"/>
      <c r="U28" s="9"/>
      <c r="V28" s="9"/>
      <c r="W28" s="9"/>
      <c r="X28" s="9"/>
      <c r="Y28" s="9"/>
      <c r="Z28" s="9"/>
      <c r="AA28" s="9"/>
      <c r="AB28" s="9"/>
      <c r="AC28" s="9"/>
    </row>
    <row r="29" spans="1:29" ht="13.5" customHeight="1">
      <c r="A29" s="93" t="s">
        <v>34</v>
      </c>
      <c r="B29" s="832" t="s">
        <v>269</v>
      </c>
      <c r="C29" s="810"/>
      <c r="D29" s="811"/>
      <c r="E29" s="119" t="e">
        <f>(E7+E9+E10+E13+E14+E16+E11)/E27</f>
        <v>#DIV/0!</v>
      </c>
      <c r="F29" s="32"/>
      <c r="G29" s="82"/>
      <c r="H29" s="95"/>
      <c r="I29" s="95"/>
      <c r="J29" s="95"/>
      <c r="K29" s="95"/>
      <c r="L29" s="95"/>
      <c r="M29" s="92"/>
      <c r="N29" s="92"/>
      <c r="O29" s="92"/>
      <c r="P29" s="92"/>
      <c r="Q29" s="92"/>
      <c r="R29" s="92"/>
      <c r="S29" s="92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spans="1:29" ht="14.25" customHeight="1">
      <c r="A30" s="93" t="s">
        <v>34</v>
      </c>
      <c r="B30" s="120"/>
      <c r="C30" s="120"/>
      <c r="D30" s="120"/>
      <c r="E30" s="83"/>
      <c r="F30" s="32"/>
      <c r="G30" s="82"/>
      <c r="H30" s="95"/>
      <c r="I30" s="95"/>
      <c r="J30" s="95"/>
      <c r="K30" s="95"/>
      <c r="L30" s="95"/>
      <c r="M30" s="92"/>
      <c r="N30" s="92"/>
      <c r="O30" s="92"/>
      <c r="P30" s="92"/>
      <c r="Q30" s="92"/>
      <c r="R30" s="92"/>
      <c r="S30" s="92"/>
      <c r="T30" s="9"/>
      <c r="U30" s="9"/>
      <c r="V30" s="9"/>
      <c r="W30" s="9"/>
      <c r="X30" s="9"/>
      <c r="Y30" s="9"/>
      <c r="Z30" s="9"/>
      <c r="AA30" s="9"/>
      <c r="AB30" s="9"/>
      <c r="AC30" s="9"/>
    </row>
    <row r="31" spans="1:29" ht="14.25" customHeight="1">
      <c r="A31" s="93" t="s">
        <v>34</v>
      </c>
      <c r="B31" s="121" t="s">
        <v>270</v>
      </c>
      <c r="C31" s="122">
        <f>E20+E24+MIN(PLBS!C21*0.5,PLBS!C27*0.5)+E23+E25+E26</f>
        <v>0</v>
      </c>
      <c r="D31" s="82"/>
      <c r="E31" s="82"/>
      <c r="F31" s="32"/>
      <c r="G31" s="82"/>
      <c r="H31" s="95"/>
      <c r="I31" s="95"/>
      <c r="J31" s="95"/>
      <c r="K31" s="95"/>
      <c r="L31" s="95"/>
      <c r="M31" s="92"/>
      <c r="N31" s="92"/>
      <c r="O31" s="92"/>
      <c r="P31" s="92"/>
      <c r="Q31" s="92"/>
      <c r="R31" s="92"/>
      <c r="S31" s="92"/>
      <c r="T31" s="9"/>
      <c r="U31" s="9"/>
      <c r="V31" s="9"/>
      <c r="W31" s="9"/>
      <c r="X31" s="9"/>
      <c r="Y31" s="9"/>
      <c r="Z31" s="9"/>
      <c r="AA31" s="9"/>
      <c r="AB31" s="9"/>
      <c r="AC31" s="9"/>
    </row>
    <row r="32" spans="1:29" ht="14.25" customHeight="1">
      <c r="A32" s="93" t="s">
        <v>34</v>
      </c>
      <c r="B32" s="121" t="s">
        <v>271</v>
      </c>
      <c r="C32" s="102">
        <f>D43</f>
        <v>36</v>
      </c>
      <c r="D32" s="82"/>
      <c r="E32" s="82"/>
      <c r="F32" s="82"/>
      <c r="G32" s="82"/>
      <c r="H32" s="95"/>
      <c r="I32" s="95"/>
      <c r="J32" s="95"/>
      <c r="K32" s="95"/>
      <c r="L32" s="95"/>
      <c r="M32" s="92"/>
      <c r="N32" s="92"/>
      <c r="O32" s="92"/>
      <c r="P32" s="92"/>
      <c r="Q32" s="92"/>
      <c r="R32" s="92"/>
      <c r="S32" s="92"/>
      <c r="T32" s="9"/>
      <c r="U32" s="9"/>
      <c r="V32" s="9"/>
      <c r="W32" s="9"/>
      <c r="X32" s="9"/>
      <c r="Y32" s="9"/>
      <c r="Z32" s="9"/>
      <c r="AA32" s="9"/>
      <c r="AB32" s="9"/>
      <c r="AC32" s="9"/>
    </row>
    <row r="33" spans="1:29" ht="14.25" customHeight="1">
      <c r="A33" s="93" t="s">
        <v>34</v>
      </c>
      <c r="B33" s="121" t="s">
        <v>272</v>
      </c>
      <c r="C33" s="102">
        <f>IF(C32&lt;=12,1,IF(C32&lt;=24,1.5,IF(C32&lt;=36,2,IF(C32&lt;=48,3))))</f>
        <v>2</v>
      </c>
      <c r="D33" s="82"/>
      <c r="E33" s="82"/>
      <c r="F33" s="82"/>
      <c r="G33" s="82"/>
      <c r="H33" s="95"/>
      <c r="I33" s="95"/>
      <c r="J33" s="95"/>
      <c r="K33" s="95"/>
      <c r="L33" s="95"/>
      <c r="M33" s="92"/>
      <c r="N33" s="92"/>
      <c r="O33" s="92"/>
      <c r="P33" s="92"/>
      <c r="Q33" s="92"/>
      <c r="R33" s="92"/>
      <c r="S33" s="92"/>
      <c r="T33" s="9"/>
      <c r="U33" s="9"/>
      <c r="V33" s="9"/>
      <c r="W33" s="9"/>
      <c r="X33" s="9"/>
      <c r="Y33" s="9"/>
      <c r="Z33" s="9"/>
      <c r="AA33" s="9"/>
      <c r="AB33" s="9"/>
      <c r="AC33" s="9"/>
    </row>
    <row r="34" spans="1:29" ht="14.25" customHeight="1">
      <c r="A34" s="93" t="s">
        <v>34</v>
      </c>
      <c r="B34" s="123" t="s">
        <v>273</v>
      </c>
      <c r="C34" s="124">
        <f>C31*C33</f>
        <v>0</v>
      </c>
      <c r="D34" s="82"/>
      <c r="E34" s="82"/>
      <c r="F34" s="82"/>
      <c r="G34" s="82"/>
      <c r="H34" s="95"/>
      <c r="I34" s="95"/>
      <c r="J34" s="95"/>
      <c r="K34" s="95"/>
      <c r="L34" s="95"/>
      <c r="M34" s="92"/>
      <c r="N34" s="92"/>
      <c r="O34" s="92"/>
      <c r="P34" s="92"/>
      <c r="Q34" s="92"/>
      <c r="R34" s="92"/>
      <c r="S34" s="92"/>
      <c r="T34" s="9"/>
      <c r="U34" s="9"/>
      <c r="V34" s="9"/>
      <c r="W34" s="9"/>
      <c r="X34" s="9"/>
      <c r="Y34" s="9"/>
      <c r="Z34" s="9"/>
      <c r="AA34" s="9"/>
      <c r="AB34" s="9"/>
      <c r="AC34" s="9"/>
    </row>
    <row r="35" spans="1:29" ht="14.25" customHeight="1">
      <c r="A35" s="93" t="s">
        <v>34</v>
      </c>
      <c r="B35" s="121" t="s">
        <v>274</v>
      </c>
      <c r="C35" s="125" t="s">
        <v>275</v>
      </c>
      <c r="D35" s="82"/>
      <c r="E35" s="126" t="s">
        <v>276</v>
      </c>
      <c r="F35" s="127" t="s">
        <v>277</v>
      </c>
      <c r="G35" s="833" t="s">
        <v>278</v>
      </c>
      <c r="H35" s="825"/>
      <c r="I35" s="825"/>
      <c r="J35" s="95"/>
      <c r="K35" s="95"/>
      <c r="L35" s="95"/>
      <c r="M35" s="92"/>
      <c r="N35" s="92"/>
      <c r="O35" s="92"/>
      <c r="P35" s="92"/>
      <c r="Q35" s="92"/>
      <c r="R35" s="92"/>
      <c r="S35" s="92"/>
      <c r="T35" s="9"/>
      <c r="U35" s="9"/>
      <c r="V35" s="9"/>
      <c r="W35" s="9"/>
      <c r="X35" s="9"/>
      <c r="Y35" s="9"/>
      <c r="Z35" s="9"/>
      <c r="AA35" s="9"/>
      <c r="AB35" s="9"/>
      <c r="AC35" s="9"/>
    </row>
    <row r="36" spans="1:29" ht="14.25" customHeight="1">
      <c r="A36" s="93" t="s">
        <v>34</v>
      </c>
      <c r="B36" s="106" t="s">
        <v>279</v>
      </c>
      <c r="C36" s="128">
        <f>PLBS!C39*IF(C35="Service",1,IF(C35="Manufacturer",2,3))</f>
        <v>0</v>
      </c>
      <c r="D36" s="82"/>
      <c r="E36" s="82"/>
      <c r="F36" s="82"/>
      <c r="G36" s="82"/>
      <c r="H36" s="95"/>
      <c r="I36" s="95"/>
      <c r="J36" s="95"/>
      <c r="K36" s="95"/>
      <c r="L36" s="95"/>
      <c r="M36" s="92"/>
      <c r="N36" s="92"/>
      <c r="O36" s="92"/>
      <c r="P36" s="92"/>
      <c r="Q36" s="92"/>
      <c r="R36" s="92"/>
      <c r="S36" s="92"/>
      <c r="T36" s="9"/>
      <c r="U36" s="9"/>
      <c r="V36" s="9"/>
      <c r="W36" s="9"/>
      <c r="X36" s="9"/>
      <c r="Y36" s="9"/>
      <c r="Z36" s="9"/>
      <c r="AA36" s="9"/>
      <c r="AB36" s="9"/>
      <c r="AC36" s="9"/>
    </row>
    <row r="37" spans="1:29" ht="14.25" customHeight="1">
      <c r="A37" s="93" t="s">
        <v>34</v>
      </c>
      <c r="B37" s="123" t="s">
        <v>280</v>
      </c>
      <c r="C37" s="124">
        <f>MIN(C34,C36,(VLOOKUP(F35,'Mstr_Sh-BIL-Audit'!A482:B492,2,0)))</f>
        <v>0</v>
      </c>
      <c r="D37" s="82"/>
      <c r="E37" s="82"/>
      <c r="F37" s="82"/>
      <c r="I37" s="95"/>
      <c r="J37" s="95"/>
      <c r="K37" s="95"/>
      <c r="L37" s="95"/>
      <c r="M37" s="92"/>
      <c r="N37" s="92"/>
      <c r="O37" s="92"/>
      <c r="P37" s="92"/>
      <c r="Q37" s="92"/>
      <c r="R37" s="92"/>
      <c r="S37" s="92"/>
      <c r="T37" s="9"/>
      <c r="U37" s="9"/>
      <c r="V37" s="9"/>
      <c r="W37" s="9"/>
      <c r="X37" s="9"/>
      <c r="Y37" s="9"/>
      <c r="Z37" s="9"/>
      <c r="AA37" s="9"/>
      <c r="AB37" s="9"/>
      <c r="AC37" s="9"/>
    </row>
    <row r="38" spans="1:29" ht="14.25" customHeight="1">
      <c r="A38" s="93" t="s">
        <v>34</v>
      </c>
      <c r="B38" s="129" t="s">
        <v>92</v>
      </c>
      <c r="C38" s="130" t="str">
        <f>Input!E35</f>
        <v>Yes</v>
      </c>
      <c r="D38" s="82"/>
      <c r="E38" s="82"/>
      <c r="F38" s="82"/>
      <c r="I38" s="95"/>
      <c r="J38" s="95"/>
      <c r="K38" s="95"/>
      <c r="L38" s="95"/>
      <c r="M38" s="92"/>
      <c r="N38" s="92"/>
      <c r="O38" s="92"/>
      <c r="P38" s="92"/>
      <c r="Q38" s="92"/>
      <c r="R38" s="92"/>
      <c r="S38" s="92"/>
      <c r="T38" s="9"/>
      <c r="U38" s="9"/>
      <c r="V38" s="9"/>
      <c r="W38" s="9"/>
      <c r="X38" s="9"/>
      <c r="Y38" s="9"/>
      <c r="Z38" s="9"/>
      <c r="AA38" s="9"/>
      <c r="AB38" s="9"/>
      <c r="AC38" s="9"/>
    </row>
    <row r="39" spans="1:29" ht="14.25" customHeight="1">
      <c r="A39" s="93" t="s">
        <v>34</v>
      </c>
      <c r="B39" s="82"/>
      <c r="C39" s="82"/>
      <c r="D39" s="82"/>
      <c r="E39" s="82"/>
      <c r="F39" s="82"/>
      <c r="I39" s="95"/>
      <c r="J39" s="95"/>
      <c r="K39" s="95"/>
      <c r="L39" s="95"/>
      <c r="M39" s="92"/>
      <c r="N39" s="92"/>
      <c r="O39" s="92"/>
      <c r="P39" s="92"/>
      <c r="Q39" s="92"/>
      <c r="R39" s="92"/>
      <c r="S39" s="92"/>
      <c r="T39" s="9"/>
      <c r="U39" s="9"/>
      <c r="V39" s="9"/>
      <c r="W39" s="9"/>
      <c r="X39" s="9"/>
      <c r="Y39" s="9"/>
      <c r="Z39" s="9"/>
      <c r="AA39" s="9"/>
      <c r="AB39" s="9"/>
      <c r="AC39" s="9"/>
    </row>
    <row r="40" spans="1:29" ht="14.25" customHeight="1">
      <c r="A40" s="93" t="s">
        <v>34</v>
      </c>
      <c r="B40" s="82"/>
      <c r="C40" s="82"/>
      <c r="D40" s="82"/>
      <c r="E40" s="82"/>
      <c r="F40" s="82"/>
      <c r="I40" s="95"/>
      <c r="J40" s="95"/>
      <c r="K40" s="95"/>
      <c r="L40" s="95"/>
      <c r="M40" s="92"/>
      <c r="N40" s="92" t="s">
        <v>46</v>
      </c>
      <c r="O40" s="92"/>
      <c r="P40" s="92"/>
      <c r="Q40" s="92"/>
      <c r="R40" s="92"/>
      <c r="S40" s="92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spans="1:29" ht="16.5" customHeight="1">
      <c r="A41" s="93" t="s">
        <v>34</v>
      </c>
      <c r="B41" s="82"/>
      <c r="C41" s="834" t="s">
        <v>281</v>
      </c>
      <c r="D41" s="823"/>
      <c r="E41" s="801" t="s">
        <v>282</v>
      </c>
      <c r="F41" s="793"/>
      <c r="G41" s="835" t="s">
        <v>283</v>
      </c>
      <c r="H41" s="790"/>
      <c r="I41" s="95"/>
      <c r="J41" s="95"/>
      <c r="K41" s="95"/>
      <c r="L41" s="95"/>
      <c r="M41" s="92"/>
      <c r="N41" s="92" t="s">
        <v>43</v>
      </c>
      <c r="O41" s="92"/>
      <c r="P41" s="92"/>
      <c r="Q41" s="92"/>
      <c r="R41" s="92"/>
      <c r="S41" s="92"/>
      <c r="T41" s="9"/>
      <c r="U41" s="9"/>
      <c r="V41" s="9"/>
      <c r="W41" s="9"/>
      <c r="X41" s="9"/>
      <c r="Y41" s="9"/>
      <c r="Z41" s="9"/>
      <c r="AA41" s="9"/>
      <c r="AB41" s="9"/>
      <c r="AC41" s="9"/>
    </row>
    <row r="42" spans="1:29" ht="14.25" customHeight="1">
      <c r="A42" s="93" t="s">
        <v>34</v>
      </c>
      <c r="B42" s="82"/>
      <c r="C42" s="106" t="s">
        <v>284</v>
      </c>
      <c r="D42" s="131">
        <v>0</v>
      </c>
      <c r="E42" s="107"/>
      <c r="F42" s="132" t="s">
        <v>285</v>
      </c>
      <c r="G42" s="133" t="s">
        <v>286</v>
      </c>
      <c r="H42" s="134" t="str">
        <f>IF(D42&gt;=500000,"Yes","No")</f>
        <v>No</v>
      </c>
      <c r="I42" s="95"/>
      <c r="J42" s="95"/>
      <c r="K42" s="95"/>
      <c r="L42" s="95"/>
      <c r="M42" s="92"/>
      <c r="N42" s="92"/>
      <c r="O42" s="92"/>
      <c r="P42" s="92"/>
      <c r="Q42" s="92"/>
      <c r="R42" s="92"/>
      <c r="S42" s="92"/>
      <c r="T42" s="9"/>
      <c r="U42" s="9"/>
      <c r="V42" s="9"/>
      <c r="W42" s="9"/>
      <c r="X42" s="9"/>
      <c r="Y42" s="9"/>
      <c r="Z42" s="9"/>
      <c r="AA42" s="9"/>
      <c r="AB42" s="9"/>
      <c r="AC42" s="9"/>
    </row>
    <row r="43" spans="1:29" ht="14.25" customHeight="1">
      <c r="A43" s="93" t="s">
        <v>34</v>
      </c>
      <c r="B43" s="82"/>
      <c r="C43" s="121" t="s">
        <v>287</v>
      </c>
      <c r="D43" s="125">
        <v>36</v>
      </c>
      <c r="E43" s="107" t="s">
        <v>288</v>
      </c>
      <c r="F43" s="135">
        <f>0.03*PLBS!C4</f>
        <v>0</v>
      </c>
      <c r="G43" s="133" t="s">
        <v>289</v>
      </c>
      <c r="H43" s="134" t="str">
        <f>IF(PLBS!C4&gt;=100,"Yes","No")</f>
        <v>No</v>
      </c>
      <c r="I43" s="95"/>
      <c r="J43" s="95"/>
      <c r="K43" s="95"/>
      <c r="L43" s="95"/>
      <c r="M43" s="92"/>
      <c r="N43" s="92"/>
      <c r="O43" s="92"/>
      <c r="P43" s="92"/>
      <c r="Q43" s="92"/>
      <c r="R43" s="92"/>
      <c r="S43" s="92"/>
      <c r="T43" s="9"/>
      <c r="U43" s="9"/>
      <c r="V43" s="9"/>
      <c r="W43" s="9"/>
      <c r="X43" s="9"/>
      <c r="Y43" s="9"/>
      <c r="Z43" s="9"/>
      <c r="AA43" s="9"/>
      <c r="AB43" s="9"/>
      <c r="AC43" s="9"/>
    </row>
    <row r="44" spans="1:29" ht="14.25" customHeight="1">
      <c r="A44" s="93" t="s">
        <v>34</v>
      </c>
      <c r="B44" s="82"/>
      <c r="C44" s="121" t="s">
        <v>290</v>
      </c>
      <c r="D44" s="136">
        <v>0</v>
      </c>
      <c r="E44" s="107" t="s">
        <v>291</v>
      </c>
      <c r="F44" s="135">
        <f>(D42*15%)/100000</f>
        <v>0</v>
      </c>
      <c r="G44" s="133" t="s">
        <v>292</v>
      </c>
      <c r="H44" s="137" t="s">
        <v>46</v>
      </c>
      <c r="I44" s="95"/>
      <c r="J44" s="95"/>
      <c r="K44" s="95"/>
      <c r="L44" s="95"/>
      <c r="M44" s="92"/>
      <c r="N44" s="92"/>
      <c r="O44" s="92"/>
      <c r="P44" s="92"/>
      <c r="Q44" s="92"/>
      <c r="R44" s="92"/>
      <c r="S44" s="92"/>
      <c r="T44" s="9"/>
      <c r="U44" s="9"/>
      <c r="V44" s="9"/>
      <c r="W44" s="9"/>
      <c r="X44" s="9"/>
      <c r="Y44" s="9"/>
      <c r="Z44" s="9"/>
      <c r="AA44" s="9"/>
      <c r="AB44" s="9"/>
      <c r="AC44" s="9"/>
    </row>
    <row r="45" spans="1:29" ht="14.25" customHeight="1">
      <c r="A45" s="93" t="s">
        <v>34</v>
      </c>
      <c r="B45" s="82"/>
      <c r="C45" s="106" t="s">
        <v>293</v>
      </c>
      <c r="D45" s="128">
        <f>D43</f>
        <v>36</v>
      </c>
      <c r="E45" s="107" t="s">
        <v>294</v>
      </c>
      <c r="F45" s="135">
        <v>3</v>
      </c>
      <c r="G45" s="133" t="s">
        <v>295</v>
      </c>
      <c r="H45" s="137" t="s">
        <v>46</v>
      </c>
      <c r="I45" s="95"/>
      <c r="J45" s="95"/>
      <c r="K45" s="95"/>
      <c r="L45" s="95"/>
      <c r="M45" s="92"/>
      <c r="N45" s="92"/>
      <c r="O45" s="92"/>
      <c r="P45" s="92"/>
      <c r="Q45" s="92"/>
      <c r="R45" s="92"/>
      <c r="S45" s="92"/>
      <c r="T45" s="9"/>
      <c r="U45" s="9"/>
      <c r="V45" s="9"/>
      <c r="W45" s="9"/>
      <c r="X45" s="9"/>
      <c r="Y45" s="9"/>
      <c r="Z45" s="9"/>
      <c r="AA45" s="9"/>
      <c r="AB45" s="9"/>
      <c r="AC45" s="9"/>
    </row>
    <row r="46" spans="1:29" ht="14.25" customHeight="1">
      <c r="A46" s="93" t="s">
        <v>34</v>
      </c>
      <c r="B46" s="82"/>
      <c r="C46" s="121" t="s">
        <v>296</v>
      </c>
      <c r="D46" s="138">
        <v>0.17</v>
      </c>
      <c r="E46" s="107" t="s">
        <v>297</v>
      </c>
      <c r="F46" s="135">
        <f t="shared" ref="F46:F47" si="1">MIN(F43:F45)</f>
        <v>0</v>
      </c>
      <c r="G46" s="139" t="s">
        <v>298</v>
      </c>
      <c r="H46" s="137" t="s">
        <v>46</v>
      </c>
      <c r="I46" s="95"/>
      <c r="J46" s="95"/>
      <c r="K46" s="95"/>
      <c r="L46" s="95"/>
      <c r="M46" s="92"/>
      <c r="N46" s="92"/>
      <c r="O46" s="92"/>
      <c r="P46" s="92"/>
      <c r="Q46" s="92"/>
      <c r="R46" s="92"/>
      <c r="S46" s="92"/>
      <c r="T46" s="9"/>
      <c r="U46" s="9"/>
      <c r="V46" s="9"/>
      <c r="W46" s="9"/>
      <c r="X46" s="9"/>
      <c r="Y46" s="9"/>
      <c r="Z46" s="9"/>
      <c r="AA46" s="9"/>
      <c r="AB46" s="9"/>
      <c r="AC46" s="9"/>
    </row>
    <row r="47" spans="1:29" ht="14.25" customHeight="1">
      <c r="A47" s="93" t="s">
        <v>34</v>
      </c>
      <c r="B47" s="82"/>
      <c r="C47" s="121" t="s">
        <v>299</v>
      </c>
      <c r="D47" s="140">
        <f>PMT(D46/12,D43,-D42,0,D44)</f>
        <v>0</v>
      </c>
      <c r="E47" s="107" t="s">
        <v>300</v>
      </c>
      <c r="F47" s="141">
        <f t="shared" si="1"/>
        <v>0</v>
      </c>
      <c r="G47" s="133" t="s">
        <v>301</v>
      </c>
      <c r="H47" s="137" t="s">
        <v>46</v>
      </c>
      <c r="I47" s="95"/>
      <c r="J47" s="95"/>
      <c r="K47" s="95"/>
      <c r="L47" s="95"/>
      <c r="M47" s="92"/>
      <c r="N47" s="92"/>
      <c r="O47" s="92"/>
      <c r="P47" s="92"/>
      <c r="Q47" s="92"/>
      <c r="R47" s="92"/>
      <c r="S47" s="92"/>
      <c r="T47" s="9"/>
      <c r="U47" s="9"/>
      <c r="V47" s="9"/>
      <c r="W47" s="9"/>
      <c r="X47" s="9"/>
      <c r="Y47" s="9"/>
      <c r="Z47" s="9"/>
      <c r="AA47" s="9"/>
      <c r="AB47" s="9"/>
      <c r="AC47" s="9"/>
    </row>
    <row r="48" spans="1:29" ht="14.25" customHeight="1">
      <c r="A48" s="93" t="s">
        <v>34</v>
      </c>
      <c r="B48" s="82"/>
      <c r="C48" s="121" t="s">
        <v>302</v>
      </c>
      <c r="D48" s="140">
        <f>PMT(D46/12,36,-D42,0,D44)</f>
        <v>0</v>
      </c>
      <c r="E48" s="107" t="s">
        <v>303</v>
      </c>
      <c r="F48" s="142" t="e">
        <f>(E17+F47)/E27</f>
        <v>#DIV/0!</v>
      </c>
      <c r="G48" s="133" t="s">
        <v>304</v>
      </c>
      <c r="H48" s="137" t="s">
        <v>46</v>
      </c>
      <c r="I48" s="95"/>
      <c r="J48" s="95"/>
      <c r="K48" s="95"/>
      <c r="L48" s="95"/>
      <c r="M48" s="92"/>
      <c r="N48" s="92"/>
      <c r="O48" s="92"/>
      <c r="P48" s="92"/>
      <c r="Q48" s="92"/>
      <c r="R48" s="92"/>
      <c r="S48" s="92"/>
      <c r="T48" s="9"/>
      <c r="U48" s="9"/>
      <c r="V48" s="9"/>
      <c r="W48" s="9"/>
      <c r="X48" s="9"/>
      <c r="Y48" s="9"/>
      <c r="Z48" s="9"/>
      <c r="AA48" s="9"/>
      <c r="AB48" s="9"/>
      <c r="AC48" s="9"/>
    </row>
    <row r="49" spans="1:29" ht="14.25" customHeight="1">
      <c r="A49" s="93" t="s">
        <v>34</v>
      </c>
      <c r="B49" s="82"/>
      <c r="C49" s="143" t="s">
        <v>305</v>
      </c>
      <c r="D49" s="144">
        <f>PMT(D46/12,24,-D42,0,D44)</f>
        <v>0</v>
      </c>
      <c r="E49" s="82"/>
      <c r="F49" s="82"/>
      <c r="G49" s="133" t="s">
        <v>306</v>
      </c>
      <c r="H49" s="137" t="s">
        <v>46</v>
      </c>
      <c r="I49" s="95"/>
      <c r="J49" s="95"/>
      <c r="K49" s="95"/>
      <c r="L49" s="95"/>
      <c r="M49" s="92"/>
      <c r="N49" s="92"/>
      <c r="O49" s="92"/>
      <c r="P49" s="92"/>
      <c r="Q49" s="92"/>
      <c r="R49" s="92"/>
      <c r="S49" s="92"/>
      <c r="T49" s="9"/>
      <c r="U49" s="9"/>
      <c r="V49" s="9"/>
      <c r="W49" s="9"/>
      <c r="X49" s="9"/>
      <c r="Y49" s="9"/>
      <c r="Z49" s="9"/>
      <c r="AA49" s="9"/>
      <c r="AB49" s="9"/>
      <c r="AC49" s="9"/>
    </row>
    <row r="50" spans="1:29" ht="15.75" customHeight="1">
      <c r="A50" s="93" t="s">
        <v>34</v>
      </c>
      <c r="B50" s="145"/>
      <c r="C50" s="145"/>
      <c r="D50" s="145"/>
      <c r="E50" s="145"/>
      <c r="F50" s="145"/>
      <c r="G50" s="146" t="s">
        <v>307</v>
      </c>
      <c r="H50" s="146" t="str">
        <f>IF(AND((H42="Yes"),(H43="Yes"),(H44="Yes"),(H45="Yes"),(H46="Yes"),(H47="Yes"),(H48="Yes"),(H49="Yes")),"Yes","No")</f>
        <v>No</v>
      </c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5"/>
      <c r="U50" s="145"/>
      <c r="V50" s="145"/>
      <c r="W50" s="145"/>
      <c r="X50" s="145"/>
      <c r="Y50" s="145"/>
      <c r="Z50" s="145"/>
      <c r="AA50" s="145"/>
      <c r="AB50" s="145"/>
      <c r="AC50" s="145"/>
    </row>
    <row r="51" spans="1:29" ht="15" customHeight="1">
      <c r="A51" s="83" t="s">
        <v>308</v>
      </c>
      <c r="B51" s="148" t="s">
        <v>257</v>
      </c>
      <c r="C51" s="836" t="str">
        <f>CONCATENATE("Rs.",D89/100000,".","Lacs"," ",D90," Months")</f>
        <v>Rs.0.Lacs 36 Months</v>
      </c>
      <c r="D51" s="837"/>
      <c r="E51" s="838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"/>
      <c r="U51" s="9"/>
      <c r="V51" s="9"/>
      <c r="W51" s="9"/>
      <c r="X51" s="9"/>
      <c r="Y51" s="9"/>
      <c r="Z51" s="9"/>
      <c r="AA51" s="9"/>
      <c r="AB51" s="9"/>
      <c r="AC51" s="9"/>
    </row>
    <row r="52" spans="1:29" ht="25.5" customHeight="1">
      <c r="A52" s="83" t="s">
        <v>308</v>
      </c>
      <c r="B52" s="149" t="s">
        <v>51</v>
      </c>
      <c r="C52" s="150" t="s">
        <v>52</v>
      </c>
      <c r="D52" s="150" t="s">
        <v>309</v>
      </c>
      <c r="E52" s="151" t="s">
        <v>259</v>
      </c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spans="1:29" ht="15" customHeight="1">
      <c r="A53" s="83" t="s">
        <v>308</v>
      </c>
      <c r="B53" s="152" t="s">
        <v>55</v>
      </c>
      <c r="C53" s="153">
        <f>Input!C10</f>
        <v>0</v>
      </c>
      <c r="D53" s="154">
        <v>4</v>
      </c>
      <c r="E53" s="155">
        <f t="shared" ref="E53:E57" si="2">C53/D53</f>
        <v>0</v>
      </c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"/>
      <c r="U53" s="9"/>
      <c r="V53" s="9"/>
      <c r="W53" s="9"/>
      <c r="X53" s="9"/>
      <c r="Y53" s="9"/>
      <c r="Z53" s="9"/>
      <c r="AA53" s="9"/>
      <c r="AB53" s="9"/>
      <c r="AC53" s="9"/>
    </row>
    <row r="54" spans="1:29" ht="15" customHeight="1">
      <c r="A54" s="83" t="s">
        <v>308</v>
      </c>
      <c r="B54" s="152" t="s">
        <v>310</v>
      </c>
      <c r="C54" s="153">
        <f>Input!C11</f>
        <v>0</v>
      </c>
      <c r="D54" s="153">
        <f>100/12</f>
        <v>8.3333333333333339</v>
      </c>
      <c r="E54" s="155">
        <f t="shared" si="2"/>
        <v>0</v>
      </c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"/>
      <c r="U54" s="9"/>
      <c r="V54" s="9"/>
      <c r="W54" s="9"/>
      <c r="X54" s="9"/>
      <c r="Y54" s="9"/>
      <c r="Z54" s="9"/>
      <c r="AA54" s="9"/>
      <c r="AB54" s="9"/>
      <c r="AC54" s="9"/>
    </row>
    <row r="55" spans="1:29" ht="15" customHeight="1">
      <c r="A55" s="83" t="s">
        <v>308</v>
      </c>
      <c r="B55" s="152" t="s">
        <v>61</v>
      </c>
      <c r="C55" s="153">
        <f>Input!C12</f>
        <v>0</v>
      </c>
      <c r="D55" s="154">
        <v>3</v>
      </c>
      <c r="E55" s="155">
        <f t="shared" si="2"/>
        <v>0</v>
      </c>
      <c r="F55" s="92"/>
      <c r="G55" s="92"/>
      <c r="H55" s="156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"/>
      <c r="U55" s="9"/>
      <c r="V55" s="9"/>
      <c r="W55" s="9"/>
      <c r="X55" s="9"/>
      <c r="Y55" s="9"/>
      <c r="Z55" s="9"/>
      <c r="AA55" s="9"/>
      <c r="AB55" s="9"/>
      <c r="AC55" s="9"/>
    </row>
    <row r="56" spans="1:29" ht="15" customHeight="1">
      <c r="A56" s="83" t="s">
        <v>308</v>
      </c>
      <c r="B56" s="152" t="s">
        <v>311</v>
      </c>
      <c r="C56" s="153">
        <f>Input!C13</f>
        <v>0</v>
      </c>
      <c r="D56" s="154">
        <v>4</v>
      </c>
      <c r="E56" s="155">
        <f t="shared" si="2"/>
        <v>0</v>
      </c>
      <c r="F56" s="92"/>
      <c r="G56" s="92"/>
      <c r="H56" s="156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ht="15" customHeight="1">
      <c r="A57" s="83" t="s">
        <v>308</v>
      </c>
      <c r="B57" s="152" t="s">
        <v>312</v>
      </c>
      <c r="C57" s="153">
        <f>Input!C14</f>
        <v>0</v>
      </c>
      <c r="D57" s="154">
        <v>3</v>
      </c>
      <c r="E57" s="155">
        <f t="shared" si="2"/>
        <v>0</v>
      </c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ht="15" customHeight="1">
      <c r="A58" s="83" t="s">
        <v>308</v>
      </c>
      <c r="B58" s="152" t="s">
        <v>72</v>
      </c>
      <c r="C58" s="153">
        <f>Input!C17</f>
        <v>0</v>
      </c>
      <c r="D58" s="154">
        <v>1</v>
      </c>
      <c r="E58" s="157">
        <f>+C58</f>
        <v>0</v>
      </c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"/>
      <c r="U58" s="9"/>
      <c r="V58" s="9"/>
      <c r="W58" s="9"/>
      <c r="X58" s="9"/>
      <c r="Y58" s="9"/>
      <c r="Z58" s="9"/>
      <c r="AA58" s="9"/>
      <c r="AB58" s="9"/>
      <c r="AC58" s="9"/>
    </row>
    <row r="59" spans="1:29" ht="15" customHeight="1">
      <c r="A59" s="83" t="s">
        <v>308</v>
      </c>
      <c r="B59" s="96" t="s">
        <v>260</v>
      </c>
      <c r="C59" s="153">
        <f>Input!C16</f>
        <v>0</v>
      </c>
      <c r="D59" s="154">
        <v>1</v>
      </c>
      <c r="E59" s="155">
        <f>C59/D59</f>
        <v>0</v>
      </c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"/>
      <c r="U59" s="9"/>
      <c r="V59" s="9"/>
      <c r="W59" s="9"/>
      <c r="X59" s="9"/>
      <c r="Y59" s="9"/>
      <c r="Z59" s="9"/>
      <c r="AA59" s="9"/>
      <c r="AB59" s="9"/>
      <c r="AC59" s="9"/>
    </row>
    <row r="60" spans="1:29" ht="15" customHeight="1">
      <c r="A60" s="83" t="s">
        <v>308</v>
      </c>
      <c r="B60" s="152" t="s">
        <v>84</v>
      </c>
      <c r="C60" s="153">
        <f>Input!C15</f>
        <v>0</v>
      </c>
      <c r="D60" s="154">
        <v>1</v>
      </c>
      <c r="E60" s="157">
        <f>C60</f>
        <v>0</v>
      </c>
      <c r="F60" s="840" t="s">
        <v>261</v>
      </c>
      <c r="G60" s="838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"/>
      <c r="U60" s="9"/>
      <c r="V60" s="9"/>
      <c r="W60" s="9"/>
      <c r="X60" s="9"/>
      <c r="Y60" s="9"/>
      <c r="Z60" s="9"/>
      <c r="AA60" s="9"/>
      <c r="AB60" s="9"/>
      <c r="AC60" s="9"/>
    </row>
    <row r="61" spans="1:29" ht="14.25" customHeight="1">
      <c r="A61" s="83" t="s">
        <v>308</v>
      </c>
      <c r="B61" s="152" t="s">
        <v>313</v>
      </c>
      <c r="C61" s="153">
        <f>D94/100000</f>
        <v>0</v>
      </c>
      <c r="D61" s="154">
        <v>1</v>
      </c>
      <c r="E61" s="157">
        <f>C61/D61*12</f>
        <v>0</v>
      </c>
      <c r="F61" s="152" t="s">
        <v>203</v>
      </c>
      <c r="G61" s="158">
        <f>Input_Actv_Loan!C32</f>
        <v>0</v>
      </c>
      <c r="H61" s="92"/>
      <c r="I61" s="839"/>
      <c r="J61" s="825"/>
      <c r="K61" s="92"/>
      <c r="L61" s="92"/>
      <c r="M61" s="92"/>
      <c r="N61" s="92"/>
      <c r="O61" s="92"/>
      <c r="P61" s="92"/>
      <c r="Q61" s="92"/>
      <c r="R61" s="92"/>
      <c r="S61" s="92"/>
      <c r="T61" s="9"/>
      <c r="U61" s="9"/>
      <c r="V61" s="9"/>
      <c r="W61" s="9"/>
      <c r="X61" s="9"/>
      <c r="Y61" s="9"/>
      <c r="Z61" s="9"/>
      <c r="AA61" s="9"/>
      <c r="AB61" s="9"/>
      <c r="AC61" s="9"/>
    </row>
    <row r="62" spans="1:29" ht="15" customHeight="1">
      <c r="A62" s="83" t="s">
        <v>308</v>
      </c>
      <c r="B62" s="152" t="s">
        <v>73</v>
      </c>
      <c r="C62" s="153">
        <f>Input!C18</f>
        <v>0</v>
      </c>
      <c r="D62" s="154">
        <v>1</v>
      </c>
      <c r="E62" s="155">
        <f t="shared" ref="E62:E64" si="3">C62/D62</f>
        <v>0</v>
      </c>
      <c r="F62" s="152" t="s">
        <v>206</v>
      </c>
      <c r="G62" s="159">
        <f>Input_Actv_Loan!C33</f>
        <v>0</v>
      </c>
      <c r="H62" s="92"/>
      <c r="I62" s="99"/>
      <c r="J62" s="99"/>
      <c r="K62" s="92"/>
      <c r="L62" s="92"/>
      <c r="M62" s="92"/>
      <c r="N62" s="92"/>
      <c r="O62" s="92"/>
      <c r="P62" s="92"/>
      <c r="Q62" s="92"/>
      <c r="R62" s="92"/>
      <c r="S62" s="92"/>
      <c r="T62" s="9"/>
      <c r="U62" s="9"/>
      <c r="V62" s="9"/>
      <c r="W62" s="9"/>
      <c r="X62" s="9"/>
      <c r="Y62" s="9"/>
      <c r="Z62" s="9"/>
      <c r="AA62" s="9"/>
      <c r="AB62" s="9"/>
      <c r="AC62" s="9"/>
    </row>
    <row r="63" spans="1:29" ht="15" customHeight="1">
      <c r="A63" s="83" t="s">
        <v>308</v>
      </c>
      <c r="B63" s="152" t="s">
        <v>74</v>
      </c>
      <c r="C63" s="153">
        <f>Input!C19</f>
        <v>0</v>
      </c>
      <c r="D63" s="154">
        <v>1</v>
      </c>
      <c r="E63" s="155">
        <f t="shared" si="3"/>
        <v>0</v>
      </c>
      <c r="F63" s="160" t="s">
        <v>209</v>
      </c>
      <c r="G63" s="161">
        <f>Input_Actv_Loan!C34</f>
        <v>0</v>
      </c>
      <c r="H63" s="92"/>
      <c r="I63" s="99"/>
      <c r="J63" s="99"/>
      <c r="K63" s="92"/>
      <c r="L63" s="92"/>
      <c r="M63" s="92"/>
      <c r="N63" s="92"/>
      <c r="O63" s="92"/>
      <c r="P63" s="92"/>
      <c r="Q63" s="92"/>
      <c r="R63" s="92"/>
      <c r="S63" s="92"/>
      <c r="T63" s="9"/>
      <c r="U63" s="9"/>
      <c r="V63" s="9"/>
      <c r="W63" s="9"/>
      <c r="X63" s="9"/>
      <c r="Y63" s="9"/>
      <c r="Z63" s="9"/>
      <c r="AA63" s="9"/>
      <c r="AB63" s="9"/>
      <c r="AC63" s="9"/>
    </row>
    <row r="64" spans="1:29" ht="15" customHeight="1">
      <c r="A64" s="83" t="s">
        <v>308</v>
      </c>
      <c r="B64" s="152" t="s">
        <v>75</v>
      </c>
      <c r="C64" s="153">
        <f>Input!C20</f>
        <v>0</v>
      </c>
      <c r="D64" s="154">
        <v>1</v>
      </c>
      <c r="E64" s="155">
        <f t="shared" si="3"/>
        <v>0</v>
      </c>
      <c r="F64" s="92"/>
      <c r="G64" s="92"/>
      <c r="H64" s="156"/>
      <c r="I64" s="99"/>
      <c r="J64" s="99"/>
      <c r="K64" s="92"/>
      <c r="L64" s="92"/>
      <c r="M64" s="92"/>
      <c r="N64" s="92"/>
      <c r="O64" s="92"/>
      <c r="P64" s="92"/>
      <c r="Q64" s="92"/>
      <c r="R64" s="92"/>
      <c r="S64" s="92"/>
      <c r="T64" s="9"/>
      <c r="U64" s="9"/>
      <c r="V64" s="9"/>
      <c r="W64" s="9"/>
      <c r="X64" s="9"/>
      <c r="Y64" s="9"/>
      <c r="Z64" s="9"/>
      <c r="AA64" s="9"/>
      <c r="AB64" s="9"/>
      <c r="AC64" s="9"/>
    </row>
    <row r="65" spans="1:29" ht="15" customHeight="1">
      <c r="A65" s="83" t="s">
        <v>308</v>
      </c>
      <c r="B65" s="841" t="s">
        <v>314</v>
      </c>
      <c r="C65" s="800"/>
      <c r="D65" s="790"/>
      <c r="E65" s="162">
        <f>+SUM(E53:E64)</f>
        <v>0</v>
      </c>
      <c r="F65" s="92"/>
      <c r="G65" s="92"/>
      <c r="H65" s="92"/>
      <c r="I65" s="99"/>
      <c r="J65" s="99"/>
      <c r="K65" s="92"/>
      <c r="L65" s="92"/>
      <c r="M65" s="92"/>
      <c r="N65" s="92"/>
      <c r="O65" s="92"/>
      <c r="P65" s="92"/>
      <c r="Q65" s="92"/>
      <c r="R65" s="92"/>
      <c r="S65" s="92"/>
      <c r="T65" s="9"/>
      <c r="U65" s="9"/>
      <c r="V65" s="9"/>
      <c r="W65" s="9"/>
      <c r="X65" s="9"/>
      <c r="Y65" s="9"/>
      <c r="Z65" s="9"/>
      <c r="AA65" s="9"/>
      <c r="AB65" s="9"/>
      <c r="AC65" s="9"/>
    </row>
    <row r="66" spans="1:29" ht="15" customHeight="1">
      <c r="A66" s="83" t="s">
        <v>308</v>
      </c>
      <c r="B66" s="842"/>
      <c r="C66" s="800"/>
      <c r="D66" s="800"/>
      <c r="E66" s="843"/>
      <c r="F66" s="92"/>
      <c r="G66" s="92"/>
      <c r="H66" s="92"/>
      <c r="I66" s="99"/>
      <c r="J66" s="99"/>
      <c r="K66" s="92"/>
      <c r="L66" s="92"/>
      <c r="M66" s="92"/>
      <c r="N66" s="92"/>
      <c r="O66" s="92"/>
      <c r="P66" s="92"/>
      <c r="Q66" s="92"/>
      <c r="R66" s="92"/>
      <c r="S66" s="92"/>
      <c r="T66" s="9"/>
      <c r="U66" s="9"/>
      <c r="V66" s="9"/>
      <c r="W66" s="9"/>
      <c r="X66" s="9"/>
      <c r="Y66" s="9"/>
      <c r="Z66" s="9"/>
      <c r="AA66" s="9"/>
      <c r="AB66" s="9"/>
      <c r="AC66" s="9"/>
    </row>
    <row r="67" spans="1:29" ht="15" customHeight="1">
      <c r="A67" s="83" t="s">
        <v>308</v>
      </c>
      <c r="B67" s="163" t="s">
        <v>264</v>
      </c>
      <c r="C67" s="164"/>
      <c r="D67" s="164"/>
      <c r="E67" s="165" t="s">
        <v>315</v>
      </c>
      <c r="F67" s="166" t="s">
        <v>266</v>
      </c>
      <c r="G67" s="92"/>
      <c r="H67" s="92"/>
      <c r="I67" s="99"/>
      <c r="J67" s="99"/>
      <c r="K67" s="92"/>
      <c r="L67" s="92"/>
      <c r="M67" s="92"/>
      <c r="N67" s="92"/>
      <c r="O67" s="92"/>
      <c r="P67" s="92"/>
      <c r="Q67" s="92"/>
      <c r="R67" s="92"/>
      <c r="S67" s="92"/>
      <c r="T67" s="9"/>
      <c r="U67" s="9"/>
      <c r="V67" s="9"/>
      <c r="W67" s="9"/>
      <c r="X67" s="9"/>
      <c r="Y67" s="9"/>
      <c r="Z67" s="9"/>
      <c r="AA67" s="9"/>
      <c r="AB67" s="9"/>
      <c r="AC67" s="9"/>
    </row>
    <row r="68" spans="1:29" ht="15" customHeight="1">
      <c r="A68" s="83" t="s">
        <v>308</v>
      </c>
      <c r="B68" s="152" t="s">
        <v>82</v>
      </c>
      <c r="C68" s="167">
        <f>Input!C25</f>
        <v>0</v>
      </c>
      <c r="D68" s="153">
        <f>Input!D25</f>
        <v>0</v>
      </c>
      <c r="E68" s="157">
        <f>Input!E25</f>
        <v>0</v>
      </c>
      <c r="F68" s="168">
        <f>Input_Actv_Loan!E32</f>
        <v>0</v>
      </c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"/>
      <c r="U68" s="9"/>
      <c r="V68" s="9"/>
      <c r="W68" s="9"/>
      <c r="X68" s="9"/>
      <c r="Y68" s="9"/>
      <c r="Z68" s="9"/>
      <c r="AA68" s="9"/>
      <c r="AB68" s="9"/>
      <c r="AC68" s="9"/>
    </row>
    <row r="69" spans="1:29" ht="15" customHeight="1">
      <c r="A69" s="83" t="s">
        <v>308</v>
      </c>
      <c r="B69" s="152" t="s">
        <v>83</v>
      </c>
      <c r="C69" s="169">
        <f>PLBS!C21*0.5</f>
        <v>0</v>
      </c>
      <c r="D69" s="153">
        <f>Input!D26</f>
        <v>0</v>
      </c>
      <c r="E69" s="157">
        <f>IF(C69&gt;D69,D69,C69)</f>
        <v>0</v>
      </c>
      <c r="F69" s="168">
        <f>Input_Actv_Loan!E33</f>
        <v>0</v>
      </c>
      <c r="G69" s="92"/>
      <c r="H69" s="92"/>
      <c r="I69" s="92"/>
      <c r="J69" s="92"/>
      <c r="K69" s="156"/>
      <c r="L69" s="92"/>
      <c r="M69" s="92"/>
      <c r="N69" s="92"/>
      <c r="O69" s="92"/>
      <c r="P69" s="92"/>
      <c r="Q69" s="92"/>
      <c r="R69" s="92"/>
      <c r="S69" s="92"/>
      <c r="T69" s="9"/>
      <c r="U69" s="9"/>
      <c r="V69" s="9"/>
      <c r="W69" s="9"/>
      <c r="X69" s="9"/>
      <c r="Y69" s="9"/>
      <c r="Z69" s="9"/>
      <c r="AA69" s="9"/>
      <c r="AB69" s="9"/>
      <c r="AC69" s="9"/>
    </row>
    <row r="70" spans="1:29" ht="15" customHeight="1">
      <c r="A70" s="83" t="s">
        <v>308</v>
      </c>
      <c r="B70" s="152" t="s">
        <v>84</v>
      </c>
      <c r="C70" s="170">
        <f>Input!C27</f>
        <v>0</v>
      </c>
      <c r="D70" s="154"/>
      <c r="E70" s="157">
        <f>Input!E27</f>
        <v>0</v>
      </c>
      <c r="F70" s="171">
        <f>Input_Actv_Loan!E34</f>
        <v>0</v>
      </c>
      <c r="G70" s="92"/>
      <c r="H70" s="92"/>
      <c r="I70" s="92"/>
      <c r="J70" s="92"/>
      <c r="K70" s="156"/>
      <c r="L70" s="92"/>
      <c r="M70" s="92"/>
      <c r="N70" s="92"/>
      <c r="O70" s="92"/>
      <c r="P70" s="92"/>
      <c r="Q70" s="92"/>
      <c r="R70" s="92"/>
      <c r="S70" s="92"/>
      <c r="T70" s="9"/>
      <c r="U70" s="9"/>
      <c r="V70" s="9"/>
      <c r="W70" s="9"/>
      <c r="X70" s="9"/>
      <c r="Y70" s="9"/>
      <c r="Z70" s="9"/>
      <c r="AA70" s="9"/>
      <c r="AB70" s="9"/>
      <c r="AC70" s="9"/>
    </row>
    <row r="71" spans="1:29" ht="15" customHeight="1">
      <c r="A71" s="83" t="s">
        <v>308</v>
      </c>
      <c r="B71" s="152" t="s">
        <v>85</v>
      </c>
      <c r="C71" s="172"/>
      <c r="D71" s="154"/>
      <c r="E71" s="173">
        <f>Input!E28</f>
        <v>0</v>
      </c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"/>
      <c r="U71" s="9"/>
      <c r="V71" s="9"/>
      <c r="W71" s="9"/>
      <c r="X71" s="9"/>
      <c r="Y71" s="9"/>
      <c r="Z71" s="9"/>
      <c r="AA71" s="9"/>
      <c r="AB71" s="9"/>
      <c r="AC71" s="9"/>
    </row>
    <row r="72" spans="1:29" ht="15" customHeight="1">
      <c r="A72" s="83" t="s">
        <v>308</v>
      </c>
      <c r="B72" s="152" t="s">
        <v>86</v>
      </c>
      <c r="C72" s="154"/>
      <c r="D72" s="172"/>
      <c r="E72" s="157">
        <f>Input!E29</f>
        <v>0</v>
      </c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"/>
      <c r="U72" s="9"/>
      <c r="V72" s="9"/>
      <c r="W72" s="9"/>
      <c r="X72" s="9"/>
      <c r="Y72" s="9"/>
      <c r="Z72" s="9"/>
      <c r="AA72" s="9"/>
      <c r="AB72" s="9"/>
      <c r="AC72" s="9"/>
    </row>
    <row r="73" spans="1:29" ht="15" customHeight="1">
      <c r="A73" s="83" t="s">
        <v>308</v>
      </c>
      <c r="B73" s="152" t="s">
        <v>316</v>
      </c>
      <c r="C73" s="172"/>
      <c r="D73" s="172"/>
      <c r="E73" s="157">
        <f>Input!E30</f>
        <v>0</v>
      </c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"/>
      <c r="U73" s="9"/>
      <c r="V73" s="9"/>
      <c r="W73" s="9"/>
      <c r="X73" s="9"/>
      <c r="Y73" s="9"/>
      <c r="Z73" s="9"/>
      <c r="AA73" s="9"/>
      <c r="AB73" s="9"/>
      <c r="AC73" s="9"/>
    </row>
    <row r="74" spans="1:29" ht="15" customHeight="1">
      <c r="A74" s="83" t="s">
        <v>308</v>
      </c>
      <c r="B74" s="174" t="s">
        <v>89</v>
      </c>
      <c r="C74" s="175"/>
      <c r="D74" s="175"/>
      <c r="E74" s="176">
        <f>Input!E31</f>
        <v>0</v>
      </c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"/>
      <c r="U74" s="9"/>
      <c r="V74" s="9"/>
      <c r="W74" s="9"/>
      <c r="X74" s="9"/>
      <c r="Y74" s="9"/>
      <c r="Z74" s="9"/>
      <c r="AA74" s="9"/>
      <c r="AB74" s="9"/>
      <c r="AC74" s="9"/>
    </row>
    <row r="75" spans="1:29" ht="15" customHeight="1">
      <c r="A75" s="83" t="s">
        <v>308</v>
      </c>
      <c r="B75" s="844" t="s">
        <v>91</v>
      </c>
      <c r="C75" s="800"/>
      <c r="D75" s="790"/>
      <c r="E75" s="162">
        <f>SUM(E68:E74)</f>
        <v>0</v>
      </c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"/>
      <c r="U75" s="9"/>
      <c r="V75" s="9"/>
      <c r="W75" s="9"/>
      <c r="X75" s="9"/>
      <c r="Y75" s="9"/>
      <c r="Z75" s="9"/>
      <c r="AA75" s="9"/>
      <c r="AB75" s="9"/>
      <c r="AC75" s="9"/>
    </row>
    <row r="76" spans="1:29" ht="15" customHeight="1">
      <c r="A76" s="83" t="s">
        <v>308</v>
      </c>
      <c r="B76" s="844" t="s">
        <v>268</v>
      </c>
      <c r="C76" s="800"/>
      <c r="D76" s="790"/>
      <c r="E76" s="177" t="e">
        <f>+E65/E75</f>
        <v>#DIV/0!</v>
      </c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"/>
      <c r="U76" s="9"/>
      <c r="V76" s="9"/>
      <c r="W76" s="9"/>
      <c r="X76" s="9"/>
      <c r="Y76" s="9"/>
      <c r="Z76" s="9"/>
      <c r="AA76" s="9"/>
      <c r="AB76" s="9"/>
      <c r="AC76" s="9"/>
    </row>
    <row r="77" spans="1:29" ht="15" customHeight="1">
      <c r="A77" s="83" t="s">
        <v>308</v>
      </c>
      <c r="B77" s="845" t="s">
        <v>269</v>
      </c>
      <c r="C77" s="846"/>
      <c r="D77" s="847"/>
      <c r="E77" s="178" t="e">
        <f>(E55+E57+E58+E61+E62+E64+E59)/E75</f>
        <v>#DIV/0!</v>
      </c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"/>
      <c r="U77" s="9"/>
      <c r="V77" s="9"/>
      <c r="W77" s="9"/>
      <c r="X77" s="9"/>
      <c r="Y77" s="9"/>
      <c r="Z77" s="9"/>
      <c r="AA77" s="9"/>
      <c r="AB77" s="9"/>
      <c r="AC77" s="9"/>
    </row>
    <row r="78" spans="1:29" ht="15" customHeight="1">
      <c r="A78" s="83" t="s">
        <v>308</v>
      </c>
      <c r="B78" s="70"/>
      <c r="C78" s="179"/>
      <c r="D78" s="82"/>
      <c r="E78" s="180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"/>
      <c r="U78" s="9"/>
      <c r="V78" s="9"/>
      <c r="W78" s="9"/>
      <c r="X78" s="9"/>
      <c r="Y78" s="9"/>
      <c r="Z78" s="9"/>
      <c r="AA78" s="9"/>
      <c r="AB78" s="9"/>
      <c r="AC78" s="9"/>
    </row>
    <row r="79" spans="1:29" ht="15" customHeight="1">
      <c r="A79" s="83" t="s">
        <v>308</v>
      </c>
      <c r="B79" s="148" t="s">
        <v>270</v>
      </c>
      <c r="C79" s="181">
        <f>PLBS!C27+E72+E73</f>
        <v>0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"/>
      <c r="U79" s="9"/>
      <c r="V79" s="9"/>
      <c r="W79" s="9"/>
      <c r="X79" s="9"/>
      <c r="Y79" s="9"/>
      <c r="Z79" s="9"/>
      <c r="AA79" s="9"/>
      <c r="AB79" s="9"/>
      <c r="AC79" s="9"/>
    </row>
    <row r="80" spans="1:29" ht="15" customHeight="1">
      <c r="A80" s="83" t="s">
        <v>308</v>
      </c>
      <c r="B80" s="182" t="s">
        <v>271</v>
      </c>
      <c r="C80" s="183">
        <f>D90</f>
        <v>36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"/>
      <c r="U80" s="9"/>
      <c r="V80" s="9"/>
      <c r="W80" s="9"/>
      <c r="X80" s="9"/>
      <c r="Y80" s="9"/>
      <c r="Z80" s="9"/>
      <c r="AA80" s="9"/>
      <c r="AB80" s="9"/>
      <c r="AC80" s="9"/>
    </row>
    <row r="81" spans="1:29" ht="15" customHeight="1">
      <c r="A81" s="83" t="s">
        <v>308</v>
      </c>
      <c r="B81" s="182" t="s">
        <v>272</v>
      </c>
      <c r="C81" s="183">
        <f>IF(C80&lt;=12,1,IF(C80&lt;=24,1.5,IF(C80&lt;=36,2,IF(C80&lt;=48,2))))</f>
        <v>2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"/>
      <c r="U81" s="9"/>
      <c r="V81" s="9"/>
      <c r="W81" s="9"/>
      <c r="X81" s="9"/>
      <c r="Y81" s="9"/>
      <c r="Z81" s="9"/>
      <c r="AA81" s="9"/>
      <c r="AB81" s="9"/>
      <c r="AC81" s="9"/>
    </row>
    <row r="82" spans="1:29" ht="15" customHeight="1">
      <c r="A82" s="83" t="s">
        <v>308</v>
      </c>
      <c r="B82" s="184" t="s">
        <v>273</v>
      </c>
      <c r="C82" s="185">
        <f>+C79*C81</f>
        <v>0</v>
      </c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"/>
      <c r="U82" s="9"/>
      <c r="V82" s="9"/>
      <c r="W82" s="9"/>
      <c r="X82" s="9"/>
      <c r="Y82" s="9"/>
      <c r="Z82" s="9"/>
      <c r="AA82" s="9"/>
      <c r="AB82" s="9"/>
      <c r="AC82" s="9"/>
    </row>
    <row r="83" spans="1:29" ht="15" customHeight="1">
      <c r="A83" s="83" t="s">
        <v>308</v>
      </c>
      <c r="B83" s="182" t="s">
        <v>317</v>
      </c>
      <c r="C83" s="186" t="s">
        <v>275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"/>
      <c r="U83" s="9"/>
      <c r="V83" s="9"/>
      <c r="W83" s="9"/>
      <c r="X83" s="9"/>
      <c r="Y83" s="9"/>
      <c r="Z83" s="9"/>
      <c r="AA83" s="9"/>
      <c r="AB83" s="9"/>
      <c r="AC83" s="9"/>
    </row>
    <row r="84" spans="1:29" ht="15" customHeight="1">
      <c r="A84" s="83" t="s">
        <v>308</v>
      </c>
      <c r="B84" s="184" t="s">
        <v>318</v>
      </c>
      <c r="C84" s="185">
        <f>PLBS!C39*IF(C83="Service",1,IF(C83="Manufacturer",2,3))</f>
        <v>0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"/>
      <c r="U84" s="9"/>
      <c r="V84" s="9"/>
      <c r="W84" s="9"/>
      <c r="X84" s="9"/>
      <c r="Y84" s="9"/>
      <c r="Z84" s="9"/>
      <c r="AA84" s="9"/>
      <c r="AB84" s="9"/>
      <c r="AC84" s="9"/>
    </row>
    <row r="85" spans="1:29" ht="15" customHeight="1">
      <c r="A85" s="83" t="s">
        <v>308</v>
      </c>
      <c r="B85" s="187" t="s">
        <v>280</v>
      </c>
      <c r="C85" s="188">
        <f>MIN(10,C82,C84)</f>
        <v>0</v>
      </c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"/>
      <c r="U85" s="9"/>
      <c r="V85" s="9"/>
      <c r="W85" s="9"/>
      <c r="X85" s="9"/>
      <c r="Y85" s="9"/>
      <c r="Z85" s="9"/>
      <c r="AA85" s="9"/>
      <c r="AB85" s="9"/>
      <c r="AC85" s="9"/>
    </row>
    <row r="86" spans="1:29" ht="15" customHeight="1">
      <c r="A86" s="83" t="s">
        <v>308</v>
      </c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"/>
      <c r="U86" s="9"/>
      <c r="V86" s="9"/>
      <c r="W86" s="9"/>
      <c r="X86" s="9"/>
      <c r="Y86" s="9"/>
      <c r="Z86" s="9"/>
      <c r="AA86" s="9"/>
      <c r="AB86" s="9"/>
      <c r="AC86" s="9"/>
    </row>
    <row r="87" spans="1:29" ht="15" customHeight="1">
      <c r="A87" s="83" t="s">
        <v>308</v>
      </c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"/>
      <c r="U87" s="9"/>
      <c r="V87" s="9"/>
      <c r="W87" s="9"/>
      <c r="X87" s="9"/>
      <c r="Y87" s="9"/>
      <c r="Z87" s="9"/>
      <c r="AA87" s="9"/>
      <c r="AB87" s="9"/>
      <c r="AC87" s="9"/>
    </row>
    <row r="88" spans="1:29" ht="15" customHeight="1">
      <c r="A88" s="83" t="s">
        <v>308</v>
      </c>
      <c r="B88" s="92"/>
      <c r="C88" s="848" t="s">
        <v>281</v>
      </c>
      <c r="D88" s="838"/>
      <c r="E88" s="801" t="s">
        <v>282</v>
      </c>
      <c r="F88" s="793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"/>
      <c r="U88" s="9"/>
      <c r="V88" s="9"/>
      <c r="W88" s="9"/>
      <c r="X88" s="9"/>
      <c r="Y88" s="9"/>
      <c r="Z88" s="9"/>
      <c r="AA88" s="9"/>
      <c r="AB88" s="9"/>
      <c r="AC88" s="9"/>
    </row>
    <row r="89" spans="1:29" ht="15" customHeight="1">
      <c r="A89" s="83" t="s">
        <v>308</v>
      </c>
      <c r="B89" s="92"/>
      <c r="C89" s="182" t="s">
        <v>284</v>
      </c>
      <c r="D89" s="189">
        <v>0</v>
      </c>
      <c r="E89" s="107"/>
      <c r="F89" s="132" t="s">
        <v>285</v>
      </c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"/>
      <c r="U89" s="9"/>
      <c r="V89" s="9"/>
      <c r="W89" s="9"/>
      <c r="X89" s="9"/>
      <c r="Y89" s="9"/>
      <c r="Z89" s="9"/>
      <c r="AA89" s="9"/>
      <c r="AB89" s="9"/>
      <c r="AC89" s="9"/>
    </row>
    <row r="90" spans="1:29" ht="15" customHeight="1">
      <c r="A90" s="83" t="s">
        <v>308</v>
      </c>
      <c r="B90" s="92"/>
      <c r="C90" s="182" t="s">
        <v>287</v>
      </c>
      <c r="D90" s="186">
        <v>36</v>
      </c>
      <c r="E90" s="107" t="s">
        <v>288</v>
      </c>
      <c r="F90" s="135">
        <f>0.03*PLBS!C4</f>
        <v>0</v>
      </c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"/>
      <c r="U90" s="9"/>
      <c r="V90" s="9"/>
      <c r="W90" s="9"/>
      <c r="X90" s="9"/>
      <c r="Y90" s="9"/>
      <c r="Z90" s="9"/>
      <c r="AA90" s="9"/>
      <c r="AB90" s="9"/>
      <c r="AC90" s="9"/>
    </row>
    <row r="91" spans="1:29" ht="15" customHeight="1">
      <c r="A91" s="83" t="s">
        <v>308</v>
      </c>
      <c r="B91" s="92"/>
      <c r="C91" s="182" t="s">
        <v>290</v>
      </c>
      <c r="D91" s="159">
        <v>0</v>
      </c>
      <c r="E91" s="107" t="s">
        <v>291</v>
      </c>
      <c r="F91" s="135">
        <f>(D89*15%)/100000</f>
        <v>0</v>
      </c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"/>
      <c r="U91" s="9"/>
      <c r="V91" s="9"/>
      <c r="W91" s="9"/>
      <c r="X91" s="9"/>
      <c r="Y91" s="9"/>
      <c r="Z91" s="9"/>
      <c r="AA91" s="9"/>
      <c r="AB91" s="9"/>
      <c r="AC91" s="9"/>
    </row>
    <row r="92" spans="1:29" ht="15" customHeight="1">
      <c r="A92" s="83" t="s">
        <v>308</v>
      </c>
      <c r="B92" s="92"/>
      <c r="C92" s="182" t="s">
        <v>293</v>
      </c>
      <c r="D92" s="158">
        <f>D90</f>
        <v>36</v>
      </c>
      <c r="E92" s="107" t="s">
        <v>294</v>
      </c>
      <c r="F92" s="135">
        <v>3</v>
      </c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"/>
      <c r="U92" s="9"/>
      <c r="V92" s="9"/>
      <c r="W92" s="9"/>
      <c r="X92" s="9"/>
      <c r="Y92" s="9"/>
      <c r="Z92" s="9"/>
      <c r="AA92" s="9"/>
      <c r="AB92" s="9"/>
      <c r="AC92" s="9"/>
    </row>
    <row r="93" spans="1:29" ht="15" customHeight="1">
      <c r="A93" s="83" t="s">
        <v>308</v>
      </c>
      <c r="B93" s="92"/>
      <c r="C93" s="182" t="s">
        <v>296</v>
      </c>
      <c r="D93" s="190">
        <v>0.22</v>
      </c>
      <c r="E93" s="107" t="s">
        <v>297</v>
      </c>
      <c r="F93" s="135">
        <f>MIN(F90:F92)</f>
        <v>0</v>
      </c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"/>
      <c r="U93" s="9"/>
      <c r="V93" s="9"/>
      <c r="W93" s="9"/>
      <c r="X93" s="9"/>
      <c r="Y93" s="9"/>
      <c r="Z93" s="9"/>
      <c r="AA93" s="9"/>
      <c r="AB93" s="9"/>
      <c r="AC93" s="9"/>
    </row>
    <row r="94" spans="1:29" ht="15" customHeight="1">
      <c r="A94" s="83" t="s">
        <v>308</v>
      </c>
      <c r="B94" s="92"/>
      <c r="C94" s="182" t="s">
        <v>299</v>
      </c>
      <c r="D94" s="191">
        <f>PMT(D93/12,D90,-D89,0,D91)</f>
        <v>0</v>
      </c>
      <c r="E94" s="107" t="s">
        <v>300</v>
      </c>
      <c r="F94" s="141">
        <v>0</v>
      </c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"/>
      <c r="U94" s="9"/>
      <c r="V94" s="9"/>
      <c r="W94" s="9"/>
      <c r="X94" s="9"/>
      <c r="Y94" s="9"/>
      <c r="Z94" s="9"/>
      <c r="AA94" s="9"/>
      <c r="AB94" s="9"/>
      <c r="AC94" s="9"/>
    </row>
    <row r="95" spans="1:29" ht="14.25" customHeight="1">
      <c r="A95" s="83" t="s">
        <v>308</v>
      </c>
      <c r="B95" s="92"/>
      <c r="C95" s="182" t="s">
        <v>302</v>
      </c>
      <c r="D95" s="191">
        <f>PMT(D93/12,36,-D89,0,D91)</f>
        <v>0</v>
      </c>
      <c r="E95" s="107" t="s">
        <v>303</v>
      </c>
      <c r="F95" s="142" t="e">
        <f>(E65+F94)/E75</f>
        <v>#DIV/0!</v>
      </c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"/>
      <c r="U95" s="9"/>
      <c r="V95" s="9"/>
      <c r="W95" s="9"/>
      <c r="X95" s="9"/>
      <c r="Y95" s="9"/>
      <c r="Z95" s="9"/>
      <c r="AA95" s="9"/>
      <c r="AB95" s="9"/>
      <c r="AC95" s="9"/>
    </row>
    <row r="96" spans="1:29" ht="14.25" customHeight="1">
      <c r="A96" s="83" t="s">
        <v>308</v>
      </c>
      <c r="B96" s="92"/>
      <c r="C96" s="192" t="s">
        <v>319</v>
      </c>
      <c r="D96" s="193">
        <f>PMT(D93/12,48,-D89,0,D91)</f>
        <v>0</v>
      </c>
      <c r="E96" s="9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"/>
      <c r="U96" s="9"/>
      <c r="V96" s="9"/>
      <c r="W96" s="9"/>
      <c r="X96" s="9"/>
      <c r="Y96" s="9"/>
      <c r="Z96" s="9"/>
      <c r="AA96" s="9"/>
      <c r="AB96" s="9"/>
      <c r="AC96" s="9"/>
    </row>
    <row r="97" spans="1:29" ht="15.75" customHeight="1">
      <c r="A97" s="194" t="s">
        <v>320</v>
      </c>
      <c r="B97" s="195" t="s">
        <v>321</v>
      </c>
      <c r="C97" s="849" t="str">
        <f>CONCATENATE("Rs.",G135/100000,".","Lacs"," "," ",G136," Months")</f>
        <v>Rs.0.Lacs  36 Months</v>
      </c>
      <c r="D97" s="837"/>
      <c r="E97" s="838"/>
      <c r="F97" s="82"/>
      <c r="G97" s="82"/>
      <c r="H97" s="95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</row>
    <row r="98" spans="1:29" ht="15.75" customHeight="1">
      <c r="A98" s="194" t="s">
        <v>320</v>
      </c>
      <c r="B98" s="196" t="s">
        <v>51</v>
      </c>
      <c r="C98" s="197" t="s">
        <v>322</v>
      </c>
      <c r="D98" s="197" t="s">
        <v>323</v>
      </c>
      <c r="E98" s="198" t="s">
        <v>206</v>
      </c>
      <c r="F98" s="82"/>
      <c r="G98" s="82"/>
      <c r="H98" s="95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</row>
    <row r="99" spans="1:29" ht="15.75" customHeight="1">
      <c r="A99" s="194" t="s">
        <v>320</v>
      </c>
      <c r="B99" s="199" t="s">
        <v>55</v>
      </c>
      <c r="C99" s="200">
        <f>Input!C10</f>
        <v>0</v>
      </c>
      <c r="D99" s="201">
        <v>48</v>
      </c>
      <c r="E99" s="202">
        <f t="shared" ref="E99:E110" si="4">C99/D99</f>
        <v>0</v>
      </c>
      <c r="F99" s="82"/>
      <c r="G99" s="82"/>
      <c r="H99" s="95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</row>
    <row r="100" spans="1:29" ht="15.75" customHeight="1">
      <c r="A100" s="194" t="s">
        <v>320</v>
      </c>
      <c r="B100" s="199" t="s">
        <v>58</v>
      </c>
      <c r="C100" s="200">
        <f>Input!C11</f>
        <v>0</v>
      </c>
      <c r="D100" s="201">
        <v>100</v>
      </c>
      <c r="E100" s="202">
        <f t="shared" si="4"/>
        <v>0</v>
      </c>
      <c r="F100" s="82"/>
      <c r="G100" s="82"/>
      <c r="H100" s="95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5"/>
      <c r="U100" s="145"/>
      <c r="V100" s="145"/>
      <c r="W100" s="145"/>
      <c r="X100" s="145"/>
      <c r="Y100" s="145"/>
      <c r="Z100" s="145"/>
      <c r="AA100" s="145"/>
      <c r="AB100" s="145"/>
      <c r="AC100" s="145"/>
    </row>
    <row r="101" spans="1:29" ht="26.25" customHeight="1">
      <c r="A101" s="194" t="s">
        <v>320</v>
      </c>
      <c r="B101" s="199" t="s">
        <v>61</v>
      </c>
      <c r="C101" s="200">
        <f>Input!C12</f>
        <v>0</v>
      </c>
      <c r="D101" s="201">
        <v>36</v>
      </c>
      <c r="E101" s="202">
        <f t="shared" si="4"/>
        <v>0</v>
      </c>
      <c r="F101" s="82"/>
      <c r="G101" s="82"/>
      <c r="H101" s="95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5"/>
      <c r="U101" s="145"/>
      <c r="V101" s="145"/>
      <c r="W101" s="145"/>
      <c r="X101" s="145"/>
      <c r="Y101" s="145"/>
      <c r="Z101" s="145"/>
      <c r="AA101" s="145"/>
      <c r="AB101" s="145"/>
      <c r="AC101" s="145"/>
    </row>
    <row r="102" spans="1:29" ht="15.75" customHeight="1">
      <c r="A102" s="194" t="s">
        <v>320</v>
      </c>
      <c r="B102" s="199" t="s">
        <v>64</v>
      </c>
      <c r="C102" s="200">
        <f>Input!C13</f>
        <v>0</v>
      </c>
      <c r="D102" s="201">
        <v>48</v>
      </c>
      <c r="E102" s="202">
        <f t="shared" si="4"/>
        <v>0</v>
      </c>
      <c r="F102" s="82"/>
      <c r="G102" s="82"/>
      <c r="H102" s="95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5"/>
      <c r="U102" s="145"/>
      <c r="V102" s="145"/>
      <c r="W102" s="145"/>
      <c r="X102" s="145"/>
      <c r="Y102" s="145"/>
      <c r="Z102" s="145"/>
      <c r="AA102" s="145"/>
      <c r="AB102" s="145"/>
      <c r="AC102" s="145"/>
    </row>
    <row r="103" spans="1:29" ht="15.75" customHeight="1">
      <c r="A103" s="194" t="s">
        <v>320</v>
      </c>
      <c r="B103" s="203" t="s">
        <v>68</v>
      </c>
      <c r="C103" s="200">
        <f>Input!C15</f>
        <v>0</v>
      </c>
      <c r="D103" s="201">
        <v>12</v>
      </c>
      <c r="E103" s="202">
        <f t="shared" si="4"/>
        <v>0</v>
      </c>
      <c r="F103" s="82"/>
      <c r="G103" s="82"/>
      <c r="H103" s="95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5"/>
      <c r="U103" s="145"/>
      <c r="V103" s="145"/>
      <c r="W103" s="145"/>
      <c r="X103" s="145"/>
      <c r="Y103" s="145"/>
      <c r="Z103" s="145"/>
      <c r="AA103" s="145"/>
      <c r="AB103" s="145"/>
      <c r="AC103" s="145"/>
    </row>
    <row r="104" spans="1:29" ht="15.75" customHeight="1">
      <c r="A104" s="194" t="s">
        <v>320</v>
      </c>
      <c r="B104" s="203" t="s">
        <v>70</v>
      </c>
      <c r="C104" s="200">
        <f>Input!C16</f>
        <v>0</v>
      </c>
      <c r="D104" s="201">
        <v>12</v>
      </c>
      <c r="E104" s="202">
        <f t="shared" si="4"/>
        <v>0</v>
      </c>
      <c r="F104" s="82"/>
      <c r="G104" s="82"/>
      <c r="H104" s="95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5"/>
      <c r="U104" s="145"/>
      <c r="V104" s="145"/>
      <c r="W104" s="145"/>
      <c r="X104" s="145"/>
      <c r="Y104" s="145"/>
      <c r="Z104" s="145"/>
      <c r="AA104" s="145"/>
      <c r="AB104" s="145"/>
      <c r="AC104" s="145"/>
    </row>
    <row r="105" spans="1:29" ht="15.75" customHeight="1">
      <c r="A105" s="194" t="s">
        <v>320</v>
      </c>
      <c r="B105" s="199" t="s">
        <v>66</v>
      </c>
      <c r="C105" s="200">
        <f>Input!C14</f>
        <v>0</v>
      </c>
      <c r="D105" s="201">
        <v>36</v>
      </c>
      <c r="E105" s="202">
        <f t="shared" si="4"/>
        <v>0</v>
      </c>
      <c r="F105" s="204"/>
      <c r="G105" s="82"/>
      <c r="H105" s="95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</row>
    <row r="106" spans="1:29" ht="15.75" customHeight="1">
      <c r="A106" s="194" t="s">
        <v>320</v>
      </c>
      <c r="B106" s="199" t="s">
        <v>324</v>
      </c>
      <c r="C106" s="200">
        <f>Input!C17</f>
        <v>0</v>
      </c>
      <c r="D106" s="201">
        <v>36</v>
      </c>
      <c r="E106" s="202">
        <f t="shared" si="4"/>
        <v>0</v>
      </c>
      <c r="F106" s="32"/>
      <c r="G106" s="82"/>
      <c r="H106" s="95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5"/>
      <c r="U106" s="145"/>
      <c r="V106" s="145"/>
      <c r="W106" s="145"/>
      <c r="X106" s="145"/>
      <c r="Y106" s="145"/>
      <c r="Z106" s="145"/>
      <c r="AA106" s="145"/>
      <c r="AB106" s="145"/>
      <c r="AC106" s="145"/>
    </row>
    <row r="107" spans="1:29" ht="15.75" customHeight="1">
      <c r="A107" s="194" t="s">
        <v>320</v>
      </c>
      <c r="B107" s="199" t="s">
        <v>325</v>
      </c>
      <c r="C107" s="200">
        <f>$D140/100000</f>
        <v>0</v>
      </c>
      <c r="D107" s="201">
        <v>1</v>
      </c>
      <c r="E107" s="202">
        <f t="shared" si="4"/>
        <v>0</v>
      </c>
      <c r="F107" s="32"/>
      <c r="G107" s="204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</row>
    <row r="108" spans="1:29" ht="15.75" customHeight="1">
      <c r="A108" s="194" t="s">
        <v>320</v>
      </c>
      <c r="B108" s="199" t="s">
        <v>73</v>
      </c>
      <c r="C108" s="200">
        <f>Input!C18</f>
        <v>0</v>
      </c>
      <c r="D108" s="201">
        <v>12</v>
      </c>
      <c r="E108" s="202">
        <f t="shared" si="4"/>
        <v>0</v>
      </c>
      <c r="F108" s="32"/>
      <c r="G108" s="82"/>
      <c r="H108" s="95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5"/>
      <c r="U108" s="145"/>
      <c r="V108" s="145"/>
      <c r="W108" s="145"/>
      <c r="X108" s="145"/>
      <c r="Y108" s="145"/>
      <c r="Z108" s="145"/>
      <c r="AA108" s="145"/>
      <c r="AB108" s="145"/>
      <c r="AC108" s="145"/>
    </row>
    <row r="109" spans="1:29" ht="15.75" customHeight="1">
      <c r="A109" s="194" t="s">
        <v>320</v>
      </c>
      <c r="B109" s="199" t="s">
        <v>326</v>
      </c>
      <c r="C109" s="200">
        <f>Input!C19</f>
        <v>0</v>
      </c>
      <c r="D109" s="201">
        <v>12</v>
      </c>
      <c r="E109" s="202">
        <f t="shared" si="4"/>
        <v>0</v>
      </c>
      <c r="F109" s="82"/>
      <c r="G109" s="82"/>
      <c r="H109" s="95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5"/>
      <c r="U109" s="145"/>
      <c r="V109" s="145"/>
      <c r="W109" s="145"/>
      <c r="X109" s="145"/>
      <c r="Y109" s="145"/>
      <c r="Z109" s="145"/>
      <c r="AA109" s="145"/>
      <c r="AB109" s="145"/>
      <c r="AC109" s="145"/>
    </row>
    <row r="110" spans="1:29" ht="15.75" customHeight="1">
      <c r="A110" s="194" t="s">
        <v>320</v>
      </c>
      <c r="B110" s="199" t="s">
        <v>327</v>
      </c>
      <c r="C110" s="200">
        <f>Input!C20</f>
        <v>0</v>
      </c>
      <c r="D110" s="201">
        <v>12</v>
      </c>
      <c r="E110" s="202">
        <f t="shared" si="4"/>
        <v>0</v>
      </c>
      <c r="F110" s="82"/>
      <c r="G110" s="82"/>
      <c r="H110" s="95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5"/>
      <c r="U110" s="145"/>
      <c r="V110" s="145"/>
      <c r="W110" s="145"/>
      <c r="X110" s="145"/>
      <c r="Y110" s="145"/>
      <c r="Z110" s="145"/>
      <c r="AA110" s="145"/>
      <c r="AB110" s="145"/>
      <c r="AC110" s="145"/>
    </row>
    <row r="111" spans="1:29" ht="15.75" customHeight="1">
      <c r="A111" s="194" t="s">
        <v>320</v>
      </c>
      <c r="B111" s="850" t="s">
        <v>328</v>
      </c>
      <c r="C111" s="800"/>
      <c r="D111" s="851"/>
      <c r="E111" s="205">
        <f>SUM(E99:E110)</f>
        <v>0</v>
      </c>
      <c r="F111" s="82"/>
      <c r="G111" s="82"/>
      <c r="H111" s="95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5"/>
      <c r="U111" s="145"/>
      <c r="V111" s="145"/>
      <c r="W111" s="145"/>
      <c r="X111" s="145"/>
      <c r="Y111" s="145"/>
      <c r="Z111" s="145"/>
      <c r="AA111" s="145"/>
      <c r="AB111" s="145"/>
      <c r="AC111" s="145"/>
    </row>
    <row r="112" spans="1:29" ht="15.75" customHeight="1">
      <c r="A112" s="194" t="s">
        <v>320</v>
      </c>
      <c r="B112" s="852" t="s">
        <v>77</v>
      </c>
      <c r="C112" s="800"/>
      <c r="D112" s="851"/>
      <c r="E112" s="206"/>
      <c r="F112" s="82"/>
      <c r="G112" s="82"/>
      <c r="H112" s="95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</row>
    <row r="113" spans="1:29" ht="26.25" customHeight="1">
      <c r="A113" s="194" t="s">
        <v>320</v>
      </c>
      <c r="B113" s="196" t="s">
        <v>329</v>
      </c>
      <c r="C113" s="207"/>
      <c r="D113" s="207"/>
      <c r="E113" s="208" t="s">
        <v>315</v>
      </c>
      <c r="F113" s="82"/>
      <c r="G113" s="83"/>
      <c r="H113" s="99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</row>
    <row r="114" spans="1:29" ht="15.75" customHeight="1">
      <c r="A114" s="194" t="s">
        <v>320</v>
      </c>
      <c r="B114" s="203" t="s">
        <v>330</v>
      </c>
      <c r="C114" s="209">
        <f>C122/12</f>
        <v>0</v>
      </c>
      <c r="D114" s="210">
        <v>1</v>
      </c>
      <c r="E114" s="211">
        <f>C114/D114</f>
        <v>0</v>
      </c>
      <c r="F114" s="82"/>
      <c r="G114" s="82"/>
      <c r="H114" s="95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5"/>
      <c r="U114" s="145"/>
      <c r="V114" s="145"/>
      <c r="W114" s="145"/>
      <c r="X114" s="145"/>
      <c r="Y114" s="145"/>
      <c r="Z114" s="145"/>
      <c r="AA114" s="145"/>
      <c r="AB114" s="145"/>
      <c r="AC114" s="145"/>
    </row>
    <row r="115" spans="1:29" ht="15.75" customHeight="1">
      <c r="A115" s="194" t="s">
        <v>320</v>
      </c>
      <c r="B115" s="853" t="s">
        <v>331</v>
      </c>
      <c r="C115" s="846"/>
      <c r="D115" s="854"/>
      <c r="E115" s="212">
        <f>SUM(E114)</f>
        <v>0</v>
      </c>
      <c r="F115" s="82"/>
      <c r="G115" s="82"/>
      <c r="H115" s="95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5"/>
      <c r="U115" s="145"/>
      <c r="V115" s="145"/>
      <c r="W115" s="145"/>
      <c r="X115" s="145"/>
      <c r="Y115" s="145"/>
      <c r="Z115" s="145"/>
      <c r="AA115" s="145"/>
      <c r="AB115" s="145"/>
      <c r="AC115" s="145"/>
    </row>
    <row r="116" spans="1:29" ht="15.75" customHeight="1">
      <c r="A116" s="194" t="s">
        <v>320</v>
      </c>
      <c r="B116" s="855" t="s">
        <v>268</v>
      </c>
      <c r="C116" s="856"/>
      <c r="D116" s="817"/>
      <c r="E116" s="213" t="e">
        <f>E111/E115</f>
        <v>#DIV/0!</v>
      </c>
      <c r="F116" s="82"/>
      <c r="G116" s="82"/>
      <c r="H116" s="95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</row>
    <row r="117" spans="1:29" ht="15.75" customHeight="1">
      <c r="A117" s="194" t="s">
        <v>320</v>
      </c>
      <c r="B117" s="832" t="s">
        <v>332</v>
      </c>
      <c r="C117" s="810"/>
      <c r="D117" s="811"/>
      <c r="E117" s="214" t="e">
        <f>(E101+E105+E106+E107+E108+E110+E104)/E115</f>
        <v>#DIV/0!</v>
      </c>
      <c r="F117" s="82"/>
      <c r="G117" s="82"/>
      <c r="H117" s="95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</row>
    <row r="118" spans="1:29" ht="15.75" customHeight="1">
      <c r="A118" s="194" t="s">
        <v>320</v>
      </c>
      <c r="B118" s="215"/>
      <c r="C118" s="216" t="s">
        <v>333</v>
      </c>
      <c r="D118" s="217"/>
      <c r="E118" s="218"/>
      <c r="F118" s="82"/>
      <c r="H118" s="835" t="s">
        <v>334</v>
      </c>
      <c r="I118" s="790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5"/>
      <c r="U118" s="145"/>
      <c r="V118" s="145"/>
      <c r="W118" s="145"/>
      <c r="X118" s="145"/>
      <c r="Y118" s="145"/>
      <c r="Z118" s="145"/>
      <c r="AA118" s="145"/>
      <c r="AB118" s="145"/>
      <c r="AC118" s="145"/>
    </row>
    <row r="119" spans="1:29" ht="15.75" customHeight="1">
      <c r="A119" s="194" t="s">
        <v>320</v>
      </c>
      <c r="B119" s="219" t="s">
        <v>335</v>
      </c>
      <c r="C119" s="220">
        <f>'Bnkg-BS'!C45/100000</f>
        <v>0</v>
      </c>
      <c r="D119" s="217"/>
      <c r="E119" s="218"/>
      <c r="F119" s="82"/>
      <c r="H119" s="133" t="s">
        <v>295</v>
      </c>
      <c r="I119" s="221" t="s">
        <v>46</v>
      </c>
      <c r="J119" s="147"/>
      <c r="K119" s="147"/>
      <c r="L119" s="147"/>
      <c r="M119" s="147"/>
      <c r="N119" s="147"/>
      <c r="O119" s="147"/>
      <c r="P119" s="147"/>
      <c r="Q119" s="147"/>
      <c r="R119" s="147" t="s">
        <v>46</v>
      </c>
      <c r="S119" s="147"/>
      <c r="T119" s="145"/>
      <c r="U119" s="145"/>
      <c r="V119" s="145"/>
      <c r="W119" s="145"/>
      <c r="X119" s="145"/>
      <c r="Y119" s="145"/>
      <c r="Z119" s="145"/>
      <c r="AA119" s="145"/>
      <c r="AB119" s="145"/>
      <c r="AC119" s="145"/>
    </row>
    <row r="120" spans="1:29" ht="14.25" customHeight="1">
      <c r="A120" s="194" t="s">
        <v>320</v>
      </c>
      <c r="B120" s="219" t="s">
        <v>336</v>
      </c>
      <c r="C120" s="220">
        <f>C119*2*0.075</f>
        <v>0</v>
      </c>
      <c r="D120" s="217"/>
      <c r="E120" s="218"/>
      <c r="F120" s="82"/>
      <c r="H120" s="133" t="s">
        <v>337</v>
      </c>
      <c r="I120" s="221" t="s">
        <v>46</v>
      </c>
      <c r="J120" s="147"/>
      <c r="K120" s="147"/>
      <c r="L120" s="147"/>
      <c r="M120" s="147"/>
      <c r="N120" s="147"/>
      <c r="O120" s="147"/>
      <c r="P120" s="147"/>
      <c r="Q120" s="147"/>
      <c r="R120" s="147" t="s">
        <v>43</v>
      </c>
      <c r="S120" s="147"/>
      <c r="T120" s="145"/>
      <c r="U120" s="145"/>
      <c r="V120" s="145"/>
      <c r="W120" s="145"/>
      <c r="X120" s="145"/>
      <c r="Y120" s="145"/>
      <c r="Z120" s="145"/>
      <c r="AA120" s="145"/>
      <c r="AB120" s="145"/>
      <c r="AC120" s="145"/>
    </row>
    <row r="121" spans="1:29" ht="14.25" customHeight="1">
      <c r="A121" s="194" t="s">
        <v>320</v>
      </c>
      <c r="B121" s="219" t="s">
        <v>338</v>
      </c>
      <c r="C121" s="220">
        <f>C148</f>
        <v>0</v>
      </c>
      <c r="D121" s="857"/>
      <c r="E121" s="825"/>
      <c r="F121" s="82"/>
      <c r="H121" s="133" t="s">
        <v>301</v>
      </c>
      <c r="I121" s="221" t="s">
        <v>46</v>
      </c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5"/>
      <c r="U121" s="145"/>
      <c r="V121" s="145"/>
      <c r="W121" s="145"/>
      <c r="X121" s="145"/>
      <c r="Y121" s="145"/>
      <c r="Z121" s="145"/>
      <c r="AA121" s="145"/>
      <c r="AB121" s="145"/>
      <c r="AC121" s="145"/>
    </row>
    <row r="122" spans="1:29" ht="15.75" customHeight="1">
      <c r="A122" s="194" t="s">
        <v>320</v>
      </c>
      <c r="B122" s="223" t="s">
        <v>339</v>
      </c>
      <c r="C122" s="224">
        <f>C120-C121</f>
        <v>0</v>
      </c>
      <c r="D122" s="225"/>
      <c r="E122" s="801" t="s">
        <v>282</v>
      </c>
      <c r="F122" s="793"/>
      <c r="H122" s="133" t="s">
        <v>304</v>
      </c>
      <c r="I122" s="221" t="s">
        <v>46</v>
      </c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5"/>
      <c r="U122" s="145"/>
      <c r="V122" s="145"/>
      <c r="W122" s="145"/>
      <c r="X122" s="145"/>
      <c r="Y122" s="145"/>
      <c r="Z122" s="145"/>
      <c r="AA122" s="145"/>
      <c r="AB122" s="145"/>
      <c r="AC122" s="145"/>
    </row>
    <row r="123" spans="1:29" ht="14.25" customHeight="1">
      <c r="A123" s="194" t="s">
        <v>320</v>
      </c>
      <c r="B123" s="152"/>
      <c r="C123" s="220"/>
      <c r="D123" s="225"/>
      <c r="E123" s="107"/>
      <c r="F123" s="132" t="s">
        <v>285</v>
      </c>
      <c r="H123" s="133" t="s">
        <v>306</v>
      </c>
      <c r="I123" s="221" t="s">
        <v>46</v>
      </c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5"/>
      <c r="U123" s="145"/>
      <c r="V123" s="145"/>
      <c r="W123" s="145"/>
      <c r="X123" s="145"/>
      <c r="Y123" s="145"/>
      <c r="Z123" s="145"/>
      <c r="AA123" s="145"/>
      <c r="AB123" s="145"/>
      <c r="AC123" s="145"/>
    </row>
    <row r="124" spans="1:29" ht="14.25" customHeight="1">
      <c r="A124" s="194" t="s">
        <v>320</v>
      </c>
      <c r="B124" s="223" t="s">
        <v>340</v>
      </c>
      <c r="C124" s="224">
        <f>D135/100000</f>
        <v>0</v>
      </c>
      <c r="D124" s="225"/>
      <c r="E124" s="107" t="s">
        <v>288</v>
      </c>
      <c r="F124" s="135">
        <f>0.03*C119</f>
        <v>0</v>
      </c>
      <c r="H124" s="133" t="s">
        <v>341</v>
      </c>
      <c r="I124" s="134" t="e">
        <f>IF(AND(('Bnkg-BS'!G24&gt;=4),('Bnkg-BS'!G25&gt;=4),('Bnkg-BS'!G26&gt;=4),('Bnkg-BS'!G27&gt;=4),('Bnkg-BS'!G28&gt;=4),('Bnkg-BS'!G29&gt;=4)),"Yes","No")</f>
        <v>#DIV/0!</v>
      </c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</row>
    <row r="125" spans="1:29" ht="14.25" customHeight="1">
      <c r="A125" s="194" t="s">
        <v>320</v>
      </c>
      <c r="B125" s="152"/>
      <c r="C125" s="220"/>
      <c r="D125" s="225"/>
      <c r="E125" s="107" t="s">
        <v>291</v>
      </c>
      <c r="F125" s="135">
        <f>(G135*15%)/100000</f>
        <v>0</v>
      </c>
      <c r="H125" s="133" t="s">
        <v>342</v>
      </c>
      <c r="I125" s="134" t="str">
        <f>IF('Bnkg-BS'!C45&gt;=(6*G135),"Yes","No")</f>
        <v>Yes</v>
      </c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5"/>
      <c r="U125" s="145"/>
      <c r="V125" s="145"/>
      <c r="W125" s="145"/>
      <c r="X125" s="145"/>
      <c r="Y125" s="145"/>
      <c r="Z125" s="145"/>
      <c r="AA125" s="145"/>
      <c r="AB125" s="145"/>
      <c r="AC125" s="145"/>
    </row>
    <row r="126" spans="1:29" ht="14.25" customHeight="1">
      <c r="A126" s="194" t="s">
        <v>320</v>
      </c>
      <c r="B126" s="226" t="s">
        <v>343</v>
      </c>
      <c r="C126" s="227">
        <f>'Bnkg-BS'!E12</f>
        <v>0</v>
      </c>
      <c r="D126" s="225"/>
      <c r="E126" s="107" t="s">
        <v>294</v>
      </c>
      <c r="F126" s="135">
        <v>3</v>
      </c>
      <c r="H126" s="133" t="s">
        <v>344</v>
      </c>
      <c r="I126" s="134" t="str">
        <f>IF(AND(('Bnkg-BS'!G33&gt;=5),('Bnkg-BS'!G34&gt;=5),('Bnkg-BS'!G35&gt;=5),('Bnkg-BS'!G36&gt;=5),('Bnkg-BS'!G37&gt;=5),('Bnkg-BS'!G38&gt;=5),('Bnkg-BS'!G39&gt;=5),('Bnkg-BS'!G40&gt;=5),('Bnkg-BS'!G41&gt;=5),('Bnkg-BS'!G42&gt;=5),('Bnkg-BS'!G43&gt;=5),('Bnkg-BS'!G44&gt;=5)),"Yes","No")</f>
        <v>No</v>
      </c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5"/>
      <c r="U126" s="145"/>
      <c r="V126" s="145"/>
      <c r="W126" s="145"/>
      <c r="X126" s="145"/>
      <c r="Y126" s="145"/>
      <c r="Z126" s="145"/>
      <c r="AA126" s="145"/>
      <c r="AB126" s="145"/>
      <c r="AC126" s="145"/>
    </row>
    <row r="127" spans="1:29" ht="14.25" customHeight="1">
      <c r="A127" s="194" t="s">
        <v>320</v>
      </c>
      <c r="B127" s="223" t="s">
        <v>345</v>
      </c>
      <c r="C127" s="224">
        <f>IF(C126&gt;750000,25,IF(C126&gt;400000,20,IF(C126&gt;300000,15,IF(C126&gt;100000,10,IF(C126&gt;50000,5,0)))))</f>
        <v>0</v>
      </c>
      <c r="D127" s="225"/>
      <c r="E127" s="107" t="s">
        <v>297</v>
      </c>
      <c r="F127" s="135">
        <f>MIN(F124:F126)</f>
        <v>0</v>
      </c>
      <c r="H127" s="133" t="s">
        <v>346</v>
      </c>
      <c r="I127" s="134" t="str">
        <f>IF(AND(('Bnkg-BS'!C33&gt;=(5%*G135)),('Bnkg-BS'!C34&gt;=(5%*G135)),('Bnkg-BS'!C35&gt;=(5%*G135)),('Bnkg-BS'!C36&gt;=(5%*G135)),('Bnkg-BS'!C37&gt;=(5%*G135)),('Bnkg-BS'!C38&gt;=(5%*G135)),('Bnkg-BS'!C39&gt;=(5%*G135)),('Bnkg-BS'!C40&gt;=(5%*G135)),('Bnkg-BS'!C41&gt;=(5%*G135)),('Bnkg-BS'!C42&gt;=(5%*G135)),('Bnkg-BS'!C43&gt;=(5%*G135)),('Bnkg-BS'!C44&gt;=(5%*G135))),"Yes","No")</f>
        <v>Yes</v>
      </c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5"/>
      <c r="U127" s="145"/>
      <c r="V127" s="145"/>
      <c r="W127" s="145"/>
      <c r="X127" s="145"/>
      <c r="Y127" s="145"/>
      <c r="Z127" s="145"/>
      <c r="AA127" s="145"/>
      <c r="AB127" s="145"/>
      <c r="AC127" s="145"/>
    </row>
    <row r="128" spans="1:29" ht="14.25" customHeight="1">
      <c r="A128" s="194" t="s">
        <v>320</v>
      </c>
      <c r="B128" s="152"/>
      <c r="C128" s="220"/>
      <c r="D128" s="225"/>
      <c r="E128" s="107" t="s">
        <v>300</v>
      </c>
      <c r="F128" s="141">
        <v>0</v>
      </c>
      <c r="G128" s="82"/>
      <c r="H128" s="228" t="s">
        <v>347</v>
      </c>
      <c r="I128" s="221" t="s">
        <v>46</v>
      </c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5"/>
      <c r="U128" s="145"/>
      <c r="V128" s="145"/>
      <c r="W128" s="145"/>
      <c r="X128" s="145"/>
      <c r="Y128" s="145"/>
      <c r="Z128" s="145"/>
      <c r="AA128" s="145"/>
      <c r="AB128" s="145"/>
      <c r="AC128" s="145"/>
    </row>
    <row r="129" spans="1:29" ht="14.25" customHeight="1">
      <c r="A129" s="194" t="s">
        <v>320</v>
      </c>
      <c r="B129" s="229" t="s">
        <v>348</v>
      </c>
      <c r="C129" s="230">
        <f>MIN(C122,C124,C127)</f>
        <v>0</v>
      </c>
      <c r="D129" s="225"/>
      <c r="E129" s="107" t="s">
        <v>303</v>
      </c>
      <c r="F129" s="142" t="e">
        <f>((E111*12)+F128)/(E115*12)</f>
        <v>#DIV/0!</v>
      </c>
      <c r="G129" s="82"/>
      <c r="H129" s="228" t="s">
        <v>349</v>
      </c>
      <c r="I129" s="221" t="s">
        <v>46</v>
      </c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</row>
    <row r="130" spans="1:29" ht="14.25" customHeight="1">
      <c r="A130" s="194" t="s">
        <v>320</v>
      </c>
      <c r="B130" s="82"/>
      <c r="C130" s="225"/>
      <c r="D130" s="225"/>
      <c r="E130" s="225"/>
      <c r="F130" s="82"/>
      <c r="G130" s="82"/>
      <c r="H130" s="228" t="s">
        <v>350</v>
      </c>
      <c r="I130" s="221" t="s">
        <v>46</v>
      </c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5"/>
      <c r="U130" s="145"/>
      <c r="V130" s="145"/>
      <c r="W130" s="145"/>
      <c r="X130" s="145"/>
      <c r="Y130" s="145"/>
      <c r="Z130" s="145"/>
      <c r="AA130" s="145"/>
      <c r="AB130" s="145"/>
      <c r="AC130" s="145"/>
    </row>
    <row r="131" spans="1:29" ht="15" customHeight="1">
      <c r="A131" s="194" t="s">
        <v>320</v>
      </c>
      <c r="B131" s="82"/>
      <c r="C131" s="225"/>
      <c r="D131" s="225"/>
      <c r="E131" s="225"/>
      <c r="F131" s="82"/>
      <c r="G131" s="82"/>
      <c r="H131" s="228" t="s">
        <v>351</v>
      </c>
      <c r="I131" s="231" t="str">
        <f>IF('Bnkg-BS'!E12&gt;=500000,"Yes","No")</f>
        <v>No</v>
      </c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</row>
    <row r="132" spans="1:29" ht="15" customHeight="1">
      <c r="A132" s="194" t="s">
        <v>320</v>
      </c>
      <c r="B132" s="82"/>
      <c r="C132" s="225"/>
      <c r="D132" s="225"/>
      <c r="E132" s="225"/>
      <c r="F132" s="82"/>
      <c r="G132" s="82"/>
      <c r="H132" s="232" t="s">
        <v>352</v>
      </c>
      <c r="I132" s="146" t="e">
        <f>IF(AND((I119="Yes"),(I120="Yes"),(I121="Yes"),(I122="Yes"),(I123="Yes"),(I124="Yes"),(I125="Yes"),(I126="Yes"),(I127="Yes"),(I128="Yes"),(I129="Yes"),(I130="Yes"),(I131="Yes")),"Yes","No")</f>
        <v>#DIV/0!</v>
      </c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</row>
    <row r="133" spans="1:29" ht="15.75" customHeight="1">
      <c r="A133" s="194" t="s">
        <v>320</v>
      </c>
      <c r="B133" s="82"/>
      <c r="C133" s="858" t="s">
        <v>353</v>
      </c>
      <c r="D133" s="859"/>
      <c r="E133" s="225"/>
      <c r="F133" s="858" t="s">
        <v>354</v>
      </c>
      <c r="G133" s="859"/>
      <c r="H133" s="95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5"/>
      <c r="U133" s="145"/>
      <c r="V133" s="145"/>
      <c r="W133" s="145"/>
      <c r="X133" s="145"/>
      <c r="Y133" s="145"/>
      <c r="Z133" s="145"/>
      <c r="AA133" s="145"/>
      <c r="AB133" s="145"/>
      <c r="AC133" s="145"/>
    </row>
    <row r="134" spans="1:29" ht="15.75" customHeight="1">
      <c r="A134" s="194" t="s">
        <v>320</v>
      </c>
      <c r="B134" s="82"/>
      <c r="C134" s="860" t="s">
        <v>281</v>
      </c>
      <c r="D134" s="838"/>
      <c r="E134" s="233"/>
      <c r="F134" s="860" t="s">
        <v>281</v>
      </c>
      <c r="G134" s="838"/>
      <c r="H134" s="95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</row>
    <row r="135" spans="1:29" ht="26.25" customHeight="1">
      <c r="A135" s="194" t="s">
        <v>320</v>
      </c>
      <c r="B135" s="82"/>
      <c r="C135" s="219" t="s">
        <v>284</v>
      </c>
      <c r="D135" s="234">
        <v>0</v>
      </c>
      <c r="E135" s="233"/>
      <c r="F135" s="219" t="s">
        <v>284</v>
      </c>
      <c r="G135" s="234">
        <v>0</v>
      </c>
      <c r="H135" s="95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</row>
    <row r="136" spans="1:29" ht="15.75" customHeight="1">
      <c r="A136" s="194" t="s">
        <v>320</v>
      </c>
      <c r="B136" s="82"/>
      <c r="C136" s="219" t="s">
        <v>287</v>
      </c>
      <c r="D136" s="235">
        <v>36</v>
      </c>
      <c r="E136" s="233"/>
      <c r="F136" s="219" t="s">
        <v>287</v>
      </c>
      <c r="G136" s="235">
        <v>36</v>
      </c>
      <c r="H136" s="95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</row>
    <row r="137" spans="1:29" ht="15.75" customHeight="1">
      <c r="A137" s="194" t="s">
        <v>320</v>
      </c>
      <c r="B137" s="82"/>
      <c r="C137" s="219" t="s">
        <v>290</v>
      </c>
      <c r="D137" s="236">
        <v>0</v>
      </c>
      <c r="E137" s="233"/>
      <c r="F137" s="219" t="s">
        <v>290</v>
      </c>
      <c r="G137" s="236">
        <v>0</v>
      </c>
      <c r="H137" s="95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</row>
    <row r="138" spans="1:29" ht="15.75" customHeight="1">
      <c r="A138" s="194" t="s">
        <v>320</v>
      </c>
      <c r="B138" s="82"/>
      <c r="C138" s="219" t="s">
        <v>293</v>
      </c>
      <c r="D138" s="236">
        <f>D136</f>
        <v>36</v>
      </c>
      <c r="E138" s="233"/>
      <c r="F138" s="219" t="s">
        <v>293</v>
      </c>
      <c r="G138" s="236">
        <f>G136</f>
        <v>36</v>
      </c>
      <c r="H138" s="95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</row>
    <row r="139" spans="1:29" ht="15.75" customHeight="1">
      <c r="A139" s="194" t="s">
        <v>320</v>
      </c>
      <c r="B139" s="82"/>
      <c r="C139" s="219" t="s">
        <v>296</v>
      </c>
      <c r="D139" s="237">
        <v>0.22</v>
      </c>
      <c r="E139" s="233"/>
      <c r="F139" s="219" t="s">
        <v>296</v>
      </c>
      <c r="G139" s="237">
        <v>0.22</v>
      </c>
      <c r="H139" s="95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</row>
    <row r="140" spans="1:29" ht="15.75" customHeight="1">
      <c r="A140" s="194" t="s">
        <v>320</v>
      </c>
      <c r="B140" s="82"/>
      <c r="C140" s="219" t="s">
        <v>299</v>
      </c>
      <c r="D140" s="238">
        <f>PMT(D139/12,D136,-D135,0,D137)</f>
        <v>0</v>
      </c>
      <c r="E140" s="233"/>
      <c r="F140" s="219" t="s">
        <v>299</v>
      </c>
      <c r="G140" s="238">
        <f>PMT(G139/12,G136,-G135,0,G137)</f>
        <v>0</v>
      </c>
      <c r="H140" s="95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5"/>
      <c r="U140" s="145"/>
      <c r="V140" s="145"/>
      <c r="W140" s="145"/>
      <c r="X140" s="145"/>
      <c r="Y140" s="145"/>
      <c r="Z140" s="145"/>
      <c r="AA140" s="145"/>
      <c r="AB140" s="145"/>
      <c r="AC140" s="145"/>
    </row>
    <row r="141" spans="1:29" ht="15.75" customHeight="1">
      <c r="A141" s="194" t="s">
        <v>320</v>
      </c>
      <c r="B141" s="82"/>
      <c r="C141" s="219" t="s">
        <v>302</v>
      </c>
      <c r="D141" s="238">
        <f>PMT(D139/12,36,-D135,0,D137)</f>
        <v>0</v>
      </c>
      <c r="E141" s="233"/>
      <c r="F141" s="219" t="s">
        <v>302</v>
      </c>
      <c r="G141" s="238">
        <f>PMT(G139/12,36,-G135,0,G137)</f>
        <v>0</v>
      </c>
      <c r="H141" s="95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5"/>
      <c r="U141" s="145"/>
      <c r="V141" s="145"/>
      <c r="W141" s="145"/>
      <c r="X141" s="145"/>
      <c r="Y141" s="145"/>
      <c r="Z141" s="145"/>
      <c r="AA141" s="145"/>
      <c r="AB141" s="145"/>
      <c r="AC141" s="145"/>
    </row>
    <row r="142" spans="1:29" ht="15.75" customHeight="1">
      <c r="A142" s="194" t="s">
        <v>320</v>
      </c>
      <c r="B142" s="82"/>
      <c r="C142" s="239" t="s">
        <v>319</v>
      </c>
      <c r="D142" s="240">
        <f>PMT(D139/12,48,-D135,0,D137)</f>
        <v>0</v>
      </c>
      <c r="E142" s="233"/>
      <c r="F142" s="239" t="s">
        <v>319</v>
      </c>
      <c r="G142" s="240">
        <f>PMT(G139/12,48,-G135,0,G137)</f>
        <v>0</v>
      </c>
      <c r="H142" s="95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5"/>
      <c r="U142" s="145"/>
      <c r="V142" s="145"/>
      <c r="W142" s="145"/>
      <c r="X142" s="145"/>
      <c r="Y142" s="145"/>
      <c r="Z142" s="145"/>
      <c r="AA142" s="145"/>
      <c r="AB142" s="145"/>
      <c r="AC142" s="145"/>
    </row>
    <row r="143" spans="1:29" ht="15.75" customHeight="1">
      <c r="A143" s="194" t="s">
        <v>320</v>
      </c>
      <c r="B143" s="82"/>
      <c r="C143" s="233"/>
      <c r="D143" s="233"/>
      <c r="E143" s="225"/>
      <c r="F143" s="82"/>
      <c r="G143" s="82"/>
      <c r="H143" s="95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5"/>
      <c r="U143" s="145"/>
      <c r="V143" s="145"/>
      <c r="W143" s="145"/>
      <c r="X143" s="145"/>
      <c r="Y143" s="145"/>
      <c r="Z143" s="145"/>
      <c r="AA143" s="145"/>
      <c r="AB143" s="145"/>
      <c r="AC143" s="145"/>
    </row>
    <row r="144" spans="1:29" ht="15" customHeight="1">
      <c r="A144" s="194" t="s">
        <v>320</v>
      </c>
      <c r="B144" s="82"/>
      <c r="C144" s="225"/>
      <c r="D144" s="225"/>
      <c r="E144" s="225"/>
      <c r="F144" s="82"/>
      <c r="G144" s="82"/>
      <c r="H144" s="95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</row>
    <row r="145" spans="1:29" ht="15.75" customHeight="1">
      <c r="A145" s="194" t="s">
        <v>320</v>
      </c>
      <c r="B145" s="82"/>
      <c r="C145" s="225"/>
      <c r="D145" s="225"/>
      <c r="E145" s="225"/>
      <c r="F145" s="82"/>
      <c r="G145" s="82"/>
      <c r="H145" s="95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</row>
    <row r="146" spans="1:29" ht="15.75" customHeight="1">
      <c r="A146" s="194" t="s">
        <v>320</v>
      </c>
      <c r="B146" s="241" t="s">
        <v>355</v>
      </c>
      <c r="C146" s="242">
        <f>Input!C2</f>
        <v>2018</v>
      </c>
      <c r="D146" s="243">
        <f>Input!D2</f>
        <v>2017</v>
      </c>
      <c r="E146" s="233"/>
      <c r="F146" s="82"/>
      <c r="G146" s="82"/>
      <c r="H146" s="95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</row>
    <row r="147" spans="1:29" ht="15.75" customHeight="1">
      <c r="A147" s="194" t="s">
        <v>320</v>
      </c>
      <c r="B147" s="219" t="s">
        <v>356</v>
      </c>
      <c r="C147" s="244">
        <v>0</v>
      </c>
      <c r="D147" s="245">
        <v>0</v>
      </c>
      <c r="E147" s="857"/>
      <c r="F147" s="825"/>
      <c r="G147" s="825"/>
      <c r="H147" s="95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</row>
    <row r="148" spans="1:29" ht="15.75" customHeight="1">
      <c r="A148" s="194" t="s">
        <v>320</v>
      </c>
      <c r="B148" s="219" t="s">
        <v>357</v>
      </c>
      <c r="C148" s="244">
        <v>0</v>
      </c>
      <c r="D148" s="245">
        <v>0</v>
      </c>
      <c r="E148" s="83"/>
      <c r="F148" s="82"/>
      <c r="G148" s="82"/>
      <c r="H148" s="246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</row>
    <row r="149" spans="1:29" ht="15.75" customHeight="1">
      <c r="A149" s="194" t="s">
        <v>320</v>
      </c>
      <c r="B149" s="247" t="s">
        <v>358</v>
      </c>
      <c r="C149" s="248">
        <f t="shared" ref="C149:D149" si="5">C147-C148</f>
        <v>0</v>
      </c>
      <c r="D149" s="249">
        <f t="shared" si="5"/>
        <v>0</v>
      </c>
      <c r="E149" s="861"/>
      <c r="F149" s="825"/>
      <c r="G149" s="825"/>
      <c r="H149" s="95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</row>
    <row r="150" spans="1:29" ht="14.25" customHeight="1">
      <c r="A150" s="194" t="s">
        <v>359</v>
      </c>
      <c r="B150" s="195" t="s">
        <v>360</v>
      </c>
      <c r="C150" s="849" t="str">
        <f>CONCATENATE("Rs.",G188/100000,".","Lacs"," "," ",G189," Months")</f>
        <v>Rs.0.Lacs  36 Months</v>
      </c>
      <c r="D150" s="837"/>
      <c r="E150" s="838"/>
      <c r="F150" s="82"/>
      <c r="G150" s="82"/>
      <c r="H150" s="95"/>
      <c r="I150" s="95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</row>
    <row r="151" spans="1:29" ht="14.25" customHeight="1">
      <c r="A151" s="194" t="s">
        <v>359</v>
      </c>
      <c r="B151" s="196" t="s">
        <v>51</v>
      </c>
      <c r="C151" s="197" t="s">
        <v>322</v>
      </c>
      <c r="D151" s="197" t="s">
        <v>323</v>
      </c>
      <c r="E151" s="198" t="s">
        <v>206</v>
      </c>
      <c r="F151" s="82"/>
      <c r="G151" s="82"/>
      <c r="H151" s="95"/>
      <c r="I151" s="95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</row>
    <row r="152" spans="1:29" ht="14.25" customHeight="1">
      <c r="A152" s="194" t="s">
        <v>359</v>
      </c>
      <c r="B152" s="199" t="s">
        <v>55</v>
      </c>
      <c r="C152" s="200">
        <f>Input!C10</f>
        <v>0</v>
      </c>
      <c r="D152" s="201">
        <v>48</v>
      </c>
      <c r="E152" s="202">
        <f t="shared" ref="E152:E163" si="6">C152/D152</f>
        <v>0</v>
      </c>
      <c r="F152" s="82"/>
      <c r="G152" s="82"/>
      <c r="H152" s="95"/>
      <c r="I152" s="95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</row>
    <row r="153" spans="1:29" ht="14.25" customHeight="1">
      <c r="A153" s="194" t="s">
        <v>359</v>
      </c>
      <c r="B153" s="199" t="s">
        <v>58</v>
      </c>
      <c r="C153" s="200">
        <f>Input!C11</f>
        <v>0</v>
      </c>
      <c r="D153" s="201">
        <v>100</v>
      </c>
      <c r="E153" s="202">
        <f t="shared" si="6"/>
        <v>0</v>
      </c>
      <c r="F153" s="82"/>
      <c r="G153" s="82"/>
      <c r="H153" s="95"/>
      <c r="I153" s="95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</row>
    <row r="154" spans="1:29" ht="14.25" customHeight="1">
      <c r="A154" s="194" t="s">
        <v>359</v>
      </c>
      <c r="B154" s="199" t="s">
        <v>61</v>
      </c>
      <c r="C154" s="200">
        <f>Input!C12</f>
        <v>0</v>
      </c>
      <c r="D154" s="201">
        <v>36</v>
      </c>
      <c r="E154" s="202">
        <f t="shared" si="6"/>
        <v>0</v>
      </c>
      <c r="F154" s="82"/>
      <c r="G154" s="82"/>
      <c r="H154" s="95"/>
      <c r="I154" s="95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5"/>
      <c r="U154" s="145"/>
      <c r="V154" s="145"/>
      <c r="W154" s="145"/>
      <c r="X154" s="145"/>
      <c r="Y154" s="145"/>
      <c r="Z154" s="145"/>
      <c r="AA154" s="145"/>
      <c r="AB154" s="145"/>
      <c r="AC154" s="145"/>
    </row>
    <row r="155" spans="1:29" ht="14.25" customHeight="1">
      <c r="A155" s="194" t="s">
        <v>359</v>
      </c>
      <c r="B155" s="199" t="s">
        <v>64</v>
      </c>
      <c r="C155" s="200">
        <f>Input!C13</f>
        <v>0</v>
      </c>
      <c r="D155" s="201">
        <v>48</v>
      </c>
      <c r="E155" s="202">
        <f t="shared" si="6"/>
        <v>0</v>
      </c>
      <c r="F155" s="82"/>
      <c r="G155" s="82"/>
      <c r="H155" s="95"/>
      <c r="I155" s="95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5"/>
      <c r="U155" s="145"/>
      <c r="V155" s="145"/>
      <c r="W155" s="145"/>
      <c r="X155" s="145"/>
      <c r="Y155" s="145"/>
      <c r="Z155" s="145"/>
      <c r="AA155" s="145"/>
      <c r="AB155" s="145"/>
      <c r="AC155" s="145"/>
    </row>
    <row r="156" spans="1:29" ht="14.25" customHeight="1">
      <c r="A156" s="194" t="s">
        <v>359</v>
      </c>
      <c r="B156" s="203" t="s">
        <v>68</v>
      </c>
      <c r="C156" s="200">
        <f>Input!C15</f>
        <v>0</v>
      </c>
      <c r="D156" s="201">
        <v>12</v>
      </c>
      <c r="E156" s="202">
        <f t="shared" si="6"/>
        <v>0</v>
      </c>
      <c r="F156" s="82"/>
      <c r="G156" s="82"/>
      <c r="H156" s="95"/>
      <c r="I156" s="95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5"/>
      <c r="U156" s="145"/>
      <c r="V156" s="145"/>
      <c r="W156" s="145"/>
      <c r="X156" s="145"/>
      <c r="Y156" s="145"/>
      <c r="Z156" s="145"/>
      <c r="AA156" s="145"/>
      <c r="AB156" s="145"/>
      <c r="AC156" s="145"/>
    </row>
    <row r="157" spans="1:29" ht="14.25" customHeight="1">
      <c r="A157" s="194" t="s">
        <v>359</v>
      </c>
      <c r="B157" s="203" t="s">
        <v>70</v>
      </c>
      <c r="C157" s="200">
        <f>Input!C16</f>
        <v>0</v>
      </c>
      <c r="D157" s="201">
        <v>12</v>
      </c>
      <c r="E157" s="202">
        <f t="shared" si="6"/>
        <v>0</v>
      </c>
      <c r="F157" s="82"/>
      <c r="G157" s="82"/>
      <c r="H157" s="95"/>
      <c r="I157" s="95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</row>
    <row r="158" spans="1:29" ht="14.25" customHeight="1">
      <c r="A158" s="194" t="s">
        <v>359</v>
      </c>
      <c r="B158" s="199" t="s">
        <v>66</v>
      </c>
      <c r="C158" s="200">
        <f>Input!C14</f>
        <v>0</v>
      </c>
      <c r="D158" s="201">
        <v>36</v>
      </c>
      <c r="E158" s="202">
        <f t="shared" si="6"/>
        <v>0</v>
      </c>
      <c r="F158" s="204"/>
      <c r="G158" s="862"/>
      <c r="H158" s="825"/>
      <c r="I158" s="95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</row>
    <row r="159" spans="1:29" ht="14.25" customHeight="1">
      <c r="A159" s="194" t="s">
        <v>359</v>
      </c>
      <c r="B159" s="199" t="s">
        <v>324</v>
      </c>
      <c r="C159" s="200">
        <f>Input!C17</f>
        <v>0</v>
      </c>
      <c r="D159" s="201">
        <v>36</v>
      </c>
      <c r="E159" s="202">
        <f t="shared" si="6"/>
        <v>0</v>
      </c>
      <c r="F159" s="32"/>
      <c r="G159" s="82"/>
      <c r="H159" s="95"/>
      <c r="I159" s="95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5"/>
      <c r="U159" s="145"/>
      <c r="V159" s="145"/>
      <c r="W159" s="145"/>
      <c r="X159" s="145"/>
      <c r="Y159" s="145"/>
      <c r="Z159" s="145"/>
      <c r="AA159" s="145"/>
      <c r="AB159" s="145"/>
      <c r="AC159" s="145"/>
    </row>
    <row r="160" spans="1:29" ht="14.25" customHeight="1">
      <c r="A160" s="194" t="s">
        <v>359</v>
      </c>
      <c r="B160" s="199" t="s">
        <v>325</v>
      </c>
      <c r="C160" s="200">
        <f>$D193/100000</f>
        <v>0</v>
      </c>
      <c r="D160" s="201">
        <v>1</v>
      </c>
      <c r="E160" s="202">
        <f t="shared" si="6"/>
        <v>0</v>
      </c>
      <c r="F160" s="32"/>
      <c r="G160" s="82"/>
      <c r="H160" s="95"/>
      <c r="I160" s="95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</row>
    <row r="161" spans="1:29" ht="14.25" customHeight="1">
      <c r="A161" s="194" t="s">
        <v>359</v>
      </c>
      <c r="B161" s="199" t="s">
        <v>73</v>
      </c>
      <c r="C161" s="200">
        <f>Input!C18</f>
        <v>0</v>
      </c>
      <c r="D161" s="201">
        <v>12</v>
      </c>
      <c r="E161" s="202">
        <f t="shared" si="6"/>
        <v>0</v>
      </c>
      <c r="F161" s="32"/>
      <c r="G161" s="82"/>
      <c r="H161" s="95"/>
      <c r="I161" s="95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</row>
    <row r="162" spans="1:29" ht="14.25" customHeight="1">
      <c r="A162" s="194" t="s">
        <v>359</v>
      </c>
      <c r="B162" s="199" t="s">
        <v>326</v>
      </c>
      <c r="C162" s="200">
        <f>Input!C19</f>
        <v>0</v>
      </c>
      <c r="D162" s="201">
        <v>12</v>
      </c>
      <c r="E162" s="202">
        <f t="shared" si="6"/>
        <v>0</v>
      </c>
      <c r="F162" s="82"/>
      <c r="G162" s="82"/>
      <c r="H162" s="95"/>
      <c r="I162" s="95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</row>
    <row r="163" spans="1:29" ht="14.25" customHeight="1">
      <c r="A163" s="194" t="s">
        <v>359</v>
      </c>
      <c r="B163" s="199" t="s">
        <v>327</v>
      </c>
      <c r="C163" s="200">
        <f>Input!C20</f>
        <v>0</v>
      </c>
      <c r="D163" s="201">
        <v>12</v>
      </c>
      <c r="E163" s="202">
        <f t="shared" si="6"/>
        <v>0</v>
      </c>
      <c r="F163" s="82"/>
      <c r="G163" s="82"/>
      <c r="H163" s="95"/>
      <c r="I163" s="95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5"/>
      <c r="U163" s="145"/>
      <c r="V163" s="145"/>
      <c r="W163" s="145"/>
      <c r="X163" s="145"/>
      <c r="Y163" s="145"/>
      <c r="Z163" s="145"/>
      <c r="AA163" s="145"/>
      <c r="AB163" s="145"/>
      <c r="AC163" s="145"/>
    </row>
    <row r="164" spans="1:29" ht="13.5" customHeight="1">
      <c r="A164" s="194" t="s">
        <v>359</v>
      </c>
      <c r="B164" s="850" t="s">
        <v>328</v>
      </c>
      <c r="C164" s="800"/>
      <c r="D164" s="851"/>
      <c r="E164" s="205">
        <f>SUM(E152:E163)</f>
        <v>0</v>
      </c>
      <c r="F164" s="82"/>
      <c r="G164" s="83"/>
      <c r="H164" s="99"/>
      <c r="I164" s="95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</row>
    <row r="165" spans="1:29" ht="14.25" customHeight="1">
      <c r="A165" s="194" t="s">
        <v>359</v>
      </c>
      <c r="B165" s="852"/>
      <c r="C165" s="800"/>
      <c r="D165" s="851"/>
      <c r="E165" s="206"/>
      <c r="F165" s="82"/>
      <c r="G165" s="82"/>
      <c r="H165" s="95"/>
      <c r="I165" s="95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5"/>
      <c r="U165" s="145"/>
      <c r="V165" s="145"/>
      <c r="W165" s="145"/>
      <c r="X165" s="145"/>
      <c r="Y165" s="145"/>
      <c r="Z165" s="145"/>
      <c r="AA165" s="145"/>
      <c r="AB165" s="145"/>
      <c r="AC165" s="145"/>
    </row>
    <row r="166" spans="1:29" ht="14.25" customHeight="1">
      <c r="A166" s="194" t="s">
        <v>359</v>
      </c>
      <c r="B166" s="196" t="s">
        <v>329</v>
      </c>
      <c r="C166" s="207"/>
      <c r="D166" s="207"/>
      <c r="E166" s="208" t="s">
        <v>315</v>
      </c>
      <c r="F166" s="82"/>
      <c r="G166" s="82"/>
      <c r="H166" s="95"/>
      <c r="I166" s="95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5"/>
      <c r="U166" s="145"/>
      <c r="V166" s="145"/>
      <c r="W166" s="145"/>
      <c r="X166" s="145"/>
      <c r="Y166" s="145"/>
      <c r="Z166" s="145"/>
      <c r="AA166" s="145"/>
      <c r="AB166" s="145"/>
      <c r="AC166" s="145"/>
    </row>
    <row r="167" spans="1:29" ht="14.25" customHeight="1">
      <c r="A167" s="194" t="s">
        <v>359</v>
      </c>
      <c r="B167" s="203" t="s">
        <v>330</v>
      </c>
      <c r="C167" s="209">
        <f>C175/12</f>
        <v>0</v>
      </c>
      <c r="D167" s="210">
        <v>1</v>
      </c>
      <c r="E167" s="211">
        <f>C167/D167</f>
        <v>0</v>
      </c>
      <c r="F167" s="82"/>
      <c r="G167" s="82"/>
      <c r="H167" s="95"/>
      <c r="I167" s="95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</row>
    <row r="168" spans="1:29" ht="13.5" customHeight="1">
      <c r="A168" s="194" t="s">
        <v>359</v>
      </c>
      <c r="B168" s="853" t="s">
        <v>331</v>
      </c>
      <c r="C168" s="846"/>
      <c r="D168" s="854"/>
      <c r="E168" s="212">
        <f>SUM(E167)</f>
        <v>0</v>
      </c>
      <c r="F168" s="82"/>
      <c r="G168" s="82"/>
      <c r="H168" s="95"/>
      <c r="I168" s="95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</row>
    <row r="169" spans="1:29" ht="13.5" customHeight="1">
      <c r="A169" s="194" t="s">
        <v>359</v>
      </c>
      <c r="B169" s="855" t="s">
        <v>268</v>
      </c>
      <c r="C169" s="856"/>
      <c r="D169" s="817"/>
      <c r="E169" s="213" t="e">
        <f>E164/E168</f>
        <v>#DIV/0!</v>
      </c>
      <c r="F169" s="82"/>
      <c r="G169" s="82"/>
      <c r="H169" s="95"/>
      <c r="I169" s="95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5"/>
      <c r="U169" s="145"/>
      <c r="V169" s="145"/>
      <c r="W169" s="145"/>
      <c r="X169" s="145"/>
      <c r="Y169" s="145"/>
      <c r="Z169" s="145"/>
      <c r="AA169" s="145"/>
      <c r="AB169" s="145"/>
      <c r="AC169" s="145"/>
    </row>
    <row r="170" spans="1:29" ht="13.5" customHeight="1">
      <c r="A170" s="194" t="s">
        <v>359</v>
      </c>
      <c r="B170" s="832" t="s">
        <v>332</v>
      </c>
      <c r="C170" s="810"/>
      <c r="D170" s="811"/>
      <c r="E170" s="214" t="e">
        <f>(E154+E158+E159+E160+E161+E163+E157)/E168</f>
        <v>#DIV/0!</v>
      </c>
      <c r="F170" s="82"/>
      <c r="G170" s="82"/>
      <c r="H170" s="95"/>
      <c r="I170" s="95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</row>
    <row r="171" spans="1:29" ht="14.25" customHeight="1">
      <c r="A171" s="194" t="s">
        <v>359</v>
      </c>
      <c r="B171" s="215"/>
      <c r="C171" s="216" t="s">
        <v>361</v>
      </c>
      <c r="D171" s="217"/>
      <c r="E171" s="218"/>
      <c r="F171" s="82"/>
      <c r="G171" s="82"/>
      <c r="H171" s="95"/>
      <c r="I171" s="95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</row>
    <row r="172" spans="1:29" ht="14.25" customHeight="1">
      <c r="A172" s="194" t="s">
        <v>359</v>
      </c>
      <c r="B172" s="219" t="s">
        <v>335</v>
      </c>
      <c r="C172" s="220">
        <f>'Bnkg-BS'!C93/100000</f>
        <v>0</v>
      </c>
      <c r="D172" s="217"/>
      <c r="E172" s="107" t="s">
        <v>362</v>
      </c>
      <c r="F172" s="250" t="s">
        <v>43</v>
      </c>
      <c r="G172" s="251" t="s">
        <v>363</v>
      </c>
      <c r="H172" s="95"/>
      <c r="I172" s="95"/>
      <c r="J172" s="147"/>
      <c r="K172" s="147" t="s">
        <v>46</v>
      </c>
      <c r="L172" s="147"/>
      <c r="M172" s="147"/>
      <c r="N172" s="147"/>
      <c r="O172" s="147"/>
      <c r="P172" s="147"/>
      <c r="Q172" s="147"/>
      <c r="R172" s="147"/>
      <c r="S172" s="147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</row>
    <row r="173" spans="1:29" ht="14.25" customHeight="1">
      <c r="A173" s="194" t="s">
        <v>359</v>
      </c>
      <c r="B173" s="219" t="s">
        <v>364</v>
      </c>
      <c r="C173" s="220">
        <f>IF(F172="No",(C172*2*0.075),(C172*0.075))</f>
        <v>0</v>
      </c>
      <c r="D173" s="217"/>
      <c r="E173" s="218"/>
      <c r="F173" s="82"/>
      <c r="G173" s="82"/>
      <c r="H173" s="95"/>
      <c r="I173" s="95"/>
      <c r="J173" s="147"/>
      <c r="K173" s="147" t="s">
        <v>43</v>
      </c>
      <c r="L173" s="147"/>
      <c r="M173" s="147"/>
      <c r="N173" s="147"/>
      <c r="O173" s="147"/>
      <c r="P173" s="147"/>
      <c r="Q173" s="147"/>
      <c r="R173" s="147"/>
      <c r="S173" s="147"/>
      <c r="T173" s="145"/>
      <c r="U173" s="145"/>
      <c r="V173" s="145"/>
      <c r="W173" s="145"/>
      <c r="X173" s="145"/>
      <c r="Y173" s="145"/>
      <c r="Z173" s="145"/>
      <c r="AA173" s="145"/>
      <c r="AB173" s="145"/>
      <c r="AC173" s="145"/>
    </row>
    <row r="174" spans="1:29" ht="14.25" customHeight="1">
      <c r="A174" s="194" t="s">
        <v>359</v>
      </c>
      <c r="B174" s="219" t="s">
        <v>338</v>
      </c>
      <c r="C174" s="220">
        <f>C201</f>
        <v>0</v>
      </c>
      <c r="D174" s="857"/>
      <c r="E174" s="825"/>
      <c r="F174" s="82"/>
      <c r="G174" s="82"/>
      <c r="H174" s="95"/>
      <c r="I174" s="95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</row>
    <row r="175" spans="1:29" ht="15.75" customHeight="1">
      <c r="A175" s="194" t="s">
        <v>359</v>
      </c>
      <c r="B175" s="223" t="s">
        <v>339</v>
      </c>
      <c r="C175" s="224">
        <f>C173-C174</f>
        <v>0</v>
      </c>
      <c r="D175" s="225"/>
      <c r="E175" s="801" t="s">
        <v>282</v>
      </c>
      <c r="F175" s="793"/>
      <c r="G175" s="82"/>
      <c r="H175" s="95"/>
      <c r="I175" s="95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</row>
    <row r="176" spans="1:29" ht="14.25" customHeight="1">
      <c r="A176" s="194" t="s">
        <v>359</v>
      </c>
      <c r="B176" s="152"/>
      <c r="C176" s="220"/>
      <c r="D176" s="225"/>
      <c r="E176" s="107"/>
      <c r="F176" s="132" t="s">
        <v>285</v>
      </c>
      <c r="G176" s="82"/>
      <c r="H176" s="95"/>
      <c r="I176" s="95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5"/>
      <c r="U176" s="145"/>
      <c r="V176" s="145"/>
      <c r="W176" s="145"/>
      <c r="X176" s="145"/>
      <c r="Y176" s="145"/>
      <c r="Z176" s="145"/>
      <c r="AA176" s="145"/>
      <c r="AB176" s="145"/>
      <c r="AC176" s="145"/>
    </row>
    <row r="177" spans="1:29" ht="14.25" customHeight="1">
      <c r="A177" s="194" t="s">
        <v>359</v>
      </c>
      <c r="B177" s="223" t="s">
        <v>340</v>
      </c>
      <c r="C177" s="224">
        <f>D188/100000</f>
        <v>0</v>
      </c>
      <c r="D177" s="225"/>
      <c r="E177" s="107" t="s">
        <v>288</v>
      </c>
      <c r="F177" s="135">
        <f>0.03*C172</f>
        <v>0</v>
      </c>
      <c r="G177" s="82"/>
      <c r="H177" s="95"/>
      <c r="I177" s="95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5"/>
      <c r="U177" s="145"/>
      <c r="V177" s="145"/>
      <c r="W177" s="145"/>
      <c r="X177" s="145"/>
      <c r="Y177" s="145"/>
      <c r="Z177" s="145"/>
      <c r="AA177" s="145"/>
      <c r="AB177" s="145"/>
      <c r="AC177" s="145"/>
    </row>
    <row r="178" spans="1:29" ht="14.25" customHeight="1">
      <c r="A178" s="194" t="s">
        <v>359</v>
      </c>
      <c r="B178" s="152"/>
      <c r="C178" s="220"/>
      <c r="D178" s="225"/>
      <c r="E178" s="107" t="s">
        <v>291</v>
      </c>
      <c r="F178" s="135">
        <f>(G188*15%)/100000</f>
        <v>0</v>
      </c>
      <c r="G178" s="82"/>
      <c r="H178" s="95"/>
      <c r="I178" s="95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</row>
    <row r="179" spans="1:29" ht="14.25" customHeight="1">
      <c r="A179" s="194" t="s">
        <v>359</v>
      </c>
      <c r="B179" s="226" t="s">
        <v>343</v>
      </c>
      <c r="C179" s="227">
        <f>'Bnkg-BS'!E60</f>
        <v>0</v>
      </c>
      <c r="D179" s="225"/>
      <c r="E179" s="107" t="s">
        <v>294</v>
      </c>
      <c r="F179" s="135">
        <v>3</v>
      </c>
      <c r="G179" s="82"/>
      <c r="H179" s="95"/>
      <c r="I179" s="95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</row>
    <row r="180" spans="1:29" ht="14.25" customHeight="1">
      <c r="A180" s="194" t="s">
        <v>359</v>
      </c>
      <c r="B180" s="223" t="s">
        <v>345</v>
      </c>
      <c r="C180" s="224">
        <f>IF(C179&gt;300000,15,IF(C179&gt;100000,10,IF(C179&gt;50000,5,0)))</f>
        <v>0</v>
      </c>
      <c r="D180" s="225"/>
      <c r="E180" s="107" t="s">
        <v>297</v>
      </c>
      <c r="F180" s="135">
        <f>MIN(F177:F179)</f>
        <v>0</v>
      </c>
      <c r="G180" s="82"/>
      <c r="H180" s="95"/>
      <c r="I180" s="95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</row>
    <row r="181" spans="1:29" ht="14.25" customHeight="1">
      <c r="A181" s="194" t="s">
        <v>359</v>
      </c>
      <c r="B181" s="152"/>
      <c r="C181" s="220"/>
      <c r="D181" s="225"/>
      <c r="E181" s="107" t="s">
        <v>300</v>
      </c>
      <c r="F181" s="141">
        <v>0</v>
      </c>
      <c r="G181" s="82"/>
      <c r="H181" s="95"/>
      <c r="I181" s="95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</row>
    <row r="182" spans="1:29" ht="14.25" customHeight="1">
      <c r="A182" s="194" t="s">
        <v>359</v>
      </c>
      <c r="B182" s="229" t="s">
        <v>348</v>
      </c>
      <c r="C182" s="230">
        <f>MIN(C175,C177,C180)</f>
        <v>0</v>
      </c>
      <c r="D182" s="225"/>
      <c r="E182" s="107" t="s">
        <v>303</v>
      </c>
      <c r="F182" s="142" t="e">
        <f>((E164*12)+F181)/(E168*12)</f>
        <v>#DIV/0!</v>
      </c>
      <c r="G182" s="82"/>
      <c r="H182" s="95"/>
      <c r="I182" s="95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5"/>
      <c r="U182" s="145"/>
      <c r="V182" s="145"/>
      <c r="W182" s="145"/>
      <c r="X182" s="145"/>
      <c r="Y182" s="145"/>
      <c r="Z182" s="145"/>
      <c r="AA182" s="145"/>
      <c r="AB182" s="145"/>
      <c r="AC182" s="145"/>
    </row>
    <row r="183" spans="1:29" ht="14.25" customHeight="1">
      <c r="A183" s="194" t="s">
        <v>359</v>
      </c>
      <c r="B183" s="82"/>
      <c r="C183" s="225"/>
      <c r="D183" s="225"/>
      <c r="E183" s="225"/>
      <c r="F183" s="82"/>
      <c r="G183" s="82"/>
      <c r="H183" s="95"/>
      <c r="I183" s="95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</row>
    <row r="184" spans="1:29" ht="14.25" customHeight="1">
      <c r="A184" s="194" t="s">
        <v>359</v>
      </c>
      <c r="B184" s="82"/>
      <c r="C184" s="225"/>
      <c r="D184" s="225"/>
      <c r="E184" s="225"/>
      <c r="F184" s="82"/>
      <c r="G184" s="82"/>
      <c r="H184" s="95"/>
      <c r="I184" s="95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</row>
    <row r="185" spans="1:29" ht="14.25" customHeight="1">
      <c r="A185" s="194" t="s">
        <v>359</v>
      </c>
      <c r="B185" s="82"/>
      <c r="C185" s="225"/>
      <c r="D185" s="225"/>
      <c r="E185" s="225"/>
      <c r="F185" s="82"/>
      <c r="G185" s="82"/>
      <c r="H185" s="95"/>
      <c r="I185" s="95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</row>
    <row r="186" spans="1:29" ht="13.5" customHeight="1">
      <c r="A186" s="194" t="s">
        <v>359</v>
      </c>
      <c r="B186" s="82"/>
      <c r="C186" s="858" t="s">
        <v>353</v>
      </c>
      <c r="D186" s="859"/>
      <c r="E186" s="225"/>
      <c r="F186" s="858" t="s">
        <v>354</v>
      </c>
      <c r="G186" s="859"/>
      <c r="H186" s="95"/>
      <c r="I186" s="95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5"/>
      <c r="U186" s="145"/>
      <c r="V186" s="145"/>
      <c r="W186" s="145"/>
      <c r="X186" s="145"/>
      <c r="Y186" s="145"/>
      <c r="Z186" s="145"/>
      <c r="AA186" s="145"/>
      <c r="AB186" s="145"/>
      <c r="AC186" s="145"/>
    </row>
    <row r="187" spans="1:29" ht="13.5" customHeight="1">
      <c r="A187" s="194" t="s">
        <v>359</v>
      </c>
      <c r="B187" s="82"/>
      <c r="C187" s="860" t="s">
        <v>281</v>
      </c>
      <c r="D187" s="838"/>
      <c r="E187" s="233"/>
      <c r="F187" s="860" t="s">
        <v>281</v>
      </c>
      <c r="G187" s="838"/>
      <c r="H187" s="95"/>
      <c r="I187" s="95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5"/>
      <c r="U187" s="145"/>
      <c r="V187" s="145"/>
      <c r="W187" s="145"/>
      <c r="X187" s="145"/>
      <c r="Y187" s="145"/>
      <c r="Z187" s="145"/>
      <c r="AA187" s="145"/>
      <c r="AB187" s="145"/>
      <c r="AC187" s="145"/>
    </row>
    <row r="188" spans="1:29" ht="14.25" customHeight="1">
      <c r="A188" s="194" t="s">
        <v>359</v>
      </c>
      <c r="B188" s="82"/>
      <c r="C188" s="219" t="s">
        <v>365</v>
      </c>
      <c r="D188" s="234">
        <v>0</v>
      </c>
      <c r="E188" s="233"/>
      <c r="F188" s="219" t="s">
        <v>365</v>
      </c>
      <c r="G188" s="234">
        <v>0</v>
      </c>
      <c r="H188" s="95"/>
      <c r="I188" s="95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</row>
    <row r="189" spans="1:29" ht="14.25" customHeight="1">
      <c r="A189" s="194" t="s">
        <v>359</v>
      </c>
      <c r="B189" s="82"/>
      <c r="C189" s="219" t="s">
        <v>287</v>
      </c>
      <c r="D189" s="235">
        <v>36</v>
      </c>
      <c r="E189" s="233"/>
      <c r="F189" s="219" t="s">
        <v>287</v>
      </c>
      <c r="G189" s="235">
        <v>36</v>
      </c>
      <c r="H189" s="95"/>
      <c r="I189" s="95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</row>
    <row r="190" spans="1:29" ht="14.25" customHeight="1">
      <c r="A190" s="194" t="s">
        <v>359</v>
      </c>
      <c r="B190" s="82"/>
      <c r="C190" s="219" t="s">
        <v>290</v>
      </c>
      <c r="D190" s="236">
        <v>0</v>
      </c>
      <c r="E190" s="233"/>
      <c r="F190" s="219" t="s">
        <v>290</v>
      </c>
      <c r="G190" s="236">
        <v>0</v>
      </c>
      <c r="H190" s="95"/>
      <c r="I190" s="95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5"/>
      <c r="U190" s="145"/>
      <c r="V190" s="145"/>
      <c r="W190" s="145"/>
      <c r="X190" s="145"/>
      <c r="Y190" s="145"/>
      <c r="Z190" s="145"/>
      <c r="AA190" s="145"/>
      <c r="AB190" s="145"/>
      <c r="AC190" s="145"/>
    </row>
    <row r="191" spans="1:29" ht="14.25" customHeight="1">
      <c r="A191" s="194" t="s">
        <v>359</v>
      </c>
      <c r="B191" s="82"/>
      <c r="C191" s="219" t="s">
        <v>293</v>
      </c>
      <c r="D191" s="236">
        <f>D189</f>
        <v>36</v>
      </c>
      <c r="E191" s="233"/>
      <c r="F191" s="219" t="s">
        <v>293</v>
      </c>
      <c r="G191" s="236">
        <f>G189</f>
        <v>36</v>
      </c>
      <c r="H191" s="95"/>
      <c r="I191" s="95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5"/>
      <c r="U191" s="145"/>
      <c r="V191" s="145"/>
      <c r="W191" s="145"/>
      <c r="X191" s="145"/>
      <c r="Y191" s="145"/>
      <c r="Z191" s="145"/>
      <c r="AA191" s="145"/>
      <c r="AB191" s="145"/>
      <c r="AC191" s="145"/>
    </row>
    <row r="192" spans="1:29" ht="14.25" customHeight="1">
      <c r="A192" s="194" t="s">
        <v>359</v>
      </c>
      <c r="B192" s="82"/>
      <c r="C192" s="219" t="s">
        <v>296</v>
      </c>
      <c r="D192" s="237">
        <v>0.22</v>
      </c>
      <c r="E192" s="233"/>
      <c r="F192" s="219" t="s">
        <v>296</v>
      </c>
      <c r="G192" s="237">
        <v>0.22</v>
      </c>
      <c r="H192" s="95"/>
      <c r="I192" s="95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5"/>
      <c r="U192" s="145"/>
      <c r="V192" s="145"/>
      <c r="W192" s="145"/>
      <c r="X192" s="145"/>
      <c r="Y192" s="145"/>
      <c r="Z192" s="145"/>
      <c r="AA192" s="145"/>
      <c r="AB192" s="145"/>
      <c r="AC192" s="145"/>
    </row>
    <row r="193" spans="1:29" ht="14.25" customHeight="1">
      <c r="A193" s="194" t="s">
        <v>359</v>
      </c>
      <c r="B193" s="82"/>
      <c r="C193" s="219" t="s">
        <v>299</v>
      </c>
      <c r="D193" s="238">
        <f>PMT(D192/12,D189,-D188,0,D190)</f>
        <v>0</v>
      </c>
      <c r="E193" s="233"/>
      <c r="F193" s="219" t="s">
        <v>299</v>
      </c>
      <c r="G193" s="238">
        <f>PMT(G192/12,G189,-G188,0,G190)</f>
        <v>0</v>
      </c>
      <c r="H193" s="95"/>
      <c r="I193" s="252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5"/>
      <c r="U193" s="145"/>
      <c r="V193" s="145"/>
      <c r="W193" s="145"/>
      <c r="X193" s="145"/>
      <c r="Y193" s="145"/>
      <c r="Z193" s="145"/>
      <c r="AA193" s="145"/>
      <c r="AB193" s="145"/>
      <c r="AC193" s="145"/>
    </row>
    <row r="194" spans="1:29" ht="14.25" customHeight="1">
      <c r="A194" s="194" t="s">
        <v>359</v>
      </c>
      <c r="B194" s="82"/>
      <c r="C194" s="219" t="s">
        <v>302</v>
      </c>
      <c r="D194" s="238">
        <f>PMT(D192/12,36,-D188,0,D190)</f>
        <v>0</v>
      </c>
      <c r="E194" s="233"/>
      <c r="F194" s="219" t="s">
        <v>302</v>
      </c>
      <c r="G194" s="238">
        <f>PMT(G192/12,36,-G188,0,G190)</f>
        <v>0</v>
      </c>
      <c r="H194" s="95"/>
      <c r="I194" s="253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5"/>
      <c r="U194" s="145"/>
      <c r="V194" s="145"/>
      <c r="W194" s="145"/>
      <c r="X194" s="145"/>
      <c r="Y194" s="145"/>
      <c r="Z194" s="145"/>
      <c r="AA194" s="145"/>
      <c r="AB194" s="145"/>
      <c r="AC194" s="145"/>
    </row>
    <row r="195" spans="1:29" ht="14.25" customHeight="1">
      <c r="A195" s="194" t="s">
        <v>359</v>
      </c>
      <c r="B195" s="82"/>
      <c r="C195" s="239" t="s">
        <v>319</v>
      </c>
      <c r="D195" s="240">
        <f>PMT(D192/12,48,-D188,0,D190)</f>
        <v>0</v>
      </c>
      <c r="E195" s="233"/>
      <c r="F195" s="239" t="s">
        <v>319</v>
      </c>
      <c r="G195" s="240">
        <f>PMT(G192/12,48,-G188,0,G190)</f>
        <v>0</v>
      </c>
      <c r="H195" s="95"/>
      <c r="I195" s="253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5"/>
      <c r="U195" s="145"/>
      <c r="V195" s="145"/>
      <c r="W195" s="145"/>
      <c r="X195" s="145"/>
      <c r="Y195" s="145"/>
      <c r="Z195" s="145"/>
      <c r="AA195" s="145"/>
      <c r="AB195" s="145"/>
      <c r="AC195" s="145"/>
    </row>
    <row r="196" spans="1:29" ht="14.25" customHeight="1">
      <c r="A196" s="194" t="s">
        <v>359</v>
      </c>
      <c r="B196" s="82"/>
      <c r="C196" s="233"/>
      <c r="D196" s="233"/>
      <c r="E196" s="225"/>
      <c r="F196" s="82"/>
      <c r="G196" s="82"/>
      <c r="H196" s="95"/>
      <c r="I196" s="95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</row>
    <row r="197" spans="1:29" ht="14.25" customHeight="1">
      <c r="A197" s="194" t="s">
        <v>359</v>
      </c>
      <c r="B197" s="82"/>
      <c r="C197" s="225"/>
      <c r="D197" s="225"/>
      <c r="E197" s="225"/>
      <c r="F197" s="82"/>
      <c r="G197" s="82"/>
      <c r="H197" s="95"/>
      <c r="I197" s="95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</row>
    <row r="198" spans="1:29" ht="15.75" customHeight="1">
      <c r="A198" s="194" t="s">
        <v>359</v>
      </c>
      <c r="B198" s="82"/>
      <c r="C198" s="225"/>
      <c r="D198" s="225"/>
      <c r="E198" s="225"/>
      <c r="F198" s="82"/>
      <c r="G198" s="82"/>
      <c r="H198" s="95"/>
      <c r="I198" s="95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5"/>
      <c r="U198" s="145"/>
      <c r="V198" s="145"/>
      <c r="W198" s="145"/>
      <c r="X198" s="145"/>
      <c r="Y198" s="145"/>
      <c r="Z198" s="145"/>
      <c r="AA198" s="145"/>
      <c r="AB198" s="145"/>
      <c r="AC198" s="145"/>
    </row>
    <row r="199" spans="1:29" ht="15.75" customHeight="1">
      <c r="A199" s="194" t="s">
        <v>359</v>
      </c>
      <c r="B199" s="241" t="s">
        <v>355</v>
      </c>
      <c r="C199" s="242">
        <f>Input!C2</f>
        <v>2018</v>
      </c>
      <c r="D199" s="243">
        <f>Input!D2</f>
        <v>2017</v>
      </c>
      <c r="E199" s="233"/>
      <c r="F199" s="82"/>
      <c r="G199" s="82"/>
      <c r="H199" s="95"/>
      <c r="I199" s="95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5"/>
      <c r="U199" s="145"/>
      <c r="V199" s="145"/>
      <c r="W199" s="145"/>
      <c r="X199" s="145"/>
      <c r="Y199" s="145"/>
      <c r="Z199" s="145"/>
      <c r="AA199" s="145"/>
      <c r="AB199" s="145"/>
      <c r="AC199" s="145"/>
    </row>
    <row r="200" spans="1:29" ht="15.75" customHeight="1">
      <c r="A200" s="194" t="s">
        <v>359</v>
      </c>
      <c r="B200" s="219" t="s">
        <v>356</v>
      </c>
      <c r="C200" s="244">
        <v>0</v>
      </c>
      <c r="D200" s="245">
        <v>0</v>
      </c>
      <c r="E200" s="857"/>
      <c r="F200" s="825"/>
      <c r="G200" s="825"/>
      <c r="H200" s="95"/>
      <c r="I200" s="95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5"/>
      <c r="U200" s="145"/>
      <c r="V200" s="145"/>
      <c r="W200" s="145"/>
      <c r="X200" s="145"/>
      <c r="Y200" s="145"/>
      <c r="Z200" s="145"/>
      <c r="AA200" s="145"/>
      <c r="AB200" s="145"/>
      <c r="AC200" s="145"/>
    </row>
    <row r="201" spans="1:29" ht="14.25" customHeight="1">
      <c r="A201" s="194" t="s">
        <v>359</v>
      </c>
      <c r="B201" s="219" t="s">
        <v>357</v>
      </c>
      <c r="C201" s="244">
        <v>0</v>
      </c>
      <c r="D201" s="245">
        <v>0</v>
      </c>
      <c r="E201" s="93" t="s">
        <v>366</v>
      </c>
      <c r="F201" s="254"/>
      <c r="G201" s="254"/>
      <c r="H201" s="255"/>
      <c r="I201" s="95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5"/>
      <c r="U201" s="145"/>
      <c r="V201" s="145"/>
      <c r="W201" s="145"/>
      <c r="X201" s="145"/>
      <c r="Y201" s="145"/>
      <c r="Z201" s="145"/>
      <c r="AA201" s="145"/>
      <c r="AB201" s="145"/>
      <c r="AC201" s="145"/>
    </row>
    <row r="202" spans="1:29" ht="15.75" customHeight="1">
      <c r="A202" s="194" t="s">
        <v>359</v>
      </c>
      <c r="B202" s="247" t="s">
        <v>358</v>
      </c>
      <c r="C202" s="248">
        <f t="shared" ref="C202:D202" si="7">C200-C201</f>
        <v>0</v>
      </c>
      <c r="D202" s="249">
        <f t="shared" si="7"/>
        <v>0</v>
      </c>
      <c r="E202" s="861"/>
      <c r="F202" s="825"/>
      <c r="G202" s="825"/>
      <c r="H202" s="95"/>
      <c r="I202" s="95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5"/>
      <c r="U202" s="145"/>
      <c r="V202" s="145"/>
      <c r="W202" s="145"/>
      <c r="X202" s="145"/>
      <c r="Y202" s="145"/>
      <c r="Z202" s="145"/>
      <c r="AA202" s="145"/>
      <c r="AB202" s="145"/>
      <c r="AC202" s="145"/>
    </row>
    <row r="203" spans="1:29" ht="15.75" customHeight="1">
      <c r="A203" s="194" t="s">
        <v>367</v>
      </c>
      <c r="B203" s="256" t="s">
        <v>368</v>
      </c>
      <c r="C203" s="863" t="str">
        <f>CONCATENATE("Rs.",G251/100000,".","Lacs"," "," ",G254," Months")</f>
        <v>Rs.0.Lacs  36 Months</v>
      </c>
      <c r="D203" s="797"/>
      <c r="E203" s="793"/>
      <c r="F203" s="82"/>
      <c r="G203" s="233"/>
      <c r="H203" s="246"/>
      <c r="I203" s="246"/>
      <c r="J203" s="95"/>
      <c r="K203" s="95"/>
      <c r="L203" s="95"/>
      <c r="M203" s="95"/>
      <c r="N203" s="95"/>
      <c r="O203" s="95"/>
      <c r="P203" s="95"/>
      <c r="Q203" s="95"/>
      <c r="R203" s="95"/>
      <c r="S203" s="95" t="s">
        <v>369</v>
      </c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</row>
    <row r="204" spans="1:29" ht="26.25" customHeight="1">
      <c r="A204" s="194" t="s">
        <v>367</v>
      </c>
      <c r="B204" s="21" t="s">
        <v>51</v>
      </c>
      <c r="C204" s="21" t="s">
        <v>322</v>
      </c>
      <c r="D204" s="21" t="s">
        <v>309</v>
      </c>
      <c r="E204" s="21" t="s">
        <v>206</v>
      </c>
      <c r="F204" s="82"/>
      <c r="G204" s="233"/>
      <c r="H204" s="246"/>
      <c r="I204" s="246"/>
      <c r="J204" s="95"/>
      <c r="K204" s="95"/>
      <c r="L204" s="95"/>
      <c r="M204" s="95"/>
      <c r="N204" s="95"/>
      <c r="O204" s="95"/>
      <c r="P204" s="95"/>
      <c r="Q204" s="95"/>
      <c r="R204" s="95"/>
      <c r="S204" s="95" t="s">
        <v>370</v>
      </c>
      <c r="T204" s="145"/>
      <c r="U204" s="145"/>
      <c r="V204" s="145"/>
      <c r="W204" s="145"/>
      <c r="X204" s="145"/>
      <c r="Y204" s="145"/>
      <c r="Z204" s="145"/>
      <c r="AA204" s="145"/>
      <c r="AB204" s="145"/>
      <c r="AC204" s="145"/>
    </row>
    <row r="205" spans="1:29" ht="15.75" customHeight="1">
      <c r="A205" s="194" t="s">
        <v>367</v>
      </c>
      <c r="B205" s="96" t="s">
        <v>55</v>
      </c>
      <c r="C205" s="97">
        <f>Input!C10</f>
        <v>0</v>
      </c>
      <c r="D205" s="201">
        <v>48</v>
      </c>
      <c r="E205" s="98">
        <f t="shared" ref="E205:E216" si="8">C205/D205</f>
        <v>0</v>
      </c>
      <c r="F205" s="82"/>
      <c r="G205" s="233"/>
      <c r="H205" s="246"/>
      <c r="I205" s="246"/>
      <c r="J205" s="95"/>
      <c r="K205" s="246"/>
      <c r="L205" s="246"/>
      <c r="M205" s="95"/>
      <c r="N205" s="95"/>
      <c r="O205" s="95"/>
      <c r="P205" s="95"/>
      <c r="Q205" s="95"/>
      <c r="R205" s="95"/>
      <c r="S205" s="95" t="s">
        <v>371</v>
      </c>
      <c r="T205" s="145"/>
      <c r="U205" s="145"/>
      <c r="V205" s="145"/>
      <c r="W205" s="145"/>
      <c r="X205" s="145"/>
      <c r="Y205" s="145"/>
      <c r="Z205" s="145"/>
      <c r="AA205" s="145"/>
      <c r="AB205" s="145"/>
      <c r="AC205" s="145"/>
    </row>
    <row r="206" spans="1:29" ht="26.25" customHeight="1">
      <c r="A206" s="194" t="s">
        <v>367</v>
      </c>
      <c r="B206" s="96" t="s">
        <v>58</v>
      </c>
      <c r="C206" s="97">
        <f>Input!C11</f>
        <v>0</v>
      </c>
      <c r="D206" s="201">
        <v>100</v>
      </c>
      <c r="E206" s="98">
        <f t="shared" si="8"/>
        <v>0</v>
      </c>
      <c r="F206" s="82"/>
      <c r="G206" s="233"/>
      <c r="H206" s="246"/>
      <c r="I206" s="95"/>
      <c r="J206" s="95"/>
      <c r="K206" s="246"/>
      <c r="L206" s="246"/>
      <c r="M206" s="95"/>
      <c r="N206" s="95"/>
      <c r="O206" s="95"/>
      <c r="P206" s="95"/>
      <c r="Q206" s="95"/>
      <c r="R206" s="95"/>
      <c r="S206" s="9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</row>
    <row r="207" spans="1:29" ht="15.75" customHeight="1">
      <c r="A207" s="194" t="s">
        <v>367</v>
      </c>
      <c r="B207" s="96" t="s">
        <v>61</v>
      </c>
      <c r="C207" s="97">
        <f>Input!C12</f>
        <v>0</v>
      </c>
      <c r="D207" s="201">
        <v>36</v>
      </c>
      <c r="E207" s="98">
        <f t="shared" si="8"/>
        <v>0</v>
      </c>
      <c r="F207" s="82"/>
      <c r="G207" s="233"/>
      <c r="H207" s="246"/>
      <c r="I207" s="95"/>
      <c r="J207" s="95"/>
      <c r="K207" s="246"/>
      <c r="L207" s="246"/>
      <c r="M207" s="95"/>
      <c r="N207" s="95"/>
      <c r="O207" s="95"/>
      <c r="P207" s="95"/>
      <c r="Q207" s="95"/>
      <c r="R207" s="95"/>
      <c r="S207" s="9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</row>
    <row r="208" spans="1:29" ht="15.75" customHeight="1">
      <c r="A208" s="194" t="s">
        <v>367</v>
      </c>
      <c r="B208" s="96" t="s">
        <v>64</v>
      </c>
      <c r="C208" s="97">
        <f>Input!C13</f>
        <v>0</v>
      </c>
      <c r="D208" s="201">
        <v>48</v>
      </c>
      <c r="E208" s="98">
        <f t="shared" si="8"/>
        <v>0</v>
      </c>
      <c r="F208" s="204"/>
      <c r="G208" s="862"/>
      <c r="H208" s="825"/>
      <c r="I208" s="95"/>
      <c r="J208" s="95"/>
      <c r="K208" s="246"/>
      <c r="L208" s="246"/>
      <c r="M208" s="95"/>
      <c r="N208" s="95"/>
      <c r="O208" s="95"/>
      <c r="P208" s="95"/>
      <c r="Q208" s="95"/>
      <c r="R208" s="95"/>
      <c r="S208" s="95"/>
      <c r="T208" s="145"/>
      <c r="U208" s="145"/>
      <c r="V208" s="145"/>
      <c r="W208" s="145"/>
      <c r="X208" s="145"/>
      <c r="Y208" s="145"/>
      <c r="Z208" s="145"/>
      <c r="AA208" s="145"/>
      <c r="AB208" s="145"/>
      <c r="AC208" s="145"/>
    </row>
    <row r="209" spans="1:29" ht="15.75" customHeight="1">
      <c r="A209" s="194" t="s">
        <v>367</v>
      </c>
      <c r="B209" s="96" t="s">
        <v>66</v>
      </c>
      <c r="C209" s="97">
        <f>Input!C15</f>
        <v>0</v>
      </c>
      <c r="D209" s="201">
        <v>12</v>
      </c>
      <c r="E209" s="98">
        <f t="shared" si="8"/>
        <v>0</v>
      </c>
      <c r="F209" s="32"/>
      <c r="G209" s="82"/>
      <c r="H209" s="95"/>
      <c r="I209" s="95"/>
      <c r="J209" s="95"/>
      <c r="K209" s="246"/>
      <c r="L209" s="246"/>
      <c r="M209" s="95"/>
      <c r="N209" s="95"/>
      <c r="O209" s="95"/>
      <c r="P209" s="95"/>
      <c r="Q209" s="95"/>
      <c r="R209" s="95"/>
      <c r="S209" s="95"/>
      <c r="T209" s="145"/>
      <c r="U209" s="145"/>
      <c r="V209" s="145"/>
      <c r="W209" s="145"/>
      <c r="X209" s="145"/>
      <c r="Y209" s="145"/>
      <c r="Z209" s="145"/>
      <c r="AA209" s="145"/>
      <c r="AB209" s="145"/>
      <c r="AC209" s="145"/>
    </row>
    <row r="210" spans="1:29" ht="15.75" customHeight="1">
      <c r="A210" s="194" t="s">
        <v>367</v>
      </c>
      <c r="B210" s="96" t="s">
        <v>72</v>
      </c>
      <c r="C210" s="97">
        <f>Input!C16</f>
        <v>0</v>
      </c>
      <c r="D210" s="201">
        <v>12</v>
      </c>
      <c r="E210" s="98">
        <f t="shared" si="8"/>
        <v>0</v>
      </c>
      <c r="F210" s="32"/>
      <c r="G210" s="82"/>
      <c r="H210" s="95"/>
      <c r="I210" s="95"/>
      <c r="J210" s="95"/>
      <c r="K210" s="246"/>
      <c r="L210" s="246"/>
      <c r="M210" s="95"/>
      <c r="N210" s="95"/>
      <c r="O210" s="95"/>
      <c r="P210" s="95"/>
      <c r="Q210" s="95"/>
      <c r="R210" s="95"/>
      <c r="S210" s="95"/>
      <c r="T210" s="145"/>
      <c r="U210" s="145"/>
      <c r="V210" s="145"/>
      <c r="W210" s="145"/>
      <c r="X210" s="145"/>
      <c r="Y210" s="145"/>
      <c r="Z210" s="145"/>
      <c r="AA210" s="145"/>
      <c r="AB210" s="145"/>
      <c r="AC210" s="145"/>
    </row>
    <row r="211" spans="1:29" ht="15.75" customHeight="1">
      <c r="A211" s="194" t="s">
        <v>367</v>
      </c>
      <c r="B211" s="96" t="s">
        <v>260</v>
      </c>
      <c r="C211" s="97">
        <f>Input!C14</f>
        <v>0</v>
      </c>
      <c r="D211" s="201">
        <v>36</v>
      </c>
      <c r="E211" s="98">
        <f t="shared" si="8"/>
        <v>0</v>
      </c>
      <c r="F211" s="32"/>
      <c r="G211" s="82"/>
      <c r="H211" s="95"/>
      <c r="I211" s="95"/>
      <c r="J211" s="95"/>
      <c r="K211" s="246"/>
      <c r="L211" s="246"/>
      <c r="M211" s="95"/>
      <c r="N211" s="95"/>
      <c r="O211" s="95"/>
      <c r="P211" s="95"/>
      <c r="Q211" s="95"/>
      <c r="R211" s="95"/>
      <c r="S211" s="95"/>
      <c r="T211" s="145"/>
      <c r="U211" s="145"/>
      <c r="V211" s="145"/>
      <c r="W211" s="145"/>
      <c r="X211" s="145"/>
      <c r="Y211" s="145"/>
      <c r="Z211" s="145"/>
      <c r="AA211" s="145"/>
      <c r="AB211" s="145"/>
      <c r="AC211" s="145"/>
    </row>
    <row r="212" spans="1:29" ht="15.75" customHeight="1">
      <c r="A212" s="194" t="s">
        <v>367</v>
      </c>
      <c r="B212" s="96" t="s">
        <v>84</v>
      </c>
      <c r="C212" s="97">
        <f>Input!C17</f>
        <v>0</v>
      </c>
      <c r="D212" s="201">
        <v>36</v>
      </c>
      <c r="E212" s="98">
        <f t="shared" si="8"/>
        <v>0</v>
      </c>
      <c r="F212" s="82"/>
      <c r="G212" s="82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145"/>
      <c r="U212" s="145"/>
      <c r="V212" s="145"/>
      <c r="W212" s="145"/>
      <c r="X212" s="145"/>
      <c r="Y212" s="145"/>
      <c r="Z212" s="145"/>
      <c r="AA212" s="145"/>
      <c r="AB212" s="145"/>
      <c r="AC212" s="145"/>
    </row>
    <row r="213" spans="1:29" ht="15.75" customHeight="1">
      <c r="A213" s="194" t="s">
        <v>367</v>
      </c>
      <c r="B213" s="96" t="s">
        <v>262</v>
      </c>
      <c r="C213" s="97">
        <f>D256/100000</f>
        <v>0</v>
      </c>
      <c r="D213" s="201">
        <v>1</v>
      </c>
      <c r="E213" s="98">
        <f t="shared" si="8"/>
        <v>0</v>
      </c>
      <c r="F213" s="82"/>
      <c r="G213" s="82"/>
      <c r="H213" s="95"/>
      <c r="I213" s="95"/>
      <c r="J213" s="246"/>
      <c r="K213" s="95"/>
      <c r="L213" s="95"/>
      <c r="M213" s="95"/>
      <c r="N213" s="95"/>
      <c r="O213" s="95"/>
      <c r="P213" s="95"/>
      <c r="Q213" s="95"/>
      <c r="R213" s="95"/>
      <c r="S213" s="95"/>
      <c r="T213" s="145"/>
      <c r="U213" s="145"/>
      <c r="V213" s="145"/>
      <c r="W213" s="145"/>
      <c r="X213" s="145"/>
      <c r="Y213" s="145"/>
      <c r="Z213" s="145"/>
      <c r="AA213" s="145"/>
      <c r="AB213" s="145"/>
      <c r="AC213" s="145"/>
    </row>
    <row r="214" spans="1:29" ht="15.75" customHeight="1">
      <c r="A214" s="194" t="s">
        <v>367</v>
      </c>
      <c r="B214" s="96" t="s">
        <v>73</v>
      </c>
      <c r="C214" s="97">
        <f>Input!C18</f>
        <v>0</v>
      </c>
      <c r="D214" s="201">
        <v>12</v>
      </c>
      <c r="E214" s="98">
        <f t="shared" si="8"/>
        <v>0</v>
      </c>
      <c r="F214" s="82"/>
      <c r="G214" s="82"/>
      <c r="H214" s="95"/>
      <c r="I214" s="95"/>
      <c r="J214" s="246"/>
      <c r="K214" s="95"/>
      <c r="L214" s="95"/>
      <c r="M214" s="95"/>
      <c r="N214" s="95"/>
      <c r="O214" s="95"/>
      <c r="P214" s="95"/>
      <c r="Q214" s="95"/>
      <c r="R214" s="95"/>
      <c r="S214" s="95"/>
      <c r="T214" s="145"/>
      <c r="U214" s="145"/>
      <c r="V214" s="145"/>
      <c r="W214" s="145"/>
      <c r="X214" s="145"/>
      <c r="Y214" s="145"/>
      <c r="Z214" s="145"/>
      <c r="AA214" s="145"/>
      <c r="AB214" s="145"/>
      <c r="AC214" s="145"/>
    </row>
    <row r="215" spans="1:29" ht="15.75" customHeight="1">
      <c r="A215" s="194" t="s">
        <v>367</v>
      </c>
      <c r="B215" s="96" t="s">
        <v>74</v>
      </c>
      <c r="C215" s="97">
        <f>Input!C19</f>
        <v>0</v>
      </c>
      <c r="D215" s="201">
        <v>12</v>
      </c>
      <c r="E215" s="98">
        <f t="shared" si="8"/>
        <v>0</v>
      </c>
      <c r="F215" s="82"/>
      <c r="G215" s="82"/>
      <c r="H215" s="95"/>
      <c r="I215" s="95"/>
      <c r="J215" s="246"/>
      <c r="K215" s="95"/>
      <c r="L215" s="95"/>
      <c r="M215" s="95"/>
      <c r="N215" s="95"/>
      <c r="O215" s="95"/>
      <c r="P215" s="95"/>
      <c r="Q215" s="95"/>
      <c r="R215" s="95"/>
      <c r="S215" s="95"/>
      <c r="T215" s="145"/>
      <c r="U215" s="145"/>
      <c r="V215" s="145"/>
      <c r="W215" s="145"/>
      <c r="X215" s="145"/>
      <c r="Y215" s="145"/>
      <c r="Z215" s="145"/>
      <c r="AA215" s="145"/>
      <c r="AB215" s="145"/>
      <c r="AC215" s="145"/>
    </row>
    <row r="216" spans="1:29" ht="15.75" customHeight="1">
      <c r="A216" s="194" t="s">
        <v>367</v>
      </c>
      <c r="B216" s="96" t="s">
        <v>75</v>
      </c>
      <c r="C216" s="97">
        <f>Input!C20</f>
        <v>0</v>
      </c>
      <c r="D216" s="201">
        <v>12</v>
      </c>
      <c r="E216" s="98">
        <f t="shared" si="8"/>
        <v>0</v>
      </c>
      <c r="F216" s="82"/>
      <c r="G216" s="82"/>
      <c r="H216" s="95"/>
      <c r="I216" s="95"/>
      <c r="J216" s="246"/>
      <c r="K216" s="95"/>
      <c r="L216" s="95"/>
      <c r="M216" s="95"/>
      <c r="N216" s="95"/>
      <c r="O216" s="95"/>
      <c r="P216" s="95"/>
      <c r="Q216" s="95"/>
      <c r="R216" s="95"/>
      <c r="S216" s="95"/>
      <c r="T216" s="145"/>
      <c r="U216" s="145"/>
      <c r="V216" s="145"/>
      <c r="W216" s="145"/>
      <c r="X216" s="145"/>
      <c r="Y216" s="145"/>
      <c r="Z216" s="145"/>
      <c r="AA216" s="145"/>
      <c r="AB216" s="145"/>
      <c r="AC216" s="145"/>
    </row>
    <row r="217" spans="1:29" ht="26.25" customHeight="1">
      <c r="A217" s="194" t="s">
        <v>367</v>
      </c>
      <c r="B217" s="850" t="s">
        <v>328</v>
      </c>
      <c r="C217" s="800"/>
      <c r="D217" s="851"/>
      <c r="E217" s="205">
        <f>SUM(E205:E216)</f>
        <v>0</v>
      </c>
      <c r="F217" s="82"/>
      <c r="G217" s="83"/>
      <c r="H217" s="99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</row>
    <row r="218" spans="1:29" ht="15.75" customHeight="1">
      <c r="A218" s="194" t="s">
        <v>367</v>
      </c>
      <c r="B218" s="852" t="s">
        <v>77</v>
      </c>
      <c r="C218" s="800"/>
      <c r="D218" s="851"/>
      <c r="E218" s="206"/>
      <c r="F218" s="82"/>
      <c r="G218" s="82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145"/>
      <c r="U218" s="145"/>
      <c r="V218" s="145"/>
      <c r="W218" s="145"/>
      <c r="X218" s="145"/>
      <c r="Y218" s="145"/>
      <c r="Z218" s="145"/>
      <c r="AA218" s="145"/>
      <c r="AB218" s="145"/>
      <c r="AC218" s="145"/>
    </row>
    <row r="219" spans="1:29" ht="15.75" customHeight="1">
      <c r="A219" s="194" t="s">
        <v>367</v>
      </c>
      <c r="B219" s="196" t="s">
        <v>329</v>
      </c>
      <c r="C219" s="207"/>
      <c r="D219" s="207"/>
      <c r="E219" s="208" t="s">
        <v>315</v>
      </c>
      <c r="F219" s="82"/>
      <c r="G219" s="82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145"/>
      <c r="U219" s="145"/>
      <c r="V219" s="145"/>
      <c r="W219" s="145"/>
      <c r="X219" s="145"/>
      <c r="Y219" s="145"/>
      <c r="Z219" s="145"/>
      <c r="AA219" s="145"/>
      <c r="AB219" s="145"/>
      <c r="AC219" s="145"/>
    </row>
    <row r="220" spans="1:29" ht="15.75" customHeight="1">
      <c r="A220" s="194" t="s">
        <v>367</v>
      </c>
      <c r="B220" s="203" t="s">
        <v>372</v>
      </c>
      <c r="C220" s="209">
        <f>C238</f>
        <v>0</v>
      </c>
      <c r="D220" s="210">
        <v>1</v>
      </c>
      <c r="E220" s="211">
        <f>C220*D220</f>
        <v>0</v>
      </c>
      <c r="F220" s="82"/>
      <c r="G220" s="82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</row>
    <row r="221" spans="1:29" ht="15.75" customHeight="1">
      <c r="A221" s="194" t="s">
        <v>367</v>
      </c>
      <c r="B221" s="853" t="s">
        <v>331</v>
      </c>
      <c r="C221" s="846"/>
      <c r="D221" s="854"/>
      <c r="E221" s="212">
        <f>SUM(E220)</f>
        <v>0</v>
      </c>
      <c r="F221" s="82"/>
      <c r="G221" s="82"/>
      <c r="H221" s="95"/>
      <c r="I221" s="95"/>
      <c r="J221" s="95"/>
      <c r="K221" s="95"/>
      <c r="L221" s="257"/>
      <c r="M221" s="258"/>
      <c r="N221" s="258"/>
      <c r="O221" s="95"/>
      <c r="P221" s="95"/>
      <c r="Q221" s="95"/>
      <c r="R221" s="95"/>
      <c r="S221" s="9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</row>
    <row r="222" spans="1:29" ht="15.75" customHeight="1">
      <c r="A222" s="194" t="s">
        <v>367</v>
      </c>
      <c r="B222" s="855" t="s">
        <v>268</v>
      </c>
      <c r="C222" s="856"/>
      <c r="D222" s="817"/>
      <c r="E222" s="213" t="e">
        <f>E217/E221</f>
        <v>#DIV/0!</v>
      </c>
      <c r="F222" s="82"/>
      <c r="G222" s="82"/>
      <c r="H222" s="95"/>
      <c r="I222" s="95"/>
      <c r="J222" s="259"/>
      <c r="K222" s="95"/>
      <c r="L222" s="257"/>
      <c r="M222" s="95"/>
      <c r="N222" s="95"/>
      <c r="O222" s="95"/>
      <c r="P222" s="95"/>
      <c r="Q222" s="95"/>
      <c r="R222" s="95"/>
      <c r="S222" s="95"/>
      <c r="T222" s="145"/>
      <c r="U222" s="145"/>
      <c r="V222" s="145"/>
      <c r="W222" s="145"/>
      <c r="X222" s="145"/>
      <c r="Y222" s="145"/>
      <c r="Z222" s="145"/>
      <c r="AA222" s="145"/>
      <c r="AB222" s="145"/>
      <c r="AC222" s="145"/>
    </row>
    <row r="223" spans="1:29" ht="15.75" customHeight="1">
      <c r="A223" s="194" t="s">
        <v>367</v>
      </c>
      <c r="B223" s="832" t="s">
        <v>332</v>
      </c>
      <c r="C223" s="810"/>
      <c r="D223" s="811"/>
      <c r="E223" s="214" t="e">
        <f>(E207+E211+E213+E214+E216)/E221</f>
        <v>#DIV/0!</v>
      </c>
      <c r="F223" s="82"/>
      <c r="G223" s="82"/>
      <c r="H223" s="95"/>
      <c r="I223" s="95"/>
      <c r="J223" s="95"/>
      <c r="K223" s="95"/>
      <c r="L223" s="257"/>
      <c r="M223" s="258"/>
      <c r="N223" s="258"/>
      <c r="O223" s="95"/>
      <c r="P223" s="95"/>
      <c r="Q223" s="95"/>
      <c r="R223" s="95"/>
      <c r="S223" s="95"/>
      <c r="T223" s="145"/>
      <c r="U223" s="145"/>
      <c r="V223" s="145"/>
      <c r="W223" s="145"/>
      <c r="X223" s="145"/>
      <c r="Y223" s="145"/>
      <c r="Z223" s="145"/>
      <c r="AA223" s="145"/>
      <c r="AB223" s="145"/>
      <c r="AC223" s="145"/>
    </row>
    <row r="224" spans="1:29" ht="15.75" customHeight="1">
      <c r="A224" s="194" t="s">
        <v>367</v>
      </c>
      <c r="B224" s="260"/>
      <c r="C224" s="261" t="s">
        <v>361</v>
      </c>
      <c r="D224" s="262"/>
      <c r="E224" s="263"/>
      <c r="F224" s="82"/>
      <c r="G224" s="82"/>
      <c r="H224" s="95"/>
      <c r="I224" s="95"/>
      <c r="J224" s="95"/>
      <c r="K224" s="95"/>
      <c r="L224" s="257"/>
      <c r="M224" s="258"/>
      <c r="N224" s="258"/>
      <c r="O224" s="95"/>
      <c r="P224" s="95"/>
      <c r="Q224" s="95"/>
      <c r="R224" s="95"/>
      <c r="S224" s="95"/>
      <c r="T224" s="145"/>
      <c r="U224" s="145"/>
      <c r="V224" s="145"/>
      <c r="W224" s="145"/>
      <c r="X224" s="145"/>
      <c r="Y224" s="145"/>
      <c r="Z224" s="145"/>
      <c r="AA224" s="145"/>
      <c r="AB224" s="145"/>
      <c r="AC224" s="145"/>
    </row>
    <row r="225" spans="1:29" ht="15.75" customHeight="1">
      <c r="A225" s="194" t="s">
        <v>367</v>
      </c>
      <c r="B225" s="15" t="s">
        <v>373</v>
      </c>
      <c r="C225" s="264">
        <v>0</v>
      </c>
      <c r="D225" s="265" t="s">
        <v>374</v>
      </c>
      <c r="E225" s="263"/>
      <c r="F225" s="82"/>
      <c r="G225" s="82"/>
      <c r="H225" s="95"/>
      <c r="I225" s="95"/>
      <c r="J225" s="95"/>
      <c r="K225" s="95"/>
      <c r="L225" s="257"/>
      <c r="M225" s="258"/>
      <c r="N225" s="258"/>
      <c r="O225" s="95"/>
      <c r="P225" s="95"/>
      <c r="Q225" s="95"/>
      <c r="R225" s="95"/>
      <c r="S225" s="9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</row>
    <row r="226" spans="1:29" ht="15.75" customHeight="1">
      <c r="A226" s="194" t="s">
        <v>367</v>
      </c>
      <c r="B226" s="15" t="s">
        <v>375</v>
      </c>
      <c r="C226" s="264">
        <v>0</v>
      </c>
      <c r="D226" s="265" t="s">
        <v>374</v>
      </c>
      <c r="E226" s="225"/>
      <c r="F226" s="82"/>
      <c r="G226" s="82"/>
      <c r="H226" s="95"/>
      <c r="I226" s="95"/>
      <c r="J226" s="95"/>
      <c r="K226" s="95"/>
      <c r="L226" s="257"/>
      <c r="M226" s="258"/>
      <c r="N226" s="258"/>
      <c r="O226" s="95"/>
      <c r="P226" s="95"/>
      <c r="Q226" s="95"/>
      <c r="R226" s="95"/>
      <c r="S226" s="95"/>
      <c r="T226" s="145"/>
      <c r="U226" s="145"/>
      <c r="V226" s="145"/>
      <c r="W226" s="145"/>
      <c r="X226" s="145"/>
      <c r="Y226" s="145"/>
      <c r="Z226" s="145"/>
      <c r="AA226" s="145"/>
      <c r="AB226" s="145"/>
      <c r="AC226" s="145"/>
    </row>
    <row r="227" spans="1:29" ht="15.75" customHeight="1">
      <c r="A227" s="194" t="s">
        <v>367</v>
      </c>
      <c r="B227" s="265" t="s">
        <v>376</v>
      </c>
      <c r="C227" s="266">
        <f>C226*2</f>
        <v>0</v>
      </c>
      <c r="D227" s="225"/>
      <c r="E227" s="225"/>
      <c r="F227" s="82"/>
      <c r="G227" s="82"/>
      <c r="H227" s="95"/>
      <c r="I227" s="95"/>
      <c r="J227" s="95"/>
      <c r="K227" s="95"/>
      <c r="L227" s="257"/>
      <c r="M227" s="258"/>
      <c r="N227" s="258"/>
      <c r="O227" s="95"/>
      <c r="P227" s="95"/>
      <c r="Q227" s="95"/>
      <c r="R227" s="95"/>
      <c r="S227" s="95"/>
      <c r="T227" s="145"/>
      <c r="U227" s="145"/>
      <c r="V227" s="145"/>
      <c r="W227" s="145"/>
      <c r="X227" s="145"/>
      <c r="Y227" s="145"/>
      <c r="Z227" s="145"/>
      <c r="AA227" s="145"/>
      <c r="AB227" s="145"/>
      <c r="AC227" s="145"/>
    </row>
    <row r="228" spans="1:29" ht="15.75" customHeight="1">
      <c r="A228" s="194" t="s">
        <v>367</v>
      </c>
      <c r="B228" s="267" t="s">
        <v>377</v>
      </c>
      <c r="C228" s="264">
        <v>0</v>
      </c>
      <c r="D228" s="265" t="s">
        <v>374</v>
      </c>
      <c r="E228" s="27"/>
      <c r="F228" s="27"/>
      <c r="G228" s="27"/>
      <c r="H228" s="89"/>
      <c r="I228" s="95"/>
      <c r="J228" s="95"/>
      <c r="K228" s="95"/>
      <c r="L228" s="257"/>
      <c r="M228" s="258"/>
      <c r="N228" s="258"/>
      <c r="O228" s="95"/>
      <c r="P228" s="95"/>
      <c r="Q228" s="95"/>
      <c r="R228" s="95"/>
      <c r="S228" s="95"/>
      <c r="T228" s="145"/>
      <c r="U228" s="145"/>
      <c r="V228" s="145"/>
      <c r="W228" s="145"/>
      <c r="X228" s="145"/>
      <c r="Y228" s="145"/>
      <c r="Z228" s="145"/>
      <c r="AA228" s="145"/>
      <c r="AB228" s="145"/>
      <c r="AC228" s="145"/>
    </row>
    <row r="229" spans="1:29" ht="15.75" customHeight="1">
      <c r="A229" s="194" t="s">
        <v>367</v>
      </c>
      <c r="B229" s="267" t="s">
        <v>378</v>
      </c>
      <c r="C229" s="264">
        <v>0</v>
      </c>
      <c r="D229" s="265" t="s">
        <v>374</v>
      </c>
      <c r="E229" s="27"/>
      <c r="F229" s="27"/>
      <c r="G229" s="27"/>
      <c r="H229" s="89"/>
      <c r="I229" s="95"/>
      <c r="J229" s="95"/>
      <c r="K229" s="95"/>
      <c r="L229" s="257"/>
      <c r="M229" s="258"/>
      <c r="N229" s="258"/>
      <c r="O229" s="95"/>
      <c r="P229" s="95"/>
      <c r="Q229" s="95"/>
      <c r="R229" s="95"/>
      <c r="S229" s="95"/>
      <c r="T229" s="145"/>
      <c r="U229" s="145"/>
      <c r="V229" s="145"/>
      <c r="W229" s="145"/>
      <c r="X229" s="145"/>
      <c r="Y229" s="145"/>
      <c r="Z229" s="145"/>
      <c r="AA229" s="145"/>
      <c r="AB229" s="145"/>
      <c r="AC229" s="145"/>
    </row>
    <row r="230" spans="1:29" ht="15.75" customHeight="1">
      <c r="A230" s="194" t="s">
        <v>367</v>
      </c>
      <c r="B230" s="268" t="s">
        <v>379</v>
      </c>
      <c r="C230" s="269">
        <f>IF(C229&gt;=24,C228*2,C228)</f>
        <v>0</v>
      </c>
      <c r="D230" s="27"/>
      <c r="E230" s="27"/>
      <c r="F230" s="27"/>
      <c r="G230" s="27"/>
      <c r="H230" s="89"/>
      <c r="I230" s="95"/>
      <c r="J230" s="95"/>
      <c r="K230" s="95"/>
      <c r="L230" s="257"/>
      <c r="M230" s="258"/>
      <c r="N230" s="258"/>
      <c r="O230" s="95"/>
      <c r="P230" s="95"/>
      <c r="Q230" s="95"/>
      <c r="R230" s="95"/>
      <c r="S230" s="95"/>
      <c r="T230" s="145"/>
      <c r="U230" s="145"/>
      <c r="V230" s="145"/>
      <c r="W230" s="145"/>
      <c r="X230" s="145"/>
      <c r="Y230" s="145"/>
      <c r="Z230" s="145"/>
      <c r="AA230" s="145"/>
      <c r="AB230" s="145"/>
      <c r="AC230" s="145"/>
    </row>
    <row r="231" spans="1:29" ht="15.75" customHeight="1">
      <c r="A231" s="194" t="s">
        <v>367</v>
      </c>
      <c r="B231" s="268" t="s">
        <v>380</v>
      </c>
      <c r="C231" s="270">
        <f>C227+C230</f>
        <v>0</v>
      </c>
      <c r="D231" s="27"/>
      <c r="E231" s="27"/>
      <c r="F231" s="27"/>
      <c r="G231" s="27"/>
      <c r="H231" s="89"/>
      <c r="I231" s="95"/>
      <c r="J231" s="95"/>
      <c r="K231" s="95"/>
      <c r="L231" s="257"/>
      <c r="M231" s="258"/>
      <c r="N231" s="258"/>
      <c r="O231" s="95"/>
      <c r="P231" s="95"/>
      <c r="Q231" s="95"/>
      <c r="R231" s="95"/>
      <c r="S231" s="95"/>
      <c r="T231" s="145"/>
      <c r="U231" s="145"/>
      <c r="V231" s="145"/>
      <c r="W231" s="145"/>
      <c r="X231" s="145"/>
      <c r="Y231" s="145"/>
      <c r="Z231" s="145"/>
      <c r="AA231" s="145"/>
      <c r="AB231" s="145"/>
      <c r="AC231" s="145"/>
    </row>
    <row r="232" spans="1:29" ht="15.75" customHeight="1">
      <c r="A232" s="194" t="s">
        <v>367</v>
      </c>
      <c r="B232" s="267" t="s">
        <v>381</v>
      </c>
      <c r="C232" s="264">
        <v>0</v>
      </c>
      <c r="D232" s="265" t="s">
        <v>374</v>
      </c>
      <c r="E232" s="225"/>
      <c r="F232" s="82"/>
      <c r="G232" s="82"/>
      <c r="H232" s="95"/>
      <c r="I232" s="95"/>
      <c r="J232" s="95"/>
      <c r="K232" s="95"/>
      <c r="L232" s="257"/>
      <c r="M232" s="258"/>
      <c r="N232" s="258"/>
      <c r="O232" s="95"/>
      <c r="P232" s="95"/>
      <c r="Q232" s="95"/>
      <c r="R232" s="95"/>
      <c r="S232" s="95"/>
      <c r="T232" s="145"/>
      <c r="U232" s="145"/>
      <c r="V232" s="145"/>
      <c r="W232" s="145"/>
      <c r="X232" s="145"/>
      <c r="Y232" s="145"/>
      <c r="Z232" s="145"/>
      <c r="AA232" s="145"/>
      <c r="AB232" s="145"/>
      <c r="AC232" s="145"/>
    </row>
    <row r="233" spans="1:29" ht="15.75" customHeight="1">
      <c r="A233" s="194" t="s">
        <v>367</v>
      </c>
      <c r="B233" s="267" t="s">
        <v>378</v>
      </c>
      <c r="C233" s="264">
        <v>0</v>
      </c>
      <c r="D233" s="265" t="s">
        <v>374</v>
      </c>
      <c r="E233" s="225"/>
      <c r="F233" s="82"/>
      <c r="G233" s="82"/>
      <c r="H233" s="95"/>
      <c r="I233" s="95"/>
      <c r="J233" s="95"/>
      <c r="K233" s="95"/>
      <c r="L233" s="257"/>
      <c r="M233" s="258"/>
      <c r="N233" s="258"/>
      <c r="O233" s="95"/>
      <c r="P233" s="95"/>
      <c r="Q233" s="95"/>
      <c r="R233" s="95"/>
      <c r="S233" s="95"/>
      <c r="T233" s="145"/>
      <c r="U233" s="145"/>
      <c r="V233" s="145"/>
      <c r="W233" s="145"/>
      <c r="X233" s="145"/>
      <c r="Y233" s="145"/>
      <c r="Z233" s="145"/>
      <c r="AA233" s="145"/>
      <c r="AB233" s="145"/>
      <c r="AC233" s="145"/>
    </row>
    <row r="234" spans="1:29" ht="15.75" customHeight="1">
      <c r="A234" s="194" t="s">
        <v>367</v>
      </c>
      <c r="B234" s="268" t="s">
        <v>382</v>
      </c>
      <c r="C234" s="269">
        <f>IF(C233&gt;=24,C232*3,C232)</f>
        <v>0</v>
      </c>
      <c r="D234" s="225"/>
      <c r="E234" s="225"/>
      <c r="F234" s="82"/>
      <c r="G234" s="82"/>
      <c r="H234" s="95"/>
      <c r="I234" s="95"/>
      <c r="J234" s="95"/>
      <c r="K234" s="95"/>
      <c r="L234" s="257"/>
      <c r="M234" s="258"/>
      <c r="N234" s="258"/>
      <c r="O234" s="95"/>
      <c r="P234" s="95"/>
      <c r="Q234" s="95"/>
      <c r="R234" s="95"/>
      <c r="S234" s="9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</row>
    <row r="235" spans="1:29" ht="15.75" customHeight="1">
      <c r="A235" s="194" t="s">
        <v>367</v>
      </c>
      <c r="B235" s="267" t="s">
        <v>383</v>
      </c>
      <c r="C235" s="264">
        <v>0</v>
      </c>
      <c r="D235" s="265" t="s">
        <v>374</v>
      </c>
      <c r="E235" s="225"/>
      <c r="F235" s="82"/>
      <c r="G235" s="82"/>
      <c r="H235" s="95"/>
      <c r="I235" s="95"/>
      <c r="J235" s="95"/>
      <c r="K235" s="95"/>
      <c r="L235" s="257"/>
      <c r="M235" s="258"/>
      <c r="N235" s="258"/>
      <c r="O235" s="95"/>
      <c r="P235" s="95"/>
      <c r="Q235" s="95"/>
      <c r="R235" s="95"/>
      <c r="S235" s="95"/>
      <c r="T235" s="145"/>
      <c r="U235" s="145"/>
      <c r="V235" s="145"/>
      <c r="W235" s="145"/>
      <c r="X235" s="145"/>
      <c r="Y235" s="145"/>
      <c r="Z235" s="145"/>
      <c r="AA235" s="145"/>
      <c r="AB235" s="145"/>
      <c r="AC235" s="145"/>
    </row>
    <row r="236" spans="1:29" ht="15.75" customHeight="1">
      <c r="A236" s="194" t="s">
        <v>367</v>
      </c>
      <c r="B236" s="267" t="s">
        <v>378</v>
      </c>
      <c r="C236" s="264">
        <v>0</v>
      </c>
      <c r="D236" s="265" t="s">
        <v>374</v>
      </c>
      <c r="E236" s="225"/>
      <c r="F236" s="82"/>
      <c r="G236" s="82"/>
      <c r="H236" s="95"/>
      <c r="I236" s="95"/>
      <c r="J236" s="95"/>
      <c r="K236" s="99"/>
      <c r="L236" s="99"/>
      <c r="M236" s="246"/>
      <c r="N236" s="246"/>
      <c r="O236" s="95"/>
      <c r="P236" s="95"/>
      <c r="Q236" s="95"/>
      <c r="R236" s="95"/>
      <c r="S236" s="95"/>
      <c r="T236" s="145"/>
      <c r="U236" s="145"/>
      <c r="V236" s="145"/>
      <c r="W236" s="145"/>
      <c r="X236" s="145"/>
      <c r="Y236" s="145"/>
      <c r="Z236" s="145"/>
      <c r="AA236" s="145"/>
      <c r="AB236" s="145"/>
      <c r="AC236" s="145"/>
    </row>
    <row r="237" spans="1:29" ht="26.25" customHeight="1">
      <c r="A237" s="194" t="s">
        <v>367</v>
      </c>
      <c r="B237" s="268" t="s">
        <v>384</v>
      </c>
      <c r="C237" s="269">
        <f>IF(C236&gt;=24,C235*1.7,C235)</f>
        <v>0</v>
      </c>
      <c r="D237" s="225"/>
      <c r="E237" s="225"/>
      <c r="F237" s="82"/>
      <c r="G237" s="82"/>
      <c r="H237" s="95"/>
      <c r="I237" s="95"/>
      <c r="J237" s="95"/>
      <c r="K237" s="99"/>
      <c r="L237" s="99"/>
      <c r="M237" s="246"/>
      <c r="N237" s="246"/>
      <c r="O237" s="95"/>
      <c r="P237" s="95"/>
      <c r="Q237" s="95"/>
      <c r="R237" s="95"/>
      <c r="S237" s="95"/>
      <c r="T237" s="145"/>
      <c r="U237" s="145"/>
      <c r="V237" s="145"/>
      <c r="W237" s="145"/>
      <c r="X237" s="145"/>
      <c r="Y237" s="145"/>
      <c r="Z237" s="145"/>
      <c r="AA237" s="145"/>
      <c r="AB237" s="145"/>
      <c r="AC237" s="145"/>
    </row>
    <row r="238" spans="1:29" ht="15.75" customHeight="1">
      <c r="A238" s="194" t="s">
        <v>367</v>
      </c>
      <c r="B238" s="268" t="s">
        <v>385</v>
      </c>
      <c r="C238" s="271">
        <f>C231+C234+C237</f>
        <v>0</v>
      </c>
      <c r="D238" s="225"/>
      <c r="E238" s="225"/>
      <c r="F238" s="82"/>
      <c r="G238" s="82"/>
      <c r="H238" s="95"/>
      <c r="I238" s="95"/>
      <c r="J238" s="95"/>
      <c r="K238" s="99"/>
      <c r="L238" s="99"/>
      <c r="M238" s="246"/>
      <c r="N238" s="246"/>
      <c r="O238" s="95"/>
      <c r="P238" s="95"/>
      <c r="Q238" s="95"/>
      <c r="R238" s="95"/>
      <c r="S238" s="95"/>
      <c r="T238" s="145"/>
      <c r="U238" s="145"/>
      <c r="V238" s="145"/>
      <c r="W238" s="145"/>
      <c r="X238" s="145"/>
      <c r="Y238" s="145"/>
      <c r="Z238" s="145"/>
      <c r="AA238" s="145"/>
      <c r="AB238" s="145"/>
      <c r="AC238" s="145"/>
    </row>
    <row r="239" spans="1:29" ht="15.75" customHeight="1">
      <c r="A239" s="194" t="s">
        <v>367</v>
      </c>
      <c r="B239" s="15" t="s">
        <v>386</v>
      </c>
      <c r="C239" s="17">
        <f>G252</f>
        <v>36</v>
      </c>
      <c r="D239" s="83"/>
      <c r="E239" s="225"/>
      <c r="F239" s="82"/>
      <c r="G239" s="82"/>
      <c r="H239" s="95"/>
      <c r="I239" s="95"/>
      <c r="J239" s="95"/>
      <c r="K239" s="99"/>
      <c r="L239" s="99"/>
      <c r="M239" s="246"/>
      <c r="N239" s="246"/>
      <c r="O239" s="95"/>
      <c r="P239" s="95"/>
      <c r="Q239" s="95"/>
      <c r="R239" s="95"/>
      <c r="S239" s="9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</row>
    <row r="240" spans="1:29" ht="15.75" customHeight="1">
      <c r="A240" s="194" t="s">
        <v>367</v>
      </c>
      <c r="B240" s="15" t="s">
        <v>387</v>
      </c>
      <c r="C240" s="17">
        <f>IF(C239&lt;36,8,12)</f>
        <v>12</v>
      </c>
      <c r="D240" s="225"/>
      <c r="E240" s="225"/>
      <c r="F240" s="82"/>
      <c r="G240" s="82"/>
      <c r="H240" s="95"/>
      <c r="I240" s="95"/>
      <c r="J240" s="95"/>
      <c r="K240" s="99"/>
      <c r="L240" s="99"/>
      <c r="M240" s="246"/>
      <c r="N240" s="246"/>
      <c r="O240" s="95"/>
      <c r="P240" s="95"/>
      <c r="Q240" s="95"/>
      <c r="R240" s="95"/>
      <c r="S240" s="95"/>
      <c r="T240" s="145"/>
      <c r="U240" s="145"/>
      <c r="V240" s="145"/>
      <c r="W240" s="145"/>
      <c r="X240" s="145"/>
      <c r="Y240" s="145"/>
      <c r="Z240" s="145"/>
      <c r="AA240" s="145"/>
      <c r="AB240" s="145"/>
      <c r="AC240" s="145"/>
    </row>
    <row r="241" spans="1:29" ht="15.75" customHeight="1">
      <c r="A241" s="194" t="s">
        <v>367</v>
      </c>
      <c r="B241" s="272" t="s">
        <v>388</v>
      </c>
      <c r="C241" s="273">
        <f>C227*C240</f>
        <v>0</v>
      </c>
      <c r="D241" s="225"/>
      <c r="E241" s="225"/>
      <c r="F241" s="82"/>
      <c r="G241" s="82"/>
      <c r="H241" s="95"/>
      <c r="I241" s="95"/>
      <c r="J241" s="95"/>
      <c r="K241" s="99"/>
      <c r="L241" s="99"/>
      <c r="M241" s="246"/>
      <c r="N241" s="246"/>
      <c r="O241" s="95"/>
      <c r="P241" s="95"/>
      <c r="Q241" s="95"/>
      <c r="R241" s="95"/>
      <c r="S241" s="95"/>
      <c r="T241" s="145"/>
      <c r="U241" s="145"/>
      <c r="V241" s="145"/>
      <c r="W241" s="145"/>
      <c r="X241" s="145"/>
      <c r="Y241" s="145"/>
      <c r="Z241" s="145"/>
      <c r="AA241" s="145"/>
      <c r="AB241" s="145"/>
      <c r="AC241" s="145"/>
    </row>
    <row r="242" spans="1:29" ht="15.75" customHeight="1">
      <c r="A242" s="194" t="s">
        <v>367</v>
      </c>
      <c r="B242" s="265"/>
      <c r="C242" s="17"/>
      <c r="D242" s="225"/>
      <c r="E242" s="225"/>
      <c r="F242" s="82"/>
      <c r="G242" s="82"/>
      <c r="H242" s="95"/>
      <c r="I242" s="95"/>
      <c r="J242" s="95"/>
      <c r="K242" s="99"/>
      <c r="L242" s="99"/>
      <c r="M242" s="246"/>
      <c r="N242" s="246"/>
      <c r="O242" s="95"/>
      <c r="P242" s="95"/>
      <c r="Q242" s="95"/>
      <c r="R242" s="95"/>
      <c r="S242" s="9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</row>
    <row r="243" spans="1:29" ht="15.75" customHeight="1">
      <c r="A243" s="194" t="s">
        <v>367</v>
      </c>
      <c r="B243" s="272" t="s">
        <v>389</v>
      </c>
      <c r="C243" s="273">
        <v>10</v>
      </c>
      <c r="D243" s="225"/>
      <c r="E243" s="225"/>
      <c r="F243" s="82"/>
      <c r="G243" s="82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</row>
    <row r="244" spans="1:29" ht="15" customHeight="1">
      <c r="A244" s="194" t="s">
        <v>367</v>
      </c>
      <c r="B244" s="15"/>
      <c r="C244" s="274"/>
      <c r="D244" s="225"/>
      <c r="E244" s="225"/>
      <c r="F244" s="82"/>
      <c r="G244" s="82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145"/>
      <c r="U244" s="145"/>
      <c r="V244" s="145"/>
      <c r="W244" s="145"/>
      <c r="X244" s="145"/>
      <c r="Y244" s="145"/>
      <c r="Z244" s="145"/>
      <c r="AA244" s="145"/>
      <c r="AB244" s="145"/>
      <c r="AC244" s="145"/>
    </row>
    <row r="245" spans="1:29" ht="15.75" customHeight="1">
      <c r="A245" s="194" t="s">
        <v>367</v>
      </c>
      <c r="B245" s="272" t="s">
        <v>390</v>
      </c>
      <c r="C245" s="273" t="e">
        <f>IF(E222&gt;1,0,G251/100000)</f>
        <v>#DIV/0!</v>
      </c>
      <c r="D245" s="225"/>
      <c r="E245" s="218"/>
      <c r="F245" s="83"/>
      <c r="G245" s="82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145"/>
      <c r="U245" s="145"/>
      <c r="V245" s="145"/>
      <c r="W245" s="145"/>
      <c r="X245" s="145"/>
      <c r="Y245" s="145"/>
      <c r="Z245" s="145"/>
      <c r="AA245" s="145"/>
      <c r="AB245" s="145"/>
      <c r="AC245" s="145"/>
    </row>
    <row r="246" spans="1:29" ht="15.75" customHeight="1">
      <c r="A246" s="194" t="s">
        <v>367</v>
      </c>
      <c r="B246" s="15"/>
      <c r="C246" s="17"/>
      <c r="D246" s="225"/>
      <c r="E246" s="225"/>
      <c r="F246" s="82"/>
      <c r="G246" s="82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145"/>
      <c r="U246" s="145"/>
      <c r="V246" s="145"/>
      <c r="W246" s="145"/>
      <c r="X246" s="145"/>
      <c r="Y246" s="145"/>
      <c r="Z246" s="145"/>
      <c r="AA246" s="145"/>
      <c r="AB246" s="145"/>
      <c r="AC246" s="145"/>
    </row>
    <row r="247" spans="1:29" ht="26.25" customHeight="1">
      <c r="A247" s="194" t="s">
        <v>367</v>
      </c>
      <c r="B247" s="272" t="s">
        <v>391</v>
      </c>
      <c r="C247" s="273" t="e">
        <f>MIN(C241,C243,C245)</f>
        <v>#DIV/0!</v>
      </c>
      <c r="D247" s="225"/>
      <c r="E247" s="225"/>
      <c r="F247" s="82"/>
      <c r="G247" s="82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145"/>
      <c r="U247" s="145"/>
      <c r="V247" s="145"/>
      <c r="W247" s="145"/>
      <c r="X247" s="145"/>
      <c r="Y247" s="145"/>
      <c r="Z247" s="145"/>
      <c r="AA247" s="145"/>
      <c r="AB247" s="145"/>
      <c r="AC247" s="145"/>
    </row>
    <row r="248" spans="1:29" ht="15.75" customHeight="1">
      <c r="A248" s="194" t="s">
        <v>367</v>
      </c>
      <c r="B248" s="82"/>
      <c r="C248" s="225"/>
      <c r="D248" s="225"/>
      <c r="E248" s="225"/>
      <c r="F248" s="82"/>
      <c r="G248" s="82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145"/>
      <c r="U248" s="145"/>
      <c r="V248" s="145"/>
      <c r="W248" s="145"/>
      <c r="X248" s="145"/>
      <c r="Y248" s="145"/>
      <c r="Z248" s="145"/>
      <c r="AA248" s="145"/>
      <c r="AB248" s="145"/>
      <c r="AC248" s="145"/>
    </row>
    <row r="249" spans="1:29" ht="15.75" customHeight="1">
      <c r="A249" s="194" t="s">
        <v>367</v>
      </c>
      <c r="B249" s="82"/>
      <c r="C249" s="858" t="s">
        <v>392</v>
      </c>
      <c r="D249" s="859"/>
      <c r="E249" s="225"/>
      <c r="F249" s="858" t="s">
        <v>393</v>
      </c>
      <c r="G249" s="859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145"/>
      <c r="U249" s="145"/>
      <c r="V249" s="145"/>
      <c r="W249" s="145"/>
      <c r="X249" s="145"/>
      <c r="Y249" s="145"/>
      <c r="Z249" s="145"/>
      <c r="AA249" s="145"/>
      <c r="AB249" s="145"/>
      <c r="AC249" s="145"/>
    </row>
    <row r="250" spans="1:29" ht="15.75" customHeight="1">
      <c r="A250" s="194" t="s">
        <v>367</v>
      </c>
      <c r="B250" s="82"/>
      <c r="C250" s="860" t="s">
        <v>281</v>
      </c>
      <c r="D250" s="838"/>
      <c r="E250" s="225"/>
      <c r="F250" s="860" t="s">
        <v>281</v>
      </c>
      <c r="G250" s="838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</row>
    <row r="251" spans="1:29" ht="15.75" customHeight="1">
      <c r="A251" s="194" t="s">
        <v>367</v>
      </c>
      <c r="B251" s="82"/>
      <c r="C251" s="219" t="s">
        <v>284</v>
      </c>
      <c r="D251" s="234">
        <v>0</v>
      </c>
      <c r="E251" s="225"/>
      <c r="F251" s="219" t="s">
        <v>284</v>
      </c>
      <c r="G251" s="234">
        <v>0</v>
      </c>
      <c r="H251" s="99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145"/>
      <c r="U251" s="145"/>
      <c r="V251" s="145"/>
      <c r="W251" s="145"/>
      <c r="X251" s="145"/>
      <c r="Y251" s="145"/>
      <c r="Z251" s="145"/>
      <c r="AA251" s="145"/>
      <c r="AB251" s="145"/>
      <c r="AC251" s="145"/>
    </row>
    <row r="252" spans="1:29" ht="15.75" customHeight="1">
      <c r="A252" s="194" t="s">
        <v>367</v>
      </c>
      <c r="B252" s="82"/>
      <c r="C252" s="219" t="s">
        <v>287</v>
      </c>
      <c r="D252" s="235">
        <v>36</v>
      </c>
      <c r="E252" s="225"/>
      <c r="F252" s="219" t="s">
        <v>287</v>
      </c>
      <c r="G252" s="235">
        <v>36</v>
      </c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145"/>
      <c r="U252" s="145"/>
      <c r="V252" s="145"/>
      <c r="W252" s="145"/>
      <c r="X252" s="145"/>
      <c r="Y252" s="145"/>
      <c r="Z252" s="145"/>
      <c r="AA252" s="145"/>
      <c r="AB252" s="145"/>
      <c r="AC252" s="145"/>
    </row>
    <row r="253" spans="1:29" ht="15.75" customHeight="1">
      <c r="A253" s="194" t="s">
        <v>367</v>
      </c>
      <c r="B253" s="82"/>
      <c r="C253" s="219" t="s">
        <v>290</v>
      </c>
      <c r="D253" s="236">
        <v>0</v>
      </c>
      <c r="E253" s="225"/>
      <c r="F253" s="219" t="s">
        <v>290</v>
      </c>
      <c r="G253" s="236">
        <v>0</v>
      </c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145"/>
      <c r="U253" s="145"/>
      <c r="V253" s="145"/>
      <c r="W253" s="145"/>
      <c r="X253" s="145"/>
      <c r="Y253" s="145"/>
      <c r="Z253" s="145"/>
      <c r="AA253" s="145"/>
      <c r="AB253" s="145"/>
      <c r="AC253" s="145"/>
    </row>
    <row r="254" spans="1:29" ht="15.75" customHeight="1">
      <c r="A254" s="194" t="s">
        <v>367</v>
      </c>
      <c r="B254" s="82"/>
      <c r="C254" s="219" t="s">
        <v>293</v>
      </c>
      <c r="D254" s="236">
        <f>D252</f>
        <v>36</v>
      </c>
      <c r="E254" s="225"/>
      <c r="F254" s="219" t="s">
        <v>293</v>
      </c>
      <c r="G254" s="236">
        <f>G252</f>
        <v>36</v>
      </c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145"/>
      <c r="U254" s="145"/>
      <c r="V254" s="145"/>
      <c r="W254" s="145"/>
      <c r="X254" s="145"/>
      <c r="Y254" s="145"/>
      <c r="Z254" s="145"/>
      <c r="AA254" s="145"/>
      <c r="AB254" s="145"/>
      <c r="AC254" s="145"/>
    </row>
    <row r="255" spans="1:29" ht="15.75" customHeight="1">
      <c r="A255" s="194" t="s">
        <v>367</v>
      </c>
      <c r="B255" s="82"/>
      <c r="C255" s="219" t="s">
        <v>296</v>
      </c>
      <c r="D255" s="237">
        <v>0.22</v>
      </c>
      <c r="E255" s="225"/>
      <c r="F255" s="219" t="s">
        <v>296</v>
      </c>
      <c r="G255" s="237">
        <v>0.22</v>
      </c>
      <c r="H255" s="95"/>
      <c r="I255" s="95"/>
      <c r="J255" s="99"/>
      <c r="K255" s="95"/>
      <c r="L255" s="95"/>
      <c r="M255" s="95"/>
      <c r="N255" s="95"/>
      <c r="O255" s="95"/>
      <c r="P255" s="95"/>
      <c r="Q255" s="95"/>
      <c r="R255" s="95"/>
      <c r="S255" s="95"/>
      <c r="T255" s="145"/>
      <c r="U255" s="145"/>
      <c r="V255" s="145"/>
      <c r="W255" s="145"/>
      <c r="X255" s="145"/>
      <c r="Y255" s="145"/>
      <c r="Z255" s="145"/>
      <c r="AA255" s="145"/>
      <c r="AB255" s="145"/>
      <c r="AC255" s="145"/>
    </row>
    <row r="256" spans="1:29" ht="15" customHeight="1">
      <c r="A256" s="194" t="s">
        <v>367</v>
      </c>
      <c r="B256" s="82"/>
      <c r="C256" s="219" t="s">
        <v>299</v>
      </c>
      <c r="D256" s="238">
        <f>PMT(D255/12,D252,-D251,0,D253)</f>
        <v>0</v>
      </c>
      <c r="E256" s="225"/>
      <c r="F256" s="219" t="s">
        <v>299</v>
      </c>
      <c r="G256" s="238">
        <f>PMT(G255/12,G252,-G251,0,G253)</f>
        <v>0</v>
      </c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145"/>
      <c r="U256" s="145"/>
      <c r="V256" s="145"/>
      <c r="W256" s="145"/>
      <c r="X256" s="145"/>
      <c r="Y256" s="145"/>
      <c r="Z256" s="145"/>
      <c r="AA256" s="145"/>
      <c r="AB256" s="145"/>
      <c r="AC256" s="145"/>
    </row>
    <row r="257" spans="1:29" ht="15.75" customHeight="1">
      <c r="A257" s="194" t="s">
        <v>367</v>
      </c>
      <c r="B257" s="82"/>
      <c r="C257" s="219" t="s">
        <v>302</v>
      </c>
      <c r="D257" s="238">
        <f>PMT(D255/12,36,-D251,0,D253)</f>
        <v>0</v>
      </c>
      <c r="E257" s="225"/>
      <c r="F257" s="219" t="s">
        <v>302</v>
      </c>
      <c r="G257" s="238">
        <f>PMT(G255/12,36,-G251,0,G253)</f>
        <v>0</v>
      </c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</row>
    <row r="258" spans="1:29" ht="15.75" customHeight="1">
      <c r="A258" s="194" t="s">
        <v>367</v>
      </c>
      <c r="B258" s="82"/>
      <c r="C258" s="239" t="s">
        <v>319</v>
      </c>
      <c r="D258" s="240">
        <f>PMT(D255/12,48,-D251,0,D253)</f>
        <v>0</v>
      </c>
      <c r="E258" s="225"/>
      <c r="F258" s="239" t="s">
        <v>319</v>
      </c>
      <c r="G258" s="240">
        <f>PMT(G255/12,48,-G251,0,G253)</f>
        <v>0</v>
      </c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145"/>
      <c r="U258" s="145"/>
      <c r="V258" s="145"/>
      <c r="W258" s="145"/>
      <c r="X258" s="145"/>
      <c r="Y258" s="145"/>
      <c r="Z258" s="145"/>
      <c r="AA258" s="145"/>
      <c r="AB258" s="145"/>
      <c r="AC258" s="145"/>
    </row>
    <row r="259" spans="1:29" ht="15.75" customHeight="1">
      <c r="A259" s="194" t="s">
        <v>367</v>
      </c>
      <c r="B259" s="82"/>
      <c r="C259" s="233"/>
      <c r="D259" s="233"/>
      <c r="E259" s="225"/>
      <c r="F259" s="82"/>
      <c r="G259" s="82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145"/>
      <c r="U259" s="145"/>
      <c r="V259" s="145"/>
      <c r="W259" s="145"/>
      <c r="X259" s="145"/>
      <c r="Y259" s="145"/>
      <c r="Z259" s="145"/>
      <c r="AA259" s="145"/>
      <c r="AB259" s="145"/>
      <c r="AC259" s="145"/>
    </row>
    <row r="260" spans="1:29" ht="39" customHeight="1">
      <c r="A260" s="194" t="s">
        <v>367</v>
      </c>
      <c r="B260" s="82"/>
      <c r="C260" s="225"/>
      <c r="D260" s="225"/>
      <c r="E260" s="225"/>
      <c r="F260" s="82"/>
      <c r="G260" s="82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</row>
    <row r="261" spans="1:29" ht="15.75" customHeight="1">
      <c r="A261" s="194" t="s">
        <v>367</v>
      </c>
      <c r="B261" s="82"/>
      <c r="C261" s="225"/>
      <c r="D261" s="225"/>
      <c r="E261" s="225"/>
      <c r="F261" s="82"/>
      <c r="G261" s="82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</row>
    <row r="262" spans="1:29" ht="15" customHeight="1">
      <c r="A262" s="194" t="s">
        <v>367</v>
      </c>
      <c r="B262" s="241" t="s">
        <v>355</v>
      </c>
      <c r="C262" s="242">
        <f>Input!C2</f>
        <v>2018</v>
      </c>
      <c r="D262" s="243">
        <f>Input!D2</f>
        <v>2017</v>
      </c>
      <c r="E262" s="233"/>
      <c r="F262" s="82"/>
      <c r="G262" s="82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145"/>
      <c r="U262" s="145"/>
      <c r="V262" s="145"/>
      <c r="W262" s="145"/>
      <c r="X262" s="145"/>
      <c r="Y262" s="145"/>
      <c r="Z262" s="145"/>
      <c r="AA262" s="145"/>
      <c r="AB262" s="145"/>
      <c r="AC262" s="145"/>
    </row>
    <row r="263" spans="1:29" ht="15" customHeight="1">
      <c r="A263" s="194" t="s">
        <v>367</v>
      </c>
      <c r="B263" s="219" t="s">
        <v>356</v>
      </c>
      <c r="C263" s="244">
        <v>0</v>
      </c>
      <c r="D263" s="245">
        <v>0</v>
      </c>
      <c r="E263" s="857"/>
      <c r="F263" s="825"/>
      <c r="G263" s="82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145"/>
      <c r="U263" s="145"/>
      <c r="V263" s="145"/>
      <c r="W263" s="145"/>
      <c r="X263" s="145"/>
      <c r="Y263" s="145"/>
      <c r="Z263" s="145"/>
      <c r="AA263" s="145"/>
      <c r="AB263" s="145"/>
      <c r="AC263" s="145"/>
    </row>
    <row r="264" spans="1:29" ht="15" customHeight="1">
      <c r="A264" s="194" t="s">
        <v>367</v>
      </c>
      <c r="B264" s="219" t="s">
        <v>357</v>
      </c>
      <c r="C264" s="244">
        <v>0</v>
      </c>
      <c r="D264" s="245">
        <v>0</v>
      </c>
      <c r="E264" s="864" t="s">
        <v>366</v>
      </c>
      <c r="F264" s="825"/>
      <c r="G264" s="825"/>
      <c r="H264" s="246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145"/>
      <c r="U264" s="145"/>
      <c r="V264" s="145"/>
      <c r="W264" s="145"/>
      <c r="X264" s="145"/>
      <c r="Y264" s="145"/>
      <c r="Z264" s="145"/>
      <c r="AA264" s="145"/>
      <c r="AB264" s="145"/>
      <c r="AC264" s="145"/>
    </row>
    <row r="265" spans="1:29" ht="15" customHeight="1">
      <c r="A265" s="194" t="s">
        <v>367</v>
      </c>
      <c r="B265" s="247" t="s">
        <v>358</v>
      </c>
      <c r="C265" s="248">
        <f t="shared" ref="C265:D265" si="9">C263-C264</f>
        <v>0</v>
      </c>
      <c r="D265" s="249">
        <f t="shared" si="9"/>
        <v>0</v>
      </c>
      <c r="E265" s="861"/>
      <c r="F265" s="825"/>
      <c r="G265" s="82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145"/>
      <c r="U265" s="145"/>
      <c r="V265" s="145"/>
      <c r="W265" s="145"/>
      <c r="X265" s="145"/>
      <c r="Y265" s="145"/>
      <c r="Z265" s="145"/>
      <c r="AA265" s="145"/>
      <c r="AB265" s="145"/>
      <c r="AC265" s="145"/>
    </row>
    <row r="266" spans="1:29" ht="15" customHeight="1">
      <c r="A266" s="275"/>
      <c r="B266" s="877"/>
      <c r="C266" s="825"/>
      <c r="D266" s="825"/>
      <c r="E266" s="825"/>
      <c r="F266" s="27"/>
      <c r="G266" s="27"/>
      <c r="H266" s="89"/>
      <c r="I266" s="89"/>
      <c r="J266" s="95"/>
      <c r="K266" s="95"/>
      <c r="L266" s="95"/>
      <c r="M266" s="95"/>
      <c r="N266" s="95"/>
      <c r="O266" s="95"/>
      <c r="P266" s="95"/>
      <c r="Q266" s="95"/>
      <c r="R266" s="95"/>
      <c r="S266" s="147"/>
      <c r="T266" s="145"/>
      <c r="U266" s="145"/>
      <c r="V266" s="145"/>
      <c r="W266" s="145"/>
      <c r="X266" s="145"/>
      <c r="Y266" s="145"/>
      <c r="Z266" s="145"/>
      <c r="AA266" s="145"/>
      <c r="AB266" s="145"/>
      <c r="AC266" s="145"/>
    </row>
    <row r="267" spans="1:29" ht="15" customHeight="1">
      <c r="A267" s="275"/>
      <c r="B267" s="277"/>
      <c r="C267" s="277"/>
      <c r="D267" s="277"/>
      <c r="E267" s="277"/>
      <c r="F267" s="27"/>
      <c r="G267" s="27"/>
      <c r="H267" s="89"/>
      <c r="I267" s="89"/>
      <c r="J267" s="95"/>
      <c r="K267" s="95"/>
      <c r="L267" s="95"/>
      <c r="M267" s="95"/>
      <c r="N267" s="95"/>
      <c r="O267" s="95"/>
      <c r="P267" s="95"/>
      <c r="Q267" s="95"/>
      <c r="R267" s="95"/>
      <c r="S267" s="147"/>
      <c r="T267" s="145"/>
      <c r="U267" s="145"/>
      <c r="V267" s="145"/>
      <c r="W267" s="145"/>
      <c r="X267" s="145"/>
      <c r="Y267" s="145"/>
      <c r="Z267" s="145"/>
      <c r="AA267" s="145"/>
      <c r="AB267" s="145"/>
      <c r="AC267" s="145"/>
    </row>
    <row r="268" spans="1:29" ht="15" customHeight="1">
      <c r="A268" s="275"/>
      <c r="B268" s="278"/>
      <c r="C268" s="278"/>
      <c r="D268" s="278"/>
      <c r="E268" s="278"/>
      <c r="F268" s="27"/>
      <c r="G268" s="27"/>
      <c r="H268" s="95"/>
      <c r="I268" s="95"/>
      <c r="J268" s="95"/>
      <c r="K268" s="95"/>
      <c r="L268" s="95"/>
      <c r="M268" s="95"/>
      <c r="N268" s="95"/>
      <c r="O268" s="95"/>
      <c r="P268" s="95"/>
      <c r="Q268" s="147"/>
      <c r="R268" s="147"/>
      <c r="S268" s="147"/>
      <c r="T268" s="145"/>
      <c r="U268" s="145"/>
      <c r="V268" s="145"/>
      <c r="W268" s="145"/>
      <c r="X268" s="145"/>
      <c r="Y268" s="145"/>
      <c r="Z268" s="145"/>
      <c r="AA268" s="145"/>
      <c r="AB268" s="145"/>
      <c r="AC268" s="145"/>
    </row>
    <row r="269" spans="1:29" ht="15" customHeight="1">
      <c r="A269" s="275"/>
      <c r="B269" s="278"/>
      <c r="C269" s="279"/>
      <c r="D269" s="279"/>
      <c r="E269" s="280"/>
      <c r="F269" s="27"/>
      <c r="G269" s="27"/>
      <c r="H269" s="95"/>
      <c r="I269" s="95"/>
      <c r="J269" s="95"/>
      <c r="K269" s="95"/>
      <c r="L269" s="95"/>
      <c r="M269" s="95"/>
      <c r="N269" s="95"/>
      <c r="O269" s="95"/>
      <c r="P269" s="95"/>
      <c r="Q269" s="147"/>
      <c r="R269" s="147"/>
      <c r="S269" s="147"/>
      <c r="T269" s="145"/>
      <c r="U269" s="145"/>
      <c r="V269" s="145"/>
      <c r="W269" s="145"/>
      <c r="X269" s="145"/>
      <c r="Y269" s="145"/>
      <c r="Z269" s="145"/>
      <c r="AA269" s="145"/>
      <c r="AB269" s="145"/>
      <c r="AC269" s="145"/>
    </row>
    <row r="270" spans="1:29" ht="15" customHeight="1">
      <c r="A270" s="275"/>
      <c r="B270" s="278"/>
      <c r="C270" s="279"/>
      <c r="D270" s="279"/>
      <c r="E270" s="279"/>
      <c r="F270" s="27"/>
      <c r="G270" s="27"/>
      <c r="H270" s="95"/>
      <c r="I270" s="95"/>
      <c r="J270" s="95"/>
      <c r="K270" s="95"/>
      <c r="L270" s="95"/>
      <c r="M270" s="95"/>
      <c r="N270" s="95"/>
      <c r="O270" s="95"/>
      <c r="P270" s="95"/>
      <c r="Q270" s="147"/>
      <c r="R270" s="147"/>
      <c r="S270" s="147"/>
      <c r="T270" s="145"/>
      <c r="U270" s="145"/>
      <c r="V270" s="145"/>
      <c r="W270" s="145"/>
      <c r="X270" s="145"/>
      <c r="Y270" s="145"/>
      <c r="Z270" s="145"/>
      <c r="AA270" s="145"/>
      <c r="AB270" s="145"/>
      <c r="AC270" s="145"/>
    </row>
    <row r="271" spans="1:29" ht="15" customHeight="1">
      <c r="A271" s="275"/>
      <c r="B271" s="278"/>
      <c r="C271" s="279"/>
      <c r="D271" s="279"/>
      <c r="E271" s="280"/>
      <c r="F271" s="27"/>
      <c r="G271" s="27"/>
      <c r="H271" s="95"/>
      <c r="I271" s="95"/>
      <c r="J271" s="95"/>
      <c r="K271" s="95"/>
      <c r="L271" s="95"/>
      <c r="M271" s="95"/>
      <c r="N271" s="95"/>
      <c r="O271" s="95"/>
      <c r="P271" s="95"/>
      <c r="Q271" s="147"/>
      <c r="R271" s="147"/>
      <c r="S271" s="147"/>
      <c r="T271" s="145"/>
      <c r="U271" s="145"/>
      <c r="V271" s="145"/>
      <c r="W271" s="145"/>
      <c r="X271" s="145"/>
      <c r="Y271" s="145"/>
      <c r="Z271" s="145"/>
      <c r="AA271" s="145"/>
      <c r="AB271" s="145"/>
      <c r="AC271" s="145"/>
    </row>
    <row r="272" spans="1:29" ht="15" customHeight="1">
      <c r="A272" s="275"/>
      <c r="B272" s="278"/>
      <c r="C272" s="279"/>
      <c r="D272" s="279"/>
      <c r="E272" s="279"/>
      <c r="F272" s="27"/>
      <c r="G272" s="27"/>
      <c r="H272" s="95"/>
      <c r="I272" s="95"/>
      <c r="J272" s="95"/>
      <c r="K272" s="95"/>
      <c r="L272" s="95"/>
      <c r="M272" s="95"/>
      <c r="N272" s="95"/>
      <c r="O272" s="95"/>
      <c r="P272" s="95"/>
      <c r="Q272" s="147"/>
      <c r="R272" s="147"/>
      <c r="S272" s="147"/>
      <c r="T272" s="145"/>
      <c r="U272" s="145"/>
      <c r="V272" s="145"/>
      <c r="W272" s="145"/>
      <c r="X272" s="145"/>
      <c r="Y272" s="145"/>
      <c r="Z272" s="145"/>
      <c r="AA272" s="145"/>
      <c r="AB272" s="145"/>
      <c r="AC272" s="145"/>
    </row>
    <row r="273" spans="1:29" ht="15" customHeight="1">
      <c r="A273" s="275"/>
      <c r="B273" s="877"/>
      <c r="C273" s="825"/>
      <c r="D273" s="825"/>
      <c r="E273" s="280"/>
      <c r="F273" s="27"/>
      <c r="G273" s="27"/>
      <c r="H273" s="95"/>
      <c r="I273" s="95"/>
      <c r="J273" s="95"/>
      <c r="K273" s="95"/>
      <c r="L273" s="95"/>
      <c r="M273" s="95"/>
      <c r="N273" s="95"/>
      <c r="O273" s="95"/>
      <c r="P273" s="95"/>
      <c r="Q273" s="147"/>
      <c r="R273" s="147"/>
      <c r="S273" s="147"/>
      <c r="T273" s="145"/>
      <c r="U273" s="145"/>
      <c r="V273" s="145"/>
      <c r="W273" s="145"/>
      <c r="X273" s="145"/>
      <c r="Y273" s="145"/>
      <c r="Z273" s="145"/>
      <c r="AA273" s="145"/>
      <c r="AB273" s="145"/>
      <c r="AC273" s="145"/>
    </row>
    <row r="274" spans="1:29" ht="15" customHeight="1">
      <c r="A274" s="275"/>
      <c r="B274" s="878"/>
      <c r="C274" s="825"/>
      <c r="D274" s="825"/>
      <c r="E274" s="278"/>
      <c r="F274" s="27"/>
      <c r="G274" s="27"/>
      <c r="H274" s="95"/>
      <c r="I274" s="95"/>
      <c r="J274" s="95"/>
      <c r="K274" s="95"/>
      <c r="L274" s="95"/>
      <c r="M274" s="95"/>
      <c r="N274" s="95"/>
      <c r="O274" s="95"/>
      <c r="P274" s="95"/>
      <c r="Q274" s="147"/>
      <c r="R274" s="147"/>
      <c r="S274" s="147"/>
      <c r="T274" s="145"/>
      <c r="U274" s="145"/>
      <c r="V274" s="145"/>
      <c r="W274" s="145"/>
      <c r="X274" s="145"/>
      <c r="Y274" s="145"/>
      <c r="Z274" s="145"/>
      <c r="AA274" s="145"/>
      <c r="AB274" s="145"/>
      <c r="AC274" s="145"/>
    </row>
    <row r="275" spans="1:29" ht="15" customHeight="1">
      <c r="A275" s="275"/>
      <c r="B275" s="878"/>
      <c r="C275" s="825"/>
      <c r="D275" s="825"/>
      <c r="E275" s="281"/>
      <c r="F275" s="27"/>
      <c r="G275" s="27"/>
      <c r="H275" s="95"/>
      <c r="I275" s="95"/>
      <c r="J275" s="95"/>
      <c r="K275" s="95"/>
      <c r="L275" s="95"/>
      <c r="M275" s="95"/>
      <c r="N275" s="95"/>
      <c r="O275" s="95"/>
      <c r="P275" s="95"/>
      <c r="Q275" s="147"/>
      <c r="R275" s="147"/>
      <c r="S275" s="147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</row>
    <row r="276" spans="1:29" ht="15" customHeight="1">
      <c r="A276" s="275"/>
      <c r="B276" s="877"/>
      <c r="C276" s="825"/>
      <c r="D276" s="825"/>
      <c r="E276" s="280"/>
      <c r="F276" s="27"/>
      <c r="G276" s="27"/>
      <c r="H276" s="95"/>
      <c r="I276" s="95"/>
      <c r="J276" s="95"/>
      <c r="K276" s="95"/>
      <c r="L276" s="95"/>
      <c r="M276" s="95"/>
      <c r="N276" s="95"/>
      <c r="O276" s="95"/>
      <c r="P276" s="95"/>
      <c r="Q276" s="147"/>
      <c r="R276" s="147"/>
      <c r="S276" s="147"/>
      <c r="T276" s="145"/>
      <c r="U276" s="145"/>
      <c r="V276" s="145"/>
      <c r="W276" s="145"/>
      <c r="X276" s="145"/>
      <c r="Y276" s="145"/>
      <c r="Z276" s="145"/>
      <c r="AA276" s="145"/>
      <c r="AB276" s="145"/>
      <c r="AC276" s="145"/>
    </row>
    <row r="277" spans="1:29" ht="15" customHeight="1">
      <c r="A277" s="275"/>
      <c r="B277" s="877"/>
      <c r="C277" s="825"/>
      <c r="D277" s="825"/>
      <c r="E277" s="280"/>
      <c r="F277" s="27"/>
      <c r="G277" s="27"/>
      <c r="H277" s="89"/>
      <c r="I277" s="89"/>
      <c r="J277" s="95"/>
      <c r="K277" s="95"/>
      <c r="L277" s="95"/>
      <c r="M277" s="95"/>
      <c r="N277" s="95"/>
      <c r="O277" s="95"/>
      <c r="P277" s="95"/>
      <c r="Q277" s="95"/>
      <c r="R277" s="95"/>
      <c r="S277" s="147"/>
      <c r="T277" s="145"/>
      <c r="U277" s="145"/>
      <c r="V277" s="145"/>
      <c r="W277" s="145"/>
      <c r="X277" s="145"/>
      <c r="Y277" s="145"/>
      <c r="Z277" s="145"/>
      <c r="AA277" s="145"/>
      <c r="AB277" s="145"/>
      <c r="AC277" s="145"/>
    </row>
    <row r="278" spans="1:29" ht="14.25" customHeight="1">
      <c r="A278" s="275"/>
      <c r="B278" s="877"/>
      <c r="C278" s="825"/>
      <c r="D278" s="825"/>
      <c r="E278" s="280"/>
      <c r="F278" s="27"/>
      <c r="G278" s="27"/>
      <c r="H278" s="89"/>
      <c r="I278" s="89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</row>
    <row r="279" spans="1:29" ht="14.25" customHeight="1">
      <c r="A279" s="275"/>
      <c r="B279" s="877"/>
      <c r="C279" s="825"/>
      <c r="D279" s="825"/>
      <c r="E279" s="280"/>
      <c r="F279" s="27"/>
      <c r="G279" s="27"/>
      <c r="H279" s="89"/>
      <c r="I279" s="89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</row>
    <row r="280" spans="1:29" ht="14.25" customHeight="1">
      <c r="A280" s="275"/>
      <c r="B280" s="27"/>
      <c r="C280" s="27"/>
      <c r="D280" s="27"/>
      <c r="E280" s="27"/>
      <c r="F280" s="27"/>
      <c r="G280" s="27"/>
      <c r="H280" s="89"/>
      <c r="I280" s="89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5"/>
      <c r="U280" s="145"/>
      <c r="V280" s="145"/>
      <c r="W280" s="145"/>
      <c r="X280" s="145"/>
      <c r="Y280" s="145"/>
      <c r="Z280" s="145"/>
      <c r="AA280" s="145"/>
      <c r="AB280" s="145"/>
      <c r="AC280" s="145"/>
    </row>
    <row r="281" spans="1:29" ht="14.25" customHeight="1">
      <c r="A281" s="275"/>
      <c r="B281" s="27"/>
      <c r="C281" s="27"/>
      <c r="D281" s="27"/>
      <c r="E281" s="27"/>
      <c r="F281" s="27"/>
      <c r="G281" s="27"/>
      <c r="H281" s="89"/>
      <c r="I281" s="89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5"/>
      <c r="U281" s="145"/>
      <c r="V281" s="145"/>
      <c r="W281" s="145"/>
      <c r="X281" s="145"/>
      <c r="Y281" s="145"/>
      <c r="Z281" s="145"/>
      <c r="AA281" s="145"/>
      <c r="AB281" s="145"/>
      <c r="AC281" s="145"/>
    </row>
    <row r="282" spans="1:29" ht="14.25" customHeight="1">
      <c r="A282" s="275"/>
      <c r="B282" s="27"/>
      <c r="C282" s="27"/>
      <c r="D282" s="27"/>
      <c r="E282" s="27"/>
      <c r="F282" s="27"/>
      <c r="G282" s="145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5"/>
      <c r="U282" s="145"/>
      <c r="V282" s="145"/>
      <c r="W282" s="145"/>
      <c r="X282" s="145"/>
      <c r="Y282" s="145"/>
      <c r="Z282" s="145"/>
      <c r="AA282" s="145"/>
      <c r="AB282" s="145"/>
      <c r="AC282" s="145"/>
    </row>
    <row r="283" spans="1:29" ht="14.25" customHeight="1">
      <c r="A283" s="275"/>
      <c r="B283" s="879"/>
      <c r="C283" s="825"/>
      <c r="D283" s="825"/>
      <c r="E283" s="27"/>
      <c r="F283" s="27"/>
      <c r="G283" s="145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5"/>
      <c r="U283" s="145"/>
      <c r="V283" s="145"/>
      <c r="W283" s="145"/>
      <c r="X283" s="145"/>
      <c r="Y283" s="145"/>
      <c r="Z283" s="145"/>
      <c r="AA283" s="145"/>
      <c r="AB283" s="145"/>
      <c r="AC283" s="145"/>
    </row>
    <row r="284" spans="1:29" ht="14.25" customHeight="1">
      <c r="A284" s="275"/>
      <c r="B284" s="877"/>
      <c r="C284" s="825"/>
      <c r="D284" s="825"/>
      <c r="E284" s="27"/>
      <c r="F284" s="27"/>
      <c r="G284" s="145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5"/>
      <c r="U284" s="145"/>
      <c r="V284" s="145"/>
      <c r="W284" s="145"/>
      <c r="X284" s="145"/>
      <c r="Y284" s="145"/>
      <c r="Z284" s="145"/>
      <c r="AA284" s="145"/>
      <c r="AB284" s="145"/>
      <c r="AC284" s="145"/>
    </row>
    <row r="285" spans="1:29" ht="14.25" customHeight="1">
      <c r="A285" s="275"/>
      <c r="B285" s="277"/>
      <c r="C285" s="277"/>
      <c r="D285" s="277"/>
      <c r="E285" s="27"/>
      <c r="F285" s="27"/>
      <c r="G285" s="145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5"/>
      <c r="U285" s="145"/>
      <c r="V285" s="145"/>
      <c r="W285" s="145"/>
      <c r="X285" s="145"/>
      <c r="Y285" s="145"/>
      <c r="Z285" s="145"/>
      <c r="AA285" s="145"/>
      <c r="AB285" s="145"/>
      <c r="AC285" s="145"/>
    </row>
    <row r="286" spans="1:29" ht="14.25" customHeight="1">
      <c r="A286" s="275"/>
      <c r="B286" s="282"/>
      <c r="C286" s="278"/>
      <c r="D286" s="278"/>
      <c r="E286" s="27"/>
      <c r="F286" s="27"/>
      <c r="G286" s="27"/>
      <c r="H286" s="89"/>
      <c r="I286" s="89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5"/>
      <c r="U286" s="145"/>
      <c r="V286" s="145"/>
      <c r="W286" s="145"/>
      <c r="X286" s="145"/>
      <c r="Y286" s="145"/>
      <c r="Z286" s="145"/>
      <c r="AA286" s="145"/>
      <c r="AB286" s="145"/>
      <c r="AC286" s="145"/>
    </row>
    <row r="287" spans="1:29" ht="14.25" customHeight="1">
      <c r="A287" s="275"/>
      <c r="B287" s="282"/>
      <c r="C287" s="279"/>
      <c r="D287" s="280"/>
      <c r="E287" s="27"/>
      <c r="F287" s="27"/>
      <c r="G287" s="27"/>
      <c r="H287" s="89"/>
      <c r="I287" s="89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5"/>
      <c r="U287" s="145"/>
      <c r="V287" s="145"/>
      <c r="W287" s="145"/>
      <c r="X287" s="145"/>
      <c r="Y287" s="145"/>
      <c r="Z287" s="145"/>
      <c r="AA287" s="145"/>
      <c r="AB287" s="145"/>
      <c r="AC287" s="145"/>
    </row>
    <row r="288" spans="1:29" ht="14.25" customHeight="1">
      <c r="A288" s="275"/>
      <c r="B288" s="282"/>
      <c r="C288" s="279"/>
      <c r="D288" s="280"/>
      <c r="E288" s="27"/>
      <c r="F288" s="27"/>
      <c r="G288" s="27"/>
      <c r="H288" s="89"/>
      <c r="I288" s="89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5"/>
      <c r="U288" s="145"/>
      <c r="V288" s="145"/>
      <c r="W288" s="145"/>
      <c r="X288" s="145"/>
      <c r="Y288" s="145"/>
      <c r="Z288" s="145"/>
      <c r="AA288" s="145"/>
      <c r="AB288" s="145"/>
      <c r="AC288" s="145"/>
    </row>
    <row r="289" spans="1:29" ht="14.25" customHeight="1">
      <c r="A289" s="275"/>
      <c r="B289" s="282"/>
      <c r="C289" s="279"/>
      <c r="D289" s="280"/>
      <c r="E289" s="27"/>
      <c r="F289" s="27"/>
      <c r="G289" s="27"/>
      <c r="H289" s="89"/>
      <c r="I289" s="89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5"/>
      <c r="U289" s="145"/>
      <c r="V289" s="145"/>
      <c r="W289" s="145"/>
      <c r="X289" s="145"/>
      <c r="Y289" s="145"/>
      <c r="Z289" s="145"/>
      <c r="AA289" s="145"/>
      <c r="AB289" s="145"/>
      <c r="AC289" s="145"/>
    </row>
    <row r="290" spans="1:29" ht="14.25" customHeight="1">
      <c r="A290" s="275"/>
      <c r="B290" s="282"/>
      <c r="C290" s="279"/>
      <c r="D290" s="280"/>
      <c r="E290" s="27"/>
      <c r="F290" s="27"/>
      <c r="G290" s="27"/>
      <c r="H290" s="89"/>
      <c r="I290" s="89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5"/>
      <c r="U290" s="145"/>
      <c r="V290" s="145"/>
      <c r="W290" s="145"/>
      <c r="X290" s="145"/>
      <c r="Y290" s="145"/>
      <c r="Z290" s="145"/>
      <c r="AA290" s="145"/>
      <c r="AB290" s="145"/>
      <c r="AC290" s="145"/>
    </row>
    <row r="291" spans="1:29" ht="14.25" customHeight="1">
      <c r="A291" s="275"/>
      <c r="B291" s="282"/>
      <c r="C291" s="279"/>
      <c r="D291" s="280"/>
      <c r="E291" s="27"/>
      <c r="F291" s="27"/>
      <c r="G291" s="27"/>
      <c r="H291" s="89"/>
      <c r="I291" s="89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5"/>
      <c r="U291" s="145"/>
      <c r="V291" s="145"/>
      <c r="W291" s="145"/>
      <c r="X291" s="145"/>
      <c r="Y291" s="145"/>
      <c r="Z291" s="145"/>
      <c r="AA291" s="145"/>
      <c r="AB291" s="145"/>
      <c r="AC291" s="145"/>
    </row>
    <row r="292" spans="1:29" ht="14.25" customHeight="1">
      <c r="A292" s="275"/>
      <c r="B292" s="283"/>
      <c r="C292" s="279"/>
      <c r="D292" s="280"/>
      <c r="E292" s="27"/>
      <c r="F292" s="27"/>
      <c r="G292" s="27"/>
      <c r="H292" s="89"/>
      <c r="I292" s="89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5"/>
      <c r="U292" s="145"/>
      <c r="V292" s="145"/>
      <c r="W292" s="145"/>
      <c r="X292" s="145"/>
      <c r="Y292" s="145"/>
      <c r="Z292" s="145"/>
      <c r="AA292" s="145"/>
      <c r="AB292" s="145"/>
      <c r="AC292" s="145"/>
    </row>
    <row r="293" spans="1:29" ht="14.25" customHeight="1">
      <c r="A293" s="275"/>
      <c r="B293" s="282"/>
      <c r="C293" s="279"/>
      <c r="D293" s="279"/>
      <c r="E293" s="27"/>
      <c r="F293" s="27"/>
      <c r="G293" s="27"/>
      <c r="H293" s="89"/>
      <c r="I293" s="89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5"/>
      <c r="U293" s="145"/>
      <c r="V293" s="145"/>
      <c r="W293" s="145"/>
      <c r="X293" s="145"/>
      <c r="Y293" s="145"/>
      <c r="Z293" s="145"/>
      <c r="AA293" s="145"/>
      <c r="AB293" s="145"/>
      <c r="AC293" s="145"/>
    </row>
    <row r="294" spans="1:29" ht="14.25" customHeight="1">
      <c r="A294" s="275"/>
      <c r="B294" s="284"/>
      <c r="C294" s="279"/>
      <c r="D294" s="279"/>
      <c r="E294" s="27"/>
      <c r="F294" s="27"/>
      <c r="G294" s="877"/>
      <c r="H294" s="825"/>
      <c r="I294" s="825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5"/>
      <c r="U294" s="145"/>
      <c r="V294" s="145"/>
      <c r="W294" s="145"/>
      <c r="X294" s="145"/>
      <c r="Y294" s="145"/>
      <c r="Z294" s="145"/>
      <c r="AA294" s="145"/>
      <c r="AB294" s="145"/>
      <c r="AC294" s="145"/>
    </row>
    <row r="295" spans="1:29" ht="14.25" customHeight="1">
      <c r="A295" s="275"/>
      <c r="B295" s="284"/>
      <c r="C295" s="279"/>
      <c r="D295" s="279"/>
      <c r="E295" s="27"/>
      <c r="F295" s="27"/>
      <c r="G295" s="277"/>
      <c r="H295" s="285"/>
      <c r="I295" s="285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5"/>
      <c r="U295" s="145"/>
      <c r="V295" s="145"/>
      <c r="W295" s="145"/>
      <c r="X295" s="145"/>
      <c r="Y295" s="145"/>
      <c r="Z295" s="145"/>
      <c r="AA295" s="145"/>
      <c r="AB295" s="145"/>
      <c r="AC295" s="145"/>
    </row>
    <row r="296" spans="1:29" ht="14.25" customHeight="1">
      <c r="A296" s="275"/>
      <c r="B296" s="284"/>
      <c r="C296" s="279"/>
      <c r="D296" s="279"/>
      <c r="E296" s="27"/>
      <c r="F296" s="27"/>
      <c r="G296" s="278"/>
      <c r="H296" s="286"/>
      <c r="I296" s="286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5"/>
      <c r="U296" s="145"/>
      <c r="V296" s="145"/>
      <c r="W296" s="145"/>
      <c r="X296" s="145"/>
      <c r="Y296" s="145"/>
      <c r="Z296" s="145"/>
      <c r="AA296" s="145"/>
      <c r="AB296" s="145"/>
      <c r="AC296" s="145"/>
    </row>
    <row r="297" spans="1:29" ht="14.25" customHeight="1">
      <c r="A297" s="275"/>
      <c r="B297" s="284"/>
      <c r="C297" s="279"/>
      <c r="D297" s="280"/>
      <c r="E297" s="27"/>
      <c r="F297" s="27"/>
      <c r="G297" s="278"/>
      <c r="H297" s="286"/>
      <c r="I297" s="286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5"/>
      <c r="U297" s="145"/>
      <c r="V297" s="145"/>
      <c r="W297" s="145"/>
      <c r="X297" s="145"/>
      <c r="Y297" s="145"/>
      <c r="Z297" s="145"/>
      <c r="AA297" s="145"/>
      <c r="AB297" s="145"/>
      <c r="AC297" s="145"/>
    </row>
    <row r="298" spans="1:29" ht="14.25" customHeight="1">
      <c r="A298" s="275"/>
      <c r="B298" s="282"/>
      <c r="C298" s="279"/>
      <c r="D298" s="280"/>
      <c r="E298" s="27"/>
      <c r="F298" s="278"/>
      <c r="G298" s="276"/>
      <c r="H298" s="285"/>
      <c r="I298" s="285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5"/>
      <c r="U298" s="145"/>
      <c r="V298" s="145"/>
      <c r="W298" s="145"/>
      <c r="X298" s="145"/>
      <c r="Y298" s="145"/>
      <c r="Z298" s="145"/>
      <c r="AA298" s="145"/>
      <c r="AB298" s="145"/>
      <c r="AC298" s="145"/>
    </row>
    <row r="299" spans="1:29" ht="14.25" customHeight="1">
      <c r="A299" s="275"/>
      <c r="B299" s="282"/>
      <c r="C299" s="279"/>
      <c r="D299" s="279"/>
      <c r="E299" s="57"/>
      <c r="F299" s="27"/>
      <c r="G299" s="27"/>
      <c r="H299" s="89"/>
      <c r="I299" s="89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5"/>
      <c r="U299" s="145"/>
      <c r="V299" s="145"/>
      <c r="W299" s="145"/>
      <c r="X299" s="145"/>
      <c r="Y299" s="145"/>
      <c r="Z299" s="145"/>
      <c r="AA299" s="145"/>
      <c r="AB299" s="145"/>
      <c r="AC299" s="145"/>
    </row>
    <row r="300" spans="1:29" ht="14.25" customHeight="1">
      <c r="A300" s="275"/>
      <c r="B300" s="282"/>
      <c r="C300" s="279"/>
      <c r="D300" s="280"/>
      <c r="E300" s="57"/>
      <c r="F300" s="27"/>
      <c r="G300" s="27"/>
      <c r="H300" s="89"/>
      <c r="I300" s="89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5"/>
      <c r="U300" s="145"/>
      <c r="V300" s="145"/>
      <c r="W300" s="145"/>
      <c r="X300" s="145"/>
      <c r="Y300" s="145"/>
      <c r="Z300" s="145"/>
      <c r="AA300" s="145"/>
      <c r="AB300" s="145"/>
      <c r="AC300" s="145"/>
    </row>
    <row r="301" spans="1:29" ht="14.25" customHeight="1">
      <c r="A301" s="275"/>
      <c r="B301" s="278"/>
      <c r="C301" s="278"/>
      <c r="D301" s="278"/>
      <c r="E301" s="27"/>
      <c r="F301" s="27"/>
      <c r="G301" s="27"/>
      <c r="H301" s="89"/>
      <c r="I301" s="89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5"/>
      <c r="U301" s="145"/>
      <c r="V301" s="145"/>
      <c r="W301" s="145"/>
      <c r="X301" s="145"/>
      <c r="Y301" s="145"/>
      <c r="Z301" s="145"/>
      <c r="AA301" s="145"/>
      <c r="AB301" s="145"/>
      <c r="AC301" s="145"/>
    </row>
    <row r="302" spans="1:29" ht="14.25" customHeight="1">
      <c r="A302" s="275"/>
      <c r="B302" s="880"/>
      <c r="C302" s="825"/>
      <c r="D302" s="287"/>
      <c r="E302" s="27"/>
      <c r="F302" s="27"/>
      <c r="G302" s="27"/>
      <c r="H302" s="89"/>
      <c r="I302" s="89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5"/>
      <c r="U302" s="145"/>
      <c r="V302" s="145"/>
      <c r="W302" s="145"/>
      <c r="X302" s="145"/>
      <c r="Y302" s="145"/>
      <c r="Z302" s="145"/>
      <c r="AA302" s="145"/>
      <c r="AB302" s="145"/>
      <c r="AC302" s="145"/>
    </row>
    <row r="303" spans="1:29" ht="14.25" customHeight="1">
      <c r="A303" s="275"/>
      <c r="B303" s="283"/>
      <c r="C303" s="278"/>
      <c r="D303" s="278"/>
      <c r="E303" s="27"/>
      <c r="F303" s="27"/>
      <c r="G303" s="27"/>
      <c r="H303" s="89"/>
      <c r="I303" s="89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5"/>
      <c r="U303" s="145"/>
      <c r="V303" s="145"/>
      <c r="W303" s="145"/>
      <c r="X303" s="145"/>
      <c r="Y303" s="145"/>
      <c r="Z303" s="145"/>
      <c r="AA303" s="145"/>
      <c r="AB303" s="145"/>
      <c r="AC303" s="145"/>
    </row>
    <row r="304" spans="1:29" ht="14.25" customHeight="1">
      <c r="A304" s="275"/>
      <c r="B304" s="880"/>
      <c r="C304" s="825"/>
      <c r="D304" s="287"/>
      <c r="E304" s="27"/>
      <c r="F304" s="27"/>
      <c r="G304" s="27"/>
      <c r="H304" s="89"/>
      <c r="I304" s="89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5"/>
      <c r="U304" s="145"/>
      <c r="V304" s="145"/>
      <c r="W304" s="145"/>
      <c r="X304" s="145"/>
      <c r="Y304" s="145"/>
      <c r="Z304" s="145"/>
      <c r="AA304" s="145"/>
      <c r="AB304" s="145"/>
      <c r="AC304" s="145"/>
    </row>
    <row r="305" spans="1:29" ht="14.25" customHeight="1">
      <c r="A305" s="275"/>
      <c r="B305" s="27"/>
      <c r="C305" s="27"/>
      <c r="D305" s="27"/>
      <c r="E305" s="27"/>
      <c r="F305" s="27"/>
      <c r="G305" s="27"/>
      <c r="H305" s="89"/>
      <c r="I305" s="89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5"/>
      <c r="U305" s="145"/>
      <c r="V305" s="145"/>
      <c r="W305" s="145"/>
      <c r="X305" s="145"/>
      <c r="Y305" s="145"/>
      <c r="Z305" s="145"/>
      <c r="AA305" s="145"/>
      <c r="AB305" s="145"/>
      <c r="AC305" s="145"/>
    </row>
    <row r="306" spans="1:29" ht="14.25" customHeight="1">
      <c r="A306" s="275"/>
      <c r="B306" s="27"/>
      <c r="C306" s="27"/>
      <c r="D306" s="27"/>
      <c r="E306" s="27"/>
      <c r="F306" s="27"/>
      <c r="G306" s="27"/>
      <c r="H306" s="89"/>
      <c r="I306" s="89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5"/>
      <c r="U306" s="145"/>
      <c r="V306" s="145"/>
      <c r="W306" s="145"/>
      <c r="X306" s="145"/>
      <c r="Y306" s="145"/>
      <c r="Z306" s="145"/>
      <c r="AA306" s="145"/>
      <c r="AB306" s="145"/>
      <c r="AC306" s="145"/>
    </row>
    <row r="307" spans="1:29" ht="14.25" customHeight="1">
      <c r="A307" s="275"/>
      <c r="B307" s="27"/>
      <c r="C307" s="27"/>
      <c r="D307" s="27"/>
      <c r="E307" s="27"/>
      <c r="F307" s="27"/>
      <c r="G307" s="27"/>
      <c r="H307" s="89"/>
      <c r="I307" s="89"/>
      <c r="J307" s="89"/>
      <c r="K307" s="147"/>
      <c r="L307" s="147"/>
      <c r="M307" s="147"/>
      <c r="N307" s="147"/>
      <c r="O307" s="147"/>
      <c r="P307" s="147"/>
      <c r="Q307" s="147"/>
      <c r="R307" s="147"/>
      <c r="S307" s="147"/>
      <c r="T307" s="145"/>
      <c r="U307" s="145"/>
      <c r="V307" s="145"/>
      <c r="W307" s="145"/>
      <c r="X307" s="145"/>
      <c r="Y307" s="145"/>
      <c r="Z307" s="145"/>
      <c r="AA307" s="145"/>
      <c r="AB307" s="145"/>
      <c r="AC307" s="145"/>
    </row>
    <row r="308" spans="1:29" ht="14.25" customHeight="1">
      <c r="A308" s="275"/>
      <c r="B308" s="278"/>
      <c r="C308" s="278"/>
      <c r="D308" s="278"/>
      <c r="E308" s="278"/>
      <c r="F308" s="278"/>
      <c r="G308" s="27"/>
      <c r="H308" s="89"/>
      <c r="I308" s="89"/>
      <c r="J308" s="89"/>
      <c r="K308" s="147"/>
      <c r="L308" s="147"/>
      <c r="M308" s="147"/>
      <c r="N308" s="147"/>
      <c r="O308" s="147"/>
      <c r="P308" s="147"/>
      <c r="Q308" s="147"/>
      <c r="R308" s="147"/>
      <c r="S308" s="147"/>
      <c r="T308" s="145"/>
      <c r="U308" s="145"/>
      <c r="V308" s="145"/>
      <c r="W308" s="145"/>
      <c r="X308" s="145"/>
      <c r="Y308" s="145"/>
      <c r="Z308" s="145"/>
      <c r="AA308" s="145"/>
      <c r="AB308" s="145"/>
      <c r="AC308" s="145"/>
    </row>
    <row r="309" spans="1:29" ht="14.25" customHeight="1">
      <c r="A309" s="275"/>
      <c r="B309" s="278"/>
      <c r="C309" s="278"/>
      <c r="D309" s="278"/>
      <c r="E309" s="278"/>
      <c r="F309" s="278"/>
      <c r="G309" s="278"/>
      <c r="H309" s="286"/>
      <c r="I309" s="89"/>
      <c r="J309" s="89"/>
      <c r="K309" s="147"/>
      <c r="L309" s="147"/>
      <c r="M309" s="147"/>
      <c r="N309" s="147"/>
      <c r="O309" s="147"/>
      <c r="P309" s="147"/>
      <c r="Q309" s="147"/>
      <c r="R309" s="147"/>
      <c r="S309" s="147"/>
      <c r="T309" s="145"/>
      <c r="U309" s="145"/>
      <c r="V309" s="145"/>
      <c r="W309" s="145"/>
      <c r="X309" s="145"/>
      <c r="Y309" s="145"/>
      <c r="Z309" s="145"/>
      <c r="AA309" s="145"/>
      <c r="AB309" s="145"/>
      <c r="AC309" s="145"/>
    </row>
    <row r="310" spans="1:29" ht="14.25" customHeight="1">
      <c r="A310" s="275" t="s">
        <v>394</v>
      </c>
      <c r="B310" s="256" t="s">
        <v>368</v>
      </c>
      <c r="C310" s="863" t="str">
        <f>CONCATENATE("Rs.",G359/100000,".","Lacs"," "," ",G362," Months")</f>
        <v>Rs.6.Lacs  36 Months</v>
      </c>
      <c r="D310" s="797"/>
      <c r="E310" s="793"/>
      <c r="F310" s="82"/>
      <c r="G310" s="233"/>
      <c r="H310" s="95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5"/>
      <c r="U310" s="145"/>
      <c r="V310" s="145"/>
      <c r="W310" s="145"/>
      <c r="X310" s="145"/>
      <c r="Y310" s="145"/>
      <c r="Z310" s="145"/>
      <c r="AA310" s="145"/>
      <c r="AB310" s="145"/>
      <c r="AC310" s="145"/>
    </row>
    <row r="311" spans="1:29" ht="14.25" customHeight="1">
      <c r="A311" s="275" t="s">
        <v>394</v>
      </c>
      <c r="B311" s="21" t="s">
        <v>51</v>
      </c>
      <c r="C311" s="21" t="s">
        <v>322</v>
      </c>
      <c r="D311" s="21" t="s">
        <v>309</v>
      </c>
      <c r="E311" s="21" t="s">
        <v>206</v>
      </c>
      <c r="F311" s="82"/>
      <c r="G311" s="233"/>
      <c r="H311" s="95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5"/>
      <c r="U311" s="145"/>
      <c r="V311" s="145"/>
      <c r="W311" s="145"/>
      <c r="X311" s="145"/>
      <c r="Y311" s="145"/>
      <c r="Z311" s="145"/>
      <c r="AA311" s="145"/>
      <c r="AB311" s="145"/>
      <c r="AC311" s="145"/>
    </row>
    <row r="312" spans="1:29" ht="14.25" customHeight="1">
      <c r="A312" s="275" t="s">
        <v>394</v>
      </c>
      <c r="B312" s="96" t="s">
        <v>55</v>
      </c>
      <c r="C312" s="97">
        <f>Input!C10</f>
        <v>0</v>
      </c>
      <c r="D312" s="201">
        <v>48</v>
      </c>
      <c r="E312" s="98">
        <f t="shared" ref="E312:E323" si="10">C312/D312</f>
        <v>0</v>
      </c>
      <c r="F312" s="82"/>
      <c r="G312" s="233"/>
      <c r="H312" s="95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5"/>
      <c r="U312" s="145"/>
      <c r="V312" s="145"/>
      <c r="W312" s="145"/>
      <c r="X312" s="145"/>
      <c r="Y312" s="145"/>
      <c r="Z312" s="145"/>
      <c r="AA312" s="145"/>
      <c r="AB312" s="145"/>
      <c r="AC312" s="145"/>
    </row>
    <row r="313" spans="1:29" ht="14.25" customHeight="1">
      <c r="A313" s="275" t="s">
        <v>394</v>
      </c>
      <c r="B313" s="96" t="s">
        <v>58</v>
      </c>
      <c r="C313" s="97">
        <f>Input!C11</f>
        <v>0</v>
      </c>
      <c r="D313" s="201">
        <v>100</v>
      </c>
      <c r="E313" s="98">
        <f t="shared" si="10"/>
        <v>0</v>
      </c>
      <c r="F313" s="82"/>
      <c r="G313" s="233"/>
      <c r="H313" s="95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5"/>
      <c r="U313" s="145"/>
      <c r="V313" s="145"/>
      <c r="W313" s="145"/>
      <c r="X313" s="145"/>
      <c r="Y313" s="145"/>
      <c r="Z313" s="145"/>
      <c r="AA313" s="145"/>
      <c r="AB313" s="145"/>
      <c r="AC313" s="145"/>
    </row>
    <row r="314" spans="1:29" ht="14.25" customHeight="1">
      <c r="A314" s="275" t="s">
        <v>394</v>
      </c>
      <c r="B314" s="96" t="s">
        <v>61</v>
      </c>
      <c r="C314" s="97">
        <f>Input!C12</f>
        <v>0</v>
      </c>
      <c r="D314" s="201">
        <v>36</v>
      </c>
      <c r="E314" s="98">
        <f t="shared" si="10"/>
        <v>0</v>
      </c>
      <c r="F314" s="82"/>
      <c r="G314" s="233"/>
      <c r="H314" s="95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5"/>
      <c r="U314" s="145"/>
      <c r="V314" s="145"/>
      <c r="W314" s="145"/>
      <c r="X314" s="145"/>
      <c r="Y314" s="145"/>
      <c r="Z314" s="145"/>
      <c r="AA314" s="145"/>
      <c r="AB314" s="145"/>
      <c r="AC314" s="145"/>
    </row>
    <row r="315" spans="1:29" ht="14.25" customHeight="1">
      <c r="A315" s="275" t="s">
        <v>394</v>
      </c>
      <c r="B315" s="96" t="s">
        <v>64</v>
      </c>
      <c r="C315" s="97">
        <f>Input!C13</f>
        <v>0</v>
      </c>
      <c r="D315" s="201">
        <v>48</v>
      </c>
      <c r="E315" s="98">
        <f t="shared" si="10"/>
        <v>0</v>
      </c>
      <c r="F315" s="204"/>
      <c r="G315" s="862"/>
      <c r="H315" s="825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5"/>
      <c r="U315" s="145"/>
      <c r="V315" s="145"/>
      <c r="W315" s="145"/>
      <c r="X315" s="145"/>
      <c r="Y315" s="145"/>
      <c r="Z315" s="145"/>
      <c r="AA315" s="145"/>
      <c r="AB315" s="145"/>
      <c r="AC315" s="145"/>
    </row>
    <row r="316" spans="1:29" ht="14.25" customHeight="1">
      <c r="A316" s="275" t="s">
        <v>394</v>
      </c>
      <c r="B316" s="96" t="s">
        <v>66</v>
      </c>
      <c r="C316" s="97">
        <f>Input!C15</f>
        <v>0</v>
      </c>
      <c r="D316" s="201">
        <v>12</v>
      </c>
      <c r="E316" s="98">
        <f t="shared" si="10"/>
        <v>0</v>
      </c>
      <c r="F316" s="32"/>
      <c r="G316" s="82"/>
      <c r="H316" s="95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5"/>
      <c r="U316" s="145"/>
      <c r="V316" s="145"/>
      <c r="W316" s="145"/>
      <c r="X316" s="145"/>
      <c r="Y316" s="145"/>
      <c r="Z316" s="145"/>
      <c r="AA316" s="145"/>
      <c r="AB316" s="145"/>
      <c r="AC316" s="145"/>
    </row>
    <row r="317" spans="1:29" ht="14.25" customHeight="1">
      <c r="A317" s="275" t="s">
        <v>394</v>
      </c>
      <c r="B317" s="96" t="s">
        <v>72</v>
      </c>
      <c r="C317" s="97">
        <f>Input!C16</f>
        <v>0</v>
      </c>
      <c r="D317" s="201">
        <v>12</v>
      </c>
      <c r="E317" s="98">
        <f t="shared" si="10"/>
        <v>0</v>
      </c>
      <c r="F317" s="32"/>
      <c r="G317" s="82"/>
      <c r="H317" s="95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5"/>
      <c r="U317" s="145"/>
      <c r="V317" s="145"/>
      <c r="W317" s="145"/>
      <c r="X317" s="145"/>
      <c r="Y317" s="145"/>
      <c r="Z317" s="145"/>
      <c r="AA317" s="145"/>
      <c r="AB317" s="145"/>
      <c r="AC317" s="145"/>
    </row>
    <row r="318" spans="1:29" ht="14.25" customHeight="1">
      <c r="A318" s="275" t="s">
        <v>394</v>
      </c>
      <c r="B318" s="96" t="s">
        <v>260</v>
      </c>
      <c r="C318" s="97">
        <f>Input!C14</f>
        <v>0</v>
      </c>
      <c r="D318" s="201">
        <v>36</v>
      </c>
      <c r="E318" s="98">
        <f t="shared" si="10"/>
        <v>0</v>
      </c>
      <c r="F318" s="32"/>
      <c r="G318" s="82"/>
      <c r="H318" s="95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5"/>
      <c r="U318" s="145"/>
      <c r="V318" s="145"/>
      <c r="W318" s="145"/>
      <c r="X318" s="145"/>
      <c r="Y318" s="145"/>
      <c r="Z318" s="145"/>
      <c r="AA318" s="145"/>
      <c r="AB318" s="145"/>
      <c r="AC318" s="145"/>
    </row>
    <row r="319" spans="1:29" ht="14.25" customHeight="1">
      <c r="A319" s="275" t="s">
        <v>394</v>
      </c>
      <c r="B319" s="96" t="s">
        <v>84</v>
      </c>
      <c r="C319" s="97">
        <f>Input!C17</f>
        <v>0</v>
      </c>
      <c r="D319" s="201">
        <v>36</v>
      </c>
      <c r="E319" s="98">
        <f t="shared" si="10"/>
        <v>0</v>
      </c>
      <c r="F319" s="82"/>
      <c r="G319" s="82"/>
      <c r="H319" s="95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5"/>
      <c r="U319" s="145"/>
      <c r="V319" s="145"/>
      <c r="W319" s="145"/>
      <c r="X319" s="145"/>
      <c r="Y319" s="145"/>
      <c r="Z319" s="145"/>
      <c r="AA319" s="145"/>
      <c r="AB319" s="145"/>
      <c r="AC319" s="145"/>
    </row>
    <row r="320" spans="1:29" ht="14.25" customHeight="1">
      <c r="A320" s="275" t="s">
        <v>394</v>
      </c>
      <c r="B320" s="96" t="s">
        <v>262</v>
      </c>
      <c r="C320" s="97">
        <f>D364/100000</f>
        <v>3.8190453178109492E-2</v>
      </c>
      <c r="D320" s="201">
        <v>1</v>
      </c>
      <c r="E320" s="98">
        <f t="shared" si="10"/>
        <v>3.8190453178109492E-2</v>
      </c>
      <c r="F320" s="82"/>
      <c r="G320" s="82"/>
      <c r="H320" s="95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5"/>
      <c r="U320" s="145"/>
      <c r="V320" s="145"/>
      <c r="W320" s="145"/>
      <c r="X320" s="145"/>
      <c r="Y320" s="145"/>
      <c r="Z320" s="145"/>
      <c r="AA320" s="145"/>
      <c r="AB320" s="145"/>
      <c r="AC320" s="145"/>
    </row>
    <row r="321" spans="1:29" ht="14.25" customHeight="1">
      <c r="A321" s="275" t="s">
        <v>394</v>
      </c>
      <c r="B321" s="96" t="s">
        <v>73</v>
      </c>
      <c r="C321" s="97">
        <f>Input!C18</f>
        <v>0</v>
      </c>
      <c r="D321" s="201">
        <v>12</v>
      </c>
      <c r="E321" s="98">
        <f t="shared" si="10"/>
        <v>0</v>
      </c>
      <c r="F321" s="82"/>
      <c r="G321" s="82"/>
      <c r="H321" s="95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5"/>
      <c r="U321" s="145"/>
      <c r="V321" s="145"/>
      <c r="W321" s="145"/>
      <c r="X321" s="145"/>
      <c r="Y321" s="145"/>
      <c r="Z321" s="145"/>
      <c r="AA321" s="145"/>
      <c r="AB321" s="145"/>
      <c r="AC321" s="145"/>
    </row>
    <row r="322" spans="1:29" ht="14.25" customHeight="1">
      <c r="A322" s="275" t="s">
        <v>394</v>
      </c>
      <c r="B322" s="96" t="s">
        <v>74</v>
      </c>
      <c r="C322" s="97">
        <f>Input!C19</f>
        <v>0</v>
      </c>
      <c r="D322" s="201">
        <v>12</v>
      </c>
      <c r="E322" s="98">
        <f t="shared" si="10"/>
        <v>0</v>
      </c>
      <c r="F322" s="82"/>
      <c r="G322" s="82"/>
      <c r="H322" s="95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5"/>
      <c r="U322" s="145"/>
      <c r="V322" s="145"/>
      <c r="W322" s="145"/>
      <c r="X322" s="145"/>
      <c r="Y322" s="145"/>
      <c r="Z322" s="145"/>
      <c r="AA322" s="145"/>
      <c r="AB322" s="145"/>
      <c r="AC322" s="145"/>
    </row>
    <row r="323" spans="1:29" ht="14.25" customHeight="1">
      <c r="A323" s="275" t="s">
        <v>394</v>
      </c>
      <c r="B323" s="96" t="s">
        <v>75</v>
      </c>
      <c r="C323" s="97">
        <f>Input!C20</f>
        <v>0</v>
      </c>
      <c r="D323" s="201">
        <v>12</v>
      </c>
      <c r="E323" s="98">
        <f t="shared" si="10"/>
        <v>0</v>
      </c>
      <c r="F323" s="82"/>
      <c r="G323" s="82"/>
      <c r="H323" s="95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5"/>
      <c r="U323" s="145"/>
      <c r="V323" s="145"/>
      <c r="W323" s="145"/>
      <c r="X323" s="145"/>
      <c r="Y323" s="145"/>
      <c r="Z323" s="145"/>
      <c r="AA323" s="145"/>
      <c r="AB323" s="145"/>
      <c r="AC323" s="145"/>
    </row>
    <row r="324" spans="1:29" ht="13.5" customHeight="1">
      <c r="A324" s="275" t="s">
        <v>394</v>
      </c>
      <c r="B324" s="850" t="s">
        <v>328</v>
      </c>
      <c r="C324" s="800"/>
      <c r="D324" s="851"/>
      <c r="E324" s="205">
        <f>SUM(E312:E323)</f>
        <v>3.8190453178109492E-2</v>
      </c>
      <c r="F324" s="82"/>
      <c r="G324" s="83"/>
      <c r="H324" s="95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5"/>
      <c r="U324" s="145"/>
      <c r="V324" s="145"/>
      <c r="W324" s="145"/>
      <c r="X324" s="145"/>
      <c r="Y324" s="145"/>
      <c r="Z324" s="145"/>
      <c r="AA324" s="145"/>
      <c r="AB324" s="145"/>
      <c r="AC324" s="145"/>
    </row>
    <row r="325" spans="1:29" ht="13.5" customHeight="1">
      <c r="A325" s="275" t="s">
        <v>394</v>
      </c>
      <c r="B325" s="852" t="s">
        <v>77</v>
      </c>
      <c r="C325" s="800"/>
      <c r="D325" s="851"/>
      <c r="E325" s="206"/>
      <c r="F325" s="82"/>
      <c r="G325" s="82"/>
      <c r="H325" s="95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5"/>
      <c r="U325" s="145"/>
      <c r="V325" s="145"/>
      <c r="W325" s="145"/>
      <c r="X325" s="145"/>
      <c r="Y325" s="145"/>
      <c r="Z325" s="145"/>
      <c r="AA325" s="145"/>
      <c r="AB325" s="145"/>
      <c r="AC325" s="145"/>
    </row>
    <row r="326" spans="1:29" ht="14.25" customHeight="1">
      <c r="A326" s="275" t="s">
        <v>394</v>
      </c>
      <c r="B326" s="196" t="s">
        <v>329</v>
      </c>
      <c r="C326" s="207"/>
      <c r="D326" s="207"/>
      <c r="E326" s="208" t="s">
        <v>315</v>
      </c>
      <c r="F326" s="82"/>
      <c r="G326" s="82"/>
      <c r="H326" s="95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5"/>
      <c r="U326" s="145"/>
      <c r="V326" s="145"/>
      <c r="W326" s="145"/>
      <c r="X326" s="145"/>
      <c r="Y326" s="145"/>
      <c r="Z326" s="145"/>
      <c r="AA326" s="145"/>
      <c r="AB326" s="145"/>
      <c r="AC326" s="145"/>
    </row>
    <row r="327" spans="1:29" ht="14.25" customHeight="1">
      <c r="A327" s="275" t="s">
        <v>394</v>
      </c>
      <c r="B327" s="203" t="s">
        <v>372</v>
      </c>
      <c r="C327" s="209">
        <f>C346</f>
        <v>0.81</v>
      </c>
      <c r="D327" s="210">
        <v>1</v>
      </c>
      <c r="E327" s="211">
        <f>C327*D327</f>
        <v>0.81</v>
      </c>
      <c r="F327" s="82"/>
      <c r="G327" s="82"/>
      <c r="H327" s="95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5"/>
      <c r="U327" s="145"/>
      <c r="V327" s="145"/>
      <c r="W327" s="145"/>
      <c r="X327" s="145"/>
      <c r="Y327" s="145"/>
      <c r="Z327" s="145"/>
      <c r="AA327" s="145"/>
      <c r="AB327" s="145"/>
      <c r="AC327" s="145"/>
    </row>
    <row r="328" spans="1:29" ht="13.5" customHeight="1">
      <c r="A328" s="275" t="s">
        <v>394</v>
      </c>
      <c r="B328" s="853" t="s">
        <v>331</v>
      </c>
      <c r="C328" s="846"/>
      <c r="D328" s="854"/>
      <c r="E328" s="212">
        <f>SUM(E327)</f>
        <v>0.81</v>
      </c>
      <c r="F328" s="82"/>
      <c r="G328" s="82"/>
      <c r="H328" s="95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5"/>
      <c r="U328" s="145"/>
      <c r="V328" s="145"/>
      <c r="W328" s="145"/>
      <c r="X328" s="145"/>
      <c r="Y328" s="145"/>
      <c r="Z328" s="145"/>
      <c r="AA328" s="145"/>
      <c r="AB328" s="145"/>
      <c r="AC328" s="145"/>
    </row>
    <row r="329" spans="1:29" ht="13.5" customHeight="1">
      <c r="A329" s="275" t="s">
        <v>394</v>
      </c>
      <c r="B329" s="855" t="s">
        <v>268</v>
      </c>
      <c r="C329" s="856"/>
      <c r="D329" s="817"/>
      <c r="E329" s="213">
        <f>E324/E328</f>
        <v>4.7148707627295665E-2</v>
      </c>
      <c r="F329" s="82"/>
      <c r="G329" s="82"/>
      <c r="H329" s="95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5"/>
      <c r="U329" s="145"/>
      <c r="V329" s="145"/>
      <c r="W329" s="145"/>
      <c r="X329" s="145"/>
      <c r="Y329" s="145"/>
      <c r="Z329" s="145"/>
      <c r="AA329" s="145"/>
      <c r="AB329" s="145"/>
      <c r="AC329" s="145"/>
    </row>
    <row r="330" spans="1:29" ht="13.5" customHeight="1">
      <c r="A330" s="275" t="s">
        <v>394</v>
      </c>
      <c r="B330" s="832" t="s">
        <v>332</v>
      </c>
      <c r="C330" s="810"/>
      <c r="D330" s="811"/>
      <c r="E330" s="214">
        <f>(E314+E318+E320+E321+E323)/E328</f>
        <v>4.7148707627295665E-2</v>
      </c>
      <c r="F330" s="82"/>
      <c r="G330" s="82"/>
      <c r="H330" s="95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5"/>
      <c r="U330" s="145"/>
      <c r="V330" s="145"/>
      <c r="W330" s="145"/>
      <c r="X330" s="145"/>
      <c r="Y330" s="145"/>
      <c r="Z330" s="145"/>
      <c r="AA330" s="145"/>
      <c r="AB330" s="145"/>
      <c r="AC330" s="145"/>
    </row>
    <row r="331" spans="1:29" ht="14.25" customHeight="1">
      <c r="A331" s="275" t="s">
        <v>394</v>
      </c>
      <c r="B331" s="260"/>
      <c r="C331" s="261" t="s">
        <v>361</v>
      </c>
      <c r="D331" s="262"/>
      <c r="E331" s="263"/>
      <c r="F331" s="82"/>
      <c r="G331" s="82"/>
      <c r="H331" s="95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5"/>
      <c r="U331" s="145"/>
      <c r="V331" s="145"/>
      <c r="W331" s="145"/>
      <c r="X331" s="145"/>
      <c r="Y331" s="145"/>
      <c r="Z331" s="145"/>
      <c r="AA331" s="145"/>
      <c r="AB331" s="145"/>
      <c r="AC331" s="145"/>
    </row>
    <row r="332" spans="1:29" ht="14.25" customHeight="1">
      <c r="A332" s="275" t="s">
        <v>394</v>
      </c>
      <c r="B332" s="288" t="s">
        <v>395</v>
      </c>
      <c r="C332" s="289" t="s">
        <v>370</v>
      </c>
      <c r="D332" s="262"/>
      <c r="E332" s="263"/>
      <c r="F332" s="82"/>
      <c r="G332" s="82"/>
      <c r="H332" s="95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5"/>
      <c r="U332" s="145"/>
      <c r="V332" s="145"/>
      <c r="W332" s="145"/>
      <c r="X332" s="145"/>
      <c r="Y332" s="145"/>
      <c r="Z332" s="145"/>
      <c r="AA332" s="145"/>
      <c r="AB332" s="145"/>
      <c r="AC332" s="145"/>
    </row>
    <row r="333" spans="1:29" ht="14.25" customHeight="1">
      <c r="A333" s="275" t="s">
        <v>394</v>
      </c>
      <c r="B333" s="15" t="s">
        <v>373</v>
      </c>
      <c r="C333" s="290">
        <v>4</v>
      </c>
      <c r="D333" s="265" t="s">
        <v>374</v>
      </c>
      <c r="E333" s="263"/>
      <c r="F333" s="82"/>
      <c r="G333" s="82"/>
      <c r="H333" s="95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5"/>
      <c r="U333" s="145"/>
      <c r="V333" s="145"/>
      <c r="W333" s="145"/>
      <c r="X333" s="145"/>
      <c r="Y333" s="145"/>
      <c r="Z333" s="145"/>
      <c r="AA333" s="145"/>
      <c r="AB333" s="145"/>
      <c r="AC333" s="145"/>
    </row>
    <row r="334" spans="1:29" ht="14.25" customHeight="1">
      <c r="A334" s="275" t="s">
        <v>394</v>
      </c>
      <c r="B334" s="15" t="s">
        <v>375</v>
      </c>
      <c r="C334" s="290">
        <v>0.27</v>
      </c>
      <c r="D334" s="265" t="s">
        <v>374</v>
      </c>
      <c r="E334" s="225"/>
      <c r="F334" s="82"/>
      <c r="G334" s="82"/>
      <c r="H334" s="95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5"/>
      <c r="U334" s="145"/>
      <c r="V334" s="145"/>
      <c r="W334" s="145"/>
      <c r="X334" s="145"/>
      <c r="Y334" s="145"/>
      <c r="Z334" s="145"/>
      <c r="AA334" s="145"/>
      <c r="AB334" s="145"/>
      <c r="AC334" s="145"/>
    </row>
    <row r="335" spans="1:29" ht="14.25" customHeight="1">
      <c r="A335" s="275" t="s">
        <v>394</v>
      </c>
      <c r="B335" s="265" t="s">
        <v>396</v>
      </c>
      <c r="C335" s="266">
        <f>C334*3</f>
        <v>0.81</v>
      </c>
      <c r="D335" s="225"/>
      <c r="E335" s="225"/>
      <c r="F335" s="82"/>
      <c r="G335" s="82"/>
      <c r="H335" s="95"/>
      <c r="I335" s="147"/>
      <c r="J335" s="147" t="s">
        <v>370</v>
      </c>
      <c r="K335" s="147"/>
      <c r="L335" s="147"/>
      <c r="M335" s="147"/>
      <c r="N335" s="147"/>
      <c r="O335" s="147"/>
      <c r="P335" s="147"/>
      <c r="Q335" s="147"/>
      <c r="R335" s="147"/>
      <c r="S335" s="147"/>
      <c r="T335" s="145"/>
      <c r="U335" s="145"/>
      <c r="V335" s="145"/>
      <c r="W335" s="145"/>
      <c r="X335" s="145"/>
      <c r="Y335" s="145"/>
      <c r="Z335" s="145"/>
      <c r="AA335" s="145"/>
      <c r="AB335" s="145"/>
      <c r="AC335" s="145"/>
    </row>
    <row r="336" spans="1:29" ht="14.25" customHeight="1">
      <c r="A336" s="275" t="s">
        <v>394</v>
      </c>
      <c r="B336" s="267" t="s">
        <v>397</v>
      </c>
      <c r="C336" s="290">
        <v>0</v>
      </c>
      <c r="D336" s="27"/>
      <c r="E336" s="27"/>
      <c r="F336" s="27"/>
      <c r="G336" s="27"/>
      <c r="H336" s="89"/>
      <c r="I336" s="147"/>
      <c r="J336" s="147" t="s">
        <v>398</v>
      </c>
      <c r="K336" s="147"/>
      <c r="L336" s="147"/>
      <c r="M336" s="147"/>
      <c r="N336" s="147"/>
      <c r="O336" s="147"/>
      <c r="P336" s="147"/>
      <c r="Q336" s="147"/>
      <c r="R336" s="147"/>
      <c r="S336" s="147"/>
      <c r="T336" s="145"/>
      <c r="U336" s="145"/>
      <c r="V336" s="145"/>
      <c r="W336" s="145"/>
      <c r="X336" s="145"/>
      <c r="Y336" s="145"/>
      <c r="Z336" s="145"/>
      <c r="AA336" s="145"/>
      <c r="AB336" s="145"/>
      <c r="AC336" s="145"/>
    </row>
    <row r="337" spans="1:29" ht="14.25" customHeight="1">
      <c r="A337" s="275" t="s">
        <v>394</v>
      </c>
      <c r="B337" s="267" t="s">
        <v>378</v>
      </c>
      <c r="C337" s="290">
        <v>0</v>
      </c>
      <c r="D337" s="27"/>
      <c r="E337" s="27"/>
      <c r="F337" s="27"/>
      <c r="G337" s="27"/>
      <c r="H337" s="89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5"/>
      <c r="U337" s="145"/>
      <c r="V337" s="145"/>
      <c r="W337" s="145"/>
      <c r="X337" s="145"/>
      <c r="Y337" s="145"/>
      <c r="Z337" s="145"/>
      <c r="AA337" s="145"/>
      <c r="AB337" s="145"/>
      <c r="AC337" s="145"/>
    </row>
    <row r="338" spans="1:29" ht="14.25" customHeight="1">
      <c r="A338" s="275" t="s">
        <v>394</v>
      </c>
      <c r="B338" s="265" t="s">
        <v>399</v>
      </c>
      <c r="C338" s="269">
        <f>IF(C337&gt;=24,C336*3,C336)</f>
        <v>0</v>
      </c>
      <c r="D338" s="27"/>
      <c r="E338" s="27"/>
      <c r="F338" s="27"/>
      <c r="G338" s="27"/>
      <c r="H338" s="89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5"/>
      <c r="U338" s="145"/>
      <c r="V338" s="145"/>
      <c r="W338" s="145"/>
      <c r="X338" s="145"/>
      <c r="Y338" s="145"/>
      <c r="Z338" s="145"/>
      <c r="AA338" s="145"/>
      <c r="AB338" s="145"/>
      <c r="AC338" s="145"/>
    </row>
    <row r="339" spans="1:29" ht="14.25" customHeight="1">
      <c r="A339" s="275" t="s">
        <v>394</v>
      </c>
      <c r="B339" s="268" t="s">
        <v>400</v>
      </c>
      <c r="C339" s="291">
        <f>C335+C338</f>
        <v>0.81</v>
      </c>
      <c r="D339" s="27"/>
      <c r="E339" s="27"/>
      <c r="F339" s="27"/>
      <c r="G339" s="27"/>
      <c r="H339" s="89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5"/>
      <c r="U339" s="145"/>
      <c r="V339" s="145"/>
      <c r="W339" s="145"/>
      <c r="X339" s="145"/>
      <c r="Y339" s="145"/>
      <c r="Z339" s="145"/>
      <c r="AA339" s="145"/>
      <c r="AB339" s="145"/>
      <c r="AC339" s="145"/>
    </row>
    <row r="340" spans="1:29" ht="14.25" customHeight="1">
      <c r="A340" s="275" t="s">
        <v>394</v>
      </c>
      <c r="B340" s="267" t="s">
        <v>401</v>
      </c>
      <c r="C340" s="290">
        <v>0</v>
      </c>
      <c r="D340" s="265" t="s">
        <v>374</v>
      </c>
      <c r="E340" s="225"/>
      <c r="F340" s="82"/>
      <c r="G340" s="82"/>
      <c r="H340" s="95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5"/>
      <c r="U340" s="145"/>
      <c r="V340" s="145"/>
      <c r="W340" s="145"/>
      <c r="X340" s="145"/>
      <c r="Y340" s="145"/>
      <c r="Z340" s="145"/>
      <c r="AA340" s="145"/>
      <c r="AB340" s="145"/>
      <c r="AC340" s="145"/>
    </row>
    <row r="341" spans="1:29" ht="14.25" customHeight="1">
      <c r="A341" s="275" t="s">
        <v>394</v>
      </c>
      <c r="B341" s="267" t="s">
        <v>378</v>
      </c>
      <c r="C341" s="290">
        <v>0</v>
      </c>
      <c r="D341" s="265" t="s">
        <v>374</v>
      </c>
      <c r="E341" s="225"/>
      <c r="F341" s="82"/>
      <c r="G341" s="82"/>
      <c r="H341" s="95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5"/>
      <c r="U341" s="145"/>
      <c r="V341" s="145"/>
      <c r="W341" s="145"/>
      <c r="X341" s="145"/>
      <c r="Y341" s="145"/>
      <c r="Z341" s="145"/>
      <c r="AA341" s="145"/>
      <c r="AB341" s="145"/>
      <c r="AC341" s="145"/>
    </row>
    <row r="342" spans="1:29" ht="14.25" customHeight="1">
      <c r="A342" s="275" t="s">
        <v>394</v>
      </c>
      <c r="B342" s="268" t="s">
        <v>402</v>
      </c>
      <c r="C342" s="269">
        <f>IF(C341&gt;=24,C340*2,C340)</f>
        <v>0</v>
      </c>
      <c r="D342" s="225"/>
      <c r="E342" s="225"/>
      <c r="F342" s="82"/>
      <c r="G342" s="82"/>
      <c r="H342" s="95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5"/>
      <c r="U342" s="145"/>
      <c r="V342" s="145"/>
      <c r="W342" s="145"/>
      <c r="X342" s="145"/>
      <c r="Y342" s="145"/>
      <c r="Z342" s="145"/>
      <c r="AA342" s="145"/>
      <c r="AB342" s="145"/>
      <c r="AC342" s="145"/>
    </row>
    <row r="343" spans="1:29" ht="14.25" customHeight="1">
      <c r="A343" s="275" t="s">
        <v>394</v>
      </c>
      <c r="B343" s="267" t="s">
        <v>383</v>
      </c>
      <c r="C343" s="290">
        <v>0</v>
      </c>
      <c r="D343" s="265" t="s">
        <v>374</v>
      </c>
      <c r="E343" s="225"/>
      <c r="F343" s="82"/>
      <c r="G343" s="82"/>
      <c r="H343" s="95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5"/>
      <c r="U343" s="145"/>
      <c r="V343" s="145"/>
      <c r="W343" s="145"/>
      <c r="X343" s="145"/>
      <c r="Y343" s="145"/>
      <c r="Z343" s="145"/>
      <c r="AA343" s="145"/>
      <c r="AB343" s="145"/>
      <c r="AC343" s="145"/>
    </row>
    <row r="344" spans="1:29" ht="14.25" customHeight="1">
      <c r="A344" s="275" t="s">
        <v>394</v>
      </c>
      <c r="B344" s="267" t="s">
        <v>378</v>
      </c>
      <c r="C344" s="290">
        <v>0</v>
      </c>
      <c r="D344" s="265" t="s">
        <v>374</v>
      </c>
      <c r="E344" s="225"/>
      <c r="F344" s="82"/>
      <c r="G344" s="82"/>
      <c r="H344" s="95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5"/>
      <c r="U344" s="145"/>
      <c r="V344" s="145"/>
      <c r="W344" s="145"/>
      <c r="X344" s="145"/>
      <c r="Y344" s="145"/>
      <c r="Z344" s="145"/>
      <c r="AA344" s="145"/>
      <c r="AB344" s="145"/>
      <c r="AC344" s="145"/>
    </row>
    <row r="345" spans="1:29" ht="14.25" customHeight="1">
      <c r="A345" s="275" t="s">
        <v>394</v>
      </c>
      <c r="B345" s="268" t="s">
        <v>384</v>
      </c>
      <c r="C345" s="269">
        <f>IF(C344&gt;=24,C343*1.7,C343)</f>
        <v>0</v>
      </c>
      <c r="D345" s="225"/>
      <c r="E345" s="225"/>
      <c r="F345" s="82"/>
      <c r="G345" s="82"/>
      <c r="H345" s="95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5"/>
      <c r="U345" s="145"/>
      <c r="V345" s="145"/>
      <c r="W345" s="145"/>
      <c r="X345" s="145"/>
      <c r="Y345" s="145"/>
      <c r="Z345" s="145"/>
      <c r="AA345" s="145"/>
      <c r="AB345" s="145"/>
      <c r="AC345" s="145"/>
    </row>
    <row r="346" spans="1:29" ht="14.25" customHeight="1">
      <c r="A346" s="275" t="s">
        <v>394</v>
      </c>
      <c r="B346" s="268" t="s">
        <v>385</v>
      </c>
      <c r="C346" s="271">
        <f>C339+C342+C345</f>
        <v>0.81</v>
      </c>
      <c r="D346" s="225"/>
      <c r="E346" s="225"/>
      <c r="F346" s="82"/>
      <c r="G346" s="82"/>
      <c r="H346" s="95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5"/>
      <c r="U346" s="145"/>
      <c r="V346" s="145"/>
      <c r="W346" s="145"/>
      <c r="X346" s="145"/>
      <c r="Y346" s="145"/>
      <c r="Z346" s="145"/>
      <c r="AA346" s="145"/>
      <c r="AB346" s="145"/>
      <c r="AC346" s="145"/>
    </row>
    <row r="347" spans="1:29" ht="14.25" customHeight="1">
      <c r="A347" s="275" t="s">
        <v>394</v>
      </c>
      <c r="B347" s="15" t="s">
        <v>386</v>
      </c>
      <c r="C347" s="220">
        <f>G360</f>
        <v>36</v>
      </c>
      <c r="D347" s="83"/>
      <c r="E347" s="225"/>
      <c r="F347" s="82"/>
      <c r="G347" s="82"/>
      <c r="H347" s="95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5"/>
      <c r="U347" s="145"/>
      <c r="V347" s="145"/>
      <c r="W347" s="145"/>
      <c r="X347" s="145"/>
      <c r="Y347" s="145"/>
      <c r="Z347" s="145"/>
      <c r="AA347" s="145"/>
      <c r="AB347" s="145"/>
      <c r="AC347" s="145"/>
    </row>
    <row r="348" spans="1:29" ht="14.25" customHeight="1">
      <c r="A348" s="275" t="s">
        <v>394</v>
      </c>
      <c r="B348" s="15" t="s">
        <v>403</v>
      </c>
      <c r="C348" s="17">
        <f>IF(C347&lt;36,7,9)</f>
        <v>9</v>
      </c>
      <c r="D348" s="225"/>
      <c r="E348" s="225"/>
      <c r="F348" s="82"/>
      <c r="G348" s="82"/>
      <c r="H348" s="95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5"/>
      <c r="U348" s="145"/>
      <c r="V348" s="145"/>
      <c r="W348" s="145"/>
      <c r="X348" s="145"/>
      <c r="Y348" s="145"/>
      <c r="Z348" s="145"/>
      <c r="AA348" s="145"/>
      <c r="AB348" s="145"/>
      <c r="AC348" s="145"/>
    </row>
    <row r="349" spans="1:29" ht="34.5" customHeight="1">
      <c r="A349" s="292" t="s">
        <v>394</v>
      </c>
      <c r="B349" s="272" t="s">
        <v>404</v>
      </c>
      <c r="C349" s="273">
        <f>MIN((C348*C335),C333)</f>
        <v>4</v>
      </c>
      <c r="D349" s="225"/>
      <c r="E349" s="225"/>
      <c r="F349" s="82"/>
      <c r="G349" s="82"/>
      <c r="H349" s="95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5"/>
      <c r="U349" s="145"/>
      <c r="V349" s="145"/>
      <c r="W349" s="145"/>
      <c r="X349" s="145"/>
      <c r="Y349" s="145"/>
      <c r="Z349" s="145"/>
      <c r="AA349" s="145"/>
      <c r="AB349" s="145"/>
      <c r="AC349" s="145"/>
    </row>
    <row r="350" spans="1:29" ht="14.25" customHeight="1">
      <c r="A350" s="275" t="s">
        <v>394</v>
      </c>
      <c r="B350" s="265"/>
      <c r="C350" s="17"/>
      <c r="D350" s="225"/>
      <c r="E350" s="225"/>
      <c r="F350" s="82"/>
      <c r="G350" s="82"/>
      <c r="H350" s="95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5"/>
      <c r="U350" s="145"/>
      <c r="V350" s="145"/>
      <c r="W350" s="145"/>
      <c r="X350" s="145"/>
      <c r="Y350" s="145"/>
      <c r="Z350" s="145"/>
      <c r="AA350" s="145"/>
      <c r="AB350" s="145"/>
      <c r="AC350" s="145"/>
    </row>
    <row r="351" spans="1:29" ht="14.25" customHeight="1">
      <c r="A351" s="275" t="s">
        <v>394</v>
      </c>
      <c r="B351" s="272" t="s">
        <v>389</v>
      </c>
      <c r="C351" s="273">
        <f>IF(C332="ICICI Bank",10,7.5)</f>
        <v>10</v>
      </c>
      <c r="D351" s="225"/>
      <c r="E351" s="225"/>
      <c r="F351" s="82"/>
      <c r="G351" s="82"/>
      <c r="H351" s="95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5"/>
      <c r="U351" s="145"/>
      <c r="V351" s="145"/>
      <c r="W351" s="145"/>
      <c r="X351" s="145"/>
      <c r="Y351" s="145"/>
      <c r="Z351" s="145"/>
      <c r="AA351" s="145"/>
      <c r="AB351" s="145"/>
      <c r="AC351" s="145"/>
    </row>
    <row r="352" spans="1:29" ht="14.25" customHeight="1">
      <c r="A352" s="275" t="s">
        <v>394</v>
      </c>
      <c r="B352" s="15"/>
      <c r="C352" s="274"/>
      <c r="D352" s="225"/>
      <c r="E352" s="225"/>
      <c r="F352" s="82"/>
      <c r="G352" s="82"/>
      <c r="H352" s="95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5"/>
      <c r="U352" s="145"/>
      <c r="V352" s="145"/>
      <c r="W352" s="145"/>
      <c r="X352" s="145"/>
      <c r="Y352" s="145"/>
      <c r="Z352" s="145"/>
      <c r="AA352" s="145"/>
      <c r="AB352" s="145"/>
      <c r="AC352" s="145"/>
    </row>
    <row r="353" spans="1:29" ht="14.25" customHeight="1">
      <c r="A353" s="275" t="s">
        <v>394</v>
      </c>
      <c r="B353" s="272" t="s">
        <v>390</v>
      </c>
      <c r="C353" s="273">
        <f>IF(E329&gt;1,0,G359/100000)</f>
        <v>6</v>
      </c>
      <c r="D353" s="225"/>
      <c r="E353" s="218"/>
      <c r="F353" s="83"/>
      <c r="G353" s="82"/>
      <c r="H353" s="95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5"/>
      <c r="U353" s="145"/>
      <c r="V353" s="145"/>
      <c r="W353" s="145"/>
      <c r="X353" s="145"/>
      <c r="Y353" s="145"/>
      <c r="Z353" s="145"/>
      <c r="AA353" s="145"/>
      <c r="AB353" s="145"/>
      <c r="AC353" s="145"/>
    </row>
    <row r="354" spans="1:29" ht="14.25" customHeight="1">
      <c r="A354" s="275" t="s">
        <v>394</v>
      </c>
      <c r="B354" s="15"/>
      <c r="C354" s="17"/>
      <c r="D354" s="225"/>
      <c r="E354" s="225"/>
      <c r="F354" s="82"/>
      <c r="G354" s="82"/>
      <c r="H354" s="95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5"/>
      <c r="U354" s="145"/>
      <c r="V354" s="145"/>
      <c r="W354" s="145"/>
      <c r="X354" s="145"/>
      <c r="Y354" s="145"/>
      <c r="Z354" s="145"/>
      <c r="AA354" s="145"/>
      <c r="AB354" s="145"/>
      <c r="AC354" s="145"/>
    </row>
    <row r="355" spans="1:29" ht="14.25" customHeight="1">
      <c r="A355" s="275" t="s">
        <v>394</v>
      </c>
      <c r="B355" s="272" t="s">
        <v>391</v>
      </c>
      <c r="C355" s="273">
        <f>MIN(C349,C351,C353)</f>
        <v>4</v>
      </c>
      <c r="D355" s="225"/>
      <c r="E355" s="225"/>
      <c r="F355" s="82"/>
      <c r="G355" s="82"/>
      <c r="H355" s="95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5"/>
      <c r="U355" s="145"/>
      <c r="V355" s="145"/>
      <c r="W355" s="145"/>
      <c r="X355" s="145"/>
      <c r="Y355" s="145"/>
      <c r="Z355" s="145"/>
      <c r="AA355" s="145"/>
      <c r="AB355" s="145"/>
      <c r="AC355" s="145"/>
    </row>
    <row r="356" spans="1:29" ht="14.25" customHeight="1">
      <c r="A356" s="275" t="s">
        <v>394</v>
      </c>
      <c r="B356" s="82"/>
      <c r="C356" s="225"/>
      <c r="D356" s="225"/>
      <c r="E356" s="225"/>
      <c r="F356" s="82"/>
      <c r="G356" s="82"/>
      <c r="H356" s="95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5"/>
      <c r="U356" s="145"/>
      <c r="V356" s="145"/>
      <c r="W356" s="145"/>
      <c r="X356" s="145"/>
      <c r="Y356" s="145"/>
      <c r="Z356" s="145"/>
      <c r="AA356" s="145"/>
      <c r="AB356" s="145"/>
      <c r="AC356" s="145"/>
    </row>
    <row r="357" spans="1:29" ht="13.5" customHeight="1">
      <c r="A357" s="275" t="s">
        <v>394</v>
      </c>
      <c r="B357" s="82"/>
      <c r="C357" s="858" t="s">
        <v>392</v>
      </c>
      <c r="D357" s="859"/>
      <c r="E357" s="225"/>
      <c r="F357" s="858" t="s">
        <v>393</v>
      </c>
      <c r="G357" s="859"/>
      <c r="H357" s="95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5"/>
      <c r="U357" s="145"/>
      <c r="V357" s="145"/>
      <c r="W357" s="145"/>
      <c r="X357" s="145"/>
      <c r="Y357" s="145"/>
      <c r="Z357" s="145"/>
      <c r="AA357" s="145"/>
      <c r="AB357" s="145"/>
      <c r="AC357" s="145"/>
    </row>
    <row r="358" spans="1:29" ht="13.5" customHeight="1">
      <c r="A358" s="275" t="s">
        <v>394</v>
      </c>
      <c r="B358" s="82"/>
      <c r="C358" s="860" t="s">
        <v>281</v>
      </c>
      <c r="D358" s="838"/>
      <c r="E358" s="225"/>
      <c r="F358" s="860" t="s">
        <v>281</v>
      </c>
      <c r="G358" s="838"/>
      <c r="H358" s="99" t="s">
        <v>405</v>
      </c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5"/>
      <c r="U358" s="145"/>
      <c r="V358" s="145"/>
      <c r="W358" s="145"/>
      <c r="X358" s="145"/>
      <c r="Y358" s="145"/>
      <c r="Z358" s="145"/>
      <c r="AA358" s="145"/>
      <c r="AB358" s="145"/>
      <c r="AC358" s="145"/>
    </row>
    <row r="359" spans="1:29" ht="14.25" customHeight="1">
      <c r="A359" s="275" t="s">
        <v>394</v>
      </c>
      <c r="B359" s="82"/>
      <c r="C359" s="219" t="s">
        <v>284</v>
      </c>
      <c r="D359" s="234">
        <v>100000</v>
      </c>
      <c r="E359" s="225"/>
      <c r="F359" s="219" t="s">
        <v>284</v>
      </c>
      <c r="G359" s="234">
        <v>600000</v>
      </c>
      <c r="H359" s="95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</row>
    <row r="360" spans="1:29" ht="14.25" customHeight="1">
      <c r="A360" s="275" t="s">
        <v>394</v>
      </c>
      <c r="B360" s="82"/>
      <c r="C360" s="219" t="s">
        <v>287</v>
      </c>
      <c r="D360" s="235">
        <v>36</v>
      </c>
      <c r="E360" s="225"/>
      <c r="F360" s="219" t="s">
        <v>287</v>
      </c>
      <c r="G360" s="235">
        <v>36</v>
      </c>
      <c r="H360" s="95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5"/>
      <c r="U360" s="145"/>
      <c r="V360" s="145"/>
      <c r="W360" s="145"/>
      <c r="X360" s="145"/>
      <c r="Y360" s="145"/>
      <c r="Z360" s="145"/>
      <c r="AA360" s="145"/>
      <c r="AB360" s="145"/>
      <c r="AC360" s="145"/>
    </row>
    <row r="361" spans="1:29" ht="14.25" customHeight="1">
      <c r="A361" s="275" t="s">
        <v>394</v>
      </c>
      <c r="B361" s="82"/>
      <c r="C361" s="219" t="s">
        <v>290</v>
      </c>
      <c r="D361" s="236">
        <v>0</v>
      </c>
      <c r="E361" s="225"/>
      <c r="F361" s="219" t="s">
        <v>290</v>
      </c>
      <c r="G361" s="236">
        <v>0</v>
      </c>
      <c r="H361" s="95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5"/>
      <c r="U361" s="145"/>
      <c r="V361" s="145"/>
      <c r="W361" s="145"/>
      <c r="X361" s="145"/>
      <c r="Y361" s="145"/>
      <c r="Z361" s="145"/>
      <c r="AA361" s="145"/>
      <c r="AB361" s="145"/>
      <c r="AC361" s="145"/>
    </row>
    <row r="362" spans="1:29" ht="14.25" customHeight="1">
      <c r="A362" s="275" t="s">
        <v>394</v>
      </c>
      <c r="B362" s="82"/>
      <c r="C362" s="219" t="s">
        <v>293</v>
      </c>
      <c r="D362" s="236">
        <f>D360</f>
        <v>36</v>
      </c>
      <c r="E362" s="225"/>
      <c r="F362" s="219" t="s">
        <v>293</v>
      </c>
      <c r="G362" s="236">
        <f>G360</f>
        <v>36</v>
      </c>
      <c r="H362" s="95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5"/>
      <c r="U362" s="145"/>
      <c r="V362" s="145"/>
      <c r="W362" s="145"/>
      <c r="X362" s="145"/>
      <c r="Y362" s="145"/>
      <c r="Z362" s="145"/>
      <c r="AA362" s="145"/>
      <c r="AB362" s="145"/>
      <c r="AC362" s="145"/>
    </row>
    <row r="363" spans="1:29" ht="14.25" customHeight="1">
      <c r="A363" s="275" t="s">
        <v>394</v>
      </c>
      <c r="B363" s="82"/>
      <c r="C363" s="219" t="s">
        <v>296</v>
      </c>
      <c r="D363" s="237">
        <v>0.22</v>
      </c>
      <c r="E363" s="225"/>
      <c r="F363" s="219" t="s">
        <v>296</v>
      </c>
      <c r="G363" s="237">
        <v>0.22</v>
      </c>
      <c r="H363" s="95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5"/>
      <c r="U363" s="145"/>
      <c r="V363" s="145"/>
      <c r="W363" s="145"/>
      <c r="X363" s="145"/>
      <c r="Y363" s="145"/>
      <c r="Z363" s="145"/>
      <c r="AA363" s="145"/>
      <c r="AB363" s="145"/>
      <c r="AC363" s="145"/>
    </row>
    <row r="364" spans="1:29" ht="14.25" customHeight="1">
      <c r="A364" s="275" t="s">
        <v>394</v>
      </c>
      <c r="B364" s="82"/>
      <c r="C364" s="219" t="s">
        <v>299</v>
      </c>
      <c r="D364" s="238">
        <f>PMT(D363/12,D360,-D359,0,D361)</f>
        <v>3819.0453178109492</v>
      </c>
      <c r="E364" s="225"/>
      <c r="F364" s="219" t="s">
        <v>299</v>
      </c>
      <c r="G364" s="238">
        <f>PMT(G363/12,G360,-G359,0,G361)</f>
        <v>22914.271906865699</v>
      </c>
      <c r="H364" s="95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5"/>
      <c r="U364" s="145"/>
      <c r="V364" s="145"/>
      <c r="W364" s="145"/>
      <c r="X364" s="145"/>
      <c r="Y364" s="145"/>
      <c r="Z364" s="145"/>
      <c r="AA364" s="145"/>
      <c r="AB364" s="145"/>
      <c r="AC364" s="145"/>
    </row>
    <row r="365" spans="1:29" ht="14.25" customHeight="1">
      <c r="A365" s="275" t="s">
        <v>394</v>
      </c>
      <c r="B365" s="82"/>
      <c r="C365" s="219" t="s">
        <v>302</v>
      </c>
      <c r="D365" s="238">
        <f>PMT(D363/12,36,-D359,0,D361)</f>
        <v>3819.0453178109492</v>
      </c>
      <c r="E365" s="225"/>
      <c r="F365" s="219" t="s">
        <v>302</v>
      </c>
      <c r="G365" s="238">
        <f>PMT(G363/12,36,-G359,0,G361)</f>
        <v>22914.271906865699</v>
      </c>
      <c r="H365" s="95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5"/>
      <c r="U365" s="145"/>
      <c r="V365" s="145"/>
      <c r="W365" s="145"/>
      <c r="X365" s="145"/>
      <c r="Y365" s="145"/>
      <c r="Z365" s="145"/>
      <c r="AA365" s="145"/>
      <c r="AB365" s="145"/>
      <c r="AC365" s="145"/>
    </row>
    <row r="366" spans="1:29" ht="14.25" customHeight="1">
      <c r="A366" s="275" t="s">
        <v>394</v>
      </c>
      <c r="B366" s="82"/>
      <c r="C366" s="239" t="s">
        <v>319</v>
      </c>
      <c r="D366" s="240">
        <f>PMT(D363/12,48,-D359,0,D361)</f>
        <v>3150.6077836099562</v>
      </c>
      <c r="E366" s="225"/>
      <c r="F366" s="239" t="s">
        <v>319</v>
      </c>
      <c r="G366" s="240">
        <f>PMT(G363/12,48,-G359,0,G361)</f>
        <v>18903.646701659738</v>
      </c>
      <c r="H366" s="95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5"/>
      <c r="U366" s="145"/>
      <c r="V366" s="145"/>
      <c r="W366" s="145"/>
      <c r="X366" s="145"/>
      <c r="Y366" s="145"/>
      <c r="Z366" s="145"/>
      <c r="AA366" s="145"/>
      <c r="AB366" s="145"/>
      <c r="AC366" s="145"/>
    </row>
    <row r="367" spans="1:29" ht="14.25" customHeight="1">
      <c r="A367" s="275" t="s">
        <v>394</v>
      </c>
      <c r="B367" s="82"/>
      <c r="C367" s="233"/>
      <c r="D367" s="233"/>
      <c r="E367" s="225"/>
      <c r="F367" s="82"/>
      <c r="G367" s="82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5"/>
      <c r="U367" s="145"/>
      <c r="V367" s="145"/>
      <c r="W367" s="145"/>
      <c r="X367" s="145"/>
      <c r="Y367" s="145"/>
      <c r="Z367" s="145"/>
      <c r="AA367" s="145"/>
      <c r="AB367" s="145"/>
      <c r="AC367" s="145"/>
    </row>
    <row r="368" spans="1:29" ht="14.25" customHeight="1">
      <c r="A368" s="275" t="s">
        <v>394</v>
      </c>
      <c r="B368" s="82"/>
      <c r="C368" s="225"/>
      <c r="D368" s="225"/>
      <c r="E368" s="225"/>
      <c r="F368" s="82"/>
      <c r="G368" s="82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5"/>
      <c r="U368" s="145"/>
      <c r="V368" s="145"/>
      <c r="W368" s="145"/>
      <c r="X368" s="145"/>
      <c r="Y368" s="145"/>
      <c r="Z368" s="145"/>
      <c r="AA368" s="145"/>
      <c r="AB368" s="145"/>
      <c r="AC368" s="145"/>
    </row>
    <row r="369" spans="1:29" ht="14.25" customHeight="1">
      <c r="A369" s="275" t="s">
        <v>394</v>
      </c>
      <c r="B369" s="82"/>
      <c r="C369" s="225"/>
      <c r="D369" s="225"/>
      <c r="E369" s="225"/>
      <c r="F369" s="82"/>
      <c r="G369" s="82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5"/>
      <c r="U369" s="145"/>
      <c r="V369" s="145"/>
      <c r="W369" s="145"/>
      <c r="X369" s="145"/>
      <c r="Y369" s="145"/>
      <c r="Z369" s="145"/>
      <c r="AA369" s="145"/>
      <c r="AB369" s="145"/>
      <c r="AC369" s="145"/>
    </row>
    <row r="370" spans="1:29" ht="14.25" customHeight="1">
      <c r="A370" s="275" t="s">
        <v>394</v>
      </c>
      <c r="B370" s="241" t="s">
        <v>355</v>
      </c>
      <c r="C370" s="242">
        <f>Input!C2</f>
        <v>2018</v>
      </c>
      <c r="D370" s="243">
        <f>Input!D2</f>
        <v>2017</v>
      </c>
      <c r="E370" s="233"/>
      <c r="F370" s="82"/>
      <c r="G370" s="82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5"/>
      <c r="U370" s="145"/>
      <c r="V370" s="145"/>
      <c r="W370" s="145"/>
      <c r="X370" s="145"/>
      <c r="Y370" s="145"/>
      <c r="Z370" s="145"/>
      <c r="AA370" s="145"/>
      <c r="AB370" s="145"/>
      <c r="AC370" s="145"/>
    </row>
    <row r="371" spans="1:29" ht="14.25" customHeight="1">
      <c r="A371" s="275" t="s">
        <v>394</v>
      </c>
      <c r="B371" s="219" t="s">
        <v>356</v>
      </c>
      <c r="C371" s="244">
        <v>0</v>
      </c>
      <c r="D371" s="245">
        <v>0</v>
      </c>
      <c r="E371" s="857"/>
      <c r="F371" s="825"/>
      <c r="G371" s="825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5"/>
      <c r="U371" s="145"/>
      <c r="V371" s="145"/>
      <c r="W371" s="145"/>
      <c r="X371" s="145"/>
      <c r="Y371" s="145"/>
      <c r="Z371" s="145"/>
      <c r="AA371" s="145"/>
      <c r="AB371" s="145"/>
      <c r="AC371" s="145"/>
    </row>
    <row r="372" spans="1:29" ht="13.5" customHeight="1">
      <c r="A372" s="275" t="s">
        <v>394</v>
      </c>
      <c r="B372" s="219" t="s">
        <v>357</v>
      </c>
      <c r="C372" s="244">
        <v>0</v>
      </c>
      <c r="D372" s="245">
        <v>0</v>
      </c>
      <c r="E372" s="864" t="s">
        <v>366</v>
      </c>
      <c r="F372" s="825"/>
      <c r="G372" s="825"/>
      <c r="H372" s="825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5"/>
      <c r="U372" s="145"/>
      <c r="V372" s="145"/>
      <c r="W372" s="145"/>
      <c r="X372" s="145"/>
      <c r="Y372" s="145"/>
      <c r="Z372" s="145"/>
      <c r="AA372" s="145"/>
      <c r="AB372" s="145"/>
      <c r="AC372" s="145"/>
    </row>
    <row r="373" spans="1:29" ht="14.25" customHeight="1">
      <c r="A373" s="275" t="s">
        <v>394</v>
      </c>
      <c r="B373" s="247" t="s">
        <v>358</v>
      </c>
      <c r="C373" s="248">
        <f t="shared" ref="C373:D373" si="11">C371-C372</f>
        <v>0</v>
      </c>
      <c r="D373" s="249">
        <f t="shared" si="11"/>
        <v>0</v>
      </c>
      <c r="E373" s="861"/>
      <c r="F373" s="825"/>
      <c r="G373" s="825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5"/>
      <c r="U373" s="145"/>
      <c r="V373" s="145"/>
      <c r="W373" s="145"/>
      <c r="X373" s="145"/>
      <c r="Y373" s="145"/>
      <c r="Z373" s="145"/>
      <c r="AA373" s="145"/>
      <c r="AB373" s="145"/>
      <c r="AC373" s="145"/>
    </row>
    <row r="374" spans="1:29" ht="14.25" customHeight="1">
      <c r="A374" s="275"/>
      <c r="B374" s="145"/>
      <c r="C374" s="145"/>
      <c r="D374" s="145"/>
      <c r="E374" s="145"/>
      <c r="F374" s="145"/>
      <c r="G374" s="145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5"/>
      <c r="U374" s="145"/>
      <c r="V374" s="145"/>
      <c r="W374" s="145"/>
      <c r="X374" s="145"/>
      <c r="Y374" s="145"/>
      <c r="Z374" s="145"/>
      <c r="AA374" s="145"/>
      <c r="AB374" s="145"/>
      <c r="AC374" s="145"/>
    </row>
    <row r="375" spans="1:29" ht="14.25" customHeight="1">
      <c r="A375" s="275"/>
      <c r="B375" s="145"/>
      <c r="C375" s="145"/>
      <c r="D375" s="145"/>
      <c r="E375" s="145"/>
      <c r="F375" s="145"/>
      <c r="G375" s="145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5"/>
      <c r="U375" s="145"/>
      <c r="V375" s="145"/>
      <c r="W375" s="145"/>
      <c r="X375" s="145"/>
      <c r="Y375" s="145"/>
      <c r="Z375" s="145"/>
      <c r="AA375" s="145"/>
      <c r="AB375" s="145"/>
      <c r="AC375" s="145"/>
    </row>
    <row r="376" spans="1:29" ht="14.25" customHeight="1">
      <c r="A376" s="275"/>
      <c r="B376" s="293"/>
      <c r="C376" s="865"/>
      <c r="D376" s="825"/>
      <c r="E376" s="825"/>
      <c r="F376" s="82"/>
      <c r="G376" s="82"/>
      <c r="H376" s="95"/>
      <c r="I376" s="95"/>
      <c r="J376" s="95"/>
      <c r="K376" s="147"/>
      <c r="L376" s="147"/>
      <c r="M376" s="147"/>
      <c r="N376" s="147"/>
      <c r="O376" s="147"/>
      <c r="P376" s="147"/>
      <c r="Q376" s="147"/>
      <c r="R376" s="147"/>
      <c r="S376" s="147"/>
      <c r="T376" s="145"/>
      <c r="U376" s="145"/>
      <c r="V376" s="145"/>
      <c r="W376" s="145"/>
      <c r="X376" s="145"/>
      <c r="Y376" s="145"/>
      <c r="Z376" s="145"/>
      <c r="AA376" s="145"/>
      <c r="AB376" s="145"/>
      <c r="AC376" s="145"/>
    </row>
    <row r="377" spans="1:29" ht="14.25" customHeight="1">
      <c r="A377" s="275"/>
      <c r="B377" s="294"/>
      <c r="C377" s="295"/>
      <c r="D377" s="295"/>
      <c r="E377" s="295"/>
      <c r="F377" s="82"/>
      <c r="G377" s="82"/>
      <c r="H377" s="95"/>
      <c r="I377" s="95"/>
      <c r="J377" s="95"/>
      <c r="K377" s="147"/>
      <c r="L377" s="147"/>
      <c r="M377" s="147"/>
      <c r="N377" s="147"/>
      <c r="O377" s="147"/>
      <c r="P377" s="147"/>
      <c r="Q377" s="147"/>
      <c r="R377" s="147"/>
      <c r="S377" s="147"/>
      <c r="T377" s="145"/>
      <c r="U377" s="145"/>
      <c r="V377" s="145"/>
      <c r="W377" s="145"/>
      <c r="X377" s="145"/>
      <c r="Y377" s="145"/>
      <c r="Z377" s="145"/>
      <c r="AA377" s="145"/>
      <c r="AB377" s="145"/>
      <c r="AC377" s="145"/>
    </row>
    <row r="378" spans="1:29" ht="14.25" customHeight="1">
      <c r="A378" s="275"/>
      <c r="B378" s="82"/>
      <c r="C378" s="225"/>
      <c r="D378" s="225"/>
      <c r="E378" s="225"/>
      <c r="F378" s="82"/>
      <c r="G378" s="82"/>
      <c r="H378" s="95"/>
      <c r="I378" s="95"/>
      <c r="J378" s="95"/>
      <c r="K378" s="147"/>
      <c r="L378" s="147"/>
      <c r="M378" s="147"/>
      <c r="N378" s="147"/>
      <c r="O378" s="147"/>
      <c r="P378" s="147"/>
      <c r="Q378" s="147"/>
      <c r="R378" s="147"/>
      <c r="S378" s="147"/>
      <c r="T378" s="145"/>
      <c r="U378" s="145"/>
      <c r="V378" s="145"/>
      <c r="W378" s="145"/>
      <c r="X378" s="145"/>
      <c r="Y378" s="145"/>
      <c r="Z378" s="145"/>
      <c r="AA378" s="145"/>
      <c r="AB378" s="145"/>
      <c r="AC378" s="145"/>
    </row>
    <row r="379" spans="1:29" ht="14.25" customHeight="1">
      <c r="A379" s="275"/>
      <c r="B379" s="82"/>
      <c r="C379" s="225"/>
      <c r="D379" s="225"/>
      <c r="E379" s="225"/>
      <c r="F379" s="82"/>
      <c r="G379" s="82"/>
      <c r="H379" s="95"/>
      <c r="I379" s="95"/>
      <c r="J379" s="95"/>
      <c r="K379" s="147"/>
      <c r="L379" s="147"/>
      <c r="M379" s="147"/>
      <c r="N379" s="147"/>
      <c r="O379" s="147"/>
      <c r="P379" s="147"/>
      <c r="Q379" s="147"/>
      <c r="R379" s="147"/>
      <c r="S379" s="147"/>
      <c r="T379" s="145"/>
      <c r="U379" s="145"/>
      <c r="V379" s="145"/>
      <c r="W379" s="145"/>
      <c r="X379" s="145"/>
      <c r="Y379" s="145"/>
      <c r="Z379" s="145"/>
      <c r="AA379" s="145"/>
      <c r="AB379" s="145"/>
      <c r="AC379" s="145"/>
    </row>
    <row r="380" spans="1:29" ht="14.25" customHeight="1">
      <c r="A380" s="275"/>
      <c r="B380" s="82"/>
      <c r="C380" s="225"/>
      <c r="D380" s="225"/>
      <c r="E380" s="225"/>
      <c r="F380" s="82"/>
      <c r="G380" s="82"/>
      <c r="H380" s="95"/>
      <c r="I380" s="95"/>
      <c r="J380" s="95"/>
      <c r="K380" s="147"/>
      <c r="L380" s="147"/>
      <c r="M380" s="147"/>
      <c r="N380" s="147"/>
      <c r="O380" s="147"/>
      <c r="P380" s="147"/>
      <c r="Q380" s="147"/>
      <c r="R380" s="147"/>
      <c r="S380" s="147"/>
      <c r="T380" s="145"/>
      <c r="U380" s="145"/>
      <c r="V380" s="145"/>
      <c r="W380" s="145"/>
      <c r="X380" s="145"/>
      <c r="Y380" s="145"/>
      <c r="Z380" s="145"/>
      <c r="AA380" s="145"/>
      <c r="AB380" s="145"/>
      <c r="AC380" s="145"/>
    </row>
    <row r="381" spans="1:29" ht="14.25" customHeight="1">
      <c r="A381" s="275"/>
      <c r="B381" s="82"/>
      <c r="C381" s="225"/>
      <c r="D381" s="225"/>
      <c r="E381" s="225"/>
      <c r="F381" s="204"/>
      <c r="G381" s="82"/>
      <c r="H381" s="95"/>
      <c r="I381" s="95"/>
      <c r="J381" s="95"/>
      <c r="K381" s="147"/>
      <c r="L381" s="147"/>
      <c r="M381" s="147"/>
      <c r="N381" s="147"/>
      <c r="O381" s="147"/>
      <c r="P381" s="147"/>
      <c r="Q381" s="147"/>
      <c r="R381" s="147"/>
      <c r="S381" s="147"/>
      <c r="T381" s="145"/>
      <c r="U381" s="145"/>
      <c r="V381" s="145"/>
      <c r="W381" s="145"/>
      <c r="X381" s="145"/>
      <c r="Y381" s="145"/>
      <c r="Z381" s="145"/>
      <c r="AA381" s="145"/>
      <c r="AB381" s="145"/>
      <c r="AC381" s="145"/>
    </row>
    <row r="382" spans="1:29" ht="14.25" customHeight="1">
      <c r="A382" s="275"/>
      <c r="B382" s="82"/>
      <c r="C382" s="225"/>
      <c r="D382" s="225"/>
      <c r="E382" s="225"/>
      <c r="F382" s="32"/>
      <c r="G382" s="82"/>
      <c r="H382" s="95"/>
      <c r="I382" s="95"/>
      <c r="J382" s="95"/>
      <c r="K382" s="147"/>
      <c r="L382" s="147"/>
      <c r="M382" s="147"/>
      <c r="N382" s="147"/>
      <c r="O382" s="147"/>
      <c r="P382" s="147"/>
      <c r="Q382" s="147"/>
      <c r="R382" s="147"/>
      <c r="S382" s="147"/>
      <c r="T382" s="145"/>
      <c r="U382" s="145"/>
      <c r="V382" s="145"/>
      <c r="W382" s="145"/>
      <c r="X382" s="145"/>
      <c r="Y382" s="145"/>
      <c r="Z382" s="145"/>
      <c r="AA382" s="145"/>
      <c r="AB382" s="145"/>
      <c r="AC382" s="145"/>
    </row>
    <row r="383" spans="1:29" ht="14.25" customHeight="1">
      <c r="A383" s="275"/>
      <c r="B383" s="82"/>
      <c r="C383" s="225"/>
      <c r="D383" s="225"/>
      <c r="E383" s="225"/>
      <c r="F383" s="32"/>
      <c r="G383" s="82"/>
      <c r="H383" s="95"/>
      <c r="I383" s="95"/>
      <c r="J383" s="95"/>
      <c r="K383" s="147"/>
      <c r="L383" s="147"/>
      <c r="M383" s="147"/>
      <c r="N383" s="147"/>
      <c r="O383" s="147"/>
      <c r="P383" s="147"/>
      <c r="Q383" s="147"/>
      <c r="R383" s="147"/>
      <c r="S383" s="147"/>
      <c r="T383" s="145"/>
      <c r="U383" s="145"/>
      <c r="V383" s="145"/>
      <c r="W383" s="145"/>
      <c r="X383" s="145"/>
      <c r="Y383" s="145"/>
      <c r="Z383" s="145"/>
      <c r="AA383" s="145"/>
      <c r="AB383" s="145"/>
      <c r="AC383" s="145"/>
    </row>
    <row r="384" spans="1:29" ht="14.25" customHeight="1">
      <c r="A384" s="275"/>
      <c r="B384" s="82"/>
      <c r="C384" s="225"/>
      <c r="D384" s="225"/>
      <c r="E384" s="225"/>
      <c r="F384" s="82"/>
      <c r="G384" s="82"/>
      <c r="H384" s="95"/>
      <c r="I384" s="95"/>
      <c r="J384" s="95"/>
      <c r="K384" s="147"/>
      <c r="L384" s="147"/>
      <c r="M384" s="147"/>
      <c r="N384" s="147"/>
      <c r="O384" s="147"/>
      <c r="P384" s="147"/>
      <c r="Q384" s="147"/>
      <c r="R384" s="147"/>
      <c r="S384" s="147"/>
      <c r="T384" s="145"/>
      <c r="U384" s="145"/>
      <c r="V384" s="145"/>
      <c r="W384" s="145"/>
      <c r="X384" s="145"/>
      <c r="Y384" s="145"/>
      <c r="Z384" s="145"/>
      <c r="AA384" s="145"/>
      <c r="AB384" s="145"/>
      <c r="AC384" s="145"/>
    </row>
    <row r="385" spans="1:29" ht="14.25" customHeight="1">
      <c r="A385" s="275"/>
      <c r="B385" s="82"/>
      <c r="C385" s="225"/>
      <c r="D385" s="225"/>
      <c r="E385" s="225"/>
      <c r="F385" s="82"/>
      <c r="G385" s="82"/>
      <c r="H385" s="95"/>
      <c r="I385" s="95"/>
      <c r="J385" s="95"/>
      <c r="K385" s="147"/>
      <c r="L385" s="147"/>
      <c r="M385" s="147"/>
      <c r="N385" s="147"/>
      <c r="O385" s="147"/>
      <c r="P385" s="147"/>
      <c r="Q385" s="147"/>
      <c r="R385" s="147"/>
      <c r="S385" s="147"/>
      <c r="T385" s="145"/>
      <c r="U385" s="145"/>
      <c r="V385" s="145"/>
      <c r="W385" s="145"/>
      <c r="X385" s="145"/>
      <c r="Y385" s="145"/>
      <c r="Z385" s="145"/>
      <c r="AA385" s="145"/>
      <c r="AB385" s="145"/>
      <c r="AC385" s="145"/>
    </row>
    <row r="386" spans="1:29" ht="14.25" customHeight="1">
      <c r="A386" s="275"/>
      <c r="B386" s="82"/>
      <c r="C386" s="225"/>
      <c r="D386" s="225"/>
      <c r="E386" s="225"/>
      <c r="F386" s="82"/>
      <c r="G386" s="82"/>
      <c r="H386" s="95"/>
      <c r="I386" s="95"/>
      <c r="J386" s="246"/>
      <c r="K386" s="147"/>
      <c r="L386" s="147"/>
      <c r="M386" s="147"/>
      <c r="N386" s="147"/>
      <c r="O386" s="147"/>
      <c r="P386" s="147"/>
      <c r="Q386" s="147"/>
      <c r="R386" s="147"/>
      <c r="S386" s="147"/>
      <c r="T386" s="145"/>
      <c r="U386" s="145"/>
      <c r="V386" s="145"/>
      <c r="W386" s="145"/>
      <c r="X386" s="145"/>
      <c r="Y386" s="145"/>
      <c r="Z386" s="145"/>
      <c r="AA386" s="145"/>
      <c r="AB386" s="145"/>
      <c r="AC386" s="145"/>
    </row>
    <row r="387" spans="1:29" ht="14.25" customHeight="1">
      <c r="A387" s="275"/>
      <c r="B387" s="866"/>
      <c r="C387" s="825"/>
      <c r="D387" s="825"/>
      <c r="E387" s="218"/>
      <c r="F387" s="82"/>
      <c r="G387" s="82"/>
      <c r="H387" s="95"/>
      <c r="I387" s="95"/>
      <c r="J387" s="95"/>
      <c r="K387" s="147"/>
      <c r="L387" s="147"/>
      <c r="M387" s="147"/>
      <c r="N387" s="147"/>
      <c r="O387" s="147"/>
      <c r="P387" s="147"/>
      <c r="Q387" s="147"/>
      <c r="R387" s="147"/>
      <c r="S387" s="147"/>
      <c r="T387" s="145"/>
      <c r="U387" s="145"/>
      <c r="V387" s="145"/>
      <c r="W387" s="145"/>
      <c r="X387" s="145"/>
      <c r="Y387" s="145"/>
      <c r="Z387" s="145"/>
      <c r="AA387" s="145"/>
      <c r="AB387" s="145"/>
      <c r="AC387" s="145"/>
    </row>
    <row r="388" spans="1:29" ht="14.25" customHeight="1">
      <c r="A388" s="275"/>
      <c r="B388" s="70"/>
      <c r="C388" s="225"/>
      <c r="D388" s="225"/>
      <c r="E388" s="225"/>
      <c r="F388" s="82"/>
      <c r="G388" s="82"/>
      <c r="H388" s="95"/>
      <c r="I388" s="95"/>
      <c r="J388" s="95"/>
      <c r="K388" s="147"/>
      <c r="L388" s="147"/>
      <c r="M388" s="147"/>
      <c r="N388" s="147"/>
      <c r="O388" s="147"/>
      <c r="P388" s="147"/>
      <c r="Q388" s="147"/>
      <c r="R388" s="147"/>
      <c r="S388" s="147"/>
      <c r="T388" s="145"/>
      <c r="U388" s="145"/>
      <c r="V388" s="145"/>
      <c r="W388" s="145"/>
      <c r="X388" s="145"/>
      <c r="Y388" s="145"/>
      <c r="Z388" s="145"/>
      <c r="AA388" s="145"/>
      <c r="AB388" s="145"/>
      <c r="AC388" s="145"/>
    </row>
    <row r="389" spans="1:29" ht="14.25" customHeight="1">
      <c r="A389" s="275"/>
      <c r="B389" s="70"/>
      <c r="C389" s="225"/>
      <c r="D389" s="225"/>
      <c r="E389" s="218"/>
      <c r="F389" s="82"/>
      <c r="G389" s="82"/>
      <c r="H389" s="95"/>
      <c r="I389" s="95"/>
      <c r="J389" s="95"/>
      <c r="K389" s="147"/>
      <c r="L389" s="147"/>
      <c r="M389" s="147"/>
      <c r="N389" s="147"/>
      <c r="O389" s="147"/>
      <c r="P389" s="147"/>
      <c r="Q389" s="147"/>
      <c r="R389" s="147"/>
      <c r="S389" s="147"/>
      <c r="T389" s="145"/>
      <c r="U389" s="145"/>
      <c r="V389" s="145"/>
      <c r="W389" s="145"/>
      <c r="X389" s="145"/>
      <c r="Y389" s="145"/>
      <c r="Z389" s="145"/>
      <c r="AA389" s="145"/>
      <c r="AB389" s="145"/>
      <c r="AC389" s="145"/>
    </row>
    <row r="390" spans="1:29" ht="14.25" customHeight="1">
      <c r="A390" s="275"/>
      <c r="B390" s="82"/>
      <c r="C390" s="225"/>
      <c r="D390" s="225"/>
      <c r="E390" s="225"/>
      <c r="F390" s="82"/>
      <c r="G390" s="82"/>
      <c r="H390" s="95"/>
      <c r="I390" s="95"/>
      <c r="J390" s="95"/>
      <c r="K390" s="147"/>
      <c r="L390" s="147"/>
      <c r="M390" s="147"/>
      <c r="N390" s="147"/>
      <c r="O390" s="147"/>
      <c r="P390" s="147"/>
      <c r="Q390" s="147"/>
      <c r="R390" s="147"/>
      <c r="S390" s="147"/>
      <c r="T390" s="145"/>
      <c r="U390" s="145"/>
      <c r="V390" s="145"/>
      <c r="W390" s="145"/>
      <c r="X390" s="145"/>
      <c r="Y390" s="145"/>
      <c r="Z390" s="145"/>
      <c r="AA390" s="145"/>
      <c r="AB390" s="145"/>
      <c r="AC390" s="145"/>
    </row>
    <row r="391" spans="1:29" ht="14.25" customHeight="1">
      <c r="A391" s="275"/>
      <c r="B391" s="82"/>
      <c r="C391" s="225"/>
      <c r="D391" s="225"/>
      <c r="E391" s="225"/>
      <c r="F391" s="82"/>
      <c r="G391" s="82"/>
      <c r="H391" s="95"/>
      <c r="I391" s="95"/>
      <c r="J391" s="95"/>
      <c r="K391" s="147"/>
      <c r="L391" s="147"/>
      <c r="M391" s="147"/>
      <c r="N391" s="147"/>
      <c r="O391" s="147"/>
      <c r="P391" s="147"/>
      <c r="Q391" s="147"/>
      <c r="R391" s="147"/>
      <c r="S391" s="147"/>
      <c r="T391" s="145"/>
      <c r="U391" s="145"/>
      <c r="V391" s="145"/>
      <c r="W391" s="145"/>
      <c r="X391" s="145"/>
      <c r="Y391" s="145"/>
      <c r="Z391" s="145"/>
      <c r="AA391" s="145"/>
      <c r="AB391" s="145"/>
      <c r="AC391" s="145"/>
    </row>
    <row r="392" spans="1:29" ht="14.25" customHeight="1">
      <c r="A392" s="275"/>
      <c r="B392" s="867"/>
      <c r="C392" s="825"/>
      <c r="D392" s="825"/>
      <c r="E392" s="218"/>
      <c r="F392" s="82"/>
      <c r="G392" s="82"/>
      <c r="H392" s="95"/>
      <c r="I392" s="95"/>
      <c r="J392" s="95"/>
      <c r="K392" s="147"/>
      <c r="L392" s="147"/>
      <c r="M392" s="147"/>
      <c r="N392" s="147"/>
      <c r="O392" s="147"/>
      <c r="P392" s="147"/>
      <c r="Q392" s="147"/>
      <c r="R392" s="147"/>
      <c r="S392" s="147"/>
      <c r="T392" s="145"/>
      <c r="U392" s="145"/>
      <c r="V392" s="145"/>
      <c r="W392" s="145"/>
      <c r="X392" s="145"/>
      <c r="Y392" s="145"/>
      <c r="Z392" s="145"/>
      <c r="AA392" s="145"/>
      <c r="AB392" s="145"/>
      <c r="AC392" s="145"/>
    </row>
    <row r="393" spans="1:29" ht="14.25" customHeight="1">
      <c r="A393" s="275"/>
      <c r="B393" s="866"/>
      <c r="C393" s="825"/>
      <c r="D393" s="825"/>
      <c r="E393" s="296"/>
      <c r="F393" s="82"/>
      <c r="G393" s="82"/>
      <c r="H393" s="95"/>
      <c r="I393" s="95"/>
      <c r="J393" s="259"/>
      <c r="K393" s="147"/>
      <c r="L393" s="147"/>
      <c r="M393" s="147"/>
      <c r="N393" s="147"/>
      <c r="O393" s="147"/>
      <c r="P393" s="147"/>
      <c r="Q393" s="147"/>
      <c r="R393" s="147"/>
      <c r="S393" s="147"/>
      <c r="T393" s="145"/>
      <c r="U393" s="145"/>
      <c r="V393" s="145"/>
      <c r="W393" s="145"/>
      <c r="X393" s="145"/>
      <c r="Y393" s="145"/>
      <c r="Z393" s="145"/>
      <c r="AA393" s="145"/>
      <c r="AB393" s="145"/>
      <c r="AC393" s="145"/>
    </row>
    <row r="394" spans="1:29" ht="14.25" customHeight="1">
      <c r="A394" s="275"/>
      <c r="B394" s="866"/>
      <c r="C394" s="825"/>
      <c r="D394" s="825"/>
      <c r="E394" s="296"/>
      <c r="F394" s="82"/>
      <c r="G394" s="82"/>
      <c r="H394" s="95"/>
      <c r="I394" s="95"/>
      <c r="J394" s="95"/>
      <c r="K394" s="147"/>
      <c r="L394" s="147"/>
      <c r="M394" s="147"/>
      <c r="N394" s="147"/>
      <c r="O394" s="147"/>
      <c r="P394" s="147"/>
      <c r="Q394" s="147"/>
      <c r="R394" s="147"/>
      <c r="S394" s="147"/>
      <c r="T394" s="145"/>
      <c r="U394" s="145"/>
      <c r="V394" s="145"/>
      <c r="W394" s="145"/>
      <c r="X394" s="145"/>
      <c r="Y394" s="145"/>
      <c r="Z394" s="145"/>
      <c r="AA394" s="145"/>
      <c r="AB394" s="145"/>
      <c r="AC394" s="145"/>
    </row>
    <row r="395" spans="1:29" ht="14.25" customHeight="1">
      <c r="A395" s="275"/>
      <c r="B395" s="120"/>
      <c r="C395" s="217"/>
      <c r="D395" s="217"/>
      <c r="E395" s="218"/>
      <c r="F395" s="82"/>
      <c r="G395" s="82"/>
      <c r="H395" s="95"/>
      <c r="I395" s="95"/>
      <c r="J395" s="95"/>
      <c r="K395" s="147"/>
      <c r="L395" s="147"/>
      <c r="M395" s="147"/>
      <c r="N395" s="147"/>
      <c r="O395" s="147"/>
      <c r="P395" s="147"/>
      <c r="Q395" s="147"/>
      <c r="R395" s="147"/>
      <c r="S395" s="147"/>
      <c r="T395" s="145"/>
      <c r="U395" s="145"/>
      <c r="V395" s="145"/>
      <c r="W395" s="145"/>
      <c r="X395" s="145"/>
      <c r="Y395" s="145"/>
      <c r="Z395" s="145"/>
      <c r="AA395" s="145"/>
      <c r="AB395" s="145"/>
      <c r="AC395" s="145"/>
    </row>
    <row r="396" spans="1:29" ht="14.25" customHeight="1">
      <c r="A396" s="275"/>
      <c r="B396" s="120"/>
      <c r="C396" s="297"/>
      <c r="D396" s="217"/>
      <c r="E396" s="218"/>
      <c r="F396" s="82"/>
      <c r="G396" s="82"/>
      <c r="H396" s="95"/>
      <c r="I396" s="95"/>
      <c r="J396" s="95"/>
      <c r="K396" s="147"/>
      <c r="L396" s="147"/>
      <c r="M396" s="147"/>
      <c r="N396" s="147"/>
      <c r="O396" s="147"/>
      <c r="P396" s="147"/>
      <c r="Q396" s="147"/>
      <c r="R396" s="147"/>
      <c r="S396" s="147"/>
      <c r="T396" s="145"/>
      <c r="U396" s="145"/>
      <c r="V396" s="145"/>
      <c r="W396" s="145"/>
      <c r="X396" s="145"/>
      <c r="Y396" s="145"/>
      <c r="Z396" s="145"/>
      <c r="AA396" s="145"/>
      <c r="AB396" s="145"/>
      <c r="AC396" s="145"/>
    </row>
    <row r="397" spans="1:29" ht="14.25" customHeight="1">
      <c r="A397" s="275"/>
      <c r="B397" s="82"/>
      <c r="C397" s="225"/>
      <c r="D397" s="217"/>
      <c r="E397" s="218"/>
      <c r="F397" s="82"/>
      <c r="G397" s="82"/>
      <c r="H397" s="95"/>
      <c r="I397" s="95"/>
      <c r="J397" s="95"/>
      <c r="K397" s="147"/>
      <c r="L397" s="147"/>
      <c r="M397" s="147"/>
      <c r="N397" s="147"/>
      <c r="O397" s="147"/>
      <c r="P397" s="147"/>
      <c r="Q397" s="147"/>
      <c r="R397" s="147"/>
      <c r="S397" s="147"/>
      <c r="T397" s="145"/>
      <c r="U397" s="145"/>
      <c r="V397" s="145"/>
      <c r="W397" s="145"/>
      <c r="X397" s="145"/>
      <c r="Y397" s="145"/>
      <c r="Z397" s="145"/>
      <c r="AA397" s="145"/>
      <c r="AB397" s="145"/>
      <c r="AC397" s="145"/>
    </row>
    <row r="398" spans="1:29" ht="14.25" customHeight="1">
      <c r="A398" s="275"/>
      <c r="B398" s="83"/>
      <c r="C398" s="218"/>
      <c r="D398" s="217"/>
      <c r="E398" s="218"/>
      <c r="F398" s="82"/>
      <c r="G398" s="82"/>
      <c r="H398" s="95"/>
      <c r="I398" s="95"/>
      <c r="J398" s="95"/>
      <c r="K398" s="147"/>
      <c r="L398" s="147"/>
      <c r="M398" s="147"/>
      <c r="N398" s="147"/>
      <c r="O398" s="147"/>
      <c r="P398" s="147"/>
      <c r="Q398" s="147"/>
      <c r="R398" s="147"/>
      <c r="S398" s="147"/>
      <c r="T398" s="145"/>
      <c r="U398" s="145"/>
      <c r="V398" s="145"/>
      <c r="W398" s="145"/>
      <c r="X398" s="145"/>
      <c r="Y398" s="145"/>
      <c r="Z398" s="145"/>
      <c r="AA398" s="145"/>
      <c r="AB398" s="145"/>
      <c r="AC398" s="145"/>
    </row>
    <row r="399" spans="1:29" ht="14.25" customHeight="1">
      <c r="A399" s="275"/>
      <c r="B399" s="82"/>
      <c r="C399" s="225"/>
      <c r="D399" s="225"/>
      <c r="E399" s="225"/>
      <c r="F399" s="82"/>
      <c r="G399" s="82"/>
      <c r="H399" s="95"/>
      <c r="I399" s="95"/>
      <c r="J399" s="95"/>
      <c r="K399" s="147"/>
      <c r="L399" s="147"/>
      <c r="M399" s="147"/>
      <c r="N399" s="147"/>
      <c r="O399" s="147"/>
      <c r="P399" s="147"/>
      <c r="Q399" s="147"/>
      <c r="R399" s="147"/>
      <c r="S399" s="147"/>
      <c r="T399" s="145"/>
      <c r="U399" s="145"/>
      <c r="V399" s="145"/>
      <c r="W399" s="145"/>
      <c r="X399" s="145"/>
      <c r="Y399" s="145"/>
      <c r="Z399" s="145"/>
      <c r="AA399" s="145"/>
      <c r="AB399" s="145"/>
      <c r="AC399" s="145"/>
    </row>
    <row r="400" spans="1:29" ht="14.25" customHeight="1">
      <c r="A400" s="275"/>
      <c r="B400" s="83"/>
      <c r="C400" s="218"/>
      <c r="D400" s="225"/>
      <c r="E400" s="225"/>
      <c r="F400" s="82"/>
      <c r="G400" s="82"/>
      <c r="H400" s="95"/>
      <c r="I400" s="95"/>
      <c r="J400" s="95"/>
      <c r="K400" s="147"/>
      <c r="L400" s="147"/>
      <c r="M400" s="147"/>
      <c r="N400" s="147"/>
      <c r="O400" s="147"/>
      <c r="P400" s="147"/>
      <c r="Q400" s="147"/>
      <c r="R400" s="147"/>
      <c r="S400" s="147"/>
      <c r="T400" s="145"/>
      <c r="U400" s="145"/>
      <c r="V400" s="145"/>
      <c r="W400" s="145"/>
      <c r="X400" s="145"/>
      <c r="Y400" s="145"/>
      <c r="Z400" s="145"/>
      <c r="AA400" s="145"/>
      <c r="AB400" s="145"/>
      <c r="AC400" s="145"/>
    </row>
    <row r="401" spans="1:29" ht="14.25" customHeight="1">
      <c r="A401" s="275"/>
      <c r="B401" s="82"/>
      <c r="C401" s="225"/>
      <c r="D401" s="225"/>
      <c r="E401" s="225"/>
      <c r="F401" s="82"/>
      <c r="G401" s="82"/>
      <c r="H401" s="95"/>
      <c r="I401" s="95"/>
      <c r="J401" s="95"/>
      <c r="K401" s="147"/>
      <c r="L401" s="147"/>
      <c r="M401" s="147"/>
      <c r="N401" s="147"/>
      <c r="O401" s="147"/>
      <c r="P401" s="147"/>
      <c r="Q401" s="147"/>
      <c r="R401" s="147"/>
      <c r="S401" s="147"/>
      <c r="T401" s="145"/>
      <c r="U401" s="145"/>
      <c r="V401" s="145"/>
      <c r="W401" s="145"/>
      <c r="X401" s="145"/>
      <c r="Y401" s="145"/>
      <c r="Z401" s="145"/>
      <c r="AA401" s="145"/>
      <c r="AB401" s="145"/>
      <c r="AC401" s="145"/>
    </row>
    <row r="402" spans="1:29" ht="14.25" customHeight="1">
      <c r="A402" s="275"/>
      <c r="B402" s="83"/>
      <c r="C402" s="218"/>
      <c r="D402" s="225"/>
      <c r="E402" s="225"/>
      <c r="F402" s="82"/>
      <c r="G402" s="82"/>
      <c r="H402" s="95"/>
      <c r="I402" s="95"/>
      <c r="J402" s="95"/>
      <c r="K402" s="147"/>
      <c r="L402" s="147"/>
      <c r="M402" s="147"/>
      <c r="N402" s="147"/>
      <c r="O402" s="147"/>
      <c r="P402" s="147"/>
      <c r="Q402" s="147"/>
      <c r="R402" s="147"/>
      <c r="S402" s="147"/>
      <c r="T402" s="145"/>
      <c r="U402" s="145"/>
      <c r="V402" s="145"/>
      <c r="W402" s="145"/>
      <c r="X402" s="145"/>
      <c r="Y402" s="145"/>
      <c r="Z402" s="145"/>
      <c r="AA402" s="145"/>
      <c r="AB402" s="145"/>
      <c r="AC402" s="145"/>
    </row>
    <row r="403" spans="1:29" ht="14.25" customHeight="1">
      <c r="A403" s="275"/>
      <c r="B403" s="83"/>
      <c r="C403" s="218"/>
      <c r="D403" s="225"/>
      <c r="E403" s="225"/>
      <c r="F403" s="82"/>
      <c r="G403" s="82"/>
      <c r="H403" s="95"/>
      <c r="I403" s="95"/>
      <c r="J403" s="95"/>
      <c r="K403" s="147"/>
      <c r="L403" s="147"/>
      <c r="M403" s="147"/>
      <c r="N403" s="147"/>
      <c r="O403" s="147"/>
      <c r="P403" s="147"/>
      <c r="Q403" s="147"/>
      <c r="R403" s="147"/>
      <c r="S403" s="147"/>
      <c r="T403" s="145"/>
      <c r="U403" s="145"/>
      <c r="V403" s="145"/>
      <c r="W403" s="145"/>
      <c r="X403" s="145"/>
      <c r="Y403" s="145"/>
      <c r="Z403" s="145"/>
      <c r="AA403" s="145"/>
      <c r="AB403" s="145"/>
      <c r="AC403" s="145"/>
    </row>
    <row r="404" spans="1:29" ht="14.25" customHeight="1">
      <c r="A404" s="275"/>
      <c r="B404" s="83"/>
      <c r="C404" s="218"/>
      <c r="D404" s="225"/>
      <c r="E404" s="225"/>
      <c r="F404" s="82"/>
      <c r="G404" s="82"/>
      <c r="H404" s="95"/>
      <c r="I404" s="95"/>
      <c r="J404" s="95"/>
      <c r="K404" s="147"/>
      <c r="L404" s="147"/>
      <c r="M404" s="147"/>
      <c r="N404" s="147"/>
      <c r="O404" s="147"/>
      <c r="P404" s="147"/>
      <c r="Q404" s="147"/>
      <c r="R404" s="147"/>
      <c r="S404" s="147"/>
      <c r="T404" s="145"/>
      <c r="U404" s="145"/>
      <c r="V404" s="145"/>
      <c r="W404" s="145"/>
      <c r="X404" s="145"/>
      <c r="Y404" s="145"/>
      <c r="Z404" s="145"/>
      <c r="AA404" s="145"/>
      <c r="AB404" s="145"/>
      <c r="AC404" s="145"/>
    </row>
    <row r="405" spans="1:29" ht="14.25" customHeight="1">
      <c r="A405" s="275"/>
      <c r="B405" s="82"/>
      <c r="C405" s="225"/>
      <c r="D405" s="225"/>
      <c r="E405" s="225"/>
      <c r="F405" s="82"/>
      <c r="G405" s="82"/>
      <c r="H405" s="95"/>
      <c r="I405" s="95"/>
      <c r="J405" s="95"/>
      <c r="K405" s="147"/>
      <c r="L405" s="147"/>
      <c r="M405" s="147"/>
      <c r="N405" s="147"/>
      <c r="O405" s="147"/>
      <c r="P405" s="147"/>
      <c r="Q405" s="147"/>
      <c r="R405" s="147"/>
      <c r="S405" s="147"/>
      <c r="T405" s="145"/>
      <c r="U405" s="145"/>
      <c r="V405" s="145"/>
      <c r="W405" s="145"/>
      <c r="X405" s="145"/>
      <c r="Y405" s="145"/>
      <c r="Z405" s="145"/>
      <c r="AA405" s="145"/>
      <c r="AB405" s="145"/>
      <c r="AC405" s="145"/>
    </row>
    <row r="406" spans="1:29" ht="14.25" customHeight="1">
      <c r="A406" s="275"/>
      <c r="B406" s="82"/>
      <c r="C406" s="862"/>
      <c r="D406" s="825"/>
      <c r="E406" s="225"/>
      <c r="F406" s="83"/>
      <c r="G406" s="82"/>
      <c r="H406" s="95"/>
      <c r="I406" s="99"/>
      <c r="J406" s="95"/>
      <c r="K406" s="147"/>
      <c r="L406" s="147"/>
      <c r="M406" s="147"/>
      <c r="N406" s="147"/>
      <c r="O406" s="147"/>
      <c r="P406" s="147"/>
      <c r="Q406" s="147"/>
      <c r="R406" s="147"/>
      <c r="S406" s="147"/>
      <c r="T406" s="145"/>
      <c r="U406" s="145"/>
      <c r="V406" s="145"/>
      <c r="W406" s="145"/>
      <c r="X406" s="145"/>
      <c r="Y406" s="145"/>
      <c r="Z406" s="145"/>
      <c r="AA406" s="145"/>
      <c r="AB406" s="145"/>
      <c r="AC406" s="145"/>
    </row>
    <row r="407" spans="1:29" ht="14.25" customHeight="1">
      <c r="A407" s="275"/>
      <c r="B407" s="82"/>
      <c r="C407" s="862"/>
      <c r="D407" s="825"/>
      <c r="E407" s="233"/>
      <c r="F407" s="862"/>
      <c r="G407" s="825"/>
      <c r="H407" s="95"/>
      <c r="I407" s="839"/>
      <c r="J407" s="825"/>
      <c r="K407" s="147"/>
      <c r="L407" s="147"/>
      <c r="M407" s="147"/>
      <c r="N407" s="147"/>
      <c r="O407" s="147"/>
      <c r="P407" s="147"/>
      <c r="Q407" s="147"/>
      <c r="R407" s="147"/>
      <c r="S407" s="147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</row>
    <row r="408" spans="1:29" ht="14.25" customHeight="1">
      <c r="A408" s="275"/>
      <c r="B408" s="82"/>
      <c r="C408" s="82"/>
      <c r="D408" s="225"/>
      <c r="E408" s="233"/>
      <c r="F408" s="82"/>
      <c r="G408" s="225"/>
      <c r="H408" s="95"/>
      <c r="I408" s="95"/>
      <c r="J408" s="95"/>
      <c r="K408" s="147"/>
      <c r="L408" s="147"/>
      <c r="M408" s="147"/>
      <c r="N408" s="147"/>
      <c r="O408" s="147"/>
      <c r="P408" s="147"/>
      <c r="Q408" s="147"/>
      <c r="R408" s="147"/>
      <c r="S408" s="147"/>
      <c r="T408" s="145"/>
      <c r="U408" s="145"/>
      <c r="V408" s="145"/>
      <c r="W408" s="145"/>
      <c r="X408" s="145"/>
      <c r="Y408" s="145"/>
      <c r="Z408" s="145"/>
      <c r="AA408" s="145"/>
      <c r="AB408" s="145"/>
      <c r="AC408" s="145"/>
    </row>
    <row r="409" spans="1:29" ht="14.25" customHeight="1">
      <c r="A409" s="275"/>
      <c r="B409" s="82"/>
      <c r="C409" s="82"/>
      <c r="D409" s="225"/>
      <c r="E409" s="233"/>
      <c r="F409" s="82"/>
      <c r="G409" s="225"/>
      <c r="H409" s="95"/>
      <c r="I409" s="95"/>
      <c r="J409" s="95"/>
      <c r="K409" s="147"/>
      <c r="L409" s="147"/>
      <c r="M409" s="147"/>
      <c r="N409" s="147"/>
      <c r="O409" s="147"/>
      <c r="P409" s="147"/>
      <c r="Q409" s="147"/>
      <c r="R409" s="147"/>
      <c r="S409" s="147"/>
      <c r="T409" s="145"/>
      <c r="U409" s="145"/>
      <c r="V409" s="145"/>
      <c r="W409" s="145"/>
      <c r="X409" s="145"/>
      <c r="Y409" s="145"/>
      <c r="Z409" s="145"/>
      <c r="AA409" s="145"/>
      <c r="AB409" s="145"/>
      <c r="AC409" s="145"/>
    </row>
    <row r="410" spans="1:29" ht="14.25" customHeight="1">
      <c r="A410" s="275"/>
      <c r="B410" s="82"/>
      <c r="C410" s="82"/>
      <c r="D410" s="225"/>
      <c r="E410" s="233"/>
      <c r="F410" s="82"/>
      <c r="G410" s="225"/>
      <c r="H410" s="95"/>
      <c r="I410" s="95"/>
      <c r="J410" s="95"/>
      <c r="K410" s="147"/>
      <c r="L410" s="147"/>
      <c r="M410" s="147"/>
      <c r="N410" s="147"/>
      <c r="O410" s="147"/>
      <c r="P410" s="147"/>
      <c r="Q410" s="147"/>
      <c r="R410" s="147"/>
      <c r="S410" s="147"/>
      <c r="T410" s="145"/>
      <c r="U410" s="145"/>
      <c r="V410" s="145"/>
      <c r="W410" s="145"/>
      <c r="X410" s="145"/>
      <c r="Y410" s="145"/>
      <c r="Z410" s="145"/>
      <c r="AA410" s="145"/>
      <c r="AB410" s="145"/>
      <c r="AC410" s="145"/>
    </row>
    <row r="411" spans="1:29" ht="14.25" customHeight="1">
      <c r="A411" s="275"/>
      <c r="B411" s="82"/>
      <c r="C411" s="82"/>
      <c r="D411" s="225"/>
      <c r="E411" s="233"/>
      <c r="F411" s="82"/>
      <c r="G411" s="225"/>
      <c r="H411" s="95"/>
      <c r="I411" s="95"/>
      <c r="J411" s="95"/>
      <c r="K411" s="147"/>
      <c r="L411" s="147"/>
      <c r="M411" s="147"/>
      <c r="N411" s="147"/>
      <c r="O411" s="147"/>
      <c r="P411" s="147"/>
      <c r="Q411" s="147"/>
      <c r="R411" s="147"/>
      <c r="S411" s="147"/>
      <c r="T411" s="145"/>
      <c r="U411" s="145"/>
      <c r="V411" s="145"/>
      <c r="W411" s="145"/>
      <c r="X411" s="145"/>
      <c r="Y411" s="145"/>
      <c r="Z411" s="145"/>
      <c r="AA411" s="145"/>
      <c r="AB411" s="145"/>
      <c r="AC411" s="145"/>
    </row>
    <row r="412" spans="1:29" ht="14.25" customHeight="1">
      <c r="A412" s="275"/>
      <c r="B412" s="82"/>
      <c r="C412" s="82"/>
      <c r="D412" s="298"/>
      <c r="E412" s="233"/>
      <c r="F412" s="82"/>
      <c r="G412" s="298"/>
      <c r="H412" s="95"/>
      <c r="I412" s="95"/>
      <c r="J412" s="299"/>
      <c r="K412" s="147"/>
      <c r="L412" s="147"/>
      <c r="M412" s="147"/>
      <c r="N412" s="147"/>
      <c r="O412" s="147"/>
      <c r="P412" s="147"/>
      <c r="Q412" s="147"/>
      <c r="R412" s="147"/>
      <c r="S412" s="147"/>
      <c r="T412" s="145"/>
      <c r="U412" s="145"/>
      <c r="V412" s="145"/>
      <c r="W412" s="145"/>
      <c r="X412" s="145"/>
      <c r="Y412" s="145"/>
      <c r="Z412" s="145"/>
      <c r="AA412" s="145"/>
      <c r="AB412" s="145"/>
      <c r="AC412" s="145"/>
    </row>
    <row r="413" spans="1:29" ht="14.25" customHeight="1">
      <c r="A413" s="275"/>
      <c r="B413" s="82"/>
      <c r="C413" s="82"/>
      <c r="D413" s="225"/>
      <c r="E413" s="233"/>
      <c r="F413" s="82"/>
      <c r="G413" s="225"/>
      <c r="H413" s="95"/>
      <c r="I413" s="95"/>
      <c r="J413" s="95"/>
      <c r="K413" s="147"/>
      <c r="L413" s="147"/>
      <c r="M413" s="147"/>
      <c r="N413" s="147"/>
      <c r="O413" s="147"/>
      <c r="P413" s="147"/>
      <c r="Q413" s="147"/>
      <c r="R413" s="147"/>
      <c r="S413" s="147"/>
      <c r="T413" s="145"/>
      <c r="U413" s="145"/>
      <c r="V413" s="145"/>
      <c r="W413" s="145"/>
      <c r="X413" s="145"/>
      <c r="Y413" s="145"/>
      <c r="Z413" s="145"/>
      <c r="AA413" s="145"/>
      <c r="AB413" s="145"/>
      <c r="AC413" s="145"/>
    </row>
    <row r="414" spans="1:29" ht="14.25" customHeight="1">
      <c r="A414" s="275"/>
      <c r="B414" s="82"/>
      <c r="C414" s="82"/>
      <c r="D414" s="225"/>
      <c r="E414" s="233"/>
      <c r="F414" s="82"/>
      <c r="G414" s="225"/>
      <c r="H414" s="95"/>
      <c r="I414" s="95"/>
      <c r="J414" s="95"/>
      <c r="K414" s="147"/>
      <c r="L414" s="147"/>
      <c r="M414" s="147"/>
      <c r="N414" s="147"/>
      <c r="O414" s="147"/>
      <c r="P414" s="147"/>
      <c r="Q414" s="147"/>
      <c r="R414" s="147"/>
      <c r="S414" s="147"/>
      <c r="T414" s="145"/>
      <c r="U414" s="145"/>
      <c r="V414" s="145"/>
      <c r="W414" s="145"/>
      <c r="X414" s="145"/>
      <c r="Y414" s="145"/>
      <c r="Z414" s="145"/>
      <c r="AA414" s="145"/>
      <c r="AB414" s="145"/>
      <c r="AC414" s="145"/>
    </row>
    <row r="415" spans="1:29" ht="14.25" customHeight="1">
      <c r="A415" s="275"/>
      <c r="B415" s="82"/>
      <c r="C415" s="82"/>
      <c r="D415" s="225"/>
      <c r="E415" s="233"/>
      <c r="F415" s="82"/>
      <c r="G415" s="225"/>
      <c r="H415" s="95"/>
      <c r="I415" s="95"/>
      <c r="J415" s="95"/>
      <c r="K415" s="147"/>
      <c r="L415" s="147"/>
      <c r="M415" s="147"/>
      <c r="N415" s="147"/>
      <c r="O415" s="147"/>
      <c r="P415" s="147"/>
      <c r="Q415" s="147"/>
      <c r="R415" s="147"/>
      <c r="S415" s="147"/>
      <c r="T415" s="145"/>
      <c r="U415" s="145"/>
      <c r="V415" s="145"/>
      <c r="W415" s="145"/>
      <c r="X415" s="145"/>
      <c r="Y415" s="145"/>
      <c r="Z415" s="145"/>
      <c r="AA415" s="145"/>
      <c r="AB415" s="145"/>
      <c r="AC415" s="145"/>
    </row>
    <row r="416" spans="1:29" ht="14.25" customHeight="1">
      <c r="A416" s="275"/>
      <c r="B416" s="82"/>
      <c r="C416" s="233"/>
      <c r="D416" s="233"/>
      <c r="E416" s="225"/>
      <c r="F416" s="82"/>
      <c r="G416" s="82"/>
      <c r="H416" s="95"/>
      <c r="I416" s="95"/>
      <c r="J416" s="99"/>
      <c r="K416" s="147"/>
      <c r="L416" s="147"/>
      <c r="M416" s="147"/>
      <c r="N416" s="147"/>
      <c r="O416" s="147"/>
      <c r="P416" s="147"/>
      <c r="Q416" s="147"/>
      <c r="R416" s="147"/>
      <c r="S416" s="147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</row>
    <row r="417" spans="1:29" ht="14.25" customHeight="1">
      <c r="A417" s="275"/>
      <c r="B417" s="82"/>
      <c r="C417" s="225"/>
      <c r="D417" s="225"/>
      <c r="E417" s="225"/>
      <c r="F417" s="82"/>
      <c r="G417" s="82"/>
      <c r="H417" s="95"/>
      <c r="I417" s="95"/>
      <c r="J417" s="95"/>
      <c r="K417" s="147"/>
      <c r="L417" s="147"/>
      <c r="M417" s="147"/>
      <c r="N417" s="147"/>
      <c r="O417" s="147"/>
      <c r="P417" s="147"/>
      <c r="Q417" s="147"/>
      <c r="R417" s="147"/>
      <c r="S417" s="147"/>
      <c r="T417" s="145"/>
      <c r="U417" s="145"/>
      <c r="V417" s="145"/>
      <c r="W417" s="145"/>
      <c r="X417" s="145"/>
      <c r="Y417" s="145"/>
      <c r="Z417" s="145"/>
      <c r="AA417" s="145"/>
      <c r="AB417" s="145"/>
      <c r="AC417" s="145"/>
    </row>
    <row r="418" spans="1:29" ht="14.25" customHeight="1">
      <c r="A418" s="275"/>
      <c r="B418" s="82"/>
      <c r="C418" s="225"/>
      <c r="D418" s="225"/>
      <c r="E418" s="225"/>
      <c r="F418" s="82"/>
      <c r="G418" s="82"/>
      <c r="H418" s="95"/>
      <c r="I418" s="95"/>
      <c r="J418" s="95"/>
      <c r="K418" s="147"/>
      <c r="L418" s="147"/>
      <c r="M418" s="147"/>
      <c r="N418" s="147"/>
      <c r="O418" s="147"/>
      <c r="P418" s="147"/>
      <c r="Q418" s="147"/>
      <c r="R418" s="147"/>
      <c r="S418" s="147"/>
      <c r="T418" s="145"/>
      <c r="U418" s="145"/>
      <c r="V418" s="145"/>
      <c r="W418" s="145"/>
      <c r="X418" s="145"/>
      <c r="Y418" s="145"/>
      <c r="Z418" s="145"/>
      <c r="AA418" s="145"/>
      <c r="AB418" s="145"/>
      <c r="AC418" s="145"/>
    </row>
    <row r="419" spans="1:29" ht="14.25" customHeight="1">
      <c r="A419" s="275"/>
      <c r="B419" s="83"/>
      <c r="C419" s="83"/>
      <c r="D419" s="83"/>
      <c r="E419" s="233"/>
      <c r="F419" s="82"/>
      <c r="G419" s="82"/>
      <c r="H419" s="95"/>
      <c r="I419" s="95"/>
      <c r="J419" s="95"/>
      <c r="K419" s="147"/>
      <c r="L419" s="147"/>
      <c r="M419" s="147"/>
      <c r="N419" s="147"/>
      <c r="O419" s="147"/>
      <c r="P419" s="147"/>
      <c r="Q419" s="147"/>
      <c r="R419" s="147"/>
      <c r="S419" s="147"/>
      <c r="T419" s="145"/>
      <c r="U419" s="145"/>
      <c r="V419" s="145"/>
      <c r="W419" s="145"/>
      <c r="X419" s="145"/>
      <c r="Y419" s="145"/>
      <c r="Z419" s="145"/>
      <c r="AA419" s="145"/>
      <c r="AB419" s="145"/>
      <c r="AC419" s="145"/>
    </row>
    <row r="420" spans="1:29" ht="14.25" customHeight="1">
      <c r="A420" s="275"/>
      <c r="B420" s="82"/>
      <c r="C420" s="225"/>
      <c r="D420" s="300"/>
      <c r="E420" s="869"/>
      <c r="F420" s="825"/>
      <c r="G420" s="825"/>
      <c r="H420" s="95"/>
      <c r="I420" s="95"/>
      <c r="J420" s="95"/>
      <c r="K420" s="147"/>
      <c r="L420" s="147"/>
      <c r="M420" s="147"/>
      <c r="N420" s="147"/>
      <c r="O420" s="147"/>
      <c r="P420" s="147"/>
      <c r="Q420" s="147"/>
      <c r="R420" s="147"/>
      <c r="S420" s="147"/>
      <c r="T420" s="145"/>
      <c r="U420" s="145"/>
      <c r="V420" s="145"/>
      <c r="W420" s="145"/>
      <c r="X420" s="145"/>
      <c r="Y420" s="145"/>
      <c r="Z420" s="145"/>
      <c r="AA420" s="145"/>
      <c r="AB420" s="145"/>
      <c r="AC420" s="145"/>
    </row>
    <row r="421" spans="1:29" ht="14.25" customHeight="1">
      <c r="A421" s="275"/>
      <c r="B421" s="82"/>
      <c r="C421" s="225"/>
      <c r="D421" s="233"/>
      <c r="E421" s="83"/>
      <c r="F421" s="82"/>
      <c r="G421" s="82"/>
      <c r="H421" s="246"/>
      <c r="I421" s="95"/>
      <c r="J421" s="95"/>
      <c r="K421" s="147"/>
      <c r="L421" s="147"/>
      <c r="M421" s="147"/>
      <c r="N421" s="147"/>
      <c r="O421" s="147"/>
      <c r="P421" s="147"/>
      <c r="Q421" s="147"/>
      <c r="R421" s="147"/>
      <c r="S421" s="147"/>
      <c r="T421" s="145"/>
      <c r="U421" s="145"/>
      <c r="V421" s="145"/>
      <c r="W421" s="145"/>
      <c r="X421" s="145"/>
      <c r="Y421" s="145"/>
      <c r="Z421" s="145"/>
      <c r="AA421" s="145"/>
      <c r="AB421" s="145"/>
      <c r="AC421" s="145"/>
    </row>
    <row r="422" spans="1:29" ht="14.25" customHeight="1">
      <c r="A422" s="275"/>
      <c r="B422" s="83"/>
      <c r="C422" s="218"/>
      <c r="D422" s="218"/>
      <c r="E422" s="870"/>
      <c r="F422" s="825"/>
      <c r="G422" s="825"/>
      <c r="H422" s="95"/>
      <c r="I422" s="95"/>
      <c r="J422" s="95"/>
      <c r="K422" s="147"/>
      <c r="L422" s="147"/>
      <c r="M422" s="147"/>
      <c r="N422" s="147"/>
      <c r="O422" s="147"/>
      <c r="P422" s="147"/>
      <c r="Q422" s="147"/>
      <c r="R422" s="147"/>
      <c r="S422" s="147"/>
      <c r="T422" s="145"/>
      <c r="U422" s="145"/>
      <c r="V422" s="145"/>
      <c r="W422" s="145"/>
      <c r="X422" s="145"/>
      <c r="Y422" s="145"/>
      <c r="Z422" s="145"/>
      <c r="AA422" s="145"/>
      <c r="AB422" s="145"/>
      <c r="AC422" s="145"/>
    </row>
    <row r="423" spans="1:29" ht="14.25" customHeight="1">
      <c r="A423" s="275"/>
      <c r="B423" s="145"/>
      <c r="C423" s="145"/>
      <c r="D423" s="145"/>
      <c r="E423" s="145"/>
      <c r="F423" s="145"/>
      <c r="G423" s="145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5"/>
      <c r="U423" s="145"/>
      <c r="V423" s="145"/>
      <c r="W423" s="145"/>
      <c r="X423" s="145"/>
      <c r="Y423" s="145"/>
      <c r="Z423" s="145"/>
      <c r="AA423" s="145"/>
      <c r="AB423" s="145"/>
      <c r="AC423" s="145"/>
    </row>
    <row r="424" spans="1:29" ht="14.25" customHeight="1">
      <c r="A424" s="275" t="s">
        <v>129</v>
      </c>
      <c r="B424" s="195" t="s">
        <v>360</v>
      </c>
      <c r="C424" s="849" t="str">
        <f>CONCATENATE("Rs.",G462/100000,".","Lacs"," "," ",G463," Months")</f>
        <v>Rs.4.Lacs  36 Months</v>
      </c>
      <c r="D424" s="837"/>
      <c r="E424" s="838"/>
      <c r="F424" s="82"/>
      <c r="G424" s="82"/>
      <c r="H424" s="95"/>
      <c r="I424" s="95"/>
      <c r="J424" s="95"/>
      <c r="K424" s="95"/>
      <c r="L424" s="95"/>
      <c r="M424" s="147"/>
      <c r="N424" s="147"/>
      <c r="O424" s="147"/>
      <c r="P424" s="147"/>
      <c r="Q424" s="147"/>
      <c r="R424" s="147"/>
      <c r="S424" s="147"/>
      <c r="T424" s="145"/>
      <c r="U424" s="145"/>
      <c r="V424" s="145"/>
      <c r="W424" s="145"/>
      <c r="X424" s="145"/>
      <c r="Y424" s="145"/>
      <c r="Z424" s="145"/>
      <c r="AA424" s="145"/>
      <c r="AB424" s="145"/>
      <c r="AC424" s="145"/>
    </row>
    <row r="425" spans="1:29" ht="14.25" customHeight="1">
      <c r="A425" s="275" t="s">
        <v>129</v>
      </c>
      <c r="B425" s="196" t="s">
        <v>51</v>
      </c>
      <c r="C425" s="197" t="s">
        <v>322</v>
      </c>
      <c r="D425" s="197" t="s">
        <v>323</v>
      </c>
      <c r="E425" s="198" t="s">
        <v>206</v>
      </c>
      <c r="F425" s="82"/>
      <c r="G425" s="82"/>
      <c r="H425" s="95"/>
      <c r="I425" s="95"/>
      <c r="J425" s="95"/>
      <c r="K425" s="95"/>
      <c r="L425" s="95"/>
      <c r="M425" s="147"/>
      <c r="N425" s="147"/>
      <c r="O425" s="147"/>
      <c r="P425" s="147"/>
      <c r="Q425" s="147"/>
      <c r="R425" s="147"/>
      <c r="S425" s="147"/>
      <c r="T425" s="145"/>
      <c r="U425" s="145"/>
      <c r="V425" s="145"/>
      <c r="W425" s="145"/>
      <c r="X425" s="145"/>
      <c r="Y425" s="145"/>
      <c r="Z425" s="145"/>
      <c r="AA425" s="145"/>
      <c r="AB425" s="145"/>
      <c r="AC425" s="145"/>
    </row>
    <row r="426" spans="1:29" ht="14.25" customHeight="1">
      <c r="A426" s="275" t="s">
        <v>129</v>
      </c>
      <c r="B426" s="199" t="s">
        <v>55</v>
      </c>
      <c r="C426" s="200">
        <f>Input!C10</f>
        <v>0</v>
      </c>
      <c r="D426" s="201">
        <v>48</v>
      </c>
      <c r="E426" s="202">
        <f t="shared" ref="E426:E437" si="12">C426/D426</f>
        <v>0</v>
      </c>
      <c r="F426" s="82"/>
      <c r="G426" s="82"/>
      <c r="H426" s="95"/>
      <c r="I426" s="95"/>
      <c r="J426" s="95"/>
      <c r="K426" s="839"/>
      <c r="L426" s="825"/>
      <c r="M426" s="147"/>
      <c r="N426" s="147"/>
      <c r="O426" s="147"/>
      <c r="P426" s="147"/>
      <c r="Q426" s="147"/>
      <c r="R426" s="147"/>
      <c r="S426" s="147"/>
      <c r="T426" s="145"/>
      <c r="U426" s="145"/>
      <c r="V426" s="145"/>
      <c r="W426" s="145"/>
      <c r="X426" s="145"/>
      <c r="Y426" s="145"/>
      <c r="Z426" s="145"/>
      <c r="AA426" s="145"/>
      <c r="AB426" s="145"/>
      <c r="AC426" s="145"/>
    </row>
    <row r="427" spans="1:29" ht="14.25" customHeight="1">
      <c r="A427" s="275" t="s">
        <v>129</v>
      </c>
      <c r="B427" s="199" t="s">
        <v>58</v>
      </c>
      <c r="C427" s="200">
        <f>Input!C11</f>
        <v>0</v>
      </c>
      <c r="D427" s="201">
        <v>100</v>
      </c>
      <c r="E427" s="202">
        <f t="shared" si="12"/>
        <v>0</v>
      </c>
      <c r="F427" s="82"/>
      <c r="G427" s="82"/>
      <c r="H427" s="95"/>
      <c r="I427" s="95"/>
      <c r="J427" s="95"/>
      <c r="K427" s="95"/>
      <c r="L427" s="95"/>
      <c r="M427" s="147"/>
      <c r="N427" s="147"/>
      <c r="O427" s="147"/>
      <c r="P427" s="147"/>
      <c r="Q427" s="147"/>
      <c r="R427" s="147"/>
      <c r="S427" s="147"/>
      <c r="T427" s="145"/>
      <c r="U427" s="145"/>
      <c r="V427" s="145"/>
      <c r="W427" s="145"/>
      <c r="X427" s="145"/>
      <c r="Y427" s="145"/>
      <c r="Z427" s="145"/>
      <c r="AA427" s="145"/>
      <c r="AB427" s="145"/>
      <c r="AC427" s="145"/>
    </row>
    <row r="428" spans="1:29" ht="14.25" customHeight="1">
      <c r="A428" s="275" t="s">
        <v>129</v>
      </c>
      <c r="B428" s="199" t="s">
        <v>61</v>
      </c>
      <c r="C428" s="200">
        <f>Input!C12</f>
        <v>0</v>
      </c>
      <c r="D428" s="201">
        <v>36</v>
      </c>
      <c r="E428" s="202">
        <f t="shared" si="12"/>
        <v>0</v>
      </c>
      <c r="F428" s="82"/>
      <c r="G428" s="82"/>
      <c r="H428" s="95"/>
      <c r="I428" s="95"/>
      <c r="J428" s="95"/>
      <c r="K428" s="95"/>
      <c r="L428" s="95"/>
      <c r="M428" s="147"/>
      <c r="N428" s="147"/>
      <c r="O428" s="147"/>
      <c r="P428" s="147"/>
      <c r="Q428" s="147"/>
      <c r="R428" s="147"/>
      <c r="S428" s="147"/>
      <c r="T428" s="145"/>
      <c r="U428" s="145"/>
      <c r="V428" s="145"/>
      <c r="W428" s="145"/>
      <c r="X428" s="145"/>
      <c r="Y428" s="145"/>
      <c r="Z428" s="145"/>
      <c r="AA428" s="145"/>
      <c r="AB428" s="145"/>
      <c r="AC428" s="145"/>
    </row>
    <row r="429" spans="1:29" ht="14.25" customHeight="1">
      <c r="A429" s="275" t="s">
        <v>129</v>
      </c>
      <c r="B429" s="199" t="s">
        <v>64</v>
      </c>
      <c r="C429" s="200">
        <f>Input!C13</f>
        <v>0</v>
      </c>
      <c r="D429" s="201">
        <v>48</v>
      </c>
      <c r="E429" s="202">
        <f t="shared" si="12"/>
        <v>0</v>
      </c>
      <c r="F429" s="82"/>
      <c r="G429" s="82"/>
      <c r="H429" s="95"/>
      <c r="I429" s="95"/>
      <c r="J429" s="95"/>
      <c r="K429" s="95"/>
      <c r="L429" s="95"/>
      <c r="M429" s="147"/>
      <c r="N429" s="147"/>
      <c r="O429" s="147"/>
      <c r="P429" s="147"/>
      <c r="Q429" s="147"/>
      <c r="R429" s="147"/>
      <c r="S429" s="147"/>
      <c r="T429" s="145"/>
      <c r="U429" s="145"/>
      <c r="V429" s="145"/>
      <c r="W429" s="145"/>
      <c r="X429" s="145"/>
      <c r="Y429" s="145"/>
      <c r="Z429" s="145"/>
      <c r="AA429" s="145"/>
      <c r="AB429" s="145"/>
      <c r="AC429" s="145"/>
    </row>
    <row r="430" spans="1:29" ht="14.25" customHeight="1">
      <c r="A430" s="275" t="s">
        <v>129</v>
      </c>
      <c r="B430" s="203" t="s">
        <v>68</v>
      </c>
      <c r="C430" s="200">
        <f>Input!C15</f>
        <v>0</v>
      </c>
      <c r="D430" s="201">
        <v>12</v>
      </c>
      <c r="E430" s="202">
        <f t="shared" si="12"/>
        <v>0</v>
      </c>
      <c r="F430" s="82"/>
      <c r="G430" s="82"/>
      <c r="H430" s="95"/>
      <c r="I430" s="95"/>
      <c r="J430" s="95"/>
      <c r="K430" s="95"/>
      <c r="L430" s="95"/>
      <c r="M430" s="147"/>
      <c r="N430" s="147"/>
      <c r="O430" s="147"/>
      <c r="P430" s="147"/>
      <c r="Q430" s="147"/>
      <c r="R430" s="147"/>
      <c r="S430" s="147"/>
      <c r="T430" s="145"/>
      <c r="U430" s="145"/>
      <c r="V430" s="145"/>
      <c r="W430" s="145"/>
      <c r="X430" s="145"/>
      <c r="Y430" s="145"/>
      <c r="Z430" s="145"/>
      <c r="AA430" s="145"/>
      <c r="AB430" s="145"/>
      <c r="AC430" s="145"/>
    </row>
    <row r="431" spans="1:29" ht="14.25" customHeight="1">
      <c r="A431" s="275" t="s">
        <v>129</v>
      </c>
      <c r="B431" s="203" t="s">
        <v>70</v>
      </c>
      <c r="C431" s="200">
        <f>Input!C16</f>
        <v>0</v>
      </c>
      <c r="D431" s="201">
        <v>12</v>
      </c>
      <c r="E431" s="202">
        <f t="shared" si="12"/>
        <v>0</v>
      </c>
      <c r="F431" s="82"/>
      <c r="G431" s="82"/>
      <c r="H431" s="95"/>
      <c r="I431" s="95"/>
      <c r="J431" s="95"/>
      <c r="K431" s="95"/>
      <c r="L431" s="95"/>
      <c r="M431" s="147"/>
      <c r="N431" s="147"/>
      <c r="O431" s="147"/>
      <c r="P431" s="147"/>
      <c r="Q431" s="147"/>
      <c r="R431" s="147"/>
      <c r="S431" s="147"/>
      <c r="T431" s="145"/>
      <c r="U431" s="145"/>
      <c r="V431" s="145"/>
      <c r="W431" s="145"/>
      <c r="X431" s="145"/>
      <c r="Y431" s="145"/>
      <c r="Z431" s="145"/>
      <c r="AA431" s="145"/>
      <c r="AB431" s="145"/>
      <c r="AC431" s="145"/>
    </row>
    <row r="432" spans="1:29" ht="14.25" customHeight="1">
      <c r="A432" s="275" t="s">
        <v>129</v>
      </c>
      <c r="B432" s="199" t="s">
        <v>66</v>
      </c>
      <c r="C432" s="200">
        <f>Input!C14</f>
        <v>0</v>
      </c>
      <c r="D432" s="201">
        <v>36</v>
      </c>
      <c r="E432" s="202">
        <f t="shared" si="12"/>
        <v>0</v>
      </c>
      <c r="F432" s="204"/>
      <c r="G432" s="862"/>
      <c r="H432" s="825"/>
      <c r="I432" s="95"/>
      <c r="J432" s="95"/>
      <c r="K432" s="99"/>
      <c r="L432" s="99"/>
      <c r="M432" s="147"/>
      <c r="N432" s="147"/>
      <c r="O432" s="147"/>
      <c r="P432" s="147"/>
      <c r="Q432" s="147"/>
      <c r="R432" s="147"/>
      <c r="S432" s="147"/>
      <c r="T432" s="145"/>
      <c r="U432" s="145"/>
      <c r="V432" s="145"/>
      <c r="W432" s="145"/>
      <c r="X432" s="145"/>
      <c r="Y432" s="145"/>
      <c r="Z432" s="145"/>
      <c r="AA432" s="145"/>
      <c r="AB432" s="145"/>
      <c r="AC432" s="145"/>
    </row>
    <row r="433" spans="1:29" ht="14.25" customHeight="1">
      <c r="A433" s="275" t="s">
        <v>129</v>
      </c>
      <c r="B433" s="199" t="s">
        <v>324</v>
      </c>
      <c r="C433" s="200">
        <f>Input!C17</f>
        <v>0</v>
      </c>
      <c r="D433" s="201">
        <v>36</v>
      </c>
      <c r="E433" s="202">
        <f t="shared" si="12"/>
        <v>0</v>
      </c>
      <c r="F433" s="32"/>
      <c r="G433" s="82"/>
      <c r="H433" s="95"/>
      <c r="I433" s="95"/>
      <c r="J433" s="95"/>
      <c r="K433" s="95"/>
      <c r="L433" s="95"/>
      <c r="M433" s="147"/>
      <c r="N433" s="147"/>
      <c r="O433" s="147"/>
      <c r="P433" s="147"/>
      <c r="Q433" s="147"/>
      <c r="R433" s="147"/>
      <c r="S433" s="147"/>
      <c r="T433" s="145"/>
      <c r="U433" s="145"/>
      <c r="V433" s="145"/>
      <c r="W433" s="145"/>
      <c r="X433" s="145"/>
      <c r="Y433" s="145"/>
      <c r="Z433" s="145"/>
      <c r="AA433" s="145"/>
      <c r="AB433" s="145"/>
      <c r="AC433" s="145"/>
    </row>
    <row r="434" spans="1:29" ht="14.25" customHeight="1">
      <c r="A434" s="275" t="s">
        <v>129</v>
      </c>
      <c r="B434" s="199" t="s">
        <v>325</v>
      </c>
      <c r="C434" s="200">
        <f>$D467/100000</f>
        <v>0.15276181271243797</v>
      </c>
      <c r="D434" s="201">
        <v>1</v>
      </c>
      <c r="E434" s="202">
        <f t="shared" si="12"/>
        <v>0.15276181271243797</v>
      </c>
      <c r="F434" s="32"/>
      <c r="G434" s="82"/>
      <c r="H434" s="95"/>
      <c r="I434" s="95"/>
      <c r="J434" s="246"/>
      <c r="K434" s="95"/>
      <c r="L434" s="95"/>
      <c r="M434" s="147"/>
      <c r="N434" s="147"/>
      <c r="O434" s="147"/>
      <c r="P434" s="147"/>
      <c r="Q434" s="147"/>
      <c r="R434" s="147"/>
      <c r="S434" s="147"/>
      <c r="T434" s="145"/>
      <c r="U434" s="145"/>
      <c r="V434" s="145"/>
      <c r="W434" s="145"/>
      <c r="X434" s="145"/>
      <c r="Y434" s="145"/>
      <c r="Z434" s="145"/>
      <c r="AA434" s="145"/>
      <c r="AB434" s="145"/>
      <c r="AC434" s="145"/>
    </row>
    <row r="435" spans="1:29" ht="14.25" customHeight="1">
      <c r="A435" s="275" t="s">
        <v>129</v>
      </c>
      <c r="B435" s="199" t="s">
        <v>73</v>
      </c>
      <c r="C435" s="200">
        <f>Input!C18</f>
        <v>0</v>
      </c>
      <c r="D435" s="201">
        <v>12</v>
      </c>
      <c r="E435" s="202">
        <f t="shared" si="12"/>
        <v>0</v>
      </c>
      <c r="F435" s="32"/>
      <c r="G435" s="82"/>
      <c r="H435" s="95"/>
      <c r="I435" s="95"/>
      <c r="J435" s="95"/>
      <c r="K435" s="95"/>
      <c r="L435" s="95"/>
      <c r="M435" s="147"/>
      <c r="N435" s="147"/>
      <c r="O435" s="147"/>
      <c r="P435" s="147"/>
      <c r="Q435" s="147"/>
      <c r="R435" s="147"/>
      <c r="S435" s="147"/>
      <c r="T435" s="145"/>
      <c r="U435" s="145"/>
      <c r="V435" s="145"/>
      <c r="W435" s="145"/>
      <c r="X435" s="145"/>
      <c r="Y435" s="145"/>
      <c r="Z435" s="145"/>
      <c r="AA435" s="145"/>
      <c r="AB435" s="145"/>
      <c r="AC435" s="145"/>
    </row>
    <row r="436" spans="1:29" ht="14.25" customHeight="1">
      <c r="A436" s="275" t="s">
        <v>129</v>
      </c>
      <c r="B436" s="199" t="s">
        <v>326</v>
      </c>
      <c r="C436" s="200">
        <f>Input!C19</f>
        <v>0</v>
      </c>
      <c r="D436" s="201">
        <v>12</v>
      </c>
      <c r="E436" s="202">
        <f t="shared" si="12"/>
        <v>0</v>
      </c>
      <c r="F436" s="82"/>
      <c r="G436" s="82"/>
      <c r="H436" s="95"/>
      <c r="I436" s="95"/>
      <c r="J436" s="95"/>
      <c r="K436" s="95"/>
      <c r="L436" s="95"/>
      <c r="M436" s="147"/>
      <c r="N436" s="147"/>
      <c r="O436" s="147"/>
      <c r="P436" s="147"/>
      <c r="Q436" s="147"/>
      <c r="R436" s="147"/>
      <c r="S436" s="147"/>
      <c r="T436" s="145"/>
      <c r="U436" s="145"/>
      <c r="V436" s="145"/>
      <c r="W436" s="145"/>
      <c r="X436" s="145"/>
      <c r="Y436" s="145"/>
      <c r="Z436" s="145"/>
      <c r="AA436" s="145"/>
      <c r="AB436" s="145"/>
      <c r="AC436" s="145"/>
    </row>
    <row r="437" spans="1:29" ht="14.25" customHeight="1">
      <c r="A437" s="275" t="s">
        <v>129</v>
      </c>
      <c r="B437" s="199" t="s">
        <v>327</v>
      </c>
      <c r="C437" s="200">
        <f>Input!C20</f>
        <v>0</v>
      </c>
      <c r="D437" s="201">
        <v>12</v>
      </c>
      <c r="E437" s="202">
        <f t="shared" si="12"/>
        <v>0</v>
      </c>
      <c r="F437" s="82"/>
      <c r="G437" s="82"/>
      <c r="H437" s="95"/>
      <c r="I437" s="95"/>
      <c r="J437" s="95"/>
      <c r="K437" s="95"/>
      <c r="L437" s="95"/>
      <c r="M437" s="147"/>
      <c r="N437" s="147"/>
      <c r="O437" s="147"/>
      <c r="P437" s="147"/>
      <c r="Q437" s="147"/>
      <c r="R437" s="147"/>
      <c r="S437" s="147"/>
      <c r="T437" s="145"/>
      <c r="U437" s="145"/>
      <c r="V437" s="145"/>
      <c r="W437" s="145"/>
      <c r="X437" s="145"/>
      <c r="Y437" s="145"/>
      <c r="Z437" s="145"/>
      <c r="AA437" s="145"/>
      <c r="AB437" s="145"/>
      <c r="AC437" s="145"/>
    </row>
    <row r="438" spans="1:29" ht="13.5" customHeight="1">
      <c r="A438" s="275" t="s">
        <v>129</v>
      </c>
      <c r="B438" s="850" t="s">
        <v>328</v>
      </c>
      <c r="C438" s="800"/>
      <c r="D438" s="851"/>
      <c r="E438" s="205">
        <f>SUM(E426:E437)</f>
        <v>0.15276181271243797</v>
      </c>
      <c r="F438" s="82"/>
      <c r="G438" s="83"/>
      <c r="H438" s="99"/>
      <c r="I438" s="95"/>
      <c r="J438" s="95"/>
      <c r="K438" s="95"/>
      <c r="L438" s="95"/>
      <c r="M438" s="147"/>
      <c r="N438" s="147"/>
      <c r="O438" s="147"/>
      <c r="P438" s="147"/>
      <c r="Q438" s="147"/>
      <c r="R438" s="147"/>
      <c r="S438" s="147"/>
      <c r="T438" s="145"/>
      <c r="U438" s="145"/>
      <c r="V438" s="145"/>
      <c r="W438" s="145"/>
      <c r="X438" s="145"/>
      <c r="Y438" s="145"/>
      <c r="Z438" s="145"/>
      <c r="AA438" s="145"/>
      <c r="AB438" s="145"/>
      <c r="AC438" s="145"/>
    </row>
    <row r="439" spans="1:29" ht="14.25" customHeight="1">
      <c r="A439" s="275" t="s">
        <v>129</v>
      </c>
      <c r="B439" s="852"/>
      <c r="C439" s="800"/>
      <c r="D439" s="851"/>
      <c r="E439" s="206"/>
      <c r="F439" s="82"/>
      <c r="G439" s="82"/>
      <c r="H439" s="95"/>
      <c r="I439" s="95"/>
      <c r="J439" s="95"/>
      <c r="K439" s="95"/>
      <c r="L439" s="257"/>
      <c r="M439" s="147"/>
      <c r="N439" s="147"/>
      <c r="O439" s="147"/>
      <c r="P439" s="147"/>
      <c r="Q439" s="147"/>
      <c r="R439" s="147"/>
      <c r="S439" s="147"/>
      <c r="T439" s="145"/>
      <c r="U439" s="145"/>
      <c r="V439" s="145"/>
      <c r="W439" s="145"/>
      <c r="X439" s="145"/>
      <c r="Y439" s="145"/>
      <c r="Z439" s="145"/>
      <c r="AA439" s="145"/>
      <c r="AB439" s="145"/>
      <c r="AC439" s="145"/>
    </row>
    <row r="440" spans="1:29" ht="14.25" customHeight="1">
      <c r="A440" s="275" t="s">
        <v>129</v>
      </c>
      <c r="B440" s="196" t="s">
        <v>329</v>
      </c>
      <c r="C440" s="207"/>
      <c r="D440" s="207"/>
      <c r="E440" s="208" t="s">
        <v>315</v>
      </c>
      <c r="F440" s="82"/>
      <c r="G440" s="82"/>
      <c r="H440" s="95"/>
      <c r="I440" s="95"/>
      <c r="J440" s="259"/>
      <c r="K440" s="95"/>
      <c r="L440" s="257"/>
      <c r="M440" s="147"/>
      <c r="N440" s="147"/>
      <c r="O440" s="147"/>
      <c r="P440" s="147"/>
      <c r="Q440" s="147"/>
      <c r="R440" s="147"/>
      <c r="S440" s="147"/>
      <c r="T440" s="145"/>
      <c r="U440" s="145"/>
      <c r="V440" s="145"/>
      <c r="W440" s="145"/>
      <c r="X440" s="145"/>
      <c r="Y440" s="145"/>
      <c r="Z440" s="145"/>
      <c r="AA440" s="145"/>
      <c r="AB440" s="145"/>
      <c r="AC440" s="145"/>
    </row>
    <row r="441" spans="1:29" ht="14.25" customHeight="1">
      <c r="A441" s="275" t="s">
        <v>129</v>
      </c>
      <c r="B441" s="203" t="s">
        <v>330</v>
      </c>
      <c r="C441" s="209">
        <f>C449/12</f>
        <v>0</v>
      </c>
      <c r="D441" s="210">
        <v>1</v>
      </c>
      <c r="E441" s="211">
        <f>C441/D441</f>
        <v>0</v>
      </c>
      <c r="F441" s="82"/>
      <c r="G441" s="82"/>
      <c r="H441" s="95"/>
      <c r="I441" s="95"/>
      <c r="J441" s="95"/>
      <c r="K441" s="95"/>
      <c r="L441" s="257"/>
      <c r="M441" s="147"/>
      <c r="N441" s="147"/>
      <c r="O441" s="147"/>
      <c r="P441" s="147"/>
      <c r="Q441" s="147"/>
      <c r="R441" s="147"/>
      <c r="S441" s="147"/>
      <c r="T441" s="145"/>
      <c r="U441" s="145"/>
      <c r="V441" s="145"/>
      <c r="W441" s="145"/>
      <c r="X441" s="145"/>
      <c r="Y441" s="145"/>
      <c r="Z441" s="145"/>
      <c r="AA441" s="145"/>
      <c r="AB441" s="145"/>
      <c r="AC441" s="145"/>
    </row>
    <row r="442" spans="1:29" ht="13.5" customHeight="1">
      <c r="A442" s="275" t="s">
        <v>129</v>
      </c>
      <c r="B442" s="853" t="s">
        <v>331</v>
      </c>
      <c r="C442" s="846"/>
      <c r="D442" s="854"/>
      <c r="E442" s="212">
        <f>SUM(E441)</f>
        <v>0</v>
      </c>
      <c r="F442" s="82"/>
      <c r="G442" s="82"/>
      <c r="H442" s="95"/>
      <c r="I442" s="95"/>
      <c r="J442" s="95"/>
      <c r="K442" s="95"/>
      <c r="L442" s="257"/>
      <c r="M442" s="147"/>
      <c r="N442" s="147"/>
      <c r="O442" s="147"/>
      <c r="P442" s="147"/>
      <c r="Q442" s="147"/>
      <c r="R442" s="147"/>
      <c r="S442" s="147"/>
      <c r="T442" s="145"/>
      <c r="U442" s="145"/>
      <c r="V442" s="145"/>
      <c r="W442" s="145"/>
      <c r="X442" s="145"/>
      <c r="Y442" s="145"/>
      <c r="Z442" s="145"/>
      <c r="AA442" s="145"/>
      <c r="AB442" s="145"/>
      <c r="AC442" s="145"/>
    </row>
    <row r="443" spans="1:29" ht="13.5" customHeight="1">
      <c r="A443" s="275" t="s">
        <v>129</v>
      </c>
      <c r="B443" s="855" t="s">
        <v>268</v>
      </c>
      <c r="C443" s="856"/>
      <c r="D443" s="817"/>
      <c r="E443" s="213" t="e">
        <f>E438/E442</f>
        <v>#DIV/0!</v>
      </c>
      <c r="F443" s="82"/>
      <c r="G443" s="82"/>
      <c r="H443" s="95"/>
      <c r="I443" s="95"/>
      <c r="J443" s="95"/>
      <c r="K443" s="95"/>
      <c r="L443" s="257"/>
      <c r="M443" s="147"/>
      <c r="N443" s="147"/>
      <c r="O443" s="147"/>
      <c r="P443" s="147"/>
      <c r="Q443" s="147"/>
      <c r="R443" s="147"/>
      <c r="S443" s="147"/>
      <c r="T443" s="145"/>
      <c r="U443" s="145"/>
      <c r="V443" s="145"/>
      <c r="W443" s="145"/>
      <c r="X443" s="145"/>
      <c r="Y443" s="145"/>
      <c r="Z443" s="145"/>
      <c r="AA443" s="145"/>
      <c r="AB443" s="145"/>
      <c r="AC443" s="145"/>
    </row>
    <row r="444" spans="1:29" ht="13.5" customHeight="1">
      <c r="A444" s="275" t="s">
        <v>129</v>
      </c>
      <c r="B444" s="832" t="s">
        <v>332</v>
      </c>
      <c r="C444" s="810"/>
      <c r="D444" s="811"/>
      <c r="E444" s="214" t="e">
        <f>(E428+E432+E433+E434+E435+E437+E431)/E442</f>
        <v>#DIV/0!</v>
      </c>
      <c r="F444" s="82"/>
      <c r="G444" s="82"/>
      <c r="H444" s="95"/>
      <c r="I444" s="95"/>
      <c r="J444" s="95"/>
      <c r="K444" s="95"/>
      <c r="L444" s="257"/>
      <c r="M444" s="147"/>
      <c r="N444" s="147"/>
      <c r="O444" s="147"/>
      <c r="P444" s="147"/>
      <c r="Q444" s="147"/>
      <c r="R444" s="147"/>
      <c r="S444" s="147"/>
      <c r="T444" s="145"/>
      <c r="U444" s="145"/>
      <c r="V444" s="145"/>
      <c r="W444" s="145"/>
      <c r="X444" s="145"/>
      <c r="Y444" s="145"/>
      <c r="Z444" s="145"/>
      <c r="AA444" s="145"/>
      <c r="AB444" s="145"/>
      <c r="AC444" s="145"/>
    </row>
    <row r="445" spans="1:29" ht="14.25" customHeight="1">
      <c r="A445" s="275" t="s">
        <v>129</v>
      </c>
      <c r="B445" s="301"/>
      <c r="C445" s="302" t="s">
        <v>361</v>
      </c>
      <c r="D445" s="217"/>
      <c r="E445" s="218"/>
      <c r="F445" s="82"/>
      <c r="G445" s="82"/>
      <c r="H445" s="95"/>
      <c r="I445" s="95"/>
      <c r="J445" s="95"/>
      <c r="K445" s="95"/>
      <c r="L445" s="257"/>
      <c r="M445" s="147"/>
      <c r="N445" s="147"/>
      <c r="O445" s="147"/>
      <c r="P445" s="147"/>
      <c r="Q445" s="147"/>
      <c r="R445" s="147"/>
      <c r="S445" s="147"/>
      <c r="T445" s="145"/>
      <c r="U445" s="145"/>
      <c r="V445" s="145"/>
      <c r="W445" s="145"/>
      <c r="X445" s="145"/>
      <c r="Y445" s="145"/>
      <c r="Z445" s="145"/>
      <c r="AA445" s="145"/>
      <c r="AB445" s="145"/>
      <c r="AC445" s="145"/>
    </row>
    <row r="446" spans="1:29" ht="14.25" customHeight="1">
      <c r="A446" s="275" t="s">
        <v>129</v>
      </c>
      <c r="B446" s="303" t="s">
        <v>335</v>
      </c>
      <c r="C446" s="304">
        <f>'Bnkg-BS'!C141/100000</f>
        <v>0</v>
      </c>
      <c r="D446" s="868"/>
      <c r="E446" s="825"/>
      <c r="F446" s="825"/>
      <c r="G446" s="82"/>
      <c r="H446" s="95"/>
      <c r="I446" s="95"/>
      <c r="J446" s="95"/>
      <c r="K446" s="95"/>
      <c r="L446" s="257"/>
      <c r="M446" s="147"/>
      <c r="N446" s="147"/>
      <c r="O446" s="147"/>
      <c r="P446" s="147"/>
      <c r="Q446" s="147"/>
      <c r="R446" s="147"/>
      <c r="S446" s="147"/>
      <c r="T446" s="145"/>
      <c r="U446" s="145"/>
      <c r="V446" s="145"/>
      <c r="W446" s="145"/>
      <c r="X446" s="145"/>
      <c r="Y446" s="145"/>
      <c r="Z446" s="145"/>
      <c r="AA446" s="145"/>
      <c r="AB446" s="145"/>
      <c r="AC446" s="145"/>
    </row>
    <row r="447" spans="1:29" ht="16.5" customHeight="1">
      <c r="A447" s="275" t="s">
        <v>129</v>
      </c>
      <c r="B447" s="303" t="s">
        <v>336</v>
      </c>
      <c r="C447" s="304">
        <f>C446*2*0.075</f>
        <v>0</v>
      </c>
      <c r="D447" s="868" t="s">
        <v>406</v>
      </c>
      <c r="E447" s="825"/>
      <c r="F447" s="825"/>
      <c r="G447" s="82"/>
      <c r="H447" s="95"/>
      <c r="I447" s="95"/>
      <c r="J447" s="95"/>
      <c r="K447" s="95"/>
      <c r="L447" s="257"/>
      <c r="M447" s="147"/>
      <c r="N447" s="147"/>
      <c r="O447" s="147"/>
      <c r="P447" s="147"/>
      <c r="Q447" s="147"/>
      <c r="R447" s="147"/>
      <c r="S447" s="147"/>
      <c r="T447" s="145"/>
      <c r="U447" s="145"/>
      <c r="V447" s="145"/>
      <c r="W447" s="145"/>
      <c r="X447" s="145"/>
      <c r="Y447" s="145"/>
      <c r="Z447" s="145"/>
      <c r="AA447" s="145"/>
      <c r="AB447" s="145"/>
      <c r="AC447" s="145"/>
    </row>
    <row r="448" spans="1:29" ht="14.25" customHeight="1">
      <c r="A448" s="275" t="s">
        <v>129</v>
      </c>
      <c r="B448" s="303" t="s">
        <v>338</v>
      </c>
      <c r="C448" s="304">
        <v>0</v>
      </c>
      <c r="D448" s="222"/>
      <c r="E448" s="145"/>
      <c r="F448" s="82"/>
      <c r="G448" s="82"/>
      <c r="H448" s="95"/>
      <c r="I448" s="95"/>
      <c r="J448" s="95"/>
      <c r="K448" s="95"/>
      <c r="L448" s="257"/>
      <c r="M448" s="147"/>
      <c r="N448" s="147"/>
      <c r="O448" s="147"/>
      <c r="P448" s="147"/>
      <c r="Q448" s="147"/>
      <c r="R448" s="147"/>
      <c r="S448" s="147"/>
      <c r="T448" s="145"/>
      <c r="U448" s="145"/>
      <c r="V448" s="145"/>
      <c r="W448" s="145"/>
      <c r="X448" s="145"/>
      <c r="Y448" s="145"/>
      <c r="Z448" s="145"/>
      <c r="AA448" s="145"/>
      <c r="AB448" s="145"/>
      <c r="AC448" s="145"/>
    </row>
    <row r="449" spans="1:29" ht="15.75" customHeight="1">
      <c r="A449" s="275" t="s">
        <v>129</v>
      </c>
      <c r="B449" s="303" t="s">
        <v>315</v>
      </c>
      <c r="C449" s="17">
        <f>C447-C448</f>
        <v>0</v>
      </c>
      <c r="D449" s="225"/>
      <c r="E449" s="801" t="s">
        <v>282</v>
      </c>
      <c r="F449" s="793"/>
      <c r="G449" s="82"/>
      <c r="H449" s="95"/>
      <c r="I449" s="95"/>
      <c r="J449" s="95"/>
      <c r="K449" s="95"/>
      <c r="L449" s="257"/>
      <c r="M449" s="147"/>
      <c r="N449" s="147"/>
      <c r="O449" s="147"/>
      <c r="P449" s="147"/>
      <c r="Q449" s="147"/>
      <c r="R449" s="147"/>
      <c r="S449" s="147"/>
      <c r="T449" s="145"/>
      <c r="U449" s="145"/>
      <c r="V449" s="145"/>
      <c r="W449" s="145"/>
      <c r="X449" s="145"/>
      <c r="Y449" s="145"/>
      <c r="Z449" s="145"/>
      <c r="AA449" s="145"/>
      <c r="AB449" s="145"/>
      <c r="AC449" s="145"/>
    </row>
    <row r="450" spans="1:29" ht="14.25" customHeight="1">
      <c r="A450" s="275" t="s">
        <v>129</v>
      </c>
      <c r="B450" s="303" t="s">
        <v>407</v>
      </c>
      <c r="C450" s="17">
        <f>('Bnkg-BS'!E108*0.7)/100000</f>
        <v>0</v>
      </c>
      <c r="D450" s="225"/>
      <c r="E450" s="107"/>
      <c r="F450" s="132" t="s">
        <v>285</v>
      </c>
      <c r="G450" s="82"/>
      <c r="H450" s="95"/>
      <c r="I450" s="95"/>
      <c r="J450" s="95"/>
      <c r="K450" s="95"/>
      <c r="L450" s="95"/>
      <c r="M450" s="147"/>
      <c r="N450" s="147"/>
      <c r="O450" s="147"/>
      <c r="P450" s="147"/>
      <c r="Q450" s="147"/>
      <c r="R450" s="147"/>
      <c r="S450" s="147"/>
      <c r="T450" s="145"/>
      <c r="U450" s="145"/>
      <c r="V450" s="145"/>
      <c r="W450" s="145"/>
      <c r="X450" s="145"/>
      <c r="Y450" s="145"/>
      <c r="Z450" s="145"/>
      <c r="AA450" s="145"/>
      <c r="AB450" s="145"/>
      <c r="AC450" s="145"/>
    </row>
    <row r="451" spans="1:29" ht="14.25" customHeight="1">
      <c r="A451" s="275" t="s">
        <v>129</v>
      </c>
      <c r="B451" s="303" t="s">
        <v>408</v>
      </c>
      <c r="C451" s="270">
        <f>IF(C450-E438+E434&gt;0,C450-E438+E434,0)</f>
        <v>0</v>
      </c>
      <c r="D451" s="225"/>
      <c r="E451" s="107" t="s">
        <v>288</v>
      </c>
      <c r="F451" s="135">
        <f>0.03*C446</f>
        <v>0</v>
      </c>
      <c r="G451" s="82"/>
      <c r="H451" s="95"/>
      <c r="I451" s="95"/>
      <c r="J451" s="95"/>
      <c r="K451" s="95"/>
      <c r="L451" s="95"/>
      <c r="M451" s="147"/>
      <c r="N451" s="147"/>
      <c r="O451" s="147"/>
      <c r="P451" s="147"/>
      <c r="Q451" s="147"/>
      <c r="R451" s="147"/>
      <c r="S451" s="147"/>
      <c r="T451" s="145"/>
      <c r="U451" s="145"/>
      <c r="V451" s="145"/>
      <c r="W451" s="145"/>
      <c r="X451" s="145"/>
      <c r="Y451" s="145"/>
      <c r="Z451" s="145"/>
      <c r="AA451" s="145"/>
      <c r="AB451" s="145"/>
      <c r="AC451" s="145"/>
    </row>
    <row r="452" spans="1:29" ht="14.25" customHeight="1">
      <c r="A452" s="275" t="s">
        <v>129</v>
      </c>
      <c r="B452" s="272" t="s">
        <v>409</v>
      </c>
      <c r="C452" s="273" t="e">
        <f>IF(E443&lt;1,(D462/100000),0)</f>
        <v>#DIV/0!</v>
      </c>
      <c r="D452" s="225"/>
      <c r="E452" s="107" t="s">
        <v>291</v>
      </c>
      <c r="F452" s="135">
        <f>(G462*15%)/100000</f>
        <v>0.6</v>
      </c>
      <c r="G452" s="82"/>
      <c r="H452" s="95"/>
      <c r="I452" s="95"/>
      <c r="J452" s="95"/>
      <c r="K452" s="95"/>
      <c r="L452" s="95"/>
      <c r="M452" s="147"/>
      <c r="N452" s="147"/>
      <c r="O452" s="147"/>
      <c r="P452" s="147"/>
      <c r="Q452" s="147"/>
      <c r="R452" s="147"/>
      <c r="S452" s="147"/>
      <c r="T452" s="145"/>
      <c r="U452" s="145"/>
      <c r="V452" s="145"/>
      <c r="W452" s="145"/>
      <c r="X452" s="145"/>
      <c r="Y452" s="145"/>
      <c r="Z452" s="145"/>
      <c r="AA452" s="145"/>
      <c r="AB452" s="145"/>
      <c r="AC452" s="145"/>
    </row>
    <row r="453" spans="1:29" ht="14.25" customHeight="1">
      <c r="A453" s="275" t="s">
        <v>129</v>
      </c>
      <c r="B453" s="272" t="s">
        <v>410</v>
      </c>
      <c r="C453" s="273">
        <f>PV(G466/12,G465,(-C451))</f>
        <v>0</v>
      </c>
      <c r="D453" s="225"/>
      <c r="E453" s="107" t="s">
        <v>294</v>
      </c>
      <c r="F453" s="135">
        <v>3</v>
      </c>
      <c r="G453" s="82"/>
      <c r="H453" s="95"/>
      <c r="I453" s="95"/>
      <c r="J453" s="95"/>
      <c r="K453" s="95"/>
      <c r="L453" s="95"/>
      <c r="M453" s="147"/>
      <c r="N453" s="147"/>
      <c r="O453" s="147"/>
      <c r="P453" s="147"/>
      <c r="Q453" s="147"/>
      <c r="R453" s="147"/>
      <c r="S453" s="147"/>
      <c r="T453" s="145"/>
      <c r="U453" s="145"/>
      <c r="V453" s="145"/>
      <c r="W453" s="145"/>
      <c r="X453" s="145"/>
      <c r="Y453" s="145"/>
      <c r="Z453" s="145"/>
      <c r="AA453" s="145"/>
      <c r="AB453" s="145"/>
      <c r="AC453" s="145"/>
    </row>
    <row r="454" spans="1:29" ht="14.25" customHeight="1">
      <c r="A454" s="275" t="s">
        <v>129</v>
      </c>
      <c r="B454" s="272" t="s">
        <v>411</v>
      </c>
      <c r="C454" s="273">
        <v>15</v>
      </c>
      <c r="D454" s="225"/>
      <c r="E454" s="107" t="s">
        <v>297</v>
      </c>
      <c r="F454" s="135">
        <f>MIN(F451:F453)</f>
        <v>0</v>
      </c>
      <c r="G454" s="82"/>
      <c r="H454" s="95"/>
      <c r="I454" s="95"/>
      <c r="J454" s="95"/>
      <c r="K454" s="95"/>
      <c r="L454" s="95"/>
      <c r="M454" s="147"/>
      <c r="N454" s="147"/>
      <c r="O454" s="147"/>
      <c r="P454" s="147"/>
      <c r="Q454" s="147"/>
      <c r="R454" s="147"/>
      <c r="S454" s="147"/>
      <c r="T454" s="145"/>
      <c r="U454" s="145"/>
      <c r="V454" s="145"/>
      <c r="W454" s="145"/>
      <c r="X454" s="145"/>
      <c r="Y454" s="145"/>
      <c r="Z454" s="145"/>
      <c r="AA454" s="145"/>
      <c r="AB454" s="145"/>
      <c r="AC454" s="145"/>
    </row>
    <row r="455" spans="1:29" ht="14.25" customHeight="1">
      <c r="A455" s="275" t="s">
        <v>129</v>
      </c>
      <c r="B455" s="15"/>
      <c r="C455" s="17"/>
      <c r="D455" s="225"/>
      <c r="E455" s="107" t="s">
        <v>300</v>
      </c>
      <c r="F455" s="141">
        <v>3</v>
      </c>
      <c r="G455" s="82"/>
      <c r="H455" s="95"/>
      <c r="I455" s="95"/>
      <c r="J455" s="95"/>
      <c r="K455" s="95"/>
      <c r="L455" s="95"/>
      <c r="M455" s="147"/>
      <c r="N455" s="147"/>
      <c r="O455" s="147"/>
      <c r="P455" s="147"/>
      <c r="Q455" s="147"/>
      <c r="R455" s="147"/>
      <c r="S455" s="147"/>
      <c r="T455" s="145"/>
      <c r="U455" s="145"/>
      <c r="V455" s="145"/>
      <c r="W455" s="145"/>
      <c r="X455" s="145"/>
      <c r="Y455" s="145"/>
      <c r="Z455" s="145"/>
      <c r="AA455" s="145"/>
      <c r="AB455" s="145"/>
      <c r="AC455" s="145"/>
    </row>
    <row r="456" spans="1:29" ht="14.25" customHeight="1">
      <c r="A456" s="275" t="s">
        <v>129</v>
      </c>
      <c r="B456" s="305" t="s">
        <v>348</v>
      </c>
      <c r="C456" s="306" t="e">
        <f>MIN(C452,C453,C454)</f>
        <v>#DIV/0!</v>
      </c>
      <c r="D456" s="225"/>
      <c r="E456" s="107" t="s">
        <v>303</v>
      </c>
      <c r="F456" s="142" t="e">
        <f>((E438*12)+F455)/(E442*12)</f>
        <v>#DIV/0!</v>
      </c>
      <c r="G456" s="82"/>
      <c r="H456" s="95"/>
      <c r="I456" s="95"/>
      <c r="J456" s="95"/>
      <c r="K456" s="95"/>
      <c r="L456" s="95"/>
      <c r="M456" s="147"/>
      <c r="N456" s="147"/>
      <c r="O456" s="147"/>
      <c r="P456" s="147"/>
      <c r="Q456" s="147"/>
      <c r="R456" s="147"/>
      <c r="S456" s="147"/>
      <c r="T456" s="145"/>
      <c r="U456" s="145"/>
      <c r="V456" s="145"/>
      <c r="W456" s="145"/>
      <c r="X456" s="145"/>
      <c r="Y456" s="145"/>
      <c r="Z456" s="145"/>
      <c r="AA456" s="145"/>
      <c r="AB456" s="145"/>
      <c r="AC456" s="145"/>
    </row>
    <row r="457" spans="1:29" ht="14.25" customHeight="1">
      <c r="A457" s="275" t="s">
        <v>129</v>
      </c>
      <c r="B457" s="82"/>
      <c r="C457" s="225"/>
      <c r="D457" s="225"/>
      <c r="E457" s="225"/>
      <c r="F457" s="82"/>
      <c r="G457" s="82"/>
      <c r="H457" s="95"/>
      <c r="I457" s="95"/>
      <c r="J457" s="95"/>
      <c r="K457" s="95"/>
      <c r="L457" s="95"/>
      <c r="M457" s="147"/>
      <c r="N457" s="147"/>
      <c r="O457" s="147"/>
      <c r="P457" s="147"/>
      <c r="Q457" s="147"/>
      <c r="R457" s="147"/>
      <c r="S457" s="147"/>
      <c r="T457" s="145"/>
      <c r="U457" s="145"/>
      <c r="V457" s="145"/>
      <c r="W457" s="145"/>
      <c r="X457" s="145"/>
      <c r="Y457" s="145"/>
      <c r="Z457" s="145"/>
      <c r="AA457" s="145"/>
      <c r="AB457" s="145"/>
      <c r="AC457" s="145"/>
    </row>
    <row r="458" spans="1:29" ht="14.25" customHeight="1">
      <c r="A458" s="275" t="s">
        <v>129</v>
      </c>
      <c r="B458" s="82"/>
      <c r="C458" s="225"/>
      <c r="D458" s="225"/>
      <c r="E458" s="225"/>
      <c r="F458" s="82"/>
      <c r="G458" s="82"/>
      <c r="H458" s="95"/>
      <c r="I458" s="95"/>
      <c r="J458" s="95"/>
      <c r="K458" s="95"/>
      <c r="L458" s="95"/>
      <c r="M458" s="147"/>
      <c r="N458" s="147"/>
      <c r="O458" s="147"/>
      <c r="P458" s="147"/>
      <c r="Q458" s="147"/>
      <c r="R458" s="147"/>
      <c r="S458" s="147"/>
      <c r="T458" s="145"/>
      <c r="U458" s="145"/>
      <c r="V458" s="145"/>
      <c r="W458" s="145"/>
      <c r="X458" s="145"/>
      <c r="Y458" s="145"/>
      <c r="Z458" s="145"/>
      <c r="AA458" s="145"/>
      <c r="AB458" s="145"/>
      <c r="AC458" s="145"/>
    </row>
    <row r="459" spans="1:29" ht="14.25" customHeight="1">
      <c r="A459" s="275" t="s">
        <v>129</v>
      </c>
      <c r="B459" s="82"/>
      <c r="C459" s="225"/>
      <c r="D459" s="225"/>
      <c r="E459" s="225"/>
      <c r="F459" s="82"/>
      <c r="G459" s="82"/>
      <c r="H459" s="95"/>
      <c r="I459" s="95"/>
      <c r="J459" s="95"/>
      <c r="K459" s="95"/>
      <c r="L459" s="95"/>
      <c r="M459" s="147"/>
      <c r="N459" s="147"/>
      <c r="O459" s="147"/>
      <c r="P459" s="147"/>
      <c r="Q459" s="147"/>
      <c r="R459" s="147"/>
      <c r="S459" s="147"/>
      <c r="T459" s="145"/>
      <c r="U459" s="145"/>
      <c r="V459" s="145"/>
      <c r="W459" s="145"/>
      <c r="X459" s="145"/>
      <c r="Y459" s="145"/>
      <c r="Z459" s="145"/>
      <c r="AA459" s="145"/>
      <c r="AB459" s="145"/>
      <c r="AC459" s="145"/>
    </row>
    <row r="460" spans="1:29" ht="13.5" customHeight="1">
      <c r="A460" s="275" t="s">
        <v>129</v>
      </c>
      <c r="B460" s="82"/>
      <c r="C460" s="858" t="s">
        <v>353</v>
      </c>
      <c r="D460" s="859"/>
      <c r="E460" s="225"/>
      <c r="F460" s="858" t="s">
        <v>354</v>
      </c>
      <c r="G460" s="859"/>
      <c r="H460" s="95"/>
      <c r="I460" s="95"/>
      <c r="J460" s="95"/>
      <c r="K460" s="95"/>
      <c r="L460" s="95"/>
      <c r="M460" s="147"/>
      <c r="N460" s="147"/>
      <c r="O460" s="147"/>
      <c r="P460" s="147"/>
      <c r="Q460" s="147"/>
      <c r="R460" s="147"/>
      <c r="S460" s="147"/>
      <c r="T460" s="145"/>
      <c r="U460" s="145"/>
      <c r="V460" s="145"/>
      <c r="W460" s="145"/>
      <c r="X460" s="145"/>
      <c r="Y460" s="145"/>
      <c r="Z460" s="145"/>
      <c r="AA460" s="145"/>
      <c r="AB460" s="145"/>
      <c r="AC460" s="145"/>
    </row>
    <row r="461" spans="1:29" ht="13.5" customHeight="1">
      <c r="A461" s="275" t="s">
        <v>129</v>
      </c>
      <c r="B461" s="82"/>
      <c r="C461" s="860" t="s">
        <v>281</v>
      </c>
      <c r="D461" s="838"/>
      <c r="E461" s="233"/>
      <c r="F461" s="860" t="s">
        <v>281</v>
      </c>
      <c r="G461" s="838"/>
      <c r="H461" s="95"/>
      <c r="I461" s="95"/>
      <c r="J461" s="95"/>
      <c r="K461" s="95"/>
      <c r="L461" s="95"/>
      <c r="M461" s="147"/>
      <c r="N461" s="147"/>
      <c r="O461" s="147"/>
      <c r="P461" s="147"/>
      <c r="Q461" s="147"/>
      <c r="R461" s="147"/>
      <c r="S461" s="147"/>
      <c r="T461" s="145"/>
      <c r="U461" s="145"/>
      <c r="V461" s="145"/>
      <c r="W461" s="145"/>
      <c r="X461" s="145"/>
      <c r="Y461" s="145"/>
      <c r="Z461" s="145"/>
      <c r="AA461" s="145"/>
      <c r="AB461" s="145"/>
      <c r="AC461" s="145"/>
    </row>
    <row r="462" spans="1:29" ht="14.25" customHeight="1">
      <c r="A462" s="275" t="s">
        <v>129</v>
      </c>
      <c r="B462" s="82"/>
      <c r="C462" s="219" t="s">
        <v>284</v>
      </c>
      <c r="D462" s="234">
        <v>400000</v>
      </c>
      <c r="E462" s="233"/>
      <c r="F462" s="219" t="s">
        <v>284</v>
      </c>
      <c r="G462" s="234">
        <v>400000</v>
      </c>
      <c r="H462" s="95"/>
      <c r="I462" s="95"/>
      <c r="J462" s="95"/>
      <c r="K462" s="95"/>
      <c r="L462" s="95"/>
      <c r="M462" s="147"/>
      <c r="N462" s="147"/>
      <c r="O462" s="147"/>
      <c r="P462" s="147"/>
      <c r="Q462" s="147"/>
      <c r="R462" s="147"/>
      <c r="S462" s="147"/>
      <c r="T462" s="145"/>
      <c r="U462" s="145"/>
      <c r="V462" s="145"/>
      <c r="W462" s="145"/>
      <c r="X462" s="145"/>
      <c r="Y462" s="145"/>
      <c r="Z462" s="145"/>
      <c r="AA462" s="145"/>
      <c r="AB462" s="145"/>
      <c r="AC462" s="145"/>
    </row>
    <row r="463" spans="1:29" ht="14.25" customHeight="1">
      <c r="A463" s="275" t="s">
        <v>129</v>
      </c>
      <c r="B463" s="82"/>
      <c r="C463" s="219" t="s">
        <v>287</v>
      </c>
      <c r="D463" s="235">
        <v>36</v>
      </c>
      <c r="E463" s="233"/>
      <c r="F463" s="219" t="s">
        <v>287</v>
      </c>
      <c r="G463" s="235">
        <v>36</v>
      </c>
      <c r="H463" s="95"/>
      <c r="I463" s="95"/>
      <c r="J463" s="95"/>
      <c r="K463" s="95"/>
      <c r="L463" s="95"/>
      <c r="M463" s="147"/>
      <c r="N463" s="147"/>
      <c r="O463" s="147"/>
      <c r="P463" s="147"/>
      <c r="Q463" s="147"/>
      <c r="R463" s="147"/>
      <c r="S463" s="147"/>
      <c r="T463" s="145"/>
      <c r="U463" s="145"/>
      <c r="V463" s="145"/>
      <c r="W463" s="145"/>
      <c r="X463" s="145"/>
      <c r="Y463" s="145"/>
      <c r="Z463" s="145"/>
      <c r="AA463" s="145"/>
      <c r="AB463" s="145"/>
      <c r="AC463" s="145"/>
    </row>
    <row r="464" spans="1:29" ht="14.25" customHeight="1">
      <c r="A464" s="275" t="s">
        <v>129</v>
      </c>
      <c r="B464" s="82"/>
      <c r="C464" s="219" t="s">
        <v>290</v>
      </c>
      <c r="D464" s="236">
        <v>0</v>
      </c>
      <c r="E464" s="233"/>
      <c r="F464" s="219" t="s">
        <v>290</v>
      </c>
      <c r="G464" s="236">
        <v>0</v>
      </c>
      <c r="H464" s="95"/>
      <c r="I464" s="95"/>
      <c r="J464" s="95"/>
      <c r="K464" s="95"/>
      <c r="L464" s="95"/>
      <c r="M464" s="147"/>
      <c r="N464" s="147"/>
      <c r="O464" s="147"/>
      <c r="P464" s="147"/>
      <c r="Q464" s="147"/>
      <c r="R464" s="147"/>
      <c r="S464" s="147"/>
      <c r="T464" s="145"/>
      <c r="U464" s="145"/>
      <c r="V464" s="145"/>
      <c r="W464" s="145"/>
      <c r="X464" s="145"/>
      <c r="Y464" s="145"/>
      <c r="Z464" s="145"/>
      <c r="AA464" s="145"/>
      <c r="AB464" s="145"/>
      <c r="AC464" s="145"/>
    </row>
    <row r="465" spans="1:29" ht="14.25" customHeight="1">
      <c r="A465" s="275" t="s">
        <v>129</v>
      </c>
      <c r="B465" s="82"/>
      <c r="C465" s="219" t="s">
        <v>293</v>
      </c>
      <c r="D465" s="236">
        <f>D463</f>
        <v>36</v>
      </c>
      <c r="E465" s="233"/>
      <c r="F465" s="219" t="s">
        <v>293</v>
      </c>
      <c r="G465" s="236">
        <f>G463</f>
        <v>36</v>
      </c>
      <c r="H465" s="95"/>
      <c r="I465" s="95"/>
      <c r="J465" s="95"/>
      <c r="K465" s="95"/>
      <c r="L465" s="95"/>
      <c r="M465" s="147"/>
      <c r="N465" s="147"/>
      <c r="O465" s="147"/>
      <c r="P465" s="147"/>
      <c r="Q465" s="147"/>
      <c r="R465" s="147"/>
      <c r="S465" s="147"/>
      <c r="T465" s="145"/>
      <c r="U465" s="145"/>
      <c r="V465" s="145"/>
      <c r="W465" s="145"/>
      <c r="X465" s="145"/>
      <c r="Y465" s="145"/>
      <c r="Z465" s="145"/>
      <c r="AA465" s="145"/>
      <c r="AB465" s="145"/>
      <c r="AC465" s="145"/>
    </row>
    <row r="466" spans="1:29" ht="14.25" customHeight="1">
      <c r="A466" s="275" t="s">
        <v>129</v>
      </c>
      <c r="B466" s="82"/>
      <c r="C466" s="219" t="s">
        <v>296</v>
      </c>
      <c r="D466" s="307">
        <f>G466</f>
        <v>0.22</v>
      </c>
      <c r="E466" s="233"/>
      <c r="F466" s="219" t="s">
        <v>296</v>
      </c>
      <c r="G466" s="237">
        <v>0.22</v>
      </c>
      <c r="H466" s="95"/>
      <c r="I466" s="95"/>
      <c r="J466" s="95"/>
      <c r="K466" s="95"/>
      <c r="L466" s="95"/>
      <c r="M466" s="147"/>
      <c r="N466" s="147"/>
      <c r="O466" s="147"/>
      <c r="P466" s="147"/>
      <c r="Q466" s="147"/>
      <c r="R466" s="147"/>
      <c r="S466" s="147"/>
      <c r="T466" s="145"/>
      <c r="U466" s="145"/>
      <c r="V466" s="145"/>
      <c r="W466" s="145"/>
      <c r="X466" s="145"/>
      <c r="Y466" s="145"/>
      <c r="Z466" s="145"/>
      <c r="AA466" s="145"/>
      <c r="AB466" s="145"/>
      <c r="AC466" s="145"/>
    </row>
    <row r="467" spans="1:29" ht="14.25" customHeight="1">
      <c r="A467" s="275" t="s">
        <v>129</v>
      </c>
      <c r="B467" s="82"/>
      <c r="C467" s="219" t="s">
        <v>299</v>
      </c>
      <c r="D467" s="238">
        <f>PMT(D466/12,D463,-D462,0,D464)</f>
        <v>15276.181271243797</v>
      </c>
      <c r="E467" s="233"/>
      <c r="F467" s="219" t="s">
        <v>299</v>
      </c>
      <c r="G467" s="238">
        <f>PMT(G466/12,G463,-G462,0,G464)</f>
        <v>15276.181271243797</v>
      </c>
      <c r="H467" s="95"/>
      <c r="I467" s="95"/>
      <c r="J467" s="99"/>
      <c r="K467" s="95"/>
      <c r="L467" s="95"/>
      <c r="M467" s="147"/>
      <c r="N467" s="147"/>
      <c r="O467" s="147"/>
      <c r="P467" s="147"/>
      <c r="Q467" s="147"/>
      <c r="R467" s="147"/>
      <c r="S467" s="147"/>
      <c r="T467" s="145"/>
      <c r="U467" s="145"/>
      <c r="V467" s="145"/>
      <c r="W467" s="145"/>
      <c r="X467" s="145"/>
      <c r="Y467" s="145"/>
      <c r="Z467" s="145"/>
      <c r="AA467" s="145"/>
      <c r="AB467" s="145"/>
      <c r="AC467" s="145"/>
    </row>
    <row r="468" spans="1:29" ht="14.25" customHeight="1">
      <c r="A468" s="275" t="s">
        <v>129</v>
      </c>
      <c r="B468" s="82"/>
      <c r="C468" s="219" t="s">
        <v>302</v>
      </c>
      <c r="D468" s="238">
        <f>PMT(D466/12,36,-D462,0,D464)</f>
        <v>15276.181271243797</v>
      </c>
      <c r="E468" s="233"/>
      <c r="F468" s="219" t="s">
        <v>302</v>
      </c>
      <c r="G468" s="238">
        <f>PMT(G466/12,36,-G462,0,G464)</f>
        <v>15276.181271243797</v>
      </c>
      <c r="H468" s="95"/>
      <c r="I468" s="95"/>
      <c r="J468" s="95"/>
      <c r="K468" s="95"/>
      <c r="L468" s="95"/>
      <c r="M468" s="147"/>
      <c r="N468" s="147"/>
      <c r="O468" s="147"/>
      <c r="P468" s="147"/>
      <c r="Q468" s="147"/>
      <c r="R468" s="147"/>
      <c r="S468" s="147"/>
      <c r="T468" s="145"/>
      <c r="U468" s="145"/>
      <c r="V468" s="145"/>
      <c r="W468" s="145"/>
      <c r="X468" s="145"/>
      <c r="Y468" s="145"/>
      <c r="Z468" s="145"/>
      <c r="AA468" s="145"/>
      <c r="AB468" s="145"/>
      <c r="AC468" s="145"/>
    </row>
    <row r="469" spans="1:29" ht="14.25" customHeight="1">
      <c r="A469" s="275" t="s">
        <v>129</v>
      </c>
      <c r="B469" s="82"/>
      <c r="C469" s="239" t="s">
        <v>319</v>
      </c>
      <c r="D469" s="240">
        <f>PMT(D466/12,48,-D462,0,D464)</f>
        <v>12602.431134439825</v>
      </c>
      <c r="E469" s="233"/>
      <c r="F469" s="239" t="s">
        <v>319</v>
      </c>
      <c r="G469" s="240">
        <f>PMT(G466/12,48,-G462,0,G464)</f>
        <v>12602.431134439825</v>
      </c>
      <c r="H469" s="95"/>
      <c r="I469" s="95"/>
      <c r="J469" s="95"/>
      <c r="K469" s="95"/>
      <c r="L469" s="95"/>
      <c r="M469" s="147"/>
      <c r="N469" s="147"/>
      <c r="O469" s="147"/>
      <c r="P469" s="147"/>
      <c r="Q469" s="147"/>
      <c r="R469" s="147"/>
      <c r="S469" s="147"/>
      <c r="T469" s="145"/>
      <c r="U469" s="145"/>
      <c r="V469" s="145"/>
      <c r="W469" s="145"/>
      <c r="X469" s="145"/>
      <c r="Y469" s="145"/>
      <c r="Z469" s="145"/>
      <c r="AA469" s="145"/>
      <c r="AB469" s="145"/>
      <c r="AC469" s="145"/>
    </row>
    <row r="470" spans="1:29" ht="14.25" customHeight="1">
      <c r="A470" s="275" t="s">
        <v>129</v>
      </c>
      <c r="B470" s="82"/>
      <c r="C470" s="233"/>
      <c r="D470" s="233"/>
      <c r="E470" s="225"/>
      <c r="F470" s="82"/>
      <c r="G470" s="82"/>
      <c r="H470" s="95"/>
      <c r="I470" s="95"/>
      <c r="J470" s="95"/>
      <c r="K470" s="95"/>
      <c r="L470" s="95"/>
      <c r="M470" s="147"/>
      <c r="N470" s="147"/>
      <c r="O470" s="147"/>
      <c r="P470" s="147"/>
      <c r="Q470" s="147"/>
      <c r="R470" s="147"/>
      <c r="S470" s="147"/>
      <c r="T470" s="145"/>
      <c r="U470" s="145"/>
      <c r="V470" s="145"/>
      <c r="W470" s="145"/>
      <c r="X470" s="145"/>
      <c r="Y470" s="145"/>
      <c r="Z470" s="145"/>
      <c r="AA470" s="145"/>
      <c r="AB470" s="145"/>
      <c r="AC470" s="145"/>
    </row>
    <row r="471" spans="1:29" ht="14.25" customHeight="1">
      <c r="A471" s="275" t="s">
        <v>129</v>
      </c>
      <c r="B471" s="82"/>
      <c r="C471" s="225"/>
      <c r="D471" s="225"/>
      <c r="E471" s="225"/>
      <c r="F471" s="82"/>
      <c r="G471" s="82"/>
      <c r="H471" s="95"/>
      <c r="I471" s="95"/>
      <c r="J471" s="95"/>
      <c r="K471" s="95"/>
      <c r="L471" s="95"/>
      <c r="M471" s="147"/>
      <c r="N471" s="147"/>
      <c r="O471" s="147"/>
      <c r="P471" s="147"/>
      <c r="Q471" s="147"/>
      <c r="R471" s="147"/>
      <c r="S471" s="147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</row>
    <row r="472" spans="1:29" ht="14.25" customHeight="1">
      <c r="A472" s="275" t="s">
        <v>129</v>
      </c>
      <c r="B472" s="82"/>
      <c r="C472" s="225"/>
      <c r="D472" s="225"/>
      <c r="E472" s="225"/>
      <c r="F472" s="82"/>
      <c r="G472" s="82"/>
      <c r="H472" s="95"/>
      <c r="I472" s="95"/>
      <c r="J472" s="95"/>
      <c r="K472" s="95"/>
      <c r="L472" s="95"/>
      <c r="M472" s="147"/>
      <c r="N472" s="147"/>
      <c r="O472" s="147"/>
      <c r="P472" s="147"/>
      <c r="Q472" s="147"/>
      <c r="R472" s="147"/>
      <c r="S472" s="147"/>
      <c r="T472" s="145"/>
      <c r="U472" s="145"/>
      <c r="V472" s="145"/>
      <c r="W472" s="145"/>
      <c r="X472" s="145"/>
      <c r="Y472" s="145"/>
      <c r="Z472" s="145"/>
      <c r="AA472" s="145"/>
      <c r="AB472" s="145"/>
      <c r="AC472" s="145"/>
    </row>
    <row r="473" spans="1:29" ht="14.25" customHeight="1">
      <c r="A473" s="275" t="s">
        <v>129</v>
      </c>
      <c r="B473" s="241" t="s">
        <v>355</v>
      </c>
      <c r="C473" s="242">
        <f>Input!C2</f>
        <v>2018</v>
      </c>
      <c r="D473" s="243">
        <f>Input!D2</f>
        <v>2017</v>
      </c>
      <c r="E473" s="233"/>
      <c r="F473" s="82"/>
      <c r="G473" s="82"/>
      <c r="H473" s="95"/>
      <c r="I473" s="95"/>
      <c r="J473" s="95"/>
      <c r="K473" s="95"/>
      <c r="L473" s="95"/>
      <c r="M473" s="147"/>
      <c r="N473" s="147"/>
      <c r="O473" s="147"/>
      <c r="P473" s="147"/>
      <c r="Q473" s="147"/>
      <c r="R473" s="147"/>
      <c r="S473" s="147"/>
      <c r="T473" s="145"/>
      <c r="U473" s="145"/>
      <c r="V473" s="145"/>
      <c r="W473" s="145"/>
      <c r="X473" s="145"/>
      <c r="Y473" s="145"/>
      <c r="Z473" s="145"/>
      <c r="AA473" s="145"/>
      <c r="AB473" s="145"/>
      <c r="AC473" s="145"/>
    </row>
    <row r="474" spans="1:29" ht="14.25" customHeight="1">
      <c r="A474" s="275" t="s">
        <v>129</v>
      </c>
      <c r="B474" s="219" t="s">
        <v>356</v>
      </c>
      <c r="C474" s="244"/>
      <c r="D474" s="245"/>
      <c r="E474" s="857"/>
      <c r="F474" s="825"/>
      <c r="G474" s="825"/>
      <c r="H474" s="95"/>
      <c r="I474" s="95"/>
      <c r="J474" s="95"/>
      <c r="K474" s="95"/>
      <c r="L474" s="95"/>
      <c r="M474" s="147"/>
      <c r="N474" s="147"/>
      <c r="O474" s="147"/>
      <c r="P474" s="147"/>
      <c r="Q474" s="147"/>
      <c r="R474" s="147"/>
      <c r="S474" s="147"/>
      <c r="T474" s="145"/>
      <c r="U474" s="145"/>
      <c r="V474" s="145"/>
      <c r="W474" s="145"/>
      <c r="X474" s="145"/>
      <c r="Y474" s="145"/>
      <c r="Z474" s="145"/>
      <c r="AA474" s="145"/>
      <c r="AB474" s="145"/>
      <c r="AC474" s="145"/>
    </row>
    <row r="475" spans="1:29" ht="14.25" customHeight="1">
      <c r="A475" s="275" t="s">
        <v>129</v>
      </c>
      <c r="B475" s="219" t="s">
        <v>357</v>
      </c>
      <c r="C475" s="244"/>
      <c r="D475" s="245"/>
      <c r="E475" s="93" t="s">
        <v>366</v>
      </c>
      <c r="F475" s="254"/>
      <c r="G475" s="254"/>
      <c r="H475" s="255"/>
      <c r="I475" s="95"/>
      <c r="J475" s="95"/>
      <c r="K475" s="95"/>
      <c r="L475" s="95"/>
      <c r="M475" s="92"/>
      <c r="N475" s="92"/>
      <c r="O475" s="92"/>
      <c r="P475" s="92"/>
      <c r="Q475" s="92"/>
      <c r="R475" s="92"/>
      <c r="S475" s="92"/>
      <c r="T475" s="9"/>
      <c r="U475" s="9"/>
      <c r="V475" s="9"/>
      <c r="W475" s="9"/>
      <c r="X475" s="9"/>
      <c r="Y475" s="9"/>
      <c r="Z475" s="9"/>
      <c r="AA475" s="9"/>
      <c r="AB475" s="9"/>
      <c r="AC475" s="9"/>
    </row>
    <row r="476" spans="1:29" ht="14.25" customHeight="1">
      <c r="A476" s="275" t="s">
        <v>129</v>
      </c>
      <c r="B476" s="247" t="s">
        <v>358</v>
      </c>
      <c r="C476" s="248">
        <f t="shared" ref="C476:D476" si="13">C474-C475</f>
        <v>0</v>
      </c>
      <c r="D476" s="249">
        <f t="shared" si="13"/>
        <v>0</v>
      </c>
      <c r="E476" s="861"/>
      <c r="F476" s="825"/>
      <c r="G476" s="825"/>
      <c r="H476" s="95"/>
      <c r="I476" s="95"/>
      <c r="J476" s="95"/>
      <c r="K476" s="95"/>
      <c r="L476" s="95"/>
      <c r="M476" s="92"/>
      <c r="N476" s="92"/>
      <c r="O476" s="92"/>
      <c r="P476" s="92"/>
      <c r="Q476" s="92"/>
      <c r="R476" s="92"/>
      <c r="S476" s="92"/>
      <c r="T476" s="9"/>
      <c r="U476" s="9"/>
      <c r="V476" s="9"/>
      <c r="W476" s="9"/>
      <c r="X476" s="9"/>
      <c r="Y476" s="9"/>
      <c r="Z476" s="9"/>
      <c r="AA476" s="9"/>
      <c r="AB476" s="9"/>
      <c r="AC476" s="9"/>
    </row>
    <row r="477" spans="1:29" ht="14.25" customHeight="1">
      <c r="A477" s="156"/>
      <c r="B477" s="82"/>
      <c r="C477" s="225"/>
      <c r="D477" s="225"/>
      <c r="E477" s="225"/>
      <c r="F477" s="82"/>
      <c r="G477" s="82"/>
      <c r="H477" s="95"/>
      <c r="I477" s="95"/>
      <c r="J477" s="95"/>
      <c r="K477" s="95"/>
      <c r="L477" s="95"/>
      <c r="M477" s="92"/>
      <c r="N477" s="92"/>
      <c r="O477" s="92"/>
      <c r="P477" s="92"/>
      <c r="Q477" s="92"/>
      <c r="R477" s="92"/>
      <c r="S477" s="92"/>
      <c r="T477" s="9"/>
      <c r="U477" s="9"/>
      <c r="V477" s="9"/>
      <c r="W477" s="9"/>
      <c r="X477" s="9"/>
      <c r="Y477" s="9"/>
      <c r="Z477" s="9"/>
      <c r="AA477" s="9"/>
      <c r="AB477" s="9"/>
      <c r="AC477" s="9"/>
    </row>
    <row r="478" spans="1:29" ht="14.25" customHeight="1">
      <c r="A478" s="156"/>
      <c r="B478" s="82"/>
      <c r="C478" s="225"/>
      <c r="D478" s="225"/>
      <c r="E478" s="225"/>
      <c r="F478" s="82"/>
      <c r="G478" s="82"/>
      <c r="H478" s="95"/>
      <c r="I478" s="95"/>
      <c r="J478" s="95"/>
      <c r="K478" s="95"/>
      <c r="L478" s="95"/>
      <c r="M478" s="92"/>
      <c r="N478" s="92"/>
      <c r="O478" s="92"/>
      <c r="P478" s="92"/>
      <c r="Q478" s="92"/>
      <c r="R478" s="92"/>
      <c r="S478" s="92"/>
      <c r="T478" s="9"/>
      <c r="U478" s="9"/>
      <c r="V478" s="9"/>
      <c r="W478" s="9"/>
      <c r="X478" s="9"/>
      <c r="Y478" s="9"/>
      <c r="Z478" s="9"/>
      <c r="AA478" s="9"/>
      <c r="AB478" s="9"/>
      <c r="AC478" s="9"/>
    </row>
    <row r="479" spans="1:29" ht="14.25" customHeight="1">
      <c r="A479" s="156"/>
      <c r="B479" s="82"/>
      <c r="C479" s="225"/>
      <c r="D479" s="225"/>
      <c r="E479" s="225"/>
      <c r="F479" s="82"/>
      <c r="G479" s="82"/>
      <c r="H479" s="95"/>
      <c r="I479" s="95"/>
      <c r="J479" s="95"/>
      <c r="K479" s="95"/>
      <c r="L479" s="95"/>
      <c r="M479" s="92"/>
      <c r="N479" s="92"/>
      <c r="O479" s="92"/>
      <c r="P479" s="92"/>
      <c r="Q479" s="92"/>
      <c r="R479" s="92"/>
      <c r="S479" s="92"/>
      <c r="T479" s="9"/>
      <c r="U479" s="9"/>
      <c r="V479" s="9"/>
      <c r="W479" s="9"/>
      <c r="X479" s="9"/>
      <c r="Y479" s="9"/>
      <c r="Z479" s="9"/>
      <c r="AA479" s="9"/>
      <c r="AB479" s="9"/>
      <c r="AC479" s="9"/>
    </row>
    <row r="480" spans="1:29" ht="14.25" customHeight="1">
      <c r="A480" s="156"/>
      <c r="B480" s="82"/>
      <c r="C480" s="225"/>
      <c r="D480" s="225"/>
      <c r="E480" s="225"/>
      <c r="F480" s="82"/>
      <c r="G480" s="82"/>
      <c r="H480" s="95"/>
      <c r="I480" s="95"/>
      <c r="J480" s="95"/>
      <c r="K480" s="95"/>
      <c r="L480" s="95"/>
      <c r="M480" s="92"/>
      <c r="N480" s="92"/>
      <c r="O480" s="92"/>
      <c r="P480" s="92"/>
      <c r="Q480" s="92"/>
      <c r="R480" s="92"/>
      <c r="S480" s="92"/>
      <c r="T480" s="9"/>
      <c r="U480" s="9"/>
      <c r="V480" s="9"/>
      <c r="W480" s="9"/>
      <c r="X480" s="9"/>
      <c r="Y480" s="9"/>
      <c r="Z480" s="9"/>
      <c r="AA480" s="9"/>
      <c r="AB480" s="9"/>
      <c r="AC480" s="9"/>
    </row>
    <row r="481" spans="1:29" ht="14.25" customHeight="1">
      <c r="A481" s="156"/>
      <c r="B481" s="82"/>
      <c r="C481" s="225"/>
      <c r="D481" s="225"/>
      <c r="E481" s="225"/>
      <c r="F481" s="82"/>
      <c r="G481" s="82"/>
      <c r="H481" s="95"/>
      <c r="I481" s="95"/>
      <c r="J481" s="95"/>
      <c r="K481" s="95"/>
      <c r="L481" s="95"/>
      <c r="M481" s="92"/>
      <c r="N481" s="92"/>
      <c r="O481" s="92"/>
      <c r="P481" s="92"/>
      <c r="Q481" s="92"/>
      <c r="R481" s="92"/>
      <c r="S481" s="92"/>
      <c r="T481" s="9"/>
      <c r="U481" s="9"/>
      <c r="V481" s="9"/>
      <c r="W481" s="9"/>
      <c r="X481" s="9"/>
      <c r="Y481" s="9"/>
      <c r="Z481" s="9"/>
      <c r="AA481" s="9"/>
      <c r="AB481" s="9"/>
      <c r="AC481" s="9"/>
    </row>
    <row r="482" spans="1:29" ht="14.25" customHeight="1">
      <c r="A482" s="156"/>
      <c r="B482" s="9"/>
      <c r="C482" s="9"/>
      <c r="D482" s="9"/>
      <c r="E482" s="9"/>
      <c r="F482" s="9"/>
      <c r="G482" s="9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"/>
      <c r="U482" s="9"/>
      <c r="V482" s="9"/>
      <c r="W482" s="9"/>
      <c r="X482" s="9"/>
      <c r="Y482" s="9"/>
      <c r="Z482" s="9"/>
      <c r="AA482" s="9"/>
      <c r="AB482" s="9"/>
      <c r="AC482" s="9"/>
    </row>
    <row r="483" spans="1:29" ht="14.25" customHeight="1">
      <c r="A483" s="156"/>
      <c r="B483" s="9"/>
      <c r="C483" s="9"/>
      <c r="D483" s="9"/>
      <c r="E483" s="9"/>
      <c r="F483" s="9"/>
      <c r="G483" s="9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"/>
      <c r="U483" s="9"/>
      <c r="V483" s="9"/>
      <c r="W483" s="9"/>
      <c r="X483" s="9"/>
      <c r="Y483" s="9"/>
      <c r="Z483" s="9"/>
      <c r="AA483" s="9"/>
      <c r="AB483" s="9"/>
      <c r="AC483" s="9"/>
    </row>
    <row r="484" spans="1:29" ht="14.25" customHeight="1">
      <c r="A484" s="156"/>
      <c r="B484" s="9"/>
      <c r="C484" s="9"/>
      <c r="D484" s="9"/>
      <c r="E484" s="9"/>
      <c r="F484" s="9"/>
      <c r="G484" s="9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"/>
      <c r="U484" s="9"/>
      <c r="V484" s="9"/>
      <c r="W484" s="9"/>
      <c r="X484" s="9"/>
      <c r="Y484" s="9"/>
      <c r="Z484" s="9"/>
      <c r="AA484" s="9"/>
      <c r="AB484" s="9"/>
      <c r="AC484" s="9"/>
    </row>
    <row r="485" spans="1:29" ht="14.25" customHeight="1">
      <c r="A485" s="156"/>
      <c r="B485" s="9"/>
      <c r="C485" s="9"/>
      <c r="D485" s="9"/>
      <c r="E485" s="9"/>
      <c r="F485" s="9"/>
      <c r="G485" s="9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"/>
      <c r="U485" s="9"/>
      <c r="V485" s="9"/>
      <c r="W485" s="9"/>
      <c r="X485" s="9"/>
      <c r="Y485" s="9"/>
      <c r="Z485" s="9"/>
      <c r="AA485" s="9"/>
      <c r="AB485" s="9"/>
      <c r="AC485" s="9"/>
    </row>
    <row r="486" spans="1:29" ht="14.25" customHeight="1">
      <c r="A486" s="156"/>
      <c r="B486" s="9"/>
      <c r="C486" s="9"/>
      <c r="D486" s="9"/>
      <c r="E486" s="9"/>
      <c r="F486" s="9"/>
      <c r="G486" s="9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"/>
      <c r="U486" s="9"/>
      <c r="V486" s="9"/>
      <c r="W486" s="9"/>
      <c r="X486" s="9"/>
      <c r="Y486" s="9"/>
      <c r="Z486" s="9"/>
      <c r="AA486" s="9"/>
      <c r="AB486" s="9"/>
      <c r="AC486" s="9"/>
    </row>
    <row r="487" spans="1:29" ht="14.25" customHeight="1">
      <c r="A487" s="156"/>
      <c r="B487" s="9"/>
      <c r="C487" s="9"/>
      <c r="D487" s="9"/>
      <c r="E487" s="9"/>
      <c r="F487" s="9"/>
      <c r="G487" s="9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"/>
      <c r="U487" s="9"/>
      <c r="V487" s="9"/>
      <c r="W487" s="9"/>
      <c r="X487" s="9"/>
      <c r="Y487" s="9"/>
      <c r="Z487" s="9"/>
      <c r="AA487" s="9"/>
      <c r="AB487" s="9"/>
      <c r="AC487" s="9"/>
    </row>
    <row r="488" spans="1:29" ht="14.25" customHeight="1">
      <c r="A488" s="156"/>
      <c r="B488" s="9"/>
      <c r="C488" s="9"/>
      <c r="D488" s="9"/>
      <c r="E488" s="9"/>
      <c r="F488" s="9"/>
      <c r="G488" s="9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"/>
      <c r="U488" s="9"/>
      <c r="V488" s="9"/>
      <c r="W488" s="9"/>
      <c r="X488" s="9"/>
      <c r="Y488" s="9"/>
      <c r="Z488" s="9"/>
      <c r="AA488" s="9"/>
      <c r="AB488" s="9"/>
      <c r="AC488" s="9"/>
    </row>
    <row r="489" spans="1:29" ht="14.25" customHeight="1">
      <c r="A489" s="156"/>
      <c r="B489" s="9"/>
      <c r="C489" s="9"/>
      <c r="D489" s="9"/>
      <c r="E489" s="9"/>
      <c r="F489" s="9"/>
      <c r="G489" s="9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"/>
      <c r="U489" s="9"/>
      <c r="V489" s="9"/>
      <c r="W489" s="9"/>
      <c r="X489" s="9"/>
      <c r="Y489" s="9"/>
      <c r="Z489" s="9"/>
      <c r="AA489" s="9"/>
      <c r="AB489" s="9"/>
      <c r="AC489" s="9"/>
    </row>
    <row r="490" spans="1:29" ht="14.25" customHeight="1">
      <c r="A490" s="156"/>
      <c r="B490" s="9"/>
      <c r="C490" s="9"/>
      <c r="D490" s="9"/>
      <c r="E490" s="9"/>
      <c r="F490" s="9"/>
      <c r="G490" s="9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"/>
      <c r="U490" s="9"/>
      <c r="V490" s="9"/>
      <c r="W490" s="9"/>
      <c r="X490" s="9"/>
      <c r="Y490" s="9"/>
      <c r="Z490" s="9"/>
      <c r="AA490" s="9"/>
      <c r="AB490" s="9"/>
      <c r="AC490" s="9"/>
    </row>
    <row r="491" spans="1:29" ht="14.25" customHeight="1">
      <c r="A491" s="156"/>
      <c r="B491" s="9"/>
      <c r="C491" s="9"/>
      <c r="D491" s="9"/>
      <c r="E491" s="9"/>
      <c r="F491" s="9"/>
      <c r="G491" s="9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"/>
      <c r="U491" s="9"/>
      <c r="V491" s="9"/>
      <c r="W491" s="9"/>
      <c r="X491" s="9"/>
      <c r="Y491" s="9"/>
      <c r="Z491" s="9"/>
      <c r="AA491" s="9"/>
      <c r="AB491" s="9"/>
      <c r="AC491" s="9"/>
    </row>
    <row r="492" spans="1:29" ht="14.25" customHeight="1">
      <c r="A492" s="156"/>
      <c r="B492" s="9"/>
      <c r="C492" s="9"/>
      <c r="D492" s="9"/>
      <c r="E492" s="9"/>
      <c r="F492" s="9"/>
      <c r="G492" s="9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"/>
      <c r="U492" s="9"/>
      <c r="V492" s="9"/>
      <c r="W492" s="9"/>
      <c r="X492" s="9"/>
      <c r="Y492" s="9"/>
      <c r="Z492" s="9"/>
      <c r="AA492" s="9"/>
      <c r="AB492" s="9"/>
      <c r="AC492" s="9"/>
    </row>
    <row r="493" spans="1:29" ht="14.25" customHeight="1">
      <c r="A493" s="156"/>
      <c r="B493" s="9"/>
      <c r="C493" s="9"/>
      <c r="D493" s="9"/>
      <c r="E493" s="9"/>
      <c r="F493" s="9"/>
      <c r="G493" s="9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"/>
      <c r="U493" s="9"/>
      <c r="V493" s="9"/>
      <c r="W493" s="9"/>
      <c r="X493" s="9"/>
      <c r="Y493" s="9"/>
      <c r="Z493" s="9"/>
      <c r="AA493" s="9"/>
      <c r="AB493" s="9"/>
      <c r="AC493" s="9"/>
    </row>
    <row r="494" spans="1:29" ht="14.25" customHeight="1">
      <c r="A494" s="156" t="s">
        <v>24</v>
      </c>
      <c r="B494" s="801" t="s">
        <v>412</v>
      </c>
      <c r="C494" s="797"/>
      <c r="D494" s="797"/>
      <c r="E494" s="793"/>
      <c r="F494" s="9"/>
      <c r="G494" s="9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"/>
      <c r="U494" s="9"/>
      <c r="V494" s="9"/>
      <c r="W494" s="9"/>
      <c r="X494" s="9"/>
      <c r="Y494" s="9"/>
      <c r="Z494" s="9"/>
      <c r="AA494" s="9"/>
      <c r="AB494" s="9"/>
      <c r="AC494" s="9"/>
    </row>
    <row r="495" spans="1:29" ht="14.25" customHeight="1">
      <c r="A495" s="156" t="s">
        <v>24</v>
      </c>
      <c r="B495" s="21" t="s">
        <v>413</v>
      </c>
      <c r="C495" s="21">
        <f>Input!C2</f>
        <v>2018</v>
      </c>
      <c r="D495" s="21">
        <f>Input!D2</f>
        <v>2017</v>
      </c>
      <c r="E495" s="21" t="s">
        <v>414</v>
      </c>
      <c r="F495" s="9"/>
      <c r="G495" s="9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"/>
      <c r="U495" s="9"/>
      <c r="V495" s="9"/>
      <c r="W495" s="9"/>
      <c r="X495" s="9"/>
      <c r="Y495" s="9"/>
      <c r="Z495" s="9"/>
      <c r="AA495" s="9"/>
      <c r="AB495" s="9"/>
      <c r="AC495" s="9"/>
    </row>
    <row r="496" spans="1:29" ht="14.25" customHeight="1">
      <c r="A496" s="156" t="s">
        <v>24</v>
      </c>
      <c r="B496" s="20"/>
      <c r="C496" s="20"/>
      <c r="D496" s="20"/>
      <c r="E496" s="20"/>
      <c r="F496" s="9"/>
      <c r="G496" s="9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"/>
      <c r="U496" s="9"/>
      <c r="V496" s="9"/>
      <c r="W496" s="9"/>
      <c r="X496" s="9"/>
      <c r="Y496" s="9"/>
      <c r="Z496" s="9"/>
      <c r="AA496" s="9"/>
      <c r="AB496" s="9"/>
      <c r="AC496" s="9"/>
    </row>
    <row r="497" spans="1:29" ht="14.25" customHeight="1">
      <c r="A497" s="156" t="s">
        <v>24</v>
      </c>
      <c r="B497" s="20" t="s">
        <v>415</v>
      </c>
      <c r="C497" s="26">
        <f>PLBS!C25</f>
        <v>0</v>
      </c>
      <c r="D497" s="26">
        <f>PLBS!E25</f>
        <v>0</v>
      </c>
      <c r="E497" s="26"/>
      <c r="F497" s="9"/>
      <c r="G497" s="9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"/>
      <c r="U497" s="9"/>
      <c r="V497" s="9"/>
      <c r="W497" s="9"/>
      <c r="X497" s="9"/>
      <c r="Y497" s="9"/>
      <c r="Z497" s="9"/>
      <c r="AA497" s="9"/>
      <c r="AB497" s="9"/>
      <c r="AC497" s="9"/>
    </row>
    <row r="498" spans="1:29" ht="14.25" customHeight="1">
      <c r="A498" s="156" t="s">
        <v>24</v>
      </c>
      <c r="B498" s="20" t="s">
        <v>416</v>
      </c>
      <c r="C498" s="26">
        <f>PLBS!C26</f>
        <v>0</v>
      </c>
      <c r="D498" s="26">
        <f>PLBS!E26</f>
        <v>0</v>
      </c>
      <c r="E498" s="26"/>
      <c r="F498" s="9"/>
      <c r="G498" s="9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"/>
      <c r="U498" s="9"/>
      <c r="V498" s="9"/>
      <c r="W498" s="9"/>
      <c r="X498" s="9"/>
      <c r="Y498" s="9"/>
      <c r="Z498" s="9"/>
      <c r="AA498" s="9"/>
      <c r="AB498" s="9"/>
      <c r="AC498" s="9"/>
    </row>
    <row r="499" spans="1:29" ht="14.25" customHeight="1">
      <c r="A499" s="156" t="s">
        <v>24</v>
      </c>
      <c r="B499" s="308" t="s">
        <v>417</v>
      </c>
      <c r="C499" s="309">
        <f t="shared" ref="C499:D499" si="14">C497-C498</f>
        <v>0</v>
      </c>
      <c r="D499" s="309">
        <f t="shared" si="14"/>
        <v>0</v>
      </c>
      <c r="E499" s="309">
        <f>IF(C499&lt;2*D499,C499,2*D499)</f>
        <v>0</v>
      </c>
      <c r="F499" s="9"/>
      <c r="G499" s="9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"/>
      <c r="U499" s="9"/>
      <c r="V499" s="9"/>
      <c r="W499" s="9"/>
      <c r="X499" s="9"/>
      <c r="Y499" s="9"/>
      <c r="Z499" s="9"/>
      <c r="AA499" s="9"/>
      <c r="AB499" s="9"/>
      <c r="AC499" s="9"/>
    </row>
    <row r="500" spans="1:29" ht="14.25" customHeight="1">
      <c r="A500" s="156" t="s">
        <v>24</v>
      </c>
      <c r="B500" s="20"/>
      <c r="C500" s="26"/>
      <c r="D500" s="26"/>
      <c r="E500" s="26"/>
      <c r="F500" s="9"/>
      <c r="G500" s="9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"/>
      <c r="U500" s="9"/>
      <c r="V500" s="9"/>
      <c r="W500" s="9"/>
      <c r="X500" s="9"/>
      <c r="Y500" s="9"/>
      <c r="Z500" s="9"/>
      <c r="AA500" s="9"/>
      <c r="AB500" s="9"/>
      <c r="AC500" s="9"/>
    </row>
    <row r="501" spans="1:29" ht="14.25" customHeight="1">
      <c r="A501" s="156" t="s">
        <v>24</v>
      </c>
      <c r="B501" s="20" t="s">
        <v>418</v>
      </c>
      <c r="C501" s="26">
        <f>PLBS!C21</f>
        <v>0</v>
      </c>
      <c r="D501" s="26">
        <f>PLBS!E21</f>
        <v>0</v>
      </c>
      <c r="E501" s="309">
        <f>IF(C501&lt;1.5*C499,C501,1.5*C499)</f>
        <v>0</v>
      </c>
      <c r="F501" s="9"/>
      <c r="G501" s="9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"/>
      <c r="U501" s="9"/>
      <c r="V501" s="9"/>
      <c r="W501" s="9"/>
      <c r="X501" s="9"/>
      <c r="Y501" s="9"/>
      <c r="Z501" s="9"/>
      <c r="AA501" s="9"/>
      <c r="AB501" s="9"/>
      <c r="AC501" s="9"/>
    </row>
    <row r="502" spans="1:29" ht="14.25" customHeight="1">
      <c r="A502" s="156" t="s">
        <v>24</v>
      </c>
      <c r="B502" s="20"/>
      <c r="C502" s="26"/>
      <c r="D502" s="26"/>
      <c r="E502" s="26"/>
      <c r="F502" s="9"/>
      <c r="G502" s="9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"/>
      <c r="U502" s="9"/>
      <c r="V502" s="9"/>
      <c r="W502" s="9"/>
      <c r="X502" s="9"/>
      <c r="Y502" s="9"/>
      <c r="Z502" s="9"/>
      <c r="AA502" s="9"/>
      <c r="AB502" s="9"/>
      <c r="AC502" s="9"/>
    </row>
    <row r="503" spans="1:29" ht="14.25" customHeight="1">
      <c r="A503" s="156" t="s">
        <v>24</v>
      </c>
      <c r="B503" s="20" t="s">
        <v>419</v>
      </c>
      <c r="C503" s="26">
        <f>PLBS!C29</f>
        <v>0</v>
      </c>
      <c r="D503" s="26">
        <f>PLBS!E29</f>
        <v>0</v>
      </c>
      <c r="E503" s="309">
        <f>C503</f>
        <v>0</v>
      </c>
      <c r="F503" s="9"/>
      <c r="G503" s="9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"/>
      <c r="U503" s="9"/>
      <c r="V503" s="9"/>
      <c r="W503" s="9"/>
      <c r="X503" s="9"/>
      <c r="Y503" s="9"/>
      <c r="Z503" s="9"/>
      <c r="AA503" s="9"/>
      <c r="AB503" s="9"/>
      <c r="AC503" s="9"/>
    </row>
    <row r="504" spans="1:29" ht="14.25" customHeight="1">
      <c r="A504" s="156" t="s">
        <v>24</v>
      </c>
      <c r="B504" s="20"/>
      <c r="C504" s="26"/>
      <c r="D504" s="26"/>
      <c r="E504" s="26"/>
      <c r="F504" s="9"/>
      <c r="G504" s="9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"/>
      <c r="U504" s="9"/>
      <c r="V504" s="9"/>
      <c r="W504" s="9"/>
      <c r="X504" s="9"/>
      <c r="Y504" s="9"/>
      <c r="Z504" s="9"/>
      <c r="AA504" s="9"/>
      <c r="AB504" s="9"/>
      <c r="AC504" s="9"/>
    </row>
    <row r="505" spans="1:29" ht="14.25" customHeight="1">
      <c r="A505" s="156" t="s">
        <v>24</v>
      </c>
      <c r="B505" s="20" t="s">
        <v>420</v>
      </c>
      <c r="C505" s="264">
        <v>0</v>
      </c>
      <c r="D505" s="264">
        <v>0</v>
      </c>
      <c r="E505" s="17">
        <f>IF(D505=0,(C505*0.5),(((C505+D505)/2)*0.75))</f>
        <v>0</v>
      </c>
      <c r="F505" s="870"/>
      <c r="G505" s="825"/>
      <c r="H505" s="825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"/>
      <c r="U505" s="9"/>
      <c r="V505" s="9"/>
      <c r="W505" s="9"/>
      <c r="X505" s="9"/>
      <c r="Y505" s="9"/>
      <c r="Z505" s="9"/>
      <c r="AA505" s="9"/>
      <c r="AB505" s="9"/>
      <c r="AC505" s="9"/>
    </row>
    <row r="506" spans="1:29" ht="14.25" customHeight="1">
      <c r="A506" s="156" t="s">
        <v>24</v>
      </c>
      <c r="B506" s="20"/>
      <c r="C506" s="26"/>
      <c r="D506" s="26"/>
      <c r="E506" s="26"/>
      <c r="F506" s="9"/>
      <c r="G506" s="9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"/>
      <c r="U506" s="9"/>
      <c r="V506" s="9"/>
      <c r="W506" s="9"/>
      <c r="X506" s="9"/>
      <c r="Y506" s="9"/>
      <c r="Z506" s="9"/>
      <c r="AA506" s="9"/>
      <c r="AB506" s="9"/>
      <c r="AC506" s="9"/>
    </row>
    <row r="507" spans="1:29" ht="14.25" customHeight="1">
      <c r="A507" s="156" t="s">
        <v>24</v>
      </c>
      <c r="B507" s="801" t="s">
        <v>315</v>
      </c>
      <c r="C507" s="797"/>
      <c r="D507" s="793"/>
      <c r="E507" s="39">
        <f>SUM(E499:E505)</f>
        <v>0</v>
      </c>
      <c r="F507" s="9"/>
      <c r="G507" s="9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"/>
      <c r="U507" s="9"/>
      <c r="V507" s="9"/>
      <c r="W507" s="9"/>
      <c r="X507" s="9"/>
      <c r="Y507" s="9"/>
      <c r="Z507" s="9"/>
      <c r="AA507" s="9"/>
      <c r="AB507" s="9"/>
      <c r="AC507" s="9"/>
    </row>
    <row r="508" spans="1:29" ht="14.25" customHeight="1">
      <c r="A508" s="156" t="s">
        <v>24</v>
      </c>
      <c r="B508" s="871" t="s">
        <v>271</v>
      </c>
      <c r="C508" s="797"/>
      <c r="D508" s="793"/>
      <c r="E508" s="20">
        <f>E544</f>
        <v>36</v>
      </c>
      <c r="F508" s="9"/>
      <c r="G508" s="9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"/>
      <c r="U508" s="9"/>
      <c r="V508" s="9"/>
      <c r="W508" s="9"/>
      <c r="X508" s="9"/>
      <c r="Y508" s="9"/>
      <c r="Z508" s="9"/>
      <c r="AA508" s="9"/>
      <c r="AB508" s="9"/>
      <c r="AC508" s="9"/>
    </row>
    <row r="509" spans="1:29" ht="14.25" customHeight="1">
      <c r="A509" s="156" t="s">
        <v>24</v>
      </c>
      <c r="B509" s="871" t="s">
        <v>272</v>
      </c>
      <c r="C509" s="797"/>
      <c r="D509" s="793"/>
      <c r="E509" s="310">
        <f>+IF(E508&lt;=24,3,4)</f>
        <v>4</v>
      </c>
      <c r="F509" s="9"/>
      <c r="G509" s="9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"/>
      <c r="U509" s="9"/>
      <c r="V509" s="9"/>
      <c r="W509" s="9"/>
      <c r="X509" s="9"/>
      <c r="Y509" s="9"/>
      <c r="Z509" s="9"/>
      <c r="AA509" s="9"/>
      <c r="AB509" s="9"/>
      <c r="AC509" s="9"/>
    </row>
    <row r="510" spans="1:29" ht="14.25" customHeight="1">
      <c r="A510" s="156" t="s">
        <v>24</v>
      </c>
      <c r="B510" s="801" t="s">
        <v>421</v>
      </c>
      <c r="C510" s="797"/>
      <c r="D510" s="793"/>
      <c r="E510" s="39">
        <f>E507*E509</f>
        <v>0</v>
      </c>
      <c r="F510" s="9"/>
      <c r="G510" s="9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"/>
      <c r="U510" s="9"/>
      <c r="V510" s="9"/>
      <c r="W510" s="9"/>
      <c r="X510" s="9"/>
      <c r="Y510" s="9"/>
      <c r="Z510" s="9"/>
      <c r="AA510" s="9"/>
      <c r="AB510" s="9"/>
      <c r="AC510" s="9"/>
    </row>
    <row r="511" spans="1:29" ht="14.25" customHeight="1">
      <c r="A511" s="156" t="s">
        <v>24</v>
      </c>
      <c r="B511" s="9"/>
      <c r="C511" s="9"/>
      <c r="D511" s="9"/>
      <c r="E511" s="9"/>
      <c r="F511" s="9"/>
      <c r="G511" s="9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"/>
      <c r="U511" s="9"/>
      <c r="V511" s="9"/>
      <c r="W511" s="9"/>
      <c r="X511" s="9"/>
      <c r="Y511" s="9"/>
      <c r="Z511" s="9"/>
      <c r="AA511" s="9"/>
      <c r="AB511" s="9"/>
      <c r="AC511" s="9"/>
    </row>
    <row r="512" spans="1:29" ht="14.25" customHeight="1">
      <c r="A512" s="156" t="s">
        <v>24</v>
      </c>
      <c r="B512" s="9"/>
      <c r="C512" s="9"/>
      <c r="D512" s="9"/>
      <c r="E512" s="9"/>
      <c r="F512" s="9"/>
      <c r="G512" s="9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"/>
      <c r="U512" s="9"/>
      <c r="V512" s="9"/>
      <c r="W512" s="9"/>
      <c r="X512" s="9"/>
      <c r="Y512" s="9"/>
      <c r="Z512" s="9"/>
      <c r="AA512" s="9"/>
      <c r="AB512" s="9"/>
      <c r="AC512" s="9"/>
    </row>
    <row r="513" spans="1:29" ht="14.25" customHeight="1">
      <c r="A513" s="156" t="s">
        <v>24</v>
      </c>
      <c r="B513" s="9"/>
      <c r="C513" s="9"/>
      <c r="D513" s="9"/>
      <c r="E513" s="9"/>
      <c r="F513" s="9"/>
      <c r="G513" s="9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"/>
      <c r="U513" s="9"/>
      <c r="V513" s="9"/>
      <c r="W513" s="9"/>
      <c r="X513" s="9"/>
      <c r="Y513" s="9"/>
      <c r="Z513" s="9"/>
      <c r="AA513" s="9"/>
      <c r="AB513" s="9"/>
      <c r="AC513" s="9"/>
    </row>
    <row r="514" spans="1:29" ht="12.75" customHeight="1">
      <c r="A514" s="156" t="s">
        <v>24</v>
      </c>
      <c r="B514" s="801" t="s">
        <v>422</v>
      </c>
      <c r="C514" s="797"/>
      <c r="D514" s="793"/>
      <c r="E514" s="311" t="s">
        <v>423</v>
      </c>
      <c r="F514" s="833" t="s">
        <v>424</v>
      </c>
      <c r="G514" s="825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"/>
      <c r="U514" s="9"/>
      <c r="V514" s="9"/>
      <c r="W514" s="9"/>
      <c r="X514" s="9"/>
      <c r="Y514" s="9"/>
      <c r="Z514" s="9"/>
      <c r="AA514" s="9"/>
      <c r="AB514" s="9"/>
      <c r="AC514" s="9"/>
    </row>
    <row r="515" spans="1:29" ht="14.25" customHeight="1">
      <c r="A515" s="156" t="s">
        <v>24</v>
      </c>
      <c r="B515" s="311" t="s">
        <v>413</v>
      </c>
      <c r="C515" s="311" t="s">
        <v>322</v>
      </c>
      <c r="D515" s="311" t="s">
        <v>425</v>
      </c>
      <c r="E515" s="312" t="s">
        <v>426</v>
      </c>
      <c r="F515" s="825"/>
      <c r="G515" s="825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"/>
      <c r="U515" s="9"/>
      <c r="V515" s="9"/>
      <c r="W515" s="9"/>
      <c r="X515" s="9"/>
      <c r="Y515" s="9"/>
      <c r="Z515" s="9"/>
      <c r="AA515" s="9"/>
      <c r="AB515" s="9"/>
      <c r="AC515" s="9"/>
    </row>
    <row r="516" spans="1:29" ht="14.25" customHeight="1">
      <c r="A516" s="156" t="s">
        <v>24</v>
      </c>
      <c r="B516" s="313" t="s">
        <v>427</v>
      </c>
      <c r="C516" s="20"/>
      <c r="D516" s="20"/>
      <c r="E516" s="9"/>
      <c r="F516" s="9"/>
      <c r="G516" s="9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"/>
      <c r="U516" s="9"/>
      <c r="V516" s="9"/>
      <c r="W516" s="9"/>
      <c r="X516" s="9"/>
      <c r="Y516" s="9"/>
      <c r="Z516" s="9"/>
      <c r="AA516" s="9"/>
      <c r="AB516" s="9"/>
      <c r="AC516" s="9"/>
    </row>
    <row r="517" spans="1:29" ht="14.25" customHeight="1">
      <c r="A517" s="156" t="s">
        <v>24</v>
      </c>
      <c r="B517" s="20" t="s">
        <v>428</v>
      </c>
      <c r="C517" s="26">
        <f>PLBS!C4</f>
        <v>0</v>
      </c>
      <c r="D517" s="26"/>
      <c r="E517" s="9"/>
      <c r="F517" s="9"/>
      <c r="G517" s="9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"/>
      <c r="U517" s="9"/>
      <c r="V517" s="9"/>
      <c r="W517" s="9"/>
      <c r="X517" s="9"/>
      <c r="Y517" s="9"/>
      <c r="Z517" s="9"/>
      <c r="AA517" s="9"/>
      <c r="AB517" s="9"/>
      <c r="AC517" s="9"/>
    </row>
    <row r="518" spans="1:29" ht="14.25" customHeight="1">
      <c r="A518" s="156" t="s">
        <v>24</v>
      </c>
      <c r="B518" s="20" t="s">
        <v>429</v>
      </c>
      <c r="C518" s="26">
        <f>E507*1.5</f>
        <v>0</v>
      </c>
      <c r="D518" s="26">
        <f>IF(E515="Non-Consultant",(IF(C517&lt;C518,C517,C518)),IF(E515="Consultant",C517,0))</f>
        <v>0</v>
      </c>
      <c r="E518" s="9"/>
      <c r="F518" s="9"/>
      <c r="G518" s="9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"/>
      <c r="U518" s="9"/>
      <c r="V518" s="9"/>
      <c r="W518" s="9"/>
      <c r="X518" s="9"/>
      <c r="Y518" s="9"/>
      <c r="Z518" s="9"/>
      <c r="AA518" s="9"/>
      <c r="AB518" s="9"/>
      <c r="AC518" s="9"/>
    </row>
    <row r="519" spans="1:29" ht="14.25" customHeight="1">
      <c r="A519" s="156" t="s">
        <v>24</v>
      </c>
      <c r="B519" s="20"/>
      <c r="C519" s="26"/>
      <c r="D519" s="309"/>
      <c r="E519" s="9"/>
      <c r="F519" s="9"/>
      <c r="G519" s="9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"/>
      <c r="U519" s="9"/>
      <c r="V519" s="9"/>
      <c r="W519" s="9"/>
      <c r="X519" s="9"/>
      <c r="Y519" s="9"/>
      <c r="Z519" s="9"/>
      <c r="AA519" s="9"/>
      <c r="AB519" s="9"/>
      <c r="AC519" s="9"/>
    </row>
    <row r="520" spans="1:29" ht="14.25" customHeight="1">
      <c r="A520" s="156" t="s">
        <v>24</v>
      </c>
      <c r="B520" s="313" t="s">
        <v>430</v>
      </c>
      <c r="C520" s="26"/>
      <c r="D520" s="314">
        <f>PLBS!C22</f>
        <v>0</v>
      </c>
      <c r="E520" s="9"/>
      <c r="F520" s="9"/>
      <c r="G520" s="9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"/>
      <c r="U520" s="9"/>
      <c r="V520" s="9"/>
      <c r="W520" s="9"/>
      <c r="X520" s="9"/>
      <c r="Y520" s="9"/>
      <c r="Z520" s="9"/>
      <c r="AA520" s="9"/>
      <c r="AB520" s="9"/>
      <c r="AC520" s="9"/>
    </row>
    <row r="521" spans="1:29" ht="14.25" customHeight="1">
      <c r="A521" s="156" t="s">
        <v>24</v>
      </c>
      <c r="B521" s="313"/>
      <c r="C521" s="26"/>
      <c r="D521" s="309"/>
      <c r="E521" s="9"/>
      <c r="F521" s="9"/>
      <c r="G521" s="9"/>
      <c r="H521" s="92"/>
      <c r="I521" s="92"/>
      <c r="J521" s="92"/>
      <c r="K521" s="92"/>
      <c r="L521" s="92"/>
      <c r="M521" s="92"/>
      <c r="N521" s="92"/>
      <c r="O521" s="92"/>
      <c r="P521" s="92" t="s">
        <v>431</v>
      </c>
      <c r="Q521" s="92"/>
      <c r="R521" s="92"/>
      <c r="S521" s="92"/>
      <c r="T521" s="9"/>
      <c r="U521" s="9"/>
      <c r="V521" s="9"/>
      <c r="W521" s="9"/>
      <c r="X521" s="9"/>
      <c r="Y521" s="9"/>
      <c r="Z521" s="9"/>
      <c r="AA521" s="9"/>
      <c r="AB521" s="9"/>
      <c r="AC521" s="9"/>
    </row>
    <row r="522" spans="1:29" ht="14.25" customHeight="1">
      <c r="A522" s="156" t="s">
        <v>24</v>
      </c>
      <c r="B522" s="39" t="s">
        <v>432</v>
      </c>
      <c r="C522" s="39"/>
      <c r="D522" s="39">
        <f>IF(E515="Non-Consultant",(D518+D520),IF(E515="Consultant",D518,0))</f>
        <v>0</v>
      </c>
      <c r="E522" s="9"/>
      <c r="F522" s="9"/>
      <c r="G522" s="9"/>
      <c r="H522" s="92"/>
      <c r="I522" s="92"/>
      <c r="J522" s="92"/>
      <c r="K522" s="92"/>
      <c r="L522" s="92"/>
      <c r="M522" s="92"/>
      <c r="N522" s="92"/>
      <c r="O522" s="92"/>
      <c r="P522" s="92" t="s">
        <v>426</v>
      </c>
      <c r="Q522" s="92"/>
      <c r="R522" s="92"/>
      <c r="S522" s="92"/>
      <c r="T522" s="9"/>
      <c r="U522" s="9"/>
      <c r="V522" s="9"/>
      <c r="W522" s="9"/>
      <c r="X522" s="9"/>
      <c r="Y522" s="9"/>
      <c r="Z522" s="9"/>
      <c r="AA522" s="9"/>
      <c r="AB522" s="9"/>
      <c r="AC522" s="9"/>
    </row>
    <row r="523" spans="1:29" ht="14.25" customHeight="1">
      <c r="A523" s="156" t="s">
        <v>24</v>
      </c>
      <c r="B523" s="313"/>
      <c r="C523" s="26"/>
      <c r="D523" s="309"/>
      <c r="E523" s="9"/>
      <c r="F523" s="9"/>
      <c r="G523" s="9"/>
      <c r="H523" s="92"/>
      <c r="I523" s="92"/>
      <c r="J523" s="92"/>
      <c r="K523" s="92"/>
      <c r="L523" s="92"/>
      <c r="M523" s="92"/>
      <c r="N523" s="92"/>
      <c r="O523" s="92"/>
      <c r="P523" s="92" t="s">
        <v>433</v>
      </c>
      <c r="Q523" s="92"/>
      <c r="R523" s="92"/>
      <c r="S523" s="92"/>
      <c r="T523" s="9"/>
      <c r="U523" s="9"/>
      <c r="V523" s="9"/>
      <c r="W523" s="9"/>
      <c r="X523" s="9"/>
      <c r="Y523" s="9"/>
      <c r="Z523" s="9"/>
      <c r="AA523" s="9"/>
      <c r="AB523" s="9"/>
      <c r="AC523" s="9"/>
    </row>
    <row r="524" spans="1:29" ht="14.25" customHeight="1">
      <c r="A524" s="156" t="s">
        <v>24</v>
      </c>
      <c r="B524" s="39" t="s">
        <v>434</v>
      </c>
      <c r="C524" s="39"/>
      <c r="D524" s="39">
        <f>D522/12</f>
        <v>0</v>
      </c>
      <c r="E524" s="9"/>
      <c r="F524" s="9"/>
      <c r="G524" s="9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"/>
      <c r="U524" s="9"/>
      <c r="V524" s="9"/>
      <c r="W524" s="9"/>
      <c r="X524" s="9"/>
      <c r="Y524" s="9"/>
      <c r="Z524" s="9"/>
      <c r="AA524" s="9"/>
      <c r="AB524" s="9"/>
      <c r="AC524" s="9"/>
    </row>
    <row r="525" spans="1:29" ht="14.25" customHeight="1">
      <c r="A525" s="156" t="s">
        <v>24</v>
      </c>
      <c r="B525" s="308"/>
      <c r="C525" s="26"/>
      <c r="D525" s="309"/>
      <c r="E525" s="9"/>
      <c r="F525" s="9"/>
      <c r="G525" s="9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"/>
      <c r="U525" s="9"/>
      <c r="V525" s="9"/>
      <c r="W525" s="9"/>
      <c r="X525" s="9"/>
      <c r="Y525" s="9"/>
      <c r="Z525" s="9"/>
      <c r="AA525" s="9"/>
      <c r="AB525" s="9"/>
      <c r="AC525" s="9"/>
    </row>
    <row r="526" spans="1:29" ht="14.25" customHeight="1">
      <c r="A526" s="156" t="s">
        <v>24</v>
      </c>
      <c r="B526" s="313" t="s">
        <v>435</v>
      </c>
      <c r="C526" s="26"/>
      <c r="D526" s="26"/>
      <c r="E526" s="9"/>
      <c r="F526" s="9"/>
      <c r="G526" s="9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"/>
      <c r="U526" s="9"/>
      <c r="V526" s="9"/>
      <c r="W526" s="9"/>
      <c r="X526" s="9"/>
      <c r="Y526" s="9"/>
      <c r="Z526" s="9"/>
      <c r="AA526" s="9"/>
      <c r="AB526" s="9"/>
      <c r="AC526" s="9"/>
    </row>
    <row r="527" spans="1:29" ht="14.25" customHeight="1">
      <c r="A527" s="156" t="s">
        <v>24</v>
      </c>
      <c r="B527" s="315" t="s">
        <v>436</v>
      </c>
      <c r="C527" s="26">
        <f>((Input_Actv_Loan!$H$37*2)/12)/100000</f>
        <v>0</v>
      </c>
      <c r="D527" s="26"/>
      <c r="E527" s="9"/>
      <c r="F527" s="9"/>
      <c r="G527" s="9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"/>
      <c r="U527" s="9"/>
      <c r="V527" s="9"/>
      <c r="W527" s="9"/>
      <c r="X527" s="9"/>
      <c r="Y527" s="9"/>
      <c r="Z527" s="9"/>
      <c r="AA527" s="9"/>
      <c r="AB527" s="9"/>
      <c r="AC527" s="9"/>
    </row>
    <row r="528" spans="1:29" ht="14.25" customHeight="1">
      <c r="A528" s="156" t="s">
        <v>24</v>
      </c>
      <c r="B528" s="315" t="s">
        <v>260</v>
      </c>
      <c r="C528" s="26">
        <f>Input_Actv_Loan!$C$33+Input_Actv_Loan!$E$33</f>
        <v>0</v>
      </c>
      <c r="D528" s="26"/>
      <c r="E528" s="9"/>
      <c r="F528" s="9"/>
      <c r="G528" s="9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"/>
      <c r="U528" s="9"/>
      <c r="V528" s="9"/>
      <c r="W528" s="9"/>
      <c r="X528" s="9"/>
      <c r="Y528" s="9"/>
      <c r="Z528" s="9"/>
      <c r="AA528" s="9"/>
      <c r="AB528" s="9"/>
      <c r="AC528" s="9"/>
    </row>
    <row r="529" spans="1:29" ht="14.25" customHeight="1">
      <c r="A529" s="156" t="s">
        <v>24</v>
      </c>
      <c r="B529" s="315" t="s">
        <v>437</v>
      </c>
      <c r="C529" s="26">
        <f>(Input_Actv_Loan!$H$29/(12*100000))+((Input!$C$12+Input!$C$14+Input!$C$17+Input!$C$18)/36)</f>
        <v>0</v>
      </c>
      <c r="D529" s="26"/>
      <c r="E529" s="9"/>
      <c r="F529" s="9"/>
      <c r="G529" s="9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"/>
      <c r="U529" s="9"/>
      <c r="V529" s="9"/>
      <c r="W529" s="9"/>
      <c r="X529" s="9"/>
      <c r="Y529" s="9"/>
      <c r="Z529" s="9"/>
      <c r="AA529" s="9"/>
      <c r="AB529" s="9"/>
      <c r="AC529" s="9"/>
    </row>
    <row r="530" spans="1:29" ht="14.25" customHeight="1">
      <c r="A530" s="156" t="s">
        <v>24</v>
      </c>
      <c r="B530" s="315" t="s">
        <v>438</v>
      </c>
      <c r="C530" s="26">
        <f>Input_Actv_Loan!$H$14/(100000*12)+((Input!$C$10+Input!$C$13)/48)+(Input!$C$11/100)</f>
        <v>0</v>
      </c>
      <c r="D530" s="309">
        <f>SUM(C527:C530)</f>
        <v>0</v>
      </c>
      <c r="E530" s="9"/>
      <c r="F530" s="9"/>
      <c r="G530" s="9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"/>
      <c r="U530" s="9"/>
      <c r="V530" s="9"/>
      <c r="W530" s="9"/>
      <c r="X530" s="9"/>
      <c r="Y530" s="9"/>
      <c r="Z530" s="9"/>
      <c r="AA530" s="9"/>
      <c r="AB530" s="9"/>
      <c r="AC530" s="9"/>
    </row>
    <row r="531" spans="1:29" ht="14.25" customHeight="1">
      <c r="A531" s="156" t="s">
        <v>24</v>
      </c>
      <c r="B531" s="313" t="s">
        <v>299</v>
      </c>
      <c r="C531" s="26"/>
      <c r="D531" s="309">
        <f>E546/100000</f>
        <v>0.27338218441405737</v>
      </c>
      <c r="E531" s="9"/>
      <c r="F531" s="9"/>
      <c r="G531" s="9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"/>
      <c r="U531" s="9"/>
      <c r="V531" s="9"/>
      <c r="W531" s="9"/>
      <c r="X531" s="9"/>
      <c r="Y531" s="9"/>
      <c r="Z531" s="9"/>
      <c r="AA531" s="9"/>
      <c r="AB531" s="9"/>
      <c r="AC531" s="9"/>
    </row>
    <row r="532" spans="1:29" ht="14.25" customHeight="1">
      <c r="A532" s="156" t="s">
        <v>24</v>
      </c>
      <c r="B532" s="313"/>
      <c r="C532" s="26"/>
      <c r="D532" s="26"/>
      <c r="E532" s="53"/>
      <c r="F532" s="9"/>
      <c r="G532" s="9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"/>
      <c r="U532" s="9"/>
      <c r="V532" s="9"/>
      <c r="W532" s="9"/>
      <c r="X532" s="9"/>
      <c r="Y532" s="9"/>
      <c r="Z532" s="9"/>
      <c r="AA532" s="9"/>
      <c r="AB532" s="9"/>
      <c r="AC532" s="9"/>
    </row>
    <row r="533" spans="1:29" ht="14.25" customHeight="1">
      <c r="A533" s="156" t="s">
        <v>24</v>
      </c>
      <c r="B533" s="872" t="s">
        <v>439</v>
      </c>
      <c r="C533" s="793"/>
      <c r="D533" s="39">
        <f>D530+D531</f>
        <v>0.27338218441405737</v>
      </c>
      <c r="E533" s="53"/>
      <c r="F533" s="9"/>
      <c r="G533" s="9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"/>
      <c r="U533" s="9"/>
      <c r="V533" s="9"/>
      <c r="W533" s="9"/>
      <c r="X533" s="9"/>
      <c r="Y533" s="9"/>
      <c r="Z533" s="9"/>
      <c r="AA533" s="9"/>
      <c r="AB533" s="9"/>
      <c r="AC533" s="9"/>
    </row>
    <row r="534" spans="1:29" ht="14.25" customHeight="1">
      <c r="A534" s="156" t="s">
        <v>24</v>
      </c>
      <c r="B534" s="20"/>
      <c r="C534" s="20"/>
      <c r="D534" s="20"/>
      <c r="E534" s="9"/>
      <c r="F534" s="9"/>
      <c r="G534" s="9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"/>
      <c r="U534" s="9"/>
      <c r="V534" s="9"/>
      <c r="W534" s="9"/>
      <c r="X534" s="9"/>
      <c r="Y534" s="9"/>
      <c r="Z534" s="9"/>
      <c r="AA534" s="9"/>
      <c r="AB534" s="9"/>
      <c r="AC534" s="9"/>
    </row>
    <row r="535" spans="1:29" ht="14.25" customHeight="1">
      <c r="A535" s="156" t="s">
        <v>24</v>
      </c>
      <c r="B535" s="873" t="s">
        <v>440</v>
      </c>
      <c r="C535" s="793"/>
      <c r="D535" s="316" t="e">
        <f>D533/D524</f>
        <v>#DIV/0!</v>
      </c>
      <c r="E535" s="9"/>
      <c r="F535" s="9"/>
      <c r="G535" s="9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"/>
      <c r="U535" s="9"/>
      <c r="V535" s="9"/>
      <c r="W535" s="9"/>
      <c r="X535" s="9"/>
      <c r="Y535" s="9"/>
      <c r="Z535" s="9"/>
      <c r="AA535" s="9"/>
      <c r="AB535" s="9"/>
      <c r="AC535" s="9"/>
    </row>
    <row r="536" spans="1:29" ht="14.25" customHeight="1">
      <c r="A536" s="156" t="s">
        <v>24</v>
      </c>
      <c r="B536" s="308"/>
      <c r="C536" s="20"/>
      <c r="D536" s="20"/>
      <c r="E536" s="9"/>
      <c r="F536" s="9"/>
      <c r="G536" s="9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"/>
      <c r="U536" s="9"/>
      <c r="V536" s="9"/>
      <c r="W536" s="9"/>
      <c r="X536" s="9"/>
      <c r="Y536" s="9"/>
      <c r="Z536" s="9"/>
      <c r="AA536" s="9"/>
      <c r="AB536" s="9"/>
      <c r="AC536" s="9"/>
    </row>
    <row r="537" spans="1:29" ht="14.25" customHeight="1">
      <c r="A537" s="156" t="s">
        <v>24</v>
      </c>
      <c r="B537" s="873" t="s">
        <v>269</v>
      </c>
      <c r="C537" s="793"/>
      <c r="D537" s="316" t="e">
        <f>(C528+C529+D531)/D524</f>
        <v>#DIV/0!</v>
      </c>
      <c r="E537" s="9"/>
      <c r="F537" s="9"/>
      <c r="G537" s="9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"/>
      <c r="U537" s="9"/>
      <c r="V537" s="9"/>
      <c r="W537" s="9"/>
      <c r="X537" s="9"/>
      <c r="Y537" s="9"/>
      <c r="Z537" s="9"/>
      <c r="AA537" s="9"/>
      <c r="AB537" s="9"/>
      <c r="AC537" s="9"/>
    </row>
    <row r="538" spans="1:29" ht="14.25" customHeight="1">
      <c r="A538" s="156" t="s">
        <v>24</v>
      </c>
      <c r="B538" s="9"/>
      <c r="C538" s="9"/>
      <c r="D538" s="9"/>
      <c r="E538" s="9"/>
      <c r="F538" s="9"/>
      <c r="G538" s="9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"/>
      <c r="U538" s="9"/>
      <c r="V538" s="9"/>
      <c r="W538" s="9"/>
      <c r="X538" s="9"/>
      <c r="Y538" s="9"/>
      <c r="Z538" s="9"/>
      <c r="AA538" s="9"/>
      <c r="AB538" s="9"/>
      <c r="AC538" s="9"/>
    </row>
    <row r="539" spans="1:29" ht="14.25" customHeight="1">
      <c r="A539" s="156" t="s">
        <v>24</v>
      </c>
      <c r="B539" s="9"/>
      <c r="C539" s="9"/>
      <c r="D539" s="9"/>
      <c r="E539" s="9"/>
      <c r="F539" s="9"/>
      <c r="G539" s="9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"/>
      <c r="U539" s="9"/>
      <c r="V539" s="9"/>
      <c r="W539" s="9"/>
      <c r="X539" s="9"/>
      <c r="Y539" s="9"/>
      <c r="Z539" s="9"/>
      <c r="AA539" s="9"/>
      <c r="AB539" s="9"/>
      <c r="AC539" s="9"/>
    </row>
    <row r="540" spans="1:29" ht="14.25" customHeight="1">
      <c r="A540" s="156" t="s">
        <v>24</v>
      </c>
      <c r="B540" s="9"/>
      <c r="C540" s="9"/>
      <c r="D540" s="860" t="s">
        <v>281</v>
      </c>
      <c r="E540" s="838"/>
      <c r="F540" s="9"/>
      <c r="G540" s="9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"/>
      <c r="U540" s="9"/>
      <c r="V540" s="9"/>
      <c r="W540" s="9"/>
      <c r="X540" s="9"/>
      <c r="Y540" s="9"/>
      <c r="Z540" s="9"/>
      <c r="AA540" s="9"/>
      <c r="AB540" s="9"/>
      <c r="AC540" s="9"/>
    </row>
    <row r="541" spans="1:29" ht="14.25" customHeight="1">
      <c r="A541" s="156" t="s">
        <v>24</v>
      </c>
      <c r="B541" s="9"/>
      <c r="C541" s="9"/>
      <c r="D541" s="219" t="s">
        <v>441</v>
      </c>
      <c r="E541" s="234">
        <v>800000</v>
      </c>
      <c r="F541" s="9"/>
      <c r="G541" s="9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"/>
      <c r="U541" s="9"/>
      <c r="V541" s="9"/>
      <c r="W541" s="9"/>
      <c r="X541" s="9"/>
      <c r="Y541" s="9"/>
      <c r="Z541" s="9"/>
      <c r="AA541" s="9"/>
      <c r="AB541" s="9"/>
      <c r="AC541" s="9"/>
    </row>
    <row r="542" spans="1:29" ht="14.25" customHeight="1">
      <c r="A542" s="156" t="s">
        <v>24</v>
      </c>
      <c r="B542" s="9"/>
      <c r="C542" s="9"/>
      <c r="D542" s="219" t="s">
        <v>442</v>
      </c>
      <c r="E542" s="235">
        <v>36</v>
      </c>
      <c r="F542" s="9"/>
      <c r="G542" s="9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"/>
      <c r="U542" s="9"/>
      <c r="V542" s="9"/>
      <c r="W542" s="9"/>
      <c r="X542" s="9"/>
      <c r="Y542" s="9"/>
      <c r="Z542" s="9"/>
      <c r="AA542" s="9"/>
      <c r="AB542" s="9"/>
      <c r="AC542" s="9"/>
    </row>
    <row r="543" spans="1:29" ht="14.25" customHeight="1">
      <c r="A543" s="156" t="s">
        <v>24</v>
      </c>
      <c r="B543" s="9"/>
      <c r="C543" s="9"/>
      <c r="D543" s="219" t="s">
        <v>290</v>
      </c>
      <c r="E543" s="236">
        <v>0</v>
      </c>
      <c r="F543" s="9"/>
      <c r="G543" s="9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"/>
      <c r="U543" s="9"/>
      <c r="V543" s="9"/>
      <c r="W543" s="9"/>
      <c r="X543" s="9"/>
      <c r="Y543" s="9"/>
      <c r="Z543" s="9"/>
      <c r="AA543" s="9"/>
      <c r="AB543" s="9"/>
      <c r="AC543" s="9"/>
    </row>
    <row r="544" spans="1:29" ht="14.25" customHeight="1">
      <c r="A544" s="156" t="s">
        <v>24</v>
      </c>
      <c r="B544" s="9"/>
      <c r="C544" s="9"/>
      <c r="D544" s="219" t="s">
        <v>443</v>
      </c>
      <c r="E544" s="236">
        <f>E542</f>
        <v>36</v>
      </c>
      <c r="F544" s="9"/>
      <c r="G544" s="9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"/>
      <c r="U544" s="9"/>
      <c r="V544" s="9"/>
      <c r="W544" s="9"/>
      <c r="X544" s="9"/>
      <c r="Y544" s="9"/>
      <c r="Z544" s="9"/>
      <c r="AA544" s="9"/>
      <c r="AB544" s="9"/>
      <c r="AC544" s="9"/>
    </row>
    <row r="545" spans="1:29" ht="14.25" customHeight="1">
      <c r="A545" s="156" t="s">
        <v>24</v>
      </c>
      <c r="B545" s="9"/>
      <c r="C545" s="9"/>
      <c r="D545" s="219" t="s">
        <v>296</v>
      </c>
      <c r="E545" s="237">
        <v>0.1399</v>
      </c>
      <c r="F545" s="9"/>
      <c r="G545" s="9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"/>
      <c r="U545" s="9"/>
      <c r="V545" s="9"/>
      <c r="W545" s="9"/>
      <c r="X545" s="9"/>
      <c r="Y545" s="9"/>
      <c r="Z545" s="9"/>
      <c r="AA545" s="9"/>
      <c r="AB545" s="9"/>
      <c r="AC545" s="9"/>
    </row>
    <row r="546" spans="1:29" ht="14.25" customHeight="1">
      <c r="A546" s="156" t="s">
        <v>24</v>
      </c>
      <c r="B546" s="9"/>
      <c r="C546" s="9"/>
      <c r="D546" s="219" t="s">
        <v>299</v>
      </c>
      <c r="E546" s="238">
        <f>PMT(E545/12,E542,-E541,0,E543)</f>
        <v>27338.218441405737</v>
      </c>
      <c r="F546" s="9"/>
      <c r="G546" s="9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"/>
      <c r="U546" s="9"/>
      <c r="V546" s="9"/>
      <c r="W546" s="9"/>
      <c r="X546" s="9"/>
      <c r="Y546" s="9"/>
      <c r="Z546" s="9"/>
      <c r="AA546" s="9"/>
      <c r="AB546" s="9"/>
      <c r="AC546" s="9"/>
    </row>
    <row r="547" spans="1:29" ht="14.25" customHeight="1">
      <c r="A547" s="156" t="s">
        <v>24</v>
      </c>
      <c r="B547" s="9"/>
      <c r="C547" s="9"/>
      <c r="D547" s="219" t="s">
        <v>302</v>
      </c>
      <c r="E547" s="238">
        <f>PMT(E545/12,36,-E541,0,E543)</f>
        <v>27338.218441405737</v>
      </c>
      <c r="F547" s="9"/>
      <c r="G547" s="9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"/>
      <c r="U547" s="9"/>
      <c r="V547" s="9"/>
      <c r="W547" s="9"/>
      <c r="X547" s="9"/>
      <c r="Y547" s="9"/>
      <c r="Z547" s="9"/>
      <c r="AA547" s="9"/>
      <c r="AB547" s="9"/>
      <c r="AC547" s="9"/>
    </row>
    <row r="548" spans="1:29" ht="14.25" customHeight="1">
      <c r="A548" s="156" t="s">
        <v>24</v>
      </c>
      <c r="B548" s="9"/>
      <c r="C548" s="9"/>
      <c r="D548" s="239" t="s">
        <v>319</v>
      </c>
      <c r="E548" s="240">
        <f>PMT(E545/12,48,-E541,0,E543)</f>
        <v>21857.168358611449</v>
      </c>
      <c r="F548" s="9"/>
      <c r="G548" s="9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"/>
      <c r="U548" s="9"/>
      <c r="V548" s="9"/>
      <c r="W548" s="9"/>
      <c r="X548" s="9"/>
      <c r="Y548" s="9"/>
      <c r="Z548" s="9"/>
      <c r="AA548" s="9"/>
      <c r="AB548" s="9"/>
      <c r="AC548" s="9"/>
    </row>
    <row r="549" spans="1:29" ht="14.25" customHeight="1">
      <c r="A549" s="156"/>
      <c r="B549" s="9"/>
      <c r="C549" s="9"/>
      <c r="D549" s="9"/>
      <c r="E549" s="9"/>
      <c r="F549" s="9"/>
      <c r="G549" s="9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"/>
      <c r="U549" s="9"/>
      <c r="V549" s="9"/>
      <c r="W549" s="9"/>
      <c r="X549" s="9"/>
      <c r="Y549" s="9"/>
      <c r="Z549" s="9"/>
      <c r="AA549" s="9"/>
      <c r="AB549" s="9"/>
      <c r="AC549" s="9"/>
    </row>
    <row r="550" spans="1:29" ht="14.25" customHeight="1">
      <c r="A550" s="156"/>
      <c r="B550" s="9"/>
      <c r="C550" s="9"/>
      <c r="D550" s="9"/>
      <c r="E550" s="9"/>
      <c r="F550" s="9"/>
      <c r="G550" s="9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"/>
      <c r="U550" s="9"/>
      <c r="V550" s="9"/>
      <c r="W550" s="9"/>
      <c r="X550" s="9"/>
      <c r="Y550" s="9"/>
      <c r="Z550" s="9"/>
      <c r="AA550" s="9"/>
      <c r="AB550" s="9"/>
      <c r="AC550" s="9"/>
    </row>
    <row r="551" spans="1:29" ht="14.25" customHeight="1">
      <c r="A551" s="156"/>
      <c r="B551" s="9"/>
      <c r="C551" s="9"/>
      <c r="D551" s="9"/>
      <c r="E551" s="9"/>
      <c r="F551" s="9"/>
      <c r="G551" s="9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"/>
      <c r="U551" s="9"/>
      <c r="V551" s="9"/>
      <c r="W551" s="9"/>
      <c r="X551" s="9"/>
      <c r="Y551" s="9"/>
      <c r="Z551" s="9"/>
      <c r="AA551" s="9"/>
      <c r="AB551" s="9"/>
      <c r="AC551" s="9"/>
    </row>
    <row r="552" spans="1:29" ht="14.25" customHeight="1">
      <c r="A552" s="156"/>
      <c r="B552" s="9"/>
      <c r="C552" s="9"/>
      <c r="D552" s="9"/>
      <c r="E552" s="9"/>
      <c r="F552" s="9"/>
      <c r="G552" s="9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"/>
      <c r="U552" s="9"/>
      <c r="V552" s="9"/>
      <c r="W552" s="9"/>
      <c r="X552" s="9"/>
      <c r="Y552" s="9"/>
      <c r="Z552" s="9"/>
      <c r="AA552" s="9"/>
      <c r="AB552" s="9"/>
      <c r="AC552" s="9"/>
    </row>
    <row r="553" spans="1:29" ht="14.25" customHeight="1">
      <c r="A553" s="156"/>
      <c r="B553" s="9"/>
      <c r="C553" s="9"/>
      <c r="D553" s="9"/>
      <c r="E553" s="9"/>
      <c r="F553" s="9"/>
      <c r="G553" s="9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"/>
      <c r="U553" s="9"/>
      <c r="V553" s="9"/>
      <c r="W553" s="9"/>
      <c r="X553" s="9"/>
      <c r="Y553" s="9"/>
      <c r="Z553" s="9"/>
      <c r="AA553" s="9"/>
      <c r="AB553" s="9"/>
      <c r="AC553" s="9"/>
    </row>
    <row r="554" spans="1:29" ht="14.25" customHeight="1">
      <c r="A554" s="156"/>
      <c r="B554" s="9"/>
      <c r="C554" s="9"/>
      <c r="D554" s="9"/>
      <c r="E554" s="9"/>
      <c r="F554" s="9"/>
      <c r="G554" s="9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"/>
      <c r="U554" s="9"/>
      <c r="V554" s="9"/>
      <c r="W554" s="9"/>
      <c r="X554" s="9"/>
      <c r="Y554" s="9"/>
      <c r="Z554" s="9"/>
      <c r="AA554" s="9"/>
      <c r="AB554" s="9"/>
      <c r="AC554" s="9"/>
    </row>
    <row r="555" spans="1:29" ht="14.25" customHeight="1">
      <c r="A555" s="156"/>
      <c r="B555" s="9"/>
      <c r="C555" s="9"/>
      <c r="D555" s="9"/>
      <c r="E555" s="9"/>
      <c r="F555" s="9"/>
      <c r="G555" s="9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"/>
      <c r="U555" s="9"/>
      <c r="V555" s="9"/>
      <c r="W555" s="9"/>
      <c r="X555" s="9"/>
      <c r="Y555" s="9"/>
      <c r="Z555" s="9"/>
      <c r="AA555" s="9"/>
      <c r="AB555" s="9"/>
      <c r="AC555" s="9"/>
    </row>
    <row r="556" spans="1:29" ht="14.25" customHeight="1">
      <c r="A556" s="156"/>
      <c r="B556" s="9"/>
      <c r="C556" s="9"/>
      <c r="D556" s="9"/>
      <c r="E556" s="9"/>
      <c r="F556" s="9"/>
      <c r="G556" s="9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"/>
      <c r="U556" s="9"/>
      <c r="V556" s="9"/>
      <c r="W556" s="9"/>
      <c r="X556" s="9"/>
      <c r="Y556" s="9"/>
      <c r="Z556" s="9"/>
      <c r="AA556" s="9"/>
      <c r="AB556" s="9"/>
      <c r="AC556" s="9"/>
    </row>
    <row r="557" spans="1:29" ht="14.25" customHeight="1">
      <c r="A557" s="156"/>
      <c r="B557" s="9"/>
      <c r="C557" s="9"/>
      <c r="D557" s="9"/>
      <c r="E557" s="9"/>
      <c r="F557" s="9"/>
      <c r="G557" s="9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"/>
      <c r="U557" s="9"/>
      <c r="V557" s="9"/>
      <c r="W557" s="9"/>
      <c r="X557" s="9"/>
      <c r="Y557" s="9"/>
      <c r="Z557" s="9"/>
      <c r="AA557" s="9"/>
      <c r="AB557" s="9"/>
      <c r="AC557" s="9"/>
    </row>
    <row r="558" spans="1:29" ht="14.25" customHeight="1">
      <c r="A558" s="156"/>
      <c r="B558" s="9"/>
      <c r="C558" s="9"/>
      <c r="D558" s="9"/>
      <c r="E558" s="9"/>
      <c r="F558" s="9"/>
      <c r="G558" s="9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"/>
      <c r="U558" s="9"/>
      <c r="V558" s="9"/>
      <c r="W558" s="9"/>
      <c r="X558" s="9"/>
      <c r="Y558" s="9"/>
      <c r="Z558" s="9"/>
      <c r="AA558" s="9"/>
      <c r="AB558" s="9"/>
      <c r="AC558" s="9"/>
    </row>
    <row r="559" spans="1:29" ht="14.25" customHeight="1">
      <c r="A559" s="156"/>
      <c r="B559" s="9"/>
      <c r="C559" s="9"/>
      <c r="D559" s="9"/>
      <c r="E559" s="9"/>
      <c r="F559" s="9"/>
      <c r="G559" s="9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"/>
      <c r="U559" s="9"/>
      <c r="V559" s="9"/>
      <c r="W559" s="9"/>
      <c r="X559" s="9"/>
      <c r="Y559" s="9"/>
      <c r="Z559" s="9"/>
      <c r="AA559" s="9"/>
      <c r="AB559" s="9"/>
      <c r="AC559" s="9"/>
    </row>
    <row r="560" spans="1:29" ht="14.25" customHeight="1">
      <c r="A560" s="156"/>
      <c r="B560" s="9"/>
      <c r="C560" s="9"/>
      <c r="D560" s="9"/>
      <c r="E560" s="9"/>
      <c r="F560" s="9"/>
      <c r="G560" s="9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"/>
      <c r="U560" s="9"/>
      <c r="V560" s="9"/>
      <c r="W560" s="9"/>
      <c r="X560" s="9"/>
      <c r="Y560" s="9"/>
      <c r="Z560" s="9"/>
      <c r="AA560" s="9"/>
      <c r="AB560" s="9"/>
      <c r="AC560" s="9"/>
    </row>
    <row r="561" spans="1:29" ht="14.25" customHeight="1">
      <c r="A561" s="156"/>
      <c r="B561" s="9"/>
      <c r="C561" s="9"/>
      <c r="D561" s="9"/>
      <c r="E561" s="9"/>
      <c r="F561" s="9"/>
      <c r="G561" s="9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"/>
      <c r="U561" s="9"/>
      <c r="V561" s="9"/>
      <c r="W561" s="9"/>
      <c r="X561" s="9"/>
      <c r="Y561" s="9"/>
      <c r="Z561" s="9"/>
      <c r="AA561" s="9"/>
      <c r="AB561" s="9"/>
      <c r="AC561" s="9"/>
    </row>
    <row r="562" spans="1:29" ht="14.25" customHeight="1">
      <c r="A562" s="156"/>
      <c r="B562" s="9"/>
      <c r="C562" s="9"/>
      <c r="D562" s="9"/>
      <c r="E562" s="9"/>
      <c r="F562" s="9"/>
      <c r="G562" s="9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"/>
      <c r="U562" s="9"/>
      <c r="V562" s="9"/>
      <c r="W562" s="9"/>
      <c r="X562" s="9"/>
      <c r="Y562" s="9"/>
      <c r="Z562" s="9"/>
      <c r="AA562" s="9"/>
      <c r="AB562" s="9"/>
      <c r="AC562" s="9"/>
    </row>
    <row r="563" spans="1:29" ht="14.25" customHeight="1">
      <c r="A563" s="156"/>
      <c r="B563" s="9"/>
      <c r="C563" s="9"/>
      <c r="D563" s="9"/>
      <c r="E563" s="9"/>
      <c r="F563" s="9"/>
      <c r="G563" s="9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"/>
      <c r="U563" s="9"/>
      <c r="V563" s="9"/>
      <c r="W563" s="9"/>
      <c r="X563" s="9"/>
      <c r="Y563" s="9"/>
      <c r="Z563" s="9"/>
      <c r="AA563" s="9"/>
      <c r="AB563" s="9"/>
      <c r="AC563" s="9"/>
    </row>
    <row r="564" spans="1:29" ht="14.25" customHeight="1">
      <c r="A564" s="156"/>
      <c r="B564" s="9"/>
      <c r="C564" s="9"/>
      <c r="D564" s="9"/>
      <c r="E564" s="9"/>
      <c r="F564" s="9"/>
      <c r="G564" s="9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"/>
      <c r="U564" s="9"/>
      <c r="V564" s="9"/>
      <c r="W564" s="9"/>
      <c r="X564" s="9"/>
      <c r="Y564" s="9"/>
      <c r="Z564" s="9"/>
      <c r="AA564" s="9"/>
      <c r="AB564" s="9"/>
      <c r="AC564" s="9"/>
    </row>
    <row r="565" spans="1:29" ht="14.25" customHeight="1">
      <c r="A565" s="156"/>
      <c r="B565" s="9"/>
      <c r="C565" s="9"/>
      <c r="D565" s="9"/>
      <c r="E565" s="9"/>
      <c r="F565" s="9"/>
      <c r="G565" s="9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"/>
      <c r="U565" s="9"/>
      <c r="V565" s="9"/>
      <c r="W565" s="9"/>
      <c r="X565" s="9"/>
      <c r="Y565" s="9"/>
      <c r="Z565" s="9"/>
      <c r="AA565" s="9"/>
      <c r="AB565" s="9"/>
      <c r="AC565" s="9"/>
    </row>
    <row r="566" spans="1:29" ht="14.25" customHeight="1">
      <c r="A566" s="156"/>
      <c r="B566" s="9"/>
      <c r="C566" s="9"/>
      <c r="D566" s="9"/>
      <c r="E566" s="9"/>
      <c r="F566" s="9"/>
      <c r="G566" s="9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"/>
      <c r="U566" s="9"/>
      <c r="V566" s="9"/>
      <c r="W566" s="9"/>
      <c r="X566" s="9"/>
      <c r="Y566" s="9"/>
      <c r="Z566" s="9"/>
      <c r="AA566" s="9"/>
      <c r="AB566" s="9"/>
      <c r="AC566" s="9"/>
    </row>
    <row r="567" spans="1:29" ht="14.25" customHeight="1">
      <c r="A567" s="156"/>
      <c r="B567" s="9"/>
      <c r="C567" s="9"/>
      <c r="D567" s="9"/>
      <c r="E567" s="9"/>
      <c r="F567" s="9"/>
      <c r="G567" s="9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"/>
      <c r="U567" s="9"/>
      <c r="V567" s="9"/>
      <c r="W567" s="9"/>
      <c r="X567" s="9"/>
      <c r="Y567" s="9"/>
      <c r="Z567" s="9"/>
      <c r="AA567" s="9"/>
      <c r="AB567" s="9"/>
      <c r="AC567" s="9"/>
    </row>
    <row r="568" spans="1:29" ht="14.25" customHeight="1">
      <c r="A568" s="156"/>
      <c r="B568" s="9"/>
      <c r="C568" s="9"/>
      <c r="D568" s="9"/>
      <c r="E568" s="9"/>
      <c r="F568" s="9"/>
      <c r="G568" s="9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"/>
      <c r="U568" s="9"/>
      <c r="V568" s="9"/>
      <c r="W568" s="9"/>
      <c r="X568" s="9"/>
      <c r="Y568" s="9"/>
      <c r="Z568" s="9"/>
      <c r="AA568" s="9"/>
      <c r="AB568" s="9"/>
      <c r="AC568" s="9"/>
    </row>
    <row r="569" spans="1:29" ht="13.5" customHeight="1">
      <c r="A569" s="156" t="s">
        <v>27</v>
      </c>
      <c r="B569" s="801" t="s">
        <v>444</v>
      </c>
      <c r="C569" s="797"/>
      <c r="D569" s="797"/>
      <c r="E569" s="793"/>
      <c r="F569" s="21" t="s">
        <v>142</v>
      </c>
      <c r="G569" s="874" t="s">
        <v>445</v>
      </c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"/>
      <c r="U569" s="9"/>
      <c r="V569" s="9"/>
      <c r="W569" s="9"/>
      <c r="X569" s="9"/>
      <c r="Y569" s="9"/>
      <c r="Z569" s="9"/>
      <c r="AA569" s="9"/>
      <c r="AB569" s="9"/>
      <c r="AC569" s="9"/>
    </row>
    <row r="570" spans="1:29" ht="14.25" customHeight="1">
      <c r="A570" s="156" t="s">
        <v>27</v>
      </c>
      <c r="B570" s="21" t="s">
        <v>413</v>
      </c>
      <c r="C570" s="21">
        <f>Input!C2</f>
        <v>2018</v>
      </c>
      <c r="D570" s="21">
        <f>Input!D2</f>
        <v>2017</v>
      </c>
      <c r="E570" s="21" t="s">
        <v>414</v>
      </c>
      <c r="F570" s="312" t="s">
        <v>446</v>
      </c>
      <c r="G570" s="825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"/>
      <c r="U570" s="9"/>
      <c r="V570" s="9"/>
      <c r="W570" s="9"/>
      <c r="X570" s="9"/>
      <c r="Y570" s="9"/>
      <c r="Z570" s="9"/>
      <c r="AA570" s="9"/>
      <c r="AB570" s="9"/>
      <c r="AC570" s="9" t="s">
        <v>447</v>
      </c>
    </row>
    <row r="571" spans="1:29" ht="14.25" customHeight="1">
      <c r="A571" s="156" t="s">
        <v>27</v>
      </c>
      <c r="B571" s="20"/>
      <c r="C571" s="20"/>
      <c r="D571" s="20"/>
      <c r="E571" s="20"/>
      <c r="F571" s="9"/>
      <c r="G571" s="825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"/>
      <c r="U571" s="9"/>
      <c r="V571" s="9"/>
      <c r="W571" s="9"/>
      <c r="X571" s="9"/>
      <c r="Y571" s="9"/>
      <c r="Z571" s="9"/>
      <c r="AA571" s="9"/>
      <c r="AB571" s="9"/>
      <c r="AC571" s="9" t="s">
        <v>446</v>
      </c>
    </row>
    <row r="572" spans="1:29" ht="14.25" customHeight="1">
      <c r="A572" s="156" t="s">
        <v>27</v>
      </c>
      <c r="B572" s="20" t="s">
        <v>447</v>
      </c>
      <c r="C572" s="264">
        <v>0</v>
      </c>
      <c r="D572" s="264">
        <v>0</v>
      </c>
      <c r="E572" s="264">
        <f>IF(C572&lt;2*D572,C572,2*D572)</f>
        <v>0</v>
      </c>
      <c r="F572" s="9"/>
      <c r="G572" s="825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"/>
      <c r="U572" s="9"/>
      <c r="V572" s="9"/>
      <c r="W572" s="9"/>
      <c r="X572" s="9"/>
      <c r="Y572" s="9"/>
      <c r="Z572" s="9"/>
      <c r="AA572" s="9"/>
      <c r="AB572" s="9"/>
      <c r="AC572" s="9"/>
    </row>
    <row r="573" spans="1:29" ht="14.25" customHeight="1">
      <c r="A573" s="156" t="s">
        <v>27</v>
      </c>
      <c r="B573" s="20"/>
      <c r="C573" s="26"/>
      <c r="D573" s="26"/>
      <c r="E573" s="26"/>
      <c r="F573" s="9"/>
      <c r="G573" s="9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"/>
      <c r="U573" s="9"/>
      <c r="V573" s="9"/>
      <c r="W573" s="9"/>
      <c r="X573" s="9"/>
      <c r="Y573" s="9"/>
      <c r="Z573" s="9"/>
      <c r="AA573" s="9"/>
      <c r="AB573" s="9"/>
      <c r="AC573" s="9"/>
    </row>
    <row r="574" spans="1:29" ht="14.25" customHeight="1">
      <c r="A574" s="156" t="s">
        <v>27</v>
      </c>
      <c r="B574" s="20" t="s">
        <v>448</v>
      </c>
      <c r="C574" s="264">
        <v>0</v>
      </c>
      <c r="D574" s="264">
        <f>Input!G584</f>
        <v>0</v>
      </c>
      <c r="E574" s="264">
        <f>C574</f>
        <v>0</v>
      </c>
      <c r="F574" s="9"/>
      <c r="G574" s="9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"/>
      <c r="U574" s="9"/>
      <c r="V574" s="9"/>
      <c r="W574" s="9"/>
      <c r="X574" s="9"/>
      <c r="Y574" s="9"/>
      <c r="Z574" s="9"/>
      <c r="AA574" s="9"/>
      <c r="AB574" s="9"/>
      <c r="AC574" s="9"/>
    </row>
    <row r="575" spans="1:29" ht="14.25" customHeight="1">
      <c r="A575" s="156" t="s">
        <v>27</v>
      </c>
      <c r="B575" s="20"/>
      <c r="C575" s="26"/>
      <c r="D575" s="26"/>
      <c r="E575" s="26"/>
      <c r="F575" s="9"/>
      <c r="G575" s="9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"/>
      <c r="U575" s="9"/>
      <c r="V575" s="9"/>
      <c r="W575" s="9"/>
      <c r="X575" s="9"/>
      <c r="Y575" s="9"/>
      <c r="Z575" s="9"/>
      <c r="AA575" s="9"/>
      <c r="AB575" s="9"/>
      <c r="AC575" s="9"/>
    </row>
    <row r="576" spans="1:29" ht="14.25" customHeight="1">
      <c r="A576" s="156" t="s">
        <v>27</v>
      </c>
      <c r="B576" s="20" t="s">
        <v>420</v>
      </c>
      <c r="C576" s="264">
        <v>0</v>
      </c>
      <c r="D576" s="264">
        <v>0</v>
      </c>
      <c r="E576" s="264">
        <f>IF(D576=0,(C576*0.5),(((C576+D576)/2)*0.75))</f>
        <v>0</v>
      </c>
      <c r="F576" s="9"/>
      <c r="G576" s="9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"/>
      <c r="U576" s="9"/>
      <c r="V576" s="9"/>
      <c r="W576" s="9"/>
      <c r="X576" s="9"/>
      <c r="Y576" s="9"/>
      <c r="Z576" s="9"/>
      <c r="AA576" s="9"/>
      <c r="AB576" s="9"/>
      <c r="AC576" s="9"/>
    </row>
    <row r="577" spans="1:29" ht="14.25" customHeight="1">
      <c r="A577" s="156" t="s">
        <v>27</v>
      </c>
      <c r="B577" s="20"/>
      <c r="C577" s="26"/>
      <c r="D577" s="26"/>
      <c r="E577" s="26"/>
      <c r="F577" s="9"/>
      <c r="G577" s="9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"/>
      <c r="U577" s="9"/>
      <c r="V577" s="9"/>
      <c r="W577" s="9"/>
      <c r="X577" s="9"/>
      <c r="Y577" s="9"/>
      <c r="Z577" s="9"/>
      <c r="AA577" s="9"/>
      <c r="AB577" s="9"/>
      <c r="AC577" s="9"/>
    </row>
    <row r="578" spans="1:29" ht="14.25" customHeight="1">
      <c r="A578" s="156" t="s">
        <v>27</v>
      </c>
      <c r="B578" s="801" t="s">
        <v>315</v>
      </c>
      <c r="C578" s="797"/>
      <c r="D578" s="793"/>
      <c r="E578" s="39">
        <f>SUM(E572:E576)</f>
        <v>0</v>
      </c>
      <c r="F578" s="9"/>
      <c r="G578" s="9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"/>
      <c r="U578" s="9"/>
      <c r="V578" s="9"/>
      <c r="W578" s="9"/>
      <c r="X578" s="9"/>
      <c r="Y578" s="9"/>
      <c r="Z578" s="9"/>
      <c r="AA578" s="9"/>
      <c r="AB578" s="9"/>
      <c r="AC578" s="9"/>
    </row>
    <row r="579" spans="1:29" ht="14.25" customHeight="1">
      <c r="A579" s="156" t="s">
        <v>27</v>
      </c>
      <c r="B579" s="871" t="s">
        <v>271</v>
      </c>
      <c r="C579" s="797"/>
      <c r="D579" s="793"/>
      <c r="E579" s="20">
        <f>E619</f>
        <v>60</v>
      </c>
      <c r="F579" s="9"/>
      <c r="G579" s="9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"/>
      <c r="U579" s="9"/>
      <c r="V579" s="9"/>
      <c r="W579" s="9"/>
      <c r="X579" s="9"/>
      <c r="Y579" s="9"/>
      <c r="Z579" s="9"/>
      <c r="AA579" s="9"/>
      <c r="AB579" s="9"/>
      <c r="AC579" s="9"/>
    </row>
    <row r="580" spans="1:29" ht="14.25" customHeight="1">
      <c r="A580" s="156" t="s">
        <v>27</v>
      </c>
      <c r="B580" s="871" t="s">
        <v>272</v>
      </c>
      <c r="C580" s="797"/>
      <c r="D580" s="793"/>
      <c r="E580" s="310">
        <f>+IF(E579&lt;=24,3,4)</f>
        <v>4</v>
      </c>
      <c r="F580" s="9"/>
      <c r="G580" s="9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"/>
      <c r="U580" s="9"/>
      <c r="V580" s="9"/>
      <c r="W580" s="9"/>
      <c r="X580" s="9"/>
      <c r="Y580" s="9"/>
      <c r="Z580" s="9"/>
      <c r="AA580" s="9"/>
      <c r="AB580" s="9"/>
      <c r="AC580" s="9"/>
    </row>
    <row r="581" spans="1:29" ht="14.25" customHeight="1">
      <c r="A581" s="156" t="s">
        <v>27</v>
      </c>
      <c r="B581" s="801" t="s">
        <v>421</v>
      </c>
      <c r="C581" s="797"/>
      <c r="D581" s="793"/>
      <c r="E581" s="317">
        <f>E578*E580</f>
        <v>0</v>
      </c>
      <c r="F581" s="9"/>
      <c r="G581" s="9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"/>
      <c r="U581" s="9"/>
      <c r="V581" s="9"/>
      <c r="W581" s="9"/>
      <c r="X581" s="9"/>
      <c r="Y581" s="9"/>
      <c r="Z581" s="9"/>
      <c r="AA581" s="9"/>
      <c r="AB581" s="9"/>
      <c r="AC581" s="9"/>
    </row>
    <row r="582" spans="1:29" ht="14.25" customHeight="1">
      <c r="A582" s="156" t="s">
        <v>27</v>
      </c>
      <c r="B582" s="9"/>
      <c r="C582" s="9"/>
      <c r="D582" s="9"/>
      <c r="E582" s="9"/>
      <c r="F582" s="9"/>
      <c r="G582" s="9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"/>
      <c r="U582" s="9"/>
      <c r="V582" s="9"/>
      <c r="W582" s="9"/>
      <c r="X582" s="9"/>
      <c r="Y582" s="9"/>
      <c r="Z582" s="9"/>
      <c r="AA582" s="9"/>
      <c r="AB582" s="9"/>
      <c r="AC582" s="9"/>
    </row>
    <row r="583" spans="1:29" ht="14.25" customHeight="1">
      <c r="A583" s="156" t="s">
        <v>27</v>
      </c>
      <c r="B583" s="801" t="s">
        <v>449</v>
      </c>
      <c r="C583" s="797"/>
      <c r="D583" s="793"/>
      <c r="E583" s="9"/>
      <c r="F583" s="9"/>
      <c r="G583" s="9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"/>
      <c r="U583" s="9"/>
      <c r="V583" s="9"/>
      <c r="W583" s="9"/>
      <c r="X583" s="9"/>
      <c r="Y583" s="9"/>
      <c r="Z583" s="9"/>
      <c r="AA583" s="9"/>
      <c r="AB583" s="9"/>
      <c r="AC583" s="9"/>
    </row>
    <row r="584" spans="1:29" ht="14.25" customHeight="1">
      <c r="A584" s="156" t="s">
        <v>27</v>
      </c>
      <c r="B584" s="21" t="s">
        <v>450</v>
      </c>
      <c r="C584" s="21" t="s">
        <v>451</v>
      </c>
      <c r="D584" s="21" t="s">
        <v>270</v>
      </c>
      <c r="E584" s="9"/>
      <c r="F584" s="9"/>
      <c r="G584" s="9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"/>
      <c r="U584" s="9"/>
      <c r="V584" s="9"/>
      <c r="W584" s="9"/>
      <c r="X584" s="9"/>
      <c r="Y584" s="9"/>
      <c r="Z584" s="9"/>
      <c r="AA584" s="9"/>
      <c r="AB584" s="9"/>
      <c r="AC584" s="9"/>
    </row>
    <row r="585" spans="1:29" ht="14.25" customHeight="1">
      <c r="A585" s="156" t="s">
        <v>27</v>
      </c>
      <c r="B585" s="51" t="str">
        <f>'Bnkg-Doc'!E2</f>
        <v>BANK 1</v>
      </c>
      <c r="C585" s="318">
        <f>'Bnkg-Doc'!C22</f>
        <v>0</v>
      </c>
      <c r="D585" s="318">
        <f t="shared" ref="D585:D589" si="15">C585*5</f>
        <v>0</v>
      </c>
      <c r="E585" s="9"/>
      <c r="F585" s="9"/>
      <c r="G585" s="9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"/>
      <c r="U585" s="9"/>
      <c r="V585" s="9"/>
      <c r="W585" s="9"/>
      <c r="X585" s="9"/>
      <c r="Y585" s="9"/>
      <c r="Z585" s="9"/>
      <c r="AA585" s="9"/>
      <c r="AB585" s="9"/>
      <c r="AC585" s="9"/>
    </row>
    <row r="586" spans="1:29" ht="14.25" customHeight="1">
      <c r="A586" s="156" t="s">
        <v>27</v>
      </c>
      <c r="B586" s="51" t="str">
        <f>'Bnkg-Doc'!E34</f>
        <v>BANK 2</v>
      </c>
      <c r="C586" s="318">
        <f>'Bnkg-Doc'!C54</f>
        <v>0</v>
      </c>
      <c r="D586" s="318">
        <f t="shared" si="15"/>
        <v>0</v>
      </c>
      <c r="E586" s="9"/>
      <c r="F586" s="9"/>
      <c r="G586" s="9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"/>
      <c r="U586" s="9"/>
      <c r="V586" s="9"/>
      <c r="W586" s="9"/>
      <c r="X586" s="9"/>
      <c r="Y586" s="9"/>
      <c r="Z586" s="9"/>
      <c r="AA586" s="9"/>
      <c r="AB586" s="9"/>
      <c r="AC586" s="9"/>
    </row>
    <row r="587" spans="1:29" ht="14.25" customHeight="1">
      <c r="A587" s="156" t="s">
        <v>27</v>
      </c>
      <c r="B587" s="51" t="str">
        <f>'Bnkg-Doc'!E66</f>
        <v>BANK 3</v>
      </c>
      <c r="C587" s="318">
        <f>'Bnkg-Doc'!C86</f>
        <v>0</v>
      </c>
      <c r="D587" s="318">
        <f t="shared" si="15"/>
        <v>0</v>
      </c>
      <c r="E587" s="9"/>
      <c r="F587" s="9"/>
      <c r="G587" s="9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"/>
      <c r="U587" s="9"/>
      <c r="V587" s="9"/>
      <c r="W587" s="9"/>
      <c r="X587" s="9"/>
      <c r="Y587" s="9"/>
      <c r="Z587" s="9"/>
      <c r="AA587" s="9"/>
      <c r="AB587" s="9"/>
      <c r="AC587" s="9"/>
    </row>
    <row r="588" spans="1:29" ht="14.25" customHeight="1">
      <c r="A588" s="156" t="s">
        <v>27</v>
      </c>
      <c r="B588" s="51" t="str">
        <f>'Bnkg-Doc'!E98</f>
        <v>BANK 4</v>
      </c>
      <c r="C588" s="318">
        <f>'Bnkg-Doc'!C118</f>
        <v>0</v>
      </c>
      <c r="D588" s="318">
        <f t="shared" si="15"/>
        <v>0</v>
      </c>
      <c r="E588" s="9"/>
      <c r="F588" s="9"/>
      <c r="G588" s="9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"/>
      <c r="U588" s="9"/>
      <c r="V588" s="9"/>
      <c r="W588" s="9"/>
      <c r="X588" s="9"/>
      <c r="Y588" s="9"/>
      <c r="Z588" s="9"/>
      <c r="AA588" s="9"/>
      <c r="AB588" s="9"/>
      <c r="AC588" s="9"/>
    </row>
    <row r="589" spans="1:29" ht="14.25" customHeight="1">
      <c r="A589" s="156" t="s">
        <v>27</v>
      </c>
      <c r="B589" s="51" t="str">
        <f>'Bnkg-Doc'!E130</f>
        <v>BANK 5</v>
      </c>
      <c r="C589" s="318">
        <f>'Bnkg-Doc'!C150</f>
        <v>0</v>
      </c>
      <c r="D589" s="318">
        <f t="shared" si="15"/>
        <v>0</v>
      </c>
      <c r="E589" s="9"/>
      <c r="F589" s="9"/>
      <c r="G589" s="9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"/>
      <c r="U589" s="9"/>
      <c r="V589" s="9"/>
      <c r="W589" s="9"/>
      <c r="X589" s="9"/>
      <c r="Y589" s="9"/>
      <c r="Z589" s="9"/>
      <c r="AA589" s="9"/>
      <c r="AB589" s="9"/>
      <c r="AC589" s="9"/>
    </row>
    <row r="590" spans="1:29" ht="14.25" customHeight="1">
      <c r="A590" s="156" t="s">
        <v>27</v>
      </c>
      <c r="B590" s="319" t="s">
        <v>452</v>
      </c>
      <c r="C590" s="320">
        <f t="shared" ref="C590:D590" si="16">SUM(C585:C589)</f>
        <v>0</v>
      </c>
      <c r="D590" s="320">
        <f t="shared" si="16"/>
        <v>0</v>
      </c>
      <c r="E590" s="9"/>
      <c r="F590" s="9"/>
      <c r="G590" s="9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"/>
      <c r="U590" s="9"/>
      <c r="V590" s="9"/>
      <c r="W590" s="9"/>
      <c r="X590" s="9"/>
      <c r="Y590" s="9"/>
      <c r="Z590" s="9"/>
      <c r="AA590" s="9"/>
      <c r="AB590" s="9"/>
      <c r="AC590" s="9"/>
    </row>
    <row r="591" spans="1:29" ht="14.25" customHeight="1">
      <c r="A591" s="156" t="s">
        <v>27</v>
      </c>
      <c r="B591" s="9"/>
      <c r="C591" s="9"/>
      <c r="D591" s="9"/>
      <c r="E591" s="9"/>
      <c r="F591" s="9"/>
      <c r="G591" s="9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"/>
      <c r="U591" s="9"/>
      <c r="V591" s="9"/>
      <c r="W591" s="9"/>
      <c r="X591" s="9"/>
      <c r="Y591" s="9"/>
      <c r="Z591" s="9"/>
      <c r="AA591" s="9"/>
      <c r="AB591" s="9"/>
      <c r="AC591" s="9"/>
    </row>
    <row r="592" spans="1:29" ht="14.25" customHeight="1">
      <c r="A592" s="156" t="s">
        <v>27</v>
      </c>
      <c r="B592" s="801" t="s">
        <v>422</v>
      </c>
      <c r="C592" s="797"/>
      <c r="D592" s="793"/>
      <c r="E592" s="9"/>
      <c r="F592" s="9"/>
      <c r="G592" s="9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"/>
      <c r="U592" s="9"/>
      <c r="V592" s="9"/>
      <c r="W592" s="9"/>
      <c r="X592" s="9"/>
      <c r="Y592" s="9"/>
      <c r="Z592" s="9"/>
      <c r="AA592" s="9"/>
      <c r="AB592" s="9"/>
      <c r="AC592" s="9"/>
    </row>
    <row r="593" spans="1:29" ht="14.25" customHeight="1">
      <c r="A593" s="156" t="s">
        <v>27</v>
      </c>
      <c r="B593" s="21" t="s">
        <v>413</v>
      </c>
      <c r="C593" s="21" t="s">
        <v>322</v>
      </c>
      <c r="D593" s="21" t="s">
        <v>425</v>
      </c>
      <c r="E593" s="9"/>
      <c r="F593" s="9"/>
      <c r="G593" s="9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"/>
      <c r="U593" s="9"/>
      <c r="V593" s="9"/>
      <c r="W593" s="9"/>
      <c r="X593" s="9"/>
      <c r="Y593" s="9"/>
      <c r="Z593" s="9"/>
      <c r="AA593" s="9"/>
      <c r="AB593" s="9"/>
      <c r="AC593" s="9"/>
    </row>
    <row r="594" spans="1:29" ht="14.25" customHeight="1">
      <c r="A594" s="156" t="s">
        <v>27</v>
      </c>
      <c r="B594" s="313"/>
      <c r="C594" s="20"/>
      <c r="D594" s="20"/>
      <c r="E594" s="9"/>
      <c r="F594" s="9"/>
      <c r="G594" s="9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"/>
      <c r="U594" s="9"/>
      <c r="V594" s="9"/>
      <c r="W594" s="9"/>
      <c r="X594" s="9"/>
      <c r="Y594" s="9"/>
      <c r="Z594" s="9"/>
      <c r="AA594" s="9"/>
      <c r="AB594" s="9"/>
      <c r="AC594" s="9"/>
    </row>
    <row r="595" spans="1:29" ht="14.25" customHeight="1">
      <c r="A595" s="156" t="s">
        <v>27</v>
      </c>
      <c r="B595" s="313" t="s">
        <v>315</v>
      </c>
      <c r="C595" s="26">
        <f>IF(F570="Business Income",E578,IF(F570="Credit Summation",(D590/100000),0))</f>
        <v>0</v>
      </c>
      <c r="D595" s="309">
        <f>C595</f>
        <v>0</v>
      </c>
      <c r="E595" s="9"/>
      <c r="F595" s="9"/>
      <c r="G595" s="9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"/>
      <c r="U595" s="9"/>
      <c r="V595" s="9"/>
      <c r="W595" s="9"/>
      <c r="X595" s="9"/>
      <c r="Y595" s="9"/>
      <c r="Z595" s="9"/>
      <c r="AA595" s="9"/>
      <c r="AB595" s="9"/>
      <c r="AC595" s="9"/>
    </row>
    <row r="596" spans="1:29" ht="14.25" customHeight="1">
      <c r="A596" s="156" t="s">
        <v>27</v>
      </c>
      <c r="B596" s="313"/>
      <c r="C596" s="26"/>
      <c r="D596" s="309"/>
      <c r="E596" s="9"/>
      <c r="F596" s="9"/>
      <c r="G596" s="9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"/>
      <c r="U596" s="9"/>
      <c r="V596" s="9"/>
      <c r="W596" s="9"/>
      <c r="X596" s="9"/>
      <c r="Y596" s="9"/>
      <c r="Z596" s="9"/>
      <c r="AA596" s="9"/>
      <c r="AB596" s="9"/>
      <c r="AC596" s="9"/>
    </row>
    <row r="597" spans="1:29" ht="14.25" customHeight="1">
      <c r="A597" s="156" t="s">
        <v>27</v>
      </c>
      <c r="B597" s="21" t="s">
        <v>432</v>
      </c>
      <c r="C597" s="21"/>
      <c r="D597" s="39">
        <f>D595</f>
        <v>0</v>
      </c>
      <c r="E597" s="9"/>
      <c r="F597" s="9"/>
      <c r="G597" s="9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"/>
      <c r="U597" s="9"/>
      <c r="V597" s="9"/>
      <c r="W597" s="9"/>
      <c r="X597" s="9"/>
      <c r="Y597" s="9"/>
      <c r="Z597" s="9"/>
      <c r="AA597" s="9"/>
      <c r="AB597" s="9"/>
      <c r="AC597" s="9"/>
    </row>
    <row r="598" spans="1:29" ht="14.25" customHeight="1">
      <c r="A598" s="156" t="s">
        <v>27</v>
      </c>
      <c r="B598" s="313"/>
      <c r="C598" s="26"/>
      <c r="D598" s="309"/>
      <c r="E598" s="9"/>
      <c r="F598" s="9"/>
      <c r="G598" s="9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"/>
      <c r="U598" s="9"/>
      <c r="V598" s="9"/>
      <c r="W598" s="9"/>
      <c r="X598" s="9"/>
      <c r="Y598" s="9"/>
      <c r="Z598" s="9"/>
      <c r="AA598" s="9"/>
      <c r="AB598" s="9"/>
      <c r="AC598" s="9"/>
    </row>
    <row r="599" spans="1:29" ht="14.25" customHeight="1">
      <c r="A599" s="156" t="s">
        <v>27</v>
      </c>
      <c r="B599" s="21" t="s">
        <v>434</v>
      </c>
      <c r="C599" s="21"/>
      <c r="D599" s="39">
        <f>D597/12</f>
        <v>0</v>
      </c>
      <c r="E599" s="9"/>
      <c r="F599" s="9"/>
      <c r="G599" s="9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"/>
      <c r="U599" s="9"/>
      <c r="V599" s="9"/>
      <c r="W599" s="9"/>
      <c r="X599" s="9"/>
      <c r="Y599" s="9"/>
      <c r="Z599" s="9"/>
      <c r="AA599" s="9"/>
      <c r="AB599" s="9"/>
      <c r="AC599" s="9"/>
    </row>
    <row r="600" spans="1:29" ht="14.25" customHeight="1">
      <c r="A600" s="156" t="s">
        <v>27</v>
      </c>
      <c r="B600" s="308"/>
      <c r="C600" s="26"/>
      <c r="D600" s="309"/>
      <c r="E600" s="9"/>
      <c r="F600" s="9"/>
      <c r="G600" s="9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"/>
      <c r="U600" s="9"/>
      <c r="V600" s="9"/>
      <c r="W600" s="9"/>
      <c r="X600" s="9"/>
      <c r="Y600" s="9"/>
      <c r="Z600" s="9"/>
      <c r="AA600" s="9"/>
      <c r="AB600" s="9"/>
      <c r="AC600" s="9"/>
    </row>
    <row r="601" spans="1:29" ht="14.25" customHeight="1">
      <c r="A601" s="156" t="s">
        <v>27</v>
      </c>
      <c r="B601" s="313" t="s">
        <v>435</v>
      </c>
      <c r="C601" s="26"/>
      <c r="D601" s="26"/>
      <c r="E601" s="9"/>
      <c r="F601" s="9"/>
      <c r="G601" s="9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"/>
      <c r="U601" s="9"/>
      <c r="V601" s="9"/>
      <c r="W601" s="9"/>
      <c r="X601" s="9"/>
      <c r="Y601" s="9"/>
      <c r="Z601" s="9"/>
      <c r="AA601" s="9"/>
      <c r="AB601" s="9"/>
      <c r="AC601" s="9"/>
    </row>
    <row r="602" spans="1:29" ht="14.25" customHeight="1">
      <c r="A602" s="156" t="s">
        <v>27</v>
      </c>
      <c r="B602" s="315" t="s">
        <v>436</v>
      </c>
      <c r="C602" s="26">
        <f>((Input_Actv_Loan!$H$37*2)/12)/100000</f>
        <v>0</v>
      </c>
      <c r="D602" s="26"/>
      <c r="E602" s="9"/>
      <c r="F602" s="9"/>
      <c r="G602" s="9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"/>
      <c r="U602" s="9"/>
      <c r="V602" s="9"/>
      <c r="W602" s="9"/>
      <c r="X602" s="9"/>
      <c r="Y602" s="9"/>
      <c r="Z602" s="9"/>
      <c r="AA602" s="9"/>
      <c r="AB602" s="9"/>
      <c r="AC602" s="9"/>
    </row>
    <row r="603" spans="1:29" ht="14.25" customHeight="1">
      <c r="A603" s="156" t="s">
        <v>27</v>
      </c>
      <c r="B603" s="315" t="s">
        <v>260</v>
      </c>
      <c r="C603" s="26">
        <f>Input_Actv_Loan!$C$33++Input_Actv_Loan!$E$33</f>
        <v>0</v>
      </c>
      <c r="D603" s="26"/>
      <c r="E603" s="9"/>
      <c r="F603" s="9"/>
      <c r="G603" s="9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"/>
      <c r="U603" s="9"/>
      <c r="V603" s="9"/>
      <c r="W603" s="9"/>
      <c r="X603" s="9"/>
      <c r="Y603" s="9"/>
      <c r="Z603" s="9"/>
      <c r="AA603" s="9"/>
      <c r="AB603" s="9"/>
      <c r="AC603" s="9"/>
    </row>
    <row r="604" spans="1:29" ht="14.25" customHeight="1">
      <c r="A604" s="156" t="s">
        <v>27</v>
      </c>
      <c r="B604" s="315" t="s">
        <v>437</v>
      </c>
      <c r="C604" s="26">
        <f>Input_Actv_Loan!$H$29/(12*100000)+((Input!$C$12+Input!$C$14+Input!$C$17+Input!$C$18)/36)</f>
        <v>0</v>
      </c>
      <c r="D604" s="26"/>
      <c r="E604" s="9"/>
      <c r="F604" s="9"/>
      <c r="G604" s="9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"/>
      <c r="U604" s="9"/>
      <c r="V604" s="9"/>
      <c r="W604" s="9"/>
      <c r="X604" s="9"/>
      <c r="Y604" s="9"/>
      <c r="Z604" s="9"/>
      <c r="AA604" s="9"/>
      <c r="AB604" s="9"/>
      <c r="AC604" s="9"/>
    </row>
    <row r="605" spans="1:29" ht="14.25" customHeight="1">
      <c r="A605" s="156" t="s">
        <v>27</v>
      </c>
      <c r="B605" s="315" t="s">
        <v>438</v>
      </c>
      <c r="C605" s="26">
        <f>Input_Actv_Loan!$H$14/(100000*12)+((Input!$C$10+Input!$C$13)/48)+(Input!$C$11/100)</f>
        <v>0</v>
      </c>
      <c r="D605" s="309">
        <f>SUM(C602:C605)</f>
        <v>0</v>
      </c>
      <c r="E605" s="9"/>
      <c r="F605" s="9"/>
      <c r="G605" s="9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"/>
      <c r="U605" s="9"/>
      <c r="V605" s="9"/>
      <c r="W605" s="9"/>
      <c r="X605" s="9"/>
      <c r="Y605" s="9"/>
      <c r="Z605" s="9"/>
      <c r="AA605" s="9"/>
      <c r="AB605" s="9"/>
      <c r="AC605" s="9"/>
    </row>
    <row r="606" spans="1:29" ht="14.25" customHeight="1">
      <c r="A606" s="156" t="s">
        <v>27</v>
      </c>
      <c r="B606" s="313" t="s">
        <v>299</v>
      </c>
      <c r="C606" s="26"/>
      <c r="D606" s="309">
        <f>E621/100000</f>
        <v>2.378993008635873E-2</v>
      </c>
      <c r="E606" s="9"/>
      <c r="F606" s="9"/>
      <c r="G606" s="9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"/>
      <c r="U606" s="9"/>
      <c r="V606" s="9"/>
      <c r="W606" s="9"/>
      <c r="X606" s="9"/>
      <c r="Y606" s="9"/>
      <c r="Z606" s="9"/>
      <c r="AA606" s="9"/>
      <c r="AB606" s="9"/>
      <c r="AC606" s="9"/>
    </row>
    <row r="607" spans="1:29" ht="14.25" customHeight="1">
      <c r="A607" s="156" t="s">
        <v>27</v>
      </c>
      <c r="B607" s="313"/>
      <c r="C607" s="26"/>
      <c r="D607" s="26"/>
      <c r="E607" s="53"/>
      <c r="F607" s="9"/>
      <c r="G607" s="9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"/>
      <c r="U607" s="9"/>
      <c r="V607" s="9"/>
      <c r="W607" s="9"/>
      <c r="X607" s="9"/>
      <c r="Y607" s="9"/>
      <c r="Z607" s="9"/>
      <c r="AA607" s="9"/>
      <c r="AB607" s="9"/>
      <c r="AC607" s="9"/>
    </row>
    <row r="608" spans="1:29" ht="14.25" customHeight="1">
      <c r="A608" s="156" t="s">
        <v>27</v>
      </c>
      <c r="B608" s="801" t="s">
        <v>439</v>
      </c>
      <c r="C608" s="793"/>
      <c r="D608" s="39">
        <f>D605+D606</f>
        <v>2.378993008635873E-2</v>
      </c>
      <c r="E608" s="53"/>
      <c r="F608" s="9"/>
      <c r="G608" s="9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"/>
      <c r="U608" s="9"/>
      <c r="V608" s="9"/>
      <c r="W608" s="9"/>
      <c r="X608" s="9"/>
      <c r="Y608" s="9"/>
      <c r="Z608" s="9"/>
      <c r="AA608" s="9"/>
      <c r="AB608" s="9"/>
      <c r="AC608" s="9"/>
    </row>
    <row r="609" spans="1:29" ht="14.25" customHeight="1">
      <c r="A609" s="156" t="s">
        <v>27</v>
      </c>
      <c r="B609" s="20"/>
      <c r="C609" s="20"/>
      <c r="D609" s="20"/>
      <c r="E609" s="9"/>
      <c r="F609" s="9"/>
      <c r="G609" s="9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"/>
      <c r="U609" s="9"/>
      <c r="V609" s="9"/>
      <c r="W609" s="9"/>
      <c r="X609" s="9"/>
      <c r="Y609" s="9"/>
      <c r="Z609" s="9"/>
      <c r="AA609" s="9"/>
      <c r="AB609" s="9"/>
      <c r="AC609" s="9"/>
    </row>
    <row r="610" spans="1:29" ht="14.25" customHeight="1">
      <c r="A610" s="156" t="s">
        <v>27</v>
      </c>
      <c r="B610" s="801" t="s">
        <v>440</v>
      </c>
      <c r="C610" s="793"/>
      <c r="D610" s="316" t="e">
        <f>D608/D599</f>
        <v>#DIV/0!</v>
      </c>
      <c r="E610" s="9"/>
      <c r="F610" s="9"/>
      <c r="G610" s="9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"/>
      <c r="U610" s="9"/>
      <c r="V610" s="9"/>
      <c r="W610" s="9"/>
      <c r="X610" s="9"/>
      <c r="Y610" s="9"/>
      <c r="Z610" s="9"/>
      <c r="AA610" s="9"/>
      <c r="AB610" s="9"/>
      <c r="AC610" s="9"/>
    </row>
    <row r="611" spans="1:29" ht="14.25" customHeight="1">
      <c r="A611" s="156" t="s">
        <v>27</v>
      </c>
      <c r="B611" s="308"/>
      <c r="C611" s="20"/>
      <c r="D611" s="20"/>
      <c r="E611" s="9"/>
      <c r="F611" s="9"/>
      <c r="G611" s="9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"/>
      <c r="U611" s="9"/>
      <c r="V611" s="9"/>
      <c r="W611" s="9"/>
      <c r="X611" s="9"/>
      <c r="Y611" s="9"/>
      <c r="Z611" s="9"/>
      <c r="AA611" s="9"/>
      <c r="AB611" s="9"/>
      <c r="AC611" s="9"/>
    </row>
    <row r="612" spans="1:29" ht="14.25" customHeight="1">
      <c r="A612" s="156" t="s">
        <v>27</v>
      </c>
      <c r="B612" s="801" t="s">
        <v>453</v>
      </c>
      <c r="C612" s="793"/>
      <c r="D612" s="316" t="e">
        <f>(C603+C604+D606)/D599</f>
        <v>#DIV/0!</v>
      </c>
      <c r="E612" s="9"/>
      <c r="F612" s="9"/>
      <c r="G612" s="9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"/>
      <c r="U612" s="9"/>
      <c r="V612" s="9"/>
      <c r="W612" s="9"/>
      <c r="X612" s="9"/>
      <c r="Y612" s="9"/>
      <c r="Z612" s="9"/>
      <c r="AA612" s="9"/>
      <c r="AB612" s="9"/>
      <c r="AC612" s="9"/>
    </row>
    <row r="613" spans="1:29" ht="14.25" customHeight="1">
      <c r="A613" s="156" t="s">
        <v>27</v>
      </c>
      <c r="B613" s="9"/>
      <c r="C613" s="9"/>
      <c r="D613" s="9"/>
      <c r="E613" s="9"/>
      <c r="F613" s="9"/>
      <c r="G613" s="9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"/>
      <c r="U613" s="9"/>
      <c r="V613" s="9"/>
      <c r="W613" s="9"/>
      <c r="X613" s="9"/>
      <c r="Y613" s="9"/>
      <c r="Z613" s="9"/>
      <c r="AA613" s="9"/>
      <c r="AB613" s="9"/>
      <c r="AC613" s="9"/>
    </row>
    <row r="614" spans="1:29" ht="14.25" customHeight="1">
      <c r="A614" s="156" t="s">
        <v>27</v>
      </c>
      <c r="B614" s="9"/>
      <c r="C614" s="9"/>
      <c r="D614" s="9"/>
      <c r="E614" s="9"/>
      <c r="F614" s="9"/>
      <c r="G614" s="9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"/>
      <c r="U614" s="9"/>
      <c r="V614" s="9"/>
      <c r="W614" s="9"/>
      <c r="X614" s="9"/>
      <c r="Y614" s="9"/>
      <c r="Z614" s="9"/>
      <c r="AA614" s="9"/>
      <c r="AB614" s="9"/>
      <c r="AC614" s="9"/>
    </row>
    <row r="615" spans="1:29" ht="14.25" customHeight="1">
      <c r="A615" s="156" t="s">
        <v>27</v>
      </c>
      <c r="B615" s="9"/>
      <c r="C615" s="9"/>
      <c r="D615" s="860" t="s">
        <v>281</v>
      </c>
      <c r="E615" s="838"/>
      <c r="F615" s="9"/>
      <c r="G615" s="9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"/>
      <c r="U615" s="9"/>
      <c r="V615" s="9"/>
      <c r="W615" s="9"/>
      <c r="X615" s="9"/>
      <c r="Y615" s="9"/>
      <c r="Z615" s="9"/>
      <c r="AA615" s="9"/>
      <c r="AB615" s="9"/>
      <c r="AC615" s="9"/>
    </row>
    <row r="616" spans="1:29" ht="14.25" customHeight="1">
      <c r="A616" s="156" t="s">
        <v>27</v>
      </c>
      <c r="B616" s="9"/>
      <c r="C616" s="9"/>
      <c r="D616" s="219" t="s">
        <v>441</v>
      </c>
      <c r="E616" s="234">
        <v>100000</v>
      </c>
      <c r="F616" s="9"/>
      <c r="G616" s="9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"/>
      <c r="U616" s="9"/>
      <c r="V616" s="9"/>
      <c r="W616" s="9"/>
      <c r="X616" s="9"/>
      <c r="Y616" s="9"/>
      <c r="Z616" s="9"/>
      <c r="AA616" s="9"/>
      <c r="AB616" s="9"/>
      <c r="AC616" s="9"/>
    </row>
    <row r="617" spans="1:29" ht="14.25" customHeight="1">
      <c r="A617" s="156" t="s">
        <v>27</v>
      </c>
      <c r="B617" s="9"/>
      <c r="C617" s="9"/>
      <c r="D617" s="219" t="s">
        <v>442</v>
      </c>
      <c r="E617" s="235">
        <v>60</v>
      </c>
      <c r="F617" s="9"/>
      <c r="G617" s="9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"/>
      <c r="U617" s="9"/>
      <c r="V617" s="9"/>
      <c r="W617" s="9"/>
      <c r="X617" s="9"/>
      <c r="Y617" s="9"/>
      <c r="Z617" s="9"/>
      <c r="AA617" s="9"/>
      <c r="AB617" s="9"/>
      <c r="AC617" s="9"/>
    </row>
    <row r="618" spans="1:29" ht="14.25" customHeight="1">
      <c r="A618" s="156" t="s">
        <v>27</v>
      </c>
      <c r="B618" s="9"/>
      <c r="C618" s="9"/>
      <c r="D618" s="219" t="s">
        <v>290</v>
      </c>
      <c r="E618" s="236">
        <v>0</v>
      </c>
      <c r="F618" s="9"/>
      <c r="G618" s="9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"/>
      <c r="U618" s="9"/>
      <c r="V618" s="9"/>
      <c r="W618" s="9"/>
      <c r="X618" s="9"/>
      <c r="Y618" s="9"/>
      <c r="Z618" s="9"/>
      <c r="AA618" s="9"/>
      <c r="AB618" s="9"/>
      <c r="AC618" s="9"/>
    </row>
    <row r="619" spans="1:29" ht="14.25" customHeight="1">
      <c r="A619" s="156" t="s">
        <v>27</v>
      </c>
      <c r="B619" s="9"/>
      <c r="C619" s="9"/>
      <c r="D619" s="219" t="s">
        <v>443</v>
      </c>
      <c r="E619" s="236">
        <f>E617</f>
        <v>60</v>
      </c>
      <c r="F619" s="9"/>
      <c r="G619" s="9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"/>
      <c r="U619" s="9"/>
      <c r="V619" s="9"/>
      <c r="W619" s="9"/>
      <c r="X619" s="9"/>
      <c r="Y619" s="9"/>
      <c r="Z619" s="9"/>
      <c r="AA619" s="9"/>
      <c r="AB619" s="9"/>
      <c r="AC619" s="9"/>
    </row>
    <row r="620" spans="1:29" ht="14.25" customHeight="1">
      <c r="A620" s="156" t="s">
        <v>27</v>
      </c>
      <c r="B620" s="9"/>
      <c r="C620" s="9"/>
      <c r="D620" s="219" t="s">
        <v>296</v>
      </c>
      <c r="E620" s="237">
        <v>0.15</v>
      </c>
      <c r="F620" s="9"/>
      <c r="G620" s="9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"/>
      <c r="U620" s="9"/>
      <c r="V620" s="9"/>
      <c r="W620" s="9"/>
      <c r="X620" s="9"/>
      <c r="Y620" s="9"/>
      <c r="Z620" s="9"/>
      <c r="AA620" s="9"/>
      <c r="AB620" s="9"/>
      <c r="AC620" s="9"/>
    </row>
    <row r="621" spans="1:29" ht="14.25" customHeight="1">
      <c r="A621" s="156" t="s">
        <v>27</v>
      </c>
      <c r="B621" s="9"/>
      <c r="C621" s="9"/>
      <c r="D621" s="219" t="s">
        <v>299</v>
      </c>
      <c r="E621" s="238">
        <f>PMT(E620/12,E617,-E616,0,E618)</f>
        <v>2378.9930086358731</v>
      </c>
      <c r="F621" s="9"/>
      <c r="G621" s="9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"/>
      <c r="U621" s="9"/>
      <c r="V621" s="9"/>
      <c r="W621" s="9"/>
      <c r="X621" s="9"/>
      <c r="Y621" s="9"/>
      <c r="Z621" s="9"/>
      <c r="AA621" s="9"/>
      <c r="AB621" s="9"/>
      <c r="AC621" s="9"/>
    </row>
    <row r="622" spans="1:29" ht="14.25" customHeight="1">
      <c r="A622" s="156" t="s">
        <v>27</v>
      </c>
      <c r="B622" s="9"/>
      <c r="C622" s="9"/>
      <c r="D622" s="219" t="s">
        <v>302</v>
      </c>
      <c r="E622" s="238">
        <f>PMT(E620/12,36,-E616,0,E618)</f>
        <v>3466.5328504194131</v>
      </c>
      <c r="F622" s="9"/>
      <c r="G622" s="9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"/>
      <c r="U622" s="9"/>
      <c r="V622" s="9"/>
      <c r="W622" s="9"/>
      <c r="X622" s="9"/>
      <c r="Y622" s="9"/>
      <c r="Z622" s="9"/>
      <c r="AA622" s="9"/>
      <c r="AB622" s="9"/>
      <c r="AC622" s="9"/>
    </row>
    <row r="623" spans="1:29" ht="14.25" customHeight="1">
      <c r="A623" s="156" t="s">
        <v>27</v>
      </c>
      <c r="B623" s="9"/>
      <c r="C623" s="9"/>
      <c r="D623" s="239" t="s">
        <v>319</v>
      </c>
      <c r="E623" s="240">
        <f>PMT(E620/12,48,-E616,0,E618)</f>
        <v>2783.0748266476248</v>
      </c>
      <c r="F623" s="9"/>
      <c r="G623" s="9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"/>
      <c r="U623" s="9"/>
      <c r="V623" s="9"/>
      <c r="W623" s="9"/>
      <c r="X623" s="9"/>
      <c r="Y623" s="9"/>
      <c r="Z623" s="9"/>
      <c r="AA623" s="9"/>
      <c r="AB623" s="9"/>
      <c r="AC623" s="9"/>
    </row>
    <row r="624" spans="1:29" ht="14.25" customHeight="1">
      <c r="A624" s="156"/>
      <c r="B624" s="9"/>
      <c r="C624" s="9"/>
      <c r="D624" s="9"/>
      <c r="E624" s="9"/>
      <c r="F624" s="9"/>
      <c r="G624" s="9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"/>
      <c r="U624" s="9"/>
      <c r="V624" s="9"/>
      <c r="W624" s="9"/>
      <c r="X624" s="9"/>
      <c r="Y624" s="9"/>
      <c r="Z624" s="9"/>
      <c r="AA624" s="9"/>
      <c r="AB624" s="9"/>
      <c r="AC624" s="9"/>
    </row>
    <row r="625" spans="1:29" ht="14.25" customHeight="1">
      <c r="A625" s="156"/>
      <c r="B625" s="9"/>
      <c r="C625" s="9"/>
      <c r="D625" s="9"/>
      <c r="E625" s="9"/>
      <c r="F625" s="9"/>
      <c r="G625" s="9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"/>
      <c r="U625" s="9"/>
      <c r="V625" s="9"/>
      <c r="W625" s="9"/>
      <c r="X625" s="9"/>
      <c r="Y625" s="9"/>
      <c r="Z625" s="9"/>
      <c r="AA625" s="9"/>
      <c r="AB625" s="9"/>
      <c r="AC625" s="9"/>
    </row>
    <row r="626" spans="1:29" ht="14.25" customHeight="1">
      <c r="A626" s="156"/>
      <c r="B626" s="9"/>
      <c r="C626" s="9"/>
      <c r="D626" s="9"/>
      <c r="E626" s="9"/>
      <c r="F626" s="9"/>
      <c r="G626" s="9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"/>
      <c r="U626" s="9"/>
      <c r="V626" s="9"/>
      <c r="W626" s="9"/>
      <c r="X626" s="9"/>
      <c r="Y626" s="9"/>
      <c r="Z626" s="9"/>
      <c r="AA626" s="9"/>
      <c r="AB626" s="9"/>
      <c r="AC626" s="9"/>
    </row>
    <row r="627" spans="1:29" ht="14.25" customHeight="1">
      <c r="A627" s="156"/>
      <c r="B627" s="9"/>
      <c r="C627" s="9"/>
      <c r="D627" s="9"/>
      <c r="E627" s="9"/>
      <c r="F627" s="9"/>
      <c r="G627" s="9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"/>
      <c r="U627" s="9"/>
      <c r="V627" s="9"/>
      <c r="W627" s="9"/>
      <c r="X627" s="9"/>
      <c r="Y627" s="9"/>
      <c r="Z627" s="9"/>
      <c r="AA627" s="9"/>
      <c r="AB627" s="9"/>
      <c r="AC627" s="9"/>
    </row>
    <row r="628" spans="1:29" ht="14.25" customHeight="1">
      <c r="A628" s="156"/>
      <c r="B628" s="9"/>
      <c r="C628" s="9"/>
      <c r="D628" s="9"/>
      <c r="E628" s="9"/>
      <c r="F628" s="9"/>
      <c r="G628" s="9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"/>
      <c r="U628" s="9"/>
      <c r="V628" s="9"/>
      <c r="W628" s="9"/>
      <c r="X628" s="9"/>
      <c r="Y628" s="9"/>
      <c r="Z628" s="9"/>
      <c r="AA628" s="9"/>
      <c r="AB628" s="9"/>
      <c r="AC628" s="9"/>
    </row>
    <row r="629" spans="1:29" ht="14.25" customHeight="1">
      <c r="A629" s="156"/>
      <c r="B629" s="9"/>
      <c r="C629" s="9"/>
      <c r="D629" s="9"/>
      <c r="E629" s="9"/>
      <c r="F629" s="9"/>
      <c r="G629" s="9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"/>
      <c r="U629" s="9"/>
      <c r="V629" s="9"/>
      <c r="W629" s="9"/>
      <c r="X629" s="9"/>
      <c r="Y629" s="9"/>
      <c r="Z629" s="9"/>
      <c r="AA629" s="9"/>
      <c r="AB629" s="9"/>
      <c r="AC629" s="9"/>
    </row>
    <row r="630" spans="1:29" ht="14.25" customHeight="1">
      <c r="A630" s="156"/>
      <c r="B630" s="9"/>
      <c r="C630" s="9"/>
      <c r="D630" s="9"/>
      <c r="E630" s="9"/>
      <c r="F630" s="9"/>
      <c r="G630" s="9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"/>
      <c r="U630" s="9"/>
      <c r="V630" s="9"/>
      <c r="W630" s="9"/>
      <c r="X630" s="9"/>
      <c r="Y630" s="9"/>
      <c r="Z630" s="9"/>
      <c r="AA630" s="9"/>
      <c r="AB630" s="9"/>
      <c r="AC630" s="9"/>
    </row>
    <row r="631" spans="1:29" ht="14.25" customHeight="1">
      <c r="A631" s="156"/>
      <c r="B631" s="9"/>
      <c r="C631" s="9"/>
      <c r="D631" s="9"/>
      <c r="E631" s="9"/>
      <c r="F631" s="9"/>
      <c r="G631" s="9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"/>
      <c r="U631" s="9"/>
      <c r="V631" s="9"/>
      <c r="W631" s="9"/>
      <c r="X631" s="9"/>
      <c r="Y631" s="9"/>
      <c r="Z631" s="9"/>
      <c r="AA631" s="9"/>
      <c r="AB631" s="9"/>
      <c r="AC631" s="9"/>
    </row>
    <row r="632" spans="1:29" ht="14.25" customHeight="1">
      <c r="A632" s="156"/>
      <c r="B632" s="9"/>
      <c r="C632" s="9"/>
      <c r="D632" s="9"/>
      <c r="E632" s="9"/>
      <c r="F632" s="9"/>
      <c r="G632" s="9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"/>
      <c r="U632" s="9"/>
      <c r="V632" s="9"/>
      <c r="W632" s="9"/>
      <c r="X632" s="9"/>
      <c r="Y632" s="9"/>
      <c r="Z632" s="9"/>
      <c r="AA632" s="9"/>
      <c r="AB632" s="9"/>
      <c r="AC632" s="9"/>
    </row>
    <row r="633" spans="1:29" ht="14.25" customHeight="1">
      <c r="A633" s="156"/>
      <c r="B633" s="9"/>
      <c r="C633" s="9"/>
      <c r="D633" s="9"/>
      <c r="E633" s="9"/>
      <c r="F633" s="9"/>
      <c r="G633" s="9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"/>
      <c r="U633" s="9"/>
      <c r="V633" s="9"/>
      <c r="W633" s="9"/>
      <c r="X633" s="9"/>
      <c r="Y633" s="9"/>
      <c r="Z633" s="9"/>
      <c r="AA633" s="9"/>
      <c r="AB633" s="9"/>
      <c r="AC633" s="9"/>
    </row>
    <row r="634" spans="1:29" ht="14.25" customHeight="1">
      <c r="A634" s="156"/>
      <c r="B634" s="9"/>
      <c r="C634" s="9"/>
      <c r="D634" s="9"/>
      <c r="E634" s="9"/>
      <c r="F634" s="9"/>
      <c r="G634" s="9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"/>
      <c r="U634" s="9"/>
      <c r="V634" s="9"/>
      <c r="W634" s="9"/>
      <c r="X634" s="9"/>
      <c r="Y634" s="9"/>
      <c r="Z634" s="9"/>
      <c r="AA634" s="9"/>
      <c r="AB634" s="9"/>
      <c r="AC634" s="9"/>
    </row>
    <row r="635" spans="1:29" ht="14.25" customHeight="1">
      <c r="A635" s="156"/>
      <c r="B635" s="9"/>
      <c r="C635" s="9"/>
      <c r="D635" s="9"/>
      <c r="E635" s="9"/>
      <c r="F635" s="9"/>
      <c r="G635" s="9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"/>
      <c r="U635" s="9"/>
      <c r="V635" s="9"/>
      <c r="W635" s="9"/>
      <c r="X635" s="9"/>
      <c r="Y635" s="9"/>
      <c r="Z635" s="9"/>
      <c r="AA635" s="9"/>
      <c r="AB635" s="9"/>
      <c r="AC635" s="9"/>
    </row>
    <row r="636" spans="1:29" ht="14.25" customHeight="1">
      <c r="A636" s="156"/>
      <c r="B636" s="9"/>
      <c r="C636" s="9"/>
      <c r="D636" s="9"/>
      <c r="E636" s="9"/>
      <c r="F636" s="9"/>
      <c r="G636" s="9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"/>
      <c r="U636" s="9"/>
      <c r="V636" s="9"/>
      <c r="W636" s="9"/>
      <c r="X636" s="9"/>
      <c r="Y636" s="9"/>
      <c r="Z636" s="9"/>
      <c r="AA636" s="9"/>
      <c r="AB636" s="9"/>
      <c r="AC636" s="9"/>
    </row>
    <row r="637" spans="1:29" ht="14.25" customHeight="1">
      <c r="A637" s="156"/>
      <c r="B637" s="9"/>
      <c r="C637" s="9"/>
      <c r="D637" s="9"/>
      <c r="E637" s="9"/>
      <c r="F637" s="9"/>
      <c r="G637" s="9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"/>
      <c r="U637" s="9"/>
      <c r="V637" s="9"/>
      <c r="W637" s="9"/>
      <c r="X637" s="9"/>
      <c r="Y637" s="9"/>
      <c r="Z637" s="9"/>
      <c r="AA637" s="9"/>
      <c r="AB637" s="9"/>
      <c r="AC637" s="9"/>
    </row>
    <row r="638" spans="1:29" ht="14.25" customHeight="1">
      <c r="A638" s="156"/>
      <c r="B638" s="9"/>
      <c r="C638" s="9"/>
      <c r="D638" s="9"/>
      <c r="E638" s="9"/>
      <c r="F638" s="9"/>
      <c r="G638" s="9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"/>
      <c r="U638" s="9"/>
      <c r="V638" s="9"/>
      <c r="W638" s="9"/>
      <c r="X638" s="9"/>
      <c r="Y638" s="9"/>
      <c r="Z638" s="9"/>
      <c r="AA638" s="9"/>
      <c r="AB638" s="9"/>
      <c r="AC638" s="9"/>
    </row>
    <row r="639" spans="1:29" ht="14.25" customHeight="1">
      <c r="A639" s="156"/>
      <c r="B639" s="9"/>
      <c r="C639" s="9"/>
      <c r="D639" s="9"/>
      <c r="E639" s="9"/>
      <c r="F639" s="9"/>
      <c r="G639" s="9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"/>
      <c r="U639" s="9"/>
      <c r="V639" s="9"/>
      <c r="W639" s="9"/>
      <c r="X639" s="9"/>
      <c r="Y639" s="9"/>
      <c r="Z639" s="9"/>
      <c r="AA639" s="9"/>
      <c r="AB639" s="9"/>
      <c r="AC639" s="9"/>
    </row>
    <row r="640" spans="1:29" ht="14.25" customHeight="1">
      <c r="A640" s="156"/>
      <c r="B640" s="9"/>
      <c r="C640" s="9"/>
      <c r="D640" s="9"/>
      <c r="E640" s="9"/>
      <c r="F640" s="9"/>
      <c r="G640" s="9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"/>
      <c r="U640" s="9"/>
      <c r="V640" s="9"/>
      <c r="W640" s="9"/>
      <c r="X640" s="9"/>
      <c r="Y640" s="9"/>
      <c r="Z640" s="9"/>
      <c r="AA640" s="9"/>
      <c r="AB640" s="9"/>
      <c r="AC640" s="9"/>
    </row>
    <row r="641" spans="1:29" ht="14.25" customHeight="1">
      <c r="A641" s="156"/>
      <c r="B641" s="9"/>
      <c r="C641" s="9"/>
      <c r="D641" s="9"/>
      <c r="E641" s="9"/>
      <c r="F641" s="9"/>
      <c r="G641" s="9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"/>
      <c r="U641" s="9"/>
      <c r="V641" s="9"/>
      <c r="W641" s="9"/>
      <c r="X641" s="9"/>
      <c r="Y641" s="9"/>
      <c r="Z641" s="9"/>
      <c r="AA641" s="9"/>
      <c r="AB641" s="9"/>
      <c r="AC641" s="9"/>
    </row>
    <row r="642" spans="1:29" ht="14.25" customHeight="1">
      <c r="A642" s="156"/>
      <c r="B642" s="9"/>
      <c r="C642" s="9"/>
      <c r="D642" s="9"/>
      <c r="E642" s="9"/>
      <c r="F642" s="9"/>
      <c r="G642" s="9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"/>
      <c r="U642" s="9"/>
      <c r="V642" s="9"/>
      <c r="W642" s="9"/>
      <c r="X642" s="9"/>
      <c r="Y642" s="9"/>
      <c r="Z642" s="9"/>
      <c r="AA642" s="9"/>
      <c r="AB642" s="9"/>
      <c r="AC642" s="9"/>
    </row>
    <row r="643" spans="1:29" ht="14.25" customHeight="1">
      <c r="A643" s="156"/>
      <c r="B643" s="9"/>
      <c r="C643" s="9"/>
      <c r="D643" s="9"/>
      <c r="E643" s="9"/>
      <c r="F643" s="9"/>
      <c r="G643" s="9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"/>
      <c r="U643" s="9"/>
      <c r="V643" s="9"/>
      <c r="W643" s="9"/>
      <c r="X643" s="9"/>
      <c r="Y643" s="9"/>
      <c r="Z643" s="9"/>
      <c r="AA643" s="9"/>
      <c r="AB643" s="9"/>
      <c r="AC643" s="9"/>
    </row>
    <row r="644" spans="1:29" ht="14.25" customHeight="1">
      <c r="A644" s="156"/>
      <c r="B644" s="9"/>
      <c r="C644" s="9"/>
      <c r="D644" s="9"/>
      <c r="E644" s="9"/>
      <c r="F644" s="9"/>
      <c r="G644" s="9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"/>
      <c r="U644" s="9"/>
      <c r="V644" s="9"/>
      <c r="W644" s="9"/>
      <c r="X644" s="9"/>
      <c r="Y644" s="9"/>
      <c r="Z644" s="9"/>
      <c r="AA644" s="9"/>
      <c r="AB644" s="9"/>
      <c r="AC644" s="9"/>
    </row>
    <row r="645" spans="1:29" ht="14.25" customHeight="1">
      <c r="A645" s="156"/>
      <c r="B645" s="9"/>
      <c r="C645" s="9"/>
      <c r="D645" s="9"/>
      <c r="E645" s="9"/>
      <c r="F645" s="9"/>
      <c r="G645" s="9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"/>
      <c r="U645" s="9"/>
      <c r="V645" s="9"/>
      <c r="W645" s="9"/>
      <c r="X645" s="9"/>
      <c r="Y645" s="9"/>
      <c r="Z645" s="9"/>
      <c r="AA645" s="9"/>
      <c r="AB645" s="9"/>
      <c r="AC645" s="9"/>
    </row>
    <row r="646" spans="1:29" ht="14.25" customHeight="1">
      <c r="A646" s="156"/>
      <c r="B646" s="9"/>
      <c r="C646" s="9"/>
      <c r="D646" s="9"/>
      <c r="E646" s="9"/>
      <c r="F646" s="9"/>
      <c r="G646" s="9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"/>
      <c r="U646" s="9"/>
      <c r="V646" s="9"/>
      <c r="W646" s="9"/>
      <c r="X646" s="9"/>
      <c r="Y646" s="9"/>
      <c r="Z646" s="9"/>
      <c r="AA646" s="9"/>
      <c r="AB646" s="9"/>
      <c r="AC646" s="9"/>
    </row>
    <row r="647" spans="1:29" ht="14.25" customHeight="1">
      <c r="A647" s="156"/>
      <c r="B647" s="9"/>
      <c r="C647" s="9"/>
      <c r="D647" s="9"/>
      <c r="E647" s="9"/>
      <c r="F647" s="9"/>
      <c r="G647" s="9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"/>
      <c r="U647" s="9"/>
      <c r="V647" s="9"/>
      <c r="W647" s="9"/>
      <c r="X647" s="9"/>
      <c r="Y647" s="9"/>
      <c r="Z647" s="9"/>
      <c r="AA647" s="9"/>
      <c r="AB647" s="9"/>
      <c r="AC647" s="9"/>
    </row>
    <row r="648" spans="1:29" ht="14.25" customHeight="1">
      <c r="A648" s="156"/>
      <c r="B648" s="9"/>
      <c r="C648" s="9"/>
      <c r="D648" s="9"/>
      <c r="E648" s="9"/>
      <c r="F648" s="9"/>
      <c r="G648" s="9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"/>
      <c r="U648" s="9"/>
      <c r="V648" s="9"/>
      <c r="W648" s="9"/>
      <c r="X648" s="9"/>
      <c r="Y648" s="9"/>
      <c r="Z648" s="9"/>
      <c r="AA648" s="9"/>
      <c r="AB648" s="9"/>
      <c r="AC648" s="9"/>
    </row>
    <row r="649" spans="1:29" ht="14.25" customHeight="1">
      <c r="A649" s="93" t="s">
        <v>454</v>
      </c>
      <c r="B649" s="94" t="s">
        <v>257</v>
      </c>
      <c r="C649" s="826" t="str">
        <f>CONCATENATE("Rs.",D695/100000,".","Lacs"," "," ",D698," Months")</f>
        <v>Rs.1.Lacs  36 Months</v>
      </c>
      <c r="D649" s="819"/>
      <c r="E649" s="820"/>
      <c r="F649" s="82"/>
      <c r="G649" s="8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"/>
      <c r="U649" s="9"/>
      <c r="V649" s="9"/>
      <c r="W649" s="9"/>
      <c r="X649" s="9"/>
      <c r="Y649" s="9"/>
      <c r="Z649" s="9"/>
      <c r="AA649" s="9"/>
      <c r="AB649" s="9"/>
      <c r="AC649" s="9"/>
    </row>
    <row r="650" spans="1:29" ht="14.25" customHeight="1">
      <c r="A650" s="93" t="s">
        <v>454</v>
      </c>
      <c r="B650" s="58" t="s">
        <v>51</v>
      </c>
      <c r="C650" s="59" t="s">
        <v>52</v>
      </c>
      <c r="D650" s="59" t="s">
        <v>258</v>
      </c>
      <c r="E650" s="60" t="s">
        <v>259</v>
      </c>
      <c r="F650" s="32"/>
      <c r="G650" s="3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"/>
      <c r="U650" s="9"/>
      <c r="V650" s="9"/>
      <c r="W650" s="9"/>
      <c r="X650" s="9"/>
      <c r="Y650" s="9"/>
      <c r="Z650" s="9"/>
      <c r="AA650" s="9"/>
      <c r="AB650" s="9"/>
      <c r="AC650" s="9"/>
    </row>
    <row r="651" spans="1:29" ht="14.25" customHeight="1">
      <c r="A651" s="93" t="s">
        <v>454</v>
      </c>
      <c r="B651" s="96" t="s">
        <v>55</v>
      </c>
      <c r="C651" s="97">
        <f>Input!$C$10</f>
        <v>0</v>
      </c>
      <c r="D651" s="24">
        <v>4</v>
      </c>
      <c r="E651" s="98">
        <f t="shared" ref="E651:E662" si="17">C651/D651</f>
        <v>0</v>
      </c>
      <c r="F651" s="82"/>
      <c r="G651" s="8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"/>
      <c r="U651" s="9"/>
      <c r="V651" s="9"/>
      <c r="W651" s="9"/>
      <c r="X651" s="9"/>
      <c r="Y651" s="9"/>
      <c r="Z651" s="9"/>
      <c r="AA651" s="9"/>
      <c r="AB651" s="9"/>
      <c r="AC651" s="9"/>
    </row>
    <row r="652" spans="1:29" ht="14.25" customHeight="1">
      <c r="A652" s="93" t="s">
        <v>454</v>
      </c>
      <c r="B652" s="96" t="s">
        <v>58</v>
      </c>
      <c r="C652" s="97">
        <f>Input!$C$11</f>
        <v>0</v>
      </c>
      <c r="D652" s="97">
        <f>100/12</f>
        <v>8.3333333333333339</v>
      </c>
      <c r="E652" s="98">
        <f t="shared" si="17"/>
        <v>0</v>
      </c>
      <c r="F652" s="827" t="s">
        <v>261</v>
      </c>
      <c r="G652" s="820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"/>
      <c r="U652" s="9"/>
      <c r="V652" s="9"/>
      <c r="W652" s="9"/>
      <c r="X652" s="9"/>
      <c r="Y652" s="9"/>
      <c r="Z652" s="9"/>
      <c r="AA652" s="9"/>
      <c r="AB652" s="9"/>
      <c r="AC652" s="9"/>
    </row>
    <row r="653" spans="1:29" ht="14.25" customHeight="1">
      <c r="A653" s="93" t="s">
        <v>454</v>
      </c>
      <c r="B653" s="96" t="s">
        <v>61</v>
      </c>
      <c r="C653" s="97">
        <f>Input!$C$12</f>
        <v>0</v>
      </c>
      <c r="D653" s="24">
        <v>3</v>
      </c>
      <c r="E653" s="98">
        <f t="shared" si="17"/>
        <v>0</v>
      </c>
      <c r="F653" s="100" t="s">
        <v>203</v>
      </c>
      <c r="G653" s="101" t="e">
        <f>Input_Actv_Loan!#REF!</f>
        <v>#REF!</v>
      </c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"/>
      <c r="U653" s="9"/>
      <c r="V653" s="9"/>
      <c r="W653" s="9"/>
      <c r="X653" s="9"/>
      <c r="Y653" s="9"/>
      <c r="Z653" s="9"/>
      <c r="AA653" s="9"/>
      <c r="AB653" s="9"/>
      <c r="AC653" s="9"/>
    </row>
    <row r="654" spans="1:29" ht="14.25" customHeight="1">
      <c r="A654" s="93" t="s">
        <v>454</v>
      </c>
      <c r="B654" s="96" t="s">
        <v>64</v>
      </c>
      <c r="C654" s="97">
        <f>Input!$C$13</f>
        <v>0</v>
      </c>
      <c r="D654" s="24">
        <v>4</v>
      </c>
      <c r="E654" s="98">
        <f t="shared" si="17"/>
        <v>0</v>
      </c>
      <c r="F654" s="96" t="s">
        <v>206</v>
      </c>
      <c r="G654" s="102" t="e">
        <f>Input_Actv_Loan!#REF!</f>
        <v>#REF!</v>
      </c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"/>
      <c r="U654" s="9"/>
      <c r="V654" s="9"/>
      <c r="W654" s="9"/>
      <c r="X654" s="9"/>
      <c r="Y654" s="9"/>
      <c r="Z654" s="9"/>
      <c r="AA654" s="9"/>
      <c r="AB654" s="9"/>
      <c r="AC654" s="9"/>
    </row>
    <row r="655" spans="1:29" ht="14.25" customHeight="1">
      <c r="A655" s="93" t="s">
        <v>454</v>
      </c>
      <c r="B655" s="96" t="s">
        <v>66</v>
      </c>
      <c r="C655" s="97">
        <f>Input!$C$15</f>
        <v>0</v>
      </c>
      <c r="D655" s="24">
        <v>3</v>
      </c>
      <c r="E655" s="98">
        <f t="shared" si="17"/>
        <v>0</v>
      </c>
      <c r="F655" s="103" t="s">
        <v>209</v>
      </c>
      <c r="G655" s="104" t="e">
        <f>G654*12</f>
        <v>#REF!</v>
      </c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"/>
      <c r="U655" s="9"/>
      <c r="V655" s="9"/>
      <c r="W655" s="9"/>
      <c r="X655" s="9"/>
      <c r="Y655" s="9"/>
      <c r="Z655" s="9"/>
      <c r="AA655" s="9"/>
      <c r="AB655" s="9"/>
      <c r="AC655" s="9"/>
    </row>
    <row r="656" spans="1:29" ht="14.25" customHeight="1">
      <c r="A656" s="93" t="s">
        <v>454</v>
      </c>
      <c r="B656" s="96" t="s">
        <v>72</v>
      </c>
      <c r="C656" s="97">
        <f>Input!$C$16</f>
        <v>0</v>
      </c>
      <c r="D656" s="24">
        <v>1</v>
      </c>
      <c r="E656" s="98">
        <f t="shared" si="17"/>
        <v>0</v>
      </c>
      <c r="F656" s="82"/>
      <c r="G656" s="8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"/>
      <c r="U656" s="9"/>
      <c r="V656" s="9"/>
      <c r="W656" s="9"/>
      <c r="X656" s="9"/>
      <c r="Y656" s="9"/>
      <c r="Z656" s="9"/>
      <c r="AA656" s="9"/>
      <c r="AB656" s="9"/>
      <c r="AC656" s="9"/>
    </row>
    <row r="657" spans="1:29" ht="14.25" customHeight="1">
      <c r="A657" s="93" t="s">
        <v>454</v>
      </c>
      <c r="B657" s="96" t="s">
        <v>260</v>
      </c>
      <c r="C657" s="97">
        <f>Input!$C$14</f>
        <v>0</v>
      </c>
      <c r="D657" s="24">
        <v>1</v>
      </c>
      <c r="E657" s="98">
        <f t="shared" si="17"/>
        <v>0</v>
      </c>
      <c r="F657" s="82"/>
      <c r="G657" s="8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"/>
      <c r="U657" s="9"/>
      <c r="V657" s="9"/>
      <c r="W657" s="9"/>
      <c r="X657" s="9"/>
      <c r="Y657" s="9"/>
      <c r="Z657" s="9"/>
      <c r="AA657" s="9"/>
      <c r="AB657" s="9"/>
      <c r="AC657" s="9"/>
    </row>
    <row r="658" spans="1:29" ht="14.25" customHeight="1">
      <c r="A658" s="93" t="s">
        <v>454</v>
      </c>
      <c r="B658" s="96" t="s">
        <v>455</v>
      </c>
      <c r="C658" s="97">
        <f>G682</f>
        <v>0</v>
      </c>
      <c r="D658" s="24">
        <v>1</v>
      </c>
      <c r="E658" s="98">
        <f t="shared" si="17"/>
        <v>0</v>
      </c>
      <c r="F658" s="82"/>
      <c r="G658" s="8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"/>
      <c r="U658" s="9"/>
      <c r="V658" s="9"/>
      <c r="W658" s="9"/>
      <c r="X658" s="9"/>
      <c r="Y658" s="9"/>
      <c r="Z658" s="9"/>
      <c r="AA658" s="9"/>
      <c r="AB658" s="9"/>
      <c r="AC658" s="9"/>
    </row>
    <row r="659" spans="1:29" ht="14.25" customHeight="1">
      <c r="A659" s="93" t="s">
        <v>454</v>
      </c>
      <c r="B659" s="96" t="s">
        <v>262</v>
      </c>
      <c r="C659" s="97">
        <f>(D700*12)/100000</f>
        <v>0.42783273032093616</v>
      </c>
      <c r="D659" s="24">
        <v>1</v>
      </c>
      <c r="E659" s="98">
        <f t="shared" si="17"/>
        <v>0.42783273032093616</v>
      </c>
      <c r="F659" s="109" t="s">
        <v>266</v>
      </c>
      <c r="G659" s="8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"/>
      <c r="U659" s="9"/>
      <c r="V659" s="9"/>
      <c r="W659" s="9"/>
      <c r="X659" s="9"/>
      <c r="Y659" s="9"/>
      <c r="Z659" s="9"/>
      <c r="AA659" s="9"/>
      <c r="AB659" s="9"/>
      <c r="AC659" s="9"/>
    </row>
    <row r="660" spans="1:29" ht="14.25" customHeight="1">
      <c r="A660" s="93" t="s">
        <v>454</v>
      </c>
      <c r="B660" s="96" t="s">
        <v>73</v>
      </c>
      <c r="C660" s="321">
        <f>Input!$C$18</f>
        <v>0</v>
      </c>
      <c r="D660" s="24">
        <v>1</v>
      </c>
      <c r="E660" s="98">
        <f t="shared" si="17"/>
        <v>0</v>
      </c>
      <c r="F660" s="112" t="e">
        <f>Input_Actv_Loan!#REF!</f>
        <v>#REF!</v>
      </c>
      <c r="G660" s="8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"/>
      <c r="U660" s="9"/>
      <c r="V660" s="9"/>
      <c r="W660" s="9"/>
      <c r="X660" s="9"/>
      <c r="Y660" s="9"/>
      <c r="Z660" s="9"/>
      <c r="AA660" s="9"/>
      <c r="AB660" s="9"/>
      <c r="AC660" s="9"/>
    </row>
    <row r="661" spans="1:29" ht="14.25" customHeight="1">
      <c r="A661" s="93" t="s">
        <v>454</v>
      </c>
      <c r="B661" s="96" t="s">
        <v>74</v>
      </c>
      <c r="C661" s="321">
        <f>Input!$C$19</f>
        <v>0</v>
      </c>
      <c r="D661" s="24">
        <v>1</v>
      </c>
      <c r="E661" s="98">
        <f t="shared" si="17"/>
        <v>0</v>
      </c>
      <c r="F661" s="112" t="e">
        <f>Input_Actv_Loan!#REF!</f>
        <v>#REF!</v>
      </c>
      <c r="G661" s="8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"/>
      <c r="U661" s="9"/>
      <c r="V661" s="9"/>
      <c r="W661" s="9"/>
      <c r="X661" s="9"/>
      <c r="Y661" s="9"/>
      <c r="Z661" s="9"/>
      <c r="AA661" s="9"/>
      <c r="AB661" s="9"/>
      <c r="AC661" s="9"/>
    </row>
    <row r="662" spans="1:29" ht="14.25" customHeight="1">
      <c r="A662" s="93" t="s">
        <v>454</v>
      </c>
      <c r="B662" s="96" t="s">
        <v>75</v>
      </c>
      <c r="C662" s="321">
        <f>Input!$C$20</f>
        <v>0</v>
      </c>
      <c r="D662" s="24">
        <v>1</v>
      </c>
      <c r="E662" s="98">
        <f t="shared" si="17"/>
        <v>0</v>
      </c>
      <c r="F662" s="115" t="e">
        <f>Input_Actv_Loan!#REF!</f>
        <v>#REF!</v>
      </c>
      <c r="G662" s="8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"/>
      <c r="U662" s="9"/>
      <c r="V662" s="9"/>
      <c r="W662" s="9"/>
      <c r="X662" s="9"/>
      <c r="Y662" s="9"/>
      <c r="Z662" s="9"/>
      <c r="AA662" s="9"/>
      <c r="AB662" s="9"/>
      <c r="AC662" s="9"/>
    </row>
    <row r="663" spans="1:29" ht="15.75" customHeight="1">
      <c r="A663" s="93" t="s">
        <v>454</v>
      </c>
      <c r="B663" s="828" t="s">
        <v>263</v>
      </c>
      <c r="C663" s="797"/>
      <c r="D663" s="793"/>
      <c r="E663" s="105">
        <f>SUM(E651:E662)</f>
        <v>0.42783273032093616</v>
      </c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"/>
      <c r="U663" s="9"/>
      <c r="V663" s="9"/>
      <c r="W663" s="9"/>
      <c r="X663" s="9"/>
      <c r="Y663" s="9"/>
      <c r="Z663" s="9"/>
      <c r="AA663" s="9"/>
      <c r="AB663" s="9"/>
      <c r="AC663" s="9"/>
    </row>
    <row r="664" spans="1:29" ht="14.25" customHeight="1">
      <c r="A664" s="93" t="s">
        <v>454</v>
      </c>
      <c r="B664" s="829"/>
      <c r="C664" s="797"/>
      <c r="D664" s="797"/>
      <c r="E664" s="830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"/>
      <c r="U664" s="9"/>
      <c r="V664" s="9"/>
      <c r="W664" s="9"/>
      <c r="X664" s="9"/>
      <c r="Y664" s="9"/>
      <c r="Z664" s="9"/>
      <c r="AA664" s="9"/>
      <c r="AB664" s="9"/>
      <c r="AC664" s="9"/>
    </row>
    <row r="665" spans="1:29" ht="14.25" customHeight="1">
      <c r="A665" s="93" t="s">
        <v>454</v>
      </c>
      <c r="B665" s="322" t="s">
        <v>456</v>
      </c>
      <c r="C665" s="323" t="s">
        <v>52</v>
      </c>
      <c r="D665" s="324"/>
      <c r="E665" s="27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"/>
      <c r="U665" s="9"/>
      <c r="V665" s="9"/>
      <c r="W665" s="9"/>
      <c r="X665" s="9"/>
      <c r="Y665" s="9"/>
      <c r="Z665" s="9"/>
      <c r="AA665" s="9"/>
      <c r="AB665" s="9"/>
      <c r="AC665" s="9"/>
    </row>
    <row r="666" spans="1:29" ht="14.25" customHeight="1">
      <c r="A666" s="93" t="s">
        <v>454</v>
      </c>
      <c r="B666" s="111" t="s">
        <v>457</v>
      </c>
      <c r="C666" s="111">
        <v>60</v>
      </c>
      <c r="D666" s="325"/>
      <c r="E666" s="27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"/>
      <c r="U666" s="9"/>
      <c r="V666" s="9"/>
      <c r="W666" s="9"/>
      <c r="X666" s="9"/>
      <c r="Y666" s="9"/>
      <c r="Z666" s="9"/>
      <c r="AA666" s="9"/>
      <c r="AB666" s="9"/>
      <c r="AC666" s="9"/>
    </row>
    <row r="667" spans="1:29" ht="12.75" customHeight="1">
      <c r="A667" s="93" t="s">
        <v>454</v>
      </c>
      <c r="B667" s="111" t="s">
        <v>458</v>
      </c>
      <c r="C667" s="111">
        <v>20</v>
      </c>
      <c r="D667" s="325"/>
      <c r="E667" s="311" t="s">
        <v>459</v>
      </c>
      <c r="F667" s="71" t="s">
        <v>460</v>
      </c>
      <c r="G667" s="55" t="s">
        <v>461</v>
      </c>
      <c r="H667" s="92"/>
      <c r="I667" s="92"/>
      <c r="J667" s="92"/>
      <c r="K667" s="27" t="s">
        <v>460</v>
      </c>
      <c r="L667" s="92"/>
      <c r="M667" s="92"/>
      <c r="N667" s="92"/>
      <c r="O667" s="92"/>
      <c r="P667" s="92"/>
      <c r="Q667" s="92"/>
      <c r="R667" s="92"/>
      <c r="S667" s="92"/>
      <c r="T667" s="9"/>
      <c r="U667" s="9"/>
      <c r="V667" s="9"/>
      <c r="W667" s="9"/>
      <c r="X667" s="9"/>
      <c r="Y667" s="9"/>
      <c r="Z667" s="9"/>
      <c r="AA667" s="9"/>
      <c r="AB667" s="9"/>
      <c r="AC667" s="9"/>
    </row>
    <row r="668" spans="1:29" ht="14.25" customHeight="1">
      <c r="A668" s="93" t="s">
        <v>454</v>
      </c>
      <c r="B668" s="111" t="s">
        <v>462</v>
      </c>
      <c r="C668" s="111">
        <v>30</v>
      </c>
      <c r="D668" s="32"/>
      <c r="E668" s="27"/>
      <c r="H668" s="92"/>
      <c r="I668" s="92"/>
      <c r="J668" s="92"/>
      <c r="K668" s="27" t="s">
        <v>275</v>
      </c>
      <c r="L668" s="92"/>
      <c r="M668" s="92"/>
      <c r="N668" s="92"/>
      <c r="O668" s="92"/>
      <c r="P668" s="92"/>
      <c r="Q668" s="92"/>
      <c r="R668" s="92"/>
      <c r="S668" s="92"/>
      <c r="T668" s="9"/>
      <c r="U668" s="9"/>
      <c r="V668" s="9"/>
      <c r="W668" s="9"/>
      <c r="X668" s="9"/>
      <c r="Y668" s="9"/>
      <c r="Z668" s="9"/>
      <c r="AA668" s="9"/>
      <c r="AB668" s="9"/>
      <c r="AC668" s="9"/>
    </row>
    <row r="669" spans="1:29" ht="15.75" customHeight="1">
      <c r="A669" s="93" t="s">
        <v>454</v>
      </c>
      <c r="B669" s="111" t="s">
        <v>463</v>
      </c>
      <c r="C669" s="111">
        <v>40</v>
      </c>
      <c r="D669" s="32"/>
      <c r="E669" s="27"/>
      <c r="F669" s="875" t="s">
        <v>464</v>
      </c>
      <c r="G669" s="793"/>
      <c r="H669" s="92"/>
      <c r="I669" s="92"/>
      <c r="J669" s="92"/>
      <c r="K669" s="27" t="s">
        <v>465</v>
      </c>
      <c r="L669" s="92"/>
      <c r="M669" s="92"/>
      <c r="N669" s="92"/>
      <c r="O669" s="92"/>
      <c r="P669" s="92"/>
      <c r="Q669" s="92"/>
      <c r="R669" s="92"/>
      <c r="S669" s="92"/>
      <c r="T669" s="9"/>
      <c r="U669" s="9"/>
      <c r="V669" s="9"/>
      <c r="W669" s="9"/>
      <c r="X669" s="9"/>
      <c r="Y669" s="9"/>
      <c r="Z669" s="9"/>
      <c r="AA669" s="9"/>
      <c r="AB669" s="9"/>
      <c r="AC669" s="9"/>
    </row>
    <row r="670" spans="1:29" ht="14.25" customHeight="1">
      <c r="A670" s="93" t="s">
        <v>454</v>
      </c>
      <c r="B670" s="326" t="s">
        <v>466</v>
      </c>
      <c r="C670" s="111">
        <v>10</v>
      </c>
      <c r="D670" s="32"/>
      <c r="E670" s="27"/>
      <c r="F670" s="111" t="s">
        <v>457</v>
      </c>
      <c r="G670" s="327">
        <v>0</v>
      </c>
      <c r="H670" s="92"/>
      <c r="I670" s="92"/>
      <c r="J670" s="92"/>
      <c r="K670" s="27" t="s">
        <v>467</v>
      </c>
      <c r="L670" s="92"/>
      <c r="M670" s="92"/>
      <c r="N670" s="92"/>
      <c r="O670" s="92"/>
      <c r="P670" s="92"/>
      <c r="Q670" s="92"/>
      <c r="R670" s="92"/>
      <c r="S670" s="92"/>
      <c r="T670" s="9"/>
      <c r="U670" s="9"/>
      <c r="V670" s="9"/>
      <c r="W670" s="9"/>
      <c r="X670" s="9"/>
      <c r="Y670" s="9"/>
      <c r="Z670" s="9"/>
      <c r="AA670" s="9"/>
      <c r="AB670" s="9"/>
      <c r="AC670" s="9"/>
    </row>
    <row r="671" spans="1:29" ht="14.25" customHeight="1">
      <c r="A671" s="93" t="s">
        <v>454</v>
      </c>
      <c r="B671" s="326" t="s">
        <v>468</v>
      </c>
      <c r="C671" s="111">
        <v>5</v>
      </c>
      <c r="D671" s="32"/>
      <c r="E671" s="27"/>
      <c r="F671" s="111" t="s">
        <v>458</v>
      </c>
      <c r="G671" s="327">
        <v>0</v>
      </c>
      <c r="H671" s="92"/>
      <c r="I671" s="92"/>
      <c r="J671" s="92"/>
      <c r="K671" s="27" t="s">
        <v>469</v>
      </c>
      <c r="L671" s="92"/>
      <c r="M671" s="92"/>
      <c r="N671" s="92"/>
      <c r="O671" s="92"/>
      <c r="P671" s="92"/>
      <c r="Q671" s="92"/>
      <c r="R671" s="92"/>
      <c r="S671" s="92"/>
      <c r="T671" s="9"/>
      <c r="U671" s="9"/>
      <c r="V671" s="9"/>
      <c r="W671" s="9"/>
      <c r="X671" s="9"/>
      <c r="Y671" s="9"/>
      <c r="Z671" s="9"/>
      <c r="AA671" s="9"/>
      <c r="AB671" s="9"/>
      <c r="AC671" s="9"/>
    </row>
    <row r="672" spans="1:29" ht="14.25" customHeight="1">
      <c r="A672" s="93" t="s">
        <v>454</v>
      </c>
      <c r="B672" s="326" t="s">
        <v>470</v>
      </c>
      <c r="C672" s="111">
        <v>4</v>
      </c>
      <c r="D672" s="32"/>
      <c r="E672" s="27"/>
      <c r="F672" s="111" t="s">
        <v>462</v>
      </c>
      <c r="G672" s="327">
        <v>0</v>
      </c>
      <c r="H672" s="92"/>
      <c r="I672" s="92"/>
      <c r="J672" s="92"/>
      <c r="K672" s="27" t="s">
        <v>471</v>
      </c>
      <c r="L672" s="92"/>
      <c r="M672" s="92"/>
      <c r="N672" s="92"/>
      <c r="O672" s="92"/>
      <c r="P672" s="92"/>
      <c r="Q672" s="92"/>
      <c r="R672" s="92"/>
      <c r="S672" s="92"/>
      <c r="T672" s="9"/>
      <c r="U672" s="9"/>
      <c r="V672" s="9"/>
      <c r="W672" s="9"/>
      <c r="X672" s="9"/>
      <c r="Y672" s="9"/>
      <c r="Z672" s="9"/>
      <c r="AA672" s="9"/>
      <c r="AB672" s="9"/>
      <c r="AC672" s="9"/>
    </row>
    <row r="673" spans="1:29" ht="14.25" customHeight="1">
      <c r="A673" s="93" t="s">
        <v>454</v>
      </c>
      <c r="B673" s="326" t="s">
        <v>472</v>
      </c>
      <c r="C673" s="111">
        <v>5</v>
      </c>
      <c r="D673" s="32"/>
      <c r="E673" s="27"/>
      <c r="F673" s="111" t="s">
        <v>463</v>
      </c>
      <c r="G673" s="327">
        <v>0</v>
      </c>
      <c r="H673" s="92"/>
      <c r="I673" s="92"/>
      <c r="J673" s="92"/>
      <c r="K673" s="27" t="s">
        <v>473</v>
      </c>
      <c r="L673" s="92"/>
      <c r="M673" s="92"/>
      <c r="N673" s="92"/>
      <c r="O673" s="92"/>
      <c r="P673" s="92"/>
      <c r="Q673" s="92"/>
      <c r="R673" s="92"/>
      <c r="S673" s="92"/>
      <c r="T673" s="9"/>
      <c r="U673" s="9"/>
      <c r="V673" s="9"/>
      <c r="W673" s="9"/>
      <c r="X673" s="9"/>
      <c r="Y673" s="9"/>
      <c r="Z673" s="9"/>
      <c r="AA673" s="9"/>
      <c r="AB673" s="9"/>
      <c r="AC673" s="9"/>
    </row>
    <row r="674" spans="1:29" ht="14.25" customHeight="1">
      <c r="A674" s="93" t="s">
        <v>454</v>
      </c>
      <c r="B674" s="326" t="s">
        <v>474</v>
      </c>
      <c r="C674" s="111">
        <v>6</v>
      </c>
      <c r="D674" s="32"/>
      <c r="E674" s="27"/>
      <c r="F674" s="326" t="s">
        <v>466</v>
      </c>
      <c r="G674" s="327">
        <v>0</v>
      </c>
      <c r="H674" s="92"/>
      <c r="I674" s="92"/>
      <c r="J674" s="92"/>
      <c r="K674" s="27"/>
      <c r="L674" s="92"/>
      <c r="M674" s="92"/>
      <c r="N674" s="92"/>
      <c r="O674" s="92"/>
      <c r="P674" s="92"/>
      <c r="Q674" s="92"/>
      <c r="R674" s="92"/>
      <c r="S674" s="92"/>
      <c r="T674" s="9"/>
      <c r="U674" s="9"/>
      <c r="V674" s="9"/>
      <c r="W674" s="9"/>
      <c r="X674" s="9"/>
      <c r="Y674" s="9"/>
      <c r="Z674" s="9"/>
      <c r="AA674" s="9"/>
      <c r="AB674" s="9"/>
      <c r="AC674" s="9"/>
    </row>
    <row r="675" spans="1:29" ht="14.25" customHeight="1">
      <c r="A675" s="93" t="s">
        <v>454</v>
      </c>
      <c r="B675" s="326" t="s">
        <v>475</v>
      </c>
      <c r="C675" s="111">
        <v>7</v>
      </c>
      <c r="D675" s="32"/>
      <c r="E675" s="27"/>
      <c r="F675" s="326" t="s">
        <v>468</v>
      </c>
      <c r="G675" s="327">
        <v>0</v>
      </c>
      <c r="H675" s="92"/>
      <c r="I675" s="92"/>
      <c r="J675" s="92"/>
      <c r="K675" s="27"/>
      <c r="L675" s="92"/>
      <c r="M675" s="92"/>
      <c r="N675" s="92"/>
      <c r="O675" s="92"/>
      <c r="P675" s="92"/>
      <c r="Q675" s="92"/>
      <c r="R675" s="92"/>
      <c r="S675" s="92"/>
      <c r="T675" s="9"/>
      <c r="U675" s="9"/>
      <c r="V675" s="9"/>
      <c r="W675" s="9"/>
      <c r="X675" s="9"/>
      <c r="Y675" s="9"/>
      <c r="Z675" s="9"/>
      <c r="AA675" s="9"/>
      <c r="AB675" s="9"/>
      <c r="AC675" s="9"/>
    </row>
    <row r="676" spans="1:29" ht="14.25" customHeight="1">
      <c r="A676" s="93" t="s">
        <v>454</v>
      </c>
      <c r="B676" s="326" t="s">
        <v>476</v>
      </c>
      <c r="C676" s="111">
        <v>8</v>
      </c>
      <c r="D676" s="32"/>
      <c r="E676" s="27"/>
      <c r="F676" s="326" t="s">
        <v>470</v>
      </c>
      <c r="G676" s="327">
        <v>0</v>
      </c>
      <c r="H676" s="92"/>
      <c r="I676" s="92"/>
      <c r="J676" s="92"/>
      <c r="K676" s="27"/>
      <c r="L676" s="92"/>
      <c r="M676" s="92"/>
      <c r="N676" s="92"/>
      <c r="O676" s="92"/>
      <c r="P676" s="92"/>
      <c r="Q676" s="92"/>
      <c r="R676" s="92"/>
      <c r="S676" s="92"/>
      <c r="T676" s="9"/>
      <c r="U676" s="9"/>
      <c r="V676" s="9"/>
      <c r="W676" s="9"/>
      <c r="X676" s="9"/>
      <c r="Y676" s="9"/>
      <c r="Z676" s="9"/>
      <c r="AA676" s="9"/>
      <c r="AB676" s="9"/>
      <c r="AC676" s="9"/>
    </row>
    <row r="677" spans="1:29" ht="14.25" customHeight="1">
      <c r="A677" s="93" t="s">
        <v>454</v>
      </c>
      <c r="B677" s="326" t="s">
        <v>477</v>
      </c>
      <c r="C677" s="111">
        <v>9</v>
      </c>
      <c r="D677" s="328"/>
      <c r="E677" s="27"/>
      <c r="F677" s="326" t="s">
        <v>472</v>
      </c>
      <c r="G677" s="327">
        <v>0</v>
      </c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"/>
      <c r="U677" s="9"/>
      <c r="V677" s="9"/>
      <c r="W677" s="9"/>
      <c r="X677" s="9"/>
      <c r="Y677" s="9"/>
      <c r="Z677" s="9"/>
      <c r="AA677" s="9"/>
      <c r="AB677" s="9"/>
      <c r="AC677" s="9"/>
    </row>
    <row r="678" spans="1:29" ht="14.25" customHeight="1">
      <c r="A678" s="93" t="s">
        <v>454</v>
      </c>
      <c r="B678" s="62" t="s">
        <v>478</v>
      </c>
      <c r="C678" s="98">
        <f>SUM(C666:C677)</f>
        <v>204</v>
      </c>
      <c r="D678" s="328"/>
      <c r="E678" s="27"/>
      <c r="F678" s="326" t="s">
        <v>474</v>
      </c>
      <c r="G678" s="327">
        <v>0</v>
      </c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"/>
      <c r="U678" s="9"/>
      <c r="V678" s="9"/>
      <c r="W678" s="9"/>
      <c r="X678" s="9"/>
      <c r="Y678" s="9"/>
      <c r="Z678" s="9"/>
      <c r="AA678" s="9"/>
      <c r="AB678" s="9"/>
      <c r="AC678" s="9"/>
    </row>
    <row r="679" spans="1:29" ht="14.25" customHeight="1">
      <c r="A679" s="93" t="s">
        <v>454</v>
      </c>
      <c r="B679" s="329" t="s">
        <v>479</v>
      </c>
      <c r="C679" s="105">
        <f>C678</f>
        <v>204</v>
      </c>
      <c r="D679" s="330"/>
      <c r="E679" s="27"/>
      <c r="F679" s="326" t="s">
        <v>475</v>
      </c>
      <c r="G679" s="327">
        <v>0</v>
      </c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"/>
      <c r="U679" s="9"/>
      <c r="V679" s="9"/>
      <c r="W679" s="9"/>
      <c r="X679" s="9"/>
      <c r="Y679" s="9"/>
      <c r="Z679" s="9"/>
      <c r="AA679" s="9"/>
      <c r="AB679" s="9"/>
      <c r="AC679" s="9"/>
    </row>
    <row r="680" spans="1:29" ht="14.25" customHeight="1">
      <c r="A680" s="93" t="s">
        <v>454</v>
      </c>
      <c r="B680" s="329" t="s">
        <v>480</v>
      </c>
      <c r="C680" s="105">
        <f>(IF(F667="Wholesale trader",(C679*0.03),IF(F667="Special Profile-Manufacturer",(C679*0.05),IF(F667="Special Profile-Trader",(C679*0.02),IF(F667="Special Profile-Service Provider",(C679*0.03),(C679*0.06))))))-C707</f>
        <v>12.18</v>
      </c>
      <c r="D680" s="97"/>
      <c r="E680" s="27"/>
      <c r="F680" s="326" t="s">
        <v>476</v>
      </c>
      <c r="G680" s="327">
        <v>0</v>
      </c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"/>
      <c r="U680" s="9"/>
      <c r="V680" s="9"/>
      <c r="W680" s="9"/>
      <c r="X680" s="9"/>
      <c r="Y680" s="9"/>
      <c r="Z680" s="9"/>
      <c r="AA680" s="9"/>
      <c r="AB680" s="9"/>
      <c r="AC680" s="9"/>
    </row>
    <row r="681" spans="1:29" ht="14.25" customHeight="1">
      <c r="A681" s="93" t="s">
        <v>454</v>
      </c>
      <c r="D681" s="9"/>
      <c r="E681" s="27"/>
      <c r="F681" s="326" t="s">
        <v>477</v>
      </c>
      <c r="G681" s="327">
        <v>0</v>
      </c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"/>
      <c r="U681" s="9"/>
      <c r="V681" s="9"/>
      <c r="W681" s="9"/>
      <c r="X681" s="9"/>
      <c r="Y681" s="9"/>
      <c r="Z681" s="9"/>
      <c r="AA681" s="9"/>
      <c r="AB681" s="9"/>
      <c r="AC681" s="9"/>
    </row>
    <row r="682" spans="1:29" ht="15.75" customHeight="1">
      <c r="A682" s="93" t="s">
        <v>454</v>
      </c>
      <c r="B682" s="828" t="s">
        <v>481</v>
      </c>
      <c r="C682" s="793"/>
      <c r="D682" s="120"/>
      <c r="E682" s="83"/>
      <c r="F682" s="329" t="s">
        <v>482</v>
      </c>
      <c r="G682" s="331">
        <f>SUM(G670:G681)</f>
        <v>0</v>
      </c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"/>
      <c r="U682" s="9"/>
      <c r="V682" s="9"/>
      <c r="W682" s="9"/>
      <c r="X682" s="9"/>
      <c r="Y682" s="9"/>
      <c r="Z682" s="9"/>
      <c r="AA682" s="9"/>
      <c r="AB682" s="9"/>
      <c r="AC682" s="9"/>
    </row>
    <row r="683" spans="1:29" ht="14.25" customHeight="1">
      <c r="A683" s="93" t="s">
        <v>454</v>
      </c>
      <c r="B683" s="332" t="s">
        <v>483</v>
      </c>
      <c r="C683" s="111">
        <f>Input_Actv_Loan!L14</f>
        <v>0</v>
      </c>
      <c r="D683" s="82"/>
      <c r="E683" s="82"/>
      <c r="F683" s="82"/>
      <c r="G683" s="8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"/>
      <c r="U683" s="9"/>
      <c r="V683" s="9"/>
      <c r="W683" s="9"/>
      <c r="X683" s="9"/>
      <c r="Y683" s="9"/>
      <c r="Z683" s="9"/>
      <c r="AA683" s="9"/>
      <c r="AB683" s="9"/>
      <c r="AC683" s="9"/>
    </row>
    <row r="684" spans="1:29" ht="14.25" customHeight="1">
      <c r="A684" s="93" t="s">
        <v>454</v>
      </c>
      <c r="B684" s="333" t="s">
        <v>484</v>
      </c>
      <c r="C684" s="111">
        <f>Input_Actv_Loan!L29</f>
        <v>0</v>
      </c>
      <c r="D684" s="82"/>
      <c r="E684" s="82"/>
      <c r="F684" s="82"/>
      <c r="G684" s="8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"/>
      <c r="U684" s="9"/>
      <c r="V684" s="9"/>
      <c r="W684" s="9"/>
      <c r="X684" s="9"/>
      <c r="Y684" s="9"/>
      <c r="Z684" s="9"/>
      <c r="AA684" s="9"/>
      <c r="AB684" s="9"/>
      <c r="AC684" s="9"/>
    </row>
    <row r="685" spans="1:29" ht="14.25" customHeight="1">
      <c r="A685" s="93" t="s">
        <v>454</v>
      </c>
      <c r="B685" s="332" t="s">
        <v>485</v>
      </c>
      <c r="C685" s="98">
        <f>D695/100000</f>
        <v>1</v>
      </c>
      <c r="D685" s="82"/>
      <c r="E685" s="82"/>
      <c r="F685" s="82"/>
      <c r="G685" s="8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"/>
      <c r="U685" s="9"/>
      <c r="V685" s="9"/>
      <c r="W685" s="9"/>
      <c r="X685" s="9"/>
      <c r="Y685" s="9"/>
      <c r="Z685" s="9"/>
      <c r="AA685" s="9"/>
      <c r="AB685" s="9"/>
      <c r="AC685" s="9"/>
    </row>
    <row r="686" spans="1:29" ht="14.25" customHeight="1">
      <c r="A686" s="93" t="s">
        <v>454</v>
      </c>
      <c r="B686" s="332" t="s">
        <v>486</v>
      </c>
      <c r="C686" s="111"/>
      <c r="D686" s="876" t="s">
        <v>487</v>
      </c>
      <c r="E686" s="825"/>
      <c r="F686" s="82"/>
      <c r="G686" s="8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"/>
      <c r="U686" s="9"/>
      <c r="V686" s="9"/>
      <c r="W686" s="9"/>
      <c r="X686" s="9"/>
      <c r="Y686" s="9"/>
      <c r="Z686" s="9"/>
      <c r="AA686" s="9"/>
      <c r="AB686" s="9"/>
      <c r="AC686" s="9"/>
    </row>
    <row r="687" spans="1:29" ht="14.25" customHeight="1">
      <c r="A687" s="93" t="s">
        <v>454</v>
      </c>
      <c r="B687" s="334" t="s">
        <v>488</v>
      </c>
      <c r="C687" s="98">
        <f>SUM(C683:C686)</f>
        <v>1</v>
      </c>
      <c r="D687" s="82"/>
      <c r="E687" s="22"/>
      <c r="F687" s="82"/>
      <c r="G687" s="8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"/>
      <c r="U687" s="9"/>
      <c r="V687" s="9"/>
      <c r="W687" s="9"/>
      <c r="X687" s="9"/>
      <c r="Y687" s="9"/>
      <c r="Z687" s="9"/>
      <c r="AA687" s="9"/>
      <c r="AB687" s="9"/>
      <c r="AC687" s="9"/>
    </row>
    <row r="688" spans="1:29" ht="14.25" customHeight="1">
      <c r="A688" s="93" t="s">
        <v>454</v>
      </c>
      <c r="B688" s="106" t="s">
        <v>489</v>
      </c>
      <c r="C688" s="118">
        <f>C687/C679</f>
        <v>4.9019607843137254E-3</v>
      </c>
      <c r="D688" s="82"/>
      <c r="E688" s="82"/>
      <c r="F688" s="82"/>
      <c r="G688" s="82">
        <f>D695/100000</f>
        <v>1</v>
      </c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"/>
      <c r="U688" s="9"/>
      <c r="V688" s="9"/>
      <c r="W688" s="9"/>
      <c r="X688" s="9"/>
      <c r="Y688" s="9"/>
      <c r="Z688" s="9"/>
      <c r="AA688" s="9"/>
      <c r="AB688" s="9"/>
      <c r="AC688" s="9"/>
    </row>
    <row r="689" spans="1:29" ht="14.25" customHeight="1">
      <c r="A689" s="93" t="s">
        <v>454</v>
      </c>
      <c r="B689" s="86" t="s">
        <v>440</v>
      </c>
      <c r="C689" s="119">
        <f>$E$663/$C$680</f>
        <v>3.5125839927827272E-2</v>
      </c>
      <c r="F689" s="82"/>
      <c r="G689" s="8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"/>
      <c r="U689" s="9"/>
      <c r="V689" s="9"/>
      <c r="W689" s="9"/>
      <c r="X689" s="9"/>
      <c r="Y689" s="9"/>
      <c r="Z689" s="9"/>
      <c r="AA689" s="9"/>
      <c r="AB689" s="9"/>
      <c r="AC689" s="9"/>
    </row>
    <row r="690" spans="1:29" ht="14.25" customHeight="1">
      <c r="A690" s="93" t="s">
        <v>454</v>
      </c>
      <c r="D690" s="82"/>
      <c r="E690" s="82"/>
      <c r="F690" s="82"/>
      <c r="G690" s="8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"/>
      <c r="U690" s="9"/>
      <c r="V690" s="9"/>
      <c r="W690" s="9"/>
      <c r="X690" s="9"/>
      <c r="Y690" s="9"/>
      <c r="Z690" s="9"/>
      <c r="AA690" s="9"/>
      <c r="AB690" s="9"/>
      <c r="AC690" s="9"/>
    </row>
    <row r="691" spans="1:29" ht="14.25" customHeight="1">
      <c r="A691" s="93" t="s">
        <v>454</v>
      </c>
      <c r="D691" s="82"/>
      <c r="E691" s="82"/>
      <c r="F691" s="82"/>
      <c r="G691" s="8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"/>
      <c r="U691" s="9"/>
      <c r="V691" s="9"/>
      <c r="W691" s="9"/>
      <c r="X691" s="9"/>
      <c r="Y691" s="9"/>
      <c r="Z691" s="9"/>
      <c r="AA691" s="9"/>
      <c r="AB691" s="9"/>
      <c r="AC691" s="9"/>
    </row>
    <row r="692" spans="1:29" ht="14.25" customHeight="1">
      <c r="A692" s="93" t="s">
        <v>454</v>
      </c>
      <c r="B692" s="82"/>
      <c r="C692" s="82"/>
      <c r="D692" s="82"/>
      <c r="E692" s="82"/>
      <c r="F692" s="82"/>
      <c r="G692" s="8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"/>
      <c r="U692" s="9"/>
      <c r="V692" s="9"/>
      <c r="W692" s="9"/>
      <c r="X692" s="9"/>
      <c r="Y692" s="9"/>
      <c r="Z692" s="9"/>
      <c r="AA692" s="9"/>
      <c r="AB692" s="9"/>
      <c r="AC692" s="9"/>
    </row>
    <row r="693" spans="1:29" ht="14.25" customHeight="1">
      <c r="A693" s="93" t="s">
        <v>454</v>
      </c>
      <c r="B693" s="82"/>
      <c r="C693" s="82"/>
      <c r="D693" s="82"/>
      <c r="E693" s="82"/>
      <c r="F693" s="82"/>
      <c r="G693" s="8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"/>
      <c r="U693" s="9"/>
      <c r="V693" s="9"/>
      <c r="W693" s="9"/>
      <c r="X693" s="9"/>
      <c r="Y693" s="9"/>
      <c r="Z693" s="9"/>
      <c r="AA693" s="9"/>
      <c r="AB693" s="9"/>
      <c r="AC693" s="9"/>
    </row>
    <row r="694" spans="1:29" ht="15.75" customHeight="1">
      <c r="A694" s="93" t="s">
        <v>454</v>
      </c>
      <c r="B694" s="82"/>
      <c r="C694" s="834" t="s">
        <v>281</v>
      </c>
      <c r="D694" s="823"/>
      <c r="E694" s="82"/>
      <c r="F694" s="801" t="s">
        <v>282</v>
      </c>
      <c r="G694" s="793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"/>
      <c r="U694" s="9"/>
      <c r="V694" s="9"/>
      <c r="W694" s="9"/>
      <c r="X694" s="9"/>
      <c r="Y694" s="9"/>
      <c r="Z694" s="9"/>
      <c r="AA694" s="9"/>
      <c r="AB694" s="9"/>
      <c r="AC694" s="9"/>
    </row>
    <row r="695" spans="1:29" ht="14.25" customHeight="1">
      <c r="A695" s="93" t="s">
        <v>454</v>
      </c>
      <c r="B695" s="82"/>
      <c r="C695" s="106" t="s">
        <v>284</v>
      </c>
      <c r="D695" s="131">
        <v>100000</v>
      </c>
      <c r="E695" s="9"/>
      <c r="F695" s="107"/>
      <c r="G695" s="132" t="s">
        <v>285</v>
      </c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"/>
      <c r="U695" s="9"/>
      <c r="V695" s="9"/>
      <c r="W695" s="9"/>
      <c r="X695" s="9"/>
      <c r="Y695" s="9"/>
      <c r="Z695" s="9"/>
      <c r="AA695" s="9"/>
      <c r="AB695" s="9"/>
      <c r="AC695" s="9"/>
    </row>
    <row r="696" spans="1:29" ht="14.25" customHeight="1">
      <c r="A696" s="93" t="s">
        <v>454</v>
      </c>
      <c r="B696" s="82"/>
      <c r="C696" s="121" t="s">
        <v>287</v>
      </c>
      <c r="D696" s="125">
        <v>36</v>
      </c>
      <c r="E696" s="9"/>
      <c r="F696" s="107" t="s">
        <v>288</v>
      </c>
      <c r="G696" s="135">
        <f>0.03*C678</f>
        <v>6.12</v>
      </c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"/>
      <c r="U696" s="9"/>
      <c r="V696" s="9"/>
      <c r="W696" s="9"/>
      <c r="X696" s="9"/>
      <c r="Y696" s="9"/>
      <c r="Z696" s="9"/>
      <c r="AA696" s="9"/>
      <c r="AB696" s="9"/>
      <c r="AC696" s="9"/>
    </row>
    <row r="697" spans="1:29" ht="14.25" customHeight="1">
      <c r="A697" s="93" t="s">
        <v>454</v>
      </c>
      <c r="B697" s="82"/>
      <c r="C697" s="121" t="s">
        <v>290</v>
      </c>
      <c r="D697" s="136">
        <v>0</v>
      </c>
      <c r="E697" s="82"/>
      <c r="F697" s="107" t="s">
        <v>291</v>
      </c>
      <c r="G697" s="135">
        <f>(D695*15%)/100000</f>
        <v>0.15</v>
      </c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"/>
      <c r="U697" s="9"/>
      <c r="V697" s="9"/>
      <c r="W697" s="9"/>
      <c r="X697" s="9"/>
      <c r="Y697" s="9"/>
      <c r="Z697" s="9"/>
      <c r="AA697" s="9"/>
      <c r="AB697" s="9"/>
      <c r="AC697" s="9"/>
    </row>
    <row r="698" spans="1:29" ht="14.25" customHeight="1">
      <c r="A698" s="93" t="s">
        <v>454</v>
      </c>
      <c r="B698" s="82"/>
      <c r="C698" s="106" t="s">
        <v>293</v>
      </c>
      <c r="D698" s="128">
        <f>D696</f>
        <v>36</v>
      </c>
      <c r="E698" s="82"/>
      <c r="F698" s="107" t="s">
        <v>294</v>
      </c>
      <c r="G698" s="135">
        <v>3</v>
      </c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"/>
      <c r="U698" s="9"/>
      <c r="V698" s="9"/>
      <c r="W698" s="9"/>
      <c r="X698" s="9"/>
      <c r="Y698" s="9"/>
      <c r="Z698" s="9"/>
      <c r="AA698" s="9"/>
      <c r="AB698" s="9"/>
      <c r="AC698" s="9"/>
    </row>
    <row r="699" spans="1:29" ht="14.25" customHeight="1">
      <c r="A699" s="93" t="s">
        <v>454</v>
      </c>
      <c r="B699" s="82"/>
      <c r="C699" s="121" t="s">
        <v>296</v>
      </c>
      <c r="D699" s="138">
        <v>0.17</v>
      </c>
      <c r="E699" s="9"/>
      <c r="F699" s="107" t="s">
        <v>297</v>
      </c>
      <c r="G699" s="135">
        <f>MIN(G696:G698)</f>
        <v>0.15</v>
      </c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"/>
      <c r="U699" s="9"/>
      <c r="V699" s="9"/>
      <c r="W699" s="9"/>
      <c r="X699" s="9"/>
      <c r="Y699" s="9"/>
      <c r="Z699" s="9"/>
      <c r="AA699" s="9"/>
      <c r="AB699" s="9"/>
      <c r="AC699" s="9"/>
    </row>
    <row r="700" spans="1:29" ht="14.25" customHeight="1">
      <c r="A700" s="93" t="s">
        <v>454</v>
      </c>
      <c r="B700" s="82"/>
      <c r="C700" s="121" t="s">
        <v>299</v>
      </c>
      <c r="D700" s="140">
        <f>PMT(D699/12,D696,-D695,0,D697)</f>
        <v>3565.2727526744679</v>
      </c>
      <c r="E700" s="82"/>
      <c r="F700" s="107" t="s">
        <v>300</v>
      </c>
      <c r="G700" s="141">
        <v>3</v>
      </c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"/>
      <c r="U700" s="9"/>
      <c r="V700" s="9"/>
      <c r="W700" s="9"/>
      <c r="X700" s="9"/>
      <c r="Y700" s="9"/>
      <c r="Z700" s="9"/>
      <c r="AA700" s="9"/>
      <c r="AB700" s="9"/>
      <c r="AC700" s="9"/>
    </row>
    <row r="701" spans="1:29" ht="14.25" customHeight="1">
      <c r="A701" s="93" t="s">
        <v>454</v>
      </c>
      <c r="B701" s="82"/>
      <c r="C701" s="121" t="s">
        <v>302</v>
      </c>
      <c r="D701" s="140">
        <f>PMT(D699/12,36,-D695,0,D697)</f>
        <v>3565.2727526744679</v>
      </c>
      <c r="E701" s="82"/>
      <c r="F701" s="107" t="s">
        <v>303</v>
      </c>
      <c r="G701" s="142">
        <f>(E663+G700)/C680</f>
        <v>0.28143125864703911</v>
      </c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"/>
      <c r="U701" s="9"/>
      <c r="V701" s="9"/>
      <c r="W701" s="9"/>
      <c r="X701" s="9"/>
      <c r="Y701" s="9"/>
      <c r="Z701" s="9"/>
      <c r="AA701" s="9"/>
      <c r="AB701" s="9"/>
      <c r="AC701" s="9"/>
    </row>
    <row r="702" spans="1:29" ht="14.25" customHeight="1">
      <c r="A702" s="93" t="s">
        <v>454</v>
      </c>
      <c r="B702" s="82"/>
      <c r="C702" s="143" t="s">
        <v>305</v>
      </c>
      <c r="D702" s="144">
        <f>PMT(D699/12,24,-D695,0,D697)</f>
        <v>4944.2264085496608</v>
      </c>
      <c r="E702" s="82"/>
      <c r="F702" s="9"/>
      <c r="G702" s="9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"/>
      <c r="U702" s="9"/>
      <c r="V702" s="9"/>
      <c r="W702" s="9"/>
      <c r="X702" s="9"/>
      <c r="Y702" s="9"/>
      <c r="Z702" s="9"/>
      <c r="AA702" s="9"/>
      <c r="AB702" s="9"/>
      <c r="AC702" s="9"/>
    </row>
    <row r="703" spans="1:29" ht="14.25" customHeight="1">
      <c r="A703" s="93" t="s">
        <v>454</v>
      </c>
      <c r="B703" s="9"/>
      <c r="C703" s="9"/>
      <c r="D703" s="9"/>
      <c r="E703" s="9"/>
      <c r="F703" s="9"/>
      <c r="G703" s="9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"/>
      <c r="U703" s="9"/>
      <c r="V703" s="9"/>
      <c r="W703" s="9"/>
      <c r="X703" s="9"/>
      <c r="Y703" s="9"/>
      <c r="Z703" s="9"/>
      <c r="AA703" s="9"/>
      <c r="AB703" s="9"/>
      <c r="AC703" s="9"/>
    </row>
    <row r="704" spans="1:29" ht="14.25" customHeight="1">
      <c r="A704" s="93" t="s">
        <v>454</v>
      </c>
      <c r="B704" s="9"/>
      <c r="C704" s="9"/>
      <c r="D704" s="9"/>
      <c r="E704" s="9"/>
      <c r="F704" s="9"/>
      <c r="G704" s="9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"/>
      <c r="U704" s="9"/>
      <c r="V704" s="9"/>
      <c r="W704" s="9"/>
      <c r="X704" s="9"/>
      <c r="Y704" s="9"/>
      <c r="Z704" s="9"/>
      <c r="AA704" s="9"/>
      <c r="AB704" s="9"/>
      <c r="AC704" s="9"/>
    </row>
    <row r="705" spans="1:29" ht="14.25" customHeight="1">
      <c r="A705" s="93" t="s">
        <v>454</v>
      </c>
      <c r="B705" s="241" t="s">
        <v>355</v>
      </c>
      <c r="C705" s="242">
        <f>Input!C2</f>
        <v>2018</v>
      </c>
      <c r="D705" s="243">
        <f>Input!D2</f>
        <v>2017</v>
      </c>
      <c r="E705" s="9"/>
      <c r="F705" s="9"/>
      <c r="G705" s="9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"/>
      <c r="U705" s="9"/>
      <c r="V705" s="9"/>
      <c r="W705" s="9"/>
      <c r="X705" s="9"/>
      <c r="Y705" s="9"/>
      <c r="Z705" s="9"/>
      <c r="AA705" s="9"/>
      <c r="AB705" s="9"/>
      <c r="AC705" s="9"/>
    </row>
    <row r="706" spans="1:29" ht="14.25" customHeight="1">
      <c r="A706" s="93" t="s">
        <v>454</v>
      </c>
      <c r="B706" s="219" t="s">
        <v>356</v>
      </c>
      <c r="C706" s="244"/>
      <c r="D706" s="245"/>
      <c r="E706" s="9"/>
      <c r="F706" s="9"/>
      <c r="G706" s="9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"/>
      <c r="U706" s="9"/>
      <c r="V706" s="9"/>
      <c r="W706" s="9"/>
      <c r="X706" s="9"/>
      <c r="Y706" s="9"/>
      <c r="Z706" s="9"/>
      <c r="AA706" s="9"/>
      <c r="AB706" s="9"/>
      <c r="AC706" s="9"/>
    </row>
    <row r="707" spans="1:29" ht="14.25" customHeight="1">
      <c r="A707" s="93" t="s">
        <v>454</v>
      </c>
      <c r="B707" s="219" t="s">
        <v>357</v>
      </c>
      <c r="C707" s="244">
        <v>0.06</v>
      </c>
      <c r="D707" s="245"/>
      <c r="E707" s="9"/>
      <c r="F707" s="9"/>
      <c r="G707" s="9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"/>
      <c r="U707" s="9"/>
      <c r="V707" s="9"/>
      <c r="W707" s="9"/>
      <c r="X707" s="9"/>
      <c r="Y707" s="9"/>
      <c r="Z707" s="9"/>
      <c r="AA707" s="9"/>
      <c r="AB707" s="9"/>
      <c r="AC707" s="9"/>
    </row>
    <row r="708" spans="1:29" ht="14.25" customHeight="1">
      <c r="A708" s="93" t="s">
        <v>454</v>
      </c>
      <c r="B708" s="247" t="s">
        <v>358</v>
      </c>
      <c r="C708" s="248">
        <f t="shared" ref="C708:D708" si="18">C706-C707</f>
        <v>-0.06</v>
      </c>
      <c r="D708" s="249">
        <f t="shared" si="18"/>
        <v>0</v>
      </c>
      <c r="E708" s="9"/>
      <c r="F708" s="9"/>
      <c r="G708" s="9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"/>
      <c r="U708" s="9"/>
      <c r="V708" s="9"/>
      <c r="W708" s="9"/>
      <c r="X708" s="9"/>
      <c r="Y708" s="9"/>
      <c r="Z708" s="9"/>
      <c r="AA708" s="9"/>
      <c r="AB708" s="9"/>
      <c r="AC708" s="9"/>
    </row>
    <row r="709" spans="1:29" ht="14.25" customHeight="1">
      <c r="A709" s="156"/>
      <c r="B709" s="9"/>
      <c r="C709" s="9"/>
      <c r="D709" s="9"/>
      <c r="E709" s="9"/>
      <c r="F709" s="9"/>
      <c r="G709" s="9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"/>
      <c r="U709" s="9"/>
      <c r="V709" s="9"/>
      <c r="W709" s="9"/>
      <c r="X709" s="9"/>
      <c r="Y709" s="9"/>
      <c r="Z709" s="9"/>
      <c r="AA709" s="9"/>
      <c r="AB709" s="9"/>
      <c r="AC709" s="9"/>
    </row>
    <row r="710" spans="1:29" ht="14.25" customHeight="1">
      <c r="A710" s="156"/>
      <c r="B710" s="9"/>
      <c r="C710" s="9"/>
      <c r="D710" s="9"/>
      <c r="E710" s="9"/>
      <c r="F710" s="9"/>
      <c r="G710" s="9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"/>
      <c r="U710" s="9"/>
      <c r="V710" s="9"/>
      <c r="W710" s="9"/>
      <c r="X710" s="9"/>
      <c r="Y710" s="9"/>
      <c r="Z710" s="9"/>
      <c r="AA710" s="9"/>
      <c r="AB710" s="9"/>
      <c r="AC710" s="9"/>
    </row>
    <row r="711" spans="1:29" ht="14.25" customHeight="1">
      <c r="A711" s="156"/>
      <c r="B711" s="9"/>
      <c r="C711" s="9"/>
      <c r="D711" s="9"/>
      <c r="E711" s="9"/>
      <c r="F711" s="9"/>
      <c r="G711" s="9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"/>
      <c r="U711" s="9"/>
      <c r="V711" s="9"/>
      <c r="W711" s="9"/>
      <c r="X711" s="9"/>
      <c r="Y711" s="9"/>
      <c r="Z711" s="9"/>
      <c r="AA711" s="9"/>
      <c r="AB711" s="9"/>
      <c r="AC711" s="9"/>
    </row>
    <row r="712" spans="1:29" ht="14.25" customHeight="1">
      <c r="A712" s="156"/>
      <c r="B712" s="9"/>
      <c r="C712" s="9"/>
      <c r="D712" s="9"/>
      <c r="E712" s="9"/>
      <c r="F712" s="9"/>
      <c r="G712" s="9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"/>
      <c r="U712" s="9"/>
      <c r="V712" s="9"/>
      <c r="W712" s="9"/>
      <c r="X712" s="9"/>
      <c r="Y712" s="9"/>
      <c r="Z712" s="9"/>
      <c r="AA712" s="9"/>
      <c r="AB712" s="9"/>
      <c r="AC712" s="9"/>
    </row>
    <row r="713" spans="1:29" ht="14.25" customHeight="1">
      <c r="A713" s="156"/>
      <c r="B713" s="9"/>
      <c r="C713" s="9"/>
      <c r="D713" s="9"/>
      <c r="E713" s="9"/>
      <c r="F713" s="9"/>
      <c r="G713" s="9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"/>
      <c r="U713" s="9"/>
      <c r="V713" s="9"/>
      <c r="W713" s="9"/>
      <c r="X713" s="9"/>
      <c r="Y713" s="9"/>
      <c r="Z713" s="9"/>
      <c r="AA713" s="9"/>
      <c r="AB713" s="9"/>
      <c r="AC713" s="9"/>
    </row>
    <row r="714" spans="1:29" ht="14.25" customHeight="1">
      <c r="A714" s="156"/>
      <c r="B714" s="9"/>
      <c r="C714" s="9"/>
      <c r="D714" s="9"/>
      <c r="E714" s="9"/>
      <c r="F714" s="9"/>
      <c r="G714" s="9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"/>
      <c r="U714" s="9"/>
      <c r="V714" s="9"/>
      <c r="W714" s="9"/>
      <c r="X714" s="9"/>
      <c r="Y714" s="9"/>
      <c r="Z714" s="9"/>
      <c r="AA714" s="9"/>
      <c r="AB714" s="9"/>
      <c r="AC714" s="9"/>
    </row>
    <row r="715" spans="1:29" ht="14.25" customHeight="1">
      <c r="A715" s="156"/>
      <c r="B715" s="9"/>
      <c r="C715" s="9"/>
      <c r="D715" s="9"/>
      <c r="E715" s="9"/>
      <c r="F715" s="9"/>
      <c r="G715" s="9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"/>
      <c r="U715" s="9"/>
      <c r="V715" s="9"/>
      <c r="W715" s="9"/>
      <c r="X715" s="9"/>
      <c r="Y715" s="9"/>
      <c r="Z715" s="9"/>
      <c r="AA715" s="9"/>
      <c r="AB715" s="9"/>
      <c r="AC715" s="9"/>
    </row>
    <row r="716" spans="1:29" ht="14.25" customHeight="1">
      <c r="A716" s="156"/>
      <c r="B716" s="9"/>
      <c r="C716" s="9"/>
      <c r="D716" s="9"/>
      <c r="E716" s="9"/>
      <c r="F716" s="9"/>
      <c r="G716" s="9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"/>
      <c r="U716" s="9"/>
      <c r="V716" s="9"/>
      <c r="W716" s="9"/>
      <c r="X716" s="9"/>
      <c r="Y716" s="9"/>
      <c r="Z716" s="9"/>
      <c r="AA716" s="9"/>
      <c r="AB716" s="9"/>
      <c r="AC716" s="9"/>
    </row>
    <row r="717" spans="1:29" ht="14.25" customHeight="1">
      <c r="A717" s="156"/>
      <c r="B717" s="9"/>
      <c r="C717" s="9"/>
      <c r="D717" s="9"/>
      <c r="E717" s="9"/>
      <c r="F717" s="9"/>
      <c r="G717" s="9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"/>
      <c r="U717" s="9"/>
      <c r="V717" s="9"/>
      <c r="W717" s="9"/>
      <c r="X717" s="9"/>
      <c r="Y717" s="9"/>
      <c r="Z717" s="9"/>
      <c r="AA717" s="9"/>
      <c r="AB717" s="9"/>
      <c r="AC717" s="9"/>
    </row>
    <row r="718" spans="1:29" ht="14.25" customHeight="1">
      <c r="A718" s="156"/>
      <c r="B718" s="9"/>
      <c r="C718" s="9"/>
      <c r="D718" s="9"/>
      <c r="E718" s="9"/>
      <c r="F718" s="9"/>
      <c r="G718" s="9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"/>
      <c r="U718" s="9"/>
      <c r="V718" s="9"/>
      <c r="W718" s="9"/>
      <c r="X718" s="9"/>
      <c r="Y718" s="9"/>
      <c r="Z718" s="9"/>
      <c r="AA718" s="9"/>
      <c r="AB718" s="9"/>
      <c r="AC718" s="9"/>
    </row>
    <row r="719" spans="1:29" ht="14.25" customHeight="1">
      <c r="A719" s="156"/>
      <c r="B719" s="9"/>
      <c r="C719" s="9"/>
      <c r="D719" s="9"/>
      <c r="E719" s="9"/>
      <c r="F719" s="9"/>
      <c r="G719" s="9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"/>
      <c r="U719" s="9"/>
      <c r="V719" s="9"/>
      <c r="W719" s="9"/>
      <c r="X719" s="9"/>
      <c r="Y719" s="9"/>
      <c r="Z719" s="9"/>
      <c r="AA719" s="9"/>
      <c r="AB719" s="9"/>
      <c r="AC719" s="9"/>
    </row>
    <row r="720" spans="1:29" ht="14.25" customHeight="1">
      <c r="A720" s="156"/>
      <c r="B720" s="9"/>
      <c r="C720" s="9"/>
      <c r="D720" s="9"/>
      <c r="E720" s="9"/>
      <c r="F720" s="9"/>
      <c r="G720" s="9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"/>
      <c r="U720" s="9"/>
      <c r="V720" s="9"/>
      <c r="W720" s="9"/>
      <c r="X720" s="9"/>
      <c r="Y720" s="9"/>
      <c r="Z720" s="9"/>
      <c r="AA720" s="9"/>
      <c r="AB720" s="9"/>
      <c r="AC720" s="9"/>
    </row>
    <row r="721" spans="1:29" ht="14.25" customHeight="1">
      <c r="A721" s="156"/>
      <c r="B721" s="9"/>
      <c r="C721" s="9"/>
      <c r="D721" s="9"/>
      <c r="E721" s="9"/>
      <c r="F721" s="9"/>
      <c r="G721" s="9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"/>
      <c r="U721" s="9"/>
      <c r="V721" s="9"/>
      <c r="W721" s="9"/>
      <c r="X721" s="9"/>
      <c r="Y721" s="9"/>
      <c r="Z721" s="9"/>
      <c r="AA721" s="9"/>
      <c r="AB721" s="9"/>
      <c r="AC721" s="9"/>
    </row>
    <row r="722" spans="1:29" ht="14.25" customHeight="1">
      <c r="A722" s="156"/>
      <c r="B722" s="9"/>
      <c r="C722" s="9"/>
      <c r="D722" s="9"/>
      <c r="E722" s="9"/>
      <c r="F722" s="9"/>
      <c r="G722" s="9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"/>
      <c r="U722" s="9"/>
      <c r="V722" s="9"/>
      <c r="W722" s="9"/>
      <c r="X722" s="9"/>
      <c r="Y722" s="9"/>
      <c r="Z722" s="9"/>
      <c r="AA722" s="9"/>
      <c r="AB722" s="9"/>
      <c r="AC722" s="9"/>
    </row>
    <row r="723" spans="1:29" ht="14.25" customHeight="1">
      <c r="A723" s="156"/>
      <c r="B723" s="9"/>
      <c r="C723" s="9"/>
      <c r="D723" s="9"/>
      <c r="E723" s="9"/>
      <c r="F723" s="9"/>
      <c r="G723" s="9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"/>
      <c r="U723" s="9"/>
      <c r="V723" s="9"/>
      <c r="W723" s="9"/>
      <c r="X723" s="9"/>
      <c r="Y723" s="9"/>
      <c r="Z723" s="9"/>
      <c r="AA723" s="9"/>
      <c r="AB723" s="9"/>
      <c r="AC723" s="9"/>
    </row>
    <row r="724" spans="1:29" ht="14.25" customHeight="1">
      <c r="A724" s="156"/>
      <c r="B724" s="9"/>
      <c r="C724" s="9"/>
      <c r="D724" s="9"/>
      <c r="E724" s="9"/>
      <c r="F724" s="9"/>
      <c r="G724" s="9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"/>
      <c r="U724" s="9"/>
      <c r="V724" s="9"/>
      <c r="W724" s="9"/>
      <c r="X724" s="9"/>
      <c r="Y724" s="9"/>
      <c r="Z724" s="9"/>
      <c r="AA724" s="9"/>
      <c r="AB724" s="9"/>
      <c r="AC724" s="9"/>
    </row>
    <row r="725" spans="1:29" ht="14.25" customHeight="1">
      <c r="A725" s="156"/>
      <c r="B725" s="9"/>
      <c r="C725" s="9"/>
      <c r="D725" s="9"/>
      <c r="E725" s="9"/>
      <c r="F725" s="9"/>
      <c r="G725" s="9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"/>
      <c r="U725" s="9"/>
      <c r="V725" s="9"/>
      <c r="W725" s="9"/>
      <c r="X725" s="9"/>
      <c r="Y725" s="9"/>
      <c r="Z725" s="9"/>
      <c r="AA725" s="9"/>
      <c r="AB725" s="9"/>
      <c r="AC725" s="9"/>
    </row>
    <row r="726" spans="1:29" ht="14.25" customHeight="1">
      <c r="A726" s="156"/>
      <c r="B726" s="9"/>
      <c r="C726" s="9"/>
      <c r="D726" s="9"/>
      <c r="E726" s="9"/>
      <c r="F726" s="9"/>
      <c r="G726" s="9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"/>
      <c r="U726" s="9"/>
      <c r="V726" s="9"/>
      <c r="W726" s="9"/>
      <c r="X726" s="9"/>
      <c r="Y726" s="9"/>
      <c r="Z726" s="9"/>
      <c r="AA726" s="9"/>
      <c r="AB726" s="9"/>
      <c r="AC726" s="9"/>
    </row>
    <row r="727" spans="1:29" ht="14.25" customHeight="1">
      <c r="A727" s="156"/>
      <c r="B727" s="9"/>
      <c r="C727" s="9"/>
      <c r="D727" s="9"/>
      <c r="E727" s="9"/>
      <c r="F727" s="9"/>
      <c r="G727" s="9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"/>
      <c r="U727" s="9"/>
      <c r="V727" s="9"/>
      <c r="W727" s="9"/>
      <c r="X727" s="9"/>
      <c r="Y727" s="9"/>
      <c r="Z727" s="9"/>
      <c r="AA727" s="9"/>
      <c r="AB727" s="9"/>
      <c r="AC727" s="9"/>
    </row>
    <row r="728" spans="1:29" ht="14.25" customHeight="1">
      <c r="A728" s="156"/>
      <c r="B728" s="9"/>
      <c r="C728" s="9"/>
      <c r="D728" s="9"/>
      <c r="E728" s="9"/>
      <c r="F728" s="9"/>
      <c r="G728" s="9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"/>
      <c r="U728" s="9"/>
      <c r="V728" s="9"/>
      <c r="W728" s="9"/>
      <c r="X728" s="9"/>
      <c r="Y728" s="9"/>
      <c r="Z728" s="9"/>
      <c r="AA728" s="9"/>
      <c r="AB728" s="9"/>
      <c r="AC728" s="9"/>
    </row>
    <row r="729" spans="1:29" ht="14.25" customHeight="1">
      <c r="A729" s="156"/>
      <c r="B729" s="9"/>
      <c r="C729" s="9"/>
      <c r="D729" s="9"/>
      <c r="E729" s="9"/>
      <c r="F729" s="9"/>
      <c r="G729" s="9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"/>
      <c r="U729" s="9"/>
      <c r="V729" s="9"/>
      <c r="W729" s="9"/>
      <c r="X729" s="9"/>
      <c r="Y729" s="9"/>
      <c r="Z729" s="9"/>
      <c r="AA729" s="9"/>
      <c r="AB729" s="9"/>
      <c r="AC729" s="9"/>
    </row>
    <row r="730" spans="1:29" ht="14.25" customHeight="1">
      <c r="A730" s="156"/>
      <c r="B730" s="9"/>
      <c r="C730" s="9"/>
      <c r="D730" s="9"/>
      <c r="E730" s="9"/>
      <c r="F730" s="9"/>
      <c r="G730" s="9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"/>
      <c r="U730" s="9"/>
      <c r="V730" s="9"/>
      <c r="W730" s="9"/>
      <c r="X730" s="9"/>
      <c r="Y730" s="9"/>
      <c r="Z730" s="9"/>
      <c r="AA730" s="9"/>
      <c r="AB730" s="9"/>
      <c r="AC730" s="9"/>
    </row>
    <row r="731" spans="1:29" ht="14.25" customHeight="1">
      <c r="A731" s="156"/>
      <c r="B731" s="9"/>
      <c r="C731" s="9"/>
      <c r="D731" s="9"/>
      <c r="E731" s="9"/>
      <c r="F731" s="9"/>
      <c r="G731" s="9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"/>
      <c r="U731" s="9"/>
      <c r="V731" s="9"/>
      <c r="W731" s="9"/>
      <c r="X731" s="9"/>
      <c r="Y731" s="9"/>
      <c r="Z731" s="9"/>
      <c r="AA731" s="9"/>
      <c r="AB731" s="9"/>
      <c r="AC731" s="9"/>
    </row>
    <row r="732" spans="1:29" ht="14.25" customHeight="1">
      <c r="A732" s="156"/>
      <c r="B732" s="9"/>
      <c r="C732" s="9"/>
      <c r="D732" s="9"/>
      <c r="E732" s="9"/>
      <c r="F732" s="9"/>
      <c r="G732" s="9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"/>
      <c r="U732" s="9"/>
      <c r="V732" s="9"/>
      <c r="W732" s="9"/>
      <c r="X732" s="9"/>
      <c r="Y732" s="9"/>
      <c r="Z732" s="9"/>
      <c r="AA732" s="9"/>
      <c r="AB732" s="9"/>
      <c r="AC732" s="9"/>
    </row>
    <row r="733" spans="1:29" ht="14.25" customHeight="1">
      <c r="A733" s="156"/>
      <c r="B733" s="9"/>
      <c r="C733" s="9"/>
      <c r="D733" s="9"/>
      <c r="E733" s="9"/>
      <c r="F733" s="9"/>
      <c r="G733" s="9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"/>
      <c r="U733" s="9"/>
      <c r="V733" s="9"/>
      <c r="W733" s="9"/>
      <c r="X733" s="9"/>
      <c r="Y733" s="9"/>
      <c r="Z733" s="9"/>
      <c r="AA733" s="9"/>
      <c r="AB733" s="9"/>
      <c r="AC733" s="9"/>
    </row>
    <row r="734" spans="1:29" ht="14.25" customHeight="1">
      <c r="A734" s="156"/>
      <c r="B734" s="9"/>
      <c r="C734" s="9"/>
      <c r="D734" s="9"/>
      <c r="E734" s="9"/>
      <c r="F734" s="9"/>
      <c r="G734" s="9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"/>
      <c r="U734" s="9"/>
      <c r="V734" s="9"/>
      <c r="W734" s="9"/>
      <c r="X734" s="9"/>
      <c r="Y734" s="9"/>
      <c r="Z734" s="9"/>
      <c r="AA734" s="9"/>
      <c r="AB734" s="9"/>
      <c r="AC734" s="9"/>
    </row>
    <row r="735" spans="1:29" ht="14.25" customHeight="1">
      <c r="A735" s="156"/>
      <c r="B735" s="9"/>
      <c r="C735" s="9"/>
      <c r="D735" s="9"/>
      <c r="E735" s="9"/>
      <c r="F735" s="9"/>
      <c r="G735" s="9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"/>
      <c r="U735" s="9"/>
      <c r="V735" s="9"/>
      <c r="W735" s="9"/>
      <c r="X735" s="9"/>
      <c r="Y735" s="9"/>
      <c r="Z735" s="9"/>
      <c r="AA735" s="9"/>
      <c r="AB735" s="9"/>
      <c r="AC735" s="9"/>
    </row>
    <row r="736" spans="1:29" ht="14.25" customHeight="1">
      <c r="A736" s="156"/>
      <c r="B736" s="9"/>
      <c r="C736" s="9"/>
      <c r="D736" s="9"/>
      <c r="E736" s="9"/>
      <c r="F736" s="9"/>
      <c r="G736" s="9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"/>
      <c r="U736" s="9"/>
      <c r="V736" s="9"/>
      <c r="W736" s="9"/>
      <c r="X736" s="9"/>
      <c r="Y736" s="9"/>
      <c r="Z736" s="9"/>
      <c r="AA736" s="9"/>
      <c r="AB736" s="9"/>
      <c r="AC736" s="9"/>
    </row>
    <row r="737" spans="1:29" ht="14.25" customHeight="1">
      <c r="A737" s="156"/>
      <c r="B737" s="9"/>
      <c r="C737" s="9"/>
      <c r="D737" s="9"/>
      <c r="E737" s="9"/>
      <c r="F737" s="9"/>
      <c r="G737" s="9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"/>
      <c r="U737" s="9"/>
      <c r="V737" s="9"/>
      <c r="W737" s="9"/>
      <c r="X737" s="9"/>
      <c r="Y737" s="9"/>
      <c r="Z737" s="9"/>
      <c r="AA737" s="9"/>
      <c r="AB737" s="9"/>
      <c r="AC737" s="9"/>
    </row>
    <row r="738" spans="1:29" ht="14.25" customHeight="1">
      <c r="A738" s="156"/>
      <c r="B738" s="9"/>
      <c r="C738" s="9"/>
      <c r="D738" s="9"/>
      <c r="E738" s="9"/>
      <c r="F738" s="9"/>
      <c r="G738" s="9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"/>
      <c r="U738" s="9"/>
      <c r="V738" s="9"/>
      <c r="W738" s="9"/>
      <c r="X738" s="9"/>
      <c r="Y738" s="9"/>
      <c r="Z738" s="9"/>
      <c r="AA738" s="9"/>
      <c r="AB738" s="9"/>
      <c r="AC738" s="9"/>
    </row>
    <row r="739" spans="1:29" ht="14.25" customHeight="1">
      <c r="A739" s="156"/>
      <c r="B739" s="9"/>
      <c r="C739" s="9"/>
      <c r="D739" s="9"/>
      <c r="E739" s="9"/>
      <c r="F739" s="9"/>
      <c r="G739" s="9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"/>
      <c r="U739" s="9"/>
      <c r="V739" s="9"/>
      <c r="W739" s="9"/>
      <c r="X739" s="9"/>
      <c r="Y739" s="9"/>
      <c r="Z739" s="9"/>
      <c r="AA739" s="9"/>
      <c r="AB739" s="9"/>
      <c r="AC739" s="9"/>
    </row>
    <row r="740" spans="1:29" ht="14.25" customHeight="1">
      <c r="A740" s="156"/>
      <c r="B740" s="9"/>
      <c r="C740" s="9"/>
      <c r="D740" s="9"/>
      <c r="E740" s="9"/>
      <c r="F740" s="9"/>
      <c r="G740" s="9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"/>
      <c r="U740" s="9"/>
      <c r="V740" s="9"/>
      <c r="W740" s="9"/>
      <c r="X740" s="9"/>
      <c r="Y740" s="9"/>
      <c r="Z740" s="9"/>
      <c r="AA740" s="9"/>
      <c r="AB740" s="9"/>
      <c r="AC740" s="9"/>
    </row>
    <row r="741" spans="1:29" ht="14.25" customHeight="1">
      <c r="A741" s="156"/>
      <c r="B741" s="9"/>
      <c r="C741" s="9"/>
      <c r="D741" s="9"/>
      <c r="E741" s="9"/>
      <c r="F741" s="9"/>
      <c r="G741" s="9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"/>
      <c r="U741" s="9"/>
      <c r="V741" s="9"/>
      <c r="W741" s="9"/>
      <c r="X741" s="9"/>
      <c r="Y741" s="9"/>
      <c r="Z741" s="9"/>
      <c r="AA741" s="9"/>
      <c r="AB741" s="9"/>
      <c r="AC741" s="9"/>
    </row>
    <row r="742" spans="1:29" ht="14.25" customHeight="1">
      <c r="A742" s="156"/>
      <c r="B742" s="9"/>
      <c r="C742" s="9"/>
      <c r="D742" s="9"/>
      <c r="E742" s="9"/>
      <c r="F742" s="9"/>
      <c r="G742" s="9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"/>
      <c r="U742" s="9"/>
      <c r="V742" s="9"/>
      <c r="W742" s="9"/>
      <c r="X742" s="9"/>
      <c r="Y742" s="9"/>
      <c r="Z742" s="9"/>
      <c r="AA742" s="9"/>
      <c r="AB742" s="9"/>
      <c r="AC742" s="9"/>
    </row>
    <row r="743" spans="1:29" ht="14.25" customHeight="1">
      <c r="A743" s="156"/>
      <c r="B743" s="9"/>
      <c r="C743" s="9"/>
      <c r="D743" s="9"/>
      <c r="E743" s="9"/>
      <c r="F743" s="9"/>
      <c r="G743" s="9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"/>
      <c r="U743" s="9"/>
      <c r="V743" s="9"/>
      <c r="W743" s="9"/>
      <c r="X743" s="9"/>
      <c r="Y743" s="9"/>
      <c r="Z743" s="9"/>
      <c r="AA743" s="9"/>
      <c r="AB743" s="9"/>
      <c r="AC743" s="9"/>
    </row>
    <row r="744" spans="1:29" ht="14.25" customHeight="1">
      <c r="A744" s="156"/>
      <c r="B744" s="9"/>
      <c r="C744" s="9"/>
      <c r="D744" s="9"/>
      <c r="E744" s="9"/>
      <c r="F744" s="9"/>
      <c r="G744" s="9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"/>
      <c r="U744" s="9"/>
      <c r="V744" s="9"/>
      <c r="W744" s="9"/>
      <c r="X744" s="9"/>
      <c r="Y744" s="9"/>
      <c r="Z744" s="9"/>
      <c r="AA744" s="9"/>
      <c r="AB744" s="9"/>
      <c r="AC744" s="9"/>
    </row>
    <row r="745" spans="1:29" ht="14.25" customHeight="1">
      <c r="A745" s="156"/>
      <c r="B745" s="9"/>
      <c r="C745" s="9"/>
      <c r="D745" s="9"/>
      <c r="E745" s="9"/>
      <c r="F745" s="9"/>
      <c r="G745" s="9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"/>
      <c r="U745" s="9"/>
      <c r="V745" s="9"/>
      <c r="W745" s="9"/>
      <c r="X745" s="9"/>
      <c r="Y745" s="9"/>
      <c r="Z745" s="9"/>
      <c r="AA745" s="9"/>
      <c r="AB745" s="9"/>
      <c r="AC745" s="9"/>
    </row>
    <row r="746" spans="1:29" ht="14.25" customHeight="1">
      <c r="A746" s="156"/>
      <c r="B746" s="9"/>
      <c r="C746" s="9"/>
      <c r="D746" s="9"/>
      <c r="E746" s="9"/>
      <c r="F746" s="9"/>
      <c r="G746" s="9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"/>
      <c r="U746" s="9"/>
      <c r="V746" s="9"/>
      <c r="W746" s="9"/>
      <c r="X746" s="9"/>
      <c r="Y746" s="9"/>
      <c r="Z746" s="9"/>
      <c r="AA746" s="9"/>
      <c r="AB746" s="9"/>
      <c r="AC746" s="9"/>
    </row>
    <row r="747" spans="1:29" ht="14.25" customHeight="1">
      <c r="A747" s="156"/>
      <c r="B747" s="9"/>
      <c r="C747" s="9"/>
      <c r="D747" s="9"/>
      <c r="E747" s="9"/>
      <c r="F747" s="9"/>
      <c r="G747" s="9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"/>
      <c r="U747" s="9"/>
      <c r="V747" s="9"/>
      <c r="W747" s="9"/>
      <c r="X747" s="9"/>
      <c r="Y747" s="9"/>
      <c r="Z747" s="9"/>
      <c r="AA747" s="9"/>
      <c r="AB747" s="9"/>
      <c r="AC747" s="9"/>
    </row>
    <row r="748" spans="1:29" ht="14.25" customHeight="1">
      <c r="A748" s="156"/>
      <c r="B748" s="9"/>
      <c r="C748" s="9"/>
      <c r="D748" s="9"/>
      <c r="E748" s="9"/>
      <c r="F748" s="9"/>
      <c r="G748" s="9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"/>
      <c r="U748" s="9"/>
      <c r="V748" s="9"/>
      <c r="W748" s="9"/>
      <c r="X748" s="9"/>
      <c r="Y748" s="9"/>
      <c r="Z748" s="9"/>
      <c r="AA748" s="9"/>
      <c r="AB748" s="9"/>
      <c r="AC748" s="9"/>
    </row>
    <row r="749" spans="1:29" ht="14.25" customHeight="1">
      <c r="A749" s="156"/>
      <c r="B749" s="9"/>
      <c r="C749" s="9"/>
      <c r="D749" s="9"/>
      <c r="E749" s="9"/>
      <c r="F749" s="9"/>
      <c r="G749" s="9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"/>
      <c r="U749" s="9"/>
      <c r="V749" s="9"/>
      <c r="W749" s="9"/>
      <c r="X749" s="9"/>
      <c r="Y749" s="9"/>
      <c r="Z749" s="9"/>
      <c r="AA749" s="9"/>
      <c r="AB749" s="9"/>
      <c r="AC749" s="9"/>
    </row>
    <row r="750" spans="1:29" ht="14.25" customHeight="1">
      <c r="A750" s="156"/>
      <c r="B750" s="9"/>
      <c r="C750" s="9"/>
      <c r="D750" s="9"/>
      <c r="E750" s="9"/>
      <c r="F750" s="9"/>
      <c r="G750" s="9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"/>
      <c r="U750" s="9"/>
      <c r="V750" s="9"/>
      <c r="W750" s="9"/>
      <c r="X750" s="9"/>
      <c r="Y750" s="9"/>
      <c r="Z750" s="9"/>
      <c r="AA750" s="9"/>
      <c r="AB750" s="9"/>
      <c r="AC750" s="9"/>
    </row>
    <row r="751" spans="1:29" ht="14.25" customHeight="1">
      <c r="A751" s="156"/>
      <c r="B751" s="9"/>
      <c r="C751" s="9"/>
      <c r="D751" s="9"/>
      <c r="E751" s="9"/>
      <c r="F751" s="9"/>
      <c r="G751" s="9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"/>
      <c r="U751" s="9"/>
      <c r="V751" s="9"/>
      <c r="W751" s="9"/>
      <c r="X751" s="9"/>
      <c r="Y751" s="9"/>
      <c r="Z751" s="9"/>
      <c r="AA751" s="9"/>
      <c r="AB751" s="9"/>
      <c r="AC751" s="9"/>
    </row>
    <row r="752" spans="1:29" ht="14.25" customHeight="1">
      <c r="A752" s="156"/>
      <c r="B752" s="9"/>
      <c r="C752" s="9"/>
      <c r="D752" s="9"/>
      <c r="E752" s="9"/>
      <c r="F752" s="9"/>
      <c r="G752" s="9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"/>
      <c r="U752" s="9"/>
      <c r="V752" s="9"/>
      <c r="W752" s="9"/>
      <c r="X752" s="9"/>
      <c r="Y752" s="9"/>
      <c r="Z752" s="9"/>
      <c r="AA752" s="9"/>
      <c r="AB752" s="9"/>
      <c r="AC752" s="9"/>
    </row>
    <row r="753" spans="1:29" ht="14.25" customHeight="1">
      <c r="A753" s="156"/>
      <c r="B753" s="9"/>
      <c r="C753" s="9"/>
      <c r="D753" s="9"/>
      <c r="E753" s="9"/>
      <c r="F753" s="9"/>
      <c r="G753" s="9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"/>
      <c r="U753" s="9"/>
      <c r="V753" s="9"/>
      <c r="W753" s="9"/>
      <c r="X753" s="9"/>
      <c r="Y753" s="9"/>
      <c r="Z753" s="9"/>
      <c r="AA753" s="9"/>
      <c r="AB753" s="9"/>
      <c r="AC753" s="9"/>
    </row>
    <row r="754" spans="1:29" ht="14.25" customHeight="1">
      <c r="A754" s="156"/>
      <c r="B754" s="9"/>
      <c r="C754" s="9"/>
      <c r="D754" s="9"/>
      <c r="E754" s="9"/>
      <c r="F754" s="9"/>
      <c r="G754" s="9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"/>
      <c r="U754" s="9"/>
      <c r="V754" s="9"/>
      <c r="W754" s="9"/>
      <c r="X754" s="9"/>
      <c r="Y754" s="9"/>
      <c r="Z754" s="9"/>
      <c r="AA754" s="9"/>
      <c r="AB754" s="9"/>
      <c r="AC754" s="9"/>
    </row>
    <row r="755" spans="1:29" ht="14.25" customHeight="1">
      <c r="A755" s="156"/>
      <c r="B755" s="9"/>
      <c r="C755" s="9"/>
      <c r="D755" s="9"/>
      <c r="E755" s="9"/>
      <c r="F755" s="9"/>
      <c r="G755" s="9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"/>
      <c r="U755" s="9"/>
      <c r="V755" s="9"/>
      <c r="W755" s="9"/>
      <c r="X755" s="9"/>
      <c r="Y755" s="9"/>
      <c r="Z755" s="9"/>
      <c r="AA755" s="9"/>
      <c r="AB755" s="9"/>
      <c r="AC755" s="9"/>
    </row>
    <row r="756" spans="1:29" ht="14.25" customHeight="1">
      <c r="A756" s="156"/>
      <c r="B756" s="9"/>
      <c r="C756" s="9"/>
      <c r="D756" s="9"/>
      <c r="E756" s="9"/>
      <c r="F756" s="9"/>
      <c r="G756" s="9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"/>
      <c r="U756" s="9"/>
      <c r="V756" s="9"/>
      <c r="W756" s="9"/>
      <c r="X756" s="9"/>
      <c r="Y756" s="9"/>
      <c r="Z756" s="9"/>
      <c r="AA756" s="9"/>
      <c r="AB756" s="9"/>
      <c r="AC756" s="9"/>
    </row>
    <row r="757" spans="1:29" ht="14.25" customHeight="1">
      <c r="A757" s="156"/>
      <c r="B757" s="9"/>
      <c r="C757" s="9"/>
      <c r="D757" s="9"/>
      <c r="E757" s="9"/>
      <c r="F757" s="9"/>
      <c r="G757" s="9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"/>
      <c r="U757" s="9"/>
      <c r="V757" s="9"/>
      <c r="W757" s="9"/>
      <c r="X757" s="9"/>
      <c r="Y757" s="9"/>
      <c r="Z757" s="9"/>
      <c r="AA757" s="9"/>
      <c r="AB757" s="9"/>
      <c r="AC757" s="9"/>
    </row>
    <row r="758" spans="1:29" ht="14.25" customHeight="1">
      <c r="A758" s="156"/>
      <c r="B758" s="9"/>
      <c r="C758" s="9"/>
      <c r="D758" s="9"/>
      <c r="E758" s="9"/>
      <c r="F758" s="9"/>
      <c r="G758" s="9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"/>
      <c r="U758" s="9"/>
      <c r="V758" s="9"/>
      <c r="W758" s="9"/>
      <c r="X758" s="9"/>
      <c r="Y758" s="9"/>
      <c r="Z758" s="9"/>
      <c r="AA758" s="9"/>
      <c r="AB758" s="9"/>
      <c r="AC758" s="9"/>
    </row>
    <row r="759" spans="1:29" ht="14.25" customHeight="1">
      <c r="A759" s="156"/>
      <c r="B759" s="9"/>
      <c r="C759" s="9"/>
      <c r="D759" s="9"/>
      <c r="E759" s="9"/>
      <c r="F759" s="9"/>
      <c r="G759" s="9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"/>
      <c r="U759" s="9"/>
      <c r="V759" s="9"/>
      <c r="W759" s="9"/>
      <c r="X759" s="9"/>
      <c r="Y759" s="9"/>
      <c r="Z759" s="9"/>
      <c r="AA759" s="9"/>
      <c r="AB759" s="9"/>
      <c r="AC759" s="9"/>
    </row>
    <row r="760" spans="1:29" ht="14.25" customHeight="1">
      <c r="A760" s="156"/>
      <c r="B760" s="9"/>
      <c r="C760" s="9"/>
      <c r="D760" s="9"/>
      <c r="E760" s="9"/>
      <c r="F760" s="9"/>
      <c r="G760" s="9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"/>
      <c r="U760" s="9"/>
      <c r="V760" s="9"/>
      <c r="W760" s="9"/>
      <c r="X760" s="9"/>
      <c r="Y760" s="9"/>
      <c r="Z760" s="9"/>
      <c r="AA760" s="9"/>
      <c r="AB760" s="9"/>
      <c r="AC760" s="9"/>
    </row>
    <row r="761" spans="1:29" ht="14.25" customHeight="1">
      <c r="A761" s="156"/>
      <c r="B761" s="9"/>
      <c r="C761" s="9"/>
      <c r="D761" s="9"/>
      <c r="E761" s="9"/>
      <c r="F761" s="9"/>
      <c r="G761" s="9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"/>
      <c r="U761" s="9"/>
      <c r="V761" s="9"/>
      <c r="W761" s="9"/>
      <c r="X761" s="9"/>
      <c r="Y761" s="9"/>
      <c r="Z761" s="9"/>
      <c r="AA761" s="9"/>
      <c r="AB761" s="9"/>
      <c r="AC761" s="9"/>
    </row>
    <row r="762" spans="1:29" ht="14.25" customHeight="1">
      <c r="A762" s="156"/>
      <c r="B762" s="9"/>
      <c r="C762" s="9"/>
      <c r="D762" s="9"/>
      <c r="E762" s="9"/>
      <c r="F762" s="9"/>
      <c r="G762" s="9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"/>
      <c r="U762" s="9"/>
      <c r="V762" s="9"/>
      <c r="W762" s="9"/>
      <c r="X762" s="9"/>
      <c r="Y762" s="9"/>
      <c r="Z762" s="9"/>
      <c r="AA762" s="9"/>
      <c r="AB762" s="9"/>
      <c r="AC762" s="9"/>
    </row>
    <row r="763" spans="1:29" ht="14.25" customHeight="1">
      <c r="A763" s="156"/>
      <c r="B763" s="9"/>
      <c r="C763" s="9"/>
      <c r="D763" s="9"/>
      <c r="E763" s="9"/>
      <c r="F763" s="9"/>
      <c r="G763" s="9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"/>
      <c r="U763" s="9"/>
      <c r="V763" s="9"/>
      <c r="W763" s="9"/>
      <c r="X763" s="9"/>
      <c r="Y763" s="9"/>
      <c r="Z763" s="9"/>
      <c r="AA763" s="9"/>
      <c r="AB763" s="9"/>
      <c r="AC763" s="9"/>
    </row>
    <row r="764" spans="1:29" ht="14.25" customHeight="1">
      <c r="A764" s="156"/>
      <c r="B764" s="9"/>
      <c r="C764" s="9"/>
      <c r="D764" s="9"/>
      <c r="E764" s="9"/>
      <c r="F764" s="9"/>
      <c r="G764" s="9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"/>
      <c r="U764" s="9"/>
      <c r="V764" s="9"/>
      <c r="W764" s="9"/>
      <c r="X764" s="9"/>
      <c r="Y764" s="9"/>
      <c r="Z764" s="9"/>
      <c r="AA764" s="9"/>
      <c r="AB764" s="9"/>
      <c r="AC764" s="9"/>
    </row>
    <row r="765" spans="1:29" ht="14.25" customHeight="1">
      <c r="A765" s="156"/>
      <c r="B765" s="9"/>
      <c r="C765" s="9"/>
      <c r="D765" s="9"/>
      <c r="E765" s="9"/>
      <c r="F765" s="9"/>
      <c r="G765" s="9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"/>
      <c r="U765" s="9"/>
      <c r="V765" s="9"/>
      <c r="W765" s="9"/>
      <c r="X765" s="9"/>
      <c r="Y765" s="9"/>
      <c r="Z765" s="9"/>
      <c r="AA765" s="9"/>
      <c r="AB765" s="9"/>
      <c r="AC765" s="9"/>
    </row>
    <row r="766" spans="1:29" ht="14.25" customHeight="1">
      <c r="A766" s="156"/>
      <c r="B766" s="9"/>
      <c r="C766" s="9"/>
      <c r="D766" s="9"/>
      <c r="E766" s="9"/>
      <c r="F766" s="9"/>
      <c r="G766" s="9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"/>
      <c r="U766" s="9"/>
      <c r="V766" s="9"/>
      <c r="W766" s="9"/>
      <c r="X766" s="9"/>
      <c r="Y766" s="9"/>
      <c r="Z766" s="9"/>
      <c r="AA766" s="9"/>
      <c r="AB766" s="9"/>
      <c r="AC766" s="9"/>
    </row>
    <row r="767" spans="1:29" ht="14.25" customHeight="1">
      <c r="A767" s="156"/>
      <c r="B767" s="9"/>
      <c r="C767" s="9"/>
      <c r="D767" s="9"/>
      <c r="E767" s="9"/>
      <c r="F767" s="9"/>
      <c r="G767" s="9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"/>
      <c r="U767" s="9"/>
      <c r="V767" s="9"/>
      <c r="W767" s="9"/>
      <c r="X767" s="9"/>
      <c r="Y767" s="9"/>
      <c r="Z767" s="9"/>
      <c r="AA767" s="9"/>
      <c r="AB767" s="9"/>
      <c r="AC767" s="9"/>
    </row>
    <row r="768" spans="1:29" ht="14.25" customHeight="1">
      <c r="A768" s="156"/>
      <c r="B768" s="9"/>
      <c r="C768" s="9"/>
      <c r="D768" s="9"/>
      <c r="E768" s="9"/>
      <c r="F768" s="9"/>
      <c r="G768" s="9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"/>
      <c r="U768" s="9"/>
      <c r="V768" s="9"/>
      <c r="W768" s="9"/>
      <c r="X768" s="9"/>
      <c r="Y768" s="9"/>
      <c r="Z768" s="9"/>
      <c r="AA768" s="9"/>
      <c r="AB768" s="9"/>
      <c r="AC768" s="9"/>
    </row>
    <row r="769" spans="1:29" ht="14.25" customHeight="1">
      <c r="A769" s="156"/>
      <c r="B769" s="9"/>
      <c r="C769" s="9"/>
      <c r="D769" s="9"/>
      <c r="E769" s="9"/>
      <c r="F769" s="9"/>
      <c r="G769" s="9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"/>
      <c r="U769" s="9"/>
      <c r="V769" s="9"/>
      <c r="W769" s="9"/>
      <c r="X769" s="9"/>
      <c r="Y769" s="9"/>
      <c r="Z769" s="9"/>
      <c r="AA769" s="9"/>
      <c r="AB769" s="9"/>
      <c r="AC769" s="9"/>
    </row>
    <row r="770" spans="1:29" ht="14.25" customHeight="1">
      <c r="A770" s="156"/>
      <c r="B770" s="9"/>
      <c r="C770" s="9"/>
      <c r="D770" s="9"/>
      <c r="E770" s="9"/>
      <c r="F770" s="9"/>
      <c r="G770" s="9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"/>
      <c r="U770" s="9"/>
      <c r="V770" s="9"/>
      <c r="W770" s="9"/>
      <c r="X770" s="9"/>
      <c r="Y770" s="9"/>
      <c r="Z770" s="9"/>
      <c r="AA770" s="9"/>
      <c r="AB770" s="9"/>
      <c r="AC770" s="9"/>
    </row>
    <row r="771" spans="1:29" ht="14.25" customHeight="1">
      <c r="A771" s="156"/>
      <c r="B771" s="9"/>
      <c r="C771" s="9"/>
      <c r="D771" s="9"/>
      <c r="E771" s="9"/>
      <c r="F771" s="9"/>
      <c r="G771" s="9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"/>
      <c r="U771" s="9"/>
      <c r="V771" s="9"/>
      <c r="W771" s="9"/>
      <c r="X771" s="9"/>
      <c r="Y771" s="9"/>
      <c r="Z771" s="9"/>
      <c r="AA771" s="9"/>
      <c r="AB771" s="9"/>
      <c r="AC771" s="9"/>
    </row>
    <row r="772" spans="1:29" ht="14.25" customHeight="1">
      <c r="A772" s="156"/>
      <c r="B772" s="9"/>
      <c r="C772" s="9"/>
      <c r="D772" s="9"/>
      <c r="E772" s="9"/>
      <c r="F772" s="9"/>
      <c r="G772" s="9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"/>
      <c r="U772" s="9"/>
      <c r="V772" s="9"/>
      <c r="W772" s="9"/>
      <c r="X772" s="9"/>
      <c r="Y772" s="9"/>
      <c r="Z772" s="9"/>
      <c r="AA772" s="9"/>
      <c r="AB772" s="9"/>
      <c r="AC772" s="9"/>
    </row>
    <row r="773" spans="1:29" ht="14.25" customHeight="1">
      <c r="A773" s="156"/>
      <c r="B773" s="9"/>
      <c r="C773" s="9"/>
      <c r="D773" s="9"/>
      <c r="E773" s="9"/>
      <c r="F773" s="9"/>
      <c r="G773" s="9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"/>
      <c r="U773" s="9"/>
      <c r="V773" s="9"/>
      <c r="W773" s="9"/>
      <c r="X773" s="9"/>
      <c r="Y773" s="9"/>
      <c r="Z773" s="9"/>
      <c r="AA773" s="9"/>
      <c r="AB773" s="9"/>
      <c r="AC773" s="9"/>
    </row>
    <row r="774" spans="1:29" ht="14.25" customHeight="1">
      <c r="A774" s="156"/>
      <c r="B774" s="9"/>
      <c r="C774" s="9"/>
      <c r="D774" s="9"/>
      <c r="E774" s="9"/>
      <c r="F774" s="9"/>
      <c r="G774" s="9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"/>
      <c r="U774" s="9"/>
      <c r="V774" s="9"/>
      <c r="W774" s="9"/>
      <c r="X774" s="9"/>
      <c r="Y774" s="9"/>
      <c r="Z774" s="9"/>
      <c r="AA774" s="9"/>
      <c r="AB774" s="9"/>
      <c r="AC774" s="9"/>
    </row>
    <row r="775" spans="1:29" ht="14.25" customHeight="1">
      <c r="A775" s="156"/>
      <c r="B775" s="9"/>
      <c r="C775" s="9"/>
      <c r="D775" s="9"/>
      <c r="E775" s="9"/>
      <c r="F775" s="9"/>
      <c r="G775" s="9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"/>
      <c r="U775" s="9"/>
      <c r="V775" s="9"/>
      <c r="W775" s="9"/>
      <c r="X775" s="9"/>
      <c r="Y775" s="9"/>
      <c r="Z775" s="9"/>
      <c r="AA775" s="9"/>
      <c r="AB775" s="9"/>
      <c r="AC775" s="9"/>
    </row>
    <row r="776" spans="1:29" ht="14.25" customHeight="1">
      <c r="A776" s="156"/>
      <c r="B776" s="9"/>
      <c r="C776" s="9"/>
      <c r="D776" s="9"/>
      <c r="E776" s="9"/>
      <c r="F776" s="9"/>
      <c r="G776" s="9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"/>
      <c r="U776" s="9"/>
      <c r="V776" s="9"/>
      <c r="W776" s="9"/>
      <c r="X776" s="9"/>
      <c r="Y776" s="9"/>
      <c r="Z776" s="9"/>
      <c r="AA776" s="9"/>
      <c r="AB776" s="9"/>
      <c r="AC776" s="9"/>
    </row>
    <row r="777" spans="1:29" ht="14.25" customHeight="1">
      <c r="A777" s="156"/>
      <c r="B777" s="9"/>
      <c r="C777" s="9"/>
      <c r="D777" s="9"/>
      <c r="E777" s="9"/>
      <c r="F777" s="9"/>
      <c r="G777" s="9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"/>
      <c r="U777" s="9"/>
      <c r="V777" s="9"/>
      <c r="W777" s="9"/>
      <c r="X777" s="9"/>
      <c r="Y777" s="9"/>
      <c r="Z777" s="9"/>
      <c r="AA777" s="9"/>
      <c r="AB777" s="9"/>
      <c r="AC777" s="9"/>
    </row>
    <row r="778" spans="1:29" ht="14.25" customHeight="1">
      <c r="A778" s="156"/>
      <c r="B778" s="9"/>
      <c r="C778" s="9"/>
      <c r="D778" s="9"/>
      <c r="E778" s="9"/>
      <c r="F778" s="9"/>
      <c r="G778" s="9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"/>
      <c r="U778" s="9"/>
      <c r="V778" s="9"/>
      <c r="W778" s="9"/>
      <c r="X778" s="9"/>
      <c r="Y778" s="9"/>
      <c r="Z778" s="9"/>
      <c r="AA778" s="9"/>
      <c r="AB778" s="9"/>
      <c r="AC778" s="9"/>
    </row>
    <row r="779" spans="1:29" ht="14.25" customHeight="1">
      <c r="A779" s="156"/>
      <c r="B779" s="9"/>
      <c r="C779" s="9"/>
      <c r="D779" s="9"/>
      <c r="E779" s="9"/>
      <c r="F779" s="9"/>
      <c r="G779" s="9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"/>
      <c r="U779" s="9"/>
      <c r="V779" s="9"/>
      <c r="W779" s="9"/>
      <c r="X779" s="9"/>
      <c r="Y779" s="9"/>
      <c r="Z779" s="9"/>
      <c r="AA779" s="9"/>
      <c r="AB779" s="9"/>
      <c r="AC779" s="9"/>
    </row>
    <row r="780" spans="1:29" ht="14.25" customHeight="1">
      <c r="A780" s="156"/>
      <c r="B780" s="9"/>
      <c r="C780" s="9"/>
      <c r="D780" s="9"/>
      <c r="E780" s="9"/>
      <c r="F780" s="9"/>
      <c r="G780" s="9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"/>
      <c r="U780" s="9"/>
      <c r="V780" s="9"/>
      <c r="W780" s="9"/>
      <c r="X780" s="9"/>
      <c r="Y780" s="9"/>
      <c r="Z780" s="9"/>
      <c r="AA780" s="9"/>
      <c r="AB780" s="9"/>
      <c r="AC780" s="9"/>
    </row>
    <row r="781" spans="1:29" ht="14.25" customHeight="1">
      <c r="A781" s="156"/>
      <c r="B781" s="9"/>
      <c r="C781" s="9"/>
      <c r="D781" s="9"/>
      <c r="E781" s="9"/>
      <c r="F781" s="9"/>
      <c r="G781" s="9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"/>
      <c r="U781" s="9"/>
      <c r="V781" s="9"/>
      <c r="W781" s="9"/>
      <c r="X781" s="9"/>
      <c r="Y781" s="9"/>
      <c r="Z781" s="9"/>
      <c r="AA781" s="9"/>
      <c r="AB781" s="9"/>
      <c r="AC781" s="9"/>
    </row>
    <row r="782" spans="1:29" ht="14.25" customHeight="1">
      <c r="A782" s="156"/>
      <c r="B782" s="9"/>
      <c r="C782" s="9"/>
      <c r="D782" s="9"/>
      <c r="E782" s="9"/>
      <c r="F782" s="9"/>
      <c r="G782" s="9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"/>
      <c r="U782" s="9"/>
      <c r="V782" s="9"/>
      <c r="W782" s="9"/>
      <c r="X782" s="9"/>
      <c r="Y782" s="9"/>
      <c r="Z782" s="9"/>
      <c r="AA782" s="9"/>
      <c r="AB782" s="9"/>
      <c r="AC782" s="9"/>
    </row>
    <row r="783" spans="1:29" ht="14.25" customHeight="1">
      <c r="A783" s="156"/>
      <c r="B783" s="9"/>
      <c r="C783" s="9"/>
      <c r="D783" s="9"/>
      <c r="E783" s="9"/>
      <c r="F783" s="9"/>
      <c r="G783" s="9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"/>
      <c r="U783" s="9"/>
      <c r="V783" s="9"/>
      <c r="W783" s="9"/>
      <c r="X783" s="9"/>
      <c r="Y783" s="9"/>
      <c r="Z783" s="9"/>
      <c r="AA783" s="9"/>
      <c r="AB783" s="9"/>
      <c r="AC783" s="9"/>
    </row>
    <row r="784" spans="1:29" ht="14.25" customHeight="1">
      <c r="A784" s="156"/>
      <c r="B784" s="9"/>
      <c r="C784" s="9"/>
      <c r="D784" s="9"/>
      <c r="E784" s="9"/>
      <c r="F784" s="9"/>
      <c r="G784" s="9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"/>
      <c r="U784" s="9"/>
      <c r="V784" s="9"/>
      <c r="W784" s="9"/>
      <c r="X784" s="9"/>
      <c r="Y784" s="9"/>
      <c r="Z784" s="9"/>
      <c r="AA784" s="9"/>
      <c r="AB784" s="9"/>
      <c r="AC784" s="9"/>
    </row>
    <row r="785" spans="1:29" ht="14.25" customHeight="1">
      <c r="A785" s="156"/>
      <c r="B785" s="9"/>
      <c r="C785" s="9"/>
      <c r="D785" s="9"/>
      <c r="E785" s="9"/>
      <c r="F785" s="9"/>
      <c r="G785" s="9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"/>
      <c r="U785" s="9"/>
      <c r="V785" s="9"/>
      <c r="W785" s="9"/>
      <c r="X785" s="9"/>
      <c r="Y785" s="9"/>
      <c r="Z785" s="9"/>
      <c r="AA785" s="9"/>
      <c r="AB785" s="9"/>
      <c r="AC785" s="9"/>
    </row>
    <row r="786" spans="1:29" ht="14.25" customHeight="1">
      <c r="A786" s="156"/>
      <c r="B786" s="9"/>
      <c r="C786" s="9"/>
      <c r="D786" s="9"/>
      <c r="E786" s="9"/>
      <c r="F786" s="9"/>
      <c r="G786" s="9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"/>
      <c r="U786" s="9"/>
      <c r="V786" s="9"/>
      <c r="W786" s="9"/>
      <c r="X786" s="9"/>
      <c r="Y786" s="9"/>
      <c r="Z786" s="9"/>
      <c r="AA786" s="9"/>
      <c r="AB786" s="9"/>
      <c r="AC786" s="9"/>
    </row>
    <row r="787" spans="1:29" ht="14.25" customHeight="1">
      <c r="A787" s="156"/>
      <c r="B787" s="9"/>
      <c r="C787" s="9"/>
      <c r="D787" s="9"/>
      <c r="E787" s="9"/>
      <c r="F787" s="9"/>
      <c r="G787" s="9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"/>
      <c r="U787" s="9"/>
      <c r="V787" s="9"/>
      <c r="W787" s="9"/>
      <c r="X787" s="9"/>
      <c r="Y787" s="9"/>
      <c r="Z787" s="9"/>
      <c r="AA787" s="9"/>
      <c r="AB787" s="9"/>
      <c r="AC787" s="9"/>
    </row>
    <row r="788" spans="1:29" ht="14.25" customHeight="1">
      <c r="A788" s="156"/>
      <c r="B788" s="9"/>
      <c r="C788" s="9"/>
      <c r="D788" s="9"/>
      <c r="E788" s="9"/>
      <c r="F788" s="9"/>
      <c r="G788" s="9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"/>
      <c r="U788" s="9"/>
      <c r="V788" s="9"/>
      <c r="W788" s="9"/>
      <c r="X788" s="9"/>
      <c r="Y788" s="9"/>
      <c r="Z788" s="9"/>
      <c r="AA788" s="9"/>
      <c r="AB788" s="9"/>
      <c r="AC788" s="9"/>
    </row>
    <row r="789" spans="1:29" ht="14.25" customHeight="1">
      <c r="A789" s="156"/>
      <c r="B789" s="9"/>
      <c r="C789" s="9"/>
      <c r="D789" s="9"/>
      <c r="E789" s="9"/>
      <c r="F789" s="9"/>
      <c r="G789" s="9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"/>
      <c r="U789" s="9"/>
      <c r="V789" s="9"/>
      <c r="W789" s="9"/>
      <c r="X789" s="9"/>
      <c r="Y789" s="9"/>
      <c r="Z789" s="9"/>
      <c r="AA789" s="9"/>
      <c r="AB789" s="9"/>
      <c r="AC789" s="9"/>
    </row>
    <row r="790" spans="1:29" ht="14.25" customHeight="1">
      <c r="A790" s="156"/>
      <c r="B790" s="9"/>
      <c r="C790" s="9"/>
      <c r="D790" s="9"/>
      <c r="E790" s="9"/>
      <c r="F790" s="9"/>
      <c r="G790" s="9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"/>
      <c r="U790" s="9"/>
      <c r="V790" s="9"/>
      <c r="W790" s="9"/>
      <c r="X790" s="9"/>
      <c r="Y790" s="9"/>
      <c r="Z790" s="9"/>
      <c r="AA790" s="9"/>
      <c r="AB790" s="9"/>
      <c r="AC790" s="9"/>
    </row>
    <row r="791" spans="1:29" ht="14.25" customHeight="1">
      <c r="A791" s="156"/>
      <c r="B791" s="9"/>
      <c r="C791" s="9"/>
      <c r="D791" s="9"/>
      <c r="E791" s="9"/>
      <c r="F791" s="9"/>
      <c r="G791" s="9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"/>
      <c r="U791" s="9"/>
      <c r="V791" s="9"/>
      <c r="W791" s="9"/>
      <c r="X791" s="9"/>
      <c r="Y791" s="9"/>
      <c r="Z791" s="9"/>
      <c r="AA791" s="9"/>
      <c r="AB791" s="9"/>
      <c r="AC791" s="9"/>
    </row>
    <row r="792" spans="1:29" ht="14.25" customHeight="1">
      <c r="A792" s="156"/>
      <c r="B792" s="9"/>
      <c r="C792" s="9"/>
      <c r="D792" s="9"/>
      <c r="E792" s="9"/>
      <c r="F792" s="9"/>
      <c r="G792" s="9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"/>
      <c r="U792" s="9"/>
      <c r="V792" s="9"/>
      <c r="W792" s="9"/>
      <c r="X792" s="9"/>
      <c r="Y792" s="9"/>
      <c r="Z792" s="9"/>
      <c r="AA792" s="9"/>
      <c r="AB792" s="9"/>
      <c r="AC792" s="9"/>
    </row>
    <row r="793" spans="1:29" ht="14.25" customHeight="1">
      <c r="A793" s="156"/>
      <c r="B793" s="9"/>
      <c r="C793" s="9"/>
      <c r="D793" s="9"/>
      <c r="E793" s="9"/>
      <c r="F793" s="9"/>
      <c r="G793" s="9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"/>
      <c r="U793" s="9"/>
      <c r="V793" s="9"/>
      <c r="W793" s="9"/>
      <c r="X793" s="9"/>
      <c r="Y793" s="9"/>
      <c r="Z793" s="9"/>
      <c r="AA793" s="9"/>
      <c r="AB793" s="9"/>
      <c r="AC793" s="9"/>
    </row>
    <row r="794" spans="1:29" ht="14.25" customHeight="1">
      <c r="A794" s="156"/>
      <c r="B794" s="9"/>
      <c r="C794" s="9"/>
      <c r="D794" s="9"/>
      <c r="E794" s="9"/>
      <c r="F794" s="9"/>
      <c r="G794" s="9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"/>
      <c r="U794" s="9"/>
      <c r="V794" s="9"/>
      <c r="W794" s="9"/>
      <c r="X794" s="9"/>
      <c r="Y794" s="9"/>
      <c r="Z794" s="9"/>
      <c r="AA794" s="9"/>
      <c r="AB794" s="9"/>
      <c r="AC794" s="9"/>
    </row>
    <row r="795" spans="1:29" ht="14.25" customHeight="1">
      <c r="A795" s="156"/>
      <c r="B795" s="9"/>
      <c r="C795" s="9"/>
      <c r="D795" s="9"/>
      <c r="E795" s="9"/>
      <c r="F795" s="9"/>
      <c r="G795" s="9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"/>
      <c r="U795" s="9"/>
      <c r="V795" s="9"/>
      <c r="W795" s="9"/>
      <c r="X795" s="9"/>
      <c r="Y795" s="9"/>
      <c r="Z795" s="9"/>
      <c r="AA795" s="9"/>
      <c r="AB795" s="9"/>
      <c r="AC795" s="9"/>
    </row>
    <row r="796" spans="1:29" ht="14.25" customHeight="1">
      <c r="A796" s="156"/>
      <c r="B796" s="9"/>
      <c r="C796" s="9"/>
      <c r="D796" s="9"/>
      <c r="E796" s="9"/>
      <c r="F796" s="9"/>
      <c r="G796" s="9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"/>
      <c r="U796" s="9"/>
      <c r="V796" s="9"/>
      <c r="W796" s="9"/>
      <c r="X796" s="9"/>
      <c r="Y796" s="9"/>
      <c r="Z796" s="9"/>
      <c r="AA796" s="9"/>
      <c r="AB796" s="9"/>
      <c r="AC796" s="9"/>
    </row>
    <row r="797" spans="1:29" ht="14.25" customHeight="1">
      <c r="A797" s="156"/>
      <c r="B797" s="9"/>
      <c r="C797" s="9"/>
      <c r="D797" s="9"/>
      <c r="E797" s="9"/>
      <c r="F797" s="9"/>
      <c r="G797" s="9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"/>
      <c r="U797" s="9"/>
      <c r="V797" s="9"/>
      <c r="W797" s="9"/>
      <c r="X797" s="9"/>
      <c r="Y797" s="9"/>
      <c r="Z797" s="9"/>
      <c r="AA797" s="9"/>
      <c r="AB797" s="9"/>
      <c r="AC797" s="9"/>
    </row>
    <row r="798" spans="1:29" ht="14.25" customHeight="1">
      <c r="A798" s="156"/>
      <c r="B798" s="9"/>
      <c r="C798" s="9"/>
      <c r="D798" s="9"/>
      <c r="E798" s="9"/>
      <c r="F798" s="9"/>
      <c r="G798" s="9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"/>
      <c r="U798" s="9"/>
      <c r="V798" s="9"/>
      <c r="W798" s="9"/>
      <c r="X798" s="9"/>
      <c r="Y798" s="9"/>
      <c r="Z798" s="9"/>
      <c r="AA798" s="9"/>
      <c r="AB798" s="9"/>
      <c r="AC798" s="9"/>
    </row>
    <row r="799" spans="1:29" ht="14.25" customHeight="1">
      <c r="A799" s="156"/>
      <c r="B799" s="9"/>
      <c r="C799" s="9"/>
      <c r="D799" s="9"/>
      <c r="E799" s="9"/>
      <c r="F799" s="9"/>
      <c r="G799" s="9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"/>
      <c r="U799" s="9"/>
      <c r="V799" s="9"/>
      <c r="W799" s="9"/>
      <c r="X799" s="9"/>
      <c r="Y799" s="9"/>
      <c r="Z799" s="9"/>
      <c r="AA799" s="9"/>
      <c r="AB799" s="9"/>
      <c r="AC799" s="9"/>
    </row>
    <row r="800" spans="1:29" ht="14.25" customHeight="1">
      <c r="A800" s="156"/>
      <c r="B800" s="9"/>
      <c r="C800" s="9"/>
      <c r="D800" s="9"/>
      <c r="E800" s="9"/>
      <c r="F800" s="9"/>
      <c r="G800" s="9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"/>
      <c r="U800" s="9"/>
      <c r="V800" s="9"/>
      <c r="W800" s="9"/>
      <c r="X800" s="9"/>
      <c r="Y800" s="9"/>
      <c r="Z800" s="9"/>
      <c r="AA800" s="9"/>
      <c r="AB800" s="9"/>
      <c r="AC800" s="9"/>
    </row>
    <row r="801" spans="1:29" ht="14.25" customHeight="1">
      <c r="A801" s="156"/>
      <c r="B801" s="9"/>
      <c r="C801" s="9"/>
      <c r="D801" s="9"/>
      <c r="E801" s="9"/>
      <c r="F801" s="9"/>
      <c r="G801" s="9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"/>
      <c r="U801" s="9"/>
      <c r="V801" s="9"/>
      <c r="W801" s="9"/>
      <c r="X801" s="9"/>
      <c r="Y801" s="9"/>
      <c r="Z801" s="9"/>
      <c r="AA801" s="9"/>
      <c r="AB801" s="9"/>
      <c r="AC801" s="9"/>
    </row>
    <row r="802" spans="1:29" ht="14.25" customHeight="1">
      <c r="A802" s="156"/>
      <c r="B802" s="9"/>
      <c r="C802" s="9"/>
      <c r="D802" s="9"/>
      <c r="E802" s="9"/>
      <c r="F802" s="9"/>
      <c r="G802" s="9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"/>
      <c r="U802" s="9"/>
      <c r="V802" s="9"/>
      <c r="W802" s="9"/>
      <c r="X802" s="9"/>
      <c r="Y802" s="9"/>
      <c r="Z802" s="9"/>
      <c r="AA802" s="9"/>
      <c r="AB802" s="9"/>
      <c r="AC802" s="9"/>
    </row>
    <row r="803" spans="1:29" ht="14.25" customHeight="1">
      <c r="A803" s="156"/>
      <c r="B803" s="9"/>
      <c r="C803" s="9"/>
      <c r="D803" s="9"/>
      <c r="E803" s="9"/>
      <c r="F803" s="9"/>
      <c r="G803" s="9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"/>
      <c r="U803" s="9"/>
      <c r="V803" s="9"/>
      <c r="W803" s="9"/>
      <c r="X803" s="9"/>
      <c r="Y803" s="9"/>
      <c r="Z803" s="9"/>
      <c r="AA803" s="9"/>
      <c r="AB803" s="9"/>
      <c r="AC803" s="9"/>
    </row>
    <row r="804" spans="1:29" ht="14.25" customHeight="1">
      <c r="A804" s="156"/>
      <c r="B804" s="9"/>
      <c r="C804" s="9"/>
      <c r="D804" s="9"/>
      <c r="E804" s="9"/>
      <c r="F804" s="9"/>
      <c r="G804" s="9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"/>
      <c r="U804" s="9"/>
      <c r="V804" s="9"/>
      <c r="W804" s="9"/>
      <c r="X804" s="9"/>
      <c r="Y804" s="9"/>
      <c r="Z804" s="9"/>
      <c r="AA804" s="9"/>
      <c r="AB804" s="9"/>
      <c r="AC804" s="9"/>
    </row>
    <row r="805" spans="1:29" ht="14.25" customHeight="1">
      <c r="A805" s="156"/>
      <c r="B805" s="9"/>
      <c r="C805" s="9"/>
      <c r="D805" s="9"/>
      <c r="E805" s="9"/>
      <c r="F805" s="9"/>
      <c r="G805" s="9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"/>
      <c r="U805" s="9"/>
      <c r="V805" s="9"/>
      <c r="W805" s="9"/>
      <c r="X805" s="9"/>
      <c r="Y805" s="9"/>
      <c r="Z805" s="9"/>
      <c r="AA805" s="9"/>
      <c r="AB805" s="9"/>
      <c r="AC805" s="9"/>
    </row>
    <row r="806" spans="1:29" ht="14.25" customHeight="1">
      <c r="A806" s="156"/>
      <c r="B806" s="9"/>
      <c r="C806" s="9"/>
      <c r="D806" s="9"/>
      <c r="E806" s="9"/>
      <c r="F806" s="9"/>
      <c r="G806" s="9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"/>
      <c r="U806" s="9"/>
      <c r="V806" s="9"/>
      <c r="W806" s="9"/>
      <c r="X806" s="9"/>
      <c r="Y806" s="9"/>
      <c r="Z806" s="9"/>
      <c r="AA806" s="9"/>
      <c r="AB806" s="9"/>
      <c r="AC806" s="9"/>
    </row>
    <row r="807" spans="1:29" ht="14.25" customHeight="1">
      <c r="A807" s="156"/>
      <c r="B807" s="9"/>
      <c r="C807" s="9"/>
      <c r="D807" s="9"/>
      <c r="E807" s="9"/>
      <c r="F807" s="9"/>
      <c r="G807" s="9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"/>
      <c r="U807" s="9"/>
      <c r="V807" s="9"/>
      <c r="W807" s="9"/>
      <c r="X807" s="9"/>
      <c r="Y807" s="9"/>
      <c r="Z807" s="9"/>
      <c r="AA807" s="9"/>
      <c r="AB807" s="9"/>
      <c r="AC807" s="9"/>
    </row>
    <row r="808" spans="1:29" ht="14.25" customHeight="1">
      <c r="A808" s="156"/>
      <c r="B808" s="9"/>
      <c r="C808" s="9"/>
      <c r="D808" s="9"/>
      <c r="E808" s="9"/>
      <c r="F808" s="9"/>
      <c r="G808" s="9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"/>
      <c r="U808" s="9"/>
      <c r="V808" s="9"/>
      <c r="W808" s="9"/>
      <c r="X808" s="9"/>
      <c r="Y808" s="9"/>
      <c r="Z808" s="9"/>
      <c r="AA808" s="9"/>
      <c r="AB808" s="9"/>
      <c r="AC808" s="9"/>
    </row>
    <row r="809" spans="1:29" ht="14.25" customHeight="1">
      <c r="A809" s="156"/>
      <c r="B809" s="9"/>
      <c r="C809" s="9"/>
      <c r="D809" s="9"/>
      <c r="E809" s="9"/>
      <c r="F809" s="9"/>
      <c r="G809" s="9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"/>
      <c r="U809" s="9"/>
      <c r="V809" s="9"/>
      <c r="W809" s="9"/>
      <c r="X809" s="9"/>
      <c r="Y809" s="9"/>
      <c r="Z809" s="9"/>
      <c r="AA809" s="9"/>
      <c r="AB809" s="9"/>
      <c r="AC809" s="9"/>
    </row>
    <row r="810" spans="1:29" ht="14.25" customHeight="1">
      <c r="A810" s="156"/>
      <c r="B810" s="9"/>
      <c r="C810" s="9"/>
      <c r="D810" s="9"/>
      <c r="E810" s="9"/>
      <c r="F810" s="9"/>
      <c r="G810" s="9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"/>
      <c r="U810" s="9"/>
      <c r="V810" s="9"/>
      <c r="W810" s="9"/>
      <c r="X810" s="9"/>
      <c r="Y810" s="9"/>
      <c r="Z810" s="9"/>
      <c r="AA810" s="9"/>
      <c r="AB810" s="9"/>
      <c r="AC810" s="9"/>
    </row>
    <row r="811" spans="1:29" ht="14.25" customHeight="1">
      <c r="A811" s="156"/>
      <c r="B811" s="9"/>
      <c r="C811" s="9"/>
      <c r="D811" s="9"/>
      <c r="E811" s="9"/>
      <c r="F811" s="9"/>
      <c r="G811" s="9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"/>
      <c r="U811" s="9"/>
      <c r="V811" s="9"/>
      <c r="W811" s="9"/>
      <c r="X811" s="9"/>
      <c r="Y811" s="9"/>
      <c r="Z811" s="9"/>
      <c r="AA811" s="9"/>
      <c r="AB811" s="9"/>
      <c r="AC811" s="9"/>
    </row>
    <row r="812" spans="1:29" ht="14.25" customHeight="1">
      <c r="A812" s="156"/>
      <c r="B812" s="9"/>
      <c r="C812" s="9"/>
      <c r="D812" s="9"/>
      <c r="E812" s="9"/>
      <c r="F812" s="9"/>
      <c r="G812" s="9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"/>
      <c r="U812" s="9"/>
      <c r="V812" s="9"/>
      <c r="W812" s="9"/>
      <c r="X812" s="9"/>
      <c r="Y812" s="9"/>
      <c r="Z812" s="9"/>
      <c r="AA812" s="9"/>
      <c r="AB812" s="9"/>
      <c r="AC812" s="9"/>
    </row>
    <row r="813" spans="1:29" ht="14.25" customHeight="1">
      <c r="A813" s="156"/>
      <c r="B813" s="9"/>
      <c r="C813" s="9"/>
      <c r="D813" s="9"/>
      <c r="E813" s="9"/>
      <c r="F813" s="9"/>
      <c r="G813" s="9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"/>
      <c r="U813" s="9"/>
      <c r="V813" s="9"/>
      <c r="W813" s="9"/>
      <c r="X813" s="9"/>
      <c r="Y813" s="9"/>
      <c r="Z813" s="9"/>
      <c r="AA813" s="9"/>
      <c r="AB813" s="9"/>
      <c r="AC813" s="9"/>
    </row>
    <row r="814" spans="1:29" ht="14.25" customHeight="1">
      <c r="A814" s="156"/>
      <c r="B814" s="9"/>
      <c r="C814" s="9"/>
      <c r="D814" s="9"/>
      <c r="E814" s="9"/>
      <c r="F814" s="9"/>
      <c r="G814" s="9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"/>
      <c r="U814" s="9"/>
      <c r="V814" s="9"/>
      <c r="W814" s="9"/>
      <c r="X814" s="9"/>
      <c r="Y814" s="9"/>
      <c r="Z814" s="9"/>
      <c r="AA814" s="9"/>
      <c r="AB814" s="9"/>
      <c r="AC814" s="9"/>
    </row>
    <row r="815" spans="1:29" ht="14.25" customHeight="1">
      <c r="A815" s="156"/>
      <c r="B815" s="9"/>
      <c r="C815" s="9"/>
      <c r="D815" s="9"/>
      <c r="E815" s="9"/>
      <c r="F815" s="9"/>
      <c r="G815" s="9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"/>
      <c r="U815" s="9"/>
      <c r="V815" s="9"/>
      <c r="W815" s="9"/>
      <c r="X815" s="9"/>
      <c r="Y815" s="9"/>
      <c r="Z815" s="9"/>
      <c r="AA815" s="9"/>
      <c r="AB815" s="9"/>
      <c r="AC815" s="9"/>
    </row>
    <row r="816" spans="1:29" ht="14.25" customHeight="1">
      <c r="A816" s="156"/>
      <c r="B816" s="9"/>
      <c r="C816" s="9"/>
      <c r="D816" s="9"/>
      <c r="E816" s="9"/>
      <c r="F816" s="9"/>
      <c r="G816" s="9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"/>
      <c r="U816" s="9"/>
      <c r="V816" s="9"/>
      <c r="W816" s="9"/>
      <c r="X816" s="9"/>
      <c r="Y816" s="9"/>
      <c r="Z816" s="9"/>
      <c r="AA816" s="9"/>
      <c r="AB816" s="9"/>
      <c r="AC816" s="9"/>
    </row>
    <row r="817" spans="1:29" ht="14.25" customHeight="1">
      <c r="A817" s="156"/>
      <c r="B817" s="9"/>
      <c r="C817" s="9"/>
      <c r="D817" s="9"/>
      <c r="E817" s="9"/>
      <c r="F817" s="9"/>
      <c r="G817" s="9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"/>
      <c r="U817" s="9"/>
      <c r="V817" s="9"/>
      <c r="W817" s="9"/>
      <c r="X817" s="9"/>
      <c r="Y817" s="9"/>
      <c r="Z817" s="9"/>
      <c r="AA817" s="9"/>
      <c r="AB817" s="9"/>
      <c r="AC817" s="9"/>
    </row>
    <row r="818" spans="1:29" ht="14.25" customHeight="1">
      <c r="A818" s="156"/>
      <c r="B818" s="9"/>
      <c r="C818" s="9"/>
      <c r="D818" s="9"/>
      <c r="E818" s="9"/>
      <c r="F818" s="9"/>
      <c r="G818" s="9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"/>
      <c r="U818" s="9"/>
      <c r="V818" s="9"/>
      <c r="W818" s="9"/>
      <c r="X818" s="9"/>
      <c r="Y818" s="9"/>
      <c r="Z818" s="9"/>
      <c r="AA818" s="9"/>
      <c r="AB818" s="9"/>
      <c r="AC818" s="9"/>
    </row>
    <row r="819" spans="1:29" ht="14.25" customHeight="1">
      <c r="A819" s="156"/>
      <c r="B819" s="9"/>
      <c r="C819" s="9"/>
      <c r="D819" s="9"/>
      <c r="E819" s="9"/>
      <c r="F819" s="9"/>
      <c r="G819" s="9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"/>
      <c r="U819" s="9"/>
      <c r="V819" s="9"/>
      <c r="W819" s="9"/>
      <c r="X819" s="9"/>
      <c r="Y819" s="9"/>
      <c r="Z819" s="9"/>
      <c r="AA819" s="9"/>
      <c r="AB819" s="9"/>
      <c r="AC819" s="9"/>
    </row>
    <row r="820" spans="1:29" ht="14.25" customHeight="1">
      <c r="A820" s="156"/>
      <c r="B820" s="9"/>
      <c r="C820" s="9"/>
      <c r="D820" s="9"/>
      <c r="E820" s="9"/>
      <c r="F820" s="9"/>
      <c r="G820" s="9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"/>
      <c r="U820" s="9"/>
      <c r="V820" s="9"/>
      <c r="W820" s="9"/>
      <c r="X820" s="9"/>
      <c r="Y820" s="9"/>
      <c r="Z820" s="9"/>
      <c r="AA820" s="9"/>
      <c r="AB820" s="9"/>
      <c r="AC820" s="9"/>
    </row>
    <row r="821" spans="1:29" ht="14.25" customHeight="1">
      <c r="A821" s="156"/>
      <c r="B821" s="9"/>
      <c r="C821" s="9"/>
      <c r="D821" s="9"/>
      <c r="E821" s="9"/>
      <c r="F821" s="9"/>
      <c r="G821" s="9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"/>
      <c r="U821" s="9"/>
      <c r="V821" s="9"/>
      <c r="W821" s="9"/>
      <c r="X821" s="9"/>
      <c r="Y821" s="9"/>
      <c r="Z821" s="9"/>
      <c r="AA821" s="9"/>
      <c r="AB821" s="9"/>
      <c r="AC821" s="9"/>
    </row>
    <row r="822" spans="1:29" ht="14.25" customHeight="1">
      <c r="A822" s="156"/>
      <c r="B822" s="9"/>
      <c r="C822" s="9"/>
      <c r="D822" s="9"/>
      <c r="E822" s="9"/>
      <c r="F822" s="9"/>
      <c r="G822" s="9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"/>
      <c r="U822" s="9"/>
      <c r="V822" s="9"/>
      <c r="W822" s="9"/>
      <c r="X822" s="9"/>
      <c r="Y822" s="9"/>
      <c r="Z822" s="9"/>
      <c r="AA822" s="9"/>
      <c r="AB822" s="9"/>
      <c r="AC822" s="9"/>
    </row>
    <row r="823" spans="1:29" ht="14.25" customHeight="1">
      <c r="A823" s="156"/>
      <c r="B823" s="9"/>
      <c r="C823" s="9"/>
      <c r="D823" s="9"/>
      <c r="E823" s="9"/>
      <c r="F823" s="9"/>
      <c r="G823" s="9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"/>
      <c r="U823" s="9"/>
      <c r="V823" s="9"/>
      <c r="W823" s="9"/>
      <c r="X823" s="9"/>
      <c r="Y823" s="9"/>
      <c r="Z823" s="9"/>
      <c r="AA823" s="9"/>
      <c r="AB823" s="9"/>
      <c r="AC823" s="9"/>
    </row>
    <row r="824" spans="1:29" ht="14.25" customHeight="1">
      <c r="A824" s="156"/>
      <c r="B824" s="9"/>
      <c r="C824" s="9"/>
      <c r="D824" s="9"/>
      <c r="E824" s="9"/>
      <c r="F824" s="9"/>
      <c r="G824" s="9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"/>
      <c r="U824" s="9"/>
      <c r="V824" s="9"/>
      <c r="W824" s="9"/>
      <c r="X824" s="9"/>
      <c r="Y824" s="9"/>
      <c r="Z824" s="9"/>
      <c r="AA824" s="9"/>
      <c r="AB824" s="9"/>
      <c r="AC824" s="9"/>
    </row>
    <row r="825" spans="1:29" ht="14.25" customHeight="1">
      <c r="A825" s="156"/>
      <c r="B825" s="9"/>
      <c r="C825" s="9"/>
      <c r="D825" s="9"/>
      <c r="E825" s="9"/>
      <c r="F825" s="9"/>
      <c r="G825" s="9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"/>
      <c r="U825" s="9"/>
      <c r="V825" s="9"/>
      <c r="W825" s="9"/>
      <c r="X825" s="9"/>
      <c r="Y825" s="9"/>
      <c r="Z825" s="9"/>
      <c r="AA825" s="9"/>
      <c r="AB825" s="9"/>
      <c r="AC825" s="9"/>
    </row>
    <row r="826" spans="1:29" ht="14.25" customHeight="1">
      <c r="A826" s="156"/>
      <c r="B826" s="9"/>
      <c r="C826" s="9"/>
      <c r="D826" s="9"/>
      <c r="E826" s="9"/>
      <c r="F826" s="9"/>
      <c r="G826" s="9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"/>
      <c r="U826" s="9"/>
      <c r="V826" s="9"/>
      <c r="W826" s="9"/>
      <c r="X826" s="9"/>
      <c r="Y826" s="9"/>
      <c r="Z826" s="9"/>
      <c r="AA826" s="9"/>
      <c r="AB826" s="9"/>
      <c r="AC826" s="9"/>
    </row>
    <row r="827" spans="1:29" ht="14.25" customHeight="1">
      <c r="A827" s="156"/>
      <c r="B827" s="9"/>
      <c r="C827" s="9"/>
      <c r="D827" s="9"/>
      <c r="E827" s="9"/>
      <c r="F827" s="9"/>
      <c r="G827" s="9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"/>
      <c r="U827" s="9"/>
      <c r="V827" s="9"/>
      <c r="W827" s="9"/>
      <c r="X827" s="9"/>
      <c r="Y827" s="9"/>
      <c r="Z827" s="9"/>
      <c r="AA827" s="9"/>
      <c r="AB827" s="9"/>
      <c r="AC827" s="9"/>
    </row>
    <row r="828" spans="1:29" ht="14.25" customHeight="1">
      <c r="A828" s="156"/>
      <c r="B828" s="9"/>
      <c r="C828" s="9"/>
      <c r="D828" s="9"/>
      <c r="E828" s="9"/>
      <c r="F828" s="9"/>
      <c r="G828" s="9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"/>
      <c r="U828" s="9"/>
      <c r="V828" s="9"/>
      <c r="W828" s="9"/>
      <c r="X828" s="9"/>
      <c r="Y828" s="9"/>
      <c r="Z828" s="9"/>
      <c r="AA828" s="9"/>
      <c r="AB828" s="9"/>
      <c r="AC828" s="9"/>
    </row>
    <row r="829" spans="1:29" ht="14.25" customHeight="1">
      <c r="A829" s="156"/>
      <c r="B829" s="9"/>
      <c r="C829" s="9"/>
      <c r="D829" s="9"/>
      <c r="E829" s="9"/>
      <c r="F829" s="9"/>
      <c r="G829" s="9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"/>
      <c r="U829" s="9"/>
      <c r="V829" s="9"/>
      <c r="W829" s="9"/>
      <c r="X829" s="9"/>
      <c r="Y829" s="9"/>
      <c r="Z829" s="9"/>
      <c r="AA829" s="9"/>
      <c r="AB829" s="9"/>
      <c r="AC829" s="9"/>
    </row>
    <row r="830" spans="1:29" ht="14.25" customHeight="1">
      <c r="A830" s="156"/>
      <c r="B830" s="9"/>
      <c r="C830" s="9"/>
      <c r="D830" s="9"/>
      <c r="E830" s="9"/>
      <c r="F830" s="9"/>
      <c r="G830" s="9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"/>
      <c r="U830" s="9"/>
      <c r="V830" s="9"/>
      <c r="W830" s="9"/>
      <c r="X830" s="9"/>
      <c r="Y830" s="9"/>
      <c r="Z830" s="9"/>
      <c r="AA830" s="9"/>
      <c r="AB830" s="9"/>
      <c r="AC830" s="9"/>
    </row>
    <row r="831" spans="1:29" ht="14.25" customHeight="1">
      <c r="A831" s="156"/>
      <c r="B831" s="9"/>
      <c r="C831" s="9"/>
      <c r="D831" s="9"/>
      <c r="E831" s="9"/>
      <c r="F831" s="9"/>
      <c r="G831" s="9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"/>
      <c r="U831" s="9"/>
      <c r="V831" s="9"/>
      <c r="W831" s="9"/>
      <c r="X831" s="9"/>
      <c r="Y831" s="9"/>
      <c r="Z831" s="9"/>
      <c r="AA831" s="9"/>
      <c r="AB831" s="9"/>
      <c r="AC831" s="9"/>
    </row>
    <row r="832" spans="1:29" ht="14.25" customHeight="1">
      <c r="A832" s="156"/>
      <c r="B832" s="9"/>
      <c r="C832" s="9"/>
      <c r="D832" s="9"/>
      <c r="E832" s="9"/>
      <c r="F832" s="9"/>
      <c r="G832" s="9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"/>
      <c r="U832" s="9"/>
      <c r="V832" s="9"/>
      <c r="W832" s="9"/>
      <c r="X832" s="9"/>
      <c r="Y832" s="9"/>
      <c r="Z832" s="9"/>
      <c r="AA832" s="9"/>
      <c r="AB832" s="9"/>
      <c r="AC832" s="9"/>
    </row>
    <row r="833" spans="1:29" ht="14.25" customHeight="1">
      <c r="A833" s="156"/>
      <c r="B833" s="9"/>
      <c r="C833" s="9"/>
      <c r="D833" s="9"/>
      <c r="E833" s="9"/>
      <c r="F833" s="9"/>
      <c r="G833" s="9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"/>
      <c r="U833" s="9"/>
      <c r="V833" s="9"/>
      <c r="W833" s="9"/>
      <c r="X833" s="9"/>
      <c r="Y833" s="9"/>
      <c r="Z833" s="9"/>
      <c r="AA833" s="9"/>
      <c r="AB833" s="9"/>
      <c r="AC833" s="9"/>
    </row>
    <row r="834" spans="1:29" ht="14.25" customHeight="1">
      <c r="A834" s="156"/>
      <c r="B834" s="9"/>
      <c r="C834" s="9"/>
      <c r="D834" s="9"/>
      <c r="E834" s="9"/>
      <c r="F834" s="9"/>
      <c r="G834" s="9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"/>
      <c r="U834" s="9"/>
      <c r="V834" s="9"/>
      <c r="W834" s="9"/>
      <c r="X834" s="9"/>
      <c r="Y834" s="9"/>
      <c r="Z834" s="9"/>
      <c r="AA834" s="9"/>
      <c r="AB834" s="9"/>
      <c r="AC834" s="9"/>
    </row>
    <row r="835" spans="1:29" ht="14.25" customHeight="1">
      <c r="A835" s="156"/>
      <c r="B835" s="9"/>
      <c r="C835" s="9"/>
      <c r="D835" s="9"/>
      <c r="E835" s="9"/>
      <c r="F835" s="9"/>
      <c r="G835" s="9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"/>
      <c r="U835" s="9"/>
      <c r="V835" s="9"/>
      <c r="W835" s="9"/>
      <c r="X835" s="9"/>
      <c r="Y835" s="9"/>
      <c r="Z835" s="9"/>
      <c r="AA835" s="9"/>
      <c r="AB835" s="9"/>
      <c r="AC835" s="9"/>
    </row>
    <row r="836" spans="1:29" ht="14.25" customHeight="1">
      <c r="A836" s="156"/>
      <c r="B836" s="9"/>
      <c r="C836" s="9"/>
      <c r="D836" s="9"/>
      <c r="E836" s="9"/>
      <c r="F836" s="9"/>
      <c r="G836" s="9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"/>
      <c r="U836" s="9"/>
      <c r="V836" s="9"/>
      <c r="W836" s="9"/>
      <c r="X836" s="9"/>
      <c r="Y836" s="9"/>
      <c r="Z836" s="9"/>
      <c r="AA836" s="9"/>
      <c r="AB836" s="9"/>
      <c r="AC836" s="9"/>
    </row>
    <row r="837" spans="1:29" ht="14.25" customHeight="1">
      <c r="A837" s="156"/>
      <c r="B837" s="9"/>
      <c r="C837" s="9"/>
      <c r="D837" s="9"/>
      <c r="E837" s="9"/>
      <c r="F837" s="9"/>
      <c r="G837" s="9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"/>
      <c r="U837" s="9"/>
      <c r="V837" s="9"/>
      <c r="W837" s="9"/>
      <c r="X837" s="9"/>
      <c r="Y837" s="9"/>
      <c r="Z837" s="9"/>
      <c r="AA837" s="9"/>
      <c r="AB837" s="9"/>
      <c r="AC837" s="9"/>
    </row>
    <row r="838" spans="1:29" ht="14.25" customHeight="1">
      <c r="A838" s="156"/>
      <c r="B838" s="9"/>
      <c r="C838" s="9"/>
      <c r="D838" s="9"/>
      <c r="E838" s="9"/>
      <c r="F838" s="9"/>
      <c r="G838" s="9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"/>
      <c r="U838" s="9"/>
      <c r="V838" s="9"/>
      <c r="W838" s="9"/>
      <c r="X838" s="9"/>
      <c r="Y838" s="9"/>
      <c r="Z838" s="9"/>
      <c r="AA838" s="9"/>
      <c r="AB838" s="9"/>
      <c r="AC838" s="9"/>
    </row>
    <row r="839" spans="1:29" ht="14.25" customHeight="1">
      <c r="A839" s="156"/>
      <c r="B839" s="9"/>
      <c r="C839" s="9"/>
      <c r="D839" s="9"/>
      <c r="E839" s="9"/>
      <c r="F839" s="9"/>
      <c r="G839" s="9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"/>
      <c r="U839" s="9"/>
      <c r="V839" s="9"/>
      <c r="W839" s="9"/>
      <c r="X839" s="9"/>
      <c r="Y839" s="9"/>
      <c r="Z839" s="9"/>
      <c r="AA839" s="9"/>
      <c r="AB839" s="9"/>
      <c r="AC839" s="9"/>
    </row>
    <row r="840" spans="1:29" ht="14.25" customHeight="1">
      <c r="A840" s="156"/>
      <c r="B840" s="9"/>
      <c r="C840" s="9"/>
      <c r="D840" s="9"/>
      <c r="E840" s="9"/>
      <c r="F840" s="9"/>
      <c r="G840" s="9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"/>
      <c r="U840" s="9"/>
      <c r="V840" s="9"/>
      <c r="W840" s="9"/>
      <c r="X840" s="9"/>
      <c r="Y840" s="9"/>
      <c r="Z840" s="9"/>
      <c r="AA840" s="9"/>
      <c r="AB840" s="9"/>
      <c r="AC840" s="9"/>
    </row>
    <row r="841" spans="1:29" ht="14.25" customHeight="1">
      <c r="A841" s="156"/>
      <c r="B841" s="9"/>
      <c r="C841" s="9"/>
      <c r="D841" s="9"/>
      <c r="E841" s="9"/>
      <c r="F841" s="9"/>
      <c r="G841" s="9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"/>
      <c r="U841" s="9"/>
      <c r="V841" s="9"/>
      <c r="W841" s="9"/>
      <c r="X841" s="9"/>
      <c r="Y841" s="9"/>
      <c r="Z841" s="9"/>
      <c r="AA841" s="9"/>
      <c r="AB841" s="9"/>
      <c r="AC841" s="9"/>
    </row>
    <row r="842" spans="1:29" ht="14.25" customHeight="1">
      <c r="A842" s="156"/>
      <c r="B842" s="9"/>
      <c r="C842" s="9"/>
      <c r="D842" s="9"/>
      <c r="E842" s="9"/>
      <c r="F842" s="9"/>
      <c r="G842" s="9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"/>
      <c r="U842" s="9"/>
      <c r="V842" s="9"/>
      <c r="W842" s="9"/>
      <c r="X842" s="9"/>
      <c r="Y842" s="9"/>
      <c r="Z842" s="9"/>
      <c r="AA842" s="9"/>
      <c r="AB842" s="9"/>
      <c r="AC842" s="9"/>
    </row>
    <row r="843" spans="1:29" ht="14.25" customHeight="1">
      <c r="A843" s="156"/>
      <c r="B843" s="9"/>
      <c r="C843" s="9"/>
      <c r="D843" s="9"/>
      <c r="E843" s="9"/>
      <c r="F843" s="9"/>
      <c r="G843" s="9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"/>
      <c r="U843" s="9"/>
      <c r="V843" s="9"/>
      <c r="W843" s="9"/>
      <c r="X843" s="9"/>
      <c r="Y843" s="9"/>
      <c r="Z843" s="9"/>
      <c r="AA843" s="9"/>
      <c r="AB843" s="9"/>
      <c r="AC843" s="9"/>
    </row>
    <row r="844" spans="1:29" ht="14.25" customHeight="1">
      <c r="A844" s="156"/>
      <c r="B844" s="9"/>
      <c r="C844" s="9"/>
      <c r="D844" s="9"/>
      <c r="E844" s="9"/>
      <c r="F844" s="9"/>
      <c r="G844" s="9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"/>
      <c r="U844" s="9"/>
      <c r="V844" s="9"/>
      <c r="W844" s="9"/>
      <c r="X844" s="9"/>
      <c r="Y844" s="9"/>
      <c r="Z844" s="9"/>
      <c r="AA844" s="9"/>
      <c r="AB844" s="9"/>
      <c r="AC844" s="9"/>
    </row>
    <row r="845" spans="1:29" ht="14.25" customHeight="1">
      <c r="A845" s="156"/>
      <c r="B845" s="9"/>
      <c r="C845" s="9"/>
      <c r="D845" s="9"/>
      <c r="E845" s="9"/>
      <c r="F845" s="9"/>
      <c r="G845" s="9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"/>
      <c r="U845" s="9"/>
      <c r="V845" s="9"/>
      <c r="W845" s="9"/>
      <c r="X845" s="9"/>
      <c r="Y845" s="9"/>
      <c r="Z845" s="9"/>
      <c r="AA845" s="9"/>
      <c r="AB845" s="9"/>
      <c r="AC845" s="9"/>
    </row>
    <row r="846" spans="1:29" ht="14.25" customHeight="1">
      <c r="A846" s="156"/>
      <c r="B846" s="9"/>
      <c r="C846" s="9"/>
      <c r="D846" s="9"/>
      <c r="E846" s="9"/>
      <c r="F846" s="9"/>
      <c r="G846" s="9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"/>
      <c r="U846" s="9"/>
      <c r="V846" s="9"/>
      <c r="W846" s="9"/>
      <c r="X846" s="9"/>
      <c r="Y846" s="9"/>
      <c r="Z846" s="9"/>
      <c r="AA846" s="9"/>
      <c r="AB846" s="9"/>
      <c r="AC846" s="9"/>
    </row>
    <row r="847" spans="1:29" ht="14.25" customHeight="1">
      <c r="A847" s="156"/>
      <c r="B847" s="9"/>
      <c r="C847" s="9"/>
      <c r="D847" s="9"/>
      <c r="E847" s="9"/>
      <c r="F847" s="9"/>
      <c r="G847" s="9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"/>
      <c r="U847" s="9"/>
      <c r="V847" s="9"/>
      <c r="W847" s="9"/>
      <c r="X847" s="9"/>
      <c r="Y847" s="9"/>
      <c r="Z847" s="9"/>
      <c r="AA847" s="9"/>
      <c r="AB847" s="9"/>
      <c r="AC847" s="9"/>
    </row>
    <row r="848" spans="1:29" ht="14.25" customHeight="1">
      <c r="A848" s="156"/>
      <c r="B848" s="9"/>
      <c r="C848" s="9"/>
      <c r="D848" s="9"/>
      <c r="E848" s="9"/>
      <c r="F848" s="9"/>
      <c r="G848" s="9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"/>
      <c r="U848" s="9"/>
      <c r="V848" s="9"/>
      <c r="W848" s="9"/>
      <c r="X848" s="9"/>
      <c r="Y848" s="9"/>
      <c r="Z848" s="9"/>
      <c r="AA848" s="9"/>
      <c r="AB848" s="9"/>
      <c r="AC848" s="9"/>
    </row>
    <row r="849" spans="1:29" ht="14.25" customHeight="1">
      <c r="A849" s="156"/>
      <c r="B849" s="9"/>
      <c r="C849" s="9"/>
      <c r="D849" s="9"/>
      <c r="E849" s="9"/>
      <c r="F849" s="9"/>
      <c r="G849" s="9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"/>
      <c r="U849" s="9"/>
      <c r="V849" s="9"/>
      <c r="W849" s="9"/>
      <c r="X849" s="9"/>
      <c r="Y849" s="9"/>
      <c r="Z849" s="9"/>
      <c r="AA849" s="9"/>
      <c r="AB849" s="9"/>
      <c r="AC849" s="9"/>
    </row>
    <row r="850" spans="1:29" ht="14.25" customHeight="1">
      <c r="A850" s="156"/>
      <c r="B850" s="9"/>
      <c r="C850" s="9"/>
      <c r="D850" s="9"/>
      <c r="E850" s="9"/>
      <c r="F850" s="9"/>
      <c r="G850" s="9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"/>
      <c r="U850" s="9"/>
      <c r="V850" s="9"/>
      <c r="W850" s="9"/>
      <c r="X850" s="9"/>
      <c r="Y850" s="9"/>
      <c r="Z850" s="9"/>
      <c r="AA850" s="9"/>
      <c r="AB850" s="9"/>
      <c r="AC850" s="9"/>
    </row>
    <row r="851" spans="1:29" ht="14.25" customHeight="1">
      <c r="A851" s="156"/>
      <c r="B851" s="9"/>
      <c r="C851" s="9"/>
      <c r="D851" s="9"/>
      <c r="E851" s="9"/>
      <c r="F851" s="9"/>
      <c r="G851" s="9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"/>
      <c r="U851" s="9"/>
      <c r="V851" s="9"/>
      <c r="W851" s="9"/>
      <c r="X851" s="9"/>
      <c r="Y851" s="9"/>
      <c r="Z851" s="9"/>
      <c r="AA851" s="9"/>
      <c r="AB851" s="9"/>
      <c r="AC851" s="9"/>
    </row>
    <row r="852" spans="1:29" ht="14.25" customHeight="1">
      <c r="A852" s="156"/>
      <c r="B852" s="9"/>
      <c r="C852" s="9"/>
      <c r="D852" s="9"/>
      <c r="E852" s="9"/>
      <c r="F852" s="9"/>
      <c r="G852" s="9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"/>
      <c r="U852" s="9"/>
      <c r="V852" s="9"/>
      <c r="W852" s="9"/>
      <c r="X852" s="9"/>
      <c r="Y852" s="9"/>
      <c r="Z852" s="9"/>
      <c r="AA852" s="9"/>
      <c r="AB852" s="9"/>
      <c r="AC852" s="9"/>
    </row>
    <row r="853" spans="1:29" ht="14.25" customHeight="1">
      <c r="A853" s="156"/>
      <c r="B853" s="9"/>
      <c r="C853" s="9"/>
      <c r="D853" s="9"/>
      <c r="E853" s="9"/>
      <c r="F853" s="9"/>
      <c r="G853" s="9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"/>
      <c r="U853" s="9"/>
      <c r="V853" s="9"/>
      <c r="W853" s="9"/>
      <c r="X853" s="9"/>
      <c r="Y853" s="9"/>
      <c r="Z853" s="9"/>
      <c r="AA853" s="9"/>
      <c r="AB853" s="9"/>
      <c r="AC853" s="9"/>
    </row>
    <row r="854" spans="1:29" ht="14.25" customHeight="1">
      <c r="A854" s="156"/>
      <c r="B854" s="9"/>
      <c r="C854" s="9"/>
      <c r="D854" s="9"/>
      <c r="E854" s="9"/>
      <c r="F854" s="9"/>
      <c r="G854" s="9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"/>
      <c r="U854" s="9"/>
      <c r="V854" s="9"/>
      <c r="W854" s="9"/>
      <c r="X854" s="9"/>
      <c r="Y854" s="9"/>
      <c r="Z854" s="9"/>
      <c r="AA854" s="9"/>
      <c r="AB854" s="9"/>
      <c r="AC854" s="9"/>
    </row>
    <row r="855" spans="1:29" ht="14.25" customHeight="1">
      <c r="A855" s="156"/>
      <c r="B855" s="9"/>
      <c r="C855" s="9"/>
      <c r="D855" s="9"/>
      <c r="E855" s="9"/>
      <c r="F855" s="9"/>
      <c r="G855" s="9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"/>
      <c r="U855" s="9"/>
      <c r="V855" s="9"/>
      <c r="W855" s="9"/>
      <c r="X855" s="9"/>
      <c r="Y855" s="9"/>
      <c r="Z855" s="9"/>
      <c r="AA855" s="9"/>
      <c r="AB855" s="9"/>
      <c r="AC855" s="9"/>
    </row>
    <row r="856" spans="1:29" ht="14.25" customHeight="1">
      <c r="A856" s="156"/>
      <c r="B856" s="9"/>
      <c r="C856" s="9"/>
      <c r="D856" s="9"/>
      <c r="E856" s="9"/>
      <c r="F856" s="9"/>
      <c r="G856" s="9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"/>
      <c r="U856" s="9"/>
      <c r="V856" s="9"/>
      <c r="W856" s="9"/>
      <c r="X856" s="9"/>
      <c r="Y856" s="9"/>
      <c r="Z856" s="9"/>
      <c r="AA856" s="9"/>
      <c r="AB856" s="9"/>
      <c r="AC856" s="9"/>
    </row>
    <row r="857" spans="1:29" ht="14.25" customHeight="1">
      <c r="A857" s="156"/>
      <c r="B857" s="9"/>
      <c r="C857" s="9"/>
      <c r="D857" s="9"/>
      <c r="E857" s="9"/>
      <c r="F857" s="9"/>
      <c r="G857" s="9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"/>
      <c r="U857" s="9"/>
      <c r="V857" s="9"/>
      <c r="W857" s="9"/>
      <c r="X857" s="9"/>
      <c r="Y857" s="9"/>
      <c r="Z857" s="9"/>
      <c r="AA857" s="9"/>
      <c r="AB857" s="9"/>
      <c r="AC857" s="9"/>
    </row>
    <row r="858" spans="1:29" ht="14.25" customHeight="1">
      <c r="A858" s="156"/>
      <c r="B858" s="9"/>
      <c r="C858" s="9"/>
      <c r="D858" s="9"/>
      <c r="E858" s="9"/>
      <c r="F858" s="9"/>
      <c r="G858" s="9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"/>
      <c r="U858" s="9"/>
      <c r="V858" s="9"/>
      <c r="W858" s="9"/>
      <c r="X858" s="9"/>
      <c r="Y858" s="9"/>
      <c r="Z858" s="9"/>
      <c r="AA858" s="9"/>
      <c r="AB858" s="9"/>
      <c r="AC858" s="9"/>
    </row>
    <row r="859" spans="1:29" ht="14.25" customHeight="1">
      <c r="A859" s="156"/>
      <c r="B859" s="9"/>
      <c r="C859" s="9"/>
      <c r="D859" s="9"/>
      <c r="E859" s="9"/>
      <c r="F859" s="9"/>
      <c r="G859" s="9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"/>
      <c r="U859" s="9"/>
      <c r="V859" s="9"/>
      <c r="W859" s="9"/>
      <c r="X859" s="9"/>
      <c r="Y859" s="9"/>
      <c r="Z859" s="9"/>
      <c r="AA859" s="9"/>
      <c r="AB859" s="9"/>
      <c r="AC859" s="9"/>
    </row>
    <row r="860" spans="1:29" ht="14.25" customHeight="1">
      <c r="A860" s="156"/>
      <c r="B860" s="9"/>
      <c r="C860" s="9"/>
      <c r="D860" s="9"/>
      <c r="E860" s="9"/>
      <c r="F860" s="9"/>
      <c r="G860" s="9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"/>
      <c r="U860" s="9"/>
      <c r="V860" s="9"/>
      <c r="W860" s="9"/>
      <c r="X860" s="9"/>
      <c r="Y860" s="9"/>
      <c r="Z860" s="9"/>
      <c r="AA860" s="9"/>
      <c r="AB860" s="9"/>
      <c r="AC860" s="9"/>
    </row>
    <row r="861" spans="1:29" ht="14.25" customHeight="1">
      <c r="A861" s="156"/>
      <c r="B861" s="9"/>
      <c r="C861" s="9"/>
      <c r="D861" s="9"/>
      <c r="E861" s="9"/>
      <c r="F861" s="9"/>
      <c r="G861" s="9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"/>
      <c r="U861" s="9"/>
      <c r="V861" s="9"/>
      <c r="W861" s="9"/>
      <c r="X861" s="9"/>
      <c r="Y861" s="9"/>
      <c r="Z861" s="9"/>
      <c r="AA861" s="9"/>
      <c r="AB861" s="9"/>
      <c r="AC861" s="9"/>
    </row>
    <row r="862" spans="1:29" ht="14.25" customHeight="1">
      <c r="A862" s="156"/>
      <c r="B862" s="9"/>
      <c r="C862" s="9"/>
      <c r="D862" s="9"/>
      <c r="E862" s="9"/>
      <c r="F862" s="9"/>
      <c r="G862" s="9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"/>
      <c r="U862" s="9"/>
      <c r="V862" s="9"/>
      <c r="W862" s="9"/>
      <c r="X862" s="9"/>
      <c r="Y862" s="9"/>
      <c r="Z862" s="9"/>
      <c r="AA862" s="9"/>
      <c r="AB862" s="9"/>
      <c r="AC862" s="9"/>
    </row>
    <row r="863" spans="1:29" ht="14.25" customHeight="1">
      <c r="A863" s="156"/>
      <c r="B863" s="9"/>
      <c r="C863" s="9"/>
      <c r="D863" s="9"/>
      <c r="E863" s="9"/>
      <c r="F863" s="9"/>
      <c r="G863" s="9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"/>
      <c r="U863" s="9"/>
      <c r="V863" s="9"/>
      <c r="W863" s="9"/>
      <c r="X863" s="9"/>
      <c r="Y863" s="9"/>
      <c r="Z863" s="9"/>
      <c r="AA863" s="9"/>
      <c r="AB863" s="9"/>
      <c r="AC863" s="9"/>
    </row>
    <row r="864" spans="1:29" ht="14.25" customHeight="1">
      <c r="A864" s="156"/>
      <c r="B864" s="9"/>
      <c r="C864" s="9"/>
      <c r="D864" s="9"/>
      <c r="E864" s="9"/>
      <c r="F864" s="9"/>
      <c r="G864" s="9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"/>
      <c r="U864" s="9"/>
      <c r="V864" s="9"/>
      <c r="W864" s="9"/>
      <c r="X864" s="9"/>
      <c r="Y864" s="9"/>
      <c r="Z864" s="9"/>
      <c r="AA864" s="9"/>
      <c r="AB864" s="9"/>
      <c r="AC864" s="9"/>
    </row>
    <row r="865" spans="1:29" ht="14.25" customHeight="1">
      <c r="A865" s="156"/>
      <c r="B865" s="9"/>
      <c r="C865" s="9"/>
      <c r="D865" s="9"/>
      <c r="E865" s="9"/>
      <c r="F865" s="9"/>
      <c r="G865" s="9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"/>
      <c r="U865" s="9"/>
      <c r="V865" s="9"/>
      <c r="W865" s="9"/>
      <c r="X865" s="9"/>
      <c r="Y865" s="9"/>
      <c r="Z865" s="9"/>
      <c r="AA865" s="9"/>
      <c r="AB865" s="9"/>
      <c r="AC865" s="9"/>
    </row>
    <row r="866" spans="1:29" ht="14.25" customHeight="1">
      <c r="A866" s="156"/>
      <c r="B866" s="9"/>
      <c r="C866" s="9"/>
      <c r="D866" s="9"/>
      <c r="E866" s="9"/>
      <c r="F866" s="9"/>
      <c r="G866" s="9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"/>
      <c r="U866" s="9"/>
      <c r="V866" s="9"/>
      <c r="W866" s="9"/>
      <c r="X866" s="9"/>
      <c r="Y866" s="9"/>
      <c r="Z866" s="9"/>
      <c r="AA866" s="9"/>
      <c r="AB866" s="9"/>
      <c r="AC866" s="9"/>
    </row>
    <row r="867" spans="1:29" ht="14.25" customHeight="1">
      <c r="A867" s="156"/>
      <c r="B867" s="9"/>
      <c r="C867" s="9"/>
      <c r="D867" s="9"/>
      <c r="E867" s="9"/>
      <c r="F867" s="9"/>
      <c r="G867" s="9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"/>
      <c r="U867" s="9"/>
      <c r="V867" s="9"/>
      <c r="W867" s="9"/>
      <c r="X867" s="9"/>
      <c r="Y867" s="9"/>
      <c r="Z867" s="9"/>
      <c r="AA867" s="9"/>
      <c r="AB867" s="9"/>
      <c r="AC867" s="9"/>
    </row>
    <row r="868" spans="1:29" ht="14.25" customHeight="1">
      <c r="A868" s="156"/>
      <c r="B868" s="9"/>
      <c r="C868" s="9"/>
      <c r="D868" s="9"/>
      <c r="E868" s="9"/>
      <c r="F868" s="9"/>
      <c r="G868" s="9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"/>
      <c r="U868" s="9"/>
      <c r="V868" s="9"/>
      <c r="W868" s="9"/>
      <c r="X868" s="9"/>
      <c r="Y868" s="9"/>
      <c r="Z868" s="9"/>
      <c r="AA868" s="9"/>
      <c r="AB868" s="9"/>
      <c r="AC868" s="9"/>
    </row>
    <row r="869" spans="1:29" ht="14.25" customHeight="1">
      <c r="A869" s="156"/>
      <c r="B869" s="9"/>
      <c r="C869" s="9"/>
      <c r="D869" s="9"/>
      <c r="E869" s="9"/>
      <c r="F869" s="9"/>
      <c r="G869" s="9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"/>
      <c r="U869" s="9"/>
      <c r="V869" s="9"/>
      <c r="W869" s="9"/>
      <c r="X869" s="9"/>
      <c r="Y869" s="9"/>
      <c r="Z869" s="9"/>
      <c r="AA869" s="9"/>
      <c r="AB869" s="9"/>
      <c r="AC869" s="9"/>
    </row>
    <row r="870" spans="1:29" ht="14.25" customHeight="1">
      <c r="A870" s="156"/>
      <c r="B870" s="9"/>
      <c r="C870" s="9"/>
      <c r="D870" s="9"/>
      <c r="E870" s="9"/>
      <c r="F870" s="9"/>
      <c r="G870" s="9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"/>
      <c r="U870" s="9"/>
      <c r="V870" s="9"/>
      <c r="W870" s="9"/>
      <c r="X870" s="9"/>
      <c r="Y870" s="9"/>
      <c r="Z870" s="9"/>
      <c r="AA870" s="9"/>
      <c r="AB870" s="9"/>
      <c r="AC870" s="9"/>
    </row>
    <row r="871" spans="1:29" ht="14.25" customHeight="1">
      <c r="A871" s="156"/>
      <c r="B871" s="9"/>
      <c r="C871" s="9"/>
      <c r="D871" s="9"/>
      <c r="E871" s="9"/>
      <c r="F871" s="9"/>
      <c r="G871" s="9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"/>
      <c r="U871" s="9"/>
      <c r="V871" s="9"/>
      <c r="W871" s="9"/>
      <c r="X871" s="9"/>
      <c r="Y871" s="9"/>
      <c r="Z871" s="9"/>
      <c r="AA871" s="9"/>
      <c r="AB871" s="9"/>
      <c r="AC871" s="9"/>
    </row>
    <row r="872" spans="1:29" ht="14.25" customHeight="1">
      <c r="A872" s="156"/>
      <c r="B872" s="9"/>
      <c r="C872" s="9"/>
      <c r="D872" s="9"/>
      <c r="E872" s="9"/>
      <c r="F872" s="9"/>
      <c r="G872" s="9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"/>
      <c r="U872" s="9"/>
      <c r="V872" s="9"/>
      <c r="W872" s="9"/>
      <c r="X872" s="9"/>
      <c r="Y872" s="9"/>
      <c r="Z872" s="9"/>
      <c r="AA872" s="9"/>
      <c r="AB872" s="9"/>
      <c r="AC872" s="9"/>
    </row>
    <row r="873" spans="1:29" ht="14.25" customHeight="1">
      <c r="A873" s="156"/>
      <c r="B873" s="9"/>
      <c r="C873" s="9"/>
      <c r="D873" s="9"/>
      <c r="E873" s="9"/>
      <c r="F873" s="9"/>
      <c r="G873" s="9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"/>
      <c r="U873" s="9"/>
      <c r="V873" s="9"/>
      <c r="W873" s="9"/>
      <c r="X873" s="9"/>
      <c r="Y873" s="9"/>
      <c r="Z873" s="9"/>
      <c r="AA873" s="9"/>
      <c r="AB873" s="9"/>
      <c r="AC873" s="9"/>
    </row>
    <row r="874" spans="1:29" ht="14.25" customHeight="1">
      <c r="A874" s="156"/>
      <c r="B874" s="9"/>
      <c r="C874" s="9"/>
      <c r="D874" s="9"/>
      <c r="E874" s="9"/>
      <c r="F874" s="9"/>
      <c r="G874" s="9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"/>
      <c r="U874" s="9"/>
      <c r="V874" s="9"/>
      <c r="W874" s="9"/>
      <c r="X874" s="9"/>
      <c r="Y874" s="9"/>
      <c r="Z874" s="9"/>
      <c r="AA874" s="9"/>
      <c r="AB874" s="9"/>
      <c r="AC874" s="9"/>
    </row>
    <row r="875" spans="1:29" ht="14.25" customHeight="1">
      <c r="A875" s="156"/>
      <c r="B875" s="9"/>
      <c r="C875" s="9"/>
      <c r="D875" s="9"/>
      <c r="E875" s="9"/>
      <c r="F875" s="9"/>
      <c r="G875" s="9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"/>
      <c r="U875" s="9"/>
      <c r="V875" s="9"/>
      <c r="W875" s="9"/>
      <c r="X875" s="9"/>
      <c r="Y875" s="9"/>
      <c r="Z875" s="9"/>
      <c r="AA875" s="9"/>
      <c r="AB875" s="9"/>
      <c r="AC875" s="9"/>
    </row>
    <row r="876" spans="1:29" ht="14.25" customHeight="1">
      <c r="A876" s="156"/>
      <c r="B876" s="9"/>
      <c r="C876" s="9"/>
      <c r="D876" s="9"/>
      <c r="E876" s="9"/>
      <c r="F876" s="9"/>
      <c r="G876" s="9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"/>
      <c r="U876" s="9"/>
      <c r="V876" s="9"/>
      <c r="W876" s="9"/>
      <c r="X876" s="9"/>
      <c r="Y876" s="9"/>
      <c r="Z876" s="9"/>
      <c r="AA876" s="9"/>
      <c r="AB876" s="9"/>
      <c r="AC876" s="9"/>
    </row>
    <row r="877" spans="1:29" ht="14.25" customHeight="1">
      <c r="A877" s="156"/>
      <c r="B877" s="9"/>
      <c r="C877" s="9"/>
      <c r="D877" s="9"/>
      <c r="E877" s="9"/>
      <c r="F877" s="9"/>
      <c r="G877" s="9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"/>
      <c r="U877" s="9"/>
      <c r="V877" s="9"/>
      <c r="W877" s="9"/>
      <c r="X877" s="9"/>
      <c r="Y877" s="9"/>
      <c r="Z877" s="9"/>
      <c r="AA877" s="9"/>
      <c r="AB877" s="9"/>
      <c r="AC877" s="9"/>
    </row>
    <row r="878" spans="1:29" ht="14.25" customHeight="1">
      <c r="A878" s="156"/>
      <c r="B878" s="9"/>
      <c r="C878" s="9"/>
      <c r="D878" s="9"/>
      <c r="E878" s="9"/>
      <c r="F878" s="9"/>
      <c r="G878" s="9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"/>
      <c r="U878" s="9"/>
      <c r="V878" s="9"/>
      <c r="W878" s="9"/>
      <c r="X878" s="9"/>
      <c r="Y878" s="9"/>
      <c r="Z878" s="9"/>
      <c r="AA878" s="9"/>
      <c r="AB878" s="9"/>
      <c r="AC878" s="9"/>
    </row>
    <row r="879" spans="1:29" ht="14.25" customHeight="1">
      <c r="A879" s="156"/>
      <c r="B879" s="9"/>
      <c r="C879" s="9"/>
      <c r="D879" s="9"/>
      <c r="E879" s="9"/>
      <c r="F879" s="9"/>
      <c r="G879" s="9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"/>
      <c r="U879" s="9"/>
      <c r="V879" s="9"/>
      <c r="W879" s="9"/>
      <c r="X879" s="9"/>
      <c r="Y879" s="9"/>
      <c r="Z879" s="9"/>
      <c r="AA879" s="9"/>
      <c r="AB879" s="9"/>
      <c r="AC879" s="9"/>
    </row>
    <row r="880" spans="1:29" ht="14.25" customHeight="1">
      <c r="A880" s="156"/>
      <c r="B880" s="9"/>
      <c r="C880" s="9"/>
      <c r="D880" s="9"/>
      <c r="E880" s="9"/>
      <c r="F880" s="9"/>
      <c r="G880" s="9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"/>
      <c r="U880" s="9"/>
      <c r="V880" s="9"/>
      <c r="W880" s="9"/>
      <c r="X880" s="9"/>
      <c r="Y880" s="9"/>
      <c r="Z880" s="9"/>
      <c r="AA880" s="9"/>
      <c r="AB880" s="9"/>
      <c r="AC880" s="9"/>
    </row>
    <row r="881" spans="1:29" ht="14.25" customHeight="1">
      <c r="A881" s="156"/>
      <c r="B881" s="9"/>
      <c r="C881" s="9"/>
      <c r="D881" s="9"/>
      <c r="E881" s="9"/>
      <c r="F881" s="9"/>
      <c r="G881" s="9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"/>
      <c r="U881" s="9"/>
      <c r="V881" s="9"/>
      <c r="W881" s="9"/>
      <c r="X881" s="9"/>
      <c r="Y881" s="9"/>
      <c r="Z881" s="9"/>
      <c r="AA881" s="9"/>
      <c r="AB881" s="9"/>
      <c r="AC881" s="9"/>
    </row>
    <row r="882" spans="1:29" ht="14.25" customHeight="1">
      <c r="A882" s="156"/>
      <c r="B882" s="9"/>
      <c r="C882" s="9"/>
      <c r="D882" s="9"/>
      <c r="E882" s="9"/>
      <c r="F882" s="9"/>
      <c r="G882" s="9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"/>
      <c r="U882" s="9"/>
      <c r="V882" s="9"/>
      <c r="W882" s="9"/>
      <c r="X882" s="9"/>
      <c r="Y882" s="9"/>
      <c r="Z882" s="9"/>
      <c r="AA882" s="9"/>
      <c r="AB882" s="9"/>
      <c r="AC882" s="9"/>
    </row>
    <row r="883" spans="1:29" ht="14.25" customHeight="1">
      <c r="A883" s="156"/>
      <c r="B883" s="9"/>
      <c r="C883" s="9"/>
      <c r="D883" s="9"/>
      <c r="E883" s="9"/>
      <c r="F883" s="9"/>
      <c r="G883" s="9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"/>
      <c r="U883" s="9"/>
      <c r="V883" s="9"/>
      <c r="W883" s="9"/>
      <c r="X883" s="9"/>
      <c r="Y883" s="9"/>
      <c r="Z883" s="9"/>
      <c r="AA883" s="9"/>
      <c r="AB883" s="9"/>
      <c r="AC883" s="9"/>
    </row>
    <row r="884" spans="1:29" ht="14.25" customHeight="1">
      <c r="A884" s="156"/>
      <c r="B884" s="9"/>
      <c r="C884" s="9"/>
      <c r="D884" s="9"/>
      <c r="E884" s="9"/>
      <c r="F884" s="9"/>
      <c r="G884" s="9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"/>
      <c r="U884" s="9"/>
      <c r="V884" s="9"/>
      <c r="W884" s="9"/>
      <c r="X884" s="9"/>
      <c r="Y884" s="9"/>
      <c r="Z884" s="9"/>
      <c r="AA884" s="9"/>
      <c r="AB884" s="9"/>
      <c r="AC884" s="9"/>
    </row>
    <row r="885" spans="1:29" ht="14.25" customHeight="1">
      <c r="A885" s="156"/>
      <c r="B885" s="9"/>
      <c r="C885" s="9"/>
      <c r="D885" s="9"/>
      <c r="E885" s="9"/>
      <c r="F885" s="9"/>
      <c r="G885" s="9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"/>
      <c r="U885" s="9"/>
      <c r="V885" s="9"/>
      <c r="W885" s="9"/>
      <c r="X885" s="9"/>
      <c r="Y885" s="9"/>
      <c r="Z885" s="9"/>
      <c r="AA885" s="9"/>
      <c r="AB885" s="9"/>
      <c r="AC885" s="9"/>
    </row>
    <row r="886" spans="1:29" ht="14.25" customHeight="1">
      <c r="A886" s="156"/>
      <c r="B886" s="9"/>
      <c r="C886" s="9"/>
      <c r="D886" s="9"/>
      <c r="E886" s="9"/>
      <c r="F886" s="9"/>
      <c r="G886" s="9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"/>
      <c r="U886" s="9"/>
      <c r="V886" s="9"/>
      <c r="W886" s="9"/>
      <c r="X886" s="9"/>
      <c r="Y886" s="9"/>
      <c r="Z886" s="9"/>
      <c r="AA886" s="9"/>
      <c r="AB886" s="9"/>
      <c r="AC886" s="9"/>
    </row>
    <row r="887" spans="1:29" ht="14.25" customHeight="1">
      <c r="A887" s="156"/>
      <c r="B887" s="9"/>
      <c r="C887" s="9"/>
      <c r="D887" s="9"/>
      <c r="E887" s="9"/>
      <c r="F887" s="9"/>
      <c r="G887" s="9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"/>
      <c r="U887" s="9"/>
      <c r="V887" s="9"/>
      <c r="W887" s="9"/>
      <c r="X887" s="9"/>
      <c r="Y887" s="9"/>
      <c r="Z887" s="9"/>
      <c r="AA887" s="9"/>
      <c r="AB887" s="9"/>
      <c r="AC887" s="9"/>
    </row>
    <row r="888" spans="1:29" ht="14.25" customHeight="1">
      <c r="A888" s="156"/>
      <c r="B888" s="9"/>
      <c r="C888" s="9"/>
      <c r="D888" s="9"/>
      <c r="E888" s="9"/>
      <c r="F888" s="9"/>
      <c r="G888" s="9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"/>
      <c r="U888" s="9"/>
      <c r="V888" s="9"/>
      <c r="W888" s="9"/>
      <c r="X888" s="9"/>
      <c r="Y888" s="9"/>
      <c r="Z888" s="9"/>
      <c r="AA888" s="9"/>
      <c r="AB888" s="9"/>
      <c r="AC888" s="9"/>
    </row>
    <row r="889" spans="1:29" ht="14.25" customHeight="1">
      <c r="A889" s="156"/>
      <c r="B889" s="9"/>
      <c r="C889" s="9"/>
      <c r="D889" s="9"/>
      <c r="E889" s="9"/>
      <c r="F889" s="9"/>
      <c r="G889" s="9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"/>
      <c r="U889" s="9"/>
      <c r="V889" s="9"/>
      <c r="W889" s="9"/>
      <c r="X889" s="9"/>
      <c r="Y889" s="9"/>
      <c r="Z889" s="9"/>
      <c r="AA889" s="9"/>
      <c r="AB889" s="9"/>
      <c r="AC889" s="9"/>
    </row>
    <row r="890" spans="1:29" ht="14.25" customHeight="1">
      <c r="A890" s="156"/>
      <c r="B890" s="9"/>
      <c r="C890" s="9"/>
      <c r="D890" s="9"/>
      <c r="E890" s="9"/>
      <c r="F890" s="9"/>
      <c r="G890" s="9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"/>
      <c r="U890" s="9"/>
      <c r="V890" s="9"/>
      <c r="W890" s="9"/>
      <c r="X890" s="9"/>
      <c r="Y890" s="9"/>
      <c r="Z890" s="9"/>
      <c r="AA890" s="9"/>
      <c r="AB890" s="9"/>
      <c r="AC890" s="9"/>
    </row>
    <row r="891" spans="1:29" ht="14.25" customHeight="1">
      <c r="A891" s="156"/>
      <c r="B891" s="9"/>
      <c r="C891" s="9"/>
      <c r="D891" s="9"/>
      <c r="E891" s="9"/>
      <c r="F891" s="9"/>
      <c r="G891" s="9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"/>
      <c r="U891" s="9"/>
      <c r="V891" s="9"/>
      <c r="W891" s="9"/>
      <c r="X891" s="9"/>
      <c r="Y891" s="9"/>
      <c r="Z891" s="9"/>
      <c r="AA891" s="9"/>
      <c r="AB891" s="9"/>
      <c r="AC891" s="9"/>
    </row>
    <row r="892" spans="1:29" ht="14.25" customHeight="1">
      <c r="A892" s="156"/>
      <c r="B892" s="9"/>
      <c r="C892" s="9"/>
      <c r="D892" s="9"/>
      <c r="E892" s="9"/>
      <c r="F892" s="9"/>
      <c r="G892" s="9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"/>
      <c r="U892" s="9"/>
      <c r="V892" s="9"/>
      <c r="W892" s="9"/>
      <c r="X892" s="9"/>
      <c r="Y892" s="9"/>
      <c r="Z892" s="9"/>
      <c r="AA892" s="9"/>
      <c r="AB892" s="9"/>
      <c r="AC892" s="9"/>
    </row>
    <row r="893" spans="1:29" ht="14.25" customHeight="1">
      <c r="A893" s="156"/>
      <c r="B893" s="9"/>
      <c r="C893" s="9"/>
      <c r="D893" s="9"/>
      <c r="E893" s="9"/>
      <c r="F893" s="9"/>
      <c r="G893" s="9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"/>
      <c r="U893" s="9"/>
      <c r="V893" s="9"/>
      <c r="W893" s="9"/>
      <c r="X893" s="9"/>
      <c r="Y893" s="9"/>
      <c r="Z893" s="9"/>
      <c r="AA893" s="9"/>
      <c r="AB893" s="9"/>
      <c r="AC893" s="9"/>
    </row>
    <row r="894" spans="1:29" ht="14.25" customHeight="1">
      <c r="A894" s="156"/>
      <c r="B894" s="9"/>
      <c r="C894" s="9"/>
      <c r="D894" s="9"/>
      <c r="E894" s="9"/>
      <c r="F894" s="9"/>
      <c r="G894" s="9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"/>
      <c r="U894" s="9"/>
      <c r="V894" s="9"/>
      <c r="W894" s="9"/>
      <c r="X894" s="9"/>
      <c r="Y894" s="9"/>
      <c r="Z894" s="9"/>
      <c r="AA894" s="9"/>
      <c r="AB894" s="9"/>
      <c r="AC894" s="9"/>
    </row>
    <row r="895" spans="1:29" ht="14.25" customHeight="1">
      <c r="A895" s="156"/>
      <c r="B895" s="9"/>
      <c r="C895" s="9"/>
      <c r="D895" s="9"/>
      <c r="E895" s="9"/>
      <c r="F895" s="9"/>
      <c r="G895" s="9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"/>
      <c r="U895" s="9"/>
      <c r="V895" s="9"/>
      <c r="W895" s="9"/>
      <c r="X895" s="9"/>
      <c r="Y895" s="9"/>
      <c r="Z895" s="9"/>
      <c r="AA895" s="9"/>
      <c r="AB895" s="9"/>
      <c r="AC895" s="9"/>
    </row>
    <row r="896" spans="1:29" ht="14.25" customHeight="1">
      <c r="A896" s="156"/>
      <c r="B896" s="9"/>
      <c r="C896" s="9"/>
      <c r="D896" s="9"/>
      <c r="E896" s="9"/>
      <c r="F896" s="9"/>
      <c r="G896" s="9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"/>
      <c r="U896" s="9"/>
      <c r="V896" s="9"/>
      <c r="W896" s="9"/>
      <c r="X896" s="9"/>
      <c r="Y896" s="9"/>
      <c r="Z896" s="9"/>
      <c r="AA896" s="9"/>
      <c r="AB896" s="9"/>
      <c r="AC896" s="9"/>
    </row>
    <row r="897" spans="1:29" ht="14.25" customHeight="1">
      <c r="A897" s="156"/>
      <c r="B897" s="9"/>
      <c r="C897" s="9"/>
      <c r="D897" s="9"/>
      <c r="E897" s="9"/>
      <c r="F897" s="9"/>
      <c r="G897" s="9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"/>
      <c r="U897" s="9"/>
      <c r="V897" s="9"/>
      <c r="W897" s="9"/>
      <c r="X897" s="9"/>
      <c r="Y897" s="9"/>
      <c r="Z897" s="9"/>
      <c r="AA897" s="9"/>
      <c r="AB897" s="9"/>
      <c r="AC897" s="9"/>
    </row>
    <row r="898" spans="1:29" ht="14.25" customHeight="1">
      <c r="A898" s="156"/>
      <c r="B898" s="9"/>
      <c r="C898" s="9"/>
      <c r="D898" s="9"/>
      <c r="E898" s="9"/>
      <c r="F898" s="9"/>
      <c r="G898" s="9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"/>
      <c r="U898" s="9"/>
      <c r="V898" s="9"/>
      <c r="W898" s="9"/>
      <c r="X898" s="9"/>
      <c r="Y898" s="9"/>
      <c r="Z898" s="9"/>
      <c r="AA898" s="9"/>
      <c r="AB898" s="9"/>
      <c r="AC898" s="9"/>
    </row>
    <row r="899" spans="1:29" ht="14.25" customHeight="1">
      <c r="A899" s="156"/>
      <c r="B899" s="9"/>
      <c r="C899" s="9"/>
      <c r="D899" s="9"/>
      <c r="E899" s="9"/>
      <c r="F899" s="9"/>
      <c r="G899" s="9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"/>
      <c r="U899" s="9"/>
      <c r="V899" s="9"/>
      <c r="W899" s="9"/>
      <c r="X899" s="9"/>
      <c r="Y899" s="9"/>
      <c r="Z899" s="9"/>
      <c r="AA899" s="9"/>
      <c r="AB899" s="9"/>
      <c r="AC899" s="9"/>
    </row>
    <row r="900" spans="1:29" ht="14.25" customHeight="1">
      <c r="A900" s="156"/>
      <c r="B900" s="9"/>
      <c r="C900" s="9"/>
      <c r="D900" s="9"/>
      <c r="E900" s="9"/>
      <c r="F900" s="9"/>
      <c r="G900" s="9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"/>
      <c r="U900" s="9"/>
      <c r="V900" s="9"/>
      <c r="W900" s="9"/>
      <c r="X900" s="9"/>
      <c r="Y900" s="9"/>
      <c r="Z900" s="9"/>
      <c r="AA900" s="9"/>
      <c r="AB900" s="9"/>
      <c r="AC900" s="9"/>
    </row>
    <row r="901" spans="1:29" ht="14.25" customHeight="1">
      <c r="A901" s="156"/>
      <c r="B901" s="9"/>
      <c r="C901" s="9"/>
      <c r="D901" s="9"/>
      <c r="E901" s="9"/>
      <c r="F901" s="9"/>
      <c r="G901" s="9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"/>
      <c r="U901" s="9"/>
      <c r="V901" s="9"/>
      <c r="W901" s="9"/>
      <c r="X901" s="9"/>
      <c r="Y901" s="9"/>
      <c r="Z901" s="9"/>
      <c r="AA901" s="9"/>
      <c r="AB901" s="9"/>
      <c r="AC901" s="9"/>
    </row>
    <row r="902" spans="1:29" ht="14.25" customHeight="1">
      <c r="A902" s="156"/>
      <c r="B902" s="9"/>
      <c r="C902" s="9"/>
      <c r="D902" s="9"/>
      <c r="E902" s="9"/>
      <c r="F902" s="9"/>
      <c r="G902" s="9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"/>
      <c r="U902" s="9"/>
      <c r="V902" s="9"/>
      <c r="W902" s="9"/>
      <c r="X902" s="9"/>
      <c r="Y902" s="9"/>
      <c r="Z902" s="9"/>
      <c r="AA902" s="9"/>
      <c r="AB902" s="9"/>
      <c r="AC902" s="9"/>
    </row>
    <row r="903" spans="1:29" ht="14.25" customHeight="1">
      <c r="A903" s="156"/>
      <c r="B903" s="9"/>
      <c r="C903" s="9"/>
      <c r="D903" s="9"/>
      <c r="E903" s="9"/>
      <c r="F903" s="9"/>
      <c r="G903" s="9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"/>
      <c r="U903" s="9"/>
      <c r="V903" s="9"/>
      <c r="W903" s="9"/>
      <c r="X903" s="9"/>
      <c r="Y903" s="9"/>
      <c r="Z903" s="9"/>
      <c r="AA903" s="9"/>
      <c r="AB903" s="9"/>
      <c r="AC903" s="9"/>
    </row>
    <row r="904" spans="1:29" ht="14.25" customHeight="1">
      <c r="A904" s="156"/>
      <c r="B904" s="9"/>
      <c r="C904" s="9"/>
      <c r="D904" s="9"/>
      <c r="E904" s="9"/>
      <c r="F904" s="9"/>
      <c r="G904" s="9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"/>
      <c r="U904" s="9"/>
      <c r="V904" s="9"/>
      <c r="W904" s="9"/>
      <c r="X904" s="9"/>
      <c r="Y904" s="9"/>
      <c r="Z904" s="9"/>
      <c r="AA904" s="9"/>
      <c r="AB904" s="9"/>
      <c r="AC904" s="9"/>
    </row>
    <row r="905" spans="1:29" ht="14.25" customHeight="1">
      <c r="A905" s="156"/>
      <c r="B905" s="9"/>
      <c r="C905" s="9"/>
      <c r="D905" s="9"/>
      <c r="E905" s="9"/>
      <c r="F905" s="9"/>
      <c r="G905" s="9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"/>
      <c r="U905" s="9"/>
      <c r="V905" s="9"/>
      <c r="W905" s="9"/>
      <c r="X905" s="9"/>
      <c r="Y905" s="9"/>
      <c r="Z905" s="9"/>
      <c r="AA905" s="9"/>
      <c r="AB905" s="9"/>
      <c r="AC905" s="9"/>
    </row>
    <row r="906" spans="1:29" ht="14.25" customHeight="1">
      <c r="A906" s="156"/>
      <c r="B906" s="9"/>
      <c r="C906" s="9"/>
      <c r="D906" s="9"/>
      <c r="E906" s="9"/>
      <c r="F906" s="9"/>
      <c r="G906" s="9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"/>
      <c r="U906" s="9"/>
      <c r="V906" s="9"/>
      <c r="W906" s="9"/>
      <c r="X906" s="9"/>
      <c r="Y906" s="9"/>
      <c r="Z906" s="9"/>
      <c r="AA906" s="9"/>
      <c r="AB906" s="9"/>
      <c r="AC906" s="9"/>
    </row>
    <row r="907" spans="1:29" ht="14.25" customHeight="1">
      <c r="A907" s="156"/>
      <c r="B907" s="9"/>
      <c r="C907" s="9"/>
      <c r="D907" s="9"/>
      <c r="E907" s="9"/>
      <c r="F907" s="9"/>
      <c r="G907" s="9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"/>
      <c r="U907" s="9"/>
      <c r="V907" s="9"/>
      <c r="W907" s="9"/>
      <c r="X907" s="9"/>
      <c r="Y907" s="9"/>
      <c r="Z907" s="9"/>
      <c r="AA907" s="9"/>
      <c r="AB907" s="9"/>
      <c r="AC907" s="9"/>
    </row>
    <row r="908" spans="1:29" ht="14.25" customHeight="1">
      <c r="A908" s="156"/>
      <c r="B908" s="9"/>
      <c r="C908" s="9"/>
      <c r="D908" s="9"/>
      <c r="E908" s="9"/>
      <c r="F908" s="9"/>
      <c r="G908" s="9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"/>
      <c r="U908" s="9"/>
      <c r="V908" s="9"/>
      <c r="W908" s="9"/>
      <c r="X908" s="9"/>
      <c r="Y908" s="9"/>
      <c r="Z908" s="9"/>
      <c r="AA908" s="9"/>
      <c r="AB908" s="9"/>
      <c r="AC908" s="9"/>
    </row>
    <row r="909" spans="1:29" ht="14.25" customHeight="1">
      <c r="A909" s="156"/>
      <c r="B909" s="9"/>
      <c r="C909" s="9"/>
      <c r="D909" s="9"/>
      <c r="E909" s="9"/>
      <c r="F909" s="9"/>
      <c r="G909" s="9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"/>
      <c r="U909" s="9"/>
      <c r="V909" s="9"/>
      <c r="W909" s="9"/>
      <c r="X909" s="9"/>
      <c r="Y909" s="9"/>
      <c r="Z909" s="9"/>
      <c r="AA909" s="9"/>
      <c r="AB909" s="9"/>
      <c r="AC909" s="9"/>
    </row>
    <row r="910" spans="1:29" ht="14.25" customHeight="1">
      <c r="A910" s="156"/>
      <c r="B910" s="9"/>
      <c r="C910" s="9"/>
      <c r="D910" s="9"/>
      <c r="E910" s="9"/>
      <c r="F910" s="9"/>
      <c r="G910" s="9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"/>
      <c r="U910" s="9"/>
      <c r="V910" s="9"/>
      <c r="W910" s="9"/>
      <c r="X910" s="9"/>
      <c r="Y910" s="9"/>
      <c r="Z910" s="9"/>
      <c r="AA910" s="9"/>
      <c r="AB910" s="9"/>
      <c r="AC910" s="9"/>
    </row>
    <row r="911" spans="1:29" ht="14.25" customHeight="1">
      <c r="A911" s="156"/>
      <c r="B911" s="9"/>
      <c r="C911" s="9"/>
      <c r="D911" s="9"/>
      <c r="E911" s="9"/>
      <c r="F911" s="9"/>
      <c r="G911" s="9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"/>
      <c r="U911" s="9"/>
      <c r="V911" s="9"/>
      <c r="W911" s="9"/>
      <c r="X911" s="9"/>
      <c r="Y911" s="9"/>
      <c r="Z911" s="9"/>
      <c r="AA911" s="9"/>
      <c r="AB911" s="9"/>
      <c r="AC911" s="9"/>
    </row>
    <row r="912" spans="1:29" ht="14.25" customHeight="1">
      <c r="A912" s="156"/>
      <c r="B912" s="9"/>
      <c r="C912" s="9"/>
      <c r="D912" s="9"/>
      <c r="E912" s="9"/>
      <c r="F912" s="9"/>
      <c r="G912" s="9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"/>
      <c r="U912" s="9"/>
      <c r="V912" s="9"/>
      <c r="W912" s="9"/>
      <c r="X912" s="9"/>
      <c r="Y912" s="9"/>
      <c r="Z912" s="9"/>
      <c r="AA912" s="9"/>
      <c r="AB912" s="9"/>
      <c r="AC912" s="9"/>
    </row>
    <row r="913" spans="1:29" ht="14.25" customHeight="1">
      <c r="A913" s="156"/>
      <c r="B913" s="9"/>
      <c r="C913" s="9"/>
      <c r="D913" s="9"/>
      <c r="E913" s="9"/>
      <c r="F913" s="9"/>
      <c r="G913" s="9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"/>
      <c r="U913" s="9"/>
      <c r="V913" s="9"/>
      <c r="W913" s="9"/>
      <c r="X913" s="9"/>
      <c r="Y913" s="9"/>
      <c r="Z913" s="9"/>
      <c r="AA913" s="9"/>
      <c r="AB913" s="9"/>
      <c r="AC913" s="9"/>
    </row>
    <row r="914" spans="1:29" ht="14.25" customHeight="1">
      <c r="A914" s="156"/>
      <c r="B914" s="9"/>
      <c r="C914" s="9"/>
      <c r="D914" s="9"/>
      <c r="E914" s="9"/>
      <c r="F914" s="9"/>
      <c r="G914" s="9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"/>
      <c r="U914" s="9"/>
      <c r="V914" s="9"/>
      <c r="W914" s="9"/>
      <c r="X914" s="9"/>
      <c r="Y914" s="9"/>
      <c r="Z914" s="9"/>
      <c r="AA914" s="9"/>
      <c r="AB914" s="9"/>
      <c r="AC914" s="9"/>
    </row>
    <row r="915" spans="1:29" ht="14.25" customHeight="1">
      <c r="A915" s="156"/>
      <c r="B915" s="9"/>
      <c r="C915" s="9"/>
      <c r="D915" s="9"/>
      <c r="E915" s="9"/>
      <c r="F915" s="9"/>
      <c r="G915" s="9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"/>
      <c r="U915" s="9"/>
      <c r="V915" s="9"/>
      <c r="W915" s="9"/>
      <c r="X915" s="9"/>
      <c r="Y915" s="9"/>
      <c r="Z915" s="9"/>
      <c r="AA915" s="9"/>
      <c r="AB915" s="9"/>
      <c r="AC915" s="9"/>
    </row>
    <row r="916" spans="1:29" ht="14.25" customHeight="1">
      <c r="A916" s="156"/>
      <c r="B916" s="9"/>
      <c r="C916" s="9"/>
      <c r="D916" s="9"/>
      <c r="E916" s="9"/>
      <c r="F916" s="9"/>
      <c r="G916" s="9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"/>
      <c r="U916" s="9"/>
      <c r="V916" s="9"/>
      <c r="W916" s="9"/>
      <c r="X916" s="9"/>
      <c r="Y916" s="9"/>
      <c r="Z916" s="9"/>
      <c r="AA916" s="9"/>
      <c r="AB916" s="9"/>
      <c r="AC916" s="9"/>
    </row>
    <row r="917" spans="1:29" ht="14.25" customHeight="1">
      <c r="A917" s="156"/>
      <c r="B917" s="9"/>
      <c r="C917" s="9"/>
      <c r="D917" s="9"/>
      <c r="E917" s="9"/>
      <c r="F917" s="9"/>
      <c r="G917" s="9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"/>
      <c r="U917" s="9"/>
      <c r="V917" s="9"/>
      <c r="W917" s="9"/>
      <c r="X917" s="9"/>
      <c r="Y917" s="9"/>
      <c r="Z917" s="9"/>
      <c r="AA917" s="9"/>
      <c r="AB917" s="9"/>
      <c r="AC917" s="9"/>
    </row>
    <row r="918" spans="1:29" ht="14.25" customHeight="1">
      <c r="A918" s="156"/>
      <c r="B918" s="9"/>
      <c r="C918" s="9"/>
      <c r="D918" s="9"/>
      <c r="E918" s="9"/>
      <c r="F918" s="9"/>
      <c r="G918" s="9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"/>
      <c r="U918" s="9"/>
      <c r="V918" s="9"/>
      <c r="W918" s="9"/>
      <c r="X918" s="9"/>
      <c r="Y918" s="9"/>
      <c r="Z918" s="9"/>
      <c r="AA918" s="9"/>
      <c r="AB918" s="9"/>
      <c r="AC918" s="9"/>
    </row>
    <row r="919" spans="1:29" ht="14.25" customHeight="1">
      <c r="A919" s="156"/>
      <c r="B919" s="9"/>
      <c r="C919" s="9"/>
      <c r="D919" s="9"/>
      <c r="E919" s="9"/>
      <c r="F919" s="9"/>
      <c r="G919" s="9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"/>
      <c r="U919" s="9"/>
      <c r="V919" s="9"/>
      <c r="W919" s="9"/>
      <c r="X919" s="9"/>
      <c r="Y919" s="9"/>
      <c r="Z919" s="9"/>
      <c r="AA919" s="9"/>
      <c r="AB919" s="9"/>
      <c r="AC919" s="9"/>
    </row>
    <row r="920" spans="1:29" ht="14.25" customHeight="1">
      <c r="A920" s="156"/>
      <c r="B920" s="9"/>
      <c r="C920" s="9"/>
      <c r="D920" s="9"/>
      <c r="E920" s="9"/>
      <c r="F920" s="9"/>
      <c r="G920" s="9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"/>
      <c r="U920" s="9"/>
      <c r="V920" s="9"/>
      <c r="W920" s="9"/>
      <c r="X920" s="9"/>
      <c r="Y920" s="9"/>
      <c r="Z920" s="9"/>
      <c r="AA920" s="9"/>
      <c r="AB920" s="9"/>
      <c r="AC920" s="9"/>
    </row>
    <row r="921" spans="1:29" ht="14.25" customHeight="1">
      <c r="A921" s="156"/>
      <c r="B921" s="9"/>
      <c r="C921" s="9"/>
      <c r="D921" s="9"/>
      <c r="E921" s="9"/>
      <c r="F921" s="9"/>
      <c r="G921" s="9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"/>
      <c r="U921" s="9"/>
      <c r="V921" s="9"/>
      <c r="W921" s="9"/>
      <c r="X921" s="9"/>
      <c r="Y921" s="9"/>
      <c r="Z921" s="9"/>
      <c r="AA921" s="9"/>
      <c r="AB921" s="9"/>
      <c r="AC921" s="9"/>
    </row>
    <row r="922" spans="1:29" ht="14.25" customHeight="1">
      <c r="A922" s="156"/>
      <c r="B922" s="9"/>
      <c r="C922" s="9"/>
      <c r="D922" s="9"/>
      <c r="E922" s="9"/>
      <c r="F922" s="9"/>
      <c r="G922" s="9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"/>
      <c r="U922" s="9"/>
      <c r="V922" s="9"/>
      <c r="W922" s="9"/>
      <c r="X922" s="9"/>
      <c r="Y922" s="9"/>
      <c r="Z922" s="9"/>
      <c r="AA922" s="9"/>
      <c r="AB922" s="9"/>
      <c r="AC922" s="9"/>
    </row>
    <row r="923" spans="1:29" ht="14.25" customHeight="1">
      <c r="A923" s="156"/>
      <c r="B923" s="9"/>
      <c r="C923" s="9"/>
      <c r="D923" s="9"/>
      <c r="E923" s="9"/>
      <c r="F923" s="9"/>
      <c r="G923" s="9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"/>
      <c r="U923" s="9"/>
      <c r="V923" s="9"/>
      <c r="W923" s="9"/>
      <c r="X923" s="9"/>
      <c r="Y923" s="9"/>
      <c r="Z923" s="9"/>
      <c r="AA923" s="9"/>
      <c r="AB923" s="9"/>
      <c r="AC923" s="9"/>
    </row>
    <row r="924" spans="1:29" ht="14.25" customHeight="1">
      <c r="A924" s="156"/>
      <c r="B924" s="9"/>
      <c r="C924" s="9"/>
      <c r="D924" s="9"/>
      <c r="E924" s="9"/>
      <c r="F924" s="9"/>
      <c r="G924" s="9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"/>
      <c r="U924" s="9"/>
      <c r="V924" s="9"/>
      <c r="W924" s="9"/>
      <c r="X924" s="9"/>
      <c r="Y924" s="9"/>
      <c r="Z924" s="9"/>
      <c r="AA924" s="9"/>
      <c r="AB924" s="9"/>
      <c r="AC924" s="9"/>
    </row>
    <row r="925" spans="1:29" ht="14.25" customHeight="1">
      <c r="A925" s="156"/>
      <c r="B925" s="9"/>
      <c r="C925" s="9"/>
      <c r="D925" s="9"/>
      <c r="E925" s="9"/>
      <c r="F925" s="9"/>
      <c r="G925" s="9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"/>
      <c r="U925" s="9"/>
      <c r="V925" s="9"/>
      <c r="W925" s="9"/>
      <c r="X925" s="9"/>
      <c r="Y925" s="9"/>
      <c r="Z925" s="9"/>
      <c r="AA925" s="9"/>
      <c r="AB925" s="9"/>
      <c r="AC925" s="9"/>
    </row>
    <row r="926" spans="1:29" ht="14.25" customHeight="1">
      <c r="A926" s="156"/>
      <c r="B926" s="9"/>
      <c r="C926" s="9"/>
      <c r="D926" s="9"/>
      <c r="E926" s="9"/>
      <c r="F926" s="9"/>
      <c r="G926" s="9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"/>
      <c r="U926" s="9"/>
      <c r="V926" s="9"/>
      <c r="W926" s="9"/>
      <c r="X926" s="9"/>
      <c r="Y926" s="9"/>
      <c r="Z926" s="9"/>
      <c r="AA926" s="9"/>
      <c r="AB926" s="9"/>
      <c r="AC926" s="9"/>
    </row>
    <row r="927" spans="1:29" ht="14.25" customHeight="1">
      <c r="A927" s="156"/>
      <c r="B927" s="9"/>
      <c r="C927" s="9"/>
      <c r="D927" s="9"/>
      <c r="E927" s="9"/>
      <c r="F927" s="9"/>
      <c r="G927" s="9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"/>
      <c r="U927" s="9"/>
      <c r="V927" s="9"/>
      <c r="W927" s="9"/>
      <c r="X927" s="9"/>
      <c r="Y927" s="9"/>
      <c r="Z927" s="9"/>
      <c r="AA927" s="9"/>
      <c r="AB927" s="9"/>
      <c r="AC927" s="9"/>
    </row>
    <row r="928" spans="1:29" ht="14.25" customHeight="1">
      <c r="A928" s="156"/>
      <c r="B928" s="9"/>
      <c r="C928" s="9"/>
      <c r="D928" s="9"/>
      <c r="E928" s="9"/>
      <c r="F928" s="9"/>
      <c r="G928" s="9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"/>
      <c r="U928" s="9"/>
      <c r="V928" s="9"/>
      <c r="W928" s="9"/>
      <c r="X928" s="9"/>
      <c r="Y928" s="9"/>
      <c r="Z928" s="9"/>
      <c r="AA928" s="9"/>
      <c r="AB928" s="9"/>
      <c r="AC928" s="9"/>
    </row>
    <row r="929" spans="1:29" ht="14.25" customHeight="1">
      <c r="A929" s="156"/>
      <c r="B929" s="9"/>
      <c r="C929" s="9"/>
      <c r="D929" s="9"/>
      <c r="E929" s="9"/>
      <c r="F929" s="9"/>
      <c r="G929" s="9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"/>
      <c r="U929" s="9"/>
      <c r="V929" s="9"/>
      <c r="W929" s="9"/>
      <c r="X929" s="9"/>
      <c r="Y929" s="9"/>
      <c r="Z929" s="9"/>
      <c r="AA929" s="9"/>
      <c r="AB929" s="9"/>
      <c r="AC929" s="9"/>
    </row>
    <row r="930" spans="1:29" ht="14.25" customHeight="1">
      <c r="A930" s="156"/>
      <c r="B930" s="9"/>
      <c r="C930" s="9"/>
      <c r="D930" s="9"/>
      <c r="E930" s="9"/>
      <c r="F930" s="9"/>
      <c r="G930" s="9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"/>
      <c r="U930" s="9"/>
      <c r="V930" s="9"/>
      <c r="W930" s="9"/>
      <c r="X930" s="9"/>
      <c r="Y930" s="9"/>
      <c r="Z930" s="9"/>
      <c r="AA930" s="9"/>
      <c r="AB930" s="9"/>
      <c r="AC930" s="9"/>
    </row>
    <row r="931" spans="1:29" ht="14.25" customHeight="1">
      <c r="A931" s="156"/>
      <c r="B931" s="9"/>
      <c r="C931" s="9"/>
      <c r="D931" s="9"/>
      <c r="E931" s="9"/>
      <c r="F931" s="9"/>
      <c r="G931" s="9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"/>
      <c r="U931" s="9"/>
      <c r="V931" s="9"/>
      <c r="W931" s="9"/>
      <c r="X931" s="9"/>
      <c r="Y931" s="9"/>
      <c r="Z931" s="9"/>
      <c r="AA931" s="9"/>
      <c r="AB931" s="9"/>
      <c r="AC931" s="9"/>
    </row>
    <row r="932" spans="1:29" ht="14.25" customHeight="1">
      <c r="A932" s="156"/>
      <c r="B932" s="9"/>
      <c r="C932" s="9"/>
      <c r="D932" s="9"/>
      <c r="E932" s="9"/>
      <c r="F932" s="9"/>
      <c r="G932" s="9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"/>
      <c r="U932" s="9"/>
      <c r="V932" s="9"/>
      <c r="W932" s="9"/>
      <c r="X932" s="9"/>
      <c r="Y932" s="9"/>
      <c r="Z932" s="9"/>
      <c r="AA932" s="9"/>
      <c r="AB932" s="9"/>
      <c r="AC932" s="9"/>
    </row>
    <row r="933" spans="1:29" ht="14.25" customHeight="1">
      <c r="A933" s="156"/>
      <c r="B933" s="9"/>
      <c r="C933" s="9"/>
      <c r="D933" s="9"/>
      <c r="E933" s="9"/>
      <c r="F933" s="9"/>
      <c r="G933" s="9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"/>
      <c r="U933" s="9"/>
      <c r="V933" s="9"/>
      <c r="W933" s="9"/>
      <c r="X933" s="9"/>
      <c r="Y933" s="9"/>
      <c r="Z933" s="9"/>
      <c r="AA933" s="9"/>
      <c r="AB933" s="9"/>
      <c r="AC933" s="9"/>
    </row>
    <row r="934" spans="1:29" ht="14.25" customHeight="1">
      <c r="A934" s="156"/>
      <c r="B934" s="9"/>
      <c r="C934" s="9"/>
      <c r="D934" s="9"/>
      <c r="E934" s="9"/>
      <c r="F934" s="9"/>
      <c r="G934" s="9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"/>
      <c r="U934" s="9"/>
      <c r="V934" s="9"/>
      <c r="W934" s="9"/>
      <c r="X934" s="9"/>
      <c r="Y934" s="9"/>
      <c r="Z934" s="9"/>
      <c r="AA934" s="9"/>
      <c r="AB934" s="9"/>
      <c r="AC934" s="9"/>
    </row>
    <row r="935" spans="1:29" ht="14.25" customHeight="1">
      <c r="A935" s="156"/>
      <c r="B935" s="9"/>
      <c r="C935" s="9"/>
      <c r="D935" s="9"/>
      <c r="E935" s="9"/>
      <c r="F935" s="9"/>
      <c r="G935" s="9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"/>
      <c r="U935" s="9"/>
      <c r="V935" s="9"/>
      <c r="W935" s="9"/>
      <c r="X935" s="9"/>
      <c r="Y935" s="9"/>
      <c r="Z935" s="9"/>
      <c r="AA935" s="9"/>
      <c r="AB935" s="9"/>
      <c r="AC935" s="9"/>
    </row>
    <row r="936" spans="1:29" ht="14.25" customHeight="1">
      <c r="A936" s="156"/>
      <c r="B936" s="9"/>
      <c r="C936" s="9"/>
      <c r="D936" s="9"/>
      <c r="E936" s="9"/>
      <c r="F936" s="9"/>
      <c r="G936" s="9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"/>
      <c r="U936" s="9"/>
      <c r="V936" s="9"/>
      <c r="W936" s="9"/>
      <c r="X936" s="9"/>
      <c r="Y936" s="9"/>
      <c r="Z936" s="9"/>
      <c r="AA936" s="9"/>
      <c r="AB936" s="9"/>
      <c r="AC936" s="9"/>
    </row>
    <row r="937" spans="1:29" ht="14.25" customHeight="1">
      <c r="A937" s="156"/>
      <c r="B937" s="9"/>
      <c r="C937" s="9"/>
      <c r="D937" s="9"/>
      <c r="E937" s="9"/>
      <c r="F937" s="9"/>
      <c r="G937" s="9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"/>
      <c r="U937" s="9"/>
      <c r="V937" s="9"/>
      <c r="W937" s="9"/>
      <c r="X937" s="9"/>
      <c r="Y937" s="9"/>
      <c r="Z937" s="9"/>
      <c r="AA937" s="9"/>
      <c r="AB937" s="9"/>
      <c r="AC937" s="9"/>
    </row>
    <row r="938" spans="1:29" ht="14.25" customHeight="1">
      <c r="A938" s="156"/>
      <c r="B938" s="9"/>
      <c r="C938" s="9"/>
      <c r="D938" s="9"/>
      <c r="E938" s="9"/>
      <c r="F938" s="9"/>
      <c r="G938" s="9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"/>
      <c r="U938" s="9"/>
      <c r="V938" s="9"/>
      <c r="W938" s="9"/>
      <c r="X938" s="9"/>
      <c r="Y938" s="9"/>
      <c r="Z938" s="9"/>
      <c r="AA938" s="9"/>
      <c r="AB938" s="9"/>
      <c r="AC938" s="9"/>
    </row>
    <row r="939" spans="1:29" ht="14.25" customHeight="1">
      <c r="A939" s="156"/>
      <c r="B939" s="9"/>
      <c r="C939" s="9"/>
      <c r="D939" s="9"/>
      <c r="E939" s="9"/>
      <c r="F939" s="9"/>
      <c r="G939" s="9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"/>
      <c r="U939" s="9"/>
      <c r="V939" s="9"/>
      <c r="W939" s="9"/>
      <c r="X939" s="9"/>
      <c r="Y939" s="9"/>
      <c r="Z939" s="9"/>
      <c r="AA939" s="9"/>
      <c r="AB939" s="9"/>
      <c r="AC939" s="9"/>
    </row>
    <row r="940" spans="1:29" ht="14.25" customHeight="1">
      <c r="A940" s="156"/>
      <c r="B940" s="9"/>
      <c r="C940" s="9"/>
      <c r="D940" s="9"/>
      <c r="E940" s="9"/>
      <c r="F940" s="9"/>
      <c r="G940" s="9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"/>
      <c r="U940" s="9"/>
      <c r="V940" s="9"/>
      <c r="W940" s="9"/>
      <c r="X940" s="9"/>
      <c r="Y940" s="9"/>
      <c r="Z940" s="9"/>
      <c r="AA940" s="9"/>
      <c r="AB940" s="9"/>
      <c r="AC940" s="9"/>
    </row>
    <row r="941" spans="1:29" ht="14.25" customHeight="1">
      <c r="A941" s="156"/>
      <c r="B941" s="9"/>
      <c r="C941" s="9"/>
      <c r="D941" s="9"/>
      <c r="E941" s="9"/>
      <c r="F941" s="9"/>
      <c r="G941" s="9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"/>
      <c r="U941" s="9"/>
      <c r="V941" s="9"/>
      <c r="W941" s="9"/>
      <c r="X941" s="9"/>
      <c r="Y941" s="9"/>
      <c r="Z941" s="9"/>
      <c r="AA941" s="9"/>
      <c r="AB941" s="9"/>
      <c r="AC941" s="9"/>
    </row>
    <row r="942" spans="1:29" ht="14.25" customHeight="1">
      <c r="A942" s="156"/>
      <c r="B942" s="9"/>
      <c r="C942" s="9"/>
      <c r="D942" s="9"/>
      <c r="E942" s="9"/>
      <c r="F942" s="9"/>
      <c r="G942" s="9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"/>
      <c r="U942" s="9"/>
      <c r="V942" s="9"/>
      <c r="W942" s="9"/>
      <c r="X942" s="9"/>
      <c r="Y942" s="9"/>
      <c r="Z942" s="9"/>
      <c r="AA942" s="9"/>
      <c r="AB942" s="9"/>
      <c r="AC942" s="9"/>
    </row>
    <row r="943" spans="1:29" ht="14.25" customHeight="1">
      <c r="A943" s="156"/>
      <c r="B943" s="9"/>
      <c r="C943" s="9"/>
      <c r="D943" s="9"/>
      <c r="E943" s="9"/>
      <c r="F943" s="9"/>
      <c r="G943" s="9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"/>
      <c r="U943" s="9"/>
      <c r="V943" s="9"/>
      <c r="W943" s="9"/>
      <c r="X943" s="9"/>
      <c r="Y943" s="9"/>
      <c r="Z943" s="9"/>
      <c r="AA943" s="9"/>
      <c r="AB943" s="9"/>
      <c r="AC943" s="9"/>
    </row>
    <row r="944" spans="1:29" ht="14.25" customHeight="1">
      <c r="A944" s="156"/>
      <c r="B944" s="9"/>
      <c r="C944" s="9"/>
      <c r="D944" s="9"/>
      <c r="E944" s="9"/>
      <c r="F944" s="9"/>
      <c r="G944" s="9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"/>
      <c r="U944" s="9"/>
      <c r="V944" s="9"/>
      <c r="W944" s="9"/>
      <c r="X944" s="9"/>
      <c r="Y944" s="9"/>
      <c r="Z944" s="9"/>
      <c r="AA944" s="9"/>
      <c r="AB944" s="9"/>
      <c r="AC944" s="9"/>
    </row>
    <row r="945" spans="1:29" ht="14.25" customHeight="1">
      <c r="A945" s="156"/>
      <c r="B945" s="9"/>
      <c r="C945" s="9"/>
      <c r="D945" s="9"/>
      <c r="E945" s="9"/>
      <c r="F945" s="9"/>
      <c r="G945" s="9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"/>
      <c r="U945" s="9"/>
      <c r="V945" s="9"/>
      <c r="W945" s="9"/>
      <c r="X945" s="9"/>
      <c r="Y945" s="9"/>
      <c r="Z945" s="9"/>
      <c r="AA945" s="9"/>
      <c r="AB945" s="9"/>
      <c r="AC945" s="9"/>
    </row>
    <row r="946" spans="1:29" ht="14.25" customHeight="1">
      <c r="A946" s="156"/>
      <c r="B946" s="9"/>
      <c r="C946" s="9"/>
      <c r="D946" s="9"/>
      <c r="E946" s="9"/>
      <c r="F946" s="9"/>
      <c r="G946" s="9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"/>
      <c r="U946" s="9"/>
      <c r="V946" s="9"/>
      <c r="W946" s="9"/>
      <c r="X946" s="9"/>
      <c r="Y946" s="9"/>
      <c r="Z946" s="9"/>
      <c r="AA946" s="9"/>
      <c r="AB946" s="9"/>
      <c r="AC946" s="9"/>
    </row>
    <row r="947" spans="1:29" ht="14.25" customHeight="1">
      <c r="A947" s="156"/>
      <c r="B947" s="9"/>
      <c r="C947" s="9"/>
      <c r="D947" s="9"/>
      <c r="E947" s="9"/>
      <c r="F947" s="9"/>
      <c r="G947" s="9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"/>
      <c r="U947" s="9"/>
      <c r="V947" s="9"/>
      <c r="W947" s="9"/>
      <c r="X947" s="9"/>
      <c r="Y947" s="9"/>
      <c r="Z947" s="9"/>
      <c r="AA947" s="9"/>
      <c r="AB947" s="9"/>
      <c r="AC947" s="9"/>
    </row>
    <row r="948" spans="1:29" ht="14.25" customHeight="1">
      <c r="A948" s="156"/>
      <c r="B948" s="9"/>
      <c r="C948" s="9"/>
      <c r="D948" s="9"/>
      <c r="E948" s="9"/>
      <c r="F948" s="9"/>
      <c r="G948" s="9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"/>
      <c r="U948" s="9"/>
      <c r="V948" s="9"/>
      <c r="W948" s="9"/>
      <c r="X948" s="9"/>
      <c r="Y948" s="9"/>
      <c r="Z948" s="9"/>
      <c r="AA948" s="9"/>
      <c r="AB948" s="9"/>
      <c r="AC948" s="9"/>
    </row>
    <row r="949" spans="1:29" ht="14.25" customHeight="1">
      <c r="A949" s="156"/>
      <c r="B949" s="9"/>
      <c r="C949" s="9"/>
      <c r="D949" s="9"/>
      <c r="E949" s="9"/>
      <c r="F949" s="9"/>
      <c r="G949" s="9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"/>
      <c r="U949" s="9"/>
      <c r="V949" s="9"/>
      <c r="W949" s="9"/>
      <c r="X949" s="9"/>
      <c r="Y949" s="9"/>
      <c r="Z949" s="9"/>
      <c r="AA949" s="9"/>
      <c r="AB949" s="9"/>
      <c r="AC949" s="9"/>
    </row>
    <row r="950" spans="1:29" ht="14.25" customHeight="1">
      <c r="A950" s="156"/>
      <c r="B950" s="9"/>
      <c r="C950" s="9"/>
      <c r="D950" s="9"/>
      <c r="E950" s="9"/>
      <c r="F950" s="9"/>
      <c r="G950" s="9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"/>
      <c r="U950" s="9"/>
      <c r="V950" s="9"/>
      <c r="W950" s="9"/>
      <c r="X950" s="9"/>
      <c r="Y950" s="9"/>
      <c r="Z950" s="9"/>
      <c r="AA950" s="9"/>
      <c r="AB950" s="9"/>
      <c r="AC950" s="9"/>
    </row>
    <row r="951" spans="1:29" ht="14.25" customHeight="1">
      <c r="A951" s="156"/>
      <c r="B951" s="9"/>
      <c r="C951" s="9"/>
      <c r="D951" s="9"/>
      <c r="E951" s="9"/>
      <c r="F951" s="9"/>
      <c r="G951" s="9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"/>
      <c r="U951" s="9"/>
      <c r="V951" s="9"/>
      <c r="W951" s="9"/>
      <c r="X951" s="9"/>
      <c r="Y951" s="9"/>
      <c r="Z951" s="9"/>
      <c r="AA951" s="9"/>
      <c r="AB951" s="9"/>
      <c r="AC951" s="9"/>
    </row>
    <row r="952" spans="1:29" ht="14.25" customHeight="1">
      <c r="A952" s="156"/>
      <c r="B952" s="9"/>
      <c r="C952" s="9"/>
      <c r="D952" s="9"/>
      <c r="E952" s="9"/>
      <c r="F952" s="9"/>
      <c r="G952" s="9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"/>
      <c r="U952" s="9"/>
      <c r="V952" s="9"/>
      <c r="W952" s="9"/>
      <c r="X952" s="9"/>
      <c r="Y952" s="9"/>
      <c r="Z952" s="9"/>
      <c r="AA952" s="9"/>
      <c r="AB952" s="9"/>
      <c r="AC952" s="9"/>
    </row>
    <row r="953" spans="1:29" ht="14.25" customHeight="1">
      <c r="A953" s="156"/>
      <c r="B953" s="9"/>
      <c r="C953" s="9"/>
      <c r="D953" s="9"/>
      <c r="E953" s="9"/>
      <c r="F953" s="9"/>
      <c r="G953" s="9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"/>
      <c r="U953" s="9"/>
      <c r="V953" s="9"/>
      <c r="W953" s="9"/>
      <c r="X953" s="9"/>
      <c r="Y953" s="9"/>
      <c r="Z953" s="9"/>
      <c r="AA953" s="9"/>
      <c r="AB953" s="9"/>
      <c r="AC953" s="9"/>
    </row>
    <row r="954" spans="1:29" ht="14.25" customHeight="1">
      <c r="A954" s="156"/>
      <c r="B954" s="9"/>
      <c r="C954" s="9"/>
      <c r="D954" s="9"/>
      <c r="E954" s="9"/>
      <c r="F954" s="9"/>
      <c r="G954" s="9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"/>
      <c r="U954" s="9"/>
      <c r="V954" s="9"/>
      <c r="W954" s="9"/>
      <c r="X954" s="9"/>
      <c r="Y954" s="9"/>
      <c r="Z954" s="9"/>
      <c r="AA954" s="9"/>
      <c r="AB954" s="9"/>
      <c r="AC954" s="9"/>
    </row>
    <row r="955" spans="1:29" ht="14.25" customHeight="1">
      <c r="A955" s="156"/>
      <c r="B955" s="9"/>
      <c r="C955" s="9"/>
      <c r="D955" s="9"/>
      <c r="E955" s="9"/>
      <c r="F955" s="9"/>
      <c r="G955" s="9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"/>
      <c r="U955" s="9"/>
      <c r="V955" s="9"/>
      <c r="W955" s="9"/>
      <c r="X955" s="9"/>
      <c r="Y955" s="9"/>
      <c r="Z955" s="9"/>
      <c r="AA955" s="9"/>
      <c r="AB955" s="9"/>
      <c r="AC955" s="9"/>
    </row>
    <row r="956" spans="1:29" ht="14.25" customHeight="1">
      <c r="A956" s="156"/>
      <c r="B956" s="9"/>
      <c r="C956" s="9"/>
      <c r="D956" s="9"/>
      <c r="E956" s="9"/>
      <c r="F956" s="9"/>
      <c r="G956" s="9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"/>
      <c r="U956" s="9"/>
      <c r="V956" s="9"/>
      <c r="W956" s="9"/>
      <c r="X956" s="9"/>
      <c r="Y956" s="9"/>
      <c r="Z956" s="9"/>
      <c r="AA956" s="9"/>
      <c r="AB956" s="9"/>
      <c r="AC956" s="9"/>
    </row>
    <row r="957" spans="1:29" ht="14.25" customHeight="1">
      <c r="A957" s="156"/>
      <c r="B957" s="9"/>
      <c r="C957" s="9"/>
      <c r="D957" s="9"/>
      <c r="E957" s="9"/>
      <c r="F957" s="9"/>
      <c r="G957" s="9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"/>
      <c r="U957" s="9"/>
      <c r="V957" s="9"/>
      <c r="W957" s="9"/>
      <c r="X957" s="9"/>
      <c r="Y957" s="9"/>
      <c r="Z957" s="9"/>
      <c r="AA957" s="9"/>
      <c r="AB957" s="9"/>
      <c r="AC957" s="9"/>
    </row>
    <row r="958" spans="1:29" ht="14.25" customHeight="1">
      <c r="A958" s="156"/>
      <c r="B958" s="9"/>
      <c r="C958" s="9"/>
      <c r="D958" s="9"/>
      <c r="E958" s="9"/>
      <c r="F958" s="9"/>
      <c r="G958" s="9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"/>
      <c r="U958" s="9"/>
      <c r="V958" s="9"/>
      <c r="W958" s="9"/>
      <c r="X958" s="9"/>
      <c r="Y958" s="9"/>
      <c r="Z958" s="9"/>
      <c r="AA958" s="9"/>
      <c r="AB958" s="9"/>
      <c r="AC958" s="9"/>
    </row>
    <row r="959" spans="1:29" ht="14.25" customHeight="1">
      <c r="A959" s="156"/>
      <c r="B959" s="9"/>
      <c r="C959" s="9"/>
      <c r="D959" s="9"/>
      <c r="E959" s="9"/>
      <c r="F959" s="9"/>
      <c r="G959" s="9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"/>
      <c r="U959" s="9"/>
      <c r="V959" s="9"/>
      <c r="W959" s="9"/>
      <c r="X959" s="9"/>
      <c r="Y959" s="9"/>
      <c r="Z959" s="9"/>
      <c r="AA959" s="9"/>
      <c r="AB959" s="9"/>
      <c r="AC959" s="9"/>
    </row>
    <row r="960" spans="1:29" ht="14.25" customHeight="1">
      <c r="A960" s="156"/>
      <c r="B960" s="9"/>
      <c r="C960" s="9"/>
      <c r="D960" s="9"/>
      <c r="E960" s="9"/>
      <c r="F960" s="9"/>
      <c r="G960" s="9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"/>
      <c r="U960" s="9"/>
      <c r="V960" s="9"/>
      <c r="W960" s="9"/>
      <c r="X960" s="9"/>
      <c r="Y960" s="9"/>
      <c r="Z960" s="9"/>
      <c r="AA960" s="9"/>
      <c r="AB960" s="9"/>
      <c r="AC960" s="9"/>
    </row>
    <row r="961" spans="1:29" ht="14.25" customHeight="1">
      <c r="A961" s="156"/>
      <c r="B961" s="9"/>
      <c r="C961" s="9"/>
      <c r="D961" s="9"/>
      <c r="E961" s="9"/>
      <c r="F961" s="9"/>
      <c r="G961" s="9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"/>
      <c r="U961" s="9"/>
      <c r="V961" s="9"/>
      <c r="W961" s="9"/>
      <c r="X961" s="9"/>
      <c r="Y961" s="9"/>
      <c r="Z961" s="9"/>
      <c r="AA961" s="9"/>
      <c r="AB961" s="9"/>
      <c r="AC961" s="9"/>
    </row>
    <row r="962" spans="1:29" ht="14.25" customHeight="1">
      <c r="A962" s="156"/>
      <c r="B962" s="9"/>
      <c r="C962" s="9"/>
      <c r="D962" s="9"/>
      <c r="E962" s="9"/>
      <c r="F962" s="9"/>
      <c r="G962" s="9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"/>
      <c r="U962" s="9"/>
      <c r="V962" s="9"/>
      <c r="W962" s="9"/>
      <c r="X962" s="9"/>
      <c r="Y962" s="9"/>
      <c r="Z962" s="9"/>
      <c r="AA962" s="9"/>
      <c r="AB962" s="9"/>
      <c r="AC962" s="9"/>
    </row>
    <row r="963" spans="1:29" ht="14.25" customHeight="1">
      <c r="A963" s="156"/>
      <c r="B963" s="9"/>
      <c r="C963" s="9"/>
      <c r="D963" s="9"/>
      <c r="E963" s="9"/>
      <c r="F963" s="9"/>
      <c r="G963" s="9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"/>
      <c r="U963" s="9"/>
      <c r="V963" s="9"/>
      <c r="W963" s="9"/>
      <c r="X963" s="9"/>
      <c r="Y963" s="9"/>
      <c r="Z963" s="9"/>
      <c r="AA963" s="9"/>
      <c r="AB963" s="9"/>
      <c r="AC963" s="9"/>
    </row>
    <row r="964" spans="1:29" ht="14.25" customHeight="1">
      <c r="A964" s="156"/>
      <c r="B964" s="9"/>
      <c r="C964" s="9"/>
      <c r="D964" s="9"/>
      <c r="E964" s="9"/>
      <c r="F964" s="9"/>
      <c r="G964" s="9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"/>
      <c r="U964" s="9"/>
      <c r="V964" s="9"/>
      <c r="W964" s="9"/>
      <c r="X964" s="9"/>
      <c r="Y964" s="9"/>
      <c r="Z964" s="9"/>
      <c r="AA964" s="9"/>
      <c r="AB964" s="9"/>
      <c r="AC964" s="9"/>
    </row>
    <row r="965" spans="1:29" ht="14.25" customHeight="1">
      <c r="A965" s="156"/>
      <c r="B965" s="9"/>
      <c r="C965" s="9"/>
      <c r="D965" s="9"/>
      <c r="E965" s="9"/>
      <c r="F965" s="9"/>
      <c r="G965" s="9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"/>
      <c r="U965" s="9"/>
      <c r="V965" s="9"/>
      <c r="W965" s="9"/>
      <c r="X965" s="9"/>
      <c r="Y965" s="9"/>
      <c r="Z965" s="9"/>
      <c r="AA965" s="9"/>
      <c r="AB965" s="9"/>
      <c r="AC965" s="9"/>
    </row>
    <row r="966" spans="1:29" ht="14.25" customHeight="1">
      <c r="A966" s="156"/>
      <c r="B966" s="9"/>
      <c r="C966" s="9"/>
      <c r="D966" s="9"/>
      <c r="E966" s="9"/>
      <c r="F966" s="9"/>
      <c r="G966" s="9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"/>
      <c r="U966" s="9"/>
      <c r="V966" s="9"/>
      <c r="W966" s="9"/>
      <c r="X966" s="9"/>
      <c r="Y966" s="9"/>
      <c r="Z966" s="9"/>
      <c r="AA966" s="9"/>
      <c r="AB966" s="9"/>
      <c r="AC966" s="9"/>
    </row>
    <row r="967" spans="1:29" ht="14.25" customHeight="1">
      <c r="A967" s="156"/>
      <c r="B967" s="9"/>
      <c r="C967" s="9"/>
      <c r="D967" s="9"/>
      <c r="E967" s="9"/>
      <c r="F967" s="9"/>
      <c r="G967" s="9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"/>
      <c r="U967" s="9"/>
      <c r="V967" s="9"/>
      <c r="W967" s="9"/>
      <c r="X967" s="9"/>
      <c r="Y967" s="9"/>
      <c r="Z967" s="9"/>
      <c r="AA967" s="9"/>
      <c r="AB967" s="9"/>
      <c r="AC967" s="9"/>
    </row>
    <row r="968" spans="1:29" ht="14.25" customHeight="1">
      <c r="A968" s="156"/>
      <c r="B968" s="9"/>
      <c r="C968" s="9"/>
      <c r="D968" s="9"/>
      <c r="E968" s="9"/>
      <c r="F968" s="9"/>
      <c r="G968" s="9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"/>
      <c r="U968" s="9"/>
      <c r="V968" s="9"/>
      <c r="W968" s="9"/>
      <c r="X968" s="9"/>
      <c r="Y968" s="9"/>
      <c r="Z968" s="9"/>
      <c r="AA968" s="9"/>
      <c r="AB968" s="9"/>
      <c r="AC968" s="9"/>
    </row>
    <row r="969" spans="1:29" ht="14.25" customHeight="1">
      <c r="A969" s="156"/>
      <c r="B969" s="9"/>
      <c r="C969" s="9"/>
      <c r="D969" s="9"/>
      <c r="E969" s="9"/>
      <c r="F969" s="9"/>
      <c r="G969" s="9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"/>
      <c r="U969" s="9"/>
      <c r="V969" s="9"/>
      <c r="W969" s="9"/>
      <c r="X969" s="9"/>
      <c r="Y969" s="9"/>
      <c r="Z969" s="9"/>
      <c r="AA969" s="9"/>
      <c r="AB969" s="9"/>
      <c r="AC969" s="9"/>
    </row>
    <row r="970" spans="1:29" ht="14.25" customHeight="1">
      <c r="A970" s="156"/>
      <c r="B970" s="9"/>
      <c r="C970" s="9"/>
      <c r="D970" s="9"/>
      <c r="E970" s="9"/>
      <c r="F970" s="9"/>
      <c r="G970" s="9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"/>
      <c r="U970" s="9"/>
      <c r="V970" s="9"/>
      <c r="W970" s="9"/>
      <c r="X970" s="9"/>
      <c r="Y970" s="9"/>
      <c r="Z970" s="9"/>
      <c r="AA970" s="9"/>
      <c r="AB970" s="9"/>
      <c r="AC970" s="9"/>
    </row>
    <row r="971" spans="1:29" ht="14.25" customHeight="1">
      <c r="A971" s="156"/>
      <c r="B971" s="9"/>
      <c r="C971" s="9"/>
      <c r="D971" s="9"/>
      <c r="E971" s="9"/>
      <c r="F971" s="9"/>
      <c r="G971" s="9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"/>
      <c r="U971" s="9"/>
      <c r="V971" s="9"/>
      <c r="W971" s="9"/>
      <c r="X971" s="9"/>
      <c r="Y971" s="9"/>
      <c r="Z971" s="9"/>
      <c r="AA971" s="9"/>
      <c r="AB971" s="9"/>
      <c r="AC971" s="9"/>
    </row>
    <row r="972" spans="1:29" ht="14.25" customHeight="1">
      <c r="A972" s="156"/>
      <c r="B972" s="9"/>
      <c r="C972" s="9"/>
      <c r="D972" s="9"/>
      <c r="E972" s="9"/>
      <c r="F972" s="9"/>
      <c r="G972" s="9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"/>
      <c r="U972" s="9"/>
      <c r="V972" s="9"/>
      <c r="W972" s="9"/>
      <c r="X972" s="9"/>
      <c r="Y972" s="9"/>
      <c r="Z972" s="9"/>
      <c r="AA972" s="9"/>
      <c r="AB972" s="9"/>
      <c r="AC972" s="9"/>
    </row>
    <row r="973" spans="1:29" ht="14.25" customHeight="1">
      <c r="A973" s="156"/>
      <c r="B973" s="9"/>
      <c r="C973" s="9"/>
      <c r="D973" s="9"/>
      <c r="E973" s="9"/>
      <c r="F973" s="9"/>
      <c r="G973" s="9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"/>
      <c r="U973" s="9"/>
      <c r="V973" s="9"/>
      <c r="W973" s="9"/>
      <c r="X973" s="9"/>
      <c r="Y973" s="9"/>
      <c r="Z973" s="9"/>
      <c r="AA973" s="9"/>
      <c r="AB973" s="9"/>
      <c r="AC973" s="9"/>
    </row>
    <row r="974" spans="1:29" ht="14.25" customHeight="1">
      <c r="A974" s="156"/>
      <c r="B974" s="9"/>
      <c r="C974" s="9"/>
      <c r="D974" s="9"/>
      <c r="E974" s="9"/>
      <c r="F974" s="9"/>
      <c r="G974" s="9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"/>
      <c r="U974" s="9"/>
      <c r="V974" s="9"/>
      <c r="W974" s="9"/>
      <c r="X974" s="9"/>
      <c r="Y974" s="9"/>
      <c r="Z974" s="9"/>
      <c r="AA974" s="9"/>
      <c r="AB974" s="9"/>
      <c r="AC974" s="9"/>
    </row>
    <row r="975" spans="1:29" ht="14.25" customHeight="1">
      <c r="A975" s="156"/>
      <c r="B975" s="9"/>
      <c r="C975" s="9"/>
      <c r="D975" s="9"/>
      <c r="E975" s="9"/>
      <c r="F975" s="9"/>
      <c r="G975" s="9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"/>
      <c r="U975" s="9"/>
      <c r="V975" s="9"/>
      <c r="W975" s="9"/>
      <c r="X975" s="9"/>
      <c r="Y975" s="9"/>
      <c r="Z975" s="9"/>
      <c r="AA975" s="9"/>
      <c r="AB975" s="9"/>
      <c r="AC975" s="9"/>
    </row>
    <row r="976" spans="1:29" ht="14.25" customHeight="1">
      <c r="A976" s="156"/>
      <c r="B976" s="9"/>
      <c r="C976" s="9"/>
      <c r="D976" s="9"/>
      <c r="E976" s="9"/>
      <c r="F976" s="9"/>
      <c r="G976" s="9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"/>
      <c r="U976" s="9"/>
      <c r="V976" s="9"/>
      <c r="W976" s="9"/>
      <c r="X976" s="9"/>
      <c r="Y976" s="9"/>
      <c r="Z976" s="9"/>
      <c r="AA976" s="9"/>
      <c r="AB976" s="9"/>
      <c r="AC976" s="9"/>
    </row>
    <row r="977" spans="1:29" ht="14.25" customHeight="1">
      <c r="A977" s="156"/>
      <c r="B977" s="9"/>
      <c r="C977" s="9"/>
      <c r="D977" s="9"/>
      <c r="E977" s="9"/>
      <c r="F977" s="9"/>
      <c r="G977" s="9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"/>
      <c r="U977" s="9"/>
      <c r="V977" s="9"/>
      <c r="W977" s="9"/>
      <c r="X977" s="9"/>
      <c r="Y977" s="9"/>
      <c r="Z977" s="9"/>
      <c r="AA977" s="9"/>
      <c r="AB977" s="9"/>
      <c r="AC977" s="9"/>
    </row>
    <row r="978" spans="1:29" ht="14.25" customHeight="1">
      <c r="A978" s="156"/>
      <c r="B978" s="9"/>
      <c r="C978" s="9"/>
      <c r="D978" s="9"/>
      <c r="E978" s="9"/>
      <c r="F978" s="9"/>
      <c r="G978" s="9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"/>
      <c r="U978" s="9"/>
      <c r="V978" s="9"/>
      <c r="W978" s="9"/>
      <c r="X978" s="9"/>
      <c r="Y978" s="9"/>
      <c r="Z978" s="9"/>
      <c r="AA978" s="9"/>
      <c r="AB978" s="9"/>
      <c r="AC978" s="9"/>
    </row>
    <row r="979" spans="1:29" ht="14.25" customHeight="1">
      <c r="A979" s="156"/>
      <c r="B979" s="9"/>
      <c r="C979" s="9"/>
      <c r="D979" s="9"/>
      <c r="E979" s="9"/>
      <c r="F979" s="9"/>
      <c r="G979" s="9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"/>
      <c r="U979" s="9"/>
      <c r="V979" s="9"/>
      <c r="W979" s="9"/>
      <c r="X979" s="9"/>
      <c r="Y979" s="9"/>
      <c r="Z979" s="9"/>
      <c r="AA979" s="9"/>
      <c r="AB979" s="9"/>
      <c r="AC979" s="9"/>
    </row>
    <row r="980" spans="1:29" ht="14.25" customHeight="1">
      <c r="A980" s="156"/>
      <c r="B980" s="9"/>
      <c r="C980" s="9"/>
      <c r="D980" s="9"/>
      <c r="E980" s="9"/>
      <c r="F980" s="9"/>
      <c r="G980" s="9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"/>
      <c r="U980" s="9"/>
      <c r="V980" s="9"/>
      <c r="W980" s="9"/>
      <c r="X980" s="9"/>
      <c r="Y980" s="9"/>
      <c r="Z980" s="9"/>
      <c r="AA980" s="9"/>
      <c r="AB980" s="9"/>
      <c r="AC980" s="9"/>
    </row>
    <row r="981" spans="1:29" ht="14.25" customHeight="1">
      <c r="A981" s="156"/>
      <c r="B981" s="9"/>
      <c r="C981" s="9"/>
      <c r="D981" s="9"/>
      <c r="E981" s="9"/>
      <c r="F981" s="9"/>
      <c r="G981" s="9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"/>
      <c r="U981" s="9"/>
      <c r="V981" s="9"/>
      <c r="W981" s="9"/>
      <c r="X981" s="9"/>
      <c r="Y981" s="9"/>
      <c r="Z981" s="9"/>
      <c r="AA981" s="9"/>
      <c r="AB981" s="9"/>
      <c r="AC981" s="9"/>
    </row>
    <row r="982" spans="1:29" ht="14.25" customHeight="1">
      <c r="A982" s="156"/>
      <c r="B982" s="9"/>
      <c r="C982" s="9"/>
      <c r="D982" s="9"/>
      <c r="E982" s="9"/>
      <c r="F982" s="9"/>
      <c r="G982" s="9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"/>
      <c r="U982" s="9"/>
      <c r="V982" s="9"/>
      <c r="W982" s="9"/>
      <c r="X982" s="9"/>
      <c r="Y982" s="9"/>
      <c r="Z982" s="9"/>
      <c r="AA982" s="9"/>
      <c r="AB982" s="9"/>
      <c r="AC982" s="9"/>
    </row>
    <row r="983" spans="1:29" ht="14.25" customHeight="1">
      <c r="A983" s="156"/>
      <c r="B983" s="9"/>
      <c r="C983" s="9"/>
      <c r="D983" s="9"/>
      <c r="E983" s="9"/>
      <c r="F983" s="9"/>
      <c r="G983" s="9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"/>
      <c r="U983" s="9"/>
      <c r="V983" s="9"/>
      <c r="W983" s="9"/>
      <c r="X983" s="9"/>
      <c r="Y983" s="9"/>
      <c r="Z983" s="9"/>
      <c r="AA983" s="9"/>
      <c r="AB983" s="9"/>
      <c r="AC983" s="9"/>
    </row>
    <row r="984" spans="1:29" ht="14.25" customHeight="1">
      <c r="A984" s="156"/>
      <c r="B984" s="9"/>
      <c r="C984" s="9"/>
      <c r="D984" s="9"/>
      <c r="E984" s="9"/>
      <c r="F984" s="9"/>
      <c r="G984" s="9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"/>
      <c r="U984" s="9"/>
      <c r="V984" s="9"/>
      <c r="W984" s="9"/>
      <c r="X984" s="9"/>
      <c r="Y984" s="9"/>
      <c r="Z984" s="9"/>
      <c r="AA984" s="9"/>
      <c r="AB984" s="9"/>
      <c r="AC984" s="9"/>
    </row>
    <row r="985" spans="1:29" ht="14.25" customHeight="1">
      <c r="A985" s="156"/>
      <c r="B985" s="9"/>
      <c r="C985" s="9"/>
      <c r="D985" s="9"/>
      <c r="E985" s="9"/>
      <c r="F985" s="9"/>
      <c r="G985" s="9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"/>
      <c r="U985" s="9"/>
      <c r="V985" s="9"/>
      <c r="W985" s="9"/>
      <c r="X985" s="9"/>
      <c r="Y985" s="9"/>
      <c r="Z985" s="9"/>
      <c r="AA985" s="9"/>
      <c r="AB985" s="9"/>
      <c r="AC985" s="9"/>
    </row>
    <row r="986" spans="1:29" ht="14.25" customHeight="1">
      <c r="A986" s="156"/>
      <c r="B986" s="9"/>
      <c r="C986" s="9"/>
      <c r="D986" s="9"/>
      <c r="E986" s="9"/>
      <c r="F986" s="9"/>
      <c r="G986" s="9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"/>
      <c r="U986" s="9"/>
      <c r="V986" s="9"/>
      <c r="W986" s="9"/>
      <c r="X986" s="9"/>
      <c r="Y986" s="9"/>
      <c r="Z986" s="9"/>
      <c r="AA986" s="9"/>
      <c r="AB986" s="9"/>
      <c r="AC986" s="9"/>
    </row>
    <row r="987" spans="1:29" ht="14.25" customHeight="1">
      <c r="A987" s="156"/>
      <c r="B987" s="9"/>
      <c r="C987" s="9"/>
      <c r="D987" s="9"/>
      <c r="E987" s="9"/>
      <c r="F987" s="9"/>
      <c r="G987" s="9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"/>
      <c r="U987" s="9"/>
      <c r="V987" s="9"/>
      <c r="W987" s="9"/>
      <c r="X987" s="9"/>
      <c r="Y987" s="9"/>
      <c r="Z987" s="9"/>
      <c r="AA987" s="9"/>
      <c r="AB987" s="9"/>
      <c r="AC987" s="9"/>
    </row>
    <row r="988" spans="1:29" ht="14.25" customHeight="1">
      <c r="A988" s="156"/>
      <c r="B988" s="9"/>
      <c r="C988" s="9"/>
      <c r="D988" s="9"/>
      <c r="E988" s="9"/>
      <c r="F988" s="9"/>
      <c r="G988" s="9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"/>
      <c r="U988" s="9"/>
      <c r="V988" s="9"/>
      <c r="W988" s="9"/>
      <c r="X988" s="9"/>
      <c r="Y988" s="9"/>
      <c r="Z988" s="9"/>
      <c r="AA988" s="9"/>
      <c r="AB988" s="9"/>
      <c r="AC988" s="9"/>
    </row>
    <row r="989" spans="1:29" ht="14.25" customHeight="1">
      <c r="A989" s="156"/>
      <c r="B989" s="9"/>
      <c r="C989" s="9"/>
      <c r="D989" s="9"/>
      <c r="E989" s="9"/>
      <c r="F989" s="9"/>
      <c r="G989" s="9"/>
      <c r="H989" s="92"/>
      <c r="I989" s="92"/>
      <c r="J989" s="92"/>
      <c r="K989" s="92"/>
      <c r="L989" s="92"/>
      <c r="M989" s="92"/>
      <c r="N989" s="92"/>
      <c r="O989" s="92"/>
      <c r="P989" s="92"/>
      <c r="Q989" s="92"/>
      <c r="R989" s="92"/>
      <c r="S989" s="92"/>
      <c r="T989" s="9"/>
      <c r="U989" s="9"/>
      <c r="V989" s="9"/>
      <c r="W989" s="9"/>
      <c r="X989" s="9"/>
      <c r="Y989" s="9"/>
      <c r="Z989" s="9"/>
      <c r="AA989" s="9"/>
      <c r="AB989" s="9"/>
      <c r="AC989" s="9"/>
    </row>
    <row r="990" spans="1:29" ht="14.25" customHeight="1">
      <c r="A990" s="156"/>
      <c r="B990" s="9"/>
      <c r="C990" s="9"/>
      <c r="D990" s="9"/>
      <c r="E990" s="9"/>
      <c r="F990" s="9"/>
      <c r="G990" s="9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"/>
      <c r="U990" s="9"/>
      <c r="V990" s="9"/>
      <c r="W990" s="9"/>
      <c r="X990" s="9"/>
      <c r="Y990" s="9"/>
      <c r="Z990" s="9"/>
      <c r="AA990" s="9"/>
      <c r="AB990" s="9"/>
      <c r="AC990" s="9"/>
    </row>
    <row r="991" spans="1:29" ht="14.25" customHeight="1">
      <c r="A991" s="156"/>
      <c r="B991" s="9"/>
      <c r="C991" s="9"/>
      <c r="D991" s="9"/>
      <c r="E991" s="9"/>
      <c r="F991" s="9"/>
      <c r="G991" s="9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"/>
      <c r="U991" s="9"/>
      <c r="V991" s="9"/>
      <c r="W991" s="9"/>
      <c r="X991" s="9"/>
      <c r="Y991" s="9"/>
      <c r="Z991" s="9"/>
      <c r="AA991" s="9"/>
      <c r="AB991" s="9"/>
      <c r="AC991" s="9"/>
    </row>
    <row r="992" spans="1:29" ht="14.25" customHeight="1">
      <c r="A992" s="156"/>
      <c r="B992" s="9"/>
      <c r="C992" s="9"/>
      <c r="D992" s="9"/>
      <c r="E992" s="9"/>
      <c r="F992" s="9"/>
      <c r="G992" s="9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"/>
      <c r="U992" s="9"/>
      <c r="V992" s="9"/>
      <c r="W992" s="9"/>
      <c r="X992" s="9"/>
      <c r="Y992" s="9"/>
      <c r="Z992" s="9"/>
      <c r="AA992" s="9"/>
      <c r="AB992" s="9"/>
      <c r="AC992" s="9"/>
    </row>
    <row r="993" spans="1:29" ht="14.25" customHeight="1">
      <c r="A993" s="156"/>
      <c r="B993" s="9"/>
      <c r="C993" s="9"/>
      <c r="D993" s="9"/>
      <c r="E993" s="9"/>
      <c r="F993" s="9"/>
      <c r="G993" s="9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"/>
      <c r="U993" s="9"/>
      <c r="V993" s="9"/>
      <c r="W993" s="9"/>
      <c r="X993" s="9"/>
      <c r="Y993" s="9"/>
      <c r="Z993" s="9"/>
      <c r="AA993" s="9"/>
      <c r="AB993" s="9"/>
      <c r="AC993" s="9"/>
    </row>
    <row r="994" spans="1:29" ht="14.25" customHeight="1">
      <c r="A994" s="156"/>
      <c r="B994" s="9"/>
      <c r="C994" s="9"/>
      <c r="D994" s="9"/>
      <c r="E994" s="9"/>
      <c r="F994" s="9"/>
      <c r="G994" s="9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"/>
      <c r="U994" s="9"/>
      <c r="V994" s="9"/>
      <c r="W994" s="9"/>
      <c r="X994" s="9"/>
      <c r="Y994" s="9"/>
      <c r="Z994" s="9"/>
      <c r="AA994" s="9"/>
      <c r="AB994" s="9"/>
      <c r="AC994" s="9"/>
    </row>
    <row r="995" spans="1:29" ht="14.25" customHeight="1">
      <c r="A995" s="156"/>
      <c r="B995" s="9"/>
      <c r="C995" s="9"/>
      <c r="D995" s="9"/>
      <c r="E995" s="9"/>
      <c r="F995" s="9"/>
      <c r="G995" s="9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"/>
      <c r="U995" s="9"/>
      <c r="V995" s="9"/>
      <c r="W995" s="9"/>
      <c r="X995" s="9"/>
      <c r="Y995" s="9"/>
      <c r="Z995" s="9"/>
      <c r="AA995" s="9"/>
      <c r="AB995" s="9"/>
      <c r="AC995" s="9"/>
    </row>
    <row r="996" spans="1:29" ht="14.25" customHeight="1">
      <c r="A996" s="156"/>
      <c r="B996" s="9"/>
      <c r="C996" s="9"/>
      <c r="D996" s="9"/>
      <c r="E996" s="9"/>
      <c r="F996" s="9"/>
      <c r="G996" s="9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"/>
      <c r="U996" s="9"/>
      <c r="V996" s="9"/>
      <c r="W996" s="9"/>
      <c r="X996" s="9"/>
      <c r="Y996" s="9"/>
      <c r="Z996" s="9"/>
      <c r="AA996" s="9"/>
      <c r="AB996" s="9"/>
      <c r="AC996" s="9"/>
    </row>
    <row r="997" spans="1:29" ht="14.25" customHeight="1">
      <c r="A997" s="156"/>
      <c r="B997" s="9"/>
      <c r="C997" s="9"/>
      <c r="D997" s="9"/>
      <c r="E997" s="9"/>
      <c r="F997" s="9"/>
      <c r="G997" s="9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"/>
      <c r="U997" s="9"/>
      <c r="V997" s="9"/>
      <c r="W997" s="9"/>
      <c r="X997" s="9"/>
      <c r="Y997" s="9"/>
      <c r="Z997" s="9"/>
      <c r="AA997" s="9"/>
      <c r="AB997" s="9"/>
      <c r="AC997" s="9"/>
    </row>
    <row r="998" spans="1:29" ht="14.25" customHeight="1">
      <c r="A998" s="156"/>
      <c r="B998" s="9"/>
      <c r="C998" s="9"/>
      <c r="D998" s="9"/>
      <c r="E998" s="9"/>
      <c r="F998" s="9"/>
      <c r="G998" s="9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"/>
      <c r="U998" s="9"/>
      <c r="V998" s="9"/>
      <c r="W998" s="9"/>
      <c r="X998" s="9"/>
      <c r="Y998" s="9"/>
      <c r="Z998" s="9"/>
      <c r="AA998" s="9"/>
      <c r="AB998" s="9"/>
      <c r="AC998" s="9"/>
    </row>
    <row r="999" spans="1:29" ht="14.25" customHeight="1">
      <c r="A999" s="156"/>
      <c r="B999" s="9"/>
      <c r="C999" s="9"/>
      <c r="D999" s="9"/>
      <c r="E999" s="9"/>
      <c r="F999" s="9"/>
      <c r="G999" s="9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"/>
      <c r="U999" s="9"/>
      <c r="V999" s="9"/>
      <c r="W999" s="9"/>
      <c r="X999" s="9"/>
      <c r="Y999" s="9"/>
      <c r="Z999" s="9"/>
      <c r="AA999" s="9"/>
      <c r="AB999" s="9"/>
      <c r="AC999" s="9"/>
    </row>
    <row r="1000" spans="1:29" ht="14.25" customHeight="1">
      <c r="A1000" s="156"/>
      <c r="B1000" s="9"/>
      <c r="C1000" s="9"/>
      <c r="D1000" s="9"/>
      <c r="E1000" s="9"/>
      <c r="F1000" s="9"/>
      <c r="G1000" s="9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</row>
  </sheetData>
  <autoFilter ref="A2:A708" xr:uid="{00000000-0009-0000-0000-000004000000}"/>
  <mergeCells count="154">
    <mergeCell ref="B302:C302"/>
    <mergeCell ref="B304:C304"/>
    <mergeCell ref="G315:H315"/>
    <mergeCell ref="C310:E310"/>
    <mergeCell ref="B324:D324"/>
    <mergeCell ref="B325:D325"/>
    <mergeCell ref="B328:D328"/>
    <mergeCell ref="B329:D329"/>
    <mergeCell ref="B330:D330"/>
    <mergeCell ref="B274:D274"/>
    <mergeCell ref="B275:D275"/>
    <mergeCell ref="B276:D276"/>
    <mergeCell ref="B277:D277"/>
    <mergeCell ref="B278:D278"/>
    <mergeCell ref="B279:D279"/>
    <mergeCell ref="B283:D283"/>
    <mergeCell ref="B284:D284"/>
    <mergeCell ref="G294:I294"/>
    <mergeCell ref="C249:D249"/>
    <mergeCell ref="F249:G249"/>
    <mergeCell ref="C250:D250"/>
    <mergeCell ref="F250:G250"/>
    <mergeCell ref="E263:G263"/>
    <mergeCell ref="E264:G264"/>
    <mergeCell ref="E265:G265"/>
    <mergeCell ref="B266:E266"/>
    <mergeCell ref="B273:D273"/>
    <mergeCell ref="B592:D592"/>
    <mergeCell ref="B608:C608"/>
    <mergeCell ref="B610:C610"/>
    <mergeCell ref="B612:C612"/>
    <mergeCell ref="D615:E615"/>
    <mergeCell ref="C694:D694"/>
    <mergeCell ref="F694:G694"/>
    <mergeCell ref="C649:E649"/>
    <mergeCell ref="F652:G652"/>
    <mergeCell ref="B663:D663"/>
    <mergeCell ref="B664:E664"/>
    <mergeCell ref="F669:G669"/>
    <mergeCell ref="B682:C682"/>
    <mergeCell ref="D686:E686"/>
    <mergeCell ref="B537:C537"/>
    <mergeCell ref="D540:E540"/>
    <mergeCell ref="B569:E569"/>
    <mergeCell ref="G569:G572"/>
    <mergeCell ref="B578:D578"/>
    <mergeCell ref="B579:D579"/>
    <mergeCell ref="B580:D580"/>
    <mergeCell ref="B581:D581"/>
    <mergeCell ref="B583:D583"/>
    <mergeCell ref="F505:H505"/>
    <mergeCell ref="B507:D507"/>
    <mergeCell ref="B508:D508"/>
    <mergeCell ref="B509:D509"/>
    <mergeCell ref="B510:D510"/>
    <mergeCell ref="B514:D514"/>
    <mergeCell ref="F514:G515"/>
    <mergeCell ref="B533:C533"/>
    <mergeCell ref="B535:C535"/>
    <mergeCell ref="D447:F447"/>
    <mergeCell ref="E449:F449"/>
    <mergeCell ref="C460:D460"/>
    <mergeCell ref="C461:D461"/>
    <mergeCell ref="F460:G460"/>
    <mergeCell ref="F461:G461"/>
    <mergeCell ref="E474:G474"/>
    <mergeCell ref="E476:G476"/>
    <mergeCell ref="B494:E494"/>
    <mergeCell ref="B394:D394"/>
    <mergeCell ref="C406:D406"/>
    <mergeCell ref="C407:D407"/>
    <mergeCell ref="F407:G407"/>
    <mergeCell ref="I407:J407"/>
    <mergeCell ref="K426:L426"/>
    <mergeCell ref="B443:D443"/>
    <mergeCell ref="B444:D444"/>
    <mergeCell ref="D446:F446"/>
    <mergeCell ref="E420:G420"/>
    <mergeCell ref="E422:G422"/>
    <mergeCell ref="C424:E424"/>
    <mergeCell ref="G432:H432"/>
    <mergeCell ref="B438:D438"/>
    <mergeCell ref="B439:D439"/>
    <mergeCell ref="B442:D442"/>
    <mergeCell ref="C357:D357"/>
    <mergeCell ref="C358:D358"/>
    <mergeCell ref="E371:G371"/>
    <mergeCell ref="E372:H372"/>
    <mergeCell ref="E373:G373"/>
    <mergeCell ref="C376:E376"/>
    <mergeCell ref="B387:D387"/>
    <mergeCell ref="B392:D392"/>
    <mergeCell ref="B393:D393"/>
    <mergeCell ref="F357:G357"/>
    <mergeCell ref="F358:G358"/>
    <mergeCell ref="E149:G149"/>
    <mergeCell ref="C150:E150"/>
    <mergeCell ref="G158:H158"/>
    <mergeCell ref="B164:D164"/>
    <mergeCell ref="B165:D165"/>
    <mergeCell ref="B168:D168"/>
    <mergeCell ref="B221:D221"/>
    <mergeCell ref="B222:D222"/>
    <mergeCell ref="B223:D223"/>
    <mergeCell ref="B169:D169"/>
    <mergeCell ref="B170:D170"/>
    <mergeCell ref="D174:E174"/>
    <mergeCell ref="E175:F175"/>
    <mergeCell ref="C186:D186"/>
    <mergeCell ref="F186:G186"/>
    <mergeCell ref="C187:D187"/>
    <mergeCell ref="F187:G187"/>
    <mergeCell ref="E200:G200"/>
    <mergeCell ref="E202:G202"/>
    <mergeCell ref="C203:E203"/>
    <mergeCell ref="G208:H208"/>
    <mergeCell ref="B217:D217"/>
    <mergeCell ref="B218:D218"/>
    <mergeCell ref="H118:I118"/>
    <mergeCell ref="B117:D117"/>
    <mergeCell ref="D121:E121"/>
    <mergeCell ref="E122:F122"/>
    <mergeCell ref="C133:D133"/>
    <mergeCell ref="F133:G133"/>
    <mergeCell ref="C134:D134"/>
    <mergeCell ref="F134:G134"/>
    <mergeCell ref="E147:G147"/>
    <mergeCell ref="B76:D76"/>
    <mergeCell ref="B77:D77"/>
    <mergeCell ref="E88:F88"/>
    <mergeCell ref="C88:D88"/>
    <mergeCell ref="C97:E97"/>
    <mergeCell ref="B111:D111"/>
    <mergeCell ref="B112:D112"/>
    <mergeCell ref="B115:D115"/>
    <mergeCell ref="B116:D116"/>
    <mergeCell ref="C41:D41"/>
    <mergeCell ref="E41:F41"/>
    <mergeCell ref="G41:H41"/>
    <mergeCell ref="C51:E51"/>
    <mergeCell ref="I61:J61"/>
    <mergeCell ref="F60:G60"/>
    <mergeCell ref="B65:D65"/>
    <mergeCell ref="B66:E66"/>
    <mergeCell ref="B75:D75"/>
    <mergeCell ref="H1:S1"/>
    <mergeCell ref="C3:E3"/>
    <mergeCell ref="F12:G12"/>
    <mergeCell ref="B17:D17"/>
    <mergeCell ref="B18:E18"/>
    <mergeCell ref="B27:D27"/>
    <mergeCell ref="B28:D28"/>
    <mergeCell ref="B29:D29"/>
    <mergeCell ref="G35:I35"/>
  </mergeCells>
  <dataValidations count="10">
    <dataValidation type="list" allowBlank="1" showErrorMessage="1" sqref="F172" xr:uid="{00000000-0002-0000-0400-000000000000}">
      <formula1>$K$172:$K$173</formula1>
    </dataValidation>
    <dataValidation type="list" allowBlank="1" showErrorMessage="1" sqref="F667" xr:uid="{00000000-0002-0000-0400-000001000000}">
      <formula1>$K$667:$K$673</formula1>
    </dataValidation>
    <dataValidation type="list" allowBlank="1" showErrorMessage="1" sqref="E515" xr:uid="{00000000-0002-0000-0400-000002000000}">
      <formula1>$P$521:$P$523</formula1>
    </dataValidation>
    <dataValidation type="decimal" operator="lessThanOrEqual" allowBlank="1" showInputMessage="1" showErrorMessage="1" prompt="Please check allowed only for INBT Case with 12 EMI Paid and Combined Exposure(including proposed) should be less than or equal to the initial loan amount." sqref="D135 G135" xr:uid="{00000000-0002-0000-0400-000003000000}">
      <formula1>1500000</formula1>
    </dataValidation>
    <dataValidation type="decimal" operator="greaterThan" allowBlank="1" showInputMessage="1" showErrorMessage="1" prompt="Check 48M Tenure Conditions - Check 48M Tenure Conditions" sqref="D45" xr:uid="{00000000-0002-0000-0400-000004000000}">
      <formula1>36</formula1>
    </dataValidation>
    <dataValidation type="list" allowBlank="1" sqref="C83" xr:uid="{00000000-0002-0000-0400-000006000000}">
      <formula1>"Service,Manufacturer,Trader"</formula1>
    </dataValidation>
    <dataValidation type="list" allowBlank="1" showErrorMessage="1" sqref="F570" xr:uid="{00000000-0002-0000-0400-000007000000}">
      <formula1>$AC$570:$AC$571</formula1>
    </dataValidation>
    <dataValidation type="decimal" operator="lessThanOrEqual" allowBlank="1" showInputMessage="1" showErrorMessage="1" prompt="Check 48M Tenure Conditions - Check 48M Tenure Conditions" sqref="D43" xr:uid="{00000000-0002-0000-0400-000008000000}">
      <formula1>36</formula1>
    </dataValidation>
    <dataValidation type="list" allowBlank="1" showErrorMessage="1" sqref="C332" xr:uid="{00000000-0002-0000-0400-000009000000}">
      <formula1>$J$335:$J$336</formula1>
    </dataValidation>
    <dataValidation type="list" allowBlank="1" showErrorMessage="1" sqref="H44:H49" xr:uid="{00000000-0002-0000-0400-00000B000000}">
      <formula1>$N$40:$N$41</formula1>
    </dataValidation>
  </dataValidations>
  <pageMargins left="0.7" right="0.7" top="0.3" bottom="0.3" header="0" footer="0"/>
  <pageSetup paperSize="9"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400-000005000000}">
          <x14:formula1>
            <xm:f>'Mstr_Sh-BIL-Audit'!$A$482:$A$492</xm:f>
          </x14:formula1>
          <xm:sqref>F35</xm:sqref>
        </x14:dataValidation>
        <x14:dataValidation type="list" allowBlank="1" showErrorMessage="1" xr:uid="{00000000-0002-0000-0400-00000A000000}">
          <x14:formula1>
            <xm:f>'Master_Sheet-Doctor'!$B$328:$B$330</xm:f>
          </x14:formula1>
          <xm:sqref>C35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A1:Z1000"/>
  <sheetViews>
    <sheetView topLeftCell="B10" workbookViewId="0"/>
  </sheetViews>
  <sheetFormatPr defaultColWidth="12.625" defaultRowHeight="15" customHeight="1"/>
  <cols>
    <col min="1" max="1" width="15.375" customWidth="1"/>
    <col min="2" max="2" width="35.25" customWidth="1"/>
    <col min="3" max="3" width="59" customWidth="1"/>
    <col min="4" max="4" width="52" customWidth="1"/>
    <col min="5" max="5" width="12.75" customWidth="1"/>
    <col min="6" max="7" width="7.875" customWidth="1"/>
    <col min="8" max="8" width="39.75" customWidth="1"/>
    <col min="9" max="26" width="8.625" customWidth="1"/>
  </cols>
  <sheetData>
    <row r="1" spans="1:26" ht="14.25" customHeight="1">
      <c r="A1" s="335" t="s">
        <v>142</v>
      </c>
      <c r="B1" s="335" t="s">
        <v>490</v>
      </c>
      <c r="C1" s="335" t="s">
        <v>491</v>
      </c>
      <c r="D1" s="335" t="s">
        <v>492</v>
      </c>
      <c r="E1" s="335" t="s">
        <v>493</v>
      </c>
      <c r="F1" s="335" t="s">
        <v>143</v>
      </c>
      <c r="G1" s="328"/>
      <c r="H1" s="335" t="s">
        <v>494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>
      <c r="A2" s="6" t="s">
        <v>34</v>
      </c>
      <c r="B2" s="6" t="s">
        <v>495</v>
      </c>
      <c r="C2" s="6" t="s">
        <v>496</v>
      </c>
      <c r="D2" s="336" t="s">
        <v>497</v>
      </c>
      <c r="E2" s="116" t="str">
        <f>IF(Input!C7="No","Restricted",VLOOKUP(D2,'Mstr_Sh-BIL-Audit'!A344:B349,2,0))</f>
        <v>Not Applicable</v>
      </c>
      <c r="F2" s="5">
        <f>VLOOKUP(E2,Input!$G$76:$H$85,2,0)</f>
        <v>0</v>
      </c>
      <c r="G2" s="5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>
      <c r="A3" s="6" t="s">
        <v>34</v>
      </c>
      <c r="B3" s="6" t="s">
        <v>498</v>
      </c>
      <c r="C3" s="6" t="s">
        <v>499</v>
      </c>
      <c r="D3" s="336"/>
      <c r="E3" s="116" t="e">
        <f>VLOOKUP(D3,'Mstr_Sh-BIL-Audit'!A380:B383,2,0)</f>
        <v>#N/A</v>
      </c>
      <c r="F3" s="5" t="e">
        <f>VLOOKUP(E3,Input!$G$76:$H$85,2,0)</f>
        <v>#N/A</v>
      </c>
      <c r="G3" s="5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>
      <c r="A4" s="6" t="s">
        <v>34</v>
      </c>
      <c r="B4" s="6" t="s">
        <v>500</v>
      </c>
      <c r="C4" s="6" t="s">
        <v>501</v>
      </c>
      <c r="D4" s="336"/>
      <c r="E4" s="116" t="e">
        <f>VLOOKUP(D4,'Mstr_Sh-BIL-Audit'!A12:B17,2,0)</f>
        <v>#N/A</v>
      </c>
      <c r="F4" s="5" t="e">
        <f>VLOOKUP(E4,Input!$G$76:$H$85,2,0)</f>
        <v>#N/A</v>
      </c>
      <c r="G4" s="5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4.25" customHeight="1">
      <c r="A5" s="6" t="s">
        <v>34</v>
      </c>
      <c r="B5" s="6" t="s">
        <v>502</v>
      </c>
      <c r="C5" s="6" t="s">
        <v>503</v>
      </c>
      <c r="D5" s="337">
        <f>PLBS!C4</f>
        <v>0</v>
      </c>
      <c r="E5" s="116" t="str">
        <f>IF(AND(D5&lt;100,Input!C5="Non-Professional",Input!C6="Yes"),"RCH",IF(AND(D5&lt;100,Input!C5="Non-Professional",Input!C6="No"),"CH-PL",IF(AND((D5&gt;=100),(D5&lt;=5000),(Input!C5="Non-Professional")),"Not Applicable",IF(AND(D5&lt;25,Input!C5="Professional",Input!C6="Yes"),"RCH",IF(AND(D5&lt;25,Input!C5="Professional",Input!C6="No"),"CH-PL",IF(AND((D5&gt;=25),(D5&lt;=5000),(Input!C5="Professional")),"Not Applicable","CH-PL"))))))</f>
        <v>CH-PL</v>
      </c>
      <c r="F5" s="5">
        <f>VLOOKUP(E5,Input!$G$76:$H$85,2,0)</f>
        <v>5</v>
      </c>
      <c r="G5" s="5"/>
      <c r="H5" s="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4.25" customHeight="1">
      <c r="A6" s="6" t="s">
        <v>34</v>
      </c>
      <c r="B6" s="6" t="s">
        <v>417</v>
      </c>
      <c r="C6" s="6" t="s">
        <v>504</v>
      </c>
      <c r="D6" s="336"/>
      <c r="E6" s="116" t="e">
        <f>VLOOKUP(D6,'Mstr_Sh-BIL-Audit'!A398:B403,2,0)</f>
        <v>#N/A</v>
      </c>
      <c r="F6" s="5" t="e">
        <f>VLOOKUP(E6,Input!$G$76:$H$85,2,0)</f>
        <v>#N/A</v>
      </c>
      <c r="G6" s="5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4.25" customHeight="1">
      <c r="A7" s="6" t="s">
        <v>34</v>
      </c>
      <c r="B7" s="6" t="s">
        <v>417</v>
      </c>
      <c r="C7" s="6" t="s">
        <v>505</v>
      </c>
      <c r="D7" s="336"/>
      <c r="E7" s="116" t="e">
        <f>VLOOKUP(D7,'Mstr_Sh-BIL-Audit'!A406:B411,2,0)</f>
        <v>#N/A</v>
      </c>
      <c r="F7" s="5" t="e">
        <f>VLOOKUP(E7,Input!$G$76:$H$85,2,0)</f>
        <v>#N/A</v>
      </c>
      <c r="G7" s="5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4.25" customHeight="1">
      <c r="A8" s="6" t="s">
        <v>34</v>
      </c>
      <c r="B8" s="6" t="s">
        <v>506</v>
      </c>
      <c r="C8" s="6" t="s">
        <v>507</v>
      </c>
      <c r="D8" s="338">
        <f>PLBS!C42</f>
        <v>0</v>
      </c>
      <c r="E8" s="116" t="str">
        <f>IF(AND(OR(FOIR!C35="Trader",FOIR!C35="Service"),(D8&lt;5)),"CH-PL",IF(AND((FOIR!C35="Manufacturer"),(D8&lt;10)),"CH-PL","Not Applicable"))</f>
        <v>CH-PL</v>
      </c>
      <c r="F8" s="5">
        <f>VLOOKUP(E8,Input!$G$76:$H$85,2,0)</f>
        <v>5</v>
      </c>
      <c r="G8" s="5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4.25" customHeight="1">
      <c r="A9" s="6" t="s">
        <v>34</v>
      </c>
      <c r="B9" s="6" t="s">
        <v>506</v>
      </c>
      <c r="C9" s="6" t="s">
        <v>508</v>
      </c>
      <c r="D9" s="338"/>
      <c r="E9" s="116" t="str">
        <f>IF(FOIR!C35="Manufacturer",IF(D8&lt;10,"CH-PL","Not Applicable"),"Not Applicable")</f>
        <v>CH-PL</v>
      </c>
      <c r="F9" s="5">
        <f>VLOOKUP(E9,Input!$G$76:$H$85,2,0)</f>
        <v>5</v>
      </c>
      <c r="G9" s="5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6" t="s">
        <v>34</v>
      </c>
      <c r="B10" s="6" t="s">
        <v>446</v>
      </c>
      <c r="C10" s="6" t="s">
        <v>509</v>
      </c>
      <c r="D10" s="336"/>
      <c r="E10" s="116" t="e">
        <f>VLOOKUP(D10,'Mstr_Sh-BIL-Audit'!A48:B51,2,0)</f>
        <v>#N/A</v>
      </c>
      <c r="F10" s="5" t="e">
        <f>VLOOKUP(E10,Input!$G$76:$H$85,2,0)</f>
        <v>#N/A</v>
      </c>
      <c r="G10" s="5"/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6" t="s">
        <v>34</v>
      </c>
      <c r="B11" s="6" t="s">
        <v>510</v>
      </c>
      <c r="C11" s="6" t="s">
        <v>511</v>
      </c>
      <c r="D11" s="336" t="s">
        <v>512</v>
      </c>
      <c r="E11" s="116" t="str">
        <f>VLOOKUP(D11,'Mstr_Sh-BIL-Audit'!A54:B58,2,0)</f>
        <v>Restricted</v>
      </c>
      <c r="F11" s="5">
        <f>VLOOKUP(E11,Input!$G$76:$H$85,2,0)</f>
        <v>8</v>
      </c>
      <c r="G11" s="5"/>
      <c r="H11" s="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6" t="s">
        <v>34</v>
      </c>
      <c r="B12" s="6" t="s">
        <v>513</v>
      </c>
      <c r="C12" s="6" t="s">
        <v>514</v>
      </c>
      <c r="D12" s="336"/>
      <c r="E12" s="116" t="e">
        <f>VLOOKUP(D12,'Mstr_Sh-BIL-Audit'!A61:B62,2,0)</f>
        <v>#N/A</v>
      </c>
      <c r="F12" s="5" t="e">
        <f>VLOOKUP(E12,Input!$G$76:$H$85,2,0)</f>
        <v>#N/A</v>
      </c>
      <c r="G12" s="5"/>
      <c r="H12" s="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6" t="s">
        <v>34</v>
      </c>
      <c r="B13" s="6" t="s">
        <v>515</v>
      </c>
      <c r="C13" s="6" t="s">
        <v>516</v>
      </c>
      <c r="D13" s="336"/>
      <c r="E13" s="116" t="e">
        <f>VLOOKUP(D13,'Mstr_Sh-BIL-Audit'!A460:B464,2,0)</f>
        <v>#N/A</v>
      </c>
      <c r="F13" s="5" t="e">
        <f>VLOOKUP(E13,Input!$G$76:$H$85,2,0)</f>
        <v>#N/A</v>
      </c>
      <c r="G13" s="5"/>
      <c r="H13" s="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6" t="s">
        <v>34</v>
      </c>
      <c r="B14" s="6" t="s">
        <v>515</v>
      </c>
      <c r="C14" s="6" t="s">
        <v>517</v>
      </c>
      <c r="D14" s="336"/>
      <c r="E14" s="116" t="e">
        <f>VLOOKUP(D14,'Mstr_Sh-BIL-Audit'!A468:B470,2,0)</f>
        <v>#N/A</v>
      </c>
      <c r="F14" s="5" t="e">
        <f>VLOOKUP(E14,Input!$G$76:$H$85,2,0)</f>
        <v>#N/A</v>
      </c>
      <c r="G14" s="5"/>
      <c r="H14" s="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6" t="s">
        <v>34</v>
      </c>
      <c r="B15" s="6" t="s">
        <v>518</v>
      </c>
      <c r="C15" s="6" t="s">
        <v>519</v>
      </c>
      <c r="D15" s="336" t="s">
        <v>520</v>
      </c>
      <c r="E15" s="116" t="e">
        <f>VLOOKUP(D15,'Mstr_Sh-BIL-Audit'!A70:B72,2,0)</f>
        <v>#N/A</v>
      </c>
      <c r="F15" s="5" t="e">
        <f>VLOOKUP(E15,Input!$G$76:$H$85,2,0)</f>
        <v>#N/A</v>
      </c>
      <c r="G15" s="5"/>
      <c r="H15" s="6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6" t="s">
        <v>34</v>
      </c>
      <c r="B16" s="6" t="s">
        <v>521</v>
      </c>
      <c r="C16" s="6" t="s">
        <v>522</v>
      </c>
      <c r="D16" s="336"/>
      <c r="E16" s="116" t="e">
        <f>VLOOKUP(D16,'Mstr_Sh-BIL-Audit'!A365:B371,2,0)</f>
        <v>#N/A</v>
      </c>
      <c r="F16" s="5" t="e">
        <f>VLOOKUP(E16,Input!$G$76:$H$85,2,0)</f>
        <v>#N/A</v>
      </c>
      <c r="G16" s="5"/>
      <c r="H16" s="6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6" t="s">
        <v>34</v>
      </c>
      <c r="B17" s="6" t="s">
        <v>523</v>
      </c>
      <c r="C17" s="6" t="s">
        <v>524</v>
      </c>
      <c r="D17" s="336"/>
      <c r="E17" s="116" t="e">
        <f>VLOOKUP(D17,'Mstr_Sh-BIL-Audit'!A82:B83,2,0)</f>
        <v>#N/A</v>
      </c>
      <c r="F17" s="5" t="e">
        <f>VLOOKUP(E17,Input!$G$76:$H$85,2,0)</f>
        <v>#N/A</v>
      </c>
      <c r="G17" s="5"/>
      <c r="H17" s="6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6" t="s">
        <v>34</v>
      </c>
      <c r="B18" s="6" t="s">
        <v>228</v>
      </c>
      <c r="C18" s="6" t="s">
        <v>525</v>
      </c>
      <c r="D18" s="336"/>
      <c r="E18" s="116" t="e">
        <f>VLOOKUP(D18,'Mstr_Sh-BIL-Audit'!A86:B87,2,0)</f>
        <v>#N/A</v>
      </c>
      <c r="F18" s="5" t="e">
        <f>VLOOKUP(E18,Input!$G$76:$H$85,2,0)</f>
        <v>#N/A</v>
      </c>
      <c r="G18" s="5"/>
      <c r="H18" s="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6" t="s">
        <v>34</v>
      </c>
      <c r="B19" s="6" t="s">
        <v>526</v>
      </c>
      <c r="C19" s="6" t="s">
        <v>527</v>
      </c>
      <c r="D19" s="336"/>
      <c r="E19" s="116" t="e">
        <f>VLOOKUP(D19,'Mstr_Sh-BIL-Audit'!A374:B377,2,0)</f>
        <v>#N/A</v>
      </c>
      <c r="F19" s="5" t="e">
        <f>VLOOKUP(E19,Input!$G$76:$H$85,2,0)</f>
        <v>#N/A</v>
      </c>
      <c r="G19" s="5"/>
      <c r="H19" s="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hidden="1" customHeight="1">
      <c r="A20" s="6"/>
      <c r="B20" s="6"/>
      <c r="C20" s="6"/>
      <c r="D20" s="336"/>
      <c r="E20" s="116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6" t="s">
        <v>34</v>
      </c>
      <c r="B21" s="6" t="s">
        <v>528</v>
      </c>
      <c r="C21" s="6" t="s">
        <v>529</v>
      </c>
      <c r="D21" s="339" t="e">
        <f>PLBS!C73</f>
        <v>#DIV/0!</v>
      </c>
      <c r="E21" s="116" t="e">
        <f>IF(D82&lt;=3,"Not Applicable",IF(AND(D82&gt;3,D82&lt;=5),"RCH",IF(AND(D82&gt;5,D82&lt;=6),"CH-PL","Head CPG")))</f>
        <v>#DIV/0!</v>
      </c>
      <c r="F21" s="5" t="e">
        <f>VLOOKUP(E21,Input!$G$76:$H$85,2,0)</f>
        <v>#DIV/0!</v>
      </c>
      <c r="G21" s="5"/>
      <c r="H21" s="6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6" t="s">
        <v>34</v>
      </c>
      <c r="B22" s="6" t="s">
        <v>530</v>
      </c>
      <c r="C22" s="6" t="s">
        <v>531</v>
      </c>
      <c r="D22" s="339" t="e">
        <f>PLBS!C78</f>
        <v>#DIV/0!</v>
      </c>
      <c r="E22" s="116" t="e">
        <f>IF(D22&lt;=3,"Not Applicable",IF(AND(D22&gt;3,D22&lt;=4),"ZCH",IF(AND(D22&gt;4,Input!C6="Yes"),"RCH","CH-PL")))</f>
        <v>#DIV/0!</v>
      </c>
      <c r="F22" s="5" t="e">
        <f>VLOOKUP(E22,Input!$G$76:$H$85,2,0)</f>
        <v>#DIV/0!</v>
      </c>
      <c r="G22" s="5"/>
      <c r="H22" s="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6" t="s">
        <v>34</v>
      </c>
      <c r="B23" s="6" t="s">
        <v>532</v>
      </c>
      <c r="C23" s="6" t="s">
        <v>533</v>
      </c>
      <c r="D23" s="336"/>
      <c r="E23" s="116" t="e">
        <f>VLOOKUP(D23,'Mstr_Sh-BIL-Audit'!A110:B114,2,0)</f>
        <v>#N/A</v>
      </c>
      <c r="F23" s="5" t="e">
        <f>VLOOKUP(E23,Input!$G$76:$H$85,2,0)</f>
        <v>#N/A</v>
      </c>
      <c r="G23" s="5"/>
      <c r="H23" s="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hidden="1" customHeight="1">
      <c r="A24" s="6"/>
      <c r="B24" s="6"/>
      <c r="C24" s="6"/>
      <c r="D24" s="336"/>
      <c r="E24" s="116" t="s">
        <v>132</v>
      </c>
      <c r="F24" s="5">
        <f>VLOOKUP(E24,Input!$G$76:$H$85,2,0)</f>
        <v>0</v>
      </c>
      <c r="G24" s="5"/>
      <c r="H24" s="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6" t="s">
        <v>34</v>
      </c>
      <c r="B25" s="6" t="s">
        <v>534</v>
      </c>
      <c r="C25" s="6" t="s">
        <v>535</v>
      </c>
      <c r="D25" s="336"/>
      <c r="E25" s="116" t="e">
        <f>VLOOKUP(D25,'Mstr_Sh-BIL-Audit'!A121:B123,2,0)</f>
        <v>#N/A</v>
      </c>
      <c r="F25" s="5" t="e">
        <f>VLOOKUP(E25,Input!$G$76:$H$85,2,0)</f>
        <v>#N/A</v>
      </c>
      <c r="G25" s="5"/>
      <c r="H25" s="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6" t="s">
        <v>34</v>
      </c>
      <c r="B26" s="6" t="s">
        <v>536</v>
      </c>
      <c r="C26" s="6" t="s">
        <v>537</v>
      </c>
      <c r="D26" s="336" t="s">
        <v>538</v>
      </c>
      <c r="E26" s="116" t="str">
        <f>VLOOKUP(D26,'Mstr_Sh-BIL-Audit'!A126:B128,2,0)</f>
        <v>Restricted</v>
      </c>
      <c r="F26" s="5">
        <f>VLOOKUP(E26,Input!$G$76:$H$85,2,0)</f>
        <v>8</v>
      </c>
      <c r="G26" s="5"/>
      <c r="H26" s="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6" t="s">
        <v>34</v>
      </c>
      <c r="B27" s="6" t="s">
        <v>539</v>
      </c>
      <c r="C27" s="6" t="s">
        <v>540</v>
      </c>
      <c r="D27" s="336" t="s">
        <v>541</v>
      </c>
      <c r="E27" s="116" t="str">
        <f>VLOOKUP(D27,'Mstr_Sh-BIL-Audit'!A131:B136,2,0)</f>
        <v>Head CPG</v>
      </c>
      <c r="F27" s="5">
        <f>VLOOKUP(E27,Input!$G$76:$H$85,2,0)</f>
        <v>6</v>
      </c>
      <c r="G27" s="5"/>
      <c r="H27" s="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6" t="s">
        <v>34</v>
      </c>
      <c r="B28" s="6" t="s">
        <v>542</v>
      </c>
      <c r="C28" s="6" t="s">
        <v>543</v>
      </c>
      <c r="D28" s="336"/>
      <c r="E28" s="116" t="e">
        <f>VLOOKUP(D28,'Mstr_Sh-BIL-Audit'!A138:B140,2,0)</f>
        <v>#N/A</v>
      </c>
      <c r="F28" s="5" t="e">
        <f>VLOOKUP(E28,Input!$G$76:$H$85,2,0)</f>
        <v>#N/A</v>
      </c>
      <c r="G28" s="5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6" t="s">
        <v>34</v>
      </c>
      <c r="B29" s="6" t="s">
        <v>544</v>
      </c>
      <c r="C29" s="6" t="s">
        <v>545</v>
      </c>
      <c r="D29" s="336" t="s">
        <v>546</v>
      </c>
      <c r="E29" s="116" t="str">
        <f>VLOOKUP(D29,'Mstr_Sh-BIL-Audit'!A143:B144,2,0)</f>
        <v>ZCM</v>
      </c>
      <c r="F29" s="5">
        <f>VLOOKUP(E29,Input!$G$76:$H$85,2,0)</f>
        <v>2</v>
      </c>
      <c r="G29" s="5"/>
      <c r="H29" s="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6" t="s">
        <v>34</v>
      </c>
      <c r="B30" s="6" t="s">
        <v>547</v>
      </c>
      <c r="C30" s="6" t="s">
        <v>545</v>
      </c>
      <c r="D30" s="336" t="s">
        <v>546</v>
      </c>
      <c r="E30" s="116" t="str">
        <f>VLOOKUP(D30,'Mstr_Sh-BIL-Audit'!A147:B148,2,0)</f>
        <v>RCM</v>
      </c>
      <c r="F30" s="5">
        <f>VLOOKUP(E30,Input!$G$76:$H$85,2,0)</f>
        <v>1</v>
      </c>
      <c r="G30" s="5"/>
      <c r="H30" s="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6" t="s">
        <v>34</v>
      </c>
      <c r="B31" s="6" t="s">
        <v>548</v>
      </c>
      <c r="C31" s="6" t="s">
        <v>545</v>
      </c>
      <c r="D31" s="336"/>
      <c r="E31" s="116" t="e">
        <f>VLOOKUP(D31,'Mstr_Sh-BIL-Audit'!A147:B148,2,0)</f>
        <v>#N/A</v>
      </c>
      <c r="F31" s="5" t="e">
        <f>VLOOKUP(E31,Input!$G$76:$H$85,2,0)</f>
        <v>#N/A</v>
      </c>
      <c r="G31" s="5"/>
      <c r="H31" s="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6" t="s">
        <v>34</v>
      </c>
      <c r="B32" s="6" t="s">
        <v>549</v>
      </c>
      <c r="C32" s="6" t="s">
        <v>550</v>
      </c>
      <c r="D32" s="336"/>
      <c r="E32" s="116" t="e">
        <f>VLOOKUP(D32,'Mstr_Sh-BIL-Audit'!A151:B154,2,0)</f>
        <v>#N/A</v>
      </c>
      <c r="F32" s="5" t="e">
        <f>VLOOKUP(E32,Input!$G$76:$H$85,2,0)</f>
        <v>#N/A</v>
      </c>
      <c r="G32" s="5"/>
      <c r="H32" s="6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6" t="s">
        <v>34</v>
      </c>
      <c r="B33" s="6" t="s">
        <v>551</v>
      </c>
      <c r="C33" s="6" t="s">
        <v>552</v>
      </c>
      <c r="D33" s="336"/>
      <c r="E33" s="116" t="e">
        <f>VLOOKUP(D33,'Mstr_Sh-BIL-Audit'!A474:B478,2,0)</f>
        <v>#N/A</v>
      </c>
      <c r="F33" s="5" t="e">
        <f>VLOOKUP(E33,Input!$G$76:$H$85,2,0)</f>
        <v>#N/A</v>
      </c>
      <c r="G33" s="5"/>
      <c r="H33" s="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hidden="1" customHeight="1">
      <c r="A34" s="6"/>
      <c r="B34" s="6"/>
      <c r="C34" s="6"/>
      <c r="D34" s="336"/>
      <c r="E34" s="116"/>
      <c r="F34" s="5" t="e">
        <f>VLOOKUP(E34,Input!$G$76:$H$85,2,0)</f>
        <v>#N/A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6" t="s">
        <v>34</v>
      </c>
      <c r="B35" s="6" t="s">
        <v>553</v>
      </c>
      <c r="C35" s="6" t="s">
        <v>554</v>
      </c>
      <c r="D35" s="336" t="s">
        <v>555</v>
      </c>
      <c r="E35" s="116" t="str">
        <f>VLOOKUP(D35,'Mstr_Sh-BIL-Audit'!A421:B424,2,0)</f>
        <v>CH-PL</v>
      </c>
      <c r="F35" s="5">
        <f>VLOOKUP(E35,Input!$G$76:$H$85,2,0)</f>
        <v>5</v>
      </c>
      <c r="G35" s="5"/>
      <c r="H35" s="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6" t="s">
        <v>34</v>
      </c>
      <c r="B36" s="6" t="s">
        <v>556</v>
      </c>
      <c r="C36" s="6" t="s">
        <v>557</v>
      </c>
      <c r="D36" s="340" t="e">
        <f>PLBS!D4</f>
        <v>#DIV/0!</v>
      </c>
      <c r="E36" s="116" t="e">
        <f>IF(D36&gt;0,"Not Applicable",IF(-D36&lt;=0.15,"ZCH",IF(-D36&lt;=0.25,"RCH",IF(-D36&lt;=0.5,"CH-PL","Restricted"))))</f>
        <v>#DIV/0!</v>
      </c>
      <c r="F36" s="5" t="e">
        <f>VLOOKUP(E36,Input!$G$76:$H$85,2,0)</f>
        <v>#DIV/0!</v>
      </c>
      <c r="G36" s="5"/>
      <c r="H36" s="6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6" t="s">
        <v>34</v>
      </c>
      <c r="B37" s="6" t="s">
        <v>558</v>
      </c>
      <c r="C37" s="6" t="s">
        <v>559</v>
      </c>
      <c r="D37" s="340" t="e">
        <f>PLBS!D27</f>
        <v>#DIV/0!</v>
      </c>
      <c r="E37" s="116" t="e">
        <f>IF(D37&gt;0,"Not Applicable",IF(-D37&lt;=0.15,"ZCM",IF(-D37&lt;=0.25,"RCH",IF(-D37&lt;=0.5,"CH-PL","Head CPG"))))</f>
        <v>#DIV/0!</v>
      </c>
      <c r="F37" s="5" t="e">
        <f>VLOOKUP(E37,Input!$G$76:$H$85,2,0)</f>
        <v>#DIV/0!</v>
      </c>
      <c r="G37" s="5"/>
      <c r="H37" s="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6" t="s">
        <v>34</v>
      </c>
      <c r="B38" s="6" t="s">
        <v>560</v>
      </c>
      <c r="C38" s="6" t="s">
        <v>561</v>
      </c>
      <c r="D38" s="336"/>
      <c r="E38" s="116" t="e">
        <f>VLOOKUP(D38,'Mstr_Sh-BIL-Audit'!A386:B388,2,0)</f>
        <v>#N/A</v>
      </c>
      <c r="F38" s="5" t="e">
        <f>VLOOKUP(E38,Input!$G$76:$H$85,2,0)</f>
        <v>#N/A</v>
      </c>
      <c r="G38" s="5"/>
      <c r="H38" s="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6" t="s">
        <v>34</v>
      </c>
      <c r="B39" s="6" t="s">
        <v>562</v>
      </c>
      <c r="C39" s="6" t="s">
        <v>545</v>
      </c>
      <c r="D39" s="336" t="s">
        <v>563</v>
      </c>
      <c r="E39" s="116" t="str">
        <f>VLOOKUP(D39,'Mstr_Sh-BIL-Audit'!A185:B188,2,0)</f>
        <v>Restricted</v>
      </c>
      <c r="F39" s="5">
        <f>VLOOKUP(E39,Input!$G$76:$H$85,2,0)</f>
        <v>8</v>
      </c>
      <c r="G39" s="5"/>
      <c r="H39" s="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6" t="s">
        <v>34</v>
      </c>
      <c r="B40" s="6" t="s">
        <v>564</v>
      </c>
      <c r="C40" s="6" t="s">
        <v>545</v>
      </c>
      <c r="D40" s="336"/>
      <c r="E40" s="116" t="e">
        <f>VLOOKUP(D40,'Mstr_Sh-BIL-Audit'!A190:B193,2,0)</f>
        <v>#N/A</v>
      </c>
      <c r="F40" s="5" t="e">
        <f>VLOOKUP(E40,Input!$G$76:$H$85,2,0)</f>
        <v>#N/A</v>
      </c>
      <c r="G40" s="5"/>
      <c r="H40" s="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6" t="s">
        <v>34</v>
      </c>
      <c r="B41" s="6" t="s">
        <v>565</v>
      </c>
      <c r="C41" s="6" t="s">
        <v>545</v>
      </c>
      <c r="D41" s="336"/>
      <c r="E41" s="116" t="e">
        <f>VLOOKUP(D41,'Mstr_Sh-BIL-Audit'!A196:B197,2,0)</f>
        <v>#N/A</v>
      </c>
      <c r="F41" s="5" t="e">
        <f>VLOOKUP(E41,Input!$G$76:$H$85,2,0)</f>
        <v>#N/A</v>
      </c>
      <c r="G41" s="5"/>
      <c r="H41" s="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6" t="s">
        <v>34</v>
      </c>
      <c r="B42" s="6" t="s">
        <v>566</v>
      </c>
      <c r="C42" s="6" t="s">
        <v>567</v>
      </c>
      <c r="D42" s="336"/>
      <c r="E42" s="116" t="e">
        <f>VLOOKUP(D42,'Mstr_Sh-BIL-Audit'!A199:B200,2,0)</f>
        <v>#N/A</v>
      </c>
      <c r="F42" s="5" t="e">
        <f>VLOOKUP(E42,Input!$G$76:$H$85,2,0)</f>
        <v>#N/A</v>
      </c>
      <c r="G42" s="5"/>
      <c r="H42" s="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6" t="s">
        <v>34</v>
      </c>
      <c r="B43" s="6" t="s">
        <v>568</v>
      </c>
      <c r="C43" s="6" t="s">
        <v>545</v>
      </c>
      <c r="D43" s="336" t="s">
        <v>569</v>
      </c>
      <c r="E43" s="116" t="s">
        <v>132</v>
      </c>
      <c r="F43" s="5">
        <f>VLOOKUP(E43,Input!$G$76:$H$85,2,0)</f>
        <v>0</v>
      </c>
      <c r="G43" s="5"/>
      <c r="H43" s="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6" t="s">
        <v>34</v>
      </c>
      <c r="B44" s="6" t="s">
        <v>570</v>
      </c>
      <c r="C44" s="6" t="s">
        <v>571</v>
      </c>
      <c r="D44" s="336"/>
      <c r="E44" s="116" t="e">
        <f>VLOOKUP(D44,'Mstr_Sh-BIL-Audit'!A207:B210,2,0)</f>
        <v>#N/A</v>
      </c>
      <c r="F44" s="5" t="e">
        <f>VLOOKUP(E44,Input!$G$76:$H$85,2,0)</f>
        <v>#N/A</v>
      </c>
      <c r="G44" s="5"/>
      <c r="H44" s="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6" t="s">
        <v>34</v>
      </c>
      <c r="B45" s="6" t="s">
        <v>572</v>
      </c>
      <c r="C45" s="6" t="s">
        <v>573</v>
      </c>
      <c r="D45" s="336"/>
      <c r="E45" s="116" t="e">
        <f>VLOOKUP(D45,'Mstr_Sh-BIL-Audit'!A338:B341,2,0)</f>
        <v>#N/A</v>
      </c>
      <c r="F45" s="5" t="e">
        <f>VLOOKUP(E45,Input!$G$76:$H$85,2,0)</f>
        <v>#N/A</v>
      </c>
      <c r="G45" s="5"/>
      <c r="H45" s="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6" t="s">
        <v>34</v>
      </c>
      <c r="B46" s="6" t="s">
        <v>574</v>
      </c>
      <c r="C46" s="6" t="s">
        <v>575</v>
      </c>
      <c r="D46" s="336"/>
      <c r="E46" s="116" t="s">
        <v>132</v>
      </c>
      <c r="F46" s="5">
        <f>VLOOKUP(E46,Input!$G$76:$H$85,2,0)</f>
        <v>0</v>
      </c>
      <c r="G46" s="5"/>
      <c r="H46" s="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6" t="s">
        <v>34</v>
      </c>
      <c r="B47" s="6" t="s">
        <v>576</v>
      </c>
      <c r="C47" s="6" t="s">
        <v>577</v>
      </c>
      <c r="D47" s="336"/>
      <c r="E47" s="116" t="s">
        <v>132</v>
      </c>
      <c r="F47" s="5">
        <f>VLOOKUP(E47,Input!$G$76:$H$85,2,0)</f>
        <v>0</v>
      </c>
      <c r="G47" s="5"/>
      <c r="H47" s="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6" t="s">
        <v>34</v>
      </c>
      <c r="B48" s="6" t="s">
        <v>578</v>
      </c>
      <c r="C48" s="6" t="s">
        <v>579</v>
      </c>
      <c r="D48" s="336" t="s">
        <v>580</v>
      </c>
      <c r="E48" s="116" t="str">
        <f>VLOOKUP(D48,'Mstr_Sh-BIL-Audit'!A432:B434,2,0)</f>
        <v>RCH</v>
      </c>
      <c r="F48" s="5">
        <f>VLOOKUP(E48,Input!$G$76:$H$85,2,0)</f>
        <v>4</v>
      </c>
      <c r="G48" s="5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6" t="s">
        <v>34</v>
      </c>
      <c r="B49" s="6" t="s">
        <v>581</v>
      </c>
      <c r="C49" s="6" t="s">
        <v>579</v>
      </c>
      <c r="D49" s="336"/>
      <c r="E49" s="116" t="e">
        <f>VLOOKUP(D49,'Mstr_Sh-BIL-Audit'!A391:B394,2,0)</f>
        <v>#N/A</v>
      </c>
      <c r="F49" s="5" t="e">
        <f>VLOOKUP(E49,Input!$G$76:$H$85,2,0)</f>
        <v>#N/A</v>
      </c>
      <c r="G49" s="5"/>
      <c r="H49" s="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6" t="s">
        <v>34</v>
      </c>
      <c r="B50" s="6" t="s">
        <v>582</v>
      </c>
      <c r="C50" s="6" t="s">
        <v>583</v>
      </c>
      <c r="D50" s="338">
        <f>FOIR!D42</f>
        <v>0</v>
      </c>
      <c r="E50" s="116" t="str">
        <f>IF(FOIR!D42&gt;5000000,"Joint Approval",IF(AND(FOIR!D42&gt;(FOIR!C37*100000),Input!C6="Yes"),"RCH",IF(AND(FOIR!D42&gt;(FOIR!C37*100000),Input!C6="No"),"CH-PL","Not Applicable")))</f>
        <v>Not Applicable</v>
      </c>
      <c r="F50" s="5">
        <f>VLOOKUP(E50,Input!$G$76:$H$85,2,0)</f>
        <v>0</v>
      </c>
      <c r="G50" s="5"/>
      <c r="H50" s="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hidden="1" customHeight="1">
      <c r="A51" s="6"/>
      <c r="B51" s="6"/>
      <c r="C51" s="6"/>
      <c r="D51" s="336"/>
      <c r="E51" s="116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6" t="s">
        <v>34</v>
      </c>
      <c r="B52" s="6" t="s">
        <v>584</v>
      </c>
      <c r="C52" s="6" t="s">
        <v>585</v>
      </c>
      <c r="D52" s="336"/>
      <c r="E52" s="116" t="e">
        <f>VLOOKUP(D52,'Mstr_Sh-BIL-Audit'!A243:B244,2,0)</f>
        <v>#N/A</v>
      </c>
      <c r="F52" s="5" t="e">
        <f>VLOOKUP(E52,Input!$G$76:$H$85,2,0)</f>
        <v>#N/A</v>
      </c>
      <c r="G52" s="5"/>
      <c r="H52" s="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6" t="s">
        <v>34</v>
      </c>
      <c r="B53" s="6" t="s">
        <v>586</v>
      </c>
      <c r="C53" s="6" t="s">
        <v>587</v>
      </c>
      <c r="D53" s="336"/>
      <c r="E53" s="116" t="e">
        <f>VLOOKUP(D53,'Mstr_Sh-BIL-Audit'!A505:B508,2,0)</f>
        <v>#N/A</v>
      </c>
      <c r="F53" s="5" t="e">
        <f>VLOOKUP(E53,Input!$G$76:$H$85,2,0)</f>
        <v>#N/A</v>
      </c>
      <c r="G53" s="5"/>
      <c r="H53" s="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6" t="s">
        <v>34</v>
      </c>
      <c r="B54" s="6" t="s">
        <v>588</v>
      </c>
      <c r="C54" s="6" t="s">
        <v>545</v>
      </c>
      <c r="D54" s="336"/>
      <c r="E54" s="116" t="e">
        <f>VLOOKUP(D54,'Mstr_Sh-BIL-Audit'!A251:B252,2,0)</f>
        <v>#N/A</v>
      </c>
      <c r="F54" s="5" t="e">
        <f>VLOOKUP(E54,Input!$G$76:$H$85,2,0)</f>
        <v>#N/A</v>
      </c>
      <c r="G54" s="5"/>
      <c r="H54" s="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6" t="s">
        <v>34</v>
      </c>
      <c r="B55" s="6" t="s">
        <v>589</v>
      </c>
      <c r="C55" s="6" t="s">
        <v>590</v>
      </c>
      <c r="D55" s="340" t="e">
        <f>PLBS!D42</f>
        <v>#DIV/0!</v>
      </c>
      <c r="E55" s="116" t="s">
        <v>132</v>
      </c>
      <c r="F55" s="5">
        <f>VLOOKUP(E55,Input!$G$76:$H$85,2,0)</f>
        <v>0</v>
      </c>
      <c r="G55" s="5"/>
      <c r="H55" s="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6" t="s">
        <v>34</v>
      </c>
      <c r="B56" s="6" t="s">
        <v>591</v>
      </c>
      <c r="C56" s="6" t="s">
        <v>592</v>
      </c>
      <c r="D56" s="336" t="s">
        <v>593</v>
      </c>
      <c r="E56" s="116" t="str">
        <f>VLOOKUP(D56,'Mstr_Sh-BIL-Audit'!A259:B260,2,0)</f>
        <v>Not Applicable</v>
      </c>
      <c r="F56" s="5">
        <f>VLOOKUP(E56,Input!$G$76:$H$85,2,0)</f>
        <v>0</v>
      </c>
      <c r="G56" s="5"/>
      <c r="H56" s="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6" t="s">
        <v>34</v>
      </c>
      <c r="B57" s="6" t="s">
        <v>594</v>
      </c>
      <c r="C57" s="6" t="s">
        <v>595</v>
      </c>
      <c r="D57" s="336" t="s">
        <v>132</v>
      </c>
      <c r="E57" s="116" t="str">
        <f>VLOOKUP(D57,'Mstr_Sh-BIL-Audit'!A263:B265,2,0)</f>
        <v>Not Applicable</v>
      </c>
      <c r="F57" s="5">
        <f>VLOOKUP(E57,Input!$G$76:$H$85,2,0)</f>
        <v>0</v>
      </c>
      <c r="G57" s="5"/>
      <c r="H57" s="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6" t="s">
        <v>34</v>
      </c>
      <c r="B58" s="6" t="s">
        <v>596</v>
      </c>
      <c r="C58" s="6" t="s">
        <v>597</v>
      </c>
      <c r="D58" s="336"/>
      <c r="E58" s="116" t="e">
        <f>VLOOKUP(D58,'Mstr_Sh-BIL-Audit'!A267:B268,2,0)</f>
        <v>#N/A</v>
      </c>
      <c r="F58" s="5" t="e">
        <f>VLOOKUP(E58,Input!$G$76:$H$85,2,0)</f>
        <v>#N/A</v>
      </c>
      <c r="G58" s="5"/>
      <c r="H58" s="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6" t="s">
        <v>34</v>
      </c>
      <c r="B59" s="6" t="s">
        <v>598</v>
      </c>
      <c r="C59" s="6" t="s">
        <v>599</v>
      </c>
      <c r="D59" s="336" t="s">
        <v>600</v>
      </c>
      <c r="E59" s="116" t="str">
        <f>VLOOKUP(D59,'Mstr_Sh-BIL-Audit'!A271:B273,2,0)</f>
        <v>Not Applicable</v>
      </c>
      <c r="F59" s="5">
        <f>VLOOKUP(E59,Input!$G$76:$H$85,2,0)</f>
        <v>0</v>
      </c>
      <c r="G59" s="5"/>
      <c r="H59" s="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6" t="s">
        <v>34</v>
      </c>
      <c r="B60" s="6" t="s">
        <v>601</v>
      </c>
      <c r="C60" s="6" t="s">
        <v>602</v>
      </c>
      <c r="D60" s="336"/>
      <c r="E60" s="116" t="e">
        <f>VLOOKUP(D60,'Mstr_Sh-BIL-Audit'!A275:B277,2,0)</f>
        <v>#N/A</v>
      </c>
      <c r="F60" s="5" t="e">
        <f>VLOOKUP(E60,Input!$G$76:$H$85,2,0)</f>
        <v>#N/A</v>
      </c>
      <c r="G60" s="5"/>
      <c r="H60" s="6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6" t="s">
        <v>34</v>
      </c>
      <c r="B61" s="6" t="s">
        <v>603</v>
      </c>
      <c r="C61" s="6" t="s">
        <v>599</v>
      </c>
      <c r="D61" s="336"/>
      <c r="E61" s="116" t="e">
        <f>VLOOKUP(D61,'Mstr_Sh-BIL-Audit'!A414:B418,2,0)</f>
        <v>#N/A</v>
      </c>
      <c r="F61" s="5" t="e">
        <f>VLOOKUP(E61,Input!$G$76:$H$85,2,0)</f>
        <v>#N/A</v>
      </c>
      <c r="G61" s="5"/>
      <c r="H61" s="6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6" t="s">
        <v>34</v>
      </c>
      <c r="B62" s="6" t="s">
        <v>604</v>
      </c>
      <c r="C62" s="6" t="s">
        <v>605</v>
      </c>
      <c r="D62" s="336"/>
      <c r="E62" s="116" t="e">
        <f>VLOOKUP(D62,'Mstr_Sh-BIL-Audit'!A313:B314,2,0)</f>
        <v>#N/A</v>
      </c>
      <c r="F62" s="5" t="e">
        <f>VLOOKUP(E62,Input!$G$76:$H$85,2,0)</f>
        <v>#N/A</v>
      </c>
      <c r="G62" s="5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hidden="1" customHeight="1">
      <c r="A63" s="6" t="s">
        <v>606</v>
      </c>
      <c r="B63" s="6" t="s">
        <v>495</v>
      </c>
      <c r="C63" s="6" t="s">
        <v>496</v>
      </c>
      <c r="D63" s="336"/>
      <c r="E63" s="116" t="e">
        <f>VLOOKUP(D63,'Mstr_Sh-BIL-Audit'!A344:B349,2,0)</f>
        <v>#N/A</v>
      </c>
      <c r="F63" s="5" t="e">
        <f>VLOOKUP(E63,Input!$G$76:$H$85,2,0)</f>
        <v>#N/A</v>
      </c>
      <c r="G63" s="5"/>
      <c r="H63" s="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hidden="1" customHeight="1">
      <c r="A64" s="6" t="s">
        <v>606</v>
      </c>
      <c r="B64" s="6" t="s">
        <v>498</v>
      </c>
      <c r="C64" s="6" t="s">
        <v>499</v>
      </c>
      <c r="D64" s="336"/>
      <c r="E64" s="116" t="e">
        <f>VLOOKUP(D64,'Master_Sheet-ITR'!A353:B356,2,0)</f>
        <v>#N/A</v>
      </c>
      <c r="F64" s="5" t="e">
        <f>VLOOKUP(E64,Input!$G$76:$H$85,2,0)</f>
        <v>#N/A</v>
      </c>
      <c r="G64" s="5"/>
      <c r="H64" s="6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hidden="1" customHeight="1">
      <c r="A65" s="6" t="s">
        <v>606</v>
      </c>
      <c r="B65" s="6" t="s">
        <v>500</v>
      </c>
      <c r="C65" s="6" t="s">
        <v>501</v>
      </c>
      <c r="D65" s="336"/>
      <c r="E65" s="116" t="e">
        <f>VLOOKUP(D65,'Master_Sheet-ITR'!A12:B17,2,0)</f>
        <v>#N/A</v>
      </c>
      <c r="F65" s="5" t="e">
        <f>VLOOKUP(E65,Input!$G$76:$H$85,2,0)</f>
        <v>#N/A</v>
      </c>
      <c r="G65" s="5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hidden="1" customHeight="1">
      <c r="A66" s="6" t="s">
        <v>606</v>
      </c>
      <c r="B66" s="6" t="s">
        <v>502</v>
      </c>
      <c r="C66" s="6" t="s">
        <v>607</v>
      </c>
      <c r="D66" s="338">
        <f>PLBS!C4</f>
        <v>0</v>
      </c>
      <c r="E66" s="116" t="str">
        <f>IF(AND(D66&lt;20,Input!C5="Non-Professional",Input!C6="Yes"),"RCH",IF(AND(D66&lt;20,Input!C5="Non-Professional",Input!C6="No"),"CH-PL",IF(AND((D66&gt;=20),(D66&lt;=100),(Input!C5="Non-Professional")),"Not Applicable",IF(AND(D66&lt;5,Input!C5="Professional",Input!C6="Yes"),"RCH",IF(AND(D66&lt;5,Input!C5="Professional",Input!C6="No"),"CH-PL",IF(AND((D66&gt;=5),(D66&lt;=25),(Input!C5="Professional")),"Not Applicable","CH-PL"))))))</f>
        <v>CH-PL</v>
      </c>
      <c r="F66" s="5">
        <f>VLOOKUP(E66,Input!$G$76:$H$85,2,0)</f>
        <v>5</v>
      </c>
      <c r="G66" s="5"/>
      <c r="H66" s="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hidden="1" customHeight="1">
      <c r="A67" s="6" t="s">
        <v>606</v>
      </c>
      <c r="B67" s="6" t="s">
        <v>417</v>
      </c>
      <c r="C67" s="6" t="s">
        <v>504</v>
      </c>
      <c r="D67" s="336"/>
      <c r="E67" s="116" t="e">
        <f>VLOOKUP(D67,'Master_Sheet-ITR'!A366:B371,2,0)</f>
        <v>#N/A</v>
      </c>
      <c r="F67" s="5" t="e">
        <f>VLOOKUP(E67,Input!$G$76:$H$85,2,0)</f>
        <v>#N/A</v>
      </c>
      <c r="G67" s="5"/>
      <c r="H67" s="6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hidden="1" customHeight="1">
      <c r="A68" s="6" t="s">
        <v>606</v>
      </c>
      <c r="B68" s="6" t="s">
        <v>417</v>
      </c>
      <c r="C68" s="6" t="s">
        <v>505</v>
      </c>
      <c r="D68" s="336"/>
      <c r="E68" s="116" t="e">
        <f>VLOOKUP(D68,'Master_Sheet-ITR'!A374:B379,2,0)</f>
        <v>#N/A</v>
      </c>
      <c r="F68" s="5" t="e">
        <f>VLOOKUP(E68,Input!$G$76:$H$85,2,0)</f>
        <v>#N/A</v>
      </c>
      <c r="G68" s="5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hidden="1" customHeight="1">
      <c r="A69" s="6" t="s">
        <v>606</v>
      </c>
      <c r="B69" s="6" t="s">
        <v>506</v>
      </c>
      <c r="C69" s="6" t="s">
        <v>507</v>
      </c>
      <c r="D69" s="338">
        <f>PLBS!C42</f>
        <v>0</v>
      </c>
      <c r="E69" s="24" t="str">
        <f>IF(AND(OR(FOIR!C83="Trader",FOIR!C83="Service"),(D69&lt;5)),"CH-PL",IF(AND((FOIR!C83="Manufacturer"),(D69&lt;10)),"CH-PL","Not Applicable"))</f>
        <v>CH-PL</v>
      </c>
      <c r="F69" s="82">
        <f>VLOOKUP(E69,Input!$G$76:$H$85,2,0)</f>
        <v>5</v>
      </c>
      <c r="G69" s="5"/>
      <c r="H69" s="6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hidden="1" customHeight="1">
      <c r="A70" s="6" t="s">
        <v>606</v>
      </c>
      <c r="B70" s="6" t="s">
        <v>506</v>
      </c>
      <c r="C70" s="6" t="s">
        <v>508</v>
      </c>
      <c r="D70" s="338"/>
      <c r="E70" s="116" t="str">
        <f>E69</f>
        <v>CH-PL</v>
      </c>
      <c r="F70" s="82"/>
      <c r="G70" s="5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hidden="1" customHeight="1">
      <c r="A71" s="6" t="s">
        <v>606</v>
      </c>
      <c r="B71" s="6" t="s">
        <v>446</v>
      </c>
      <c r="C71" s="6" t="s">
        <v>509</v>
      </c>
      <c r="D71" s="336"/>
      <c r="E71" s="116" t="e">
        <f>VLOOKUP(D71,'Master_Sheet-ITR'!A50:B54,2,0)</f>
        <v>#N/A</v>
      </c>
      <c r="F71" s="5" t="e">
        <f>VLOOKUP(E71,Input!$G$76:$H$85,2,0)</f>
        <v>#N/A</v>
      </c>
      <c r="G71" s="5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hidden="1" customHeight="1">
      <c r="A72" s="6" t="s">
        <v>606</v>
      </c>
      <c r="B72" s="6" t="s">
        <v>510</v>
      </c>
      <c r="C72" s="6" t="s">
        <v>608</v>
      </c>
      <c r="D72" s="336" t="s">
        <v>609</v>
      </c>
      <c r="E72" s="116" t="str">
        <f>VLOOKUP(D72,'Master_Sheet-ITR'!A56:B58,2,0)</f>
        <v>Not Applicable</v>
      </c>
      <c r="F72" s="5">
        <f>VLOOKUP(E72,Input!$G$76:$H$85,2,0)</f>
        <v>0</v>
      </c>
      <c r="G72" s="5"/>
      <c r="H72" s="6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hidden="1" customHeight="1">
      <c r="A73" s="6" t="s">
        <v>606</v>
      </c>
      <c r="B73" s="6" t="s">
        <v>513</v>
      </c>
      <c r="C73" s="6" t="s">
        <v>514</v>
      </c>
      <c r="D73" s="336"/>
      <c r="E73" s="116" t="e">
        <f>VLOOKUP(D73,'Master_Sheet-ITR'!A60:B61,2,0)</f>
        <v>#N/A</v>
      </c>
      <c r="F73" s="5" t="e">
        <f>VLOOKUP(E73,Input!$G$76:$H$85,2,0)</f>
        <v>#N/A</v>
      </c>
      <c r="G73" s="5"/>
      <c r="H73" s="6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hidden="1" customHeight="1">
      <c r="A74" s="6" t="s">
        <v>606</v>
      </c>
      <c r="B74" s="6" t="s">
        <v>515</v>
      </c>
      <c r="C74" s="6" t="s">
        <v>516</v>
      </c>
      <c r="D74" s="336"/>
      <c r="E74" s="116" t="e">
        <f>VLOOKUP(D74,'Master_Sheet-ITR'!A446:B450,2,0)</f>
        <v>#N/A</v>
      </c>
      <c r="F74" s="5" t="e">
        <f>VLOOKUP(E74,Input!$G$76:$H$85,2,0)</f>
        <v>#N/A</v>
      </c>
      <c r="G74" s="5"/>
      <c r="H74" s="6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hidden="1" customHeight="1">
      <c r="A75" s="6" t="s">
        <v>606</v>
      </c>
      <c r="B75" s="6" t="s">
        <v>515</v>
      </c>
      <c r="C75" s="6" t="s">
        <v>517</v>
      </c>
      <c r="D75" s="336"/>
      <c r="E75" s="116" t="e">
        <f>VLOOKUP(D75,'Master_Sheet-ITR'!A454:B456,2,0)</f>
        <v>#N/A</v>
      </c>
      <c r="F75" s="5" t="e">
        <f>VLOOKUP(E75,Input!$G$76:$H$85,2,0)</f>
        <v>#N/A</v>
      </c>
      <c r="G75" s="5"/>
      <c r="H75" s="6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hidden="1" customHeight="1">
      <c r="A76" s="6" t="s">
        <v>606</v>
      </c>
      <c r="B76" s="6" t="s">
        <v>518</v>
      </c>
      <c r="C76" s="6" t="s">
        <v>519</v>
      </c>
      <c r="D76" s="336"/>
      <c r="E76" s="116" t="e">
        <f>VLOOKUP(D76,'Master_Sheet-ITR'!A69:B71,2,0)</f>
        <v>#N/A</v>
      </c>
      <c r="F76" s="5" t="e">
        <f>VLOOKUP(E76,Input!$G$76:$H$85,2,0)</f>
        <v>#N/A</v>
      </c>
      <c r="G76" s="5"/>
      <c r="H76" s="6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hidden="1" customHeight="1">
      <c r="A77" s="6" t="s">
        <v>606</v>
      </c>
      <c r="B77" s="6" t="s">
        <v>521</v>
      </c>
      <c r="C77" s="6" t="s">
        <v>522</v>
      </c>
      <c r="D77" s="336"/>
      <c r="E77" s="116" t="e">
        <f>VLOOKUP(D77,'Master_Sheet-ITR'!A338:B344,2,0)</f>
        <v>#N/A</v>
      </c>
      <c r="F77" s="5" t="e">
        <f>VLOOKUP(E77,Input!$G$76:$H$85,2,0)</f>
        <v>#N/A</v>
      </c>
      <c r="G77" s="5"/>
      <c r="H77" s="6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hidden="1" customHeight="1">
      <c r="A78" s="6" t="s">
        <v>606</v>
      </c>
      <c r="B78" s="6" t="s">
        <v>523</v>
      </c>
      <c r="C78" s="6" t="s">
        <v>524</v>
      </c>
      <c r="D78" s="336"/>
      <c r="E78" s="116" t="e">
        <f>VLOOKUP(D78,'Master_Sheet-ITR'!A81:B82,2,0)</f>
        <v>#N/A</v>
      </c>
      <c r="F78" s="5" t="e">
        <f>VLOOKUP(E78,Input!$G$76:$H$85,2,0)</f>
        <v>#N/A</v>
      </c>
      <c r="G78" s="5"/>
      <c r="H78" s="6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hidden="1" customHeight="1">
      <c r="A79" s="6" t="s">
        <v>606</v>
      </c>
      <c r="B79" s="6" t="s">
        <v>228</v>
      </c>
      <c r="C79" s="6" t="s">
        <v>525</v>
      </c>
      <c r="D79" s="336"/>
      <c r="E79" s="116" t="e">
        <f>VLOOKUP(D79,'Master_Sheet-ITR'!A85:B86,2,0)</f>
        <v>#N/A</v>
      </c>
      <c r="F79" s="5" t="e">
        <f>VLOOKUP(E79,Input!$G$76:$H$85,2,0)</f>
        <v>#N/A</v>
      </c>
      <c r="G79" s="5"/>
      <c r="H79" s="6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hidden="1" customHeight="1">
      <c r="A80" s="6" t="s">
        <v>606</v>
      </c>
      <c r="B80" s="6" t="s">
        <v>526</v>
      </c>
      <c r="C80" s="6" t="s">
        <v>527</v>
      </c>
      <c r="D80" s="336"/>
      <c r="E80" s="116" t="e">
        <f>VLOOKUP(D80,'Master_Sheet-ITR'!A347:B350,2,0)</f>
        <v>#N/A</v>
      </c>
      <c r="F80" s="5" t="e">
        <f>VLOOKUP(E80,Input!$G$76:$H$85,2,0)</f>
        <v>#N/A</v>
      </c>
      <c r="G80" s="5"/>
      <c r="H80" s="6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hidden="1" customHeight="1">
      <c r="A81" s="6"/>
      <c r="B81" s="6"/>
      <c r="C81" s="6"/>
      <c r="D81" s="336"/>
      <c r="E81" s="11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hidden="1" customHeight="1">
      <c r="A82" s="6" t="s">
        <v>606</v>
      </c>
      <c r="B82" s="6" t="s">
        <v>528</v>
      </c>
      <c r="C82" s="6" t="s">
        <v>529</v>
      </c>
      <c r="D82" s="339" t="e">
        <f>PLBS!C73</f>
        <v>#DIV/0!</v>
      </c>
      <c r="E82" s="116" t="e">
        <f>IF(D21&lt;=3,"Not Applicable",IF(AND(D21&gt;3,D21&lt;=5),"RCH",IF(AND(D21&gt;5,D21&lt;=6),"CH-PL","Head CPG")))</f>
        <v>#DIV/0!</v>
      </c>
      <c r="F82" s="5" t="e">
        <f>VLOOKUP(E82,Input!$G$76:$H$85,2,0)</f>
        <v>#DIV/0!</v>
      </c>
      <c r="G82" s="5"/>
      <c r="H82" s="6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hidden="1" customHeight="1">
      <c r="A83" s="6" t="s">
        <v>606</v>
      </c>
      <c r="B83" s="6" t="s">
        <v>530</v>
      </c>
      <c r="C83" s="6" t="s">
        <v>531</v>
      </c>
      <c r="D83" s="339" t="e">
        <f>PLBS!C79</f>
        <v>#DIV/0!</v>
      </c>
      <c r="E83" s="116" t="e">
        <f>IF(D83&lt;=3,"Not Applicable",IF(AND(D83&gt;3,D83&lt;=4),"ZCH","CH-PL"))</f>
        <v>#DIV/0!</v>
      </c>
      <c r="F83" s="5" t="e">
        <f>VLOOKUP(E83,Input!$G$76:$H$85,2,0)</f>
        <v>#DIV/0!</v>
      </c>
      <c r="G83" s="5"/>
      <c r="H83" s="6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hidden="1" customHeight="1">
      <c r="A84" s="6" t="s">
        <v>606</v>
      </c>
      <c r="B84" s="6" t="s">
        <v>532</v>
      </c>
      <c r="C84" s="6" t="s">
        <v>610</v>
      </c>
      <c r="D84" s="336" t="s">
        <v>611</v>
      </c>
      <c r="E84" s="116" t="str">
        <f>VLOOKUP(D84,'Mstr_Sh-BIL-Audit'!A110:B114,2,0)</f>
        <v>CH-PL</v>
      </c>
      <c r="F84" s="5">
        <f>VLOOKUP(E84,Input!$G$76:$H$85,2,0)</f>
        <v>5</v>
      </c>
      <c r="G84" s="5"/>
      <c r="H84" s="6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hidden="1" customHeight="1">
      <c r="A85" s="6"/>
      <c r="B85" s="6"/>
      <c r="C85" s="6"/>
      <c r="D85" s="336"/>
      <c r="E85" s="116" t="s">
        <v>132</v>
      </c>
      <c r="F85" s="5">
        <f>VLOOKUP(E85,Input!$G$76:$H$85,2,0)</f>
        <v>0</v>
      </c>
      <c r="G85" s="5"/>
      <c r="H85" s="6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hidden="1" customHeight="1">
      <c r="A86" s="6" t="s">
        <v>606</v>
      </c>
      <c r="B86" s="6" t="s">
        <v>534</v>
      </c>
      <c r="C86" s="6" t="s">
        <v>535</v>
      </c>
      <c r="D86" s="336" t="s">
        <v>612</v>
      </c>
      <c r="E86" s="116" t="str">
        <f>VLOOKUP(D86,'Master_Sheet-ITR'!A120:B122,2,0)</f>
        <v>CH-PL</v>
      </c>
      <c r="F86" s="5">
        <f>VLOOKUP(E86,Input!$G$76:$H$85,2,0)</f>
        <v>5</v>
      </c>
      <c r="G86" s="5"/>
      <c r="H86" s="6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hidden="1" customHeight="1">
      <c r="A87" s="6" t="s">
        <v>606</v>
      </c>
      <c r="B87" s="6" t="s">
        <v>536</v>
      </c>
      <c r="C87" s="6" t="s">
        <v>537</v>
      </c>
      <c r="D87" s="336" t="s">
        <v>538</v>
      </c>
      <c r="E87" s="116" t="str">
        <f>VLOOKUP(D87,'Master_Sheet-ITR'!A125:B127,2,0)</f>
        <v>Restricted</v>
      </c>
      <c r="F87" s="5">
        <f>VLOOKUP(E87,Input!$G$76:$H$85,2,0)</f>
        <v>8</v>
      </c>
      <c r="G87" s="5"/>
      <c r="H87" s="6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hidden="1" customHeight="1">
      <c r="A88" s="6" t="s">
        <v>606</v>
      </c>
      <c r="B88" s="15" t="s">
        <v>613</v>
      </c>
      <c r="C88" s="6" t="s">
        <v>540</v>
      </c>
      <c r="D88" s="336" t="s">
        <v>614</v>
      </c>
      <c r="E88" s="116" t="str">
        <f>VLOOKUP(D88,'Mstr_Sh-BIL-Audit'!A131:B136,2,0)</f>
        <v>Restricted</v>
      </c>
      <c r="F88" s="5">
        <f>VLOOKUP(E88,Input!$G$76:$H$85,2,0)</f>
        <v>8</v>
      </c>
      <c r="G88" s="5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hidden="1" customHeight="1">
      <c r="A89" s="6" t="s">
        <v>606</v>
      </c>
      <c r="B89" s="15" t="s">
        <v>615</v>
      </c>
      <c r="C89" s="6" t="s">
        <v>543</v>
      </c>
      <c r="D89" s="336" t="s">
        <v>616</v>
      </c>
      <c r="E89" s="116" t="str">
        <f>VLOOKUP(D89,'Master_Sheet-ITR'!A137:B139,2,0)</f>
        <v>Head CPG</v>
      </c>
      <c r="F89" s="5">
        <f>VLOOKUP(E89,Input!$G$76:$H$85,2,0)</f>
        <v>6</v>
      </c>
      <c r="G89" s="5"/>
      <c r="H89" s="6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hidden="1" customHeight="1">
      <c r="A90" s="6" t="s">
        <v>606</v>
      </c>
      <c r="B90" s="6" t="s">
        <v>544</v>
      </c>
      <c r="C90" s="6" t="s">
        <v>545</v>
      </c>
      <c r="D90" s="336" t="s">
        <v>546</v>
      </c>
      <c r="E90" s="116" t="str">
        <f>VLOOKUP(D90,'Master_Sheet-ITR'!A142:B143,2,0)</f>
        <v>ZCM</v>
      </c>
      <c r="F90" s="5">
        <f>VLOOKUP(E90,Input!$G$76:$H$85,2,0)</f>
        <v>2</v>
      </c>
      <c r="G90" s="5"/>
      <c r="H90" s="6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hidden="1" customHeight="1">
      <c r="A91" s="6" t="s">
        <v>606</v>
      </c>
      <c r="B91" s="6" t="s">
        <v>547</v>
      </c>
      <c r="C91" s="6" t="s">
        <v>545</v>
      </c>
      <c r="D91" s="336" t="s">
        <v>546</v>
      </c>
      <c r="E91" s="116" t="str">
        <f>VLOOKUP(D91,'Master_Sheet-ITR'!A146:B147,2,0)</f>
        <v>RCM</v>
      </c>
      <c r="F91" s="5">
        <f>VLOOKUP(E91,Input!$G$76:$H$85,2,0)</f>
        <v>1</v>
      </c>
      <c r="G91" s="5"/>
      <c r="H91" s="6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hidden="1" customHeight="1">
      <c r="A92" s="6" t="s">
        <v>606</v>
      </c>
      <c r="B92" s="6" t="s">
        <v>548</v>
      </c>
      <c r="C92" s="6" t="s">
        <v>545</v>
      </c>
      <c r="D92" s="336" t="s">
        <v>546</v>
      </c>
      <c r="E92" s="116" t="str">
        <f>VLOOKUP(D92,'Master_Sheet-ITR'!A146:B147,2,0)</f>
        <v>RCM</v>
      </c>
      <c r="F92" s="5">
        <f>VLOOKUP(E92,Input!$G$76:$H$85,2,0)</f>
        <v>1</v>
      </c>
      <c r="G92" s="5"/>
      <c r="H92" s="6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hidden="1" customHeight="1">
      <c r="A93" s="6" t="s">
        <v>606</v>
      </c>
      <c r="B93" s="6" t="s">
        <v>549</v>
      </c>
      <c r="C93" s="6" t="s">
        <v>550</v>
      </c>
      <c r="D93" s="336" t="s">
        <v>617</v>
      </c>
      <c r="E93" s="116" t="str">
        <f>VLOOKUP(D93,'Master_Sheet-ITR'!A150:B153,2,0)</f>
        <v>CH-PL</v>
      </c>
      <c r="F93" s="5">
        <f>VLOOKUP(E93,Input!$G$76:$H$85,2,0)</f>
        <v>5</v>
      </c>
      <c r="G93" s="5"/>
      <c r="H93" s="6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hidden="1" customHeight="1">
      <c r="A94" s="6" t="s">
        <v>606</v>
      </c>
      <c r="B94" s="6" t="s">
        <v>551</v>
      </c>
      <c r="C94" s="6" t="s">
        <v>552</v>
      </c>
      <c r="D94" s="336"/>
      <c r="E94" s="116" t="e">
        <f>VLOOKUP(D94,'Master_Sheet-ITR'!A460:B464,2,0)</f>
        <v>#N/A</v>
      </c>
      <c r="F94" s="5" t="e">
        <f>VLOOKUP(E94,Input!$G$76:$H$85,2,0)</f>
        <v>#N/A</v>
      </c>
      <c r="G94" s="5"/>
      <c r="H94" s="6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hidden="1" customHeight="1">
      <c r="A95" s="6" t="s">
        <v>606</v>
      </c>
      <c r="B95" s="6" t="s">
        <v>553</v>
      </c>
      <c r="C95" s="6" t="s">
        <v>554</v>
      </c>
      <c r="D95" s="336" t="s">
        <v>618</v>
      </c>
      <c r="E95" s="116" t="str">
        <f>VLOOKUP(D95,'Master_Sheet-ITR'!A389:B392,2,0)</f>
        <v>RCH</v>
      </c>
      <c r="F95" s="5">
        <f>VLOOKUP(E95,Input!$G$76:$H$85,2,0)</f>
        <v>4</v>
      </c>
      <c r="G95" s="5"/>
      <c r="H95" s="6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hidden="1" customHeight="1">
      <c r="A96" s="6"/>
      <c r="B96" s="6"/>
      <c r="C96" s="6"/>
      <c r="D96" s="336"/>
      <c r="E96" s="116"/>
      <c r="F96" s="5" t="e">
        <f>VLOOKUP(E96,Input!$G$76:$H$85,2,0)</f>
        <v>#N/A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hidden="1" customHeight="1">
      <c r="A97" s="6" t="s">
        <v>606</v>
      </c>
      <c r="B97" s="6" t="s">
        <v>556</v>
      </c>
      <c r="C97" s="6" t="s">
        <v>557</v>
      </c>
      <c r="D97" s="340" t="e">
        <f>PLBS!D4</f>
        <v>#DIV/0!</v>
      </c>
      <c r="E97" s="116" t="e">
        <f>IF(D97&gt;0,"Not Applicable",IF(-D97&lt;=0.15,"ZCH",IF(-D97&lt;=0.25,"RCH",IF(-D97&lt;=0.5,"CH-PL","Head CPG"))))</f>
        <v>#DIV/0!</v>
      </c>
      <c r="F97" s="5" t="e">
        <f>VLOOKUP(E97,Input!$G$76:$H$85,2,0)</f>
        <v>#DIV/0!</v>
      </c>
      <c r="G97" s="5"/>
      <c r="H97" s="6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hidden="1" customHeight="1">
      <c r="A98" s="6" t="s">
        <v>606</v>
      </c>
      <c r="B98" s="6" t="s">
        <v>558</v>
      </c>
      <c r="C98" s="6" t="s">
        <v>559</v>
      </c>
      <c r="D98" s="340" t="e">
        <f>PLBS!D27</f>
        <v>#DIV/0!</v>
      </c>
      <c r="E98" s="116" t="e">
        <f>IF(D98&gt;0,"Not Applicable",IF(-D98&lt;=0.15,"ZCM",IF(-D98&lt;=0.25,"RCH",IF(-D98&lt;=0.5,"CH-PL","Head CPG"))))</f>
        <v>#DIV/0!</v>
      </c>
      <c r="F98" s="5" t="e">
        <f>VLOOKUP(E98,Input!$G$76:$H$85,2,0)</f>
        <v>#DIV/0!</v>
      </c>
      <c r="G98" s="5"/>
      <c r="H98" s="6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hidden="1" customHeight="1">
      <c r="A99" s="6" t="s">
        <v>606</v>
      </c>
      <c r="B99" s="6" t="s">
        <v>560</v>
      </c>
      <c r="C99" s="6" t="s">
        <v>561</v>
      </c>
      <c r="D99" s="336" t="s">
        <v>619</v>
      </c>
      <c r="E99" s="116" t="str">
        <f>VLOOKUP(D99,'Master_Sheet-ITR'!A180:B182,2,0)</f>
        <v>Restricted</v>
      </c>
      <c r="F99" s="5">
        <f>VLOOKUP(E99,Input!$G$76:$H$85,2,0)</f>
        <v>8</v>
      </c>
      <c r="G99" s="5"/>
      <c r="H99" s="6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hidden="1" customHeight="1">
      <c r="A100" s="6" t="s">
        <v>606</v>
      </c>
      <c r="B100" s="6" t="s">
        <v>562</v>
      </c>
      <c r="C100" s="6" t="s">
        <v>545</v>
      </c>
      <c r="D100" s="336" t="s">
        <v>563</v>
      </c>
      <c r="E100" s="116" t="str">
        <f>VLOOKUP(D100,'Master_Sheet-ITR'!A185:B188,2,0)</f>
        <v>Restricted</v>
      </c>
      <c r="F100" s="5">
        <f>VLOOKUP(E100,Input!$G$76:$H$85,2,0)</f>
        <v>8</v>
      </c>
      <c r="G100" s="5"/>
      <c r="H100" s="6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hidden="1" customHeight="1">
      <c r="A101" s="6" t="s">
        <v>606</v>
      </c>
      <c r="B101" s="6" t="s">
        <v>564</v>
      </c>
      <c r="C101" s="6" t="s">
        <v>545</v>
      </c>
      <c r="D101" s="336"/>
      <c r="E101" s="116" t="e">
        <f>VLOOKUP(D101,'Master_Sheet-ITR'!A190:B193,2,0)</f>
        <v>#N/A</v>
      </c>
      <c r="F101" s="5" t="e">
        <f>VLOOKUP(E101,Input!$G$76:$H$85,2,0)</f>
        <v>#N/A</v>
      </c>
      <c r="G101" s="5"/>
      <c r="H101" s="6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hidden="1" customHeight="1">
      <c r="A102" s="6" t="s">
        <v>606</v>
      </c>
      <c r="B102" s="6" t="s">
        <v>565</v>
      </c>
      <c r="C102" s="6" t="s">
        <v>545</v>
      </c>
      <c r="D102" s="336"/>
      <c r="E102" s="116" t="e">
        <f>VLOOKUP(D102,'Master_Sheet-ITR'!A196:B197,2,0)</f>
        <v>#N/A</v>
      </c>
      <c r="F102" s="5" t="e">
        <f>VLOOKUP(E102,Input!$G$76:$H$85,2,0)</f>
        <v>#N/A</v>
      </c>
      <c r="G102" s="5"/>
      <c r="H102" s="6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hidden="1" customHeight="1">
      <c r="A103" s="6" t="s">
        <v>606</v>
      </c>
      <c r="B103" s="6" t="s">
        <v>566</v>
      </c>
      <c r="C103" s="6" t="s">
        <v>567</v>
      </c>
      <c r="D103" s="336"/>
      <c r="E103" s="116" t="e">
        <f>VLOOKUP(D103,'Master_Sheet-ITR'!A199:B200,2,0)</f>
        <v>#N/A</v>
      </c>
      <c r="F103" s="5" t="e">
        <f>VLOOKUP(E103,Input!$G$76:$H$85,2,0)</f>
        <v>#N/A</v>
      </c>
      <c r="G103" s="5"/>
      <c r="H103" s="6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hidden="1" customHeight="1">
      <c r="A104" s="6" t="s">
        <v>606</v>
      </c>
      <c r="B104" s="6" t="s">
        <v>568</v>
      </c>
      <c r="C104" s="6" t="s">
        <v>545</v>
      </c>
      <c r="D104" s="336" t="s">
        <v>569</v>
      </c>
      <c r="E104" s="116" t="s">
        <v>132</v>
      </c>
      <c r="F104" s="5">
        <f>VLOOKUP(E104,Input!$G$76:$H$85,2,0)</f>
        <v>0</v>
      </c>
      <c r="G104" s="5"/>
      <c r="H104" s="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hidden="1" customHeight="1">
      <c r="A105" s="6" t="s">
        <v>606</v>
      </c>
      <c r="B105" s="6" t="s">
        <v>570</v>
      </c>
      <c r="C105" s="6" t="s">
        <v>571</v>
      </c>
      <c r="D105" s="336"/>
      <c r="E105" s="116" t="e">
        <f>VLOOKUP(D105,'Master_Sheet-ITR'!A207:B210,2,0)</f>
        <v>#N/A</v>
      </c>
      <c r="F105" s="5" t="e">
        <f>VLOOKUP(E105,Input!$G$76:$H$85,2,0)</f>
        <v>#N/A</v>
      </c>
      <c r="G105" s="5"/>
      <c r="H105" s="6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hidden="1" customHeight="1">
      <c r="A106" s="6" t="s">
        <v>606</v>
      </c>
      <c r="B106" s="6" t="s">
        <v>572</v>
      </c>
      <c r="C106" s="6" t="s">
        <v>573</v>
      </c>
      <c r="D106" s="336"/>
      <c r="E106" s="116" t="e">
        <f>VLOOKUP(D106,'Master_Sheet-ITR'!A422:B425,2,0)</f>
        <v>#N/A</v>
      </c>
      <c r="F106" s="5" t="e">
        <f>VLOOKUP(E106,Input!$G$76:$H$85,2,0)</f>
        <v>#N/A</v>
      </c>
      <c r="G106" s="5"/>
      <c r="H106" s="6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hidden="1" customHeight="1">
      <c r="A107" s="6" t="s">
        <v>606</v>
      </c>
      <c r="B107" s="6" t="s">
        <v>574</v>
      </c>
      <c r="C107" s="6" t="s">
        <v>575</v>
      </c>
      <c r="D107" s="336"/>
      <c r="E107" s="116" t="s">
        <v>132</v>
      </c>
      <c r="F107" s="5">
        <f>VLOOKUP(E107,Input!$G$76:$H$85,2,0)</f>
        <v>0</v>
      </c>
      <c r="G107" s="5"/>
      <c r="H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hidden="1" customHeight="1">
      <c r="A108" s="6" t="s">
        <v>606</v>
      </c>
      <c r="B108" s="6" t="s">
        <v>576</v>
      </c>
      <c r="C108" s="6" t="s">
        <v>577</v>
      </c>
      <c r="D108" s="336"/>
      <c r="E108" s="116" t="s">
        <v>132</v>
      </c>
      <c r="F108" s="5">
        <f>VLOOKUP(E108,Input!$G$76:$H$85,2,0)</f>
        <v>0</v>
      </c>
      <c r="G108" s="5"/>
      <c r="H108" s="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hidden="1" customHeight="1">
      <c r="A109" s="6" t="s">
        <v>606</v>
      </c>
      <c r="B109" s="6" t="s">
        <v>578</v>
      </c>
      <c r="C109" s="6" t="s">
        <v>592</v>
      </c>
      <c r="D109" s="6" t="str">
        <f>IF(FOIR!C68&gt;(MIN(FOIR!C68:D68)),"Cannot be Considered-Lower considered for FOIR Calculation automatically","Not Considered")</f>
        <v>Not Considered</v>
      </c>
      <c r="E109" s="116" t="str">
        <f>VLOOKUP(D109,'Master_Sheet-ITR'!A225:B226,2,0)</f>
        <v>Not Applicable</v>
      </c>
      <c r="F109" s="5">
        <f>VLOOKUP(E109,Input!$G$76:$H$85,2,0)</f>
        <v>0</v>
      </c>
      <c r="G109" s="5"/>
      <c r="H109" s="6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hidden="1" customHeight="1">
      <c r="A110" s="6" t="s">
        <v>606</v>
      </c>
      <c r="B110" s="6" t="s">
        <v>581</v>
      </c>
      <c r="C110" s="6" t="s">
        <v>592</v>
      </c>
      <c r="D110" s="116" t="str">
        <f>IF(Input!E35="Yes","Considered","Not Considered")</f>
        <v>Considered</v>
      </c>
      <c r="E110" s="116" t="str">
        <f>IF(Input!E35="Yes", "Restricted","Not Applicable")</f>
        <v>Restricted</v>
      </c>
      <c r="F110" s="5">
        <f>VLOOKUP(E110,Input!$G$76:$H$85,2,0)</f>
        <v>8</v>
      </c>
      <c r="G110" s="5"/>
      <c r="H110" s="6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hidden="1" customHeight="1">
      <c r="A111" s="6" t="s">
        <v>606</v>
      </c>
      <c r="B111" s="6" t="s">
        <v>582</v>
      </c>
      <c r="C111" s="6" t="s">
        <v>583</v>
      </c>
      <c r="D111" s="339">
        <f>FOIR!D89</f>
        <v>0</v>
      </c>
      <c r="E111" s="116" t="str">
        <f>IF(D111&gt;1000000,"Restricted",IF(FOIR!D89&gt;(FOIR!C85*100000),"Restricted","Not Applicable"))</f>
        <v>Not Applicable</v>
      </c>
      <c r="F111" s="5">
        <f>VLOOKUP(E111,Input!$G$76:$H$85,2,0)</f>
        <v>0</v>
      </c>
      <c r="G111" s="5"/>
      <c r="H111" s="6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hidden="1" customHeight="1">
      <c r="A112" s="6"/>
      <c r="B112" s="6"/>
      <c r="C112" s="6"/>
      <c r="D112" s="336"/>
      <c r="E112" s="11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hidden="1" customHeight="1">
      <c r="A113" s="6" t="s">
        <v>606</v>
      </c>
      <c r="B113" s="6" t="s">
        <v>584</v>
      </c>
      <c r="C113" s="6" t="s">
        <v>585</v>
      </c>
      <c r="D113" s="336"/>
      <c r="E113" s="116" t="e">
        <f>VLOOKUP(D113,'Master_Sheet-ITR'!A243:B244,2,0)</f>
        <v>#N/A</v>
      </c>
      <c r="F113" s="5" t="e">
        <f>VLOOKUP(E113,Input!$G$76:$H$85,2,0)</f>
        <v>#N/A</v>
      </c>
      <c r="G113" s="5"/>
      <c r="H113" s="6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hidden="1" customHeight="1">
      <c r="A114" s="6" t="s">
        <v>606</v>
      </c>
      <c r="B114" s="6" t="s">
        <v>586</v>
      </c>
      <c r="C114" s="6" t="s">
        <v>587</v>
      </c>
      <c r="D114" s="336"/>
      <c r="E114" s="116" t="e">
        <f>VLOOKUP(D114,'Master_Sheet-ITR'!A477:B480,2,0)</f>
        <v>#N/A</v>
      </c>
      <c r="F114" s="5" t="e">
        <f>VLOOKUP(E114,Input!$G$76:$H$85,2,0)</f>
        <v>#N/A</v>
      </c>
      <c r="G114" s="5"/>
      <c r="H114" s="6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hidden="1" customHeight="1">
      <c r="A115" s="6" t="s">
        <v>606</v>
      </c>
      <c r="B115" s="6" t="s">
        <v>588</v>
      </c>
      <c r="C115" s="6" t="s">
        <v>545</v>
      </c>
      <c r="D115" s="336"/>
      <c r="E115" s="116" t="e">
        <f>VLOOKUP(D115,'Master_Sheet-ITR'!A251:B252,2,0)</f>
        <v>#N/A</v>
      </c>
      <c r="F115" s="5" t="e">
        <f>VLOOKUP(E115,Input!$G$76:$H$85,2,0)</f>
        <v>#N/A</v>
      </c>
      <c r="G115" s="5"/>
      <c r="H115" s="6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hidden="1" customHeight="1">
      <c r="A116" s="6" t="s">
        <v>606</v>
      </c>
      <c r="B116" s="6" t="s">
        <v>589</v>
      </c>
      <c r="C116" s="6" t="s">
        <v>590</v>
      </c>
      <c r="D116" s="340" t="e">
        <f>PLBS!D42</f>
        <v>#DIV/0!</v>
      </c>
      <c r="E116" s="116" t="e">
        <f>IF(D116&gt;=0,"Not Applicable","Not Applicable")</f>
        <v>#DIV/0!</v>
      </c>
      <c r="F116" s="5" t="e">
        <f>VLOOKUP(E116,Input!$G$76:$H$85,2,0)</f>
        <v>#DIV/0!</v>
      </c>
      <c r="G116" s="5"/>
      <c r="H116" s="6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hidden="1" customHeight="1">
      <c r="A117" s="6" t="s">
        <v>606</v>
      </c>
      <c r="B117" s="6" t="s">
        <v>591</v>
      </c>
      <c r="C117" s="6" t="s">
        <v>592</v>
      </c>
      <c r="D117" s="336" t="s">
        <v>593</v>
      </c>
      <c r="E117" s="116" t="str">
        <f>VLOOKUP(D117,'Master_Sheet-ITR'!A259:B260,2,0)</f>
        <v>Not Applicable</v>
      </c>
      <c r="F117" s="5">
        <f>VLOOKUP(E117,Input!$G$76:$H$85,2,0)</f>
        <v>0</v>
      </c>
      <c r="G117" s="5"/>
      <c r="H117" s="6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hidden="1" customHeight="1">
      <c r="A118" s="6" t="s">
        <v>606</v>
      </c>
      <c r="B118" s="6" t="s">
        <v>594</v>
      </c>
      <c r="C118" s="6" t="s">
        <v>595</v>
      </c>
      <c r="D118" s="336" t="s">
        <v>132</v>
      </c>
      <c r="E118" s="116" t="str">
        <f>VLOOKUP(D118,'Master_Sheet-ITR'!A263:B265,2,0)</f>
        <v>Not Applicable</v>
      </c>
      <c r="F118" s="5">
        <f>VLOOKUP(E118,Input!$G$76:$H$85,2,0)</f>
        <v>0</v>
      </c>
      <c r="G118" s="5"/>
      <c r="H118" s="6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hidden="1" customHeight="1">
      <c r="A119" s="6" t="s">
        <v>606</v>
      </c>
      <c r="B119" s="6" t="s">
        <v>596</v>
      </c>
      <c r="C119" s="6" t="s">
        <v>597</v>
      </c>
      <c r="D119" s="336" t="s">
        <v>580</v>
      </c>
      <c r="E119" s="116" t="str">
        <f>VLOOKUP(D119,'Master_Sheet-ITR'!A267:B269,2,0)</f>
        <v>CH-PL</v>
      </c>
      <c r="F119" s="5">
        <f>VLOOKUP(E119,Input!$G$76:$H$85,2,0)</f>
        <v>5</v>
      </c>
      <c r="G119" s="5"/>
      <c r="H119" s="6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hidden="1" customHeight="1">
      <c r="A120" s="6" t="s">
        <v>606</v>
      </c>
      <c r="B120" s="6" t="s">
        <v>598</v>
      </c>
      <c r="C120" s="6" t="s">
        <v>599</v>
      </c>
      <c r="D120" s="336"/>
      <c r="E120" s="116" t="e">
        <f>VLOOKUP(D120,'Master_Sheet-ITR'!A271:B273,2,0)</f>
        <v>#N/A</v>
      </c>
      <c r="F120" s="5" t="e">
        <f>VLOOKUP(E120,Input!$G$76:$H$85,2,0)</f>
        <v>#N/A</v>
      </c>
      <c r="G120" s="5"/>
      <c r="H120" s="6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hidden="1" customHeight="1">
      <c r="A121" s="6" t="s">
        <v>606</v>
      </c>
      <c r="B121" s="6" t="s">
        <v>601</v>
      </c>
      <c r="C121" s="6" t="s">
        <v>602</v>
      </c>
      <c r="D121" s="336"/>
      <c r="E121" s="116" t="e">
        <f>VLOOKUP(D121,'Master_Sheet-ITR'!A275:B277,2,0)</f>
        <v>#N/A</v>
      </c>
      <c r="F121" s="5" t="e">
        <f>VLOOKUP(E121,Input!$G$76:$H$85,2,0)</f>
        <v>#N/A</v>
      </c>
      <c r="G121" s="5"/>
      <c r="H121" s="6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hidden="1" customHeight="1">
      <c r="A122" s="6" t="s">
        <v>606</v>
      </c>
      <c r="B122" s="6" t="s">
        <v>603</v>
      </c>
      <c r="C122" s="6" t="s">
        <v>599</v>
      </c>
      <c r="D122" s="336"/>
      <c r="E122" s="116" t="e">
        <f>VLOOKUP(D122,'Master_Sheet-ITR'!A382:B386,2,0)</f>
        <v>#N/A</v>
      </c>
      <c r="F122" s="5" t="e">
        <f>VLOOKUP(E122,Input!$G$76:$H$85,2,0)</f>
        <v>#N/A</v>
      </c>
      <c r="G122" s="5"/>
      <c r="H122" s="6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hidden="1" customHeight="1">
      <c r="A123" s="6" t="s">
        <v>606</v>
      </c>
      <c r="B123" s="6" t="s">
        <v>604</v>
      </c>
      <c r="C123" s="6" t="s">
        <v>605</v>
      </c>
      <c r="D123" s="336"/>
      <c r="E123" s="116" t="e">
        <f>VLOOKUP(D123,'Master_Sheet-ITR'!A313:B314,2,0)</f>
        <v>#N/A</v>
      </c>
      <c r="F123" s="5" t="e">
        <f>VLOOKUP(E123,Input!$G$76:$H$85,2,0)</f>
        <v>#N/A</v>
      </c>
      <c r="G123" s="5"/>
      <c r="H123" s="6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hidden="1" customHeight="1">
      <c r="A124" s="6" t="s">
        <v>620</v>
      </c>
      <c r="B124" s="6" t="s">
        <v>621</v>
      </c>
      <c r="C124" s="6" t="s">
        <v>622</v>
      </c>
      <c r="D124" s="336"/>
      <c r="E124" s="116" t="e">
        <f>VLOOKUP(D124,'MS-Doc'!A2:B3,2,0)</f>
        <v>#N/A</v>
      </c>
      <c r="F124" s="6" t="e">
        <f>VLOOKUP(E124,Input!$G$76:$H$85,2,0)</f>
        <v>#N/A</v>
      </c>
      <c r="G124" s="6"/>
      <c r="H124" s="6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hidden="1" customHeight="1">
      <c r="A125" s="6" t="s">
        <v>620</v>
      </c>
      <c r="B125" s="6" t="s">
        <v>271</v>
      </c>
      <c r="C125" s="6" t="s">
        <v>623</v>
      </c>
      <c r="D125" s="336"/>
      <c r="E125" s="116" t="e">
        <f>VLOOKUP(D125,'MS-Doc'!A7:B8,2,0)</f>
        <v>#N/A</v>
      </c>
      <c r="F125" s="6" t="e">
        <f>VLOOKUP(E125,Input!$G$76:$H$85,2,0)</f>
        <v>#N/A</v>
      </c>
      <c r="G125" s="6"/>
      <c r="H125" s="6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hidden="1" customHeight="1">
      <c r="A126" s="6" t="s">
        <v>620</v>
      </c>
      <c r="B126" s="6" t="s">
        <v>500</v>
      </c>
      <c r="C126" s="6" t="s">
        <v>624</v>
      </c>
      <c r="D126" s="336"/>
      <c r="E126" s="116" t="e">
        <f>VLOOKUP(D126,'MS-Doc'!A12:B14,2,0)</f>
        <v>#N/A</v>
      </c>
      <c r="F126" s="6" t="e">
        <f>VLOOKUP(E126,Input!$G$76:$H$85,2,0)</f>
        <v>#N/A</v>
      </c>
      <c r="G126" s="6"/>
      <c r="H126" s="6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hidden="1" customHeight="1">
      <c r="A127" s="6" t="s">
        <v>620</v>
      </c>
      <c r="B127" s="6" t="s">
        <v>625</v>
      </c>
      <c r="C127" s="6" t="s">
        <v>626</v>
      </c>
      <c r="D127" s="336"/>
      <c r="E127" s="116" t="e">
        <f>VLOOKUP(D127,'MS-Doc'!A17:B19,2,0)</f>
        <v>#N/A</v>
      </c>
      <c r="F127" s="6" t="e">
        <f>VLOOKUP(E127,Input!$G$76:$H$85,2,0)</f>
        <v>#N/A</v>
      </c>
      <c r="G127" s="6"/>
      <c r="H127" s="6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hidden="1" customHeight="1">
      <c r="A128" s="6" t="s">
        <v>620</v>
      </c>
      <c r="B128" s="6" t="s">
        <v>510</v>
      </c>
      <c r="C128" s="6" t="s">
        <v>627</v>
      </c>
      <c r="D128" s="336"/>
      <c r="E128" s="116" t="e">
        <f>VLOOKUP(D128,'MS-Doc'!A22:B23,2,0)</f>
        <v>#N/A</v>
      </c>
      <c r="F128" s="6" t="e">
        <f>VLOOKUP(E128,Input!$G$76:$H$85,2,0)</f>
        <v>#N/A</v>
      </c>
      <c r="G128" s="6"/>
      <c r="H128" s="6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hidden="1" customHeight="1">
      <c r="A129" s="6" t="s">
        <v>620</v>
      </c>
      <c r="B129" s="6" t="s">
        <v>268</v>
      </c>
      <c r="C129" s="6" t="s">
        <v>628</v>
      </c>
      <c r="D129" s="336"/>
      <c r="E129" s="116" t="e">
        <f>VLOOKUP(D129,'MS-Doc'!A27:B28,2,0)</f>
        <v>#N/A</v>
      </c>
      <c r="F129" s="6" t="e">
        <f>VLOOKUP(E129,Input!$G$76:$H$85,2,0)</f>
        <v>#N/A</v>
      </c>
      <c r="G129" s="6"/>
      <c r="H129" s="6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hidden="1" customHeight="1">
      <c r="A130" s="6" t="s">
        <v>620</v>
      </c>
      <c r="B130" s="6" t="s">
        <v>513</v>
      </c>
      <c r="C130" s="341" t="s">
        <v>629</v>
      </c>
      <c r="D130" s="336"/>
      <c r="E130" s="116" t="e">
        <f>VLOOKUP(D130,'MS-Doc'!A31:B32,2,0)</f>
        <v>#N/A</v>
      </c>
      <c r="F130" s="6" t="e">
        <f>VLOOKUP(E130,Input!$G$76:$H$85,2,0)</f>
        <v>#N/A</v>
      </c>
      <c r="G130" s="6"/>
      <c r="H130" s="6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hidden="1" customHeight="1">
      <c r="A131" s="6" t="s">
        <v>620</v>
      </c>
      <c r="B131" s="6" t="s">
        <v>515</v>
      </c>
      <c r="C131" s="6" t="s">
        <v>630</v>
      </c>
      <c r="D131" s="336"/>
      <c r="E131" s="116" t="e">
        <f>VLOOKUP(D131,'MS-Doc'!A36:B38,2,0)</f>
        <v>#N/A</v>
      </c>
      <c r="F131" s="6" t="e">
        <f>VLOOKUP(E131,Input!$G$76:$H$85,2,0)</f>
        <v>#N/A</v>
      </c>
      <c r="G131" s="6"/>
      <c r="H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hidden="1" customHeight="1">
      <c r="A132" s="6" t="s">
        <v>620</v>
      </c>
      <c r="B132" s="6" t="s">
        <v>631</v>
      </c>
      <c r="C132" s="6" t="s">
        <v>632</v>
      </c>
      <c r="D132" s="336"/>
      <c r="E132" s="116" t="e">
        <f>VLOOKUP(D132,'MS-Doc'!A41:B44,2,0)</f>
        <v>#N/A</v>
      </c>
      <c r="F132" s="6" t="e">
        <f>VLOOKUP(E132,Input!$G$76:$H$85,2,0)</f>
        <v>#N/A</v>
      </c>
      <c r="G132" s="6"/>
      <c r="H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hidden="1" customHeight="1">
      <c r="A133" s="6" t="s">
        <v>620</v>
      </c>
      <c r="B133" s="6" t="s">
        <v>633</v>
      </c>
      <c r="C133" s="6" t="s">
        <v>634</v>
      </c>
      <c r="D133" s="336"/>
      <c r="E133" s="116" t="e">
        <f>VLOOKUP(D133,'MS-Doc'!A49:B50,2,0)</f>
        <v>#N/A</v>
      </c>
      <c r="F133" s="6" t="e">
        <f>VLOOKUP(E133,Input!$G$76:$H$85,2,0)</f>
        <v>#N/A</v>
      </c>
      <c r="G133" s="6"/>
      <c r="H133" s="6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hidden="1" customHeight="1">
      <c r="A134" s="6" t="s">
        <v>620</v>
      </c>
      <c r="B134" s="6" t="s">
        <v>635</v>
      </c>
      <c r="C134" s="6" t="s">
        <v>636</v>
      </c>
      <c r="D134" s="336"/>
      <c r="E134" s="116" t="e">
        <f>VLOOKUP(D134,'MS-Doc'!A54:B55,2,0)</f>
        <v>#N/A</v>
      </c>
      <c r="F134" s="6" t="e">
        <f>VLOOKUP(E134,Input!$G$76:$H$85,2,0)</f>
        <v>#N/A</v>
      </c>
      <c r="G134" s="6"/>
      <c r="H134" s="6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hidden="1" customHeight="1">
      <c r="A135" s="6" t="s">
        <v>620</v>
      </c>
      <c r="B135" s="6" t="s">
        <v>637</v>
      </c>
      <c r="C135" s="6" t="s">
        <v>638</v>
      </c>
      <c r="D135" s="336"/>
      <c r="E135" s="116" t="e">
        <f>VLOOKUP(D135,'MS-Doc'!A59:B61,2,0)</f>
        <v>#N/A</v>
      </c>
      <c r="F135" s="6" t="e">
        <f>VLOOKUP(E135,Input!$G$76:$H$85,2,0)</f>
        <v>#N/A</v>
      </c>
      <c r="G135" s="6"/>
      <c r="H135" s="6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hidden="1" customHeight="1">
      <c r="A136" s="6" t="s">
        <v>620</v>
      </c>
      <c r="B136" s="6" t="s">
        <v>639</v>
      </c>
      <c r="C136" s="6" t="s">
        <v>640</v>
      </c>
      <c r="D136" s="336"/>
      <c r="E136" s="116" t="e">
        <f>VLOOKUP(D136,'MS-Doc'!A64:B67,2,0)</f>
        <v>#N/A</v>
      </c>
      <c r="F136" s="6" t="e">
        <f>VLOOKUP(E136,Input!$G$76:$H$85,2,0)</f>
        <v>#N/A</v>
      </c>
      <c r="G136" s="6"/>
      <c r="H136" s="6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hidden="1" customHeight="1">
      <c r="A137" s="6" t="s">
        <v>620</v>
      </c>
      <c r="B137" s="6" t="s">
        <v>526</v>
      </c>
      <c r="C137" s="6" t="s">
        <v>527</v>
      </c>
      <c r="D137" s="336"/>
      <c r="E137" s="116" t="e">
        <f>VLOOKUP(D137,'MS-Doc'!A71:B73,2,0)</f>
        <v>#N/A</v>
      </c>
      <c r="F137" s="6" t="e">
        <f>VLOOKUP(E137,Input!$G$76:$H$85,2,0)</f>
        <v>#N/A</v>
      </c>
      <c r="G137" s="6"/>
      <c r="H137" s="6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hidden="1" customHeight="1">
      <c r="A138" s="6" t="s">
        <v>620</v>
      </c>
      <c r="B138" s="6" t="s">
        <v>641</v>
      </c>
      <c r="C138" s="6" t="s">
        <v>642</v>
      </c>
      <c r="D138" s="336"/>
      <c r="E138" s="116" t="e">
        <f>VLOOKUP(D138,'MS-Doc'!A76:B78,2,0)</f>
        <v>#N/A</v>
      </c>
      <c r="F138" s="6" t="e">
        <f>VLOOKUP(E138,Input!$G$76:$H$85,2,0)</f>
        <v>#N/A</v>
      </c>
      <c r="G138" s="6"/>
      <c r="H138" s="6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hidden="1" customHeight="1">
      <c r="A139" s="6" t="s">
        <v>620</v>
      </c>
      <c r="B139" s="6" t="s">
        <v>228</v>
      </c>
      <c r="C139" s="6" t="s">
        <v>643</v>
      </c>
      <c r="D139" s="336"/>
      <c r="E139" s="116" t="e">
        <f>VLOOKUP(D139,'MS-Doc'!A83:B84,2,0)</f>
        <v>#N/A</v>
      </c>
      <c r="F139" s="6" t="e">
        <f>VLOOKUP(E139,Input!$G$76:$H$85,2,0)</f>
        <v>#N/A</v>
      </c>
      <c r="G139" s="6"/>
      <c r="H139" s="6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hidden="1" customHeight="1">
      <c r="A140" s="6" t="s">
        <v>620</v>
      </c>
      <c r="B140" s="6" t="s">
        <v>572</v>
      </c>
      <c r="C140" s="6" t="s">
        <v>644</v>
      </c>
      <c r="D140" s="336"/>
      <c r="E140" s="116" t="e">
        <f>VLOOKUP(D140,'MS-Doc'!A90:B92,2,0)</f>
        <v>#N/A</v>
      </c>
      <c r="F140" s="6" t="e">
        <f>VLOOKUP(E140,Input!$G$76:$H$85,2,0)</f>
        <v>#N/A</v>
      </c>
      <c r="G140" s="6"/>
      <c r="H140" s="6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hidden="1" customHeight="1">
      <c r="A141" s="6" t="s">
        <v>620</v>
      </c>
      <c r="B141" s="6" t="s">
        <v>532</v>
      </c>
      <c r="C141" s="6" t="s">
        <v>645</v>
      </c>
      <c r="D141" s="336"/>
      <c r="E141" s="116" t="e">
        <f>VLOOKUP(D141,'MS-Doc'!A96:B100,2,0)</f>
        <v>#N/A</v>
      </c>
      <c r="F141" s="6" t="e">
        <f>VLOOKUP(E141,Input!$G$76:$H$85,2,0)</f>
        <v>#N/A</v>
      </c>
      <c r="G141" s="6"/>
      <c r="H141" s="6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hidden="1" customHeight="1">
      <c r="A142" s="6"/>
      <c r="B142" s="6"/>
      <c r="C142" s="6"/>
      <c r="D142" s="336"/>
      <c r="E142" s="116" t="s">
        <v>132</v>
      </c>
      <c r="F142" s="6">
        <f>VLOOKUP(E142,Input!$G$76:$H$85,2,0)</f>
        <v>0</v>
      </c>
      <c r="G142" s="6"/>
      <c r="H142" s="6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hidden="1" customHeight="1">
      <c r="A143" s="6" t="s">
        <v>620</v>
      </c>
      <c r="B143" s="6" t="s">
        <v>534</v>
      </c>
      <c r="C143" s="6" t="s">
        <v>646</v>
      </c>
      <c r="D143" s="336"/>
      <c r="E143" s="116" t="e">
        <f>VLOOKUP(D143,'MS-Doc'!A108:B110,2,0)</f>
        <v>#N/A</v>
      </c>
      <c r="F143" s="6" t="e">
        <f>VLOOKUP(E143,Input!$G$76:$H$85,2,0)</f>
        <v>#N/A</v>
      </c>
      <c r="G143" s="6"/>
      <c r="H143" s="6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hidden="1" customHeight="1">
      <c r="A144" s="6" t="s">
        <v>620</v>
      </c>
      <c r="B144" s="6" t="s">
        <v>536</v>
      </c>
      <c r="C144" s="6" t="s">
        <v>537</v>
      </c>
      <c r="D144" s="336" t="s">
        <v>538</v>
      </c>
      <c r="E144" s="116" t="str">
        <f>VLOOKUP(D144,'MS-Doc'!A115:B117,2,0)</f>
        <v>Restricted</v>
      </c>
      <c r="F144" s="6">
        <f>VLOOKUP(E144,Input!$G$76:$H$85,2,0)</f>
        <v>8</v>
      </c>
      <c r="G144" s="6"/>
      <c r="H144" s="6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hidden="1" customHeight="1">
      <c r="A145" s="6" t="s">
        <v>620</v>
      </c>
      <c r="B145" s="6" t="s">
        <v>647</v>
      </c>
      <c r="C145" s="6" t="s">
        <v>545</v>
      </c>
      <c r="D145" s="336"/>
      <c r="E145" s="116" t="e">
        <f>VLOOKUP(D145,'MS-Doc'!A122:B123,2,0)</f>
        <v>#N/A</v>
      </c>
      <c r="F145" s="6" t="e">
        <f>VLOOKUP(E145,Input!$G$76:$H$85,2,0)</f>
        <v>#N/A</v>
      </c>
      <c r="G145" s="6"/>
      <c r="H145" s="6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hidden="1" customHeight="1">
      <c r="A146" s="6" t="s">
        <v>620</v>
      </c>
      <c r="B146" s="6" t="s">
        <v>539</v>
      </c>
      <c r="C146" s="6" t="s">
        <v>540</v>
      </c>
      <c r="D146" s="336"/>
      <c r="E146" s="116" t="e">
        <f>VLOOKUP(D146,'MS-Doc'!A127:B131,2,0)</f>
        <v>#N/A</v>
      </c>
      <c r="F146" s="6" t="e">
        <f>VLOOKUP(E146,Input!$G$76:$H$85,2,0)</f>
        <v>#N/A</v>
      </c>
      <c r="G146" s="6"/>
      <c r="H146" s="6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hidden="1" customHeight="1">
      <c r="A147" s="6" t="s">
        <v>620</v>
      </c>
      <c r="B147" s="6" t="s">
        <v>542</v>
      </c>
      <c r="C147" s="6" t="s">
        <v>543</v>
      </c>
      <c r="D147" s="336"/>
      <c r="E147" s="116" t="e">
        <f>VLOOKUP(D147,'MS-Doc'!A137:B140,2,0)</f>
        <v>#N/A</v>
      </c>
      <c r="F147" s="6" t="e">
        <f>VLOOKUP(E147,Input!$G$76:$H$85,2,0)</f>
        <v>#N/A</v>
      </c>
      <c r="G147" s="6"/>
      <c r="H147" s="6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hidden="1" customHeight="1">
      <c r="A148" s="6" t="s">
        <v>620</v>
      </c>
      <c r="B148" s="6" t="s">
        <v>547</v>
      </c>
      <c r="C148" s="6" t="s">
        <v>546</v>
      </c>
      <c r="D148" s="336" t="s">
        <v>648</v>
      </c>
      <c r="E148" s="116" t="str">
        <f>VLOOKUP(D148,'MS-Doc'!A145:B146,2,0)</f>
        <v>RCM</v>
      </c>
      <c r="F148" s="6">
        <f>VLOOKUP(E148,Input!$G$76:$H$85,2,0)</f>
        <v>1</v>
      </c>
      <c r="G148" s="6"/>
      <c r="H148" s="6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hidden="1" customHeight="1">
      <c r="A149" s="6" t="s">
        <v>620</v>
      </c>
      <c r="B149" s="6" t="s">
        <v>548</v>
      </c>
      <c r="C149" s="6" t="s">
        <v>546</v>
      </c>
      <c r="D149" s="336"/>
      <c r="E149" s="116" t="e">
        <f>VLOOKUP(D149,'MS-Doc'!A145:B146,2,0)</f>
        <v>#N/A</v>
      </c>
      <c r="F149" s="6" t="e">
        <f>VLOOKUP(E149,Input!$G$76:$H$85,2,0)</f>
        <v>#N/A</v>
      </c>
      <c r="G149" s="6"/>
      <c r="H149" s="6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hidden="1" customHeight="1">
      <c r="A150" s="6" t="s">
        <v>620</v>
      </c>
      <c r="B150" s="6" t="s">
        <v>549</v>
      </c>
      <c r="C150" s="6" t="s">
        <v>550</v>
      </c>
      <c r="D150" s="336"/>
      <c r="E150" s="116" t="e">
        <f>VLOOKUP(D150,'MS-Doc'!A151:B155,2,0)</f>
        <v>#N/A</v>
      </c>
      <c r="F150" s="6" t="e">
        <f>VLOOKUP(E150,Input!$G$76:$H$85,2,0)</f>
        <v>#N/A</v>
      </c>
      <c r="G150" s="6"/>
      <c r="H150" s="6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hidden="1" customHeight="1">
      <c r="A151" s="6"/>
      <c r="B151" s="6"/>
      <c r="C151" s="6"/>
      <c r="D151" s="342"/>
      <c r="E151" s="116"/>
      <c r="F151" s="6"/>
      <c r="G151" s="6"/>
      <c r="H151" s="6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hidden="1" customHeight="1">
      <c r="A152" s="6" t="s">
        <v>620</v>
      </c>
      <c r="B152" s="6" t="s">
        <v>604</v>
      </c>
      <c r="C152" s="6" t="s">
        <v>605</v>
      </c>
      <c r="D152" s="336"/>
      <c r="E152" s="116" t="e">
        <f>VLOOKUP(D152,'MS-Doc'!A163:B164,2,0)</f>
        <v>#N/A</v>
      </c>
      <c r="F152" s="6" t="e">
        <f>VLOOKUP(E152,Input!$G$76:$H$85,2,0)</f>
        <v>#N/A</v>
      </c>
      <c r="G152" s="6"/>
      <c r="H152" s="6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hidden="1" customHeight="1">
      <c r="A153" s="6" t="s">
        <v>620</v>
      </c>
      <c r="B153" s="6" t="s">
        <v>551</v>
      </c>
      <c r="C153" s="6" t="s">
        <v>552</v>
      </c>
      <c r="D153" s="336"/>
      <c r="E153" s="116" t="e">
        <f>VLOOKUP(D153,'MS-Doc'!A170:B173,2,0)</f>
        <v>#N/A</v>
      </c>
      <c r="F153" s="6" t="e">
        <f>VLOOKUP(E153,Input!$G$76:$H$85,2,0)</f>
        <v>#N/A</v>
      </c>
      <c r="G153" s="6"/>
      <c r="H153" s="6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hidden="1" customHeight="1">
      <c r="A154" s="6" t="s">
        <v>620</v>
      </c>
      <c r="B154" s="6" t="s">
        <v>649</v>
      </c>
      <c r="C154" s="6" t="s">
        <v>650</v>
      </c>
      <c r="D154" s="336"/>
      <c r="E154" s="116" t="e">
        <f>VLOOKUP(D154,'MS-Doc'!A177:B178,2,0)</f>
        <v>#N/A</v>
      </c>
      <c r="F154" s="6" t="e">
        <f>VLOOKUP(E154,Input!$G$76:$H$85,2,0)</f>
        <v>#N/A</v>
      </c>
      <c r="G154" s="6"/>
      <c r="H154" s="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hidden="1" customHeight="1">
      <c r="A155" s="6" t="s">
        <v>620</v>
      </c>
      <c r="B155" s="6" t="s">
        <v>236</v>
      </c>
      <c r="C155" s="6" t="s">
        <v>651</v>
      </c>
      <c r="D155" s="336"/>
      <c r="E155" s="116" t="e">
        <f>VLOOKUP(D155,'MS-Doc'!A182:B188,2,0)</f>
        <v>#N/A</v>
      </c>
      <c r="F155" s="6" t="e">
        <f>VLOOKUP(E155,Input!$G$76:$H$85,2,0)</f>
        <v>#N/A</v>
      </c>
      <c r="G155" s="6"/>
      <c r="H155" s="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hidden="1" customHeight="1">
      <c r="A156" s="6" t="s">
        <v>620</v>
      </c>
      <c r="B156" s="6" t="s">
        <v>652</v>
      </c>
      <c r="C156" s="6" t="s">
        <v>545</v>
      </c>
      <c r="D156" s="336"/>
      <c r="E156" s="116" t="e">
        <f>VLOOKUP(D156,'MS-Doc'!A191:B192,2,0)</f>
        <v>#N/A</v>
      </c>
      <c r="F156" s="6" t="e">
        <f>VLOOKUP(E156,Input!$G$76:$H$85,2,0)</f>
        <v>#N/A</v>
      </c>
      <c r="G156" s="6"/>
      <c r="H156" s="6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hidden="1" customHeight="1">
      <c r="A157" s="6" t="s">
        <v>620</v>
      </c>
      <c r="B157" s="6" t="s">
        <v>653</v>
      </c>
      <c r="C157" s="6" t="s">
        <v>654</v>
      </c>
      <c r="D157" s="336"/>
      <c r="E157" s="116" t="e">
        <f>VLOOKUP(D157,'MS-Doc'!A196:B198,2,0)</f>
        <v>#N/A</v>
      </c>
      <c r="F157" s="6" t="e">
        <f>VLOOKUP(E157,Input!$G$76:$H$85,2,0)</f>
        <v>#N/A</v>
      </c>
      <c r="G157" s="6"/>
      <c r="H157" s="6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hidden="1" customHeight="1">
      <c r="A158" s="6"/>
      <c r="B158" s="6"/>
      <c r="C158" s="6"/>
      <c r="D158" s="336"/>
      <c r="E158" s="116"/>
      <c r="F158" s="6" t="e">
        <f>VLOOKUP(E158,Input!$G$76:$H$85,2,0)</f>
        <v>#N/A</v>
      </c>
      <c r="G158" s="6"/>
      <c r="H158" s="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hidden="1" customHeight="1">
      <c r="A159" s="6" t="s">
        <v>620</v>
      </c>
      <c r="B159" s="6" t="s">
        <v>655</v>
      </c>
      <c r="C159" s="6" t="s">
        <v>561</v>
      </c>
      <c r="D159" s="336"/>
      <c r="E159" s="116" t="e">
        <f>VLOOKUP(D159,'MS-Doc'!A202:B204,2,0)</f>
        <v>#N/A</v>
      </c>
      <c r="F159" s="6" t="e">
        <f>VLOOKUP(E159,Input!$G$76:$H$85,2,0)</f>
        <v>#N/A</v>
      </c>
      <c r="G159" s="6"/>
      <c r="H159" s="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hidden="1" customHeight="1">
      <c r="A160" s="6" t="s">
        <v>620</v>
      </c>
      <c r="B160" s="6" t="s">
        <v>656</v>
      </c>
      <c r="C160" s="6" t="s">
        <v>657</v>
      </c>
      <c r="D160" s="336"/>
      <c r="E160" s="116" t="e">
        <f>VLOOKUP(D160,'MS-Doc'!A211:B214,2,0)</f>
        <v>#N/A</v>
      </c>
      <c r="F160" s="6" t="e">
        <f>VLOOKUP(E160,Input!$G$76:$H$85,2,0)</f>
        <v>#N/A</v>
      </c>
      <c r="G160" s="6"/>
      <c r="H160" s="6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hidden="1" customHeight="1">
      <c r="A161" s="6" t="s">
        <v>620</v>
      </c>
      <c r="B161" s="6" t="s">
        <v>562</v>
      </c>
      <c r="C161" s="6" t="s">
        <v>546</v>
      </c>
      <c r="D161" s="336"/>
      <c r="E161" s="116" t="e">
        <f>VLOOKUP(D161,'MS-Doc'!A217:B220,2,0)</f>
        <v>#N/A</v>
      </c>
      <c r="F161" s="6" t="e">
        <f>VLOOKUP(E161,Input!$G$76:$H$85,2,0)</f>
        <v>#N/A</v>
      </c>
      <c r="G161" s="6"/>
      <c r="H161" s="6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hidden="1" customHeight="1">
      <c r="A162" s="6" t="s">
        <v>620</v>
      </c>
      <c r="B162" s="6" t="s">
        <v>564</v>
      </c>
      <c r="C162" s="6" t="s">
        <v>545</v>
      </c>
      <c r="D162" s="336"/>
      <c r="E162" s="116" t="e">
        <f>VLOOKUP(D162,'MS-Doc'!A224:B227,2,0)</f>
        <v>#N/A</v>
      </c>
      <c r="F162" s="6" t="e">
        <f>VLOOKUP(E162,Input!$G$76:$H$85,2,0)</f>
        <v>#N/A</v>
      </c>
      <c r="G162" s="6"/>
      <c r="H162" s="6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hidden="1" customHeight="1">
      <c r="A163" s="6" t="s">
        <v>620</v>
      </c>
      <c r="B163" s="6" t="s">
        <v>566</v>
      </c>
      <c r="C163" s="6" t="s">
        <v>567</v>
      </c>
      <c r="D163" s="336"/>
      <c r="E163" s="116" t="e">
        <f>VLOOKUP(D163,'MS-Doc'!A231:B232,2,0)</f>
        <v>#N/A</v>
      </c>
      <c r="F163" s="6" t="e">
        <f>VLOOKUP(E163,Input!$G$76:$H$85,2,0)</f>
        <v>#N/A</v>
      </c>
      <c r="G163" s="6"/>
      <c r="H163" s="6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hidden="1" customHeight="1">
      <c r="A164" s="6" t="s">
        <v>620</v>
      </c>
      <c r="B164" s="6" t="s">
        <v>570</v>
      </c>
      <c r="C164" s="6" t="s">
        <v>658</v>
      </c>
      <c r="D164" s="336"/>
      <c r="E164" s="116" t="e">
        <f>VLOOKUP(D164,'MS-Doc'!A236:B240,2,0)</f>
        <v>#N/A</v>
      </c>
      <c r="F164" s="6" t="e">
        <f>VLOOKUP(E164,Input!$G$76:$H$85,2,0)</f>
        <v>#N/A</v>
      </c>
      <c r="G164" s="6"/>
      <c r="H164" s="6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hidden="1" customHeight="1">
      <c r="A165" s="6"/>
      <c r="B165" s="6"/>
      <c r="C165" s="6"/>
      <c r="D165" s="336"/>
      <c r="E165" s="116"/>
      <c r="F165" s="6"/>
      <c r="G165" s="6"/>
      <c r="H165" s="6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hidden="1" customHeight="1">
      <c r="A166" s="6" t="s">
        <v>620</v>
      </c>
      <c r="B166" s="6" t="s">
        <v>584</v>
      </c>
      <c r="C166" s="6" t="s">
        <v>585</v>
      </c>
      <c r="D166" s="336"/>
      <c r="E166" s="116" t="e">
        <f>VLOOKUP(D166,'MS-Doc'!A296:B297,2,0)</f>
        <v>#N/A</v>
      </c>
      <c r="F166" s="6" t="e">
        <f>VLOOKUP(E166,Input!$G$76:$H$85,2,0)</f>
        <v>#N/A</v>
      </c>
      <c r="G166" s="6"/>
      <c r="H166" s="6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hidden="1" customHeight="1">
      <c r="A167" s="6"/>
      <c r="B167" s="6"/>
      <c r="C167" s="6"/>
      <c r="D167" s="336"/>
      <c r="E167" s="116"/>
      <c r="F167" s="6"/>
      <c r="G167" s="6"/>
      <c r="H167" s="6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hidden="1" customHeight="1">
      <c r="A168" s="6" t="s">
        <v>620</v>
      </c>
      <c r="B168" s="6" t="s">
        <v>574</v>
      </c>
      <c r="C168" s="6" t="s">
        <v>575</v>
      </c>
      <c r="D168" s="336"/>
      <c r="E168" s="116" t="s">
        <v>132</v>
      </c>
      <c r="F168" s="6">
        <f>VLOOKUP(E168,Input!$G$76:$H$85,2,0)</f>
        <v>0</v>
      </c>
      <c r="G168" s="6"/>
      <c r="H168" s="6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hidden="1" customHeight="1">
      <c r="A169" s="6"/>
      <c r="B169" s="6"/>
      <c r="C169" s="6"/>
      <c r="D169" s="336"/>
      <c r="E169" s="116"/>
      <c r="F169" s="6"/>
      <c r="G169" s="6"/>
      <c r="H169" s="6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hidden="1" customHeight="1">
      <c r="A170" s="6" t="s">
        <v>620</v>
      </c>
      <c r="B170" s="6" t="s">
        <v>659</v>
      </c>
      <c r="C170" s="6" t="s">
        <v>554</v>
      </c>
      <c r="D170" s="336"/>
      <c r="E170" s="116" t="e">
        <f>VLOOKUP(D170,'MS-Doc'!A244:B245,2,0)</f>
        <v>#N/A</v>
      </c>
      <c r="F170" s="6" t="e">
        <f>VLOOKUP(E170,Input!$G$76:$H$85,2,0)</f>
        <v>#N/A</v>
      </c>
      <c r="G170" s="6"/>
      <c r="H170" s="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hidden="1" customHeight="1">
      <c r="A171" s="6" t="s">
        <v>620</v>
      </c>
      <c r="B171" s="6" t="s">
        <v>660</v>
      </c>
      <c r="C171" s="6" t="s">
        <v>661</v>
      </c>
      <c r="D171" s="336"/>
      <c r="E171" s="116" t="e">
        <f>VLOOKUP(D171,'MS-Doc'!A249:B250,2,0)</f>
        <v>#N/A</v>
      </c>
      <c r="F171" s="6" t="e">
        <f>VLOOKUP(E171,Input!$G$76:$H$85,2,0)</f>
        <v>#N/A</v>
      </c>
      <c r="G171" s="6"/>
      <c r="H171" s="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hidden="1" customHeight="1">
      <c r="A172" s="6" t="s">
        <v>620</v>
      </c>
      <c r="B172" s="6" t="s">
        <v>662</v>
      </c>
      <c r="C172" s="6"/>
      <c r="D172" s="336"/>
      <c r="E172" s="116" t="e">
        <f>VLOOKUP(D172,'MS-Doc'!A254:B255,2,0)</f>
        <v>#N/A</v>
      </c>
      <c r="F172" s="6" t="e">
        <f>VLOOKUP(E172,Input!$G$76:$H$85,2,0)</f>
        <v>#N/A</v>
      </c>
      <c r="G172" s="6"/>
      <c r="H172" s="6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hidden="1" customHeight="1">
      <c r="A173" s="6" t="s">
        <v>620</v>
      </c>
      <c r="B173" s="6" t="s">
        <v>663</v>
      </c>
      <c r="C173" s="6"/>
      <c r="D173" s="336"/>
      <c r="E173" s="116" t="e">
        <f>VLOOKUP(D173,'MS-Doc'!A259:B260,2,0)</f>
        <v>#N/A</v>
      </c>
      <c r="F173" s="6" t="e">
        <f>VLOOKUP(E173,Input!$G$76:$H$85,2,0)</f>
        <v>#N/A</v>
      </c>
      <c r="G173" s="6"/>
      <c r="H173" s="6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hidden="1" customHeight="1">
      <c r="A174" s="6" t="s">
        <v>620</v>
      </c>
      <c r="B174" s="6" t="s">
        <v>664</v>
      </c>
      <c r="C174" s="6" t="s">
        <v>665</v>
      </c>
      <c r="D174" s="336"/>
      <c r="E174" s="116" t="e">
        <f>VLOOKUP(D174,'MS-Doc'!A264:B265,2,0)</f>
        <v>#N/A</v>
      </c>
      <c r="F174" s="6" t="e">
        <f>VLOOKUP(E174,Input!$G$76:$H$85,2,0)</f>
        <v>#N/A</v>
      </c>
      <c r="G174" s="6"/>
      <c r="H174" s="6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hidden="1" customHeight="1">
      <c r="A175" s="6" t="s">
        <v>620</v>
      </c>
      <c r="B175" s="6" t="s">
        <v>576</v>
      </c>
      <c r="C175" s="6" t="s">
        <v>577</v>
      </c>
      <c r="D175" s="336"/>
      <c r="E175" s="116" t="s">
        <v>132</v>
      </c>
      <c r="F175" s="6">
        <f>VLOOKUP(E175,Input!$G$76:$H$85,2,0)</f>
        <v>0</v>
      </c>
      <c r="G175" s="6"/>
      <c r="H175" s="6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hidden="1" customHeight="1">
      <c r="A176" s="6" t="s">
        <v>620</v>
      </c>
      <c r="B176" s="6" t="s">
        <v>586</v>
      </c>
      <c r="C176" s="6" t="s">
        <v>587</v>
      </c>
      <c r="D176" s="336"/>
      <c r="E176" s="116" t="e">
        <f>VLOOKUP(D176,'MS-Doc'!A274:B277,2,0)</f>
        <v>#N/A</v>
      </c>
      <c r="F176" s="6" t="e">
        <f>VLOOKUP(E176,Input!$G$76:$H$85,2,0)</f>
        <v>#N/A</v>
      </c>
      <c r="G176" s="6"/>
      <c r="H176" s="6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6" t="s">
        <v>34</v>
      </c>
      <c r="B177" s="6" t="s">
        <v>666</v>
      </c>
      <c r="C177" s="6" t="s">
        <v>667</v>
      </c>
      <c r="D177" s="336"/>
      <c r="E177" s="116" t="s">
        <v>132</v>
      </c>
      <c r="F177" s="5">
        <f>VLOOKUP(E177,Input!$G$76:$H$85,2,0)</f>
        <v>0</v>
      </c>
      <c r="G177" s="5"/>
      <c r="H177" s="6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6" t="s">
        <v>34</v>
      </c>
      <c r="B178" s="6" t="s">
        <v>649</v>
      </c>
      <c r="C178" s="6" t="s">
        <v>650</v>
      </c>
      <c r="D178" s="336" t="s">
        <v>668</v>
      </c>
      <c r="E178" s="116" t="str">
        <f>VLOOKUP(D178,'Mstr_Sh-BIL-Audit'!A283:B284,2,0)</f>
        <v>Restricted</v>
      </c>
      <c r="F178" s="5">
        <f>VLOOKUP(E178,Input!$G$76:$H$85,2,0)</f>
        <v>8</v>
      </c>
      <c r="G178" s="5"/>
      <c r="H178" s="6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6" t="s">
        <v>34</v>
      </c>
      <c r="B179" s="6" t="s">
        <v>236</v>
      </c>
      <c r="C179" s="6" t="s">
        <v>651</v>
      </c>
      <c r="D179" s="336"/>
      <c r="E179" s="116" t="e">
        <f>VLOOKUP(D179,'Mstr_Sh-BIL-Audit'!A287:B293,2,0)</f>
        <v>#N/A</v>
      </c>
      <c r="F179" s="5" t="e">
        <f>VLOOKUP(E179,Input!$G$76:$H$85,2,0)</f>
        <v>#N/A</v>
      </c>
      <c r="G179" s="5"/>
      <c r="H179" s="6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6" t="s">
        <v>34</v>
      </c>
      <c r="B180" s="6" t="s">
        <v>652</v>
      </c>
      <c r="C180" s="6" t="s">
        <v>545</v>
      </c>
      <c r="D180" s="336"/>
      <c r="E180" s="116" t="e">
        <f>VLOOKUP(D180,'Mstr_Sh-BIL-Audit'!A296:B297,2,0)</f>
        <v>#N/A</v>
      </c>
      <c r="F180" s="5" t="e">
        <f>VLOOKUP(E180,Input!$G$76:$H$85,2,0)</f>
        <v>#N/A</v>
      </c>
      <c r="G180" s="5"/>
      <c r="H180" s="6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6" t="s">
        <v>34</v>
      </c>
      <c r="B181" s="6" t="s">
        <v>656</v>
      </c>
      <c r="C181" s="6" t="s">
        <v>657</v>
      </c>
      <c r="D181" s="336"/>
      <c r="E181" s="116" t="e">
        <f>VLOOKUP(D181,'Mstr_Sh-BIL-Audit'!A426:B429,2,0)</f>
        <v>#N/A</v>
      </c>
      <c r="F181" s="5" t="e">
        <f>VLOOKUP(E181,Input!$G$76:$H$85,2,0)</f>
        <v>#N/A</v>
      </c>
      <c r="G181" s="5"/>
      <c r="H181" s="6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6" t="s">
        <v>34</v>
      </c>
      <c r="B182" s="6" t="s">
        <v>271</v>
      </c>
      <c r="C182" s="6" t="s">
        <v>669</v>
      </c>
      <c r="D182" s="336"/>
      <c r="E182" s="116" t="e">
        <f>VLOOKUP(D182,'Mstr_Sh-BIL-Audit'!A304:B305,2,0)</f>
        <v>#N/A</v>
      </c>
      <c r="F182" s="5" t="e">
        <f>VLOOKUP(E182,Input!$G$76:$H$85,2,0)</f>
        <v>#N/A</v>
      </c>
      <c r="G182" s="5"/>
      <c r="H182" s="6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6" t="s">
        <v>34</v>
      </c>
      <c r="B183" s="6" t="s">
        <v>641</v>
      </c>
      <c r="C183" s="6" t="s">
        <v>642</v>
      </c>
      <c r="D183" s="336" t="s">
        <v>670</v>
      </c>
      <c r="E183" s="116" t="str">
        <f>VLOOKUP(D183,'Mstr_Sh-BIL-Audit'!A308:B310,2,0)</f>
        <v>Not Applicable</v>
      </c>
      <c r="F183" s="5">
        <f>VLOOKUP(E183,Input!$G$76:$H$85,2,0)</f>
        <v>0</v>
      </c>
      <c r="G183" s="5"/>
      <c r="H183" s="6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6" t="s">
        <v>34</v>
      </c>
      <c r="B184" s="6" t="s">
        <v>671</v>
      </c>
      <c r="C184" s="6" t="s">
        <v>672</v>
      </c>
      <c r="D184" s="336"/>
      <c r="E184" s="116" t="e">
        <f>VLOOKUP(D184,'Mstr_Sh-BIL-Audit'!A317:B318,2,0)</f>
        <v>#N/A</v>
      </c>
      <c r="F184" s="5" t="e">
        <f>VLOOKUP(E184,Input!$G$76:$H$85,2,0)</f>
        <v>#N/A</v>
      </c>
      <c r="G184" s="5"/>
      <c r="H184" s="6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6" t="s">
        <v>34</v>
      </c>
      <c r="B185" s="6" t="s">
        <v>673</v>
      </c>
      <c r="C185" s="6" t="s">
        <v>674</v>
      </c>
      <c r="D185" s="336"/>
      <c r="E185" s="116" t="e">
        <f>VLOOKUP(D185,'Mstr_Sh-BIL-Audit'!A495:B501,2,0)</f>
        <v>#N/A</v>
      </c>
      <c r="F185" s="5" t="e">
        <f>VLOOKUP(E185,Input!$G$76:$H$85,2,0)</f>
        <v>#N/A</v>
      </c>
      <c r="G185" s="5"/>
      <c r="H185" s="6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hidden="1" customHeight="1">
      <c r="A186" s="6" t="s">
        <v>606</v>
      </c>
      <c r="B186" s="6" t="s">
        <v>666</v>
      </c>
      <c r="C186" s="6" t="s">
        <v>667</v>
      </c>
      <c r="D186" s="336">
        <v>2</v>
      </c>
      <c r="E186" s="116" t="s">
        <v>132</v>
      </c>
      <c r="F186" s="5">
        <f>VLOOKUP(E186,Input!$G$76:$H$85,2,0)</f>
        <v>0</v>
      </c>
      <c r="G186" s="5"/>
      <c r="H186" s="6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hidden="1" customHeight="1">
      <c r="A187" s="6" t="s">
        <v>606</v>
      </c>
      <c r="B187" s="6" t="s">
        <v>649</v>
      </c>
      <c r="C187" s="6" t="s">
        <v>650</v>
      </c>
      <c r="D187" s="336" t="s">
        <v>668</v>
      </c>
      <c r="E187" s="116" t="str">
        <f>VLOOKUP(D187,'Master_Sheet-ITR'!A283:B284,2,0)</f>
        <v>Restricted</v>
      </c>
      <c r="F187" s="5">
        <f>VLOOKUP(E187,Input!$G$76:$H$85,2,0)</f>
        <v>8</v>
      </c>
      <c r="G187" s="5"/>
      <c r="H187" s="6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hidden="1" customHeight="1">
      <c r="A188" s="6" t="s">
        <v>606</v>
      </c>
      <c r="B188" s="6" t="s">
        <v>236</v>
      </c>
      <c r="C188" s="6" t="s">
        <v>651</v>
      </c>
      <c r="D188" s="336"/>
      <c r="E188" s="116" t="e">
        <f>VLOOKUP(D188,'Master_Sheet-ITR'!A287:B293,2,0)</f>
        <v>#N/A</v>
      </c>
      <c r="F188" s="5" t="e">
        <f>VLOOKUP(E188,Input!$G$76:$H$85,2,0)</f>
        <v>#N/A</v>
      </c>
      <c r="G188" s="5"/>
      <c r="H188" s="6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hidden="1" customHeight="1">
      <c r="A189" s="6" t="s">
        <v>606</v>
      </c>
      <c r="B189" s="6" t="s">
        <v>652</v>
      </c>
      <c r="C189" s="6" t="s">
        <v>545</v>
      </c>
      <c r="D189" s="336"/>
      <c r="E189" s="116" t="e">
        <f>VLOOKUP(D189,'Master_Sheet-ITR'!A296:B297,2,0)</f>
        <v>#N/A</v>
      </c>
      <c r="F189" s="5" t="e">
        <f>VLOOKUP(E189,Input!$G$76:$H$85,2,0)</f>
        <v>#N/A</v>
      </c>
      <c r="G189" s="5"/>
      <c r="H189" s="6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hidden="1" customHeight="1">
      <c r="A190" s="6" t="s">
        <v>606</v>
      </c>
      <c r="B190" s="6" t="s">
        <v>656</v>
      </c>
      <c r="C190" s="6" t="s">
        <v>657</v>
      </c>
      <c r="D190" s="336"/>
      <c r="E190" s="116" t="e">
        <f>VLOOKUP(D190,'Master_Sheet-ITR'!A394:B397,2,0)</f>
        <v>#N/A</v>
      </c>
      <c r="F190" s="5" t="e">
        <f>VLOOKUP(E190,Input!$G$76:$H$85,2,0)</f>
        <v>#N/A</v>
      </c>
      <c r="G190" s="5"/>
      <c r="H190" s="6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hidden="1" customHeight="1">
      <c r="A191" s="6" t="s">
        <v>606</v>
      </c>
      <c r="B191" s="6" t="s">
        <v>271</v>
      </c>
      <c r="C191" s="6" t="s">
        <v>675</v>
      </c>
      <c r="D191" s="336"/>
      <c r="E191" s="116" t="e">
        <f>VLOOKUP(D191,'Master_Sheet-ITR'!A304:B305,2,0)</f>
        <v>#N/A</v>
      </c>
      <c r="F191" s="5" t="e">
        <f>VLOOKUP(E191,Input!$G$76:$H$85,2,0)</f>
        <v>#N/A</v>
      </c>
      <c r="G191" s="5"/>
      <c r="H191" s="6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hidden="1" customHeight="1">
      <c r="A192" s="6" t="s">
        <v>606</v>
      </c>
      <c r="B192" s="6" t="s">
        <v>641</v>
      </c>
      <c r="C192" s="6" t="s">
        <v>642</v>
      </c>
      <c r="D192" s="336"/>
      <c r="E192" s="116" t="e">
        <f>VLOOKUP(D192,'Master_Sheet-ITR'!A308:B310,2,0)</f>
        <v>#N/A</v>
      </c>
      <c r="F192" s="5" t="e">
        <f>VLOOKUP(E192,Input!$G$76:$H$85,2,0)</f>
        <v>#N/A</v>
      </c>
      <c r="G192" s="5"/>
      <c r="H192" s="6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hidden="1" customHeight="1">
      <c r="A193" s="6" t="s">
        <v>606</v>
      </c>
      <c r="B193" s="6" t="s">
        <v>671</v>
      </c>
      <c r="C193" s="6" t="s">
        <v>672</v>
      </c>
      <c r="D193" s="336"/>
      <c r="E193" s="116" t="e">
        <f>VLOOKUP(D193,'Master_Sheet-ITR'!A317:B318,2,0)</f>
        <v>#N/A</v>
      </c>
      <c r="F193" s="5" t="e">
        <f>VLOOKUP(E193,Input!$G$76:$H$85,2,0)</f>
        <v>#N/A</v>
      </c>
      <c r="G193" s="5"/>
      <c r="H193" s="6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hidden="1" customHeight="1">
      <c r="A194" s="6" t="s">
        <v>606</v>
      </c>
      <c r="B194" s="6" t="s">
        <v>673</v>
      </c>
      <c r="C194" s="6" t="s">
        <v>674</v>
      </c>
      <c r="D194" s="336"/>
      <c r="E194" s="116" t="e">
        <f>VLOOKUP(D194,'Master_Sheet-ITR'!A467:B473,2,0)</f>
        <v>#N/A</v>
      </c>
      <c r="F194" s="5" t="e">
        <f>VLOOKUP(E194,Input!$G$76:$H$85,2,0)</f>
        <v>#N/A</v>
      </c>
      <c r="G194" s="5"/>
      <c r="H194" s="6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hidden="1" customHeight="1">
      <c r="A195" s="6" t="s">
        <v>676</v>
      </c>
      <c r="B195" s="6" t="s">
        <v>498</v>
      </c>
      <c r="C195" s="6" t="s">
        <v>677</v>
      </c>
      <c r="D195" s="336"/>
      <c r="E195" s="116" t="e">
        <f>VLOOKUP($D$195,'Master Sheet-BS'!$A$247:$B$250,2,0)</f>
        <v>#N/A</v>
      </c>
      <c r="F195" s="5" t="e">
        <f>VLOOKUP(E195,Input!$G$76:$H$85,2,0)</f>
        <v>#N/A</v>
      </c>
      <c r="G195" s="5"/>
      <c r="H195" s="6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hidden="1" customHeight="1">
      <c r="A196" s="6" t="s">
        <v>676</v>
      </c>
      <c r="B196" s="6" t="s">
        <v>678</v>
      </c>
      <c r="C196" s="6" t="s">
        <v>679</v>
      </c>
      <c r="D196" s="343">
        <f>FOIR!G135/100000</f>
        <v>0</v>
      </c>
      <c r="E196" s="116" t="str">
        <f>IF($D$196&lt;2,"Restricted","Not Applicable")</f>
        <v>Restricted</v>
      </c>
      <c r="F196" s="5">
        <f>VLOOKUP(E196,Input!$G$76:$H$85,2,0)</f>
        <v>8</v>
      </c>
      <c r="G196" s="5"/>
      <c r="H196" s="6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hidden="1" customHeight="1">
      <c r="A197" s="6" t="s">
        <v>676</v>
      </c>
      <c r="B197" s="6" t="s">
        <v>268</v>
      </c>
      <c r="C197" s="6" t="s">
        <v>680</v>
      </c>
      <c r="D197" s="336"/>
      <c r="E197" s="116" t="e">
        <f>VLOOKUP($D$197,'Master Sheet-BS'!$A$7:$B$9,2,0)</f>
        <v>#N/A</v>
      </c>
      <c r="F197" s="5" t="e">
        <f>VLOOKUP(E197,Input!$G$76:$H$85,2,0)</f>
        <v>#N/A</v>
      </c>
      <c r="G197" s="5"/>
      <c r="H197" s="6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hidden="1" customHeight="1">
      <c r="A198" s="6" t="s">
        <v>676</v>
      </c>
      <c r="B198" s="6" t="s">
        <v>681</v>
      </c>
      <c r="C198" s="6" t="s">
        <v>682</v>
      </c>
      <c r="D198" s="336"/>
      <c r="E198" s="116" t="e">
        <f>VLOOKUP($D$198,'Master Sheet-BS'!$A$12:$B$14,2,0)</f>
        <v>#N/A</v>
      </c>
      <c r="F198" s="5" t="e">
        <f>VLOOKUP(E198,Input!$G$76:$H$85,2,0)</f>
        <v>#N/A</v>
      </c>
      <c r="G198" s="5"/>
      <c r="H198" s="6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hidden="1" customHeight="1">
      <c r="A199" s="6" t="s">
        <v>676</v>
      </c>
      <c r="B199" s="6" t="s">
        <v>683</v>
      </c>
      <c r="C199" s="6" t="s">
        <v>684</v>
      </c>
      <c r="D199" s="336"/>
      <c r="E199" s="116" t="e">
        <f>VLOOKUP($D$199,'Master Sheet-BS'!$A$17:$B$18,2,0)</f>
        <v>#N/A</v>
      </c>
      <c r="F199" s="5" t="e">
        <f>VLOOKUP(E199,Input!$G$76:$H$85,2,0)</f>
        <v>#N/A</v>
      </c>
      <c r="G199" s="5"/>
      <c r="H199" s="6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hidden="1" customHeight="1">
      <c r="A200" s="6" t="s">
        <v>676</v>
      </c>
      <c r="B200" s="6" t="s">
        <v>214</v>
      </c>
      <c r="C200" s="6" t="s">
        <v>685</v>
      </c>
      <c r="D200" s="343">
        <f>FOIR!C127</f>
        <v>0</v>
      </c>
      <c r="E200" s="116" t="str">
        <f>IF(FOIR!$G$135&gt;(FOIR!$C$129*100000),"Restricted","Not Applicable")</f>
        <v>Not Applicable</v>
      </c>
      <c r="F200" s="5">
        <f>VLOOKUP(E200,Input!$G$76:$H$85,2,0)</f>
        <v>0</v>
      </c>
      <c r="G200" s="5"/>
      <c r="H200" s="6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hidden="1" customHeight="1">
      <c r="A201" s="6" t="s">
        <v>676</v>
      </c>
      <c r="B201" s="6" t="s">
        <v>510</v>
      </c>
      <c r="C201" s="6" t="s">
        <v>686</v>
      </c>
      <c r="D201" s="336" t="s">
        <v>687</v>
      </c>
      <c r="E201" s="116" t="str">
        <f>VLOOKUP($D$201,'Master Sheet-BS'!$A$357:$B$360,2,0)</f>
        <v>Not Applicable</v>
      </c>
      <c r="F201" s="5">
        <f>VLOOKUP(E201,Input!$G$76:$H$85,2,0)</f>
        <v>0</v>
      </c>
      <c r="G201" s="5"/>
      <c r="H201" s="6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hidden="1" customHeight="1">
      <c r="A202" s="6" t="s">
        <v>676</v>
      </c>
      <c r="B202" s="6" t="s">
        <v>510</v>
      </c>
      <c r="C202" s="6" t="s">
        <v>688</v>
      </c>
      <c r="D202" s="336" t="s">
        <v>689</v>
      </c>
      <c r="E202" s="116" t="str">
        <f>VLOOKUP($D$202,'Master Sheet-BS'!$A$25:$B$26,2,0)</f>
        <v>CH-PL</v>
      </c>
      <c r="F202" s="5">
        <f>VLOOKUP(E202,Input!$G$76:$H$85,2,0)</f>
        <v>5</v>
      </c>
      <c r="G202" s="5"/>
      <c r="H202" s="6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6.25" hidden="1" customHeight="1">
      <c r="A203" s="6" t="s">
        <v>676</v>
      </c>
      <c r="B203" s="15" t="s">
        <v>641</v>
      </c>
      <c r="C203" s="344" t="s">
        <v>642</v>
      </c>
      <c r="D203" s="127" t="s">
        <v>690</v>
      </c>
      <c r="E203" s="116" t="str">
        <f>VLOOKUP($D$203,'Master Sheet-BS'!$A$29:$B$31,2,0)</f>
        <v>Not Applicable</v>
      </c>
      <c r="F203" s="32">
        <f>VLOOKUP(E203,Input!$G$76:$H$85,2,0)</f>
        <v>0</v>
      </c>
      <c r="G203" s="5"/>
      <c r="H203" s="6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hidden="1" customHeight="1">
      <c r="A204" s="6" t="s">
        <v>676</v>
      </c>
      <c r="B204" s="15" t="s">
        <v>641</v>
      </c>
      <c r="C204" s="344" t="s">
        <v>642</v>
      </c>
      <c r="D204" s="127"/>
      <c r="E204" s="116" t="str">
        <f>$E$203</f>
        <v>Not Applicable</v>
      </c>
      <c r="F204" s="32"/>
      <c r="G204" s="5"/>
      <c r="H204" s="6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hidden="1" customHeight="1">
      <c r="A205" s="6" t="s">
        <v>676</v>
      </c>
      <c r="B205" s="6" t="s">
        <v>691</v>
      </c>
      <c r="C205" s="6" t="s">
        <v>692</v>
      </c>
      <c r="D205" s="336"/>
      <c r="E205" s="116" t="e">
        <f>VLOOKUP($D$205,'Master Sheet-BS'!$A$34:$B$37,2,0)</f>
        <v>#N/A</v>
      </c>
      <c r="F205" s="5" t="e">
        <f>VLOOKUP(E205,Input!$G$76:$H$85,2,0)</f>
        <v>#N/A</v>
      </c>
      <c r="G205" s="5"/>
      <c r="H205" s="6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hidden="1" customHeight="1">
      <c r="A206" s="6" t="s">
        <v>676</v>
      </c>
      <c r="B206" s="6" t="s">
        <v>515</v>
      </c>
      <c r="C206" s="6" t="s">
        <v>693</v>
      </c>
      <c r="D206" s="336"/>
      <c r="E206" s="116" t="e">
        <f>VLOOKUP($D$206,'Master Sheet-BS'!$A$40:$B$43,2,0)</f>
        <v>#N/A</v>
      </c>
      <c r="F206" s="5" t="e">
        <f>VLOOKUP(E206,Input!$G$76:$H$85,2,0)</f>
        <v>#N/A</v>
      </c>
      <c r="G206" s="5"/>
      <c r="H206" s="6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hidden="1" customHeight="1">
      <c r="A207" s="6" t="s">
        <v>676</v>
      </c>
      <c r="B207" s="6" t="s">
        <v>518</v>
      </c>
      <c r="C207" s="6" t="s">
        <v>694</v>
      </c>
      <c r="D207" s="336"/>
      <c r="E207" s="116" t="e">
        <f>VLOOKUP($D$207,'Master Sheet-BS'!$A$46:$B$48,2,0)</f>
        <v>#N/A</v>
      </c>
      <c r="F207" s="5" t="e">
        <f>VLOOKUP(E207,Input!$G$76:$H$85,2,0)</f>
        <v>#N/A</v>
      </c>
      <c r="G207" s="5"/>
      <c r="H207" s="6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hidden="1" customHeight="1">
      <c r="A208" s="6" t="s">
        <v>676</v>
      </c>
      <c r="B208" s="6" t="s">
        <v>695</v>
      </c>
      <c r="C208" s="6" t="s">
        <v>696</v>
      </c>
      <c r="D208" s="336"/>
      <c r="E208" s="116" t="e">
        <f>VLOOKUP($D$208,'Master Sheet-BS'!$A$51:$B$52,2,0)</f>
        <v>#N/A</v>
      </c>
      <c r="F208" s="5" t="e">
        <f>VLOOKUP(E208,Input!$G$76:$H$85,2,0)</f>
        <v>#N/A</v>
      </c>
      <c r="G208" s="5"/>
      <c r="H208" s="6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hidden="1" customHeight="1">
      <c r="A209" s="6" t="s">
        <v>676</v>
      </c>
      <c r="B209" s="6" t="s">
        <v>697</v>
      </c>
      <c r="C209" s="6" t="s">
        <v>524</v>
      </c>
      <c r="D209" s="336"/>
      <c r="E209" s="116" t="e">
        <f>VLOOKUP($D$209,'Master Sheet-BS'!$A$55:$B$56,2,0)</f>
        <v>#N/A</v>
      </c>
      <c r="F209" s="5" t="e">
        <f>VLOOKUP(E209,Input!$G$76:$H$85,2,0)</f>
        <v>#N/A</v>
      </c>
      <c r="G209" s="5"/>
      <c r="H209" s="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hidden="1" customHeight="1">
      <c r="A210" s="6" t="s">
        <v>676</v>
      </c>
      <c r="B210" s="6" t="s">
        <v>698</v>
      </c>
      <c r="C210" s="6" t="s">
        <v>699</v>
      </c>
      <c r="D210" s="336"/>
      <c r="E210" s="116" t="e">
        <f>VLOOKUP($D$210,'Master Sheet-BS'!$A$59:$B$60,2,0)</f>
        <v>#N/A</v>
      </c>
      <c r="F210" s="5" t="e">
        <f>VLOOKUP(E210,Input!$G$76:$H$85,2,0)</f>
        <v>#N/A</v>
      </c>
      <c r="G210" s="5"/>
      <c r="H210" s="6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hidden="1" customHeight="1">
      <c r="A211" s="6" t="s">
        <v>676</v>
      </c>
      <c r="B211" s="6" t="s">
        <v>77</v>
      </c>
      <c r="C211" s="6" t="s">
        <v>700</v>
      </c>
      <c r="D211" s="336"/>
      <c r="E211" s="116" t="e">
        <f>VLOOKUP($D$211,'Master Sheet-BS'!$A$253:$B$256,2,0)</f>
        <v>#N/A</v>
      </c>
      <c r="F211" s="5" t="e">
        <f>VLOOKUP(E211,Input!$G$76:$H$85,2,0)</f>
        <v>#N/A</v>
      </c>
      <c r="G211" s="5"/>
      <c r="H211" s="6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hidden="1" customHeight="1">
      <c r="A212" s="6" t="s">
        <v>676</v>
      </c>
      <c r="B212" s="6" t="s">
        <v>228</v>
      </c>
      <c r="C212" s="6" t="s">
        <v>701</v>
      </c>
      <c r="D212" s="336"/>
      <c r="E212" s="116" t="e">
        <f>VLOOKUP($D$212,'Master Sheet-BS'!$A$67:$B$68,2,0)</f>
        <v>#N/A</v>
      </c>
      <c r="F212" s="5" t="e">
        <f>VLOOKUP(E212,Input!$G$76:$H$85,2,0)</f>
        <v>#N/A</v>
      </c>
      <c r="G212" s="5"/>
      <c r="H212" s="6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hidden="1" customHeight="1">
      <c r="A213" s="6" t="s">
        <v>676</v>
      </c>
      <c r="B213" s="6" t="s">
        <v>231</v>
      </c>
      <c r="C213" s="344" t="s">
        <v>702</v>
      </c>
      <c r="D213" s="336" t="s">
        <v>232</v>
      </c>
      <c r="E213" s="116" t="str">
        <f>VLOOKUP($D$213,'Master Sheet-BS'!$A$265:$B$270,2,0)</f>
        <v>Restricted</v>
      </c>
      <c r="F213" s="5">
        <f>VLOOKUP(E213,Input!$G$76:$H$85,2,0)</f>
        <v>8</v>
      </c>
      <c r="G213" s="5"/>
      <c r="H213" s="6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hidden="1" customHeight="1">
      <c r="A214" s="6" t="s">
        <v>676</v>
      </c>
      <c r="B214" s="6" t="s">
        <v>513</v>
      </c>
      <c r="C214" s="6" t="s">
        <v>703</v>
      </c>
      <c r="D214" s="336"/>
      <c r="E214" s="116" t="e">
        <f>VLOOKUP($D$214,'Master Sheet-BS'!$A$78:$B$79,2,0)</f>
        <v>#N/A</v>
      </c>
      <c r="F214" s="5" t="e">
        <f>VLOOKUP(E214,Input!$G$76:$H$85,2,0)</f>
        <v>#N/A</v>
      </c>
      <c r="G214" s="5"/>
      <c r="H214" s="6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hidden="1" customHeight="1">
      <c r="A215" s="6" t="s">
        <v>676</v>
      </c>
      <c r="B215" s="6" t="s">
        <v>526</v>
      </c>
      <c r="C215" s="6" t="s">
        <v>527</v>
      </c>
      <c r="D215" s="336"/>
      <c r="E215" s="116" t="e">
        <f>VLOOKUP($D$215,'Master Sheet-BS'!$A$82:$B$83,2,0)</f>
        <v>#N/A</v>
      </c>
      <c r="F215" s="5" t="e">
        <f>VLOOKUP(E215,Input!$G$76:$H$85,2,0)</f>
        <v>#N/A</v>
      </c>
      <c r="G215" s="5"/>
      <c r="H215" s="6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hidden="1" customHeight="1">
      <c r="A216" s="6" t="s">
        <v>676</v>
      </c>
      <c r="B216" s="6" t="s">
        <v>532</v>
      </c>
      <c r="C216" s="6" t="s">
        <v>704</v>
      </c>
      <c r="D216" s="336"/>
      <c r="E216" s="116" t="e">
        <f>VLOOKUP($D$216,'Master Sheet-BS'!$A$273:$B$277,2,0)</f>
        <v>#N/A</v>
      </c>
      <c r="F216" s="5" t="e">
        <f>VLOOKUP(E216,Input!$G$76:$H$85,2,0)</f>
        <v>#N/A</v>
      </c>
      <c r="G216" s="5"/>
      <c r="H216" s="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hidden="1" customHeight="1">
      <c r="A217" s="6"/>
      <c r="B217" s="6"/>
      <c r="C217" s="6"/>
      <c r="D217" s="336"/>
      <c r="E217" s="116" t="s">
        <v>132</v>
      </c>
      <c r="F217" s="5">
        <f>VLOOKUP(E217,Input!$G$76:$H$85,2,0)</f>
        <v>0</v>
      </c>
      <c r="G217" s="5"/>
      <c r="H217" s="6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hidden="1" customHeight="1">
      <c r="A218" s="6" t="s">
        <v>676</v>
      </c>
      <c r="B218" s="6" t="s">
        <v>534</v>
      </c>
      <c r="C218" s="345" t="s">
        <v>646</v>
      </c>
      <c r="D218" s="336"/>
      <c r="E218" s="116" t="e">
        <f>VLOOKUP($D$218,'Master Sheet-BS'!$A$96:$B$98,2,0)</f>
        <v>#N/A</v>
      </c>
      <c r="F218" s="5" t="e">
        <f>VLOOKUP(E218,Input!$G$76:$H$85,2,0)</f>
        <v>#N/A</v>
      </c>
      <c r="G218" s="5"/>
      <c r="H218" s="6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hidden="1" customHeight="1">
      <c r="A219" s="6" t="s">
        <v>676</v>
      </c>
      <c r="B219" s="6" t="s">
        <v>536</v>
      </c>
      <c r="C219" s="6" t="s">
        <v>537</v>
      </c>
      <c r="D219" s="336" t="s">
        <v>538</v>
      </c>
      <c r="E219" s="116" t="str">
        <f>VLOOKUP($D$219,'Master Sheet-BS'!$A$101:$B$103,2,0)</f>
        <v>Restricted</v>
      </c>
      <c r="F219" s="5">
        <f>VLOOKUP(E219,Input!$G$76:$H$85,2,0)</f>
        <v>8</v>
      </c>
      <c r="G219" s="5"/>
      <c r="H219" s="6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hidden="1" customHeight="1">
      <c r="A220" s="6" t="s">
        <v>676</v>
      </c>
      <c r="B220" s="6" t="s">
        <v>647</v>
      </c>
      <c r="C220" s="6" t="s">
        <v>545</v>
      </c>
      <c r="D220" s="336"/>
      <c r="E220" s="116" t="e">
        <f>VLOOKUP($D$220,'Master Sheet-BS'!$A$106:$B$107,2,0)</f>
        <v>#N/A</v>
      </c>
      <c r="F220" s="5" t="e">
        <f>VLOOKUP(E220,Input!$G$76:$H$85,2,0)</f>
        <v>#N/A</v>
      </c>
      <c r="G220" s="5"/>
      <c r="H220" s="6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hidden="1" customHeight="1">
      <c r="A221" s="6" t="s">
        <v>676</v>
      </c>
      <c r="B221" s="6" t="s">
        <v>705</v>
      </c>
      <c r="C221" s="6" t="s">
        <v>706</v>
      </c>
      <c r="D221" s="336" t="s">
        <v>541</v>
      </c>
      <c r="E221" s="116" t="str">
        <f>VLOOKUP($D$221,'Master Sheet-BS'!$A$280:$B$285,2,0)</f>
        <v>Head CPG</v>
      </c>
      <c r="F221" s="5">
        <f>VLOOKUP(E221,Input!$G$76:$H$85,2,0)</f>
        <v>6</v>
      </c>
      <c r="G221" s="5"/>
      <c r="H221" s="6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hidden="1" customHeight="1">
      <c r="A222" s="6" t="s">
        <v>676</v>
      </c>
      <c r="B222" s="6" t="s">
        <v>705</v>
      </c>
      <c r="C222" s="6" t="s">
        <v>707</v>
      </c>
      <c r="D222" s="336" t="s">
        <v>616</v>
      </c>
      <c r="E222" s="116" t="str">
        <f>VLOOKUP($D$222,'Master Sheet-BS'!$A$117:$B$119,2,0)</f>
        <v>Head CPG</v>
      </c>
      <c r="F222" s="5">
        <f>VLOOKUP(E222,Input!$G$76:$H$85,2,0)</f>
        <v>6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hidden="1" customHeight="1">
      <c r="A223" s="6" t="s">
        <v>676</v>
      </c>
      <c r="B223" s="6" t="s">
        <v>544</v>
      </c>
      <c r="C223" s="6" t="s">
        <v>545</v>
      </c>
      <c r="D223" s="336" t="s">
        <v>546</v>
      </c>
      <c r="E223" s="116" t="str">
        <f>VLOOKUP($D$223,'Master Sheet-BS'!$A$243:$B$244,2,0)</f>
        <v>ZCM</v>
      </c>
      <c r="F223" s="5">
        <f>VLOOKUP(E223,Input!$G$76:$H$85,2,0)</f>
        <v>2</v>
      </c>
      <c r="G223" s="5"/>
      <c r="H223" s="6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hidden="1" customHeight="1">
      <c r="A224" s="6" t="s">
        <v>676</v>
      </c>
      <c r="B224" s="6" t="s">
        <v>547</v>
      </c>
      <c r="C224" s="5" t="s">
        <v>545</v>
      </c>
      <c r="D224" s="336"/>
      <c r="E224" s="116" t="e">
        <f>VLOOKUP($D$224,'Master Sheet-BS'!$A$122:$B$123,2,0)</f>
        <v>#N/A</v>
      </c>
      <c r="F224" s="5" t="e">
        <f>VLOOKUP(E224,Input!$G$76:$H$85,2,0)</f>
        <v>#N/A</v>
      </c>
      <c r="G224" s="5"/>
      <c r="H224" s="6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hidden="1" customHeight="1">
      <c r="A225" s="6" t="s">
        <v>676</v>
      </c>
      <c r="B225" s="6" t="s">
        <v>548</v>
      </c>
      <c r="C225" s="6" t="s">
        <v>545</v>
      </c>
      <c r="D225" s="336"/>
      <c r="E225" s="116" t="e">
        <f>VLOOKUP($D$225,'Master Sheet-BS'!$A$122:$B$123,2,0)</f>
        <v>#N/A</v>
      </c>
      <c r="F225" s="5" t="e">
        <f>VLOOKUP(E225,Input!$G$76:$H$85,2,0)</f>
        <v>#N/A</v>
      </c>
      <c r="G225" s="5"/>
      <c r="H225" s="6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hidden="1" customHeight="1">
      <c r="A226" s="6" t="s">
        <v>676</v>
      </c>
      <c r="B226" s="6" t="s">
        <v>549</v>
      </c>
      <c r="C226" s="6" t="s">
        <v>550</v>
      </c>
      <c r="D226" s="336"/>
      <c r="E226" s="116" t="e">
        <f>VLOOKUP($D$226,'Master Sheet-BS'!$A$288:$B$291,2,0)</f>
        <v>#N/A</v>
      </c>
      <c r="F226" s="5" t="e">
        <f>VLOOKUP(E226,Input!$G$76:$H$85,2,0)</f>
        <v>#N/A</v>
      </c>
      <c r="G226" s="5"/>
      <c r="H226" s="6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hidden="1" customHeight="1">
      <c r="A227" s="6" t="s">
        <v>676</v>
      </c>
      <c r="B227" s="6" t="s">
        <v>574</v>
      </c>
      <c r="C227" s="6" t="s">
        <v>575</v>
      </c>
      <c r="D227" s="336"/>
      <c r="E227" s="116" t="s">
        <v>132</v>
      </c>
      <c r="F227" s="5">
        <f>VLOOKUP(E227,Input!$G$76:$H$85,2,0)</f>
        <v>0</v>
      </c>
      <c r="G227" s="5"/>
      <c r="H227" s="6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hidden="1" customHeight="1">
      <c r="A228" s="6" t="s">
        <v>676</v>
      </c>
      <c r="B228" s="6" t="s">
        <v>666</v>
      </c>
      <c r="C228" s="6" t="s">
        <v>667</v>
      </c>
      <c r="D228" s="336"/>
      <c r="E228" s="116" t="s">
        <v>132</v>
      </c>
      <c r="F228" s="5">
        <f>VLOOKUP(E228,Input!$G$76:$H$85,2,0)</f>
        <v>0</v>
      </c>
      <c r="G228" s="5"/>
      <c r="H228" s="6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hidden="1" customHeight="1">
      <c r="A229" s="6" t="s">
        <v>676</v>
      </c>
      <c r="B229" s="6" t="s">
        <v>604</v>
      </c>
      <c r="C229" s="6" t="s">
        <v>708</v>
      </c>
      <c r="D229" s="336"/>
      <c r="E229" s="116" t="e">
        <f>VLOOKUP($D$229,'Master Sheet-BS'!$A$131:$B$132,2,0)</f>
        <v>#N/A</v>
      </c>
      <c r="F229" s="5" t="e">
        <f>VLOOKUP(E229,Input!$G$76:$H$85,2,0)</f>
        <v>#N/A</v>
      </c>
      <c r="G229" s="5"/>
      <c r="H229" s="6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hidden="1" customHeight="1">
      <c r="A230" s="6" t="s">
        <v>676</v>
      </c>
      <c r="B230" s="6" t="s">
        <v>551</v>
      </c>
      <c r="C230" s="6" t="s">
        <v>552</v>
      </c>
      <c r="D230" s="336"/>
      <c r="E230" s="116" t="e">
        <f>VLOOKUP($D$230,'Master Sheet-BS'!$A$326:$B$330,2,0)</f>
        <v>#N/A</v>
      </c>
      <c r="F230" s="5" t="e">
        <f>VLOOKUP(E230,Input!$G$76:$H$85,2,0)</f>
        <v>#N/A</v>
      </c>
      <c r="G230" s="5"/>
      <c r="H230" s="6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hidden="1" customHeight="1">
      <c r="A231" s="6" t="s">
        <v>676</v>
      </c>
      <c r="B231" s="6" t="s">
        <v>553</v>
      </c>
      <c r="C231" s="6" t="s">
        <v>709</v>
      </c>
      <c r="D231" s="336"/>
      <c r="E231" s="116" t="e">
        <f>VLOOKUP($D$231,'Master Sheet-BS'!$A$294:$B$297,2,0)</f>
        <v>#N/A</v>
      </c>
      <c r="F231" s="5" t="e">
        <f>VLOOKUP(E231,Input!$G$76:$H$85,2,0)</f>
        <v>#N/A</v>
      </c>
      <c r="G231" s="5"/>
      <c r="H231" s="6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hidden="1" customHeight="1">
      <c r="A232" s="6"/>
      <c r="B232" s="6"/>
      <c r="C232" s="6"/>
      <c r="D232" s="336"/>
      <c r="E232" s="116"/>
      <c r="F232" s="5" t="e">
        <f>VLOOKUP(E232,Input!$G$76:$H$85,2,0)</f>
        <v>#N/A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hidden="1" customHeight="1">
      <c r="A233" s="6" t="s">
        <v>676</v>
      </c>
      <c r="B233" s="6" t="s">
        <v>649</v>
      </c>
      <c r="C233" s="6" t="s">
        <v>650</v>
      </c>
      <c r="D233" s="336" t="s">
        <v>668</v>
      </c>
      <c r="E233" s="116" t="str">
        <f>VLOOKUP($D$233,'Master Sheet-BS'!$A$148:$B$149,2,0)</f>
        <v>Restricted</v>
      </c>
      <c r="F233" s="5">
        <f>VLOOKUP(E233,Input!$G$76:$H$85,2,0)</f>
        <v>8</v>
      </c>
      <c r="G233" s="5"/>
      <c r="H233" s="6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hidden="1" customHeight="1">
      <c r="A234" s="6" t="s">
        <v>676</v>
      </c>
      <c r="B234" s="6" t="s">
        <v>236</v>
      </c>
      <c r="C234" s="6" t="s">
        <v>710</v>
      </c>
      <c r="D234" s="336"/>
      <c r="E234" s="116" t="e">
        <f>VLOOKUP($D$234,'Master Sheet-BS'!$A$152:$B$158,2,0)</f>
        <v>#N/A</v>
      </c>
      <c r="F234" s="5" t="e">
        <f>VLOOKUP(E234,Input!$G$76:$H$85,2,0)</f>
        <v>#N/A</v>
      </c>
      <c r="G234" s="5"/>
      <c r="H234" s="6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hidden="1" customHeight="1">
      <c r="A235" s="6" t="s">
        <v>676</v>
      </c>
      <c r="B235" s="6" t="s">
        <v>652</v>
      </c>
      <c r="C235" s="6" t="s">
        <v>545</v>
      </c>
      <c r="D235" s="336"/>
      <c r="E235" s="116" t="e">
        <f>VLOOKUP($D$235,'Master Sheet-BS'!$A$161:$B$162,2,0)</f>
        <v>#N/A</v>
      </c>
      <c r="F235" s="5" t="e">
        <f>VLOOKUP(E235,Input!$G$76:$H$85,2,0)</f>
        <v>#N/A</v>
      </c>
      <c r="G235" s="5"/>
      <c r="H235" s="6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hidden="1" customHeight="1">
      <c r="A236" s="6" t="s">
        <v>676</v>
      </c>
      <c r="B236" s="6" t="s">
        <v>562</v>
      </c>
      <c r="C236" s="6" t="s">
        <v>545</v>
      </c>
      <c r="D236" s="336" t="s">
        <v>563</v>
      </c>
      <c r="E236" s="116" t="str">
        <f>VLOOKUP($D$236,'Master Sheet-BS'!$A$165:$B$168,2,0)</f>
        <v>Restricted</v>
      </c>
      <c r="F236" s="5">
        <f>VLOOKUP(E236,Input!$G$76:$H$85,2,0)</f>
        <v>8</v>
      </c>
      <c r="G236" s="5"/>
      <c r="H236" s="6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hidden="1" customHeight="1">
      <c r="A237" s="6" t="s">
        <v>676</v>
      </c>
      <c r="B237" s="6" t="s">
        <v>564</v>
      </c>
      <c r="C237" s="6" t="s">
        <v>545</v>
      </c>
      <c r="D237" s="336"/>
      <c r="E237" s="116" t="e">
        <f>VLOOKUP($D$237,'Master Sheet-BS'!$A$170:$B$173,2,0)</f>
        <v>#N/A</v>
      </c>
      <c r="F237" s="5" t="e">
        <f>VLOOKUP(E237,Input!$G$76:$H$85,2,0)</f>
        <v>#N/A</v>
      </c>
      <c r="G237" s="5"/>
      <c r="H237" s="6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hidden="1" customHeight="1">
      <c r="A238" s="6" t="s">
        <v>676</v>
      </c>
      <c r="B238" s="6" t="s">
        <v>565</v>
      </c>
      <c r="C238" s="6" t="s">
        <v>545</v>
      </c>
      <c r="D238" s="336"/>
      <c r="E238" s="116" t="e">
        <f>VLOOKUP($D$238,'Master Sheet-BS'!$A$176:$B$177,2,0)</f>
        <v>#N/A</v>
      </c>
      <c r="F238" s="5" t="e">
        <f>VLOOKUP(E238,Input!$G$76:$H$85,2,0)</f>
        <v>#N/A</v>
      </c>
      <c r="G238" s="5"/>
      <c r="H238" s="6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hidden="1" customHeight="1">
      <c r="A239" s="6" t="s">
        <v>676</v>
      </c>
      <c r="B239" s="6" t="s">
        <v>566</v>
      </c>
      <c r="C239" s="6" t="s">
        <v>711</v>
      </c>
      <c r="D239" s="336"/>
      <c r="E239" s="116" t="e">
        <f>VLOOKUP($D$239,'Master Sheet-BS'!$A$180:$B$181,2,0)</f>
        <v>#N/A</v>
      </c>
      <c r="F239" s="5" t="e">
        <f>VLOOKUP(E239,Input!$G$76:$H$85,2,0)</f>
        <v>#N/A</v>
      </c>
      <c r="G239" s="5"/>
      <c r="H239" s="6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hidden="1" customHeight="1">
      <c r="A240" s="6" t="s">
        <v>676</v>
      </c>
      <c r="B240" s="6" t="s">
        <v>570</v>
      </c>
      <c r="C240" s="6" t="s">
        <v>571</v>
      </c>
      <c r="D240" s="336"/>
      <c r="E240" s="116" t="e">
        <f>VLOOKUP($D$240,'Master Sheet-BS'!$A$184:$B$187,2,0)</f>
        <v>#N/A</v>
      </c>
      <c r="F240" s="5" t="e">
        <f>VLOOKUP(E240,Input!$G$76:$H$85,2,0)</f>
        <v>#N/A</v>
      </c>
      <c r="G240" s="5"/>
      <c r="H240" s="6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hidden="1" customHeight="1">
      <c r="A241" s="6" t="s">
        <v>676</v>
      </c>
      <c r="B241" s="6" t="s">
        <v>572</v>
      </c>
      <c r="C241" s="6" t="s">
        <v>573</v>
      </c>
      <c r="D241" s="336"/>
      <c r="E241" s="116" t="e">
        <f>VLOOKUP($D$241,'Master Sheet-BS'!$A$300:$B$303,2,0)</f>
        <v>#N/A</v>
      </c>
      <c r="F241" s="5" t="e">
        <f>VLOOKUP(E241,Input!$G$76:$H$85,2,0)</f>
        <v>#N/A</v>
      </c>
      <c r="G241" s="5"/>
      <c r="H241" s="6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hidden="1" customHeight="1">
      <c r="A242" s="6" t="s">
        <v>676</v>
      </c>
      <c r="B242" s="6" t="s">
        <v>576</v>
      </c>
      <c r="C242" s="6" t="s">
        <v>577</v>
      </c>
      <c r="D242" s="336"/>
      <c r="E242" s="116" t="s">
        <v>132</v>
      </c>
      <c r="F242" s="5">
        <f>VLOOKUP(E242,Input!$G$76:$H$85,2,0)</f>
        <v>0</v>
      </c>
      <c r="G242" s="5"/>
      <c r="H242" s="6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hidden="1" customHeight="1">
      <c r="A243" s="6"/>
      <c r="B243" s="6"/>
      <c r="C243" s="6"/>
      <c r="D243" s="336"/>
      <c r="E243" s="11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hidden="1" customHeight="1">
      <c r="A244" s="6" t="s">
        <v>676</v>
      </c>
      <c r="B244" s="6" t="s">
        <v>584</v>
      </c>
      <c r="C244" s="6" t="s">
        <v>585</v>
      </c>
      <c r="D244" s="336"/>
      <c r="E244" s="116" t="e">
        <f>VLOOKUP($D$244,'Master Sheet-BS'!$A$202:$B$203,2,0)</f>
        <v>#N/A</v>
      </c>
      <c r="F244" s="5" t="e">
        <f>VLOOKUP(E244,Input!$G$76:$H$85,2,0)</f>
        <v>#N/A</v>
      </c>
      <c r="G244" s="5"/>
      <c r="H244" s="6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hidden="1" customHeight="1">
      <c r="A245" s="6" t="s">
        <v>676</v>
      </c>
      <c r="B245" s="6" t="s">
        <v>586</v>
      </c>
      <c r="C245" s="6" t="s">
        <v>587</v>
      </c>
      <c r="D245" s="336"/>
      <c r="E245" s="116" t="e">
        <f>VLOOKUP($D$245,'Master Sheet-BS'!$A$345:$B$348,2,0)</f>
        <v>#N/A</v>
      </c>
      <c r="F245" s="5" t="e">
        <f>VLOOKUP(E245,Input!$G$76:$H$85,2,0)</f>
        <v>#N/A</v>
      </c>
      <c r="G245" s="5"/>
      <c r="H245" s="6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hidden="1" customHeight="1">
      <c r="A246" s="6" t="s">
        <v>676</v>
      </c>
      <c r="B246" s="6" t="s">
        <v>598</v>
      </c>
      <c r="C246" s="6" t="s">
        <v>599</v>
      </c>
      <c r="D246" s="336"/>
      <c r="E246" s="116" t="e">
        <f>VLOOKUP($D$246,'Master Sheet-BS'!$A$210:$B$212,2,0)</f>
        <v>#N/A</v>
      </c>
      <c r="F246" s="5" t="e">
        <f>VLOOKUP(E246,Input!$G$76:$H$85,2,0)</f>
        <v>#N/A</v>
      </c>
      <c r="G246" s="5"/>
      <c r="H246" s="6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hidden="1" customHeight="1">
      <c r="A247" s="6" t="s">
        <v>676</v>
      </c>
      <c r="B247" s="6" t="s">
        <v>601</v>
      </c>
      <c r="C247" s="6" t="s">
        <v>602</v>
      </c>
      <c r="D247" s="336"/>
      <c r="E247" s="116" t="e">
        <f>VLOOKUP($D$247,'Master Sheet-BS'!$A$214:$B$216,2,0)</f>
        <v>#N/A</v>
      </c>
      <c r="F247" s="5" t="e">
        <f>VLOOKUP(E247,Input!$G$76:$H$85,2,0)</f>
        <v>#N/A</v>
      </c>
      <c r="G247" s="5"/>
      <c r="H247" s="6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hidden="1" customHeight="1">
      <c r="A248" s="6" t="s">
        <v>676</v>
      </c>
      <c r="B248" s="6" t="s">
        <v>603</v>
      </c>
      <c r="C248" s="6" t="s">
        <v>599</v>
      </c>
      <c r="D248" s="336"/>
      <c r="E248" s="116" t="e">
        <f>VLOOKUP($D$248,'Master Sheet-BS'!$A$306:$B$310,2,0)</f>
        <v>#N/A</v>
      </c>
      <c r="F248" s="5" t="e">
        <f>VLOOKUP(E248,Input!$G$76:$H$85,2,0)</f>
        <v>#N/A</v>
      </c>
      <c r="G248" s="5"/>
      <c r="H248" s="6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hidden="1" customHeight="1">
      <c r="A249" s="6" t="s">
        <v>676</v>
      </c>
      <c r="B249" s="6" t="s">
        <v>271</v>
      </c>
      <c r="C249" s="6" t="s">
        <v>712</v>
      </c>
      <c r="D249" s="336"/>
      <c r="E249" s="116" t="e">
        <f>VLOOKUP($D$249,'Master Sheet-BS'!$A$230:$B$231,2,0)</f>
        <v>#N/A</v>
      </c>
      <c r="F249" s="5" t="e">
        <f>VLOOKUP(E249,Input!$G$76:$H$85,2,0)</f>
        <v>#N/A</v>
      </c>
      <c r="G249" s="5"/>
      <c r="H249" s="6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hidden="1" customHeight="1">
      <c r="A250" s="6" t="s">
        <v>676</v>
      </c>
      <c r="B250" s="6" t="s">
        <v>671</v>
      </c>
      <c r="C250" s="6" t="s">
        <v>672</v>
      </c>
      <c r="D250" s="336"/>
      <c r="E250" s="116" t="e">
        <f>VLOOKUP(D250,'Master Sheet-BS'!$A$234:$B$235,2,0)</f>
        <v>#N/A</v>
      </c>
      <c r="F250" s="5" t="e">
        <f>VLOOKUP(E250,Input!$G$76:$H$85,2,0)</f>
        <v>#N/A</v>
      </c>
      <c r="G250" s="5"/>
      <c r="H250" s="6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hidden="1" customHeight="1">
      <c r="A251" s="6" t="s">
        <v>676</v>
      </c>
      <c r="B251" s="6" t="s">
        <v>673</v>
      </c>
      <c r="C251" s="6" t="s">
        <v>674</v>
      </c>
      <c r="D251" s="336"/>
      <c r="E251" s="116" t="e">
        <f>VLOOKUP(D251,'Master Sheet-BS'!$A$334:$B$340,2,0)</f>
        <v>#N/A</v>
      </c>
      <c r="F251" s="5" t="e">
        <f>VLOOKUP(E251,Input!$G$76:$H$85,2,0)</f>
        <v>#N/A</v>
      </c>
      <c r="G251" s="5"/>
      <c r="H251" s="6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hidden="1" customHeight="1">
      <c r="A252" s="6" t="s">
        <v>676</v>
      </c>
      <c r="B252" s="6" t="s">
        <v>713</v>
      </c>
      <c r="C252" s="6" t="s">
        <v>714</v>
      </c>
      <c r="D252" s="340" t="e">
        <f>(FOIR!C147-FOIR!D147)/FOIR!D147</f>
        <v>#DIV/0!</v>
      </c>
      <c r="E252" s="116" t="s">
        <v>132</v>
      </c>
      <c r="F252" s="5">
        <f>VLOOKUP(E252,Input!$G$76:$H$85,2,0)</f>
        <v>0</v>
      </c>
      <c r="G252" s="5"/>
      <c r="H252" s="6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hidden="1" customHeight="1">
      <c r="A253" s="6" t="s">
        <v>715</v>
      </c>
      <c r="B253" s="6" t="s">
        <v>498</v>
      </c>
      <c r="C253" s="6" t="s">
        <v>677</v>
      </c>
      <c r="D253" s="336"/>
      <c r="E253" s="116" t="e">
        <f>VLOOKUP(D253,'MS-Non-I Bank Surr.'!A2:B3,2,0)</f>
        <v>#N/A</v>
      </c>
      <c r="F253" s="5" t="e">
        <f>VLOOKUP(E253,Input!$G$76:$H$85,2,0)</f>
        <v>#N/A</v>
      </c>
      <c r="G253" s="5"/>
      <c r="H253" s="6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hidden="1" customHeight="1">
      <c r="A254" s="6" t="s">
        <v>715</v>
      </c>
      <c r="B254" s="6" t="s">
        <v>678</v>
      </c>
      <c r="C254" s="6" t="s">
        <v>679</v>
      </c>
      <c r="D254" s="343">
        <f>FOIR!G188/100000</f>
        <v>0</v>
      </c>
      <c r="E254" s="116" t="str">
        <f>IF(D254&lt;2,"Restricted","Not Applicable")</f>
        <v>Restricted</v>
      </c>
      <c r="F254" s="5">
        <f>VLOOKUP(E254,Input!$G$76:$H$85,2,0)</f>
        <v>8</v>
      </c>
      <c r="G254" s="5"/>
      <c r="H254" s="6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hidden="1" customHeight="1">
      <c r="A255" s="6" t="s">
        <v>715</v>
      </c>
      <c r="B255" s="6" t="s">
        <v>268</v>
      </c>
      <c r="C255" s="6" t="s">
        <v>680</v>
      </c>
      <c r="D255" s="336"/>
      <c r="E255" s="116" t="e">
        <f>VLOOKUP(D255,'MS-Non-I Bank Surr.'!A7:B9,2,0)</f>
        <v>#N/A</v>
      </c>
      <c r="F255" s="5" t="e">
        <f>VLOOKUP(E255,Input!$G$76:$H$85,2,0)</f>
        <v>#N/A</v>
      </c>
      <c r="G255" s="5"/>
      <c r="H255" s="6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hidden="1" customHeight="1">
      <c r="A256" s="6" t="s">
        <v>715</v>
      </c>
      <c r="B256" s="6" t="s">
        <v>681</v>
      </c>
      <c r="C256" s="6" t="s">
        <v>716</v>
      </c>
      <c r="D256" s="336"/>
      <c r="E256" s="116" t="e">
        <f>VLOOKUP(D256,'MS-Non-I Bank Surr.'!A12:B14,2,0)</f>
        <v>#N/A</v>
      </c>
      <c r="F256" s="5" t="e">
        <f>VLOOKUP(E256,Input!$G$76:$H$85,2,0)</f>
        <v>#N/A</v>
      </c>
      <c r="G256" s="5"/>
      <c r="H256" s="6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hidden="1" customHeight="1">
      <c r="A257" s="6" t="s">
        <v>715</v>
      </c>
      <c r="B257" s="6" t="s">
        <v>683</v>
      </c>
      <c r="C257" s="6" t="s">
        <v>684</v>
      </c>
      <c r="D257" s="336"/>
      <c r="E257" s="116" t="e">
        <f>VLOOKUP(D257,'MS-Non-I Bank Surr.'!A17:B18,2,0)</f>
        <v>#N/A</v>
      </c>
      <c r="F257" s="5" t="e">
        <f>VLOOKUP(E257,Input!$G$76:$H$85,2,0)</f>
        <v>#N/A</v>
      </c>
      <c r="G257" s="5"/>
      <c r="H257" s="6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hidden="1" customHeight="1">
      <c r="A258" s="6" t="s">
        <v>715</v>
      </c>
      <c r="B258" s="6" t="s">
        <v>214</v>
      </c>
      <c r="C258" s="6" t="s">
        <v>717</v>
      </c>
      <c r="D258" s="343">
        <f>FOIR!C180</f>
        <v>0</v>
      </c>
      <c r="E258" s="116" t="str">
        <f>IF(FOIR!G188&gt;(FOIR!C182*100000),"Restricted","Not Applicable")</f>
        <v>Not Applicable</v>
      </c>
      <c r="F258" s="5">
        <f>VLOOKUP(E258,Input!$G$76:$H$85,2,0)</f>
        <v>0</v>
      </c>
      <c r="G258" s="5"/>
      <c r="H258" s="6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hidden="1" customHeight="1">
      <c r="A259" s="6" t="s">
        <v>715</v>
      </c>
      <c r="B259" s="6" t="s">
        <v>510</v>
      </c>
      <c r="C259" s="6" t="s">
        <v>686</v>
      </c>
      <c r="D259" s="336" t="s">
        <v>718</v>
      </c>
      <c r="E259" s="116" t="str">
        <f>VLOOKUP(D259,'MS-Non-I Bank Surr.'!A303:B306,2,0)</f>
        <v>Restricted</v>
      </c>
      <c r="F259" s="5">
        <f>VLOOKUP(E259,Input!$G$76:$H$85,2,0)</f>
        <v>8</v>
      </c>
      <c r="G259" s="5"/>
      <c r="H259" s="6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hidden="1" customHeight="1">
      <c r="A260" s="6" t="s">
        <v>715</v>
      </c>
      <c r="B260" s="6" t="s">
        <v>510</v>
      </c>
      <c r="C260" s="6" t="s">
        <v>688</v>
      </c>
      <c r="D260" s="336" t="s">
        <v>719</v>
      </c>
      <c r="E260" s="116" t="e">
        <f>VLOOKUP(D260,'MS-Non-I Bank Surr.'!A25:B26,2,0)</f>
        <v>#N/A</v>
      </c>
      <c r="F260" s="5" t="e">
        <f>VLOOKUP(E260,Input!$G$76:$H$85,2,0)</f>
        <v>#N/A</v>
      </c>
      <c r="G260" s="5"/>
      <c r="H260" s="6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30" hidden="1" customHeight="1">
      <c r="A261" s="6" t="s">
        <v>715</v>
      </c>
      <c r="B261" s="6" t="s">
        <v>641</v>
      </c>
      <c r="C261" s="6" t="s">
        <v>642</v>
      </c>
      <c r="D261" s="127" t="s">
        <v>720</v>
      </c>
      <c r="E261" s="116" t="str">
        <f>VLOOKUP(D261,'MS-Non-I Bank Surr.'!A29:B31,2,0)</f>
        <v>Not Applicable</v>
      </c>
      <c r="F261" s="5">
        <f>VLOOKUP(E261,Input!$G$76:$H$85,2,0)</f>
        <v>0</v>
      </c>
      <c r="G261" s="5"/>
      <c r="H261" s="6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hidden="1" customHeight="1">
      <c r="A262" s="6" t="s">
        <v>715</v>
      </c>
      <c r="B262" s="6" t="s">
        <v>641</v>
      </c>
      <c r="C262" s="6" t="s">
        <v>642</v>
      </c>
      <c r="D262" s="127"/>
      <c r="E262" s="116" t="str">
        <f>E261</f>
        <v>Not Applicable</v>
      </c>
      <c r="F262" s="5">
        <f>VLOOKUP(E262,Input!$G$76:$H$85,2,0)</f>
        <v>0</v>
      </c>
      <c r="G262" s="5"/>
      <c r="H262" s="6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hidden="1" customHeight="1">
      <c r="A263" s="6" t="s">
        <v>715</v>
      </c>
      <c r="B263" s="6" t="s">
        <v>691</v>
      </c>
      <c r="C263" s="6" t="s">
        <v>692</v>
      </c>
      <c r="D263" s="336"/>
      <c r="E263" s="116" t="e">
        <f>VLOOKUP(D263,'MS-Non-I Bank Surr.'!A34:B37,2,0)</f>
        <v>#N/A</v>
      </c>
      <c r="F263" s="5" t="e">
        <f>VLOOKUP(E263,Input!$G$76:$H$85,2,0)</f>
        <v>#N/A</v>
      </c>
      <c r="G263" s="5"/>
      <c r="H263" s="6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hidden="1" customHeight="1">
      <c r="A264" s="6" t="s">
        <v>715</v>
      </c>
      <c r="B264" s="6" t="s">
        <v>515</v>
      </c>
      <c r="C264" s="6" t="s">
        <v>693</v>
      </c>
      <c r="D264" s="339" t="e">
        <f>MIN('Bnkg-BS'!J66:J77)</f>
        <v>#DIV/0!</v>
      </c>
      <c r="E264" s="116" t="e">
        <f>'Bnkg-BS'!N66</f>
        <v>#DIV/0!</v>
      </c>
      <c r="F264" s="5" t="e">
        <f>VLOOKUP(E264,Input!$G$76:$H$85,2,0)</f>
        <v>#DIV/0!</v>
      </c>
      <c r="G264" s="5"/>
      <c r="H264" s="6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hidden="1" customHeight="1">
      <c r="A265" s="6" t="s">
        <v>715</v>
      </c>
      <c r="B265" s="6" t="s">
        <v>518</v>
      </c>
      <c r="C265" s="6" t="s">
        <v>694</v>
      </c>
      <c r="D265" s="336"/>
      <c r="E265" s="116" t="e">
        <f>VLOOKUP(D265,'MS-Non-I Bank Surr.'!A46:B48,2,0)</f>
        <v>#N/A</v>
      </c>
      <c r="F265" s="5" t="e">
        <f>VLOOKUP(E265,Input!$G$76:$H$85,2,0)</f>
        <v>#N/A</v>
      </c>
      <c r="G265" s="5"/>
      <c r="H265" s="6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hidden="1" customHeight="1">
      <c r="A266" s="6" t="s">
        <v>715</v>
      </c>
      <c r="B266" s="6" t="s">
        <v>695</v>
      </c>
      <c r="C266" s="6" t="s">
        <v>696</v>
      </c>
      <c r="D266" s="336"/>
      <c r="E266" s="116" t="e">
        <f>VLOOKUP(D266,'MS-Non-I Bank Surr.'!A51:B52,2,0)</f>
        <v>#N/A</v>
      </c>
      <c r="F266" s="5" t="e">
        <f>VLOOKUP(E266,Input!$G$76:$H$85,2,0)</f>
        <v>#N/A</v>
      </c>
      <c r="G266" s="5"/>
      <c r="H266" s="6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hidden="1" customHeight="1">
      <c r="A267" s="6" t="s">
        <v>715</v>
      </c>
      <c r="B267" s="6" t="s">
        <v>697</v>
      </c>
      <c r="C267" s="6" t="s">
        <v>524</v>
      </c>
      <c r="D267" s="336"/>
      <c r="E267" s="116" t="e">
        <f>VLOOKUP(D267,'MS-Non-I Bank Surr.'!A55:B56,2,0)</f>
        <v>#N/A</v>
      </c>
      <c r="F267" s="5" t="e">
        <f>VLOOKUP(E267,Input!$G$76:$H$85,2,0)</f>
        <v>#N/A</v>
      </c>
      <c r="G267" s="5"/>
      <c r="H267" s="6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hidden="1" customHeight="1">
      <c r="A268" s="6" t="s">
        <v>715</v>
      </c>
      <c r="B268" s="6" t="s">
        <v>698</v>
      </c>
      <c r="C268" s="6" t="s">
        <v>699</v>
      </c>
      <c r="D268" s="336"/>
      <c r="E268" s="116" t="e">
        <f>VLOOKUP(D268,'MS-Non-I Bank Surr.'!A59:B60,2,0)</f>
        <v>#N/A</v>
      </c>
      <c r="F268" s="5" t="e">
        <f>VLOOKUP(E268,Input!$G$76:$H$85,2,0)</f>
        <v>#N/A</v>
      </c>
      <c r="G268" s="5"/>
      <c r="H268" s="6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hidden="1" customHeight="1">
      <c r="A269" s="6" t="s">
        <v>715</v>
      </c>
      <c r="B269" s="6" t="s">
        <v>77</v>
      </c>
      <c r="C269" s="6" t="s">
        <v>721</v>
      </c>
      <c r="D269" s="336"/>
      <c r="E269" s="116" t="e">
        <f>VLOOKUP(D269,'MS-Non-I Bank Surr.'!A63:B64,2,0)</f>
        <v>#N/A</v>
      </c>
      <c r="F269" s="5" t="e">
        <f>VLOOKUP(E269,Input!$G$76:$H$85,2,0)</f>
        <v>#N/A</v>
      </c>
      <c r="G269" s="5"/>
      <c r="H269" s="6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hidden="1" customHeight="1">
      <c r="A270" s="6" t="s">
        <v>715</v>
      </c>
      <c r="B270" s="6" t="s">
        <v>228</v>
      </c>
      <c r="C270" s="6" t="s">
        <v>701</v>
      </c>
      <c r="D270" s="336"/>
      <c r="E270" s="116" t="e">
        <f>VLOOKUP(D270,'MS-Non-I Bank Surr.'!A67:B68,2,0)</f>
        <v>#N/A</v>
      </c>
      <c r="F270" s="5" t="e">
        <f>VLOOKUP(E270,Input!$G$76:$H$85,2,0)</f>
        <v>#N/A</v>
      </c>
      <c r="G270" s="5"/>
      <c r="H270" s="6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hidden="1" customHeight="1">
      <c r="A271" s="6" t="s">
        <v>715</v>
      </c>
      <c r="B271" s="6" t="s">
        <v>231</v>
      </c>
      <c r="C271" s="6" t="s">
        <v>702</v>
      </c>
      <c r="D271" s="336"/>
      <c r="E271" s="116" t="e">
        <f>VLOOKUP(D271,'MS-Non-I Bank Surr.'!A71:B75,2,0)</f>
        <v>#N/A</v>
      </c>
      <c r="F271" s="5" t="e">
        <f>VLOOKUP(E271,Input!$G$76:$H$85,2,0)</f>
        <v>#N/A</v>
      </c>
      <c r="G271" s="5"/>
      <c r="H271" s="6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hidden="1" customHeight="1">
      <c r="A272" s="6" t="s">
        <v>715</v>
      </c>
      <c r="B272" s="6" t="s">
        <v>513</v>
      </c>
      <c r="C272" s="6" t="s">
        <v>703</v>
      </c>
      <c r="D272" s="336"/>
      <c r="E272" s="116" t="e">
        <f>VLOOKUP(D272,'MS-Non-I Bank Surr.'!A78:B79,2,0)</f>
        <v>#N/A</v>
      </c>
      <c r="F272" s="5" t="e">
        <f>VLOOKUP(E272,Input!$G$76:$H$85,2,0)</f>
        <v>#N/A</v>
      </c>
      <c r="G272" s="5"/>
      <c r="H272" s="6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hidden="1" customHeight="1">
      <c r="A273" s="6" t="s">
        <v>715</v>
      </c>
      <c r="B273" s="6" t="s">
        <v>526</v>
      </c>
      <c r="C273" s="6" t="s">
        <v>527</v>
      </c>
      <c r="D273" s="336"/>
      <c r="E273" s="116" t="e">
        <f>VLOOKUP(D273,'MS-Non-I Bank Surr.'!A82:B83,2,0)</f>
        <v>#N/A</v>
      </c>
      <c r="F273" s="5" t="e">
        <f>VLOOKUP(E273,Input!$G$76:$H$85,2,0)</f>
        <v>#N/A</v>
      </c>
      <c r="G273" s="5"/>
      <c r="H273" s="6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hidden="1" customHeight="1">
      <c r="A274" s="6" t="s">
        <v>715</v>
      </c>
      <c r="B274" s="6" t="s">
        <v>532</v>
      </c>
      <c r="C274" s="6" t="s">
        <v>704</v>
      </c>
      <c r="D274" s="336"/>
      <c r="E274" s="116" t="e">
        <f>VLOOKUP(D274,'MS-Non-I Bank Surr.'!A86:B88,2,0)</f>
        <v>#N/A</v>
      </c>
      <c r="F274" s="5" t="e">
        <f>VLOOKUP(E274,Input!$G$76:$H$85,2,0)</f>
        <v>#N/A</v>
      </c>
      <c r="G274" s="5"/>
      <c r="H274" s="6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hidden="1" customHeight="1">
      <c r="A275" s="6"/>
      <c r="B275" s="6"/>
      <c r="C275" s="6"/>
      <c r="D275" s="336"/>
      <c r="E275" s="116" t="s">
        <v>132</v>
      </c>
      <c r="F275" s="5">
        <f>VLOOKUP(E275,Input!$G$76:$H$85,2,0)</f>
        <v>0</v>
      </c>
      <c r="G275" s="5"/>
      <c r="H275" s="6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hidden="1" customHeight="1">
      <c r="A276" s="6" t="s">
        <v>715</v>
      </c>
      <c r="B276" s="6" t="s">
        <v>722</v>
      </c>
      <c r="C276" s="345" t="s">
        <v>723</v>
      </c>
      <c r="D276" s="336" t="s">
        <v>612</v>
      </c>
      <c r="E276" s="116" t="str">
        <f>VLOOKUP(D276,'MS-Non-I Bank Surr.'!A96:B97,2,0)</f>
        <v>Restricted</v>
      </c>
      <c r="F276" s="5">
        <f>VLOOKUP(E276,Input!$G$76:$H$85,2,0)</f>
        <v>8</v>
      </c>
      <c r="G276" s="5"/>
      <c r="H276" s="6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hidden="1" customHeight="1">
      <c r="A277" s="6" t="s">
        <v>715</v>
      </c>
      <c r="B277" s="6" t="s">
        <v>536</v>
      </c>
      <c r="C277" s="6" t="s">
        <v>537</v>
      </c>
      <c r="D277" s="336" t="s">
        <v>538</v>
      </c>
      <c r="E277" s="116" t="str">
        <f>VLOOKUP(D277,'MS-Non-I Bank Surr.'!A100:B102,2,0)</f>
        <v>Restricted</v>
      </c>
      <c r="F277" s="5">
        <f>VLOOKUP(E277,Input!$G$76:$H$85,2,0)</f>
        <v>8</v>
      </c>
      <c r="G277" s="5"/>
      <c r="H277" s="6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hidden="1" customHeight="1">
      <c r="A278" s="6" t="s">
        <v>715</v>
      </c>
      <c r="B278" s="6" t="s">
        <v>647</v>
      </c>
      <c r="C278" s="6" t="s">
        <v>545</v>
      </c>
      <c r="D278" s="336"/>
      <c r="E278" s="116" t="e">
        <f>VLOOKUP(D278,'MS-Non-I Bank Surr.'!A105:B106,2,0)</f>
        <v>#N/A</v>
      </c>
      <c r="F278" s="5" t="e">
        <f>VLOOKUP(E278,Input!$G$76:$H$85,2,0)</f>
        <v>#N/A</v>
      </c>
      <c r="G278" s="5"/>
      <c r="H278" s="6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hidden="1" customHeight="1">
      <c r="A279" s="6" t="s">
        <v>715</v>
      </c>
      <c r="B279" s="6" t="s">
        <v>724</v>
      </c>
      <c r="C279" s="6" t="s">
        <v>706</v>
      </c>
      <c r="D279" s="336"/>
      <c r="E279" s="116" t="e">
        <f>VLOOKUP(D279,'MS-Non-I Bank Surr.'!A109:B113,2,0)</f>
        <v>#N/A</v>
      </c>
      <c r="F279" s="5" t="e">
        <f>VLOOKUP(E279,Input!$G$76:$H$85,2,0)</f>
        <v>#N/A</v>
      </c>
      <c r="G279" s="5"/>
      <c r="H279" s="6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hidden="1" customHeight="1">
      <c r="A280" s="6" t="s">
        <v>715</v>
      </c>
      <c r="B280" s="6" t="s">
        <v>725</v>
      </c>
      <c r="C280" s="6" t="s">
        <v>707</v>
      </c>
      <c r="D280" s="336"/>
      <c r="E280" s="116" t="e">
        <f>VLOOKUP(D280,'MS-Non-I Bank Surr.'!A116:B118,2,0)</f>
        <v>#N/A</v>
      </c>
      <c r="F280" s="5" t="e">
        <f>VLOOKUP(E280,Input!$G$76:$H$85,2,0)</f>
        <v>#N/A</v>
      </c>
      <c r="G280" s="5"/>
      <c r="H280" s="6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hidden="1" customHeight="1">
      <c r="A281" s="6" t="s">
        <v>715</v>
      </c>
      <c r="B281" s="6" t="s">
        <v>544</v>
      </c>
      <c r="C281" s="6" t="s">
        <v>545</v>
      </c>
      <c r="D281" s="336" t="s">
        <v>546</v>
      </c>
      <c r="E281" s="116" t="str">
        <f>VLOOKUP(D281,'MS-Non-I Bank Surr.'!A121:B122,2,0)</f>
        <v>ZCM</v>
      </c>
      <c r="F281" s="5">
        <f>VLOOKUP(E281,Input!$G$76:$H$85,2,0)</f>
        <v>2</v>
      </c>
      <c r="G281" s="5"/>
      <c r="H281" s="6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hidden="1" customHeight="1">
      <c r="A282" s="6" t="s">
        <v>715</v>
      </c>
      <c r="B282" s="6" t="s">
        <v>547</v>
      </c>
      <c r="C282" s="6" t="s">
        <v>545</v>
      </c>
      <c r="D282" s="336"/>
      <c r="E282" s="116" t="e">
        <f>VLOOKUP(D282,'MS-Non-I Bank Surr.'!A125:B126,2,0)</f>
        <v>#N/A</v>
      </c>
      <c r="F282" s="5" t="e">
        <f>VLOOKUP(E282,Input!$G$76:$H$85,2,0)</f>
        <v>#N/A</v>
      </c>
      <c r="G282" s="5"/>
      <c r="H282" s="6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hidden="1" customHeight="1">
      <c r="A283" s="6" t="s">
        <v>715</v>
      </c>
      <c r="B283" s="6" t="s">
        <v>548</v>
      </c>
      <c r="C283" s="6" t="s">
        <v>545</v>
      </c>
      <c r="D283" s="336"/>
      <c r="E283" s="116" t="e">
        <f>VLOOKUP(D283,'MS-Non-I Bank Surr.'!A125:B126,2,0)</f>
        <v>#N/A</v>
      </c>
      <c r="F283" s="5" t="e">
        <f>VLOOKUP(E283,Input!$G$76:$H$85,2,0)</f>
        <v>#N/A</v>
      </c>
      <c r="G283" s="5"/>
      <c r="H283" s="6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hidden="1" customHeight="1">
      <c r="A284" s="6" t="s">
        <v>715</v>
      </c>
      <c r="B284" s="6" t="s">
        <v>549</v>
      </c>
      <c r="C284" s="6" t="s">
        <v>550</v>
      </c>
      <c r="D284" s="336" t="s">
        <v>726</v>
      </c>
      <c r="E284" s="116" t="e">
        <f>VLOOKUP(D284,'MS-Non-I Bank Surr.'!A129:B132,2,0)</f>
        <v>#N/A</v>
      </c>
      <c r="F284" s="5" t="e">
        <f>VLOOKUP(E284,Input!$G$76:$H$85,2,0)</f>
        <v>#N/A</v>
      </c>
      <c r="G284" s="5"/>
      <c r="H284" s="6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hidden="1" customHeight="1">
      <c r="A285" s="6" t="s">
        <v>715</v>
      </c>
      <c r="B285" s="6" t="s">
        <v>574</v>
      </c>
      <c r="C285" s="6" t="s">
        <v>575</v>
      </c>
      <c r="D285" s="336"/>
      <c r="E285" s="116" t="s">
        <v>132</v>
      </c>
      <c r="F285" s="5">
        <f>VLOOKUP(E285,Input!$G$76:$H$85,2,0)</f>
        <v>0</v>
      </c>
      <c r="G285" s="5"/>
      <c r="H285" s="6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hidden="1" customHeight="1">
      <c r="A286" s="6" t="s">
        <v>715</v>
      </c>
      <c r="B286" s="6" t="s">
        <v>666</v>
      </c>
      <c r="C286" s="6" t="s">
        <v>667</v>
      </c>
      <c r="D286" s="336"/>
      <c r="E286" s="116" t="s">
        <v>132</v>
      </c>
      <c r="F286" s="5">
        <f>VLOOKUP(E286,Input!$G$76:$H$85,2,0)</f>
        <v>0</v>
      </c>
      <c r="G286" s="5"/>
      <c r="H286" s="6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hidden="1" customHeight="1">
      <c r="A287" s="6" t="s">
        <v>715</v>
      </c>
      <c r="B287" s="6" t="s">
        <v>604</v>
      </c>
      <c r="C287" s="6" t="s">
        <v>708</v>
      </c>
      <c r="D287" s="336"/>
      <c r="E287" s="116" t="e">
        <f>VLOOKUP(D287,'MS-Non-I Bank Surr.'!A134:B135,2,0)</f>
        <v>#N/A</v>
      </c>
      <c r="F287" s="5" t="e">
        <f>VLOOKUP(E287,Input!$G$76:$H$85,2,0)</f>
        <v>#N/A</v>
      </c>
      <c r="G287" s="5"/>
      <c r="H287" s="6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hidden="1" customHeight="1">
      <c r="A288" s="6" t="s">
        <v>715</v>
      </c>
      <c r="B288" s="6" t="s">
        <v>551</v>
      </c>
      <c r="C288" s="6" t="s">
        <v>552</v>
      </c>
      <c r="D288" s="336"/>
      <c r="E288" s="116" t="e">
        <f>VLOOKUP(D288,'MS-Non-I Bank Surr.'!A270:B274,2,0)</f>
        <v>#N/A</v>
      </c>
      <c r="F288" s="5" t="e">
        <f>VLOOKUP(E288,Input!$G$76:$H$85,2,0)</f>
        <v>#N/A</v>
      </c>
      <c r="G288" s="5"/>
      <c r="H288" s="6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hidden="1" customHeight="1">
      <c r="A289" s="6" t="s">
        <v>715</v>
      </c>
      <c r="B289" s="6" t="s">
        <v>553</v>
      </c>
      <c r="C289" s="6" t="s">
        <v>709</v>
      </c>
      <c r="D289" s="336"/>
      <c r="E289" s="116" t="e">
        <f>VLOOKUP(D289,'MS-Non-I Bank Surr.'!A256:B259,2,0)</f>
        <v>#N/A</v>
      </c>
      <c r="F289" s="5" t="e">
        <f>VLOOKUP(E289,Input!$G$76:$H$85,2,0)</f>
        <v>#N/A</v>
      </c>
      <c r="G289" s="5"/>
      <c r="H289" s="6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hidden="1" customHeight="1">
      <c r="A290" s="6"/>
      <c r="B290" s="6"/>
      <c r="C290" s="6"/>
      <c r="D290" s="336"/>
      <c r="E290" s="116"/>
      <c r="F290" s="5" t="e">
        <f>VLOOKUP(E290,Input!$G$76:$H$85,2,0)</f>
        <v>#N/A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hidden="1" customHeight="1">
      <c r="A291" s="6" t="s">
        <v>715</v>
      </c>
      <c r="B291" s="6" t="s">
        <v>649</v>
      </c>
      <c r="C291" s="6" t="s">
        <v>650</v>
      </c>
      <c r="D291" s="336" t="s">
        <v>668</v>
      </c>
      <c r="E291" s="116" t="str">
        <f>VLOOKUP(D291,'MS-Non-I Bank Surr.'!A151:B152,2,0)</f>
        <v>Restricted</v>
      </c>
      <c r="F291" s="5">
        <f>VLOOKUP(E291,Input!$G$76:$H$85,2,0)</f>
        <v>8</v>
      </c>
      <c r="G291" s="5"/>
      <c r="H291" s="6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hidden="1" customHeight="1">
      <c r="A292" s="6" t="s">
        <v>715</v>
      </c>
      <c r="B292" s="6" t="s">
        <v>236</v>
      </c>
      <c r="C292" s="6" t="s">
        <v>710</v>
      </c>
      <c r="D292" s="336"/>
      <c r="E292" s="116" t="e">
        <f>VLOOKUP(D292,'MS-Non-I Bank Surr.'!A155:B161,2,0)</f>
        <v>#N/A</v>
      </c>
      <c r="F292" s="5" t="e">
        <f>VLOOKUP(E292,Input!$G$76:$H$85,2,0)</f>
        <v>#N/A</v>
      </c>
      <c r="G292" s="5"/>
      <c r="H292" s="6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hidden="1" customHeight="1">
      <c r="A293" s="6" t="s">
        <v>715</v>
      </c>
      <c r="B293" s="6" t="s">
        <v>652</v>
      </c>
      <c r="C293" s="6" t="s">
        <v>545</v>
      </c>
      <c r="D293" s="336"/>
      <c r="E293" s="116" t="e">
        <f>VLOOKUP(D293,'MS-Non-I Bank Surr.'!A164:B165,2,0)</f>
        <v>#N/A</v>
      </c>
      <c r="F293" s="5" t="e">
        <f>VLOOKUP(E293,Input!$G$76:$H$85,2,0)</f>
        <v>#N/A</v>
      </c>
      <c r="G293" s="5"/>
      <c r="H293" s="6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hidden="1" customHeight="1">
      <c r="A294" s="6" t="s">
        <v>715</v>
      </c>
      <c r="B294" s="6" t="s">
        <v>562</v>
      </c>
      <c r="C294" s="6" t="s">
        <v>545</v>
      </c>
      <c r="D294" s="336" t="s">
        <v>563</v>
      </c>
      <c r="E294" s="116" t="str">
        <f>VLOOKUP(D294,'MS-Non-I Bank Surr.'!A168:B171,2,0)</f>
        <v>Restricted</v>
      </c>
      <c r="F294" s="5">
        <f>VLOOKUP(E294,Input!$G$76:$H$85,2,0)</f>
        <v>8</v>
      </c>
      <c r="G294" s="5"/>
      <c r="H294" s="6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hidden="1" customHeight="1">
      <c r="A295" s="6" t="s">
        <v>715</v>
      </c>
      <c r="B295" s="6" t="s">
        <v>564</v>
      </c>
      <c r="C295" s="6" t="s">
        <v>545</v>
      </c>
      <c r="D295" s="336"/>
      <c r="E295" s="116" t="e">
        <f>VLOOKUP(D295,'MS-Non-I Bank Surr.'!A173:B176,2,0)</f>
        <v>#N/A</v>
      </c>
      <c r="F295" s="5" t="e">
        <f>VLOOKUP(E295,Input!$G$76:$H$85,2,0)</f>
        <v>#N/A</v>
      </c>
      <c r="G295" s="5"/>
      <c r="H295" s="6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hidden="1" customHeight="1">
      <c r="A296" s="6" t="s">
        <v>715</v>
      </c>
      <c r="B296" s="6" t="s">
        <v>565</v>
      </c>
      <c r="C296" s="6" t="s">
        <v>545</v>
      </c>
      <c r="D296" s="336"/>
      <c r="E296" s="116" t="e">
        <f>VLOOKUP(D296,'MS-Non-I Bank Surr.'!A179:B180,2,0)</f>
        <v>#N/A</v>
      </c>
      <c r="F296" s="5" t="e">
        <f>VLOOKUP(E296,Input!$G$76:$H$85,2,0)</f>
        <v>#N/A</v>
      </c>
      <c r="G296" s="5"/>
      <c r="H296" s="6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hidden="1" customHeight="1">
      <c r="A297" s="6" t="s">
        <v>715</v>
      </c>
      <c r="B297" s="6" t="s">
        <v>566</v>
      </c>
      <c r="C297" s="6" t="s">
        <v>711</v>
      </c>
      <c r="D297" s="336"/>
      <c r="E297" s="116" t="e">
        <f>VLOOKUP(D297,'MS-Non-I Bank Surr.'!A183:B184,2,0)</f>
        <v>#N/A</v>
      </c>
      <c r="F297" s="5" t="e">
        <f>VLOOKUP(E297,Input!$G$76:$H$85,2,0)</f>
        <v>#N/A</v>
      </c>
      <c r="G297" s="5"/>
      <c r="H297" s="6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hidden="1" customHeight="1">
      <c r="A298" s="6" t="s">
        <v>715</v>
      </c>
      <c r="B298" s="6" t="s">
        <v>570</v>
      </c>
      <c r="C298" s="6" t="s">
        <v>571</v>
      </c>
      <c r="D298" s="336"/>
      <c r="E298" s="116" t="e">
        <f>VLOOKUP(D298,'MS-Non-I Bank Surr.'!A187:B190,2,0)</f>
        <v>#N/A</v>
      </c>
      <c r="F298" s="5" t="e">
        <f>VLOOKUP(E298,Input!$G$76:$H$85,2,0)</f>
        <v>#N/A</v>
      </c>
      <c r="G298" s="5"/>
      <c r="H298" s="6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hidden="1" customHeight="1">
      <c r="A299" s="6" t="s">
        <v>715</v>
      </c>
      <c r="B299" s="6" t="s">
        <v>572</v>
      </c>
      <c r="C299" s="6" t="s">
        <v>573</v>
      </c>
      <c r="D299" s="336"/>
      <c r="E299" s="116" t="e">
        <f>VLOOKUP(D299,'MS-Non-I Bank Surr.'!A192:B193,2,0)</f>
        <v>#N/A</v>
      </c>
      <c r="F299" s="5" t="e">
        <f>VLOOKUP(E299,Input!$G$76:$H$85,2,0)</f>
        <v>#N/A</v>
      </c>
      <c r="G299" s="5"/>
      <c r="H299" s="6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hidden="1" customHeight="1">
      <c r="A300" s="6" t="s">
        <v>715</v>
      </c>
      <c r="B300" s="6" t="s">
        <v>576</v>
      </c>
      <c r="C300" s="6" t="s">
        <v>577</v>
      </c>
      <c r="D300" s="336"/>
      <c r="E300" s="116" t="s">
        <v>132</v>
      </c>
      <c r="F300" s="5">
        <f>VLOOKUP(E300,Input!$G$76:$H$85,2,0)</f>
        <v>0</v>
      </c>
      <c r="G300" s="5"/>
      <c r="H300" s="6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hidden="1" customHeight="1">
      <c r="A301" s="6"/>
      <c r="B301" s="6"/>
      <c r="C301" s="6"/>
      <c r="D301" s="336"/>
      <c r="E301" s="11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hidden="1" customHeight="1">
      <c r="A302" s="6" t="s">
        <v>715</v>
      </c>
      <c r="B302" s="6" t="s">
        <v>584</v>
      </c>
      <c r="C302" s="6" t="s">
        <v>585</v>
      </c>
      <c r="D302" s="336"/>
      <c r="E302" s="116" t="e">
        <f>VLOOKUP(D302,'MS-Non-I Bank Surr.'!A205:B206,2,0)</f>
        <v>#N/A</v>
      </c>
      <c r="F302" s="5" t="e">
        <f>VLOOKUP(E302,Input!$G$76:$H$85,2,0)</f>
        <v>#N/A</v>
      </c>
      <c r="G302" s="5"/>
      <c r="H302" s="6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hidden="1" customHeight="1">
      <c r="A303" s="6" t="s">
        <v>715</v>
      </c>
      <c r="B303" s="6" t="s">
        <v>586</v>
      </c>
      <c r="C303" s="6" t="s">
        <v>587</v>
      </c>
      <c r="D303" s="336"/>
      <c r="E303" s="116" t="e">
        <f>VLOOKUP(D303,'MS-Non-I Bank Surr.'!A290:B293,2,0)</f>
        <v>#N/A</v>
      </c>
      <c r="F303" s="5" t="e">
        <f>VLOOKUP(E303,Input!$G$76:$H$85,2,0)</f>
        <v>#N/A</v>
      </c>
      <c r="G303" s="5"/>
      <c r="H303" s="6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hidden="1" customHeight="1">
      <c r="A304" s="6" t="s">
        <v>715</v>
      </c>
      <c r="B304" s="6" t="s">
        <v>598</v>
      </c>
      <c r="C304" s="6" t="s">
        <v>599</v>
      </c>
      <c r="D304" s="336"/>
      <c r="E304" s="116" t="e">
        <f>VLOOKUP(D304,'MS-Non-I Bank Surr.'!A213:B215,2,0)</f>
        <v>#N/A</v>
      </c>
      <c r="F304" s="5" t="e">
        <f>VLOOKUP(E304,Input!$G$76:$H$85,2,0)</f>
        <v>#N/A</v>
      </c>
      <c r="G304" s="5"/>
      <c r="H304" s="6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hidden="1" customHeight="1">
      <c r="A305" s="6" t="s">
        <v>715</v>
      </c>
      <c r="B305" s="6" t="s">
        <v>601</v>
      </c>
      <c r="C305" s="6" t="s">
        <v>602</v>
      </c>
      <c r="D305" s="336"/>
      <c r="E305" s="116" t="e">
        <f>VLOOKUP(D305,'MS-Non-I Bank Surr.'!A217:B219,2,0)</f>
        <v>#N/A</v>
      </c>
      <c r="F305" s="5" t="e">
        <f>VLOOKUP(E305,Input!$G$76:$H$85,2,0)</f>
        <v>#N/A</v>
      </c>
      <c r="G305" s="5"/>
      <c r="H305" s="6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hidden="1" customHeight="1">
      <c r="A306" s="6" t="s">
        <v>715</v>
      </c>
      <c r="B306" s="6" t="s">
        <v>603</v>
      </c>
      <c r="C306" s="6" t="s">
        <v>599</v>
      </c>
      <c r="D306" s="336"/>
      <c r="E306" s="116" t="e">
        <f>VLOOKUP(D306,'MS-Non-I Bank Surr.'!A262:B266,2,0)</f>
        <v>#N/A</v>
      </c>
      <c r="F306" s="5" t="e">
        <f>VLOOKUP(E306,Input!$G$76:$H$85,2,0)</f>
        <v>#N/A</v>
      </c>
      <c r="G306" s="5"/>
      <c r="H306" s="6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hidden="1" customHeight="1">
      <c r="A307" s="6" t="s">
        <v>715</v>
      </c>
      <c r="B307" s="6" t="s">
        <v>271</v>
      </c>
      <c r="C307" s="6" t="s">
        <v>712</v>
      </c>
      <c r="D307" s="336"/>
      <c r="E307" s="116" t="e">
        <f>VLOOKUP(D307,'MS-Non-I Bank Surr.'!A233:B234,2,0)</f>
        <v>#N/A</v>
      </c>
      <c r="F307" s="5" t="e">
        <f>VLOOKUP(E307,Input!$G$76:$H$85,2,0)</f>
        <v>#N/A</v>
      </c>
      <c r="G307" s="5"/>
      <c r="H307" s="6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hidden="1" customHeight="1">
      <c r="A308" s="6" t="s">
        <v>715</v>
      </c>
      <c r="B308" s="6" t="s">
        <v>671</v>
      </c>
      <c r="C308" s="6" t="s">
        <v>672</v>
      </c>
      <c r="D308" s="336"/>
      <c r="E308" s="116" t="e">
        <f>VLOOKUP(D308,'MS-Non-I Bank Surr.'!A237:B238,2,0)</f>
        <v>#N/A</v>
      </c>
      <c r="F308" s="5" t="e">
        <f>VLOOKUP(E308,Input!$G$76:$H$85,2,0)</f>
        <v>#N/A</v>
      </c>
      <c r="G308" s="5"/>
      <c r="H308" s="6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hidden="1" customHeight="1">
      <c r="A309" s="6" t="s">
        <v>715</v>
      </c>
      <c r="B309" s="6" t="s">
        <v>673</v>
      </c>
      <c r="C309" s="6" t="s">
        <v>727</v>
      </c>
      <c r="D309" s="336"/>
      <c r="E309" s="116" t="e">
        <f>VLOOKUP(D309,'MS-Non-I Bank Surr.'!A279:B285,2,0)</f>
        <v>#N/A</v>
      </c>
      <c r="F309" s="5" t="e">
        <f>VLOOKUP(E309,Input!$G$76:$H$85,2,0)</f>
        <v>#N/A</v>
      </c>
      <c r="G309" s="5"/>
      <c r="H309" s="6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hidden="1" customHeight="1">
      <c r="A310" s="6" t="s">
        <v>715</v>
      </c>
      <c r="B310" s="6" t="s">
        <v>713</v>
      </c>
      <c r="C310" s="6" t="s">
        <v>714</v>
      </c>
      <c r="D310" s="340" t="e">
        <f>(FOIR!C200-FOIR!D200)/FOIR!D200</f>
        <v>#DIV/0!</v>
      </c>
      <c r="E310" s="116" t="s">
        <v>132</v>
      </c>
      <c r="F310" s="5">
        <f>VLOOKUP(E310,Input!$G$76:$H$85,2,0)</f>
        <v>0</v>
      </c>
      <c r="G310" s="5"/>
      <c r="H310" s="6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hidden="1" customHeight="1">
      <c r="A311" s="6" t="s">
        <v>715</v>
      </c>
      <c r="B311" s="6" t="s">
        <v>728</v>
      </c>
      <c r="C311" s="6" t="s">
        <v>554</v>
      </c>
      <c r="D311" s="336"/>
      <c r="E311" s="116" t="e">
        <f>VLOOKUP(D311,'MS-Non-I Bank Surr.'!A246:B247,2,0)</f>
        <v>#N/A</v>
      </c>
      <c r="F311" s="5" t="e">
        <f>VLOOKUP(E311,Input!$G$76:$H$85,2,0)</f>
        <v>#N/A</v>
      </c>
      <c r="G311" s="5"/>
      <c r="H311" s="6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hidden="1" customHeight="1">
      <c r="A312" s="6" t="s">
        <v>129</v>
      </c>
      <c r="B312" s="6" t="s">
        <v>498</v>
      </c>
      <c r="C312" s="6" t="s">
        <v>677</v>
      </c>
      <c r="D312" s="336" t="s">
        <v>729</v>
      </c>
      <c r="E312" s="116" t="str">
        <f>VLOOKUP(D312,'Master Sheet-PQ Offer'!A238:B241,2,0)</f>
        <v>RCH</v>
      </c>
      <c r="F312" s="5">
        <f>VLOOKUP(E312,Input!$G$76:$H$85,2,0)</f>
        <v>4</v>
      </c>
      <c r="G312" s="5"/>
      <c r="H312" s="6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hidden="1" customHeight="1">
      <c r="A313" s="6" t="s">
        <v>129</v>
      </c>
      <c r="B313" s="6" t="s">
        <v>678</v>
      </c>
      <c r="C313" s="6" t="s">
        <v>730</v>
      </c>
      <c r="D313" s="343">
        <f>FOIR!G462/100000</f>
        <v>4</v>
      </c>
      <c r="E313" s="116" t="str">
        <f>IF(D313&lt;1,"Restricted","Not Applicable")</f>
        <v>Not Applicable</v>
      </c>
      <c r="F313" s="5">
        <f>VLOOKUP(E313,Input!$G$76:$H$85,2,0)</f>
        <v>0</v>
      </c>
      <c r="G313" s="5"/>
      <c r="H313" s="6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hidden="1" customHeight="1">
      <c r="A314" s="6" t="s">
        <v>129</v>
      </c>
      <c r="B314" s="6" t="s">
        <v>268</v>
      </c>
      <c r="C314" s="6" t="s">
        <v>680</v>
      </c>
      <c r="D314" s="336"/>
      <c r="E314" s="116" t="e">
        <f>VLOOKUP(D314,'Master Sheet-PQ Offer'!A7:B9,2,0)</f>
        <v>#N/A</v>
      </c>
      <c r="F314" s="5" t="e">
        <f>VLOOKUP(E314,Input!$G$76:$H$85,2,0)</f>
        <v>#N/A</v>
      </c>
      <c r="G314" s="5"/>
      <c r="H314" s="6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hidden="1" customHeight="1">
      <c r="A315" s="6" t="s">
        <v>129</v>
      </c>
      <c r="B315" s="6" t="s">
        <v>681</v>
      </c>
      <c r="C315" s="6" t="s">
        <v>682</v>
      </c>
      <c r="D315" s="336"/>
      <c r="E315" s="116" t="e">
        <f>VLOOKUP(D315,'Master Sheet-PQ Offer'!A12:B14,2,0)</f>
        <v>#N/A</v>
      </c>
      <c r="F315" s="5" t="e">
        <f>VLOOKUP(E315,Input!$G$76:$H$85,2,0)</f>
        <v>#N/A</v>
      </c>
      <c r="G315" s="5"/>
      <c r="H315" s="6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hidden="1" customHeight="1">
      <c r="A316" s="6" t="s">
        <v>129</v>
      </c>
      <c r="B316" s="6" t="s">
        <v>683</v>
      </c>
      <c r="C316" s="6" t="s">
        <v>684</v>
      </c>
      <c r="D316" s="336"/>
      <c r="E316" s="116" t="e">
        <f>VLOOKUP(D316,'Master Sheet-PQ Offer'!A17:B18,2,0)</f>
        <v>#N/A</v>
      </c>
      <c r="F316" s="5" t="e">
        <f>VLOOKUP(E316,Input!$G$76:$H$85,2,0)</f>
        <v>#N/A</v>
      </c>
      <c r="G316" s="5"/>
      <c r="H316" s="6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45.75" hidden="1" customHeight="1">
      <c r="A317" s="6" t="s">
        <v>129</v>
      </c>
      <c r="B317" s="6" t="s">
        <v>214</v>
      </c>
      <c r="C317" s="6" t="s">
        <v>717</v>
      </c>
      <c r="D317" s="343">
        <f>'Bnkg-BS'!E108</f>
        <v>0</v>
      </c>
      <c r="E317" s="116" t="e">
        <f>IF(FOIR!G462&gt;(FOIR!C456*100000),"Restricted","Not Applicable")</f>
        <v>#DIV/0!</v>
      </c>
      <c r="F317" s="5" t="e">
        <f>VLOOKUP(E317,Input!$G$76:$H$85,2,0)</f>
        <v>#DIV/0!</v>
      </c>
      <c r="G317" s="5"/>
      <c r="H317" s="6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hidden="1" customHeight="1">
      <c r="A318" s="6" t="s">
        <v>129</v>
      </c>
      <c r="B318" s="6" t="s">
        <v>510</v>
      </c>
      <c r="C318" s="6" t="s">
        <v>731</v>
      </c>
      <c r="D318" s="336" t="s">
        <v>732</v>
      </c>
      <c r="E318" s="116" t="str">
        <f>VLOOKUP(D318,'Master Sheet-PQ Offer'!A21:B23,2,0)</f>
        <v>Not Applicable</v>
      </c>
      <c r="F318" s="5">
        <f>VLOOKUP(E318,Input!$G$76:$H$85,2,0)</f>
        <v>0</v>
      </c>
      <c r="G318" s="5"/>
      <c r="H318" s="6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hidden="1" customHeight="1">
      <c r="A319" s="6" t="s">
        <v>129</v>
      </c>
      <c r="B319" s="6" t="s">
        <v>510</v>
      </c>
      <c r="C319" s="6" t="s">
        <v>733</v>
      </c>
      <c r="D319" s="336" t="s">
        <v>734</v>
      </c>
      <c r="E319" s="116" t="e">
        <f>VLOOKUP(D319,'Master Sheet-PQ Offer'!A25:B26,2,0)</f>
        <v>#N/A</v>
      </c>
      <c r="F319" s="5" t="e">
        <f>VLOOKUP(E319,Input!$G$76:$H$85,2,0)</f>
        <v>#N/A</v>
      </c>
      <c r="G319" s="5"/>
      <c r="H319" s="6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hidden="1" customHeight="1">
      <c r="A320" s="6" t="s">
        <v>129</v>
      </c>
      <c r="B320" s="6" t="s">
        <v>641</v>
      </c>
      <c r="C320" s="6" t="s">
        <v>735</v>
      </c>
      <c r="D320" s="336"/>
      <c r="E320" s="116" t="e">
        <f>VLOOKUP(D320,'Master Sheet-PQ Offer'!A29:B31,2,0)</f>
        <v>#N/A</v>
      </c>
      <c r="F320" s="5" t="e">
        <f>VLOOKUP(E320,Input!$G$76:$H$85,2,0)</f>
        <v>#N/A</v>
      </c>
      <c r="G320" s="5"/>
      <c r="H320" s="6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hidden="1" customHeight="1">
      <c r="A321" s="6" t="s">
        <v>129</v>
      </c>
      <c r="B321" s="6" t="s">
        <v>641</v>
      </c>
      <c r="C321" s="6" t="s">
        <v>735</v>
      </c>
      <c r="D321" s="336"/>
      <c r="E321" s="116" t="e">
        <f>E320</f>
        <v>#N/A</v>
      </c>
      <c r="F321" s="5" t="e">
        <f>VLOOKUP(E321,Input!$G$76:$H$85,2,0)</f>
        <v>#N/A</v>
      </c>
      <c r="G321" s="5"/>
      <c r="H321" s="6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hidden="1" customHeight="1">
      <c r="A322" s="6" t="s">
        <v>129</v>
      </c>
      <c r="B322" s="6" t="s">
        <v>691</v>
      </c>
      <c r="C322" s="6" t="s">
        <v>736</v>
      </c>
      <c r="D322" s="336"/>
      <c r="E322" s="116" t="e">
        <f>VLOOKUP(D322,'Master Sheet-PQ Offer'!A34:B37,2,0)</f>
        <v>#N/A</v>
      </c>
      <c r="F322" s="5" t="e">
        <f>VLOOKUP(E322,Input!$G$76:$H$85,2,0)</f>
        <v>#N/A</v>
      </c>
      <c r="G322" s="5"/>
      <c r="H322" s="6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hidden="1" customHeight="1">
      <c r="A323" s="6" t="s">
        <v>129</v>
      </c>
      <c r="B323" s="6" t="s">
        <v>515</v>
      </c>
      <c r="C323" s="6" t="s">
        <v>693</v>
      </c>
      <c r="D323" s="336"/>
      <c r="E323" s="116" t="e">
        <f>VLOOKUP(D323,'Master Sheet-PQ Offer'!A40:B43,2,0)</f>
        <v>#N/A</v>
      </c>
      <c r="F323" s="5" t="e">
        <f>VLOOKUP(E323,Input!$G$76:$H$85,2,0)</f>
        <v>#N/A</v>
      </c>
      <c r="G323" s="5"/>
      <c r="H323" s="6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hidden="1" customHeight="1">
      <c r="A324" s="6" t="s">
        <v>129</v>
      </c>
      <c r="B324" s="6" t="s">
        <v>518</v>
      </c>
      <c r="C324" s="6" t="s">
        <v>694</v>
      </c>
      <c r="D324" s="336"/>
      <c r="E324" s="116" t="e">
        <f>VLOOKUP(D324,'Master Sheet-PQ Offer'!A46:B48,2,0)</f>
        <v>#N/A</v>
      </c>
      <c r="F324" s="5" t="e">
        <f>VLOOKUP(E324,Input!$G$76:$H$85,2,0)</f>
        <v>#N/A</v>
      </c>
      <c r="G324" s="5"/>
      <c r="H324" s="6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hidden="1" customHeight="1">
      <c r="A325" s="6" t="s">
        <v>129</v>
      </c>
      <c r="B325" s="6" t="s">
        <v>695</v>
      </c>
      <c r="C325" s="6" t="s">
        <v>696</v>
      </c>
      <c r="D325" s="336"/>
      <c r="E325" s="116" t="e">
        <f>VLOOKUP(D325,'Master Sheet-PQ Offer'!A51:B52,2,0)</f>
        <v>#N/A</v>
      </c>
      <c r="F325" s="5" t="e">
        <f>VLOOKUP(E325,Input!$G$76:$H$85,2,0)</f>
        <v>#N/A</v>
      </c>
      <c r="G325" s="5"/>
      <c r="H325" s="6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hidden="1" customHeight="1">
      <c r="A326" s="6" t="s">
        <v>129</v>
      </c>
      <c r="B326" s="6" t="s">
        <v>697</v>
      </c>
      <c r="C326" s="6" t="s">
        <v>524</v>
      </c>
      <c r="D326" s="336"/>
      <c r="E326" s="116" t="e">
        <f>VLOOKUP(D326,'Master Sheet-PQ Offer'!A55:B56,2,0)</f>
        <v>#N/A</v>
      </c>
      <c r="F326" s="5" t="e">
        <f>VLOOKUP(E326,Input!$G$76:$H$85,2,0)</f>
        <v>#N/A</v>
      </c>
      <c r="G326" s="5"/>
      <c r="H326" s="6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hidden="1" customHeight="1">
      <c r="A327" s="6" t="s">
        <v>129</v>
      </c>
      <c r="B327" s="6" t="s">
        <v>698</v>
      </c>
      <c r="C327" s="6" t="s">
        <v>699</v>
      </c>
      <c r="D327" s="336"/>
      <c r="E327" s="116" t="e">
        <f>VLOOKUP(D327,'Master Sheet-PQ Offer'!A59:B60,2,0)</f>
        <v>#N/A</v>
      </c>
      <c r="F327" s="5" t="e">
        <f>VLOOKUP(E327,Input!$G$76:$H$85,2,0)</f>
        <v>#N/A</v>
      </c>
      <c r="G327" s="5"/>
      <c r="H327" s="6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hidden="1" customHeight="1">
      <c r="A328" s="6" t="s">
        <v>129</v>
      </c>
      <c r="B328" s="6" t="s">
        <v>77</v>
      </c>
      <c r="C328" s="6" t="s">
        <v>700</v>
      </c>
      <c r="D328" s="336"/>
      <c r="E328" s="116" t="e">
        <f>VLOOKUP(D328,'Master Sheet-PQ Offer'!A63:B64,2,0)</f>
        <v>#N/A</v>
      </c>
      <c r="F328" s="5" t="e">
        <f>VLOOKUP(E328,Input!$G$76:$H$85,2,0)</f>
        <v>#N/A</v>
      </c>
      <c r="G328" s="5"/>
      <c r="H328" s="6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hidden="1" customHeight="1">
      <c r="A329" s="6" t="s">
        <v>129</v>
      </c>
      <c r="B329" s="6" t="s">
        <v>228</v>
      </c>
      <c r="C329" s="6" t="s">
        <v>701</v>
      </c>
      <c r="D329" s="336"/>
      <c r="E329" s="116" t="e">
        <f>VLOOKUP(D329,'Master Sheet-PQ Offer'!A67:B68,2,0)</f>
        <v>#N/A</v>
      </c>
      <c r="F329" s="5" t="e">
        <f>VLOOKUP(E329,Input!$G$76:$H$85,2,0)</f>
        <v>#N/A</v>
      </c>
      <c r="G329" s="5"/>
      <c r="H329" s="6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hidden="1" customHeight="1">
      <c r="A330" s="6" t="s">
        <v>129</v>
      </c>
      <c r="B330" s="6" t="s">
        <v>513</v>
      </c>
      <c r="C330" s="6" t="s">
        <v>703</v>
      </c>
      <c r="D330" s="336"/>
      <c r="E330" s="116" t="e">
        <f>VLOOKUP(D330,'Master Sheet-PQ Offer'!A78:B79,2,0)</f>
        <v>#N/A</v>
      </c>
      <c r="F330" s="5" t="e">
        <f>VLOOKUP(E330,Input!$G$76:$H$85,2,0)</f>
        <v>#N/A</v>
      </c>
      <c r="G330" s="5"/>
      <c r="H330" s="6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hidden="1" customHeight="1">
      <c r="A331" s="6" t="s">
        <v>129</v>
      </c>
      <c r="B331" s="6" t="s">
        <v>532</v>
      </c>
      <c r="C331" s="6" t="s">
        <v>737</v>
      </c>
      <c r="D331" s="336"/>
      <c r="E331" s="116" t="e">
        <f>VLOOKUP(D331,'Master Sheet-PQ Offer'!A86:B90,2,0)</f>
        <v>#N/A</v>
      </c>
      <c r="F331" s="5" t="e">
        <f>VLOOKUP(E331,Input!$G$76:$H$85,2,0)</f>
        <v>#N/A</v>
      </c>
      <c r="G331" s="5"/>
      <c r="H331" s="6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hidden="1" customHeight="1">
      <c r="A332" s="6"/>
      <c r="B332" s="6"/>
      <c r="C332" s="6"/>
      <c r="D332" s="336"/>
      <c r="E332" s="116" t="s">
        <v>132</v>
      </c>
      <c r="F332" s="5">
        <f>VLOOKUP(E332,Input!$G$76:$H$85,2,0)</f>
        <v>0</v>
      </c>
      <c r="G332" s="5"/>
      <c r="H332" s="6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hidden="1" customHeight="1">
      <c r="A333" s="6" t="s">
        <v>129</v>
      </c>
      <c r="B333" s="6" t="s">
        <v>536</v>
      </c>
      <c r="C333" s="6" t="s">
        <v>537</v>
      </c>
      <c r="D333" s="336" t="s">
        <v>538</v>
      </c>
      <c r="E333" s="116" t="str">
        <f>VLOOKUP(D333,'Master Sheet-PQ Offer'!A103:B105,2,0)</f>
        <v>Restricted</v>
      </c>
      <c r="F333" s="5">
        <f>VLOOKUP(E333,Input!$G$76:$H$85,2,0)</f>
        <v>8</v>
      </c>
      <c r="G333" s="5"/>
      <c r="H333" s="6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hidden="1" customHeight="1">
      <c r="A334" s="6" t="s">
        <v>129</v>
      </c>
      <c r="B334" s="6" t="s">
        <v>613</v>
      </c>
      <c r="C334" s="6" t="s">
        <v>706</v>
      </c>
      <c r="D334" s="336" t="s">
        <v>541</v>
      </c>
      <c r="E334" s="116" t="s">
        <v>132</v>
      </c>
      <c r="F334" s="5">
        <f>VLOOKUP(E334,Input!$G$76:$H$85,2,0)</f>
        <v>0</v>
      </c>
      <c r="G334" s="5"/>
      <c r="H334" s="6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hidden="1" customHeight="1">
      <c r="A335" s="6" t="s">
        <v>129</v>
      </c>
      <c r="B335" s="6" t="s">
        <v>725</v>
      </c>
      <c r="C335" s="6" t="s">
        <v>707</v>
      </c>
      <c r="D335" s="336"/>
      <c r="E335" s="116" t="e">
        <f>VLOOKUP(D335,'Master Sheet-PQ Offer'!A119:B121,2,0)</f>
        <v>#N/A</v>
      </c>
      <c r="F335" s="5" t="e">
        <f>VLOOKUP(E335,Input!$G$76:$H$85,2,0)</f>
        <v>#N/A</v>
      </c>
      <c r="G335" s="5"/>
      <c r="H335" s="6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hidden="1" customHeight="1">
      <c r="A336" s="6" t="s">
        <v>129</v>
      </c>
      <c r="B336" s="6" t="s">
        <v>544</v>
      </c>
      <c r="C336" s="6" t="s">
        <v>545</v>
      </c>
      <c r="D336" s="336" t="s">
        <v>546</v>
      </c>
      <c r="E336" s="116" t="str">
        <f>VLOOKUP(D336,'Master Sheet-PQ Offer'!A234:B235,2,0)</f>
        <v>ZCM</v>
      </c>
      <c r="F336" s="5">
        <f>VLOOKUP(E336,Input!$G$76:$H$85,2,0)</f>
        <v>2</v>
      </c>
      <c r="G336" s="5"/>
      <c r="H336" s="6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hidden="1" customHeight="1">
      <c r="A337" s="6" t="s">
        <v>129</v>
      </c>
      <c r="B337" s="6" t="s">
        <v>547</v>
      </c>
      <c r="C337" s="6" t="s">
        <v>545</v>
      </c>
      <c r="D337" s="336" t="s">
        <v>253</v>
      </c>
      <c r="E337" s="116" t="str">
        <f>VLOOKUP(D337,'Master Sheet-PQ Offer'!A124:B125,2,0)</f>
        <v>Not Applicable</v>
      </c>
      <c r="F337" s="5">
        <f>VLOOKUP(E337,Input!$G$76:$H$85,2,0)</f>
        <v>0</v>
      </c>
      <c r="G337" s="5"/>
      <c r="H337" s="6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hidden="1" customHeight="1">
      <c r="A338" s="6" t="s">
        <v>129</v>
      </c>
      <c r="B338" s="6" t="s">
        <v>548</v>
      </c>
      <c r="C338" s="6" t="s">
        <v>545</v>
      </c>
      <c r="D338" s="336"/>
      <c r="E338" s="116" t="e">
        <f>VLOOKUP(D338,'Master Sheet-PQ Offer'!A124:B125,2,0)</f>
        <v>#N/A</v>
      </c>
      <c r="F338" s="5" t="e">
        <f>VLOOKUP(E338,Input!$G$76:$H$85,2,0)</f>
        <v>#N/A</v>
      </c>
      <c r="G338" s="5"/>
      <c r="H338" s="6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hidden="1" customHeight="1">
      <c r="A339" s="6" t="s">
        <v>129</v>
      </c>
      <c r="B339" s="6" t="s">
        <v>549</v>
      </c>
      <c r="C339" s="6" t="s">
        <v>550</v>
      </c>
      <c r="D339" s="336" t="s">
        <v>738</v>
      </c>
      <c r="E339" s="116" t="str">
        <f>VLOOKUP(D339,'Master Sheet-PQ Offer'!A253:B256,2,0)</f>
        <v>Not Applicable</v>
      </c>
      <c r="F339" s="5">
        <f>VLOOKUP(E339,Input!$G$76:$H$85,2,0)</f>
        <v>0</v>
      </c>
      <c r="G339" s="5"/>
      <c r="H339" s="6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hidden="1" customHeight="1">
      <c r="A340" s="6" t="s">
        <v>129</v>
      </c>
      <c r="B340" s="6" t="s">
        <v>574</v>
      </c>
      <c r="C340" s="6" t="s">
        <v>575</v>
      </c>
      <c r="D340" s="336"/>
      <c r="E340" s="116" t="s">
        <v>132</v>
      </c>
      <c r="F340" s="5">
        <f>VLOOKUP(E340,Input!$G$76:$H$85,2,0)</f>
        <v>0</v>
      </c>
      <c r="G340" s="5"/>
      <c r="H340" s="6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hidden="1" customHeight="1">
      <c r="A341" s="6" t="s">
        <v>129</v>
      </c>
      <c r="B341" s="6" t="s">
        <v>666</v>
      </c>
      <c r="C341" s="6" t="s">
        <v>739</v>
      </c>
      <c r="D341" s="336"/>
      <c r="E341" s="116" t="s">
        <v>132</v>
      </c>
      <c r="F341" s="5">
        <f>VLOOKUP(E341,Input!$G$76:$H$85,2,0)</f>
        <v>0</v>
      </c>
      <c r="G341" s="5"/>
      <c r="H341" s="6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hidden="1" customHeight="1">
      <c r="A342" s="6" t="s">
        <v>129</v>
      </c>
      <c r="B342" s="6" t="s">
        <v>649</v>
      </c>
      <c r="C342" s="6" t="s">
        <v>650</v>
      </c>
      <c r="D342" s="336" t="s">
        <v>668</v>
      </c>
      <c r="E342" s="116" t="str">
        <f>VLOOKUP(D342,'Master Sheet-PQ Offer'!A150:B151,2,0)</f>
        <v>Restricted</v>
      </c>
      <c r="F342" s="5">
        <f>VLOOKUP(E342,Input!$G$76:$H$85,2,0)</f>
        <v>8</v>
      </c>
      <c r="G342" s="5"/>
      <c r="H342" s="6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hidden="1" customHeight="1">
      <c r="A343" s="6" t="s">
        <v>129</v>
      </c>
      <c r="B343" s="6" t="s">
        <v>652</v>
      </c>
      <c r="C343" s="6" t="s">
        <v>545</v>
      </c>
      <c r="D343" s="336"/>
      <c r="E343" s="116" t="e">
        <f>VLOOKUP(D343,'Master Sheet-PQ Offer'!A163:B164,2,0)</f>
        <v>#N/A</v>
      </c>
      <c r="F343" s="5" t="e">
        <f>VLOOKUP(E343,Input!$G$76:$H$85,2,0)</f>
        <v>#N/A</v>
      </c>
      <c r="G343" s="5"/>
      <c r="H343" s="6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hidden="1" customHeight="1">
      <c r="A344" s="6" t="s">
        <v>129</v>
      </c>
      <c r="B344" s="6" t="s">
        <v>562</v>
      </c>
      <c r="C344" s="6" t="s">
        <v>545</v>
      </c>
      <c r="D344" s="336" t="s">
        <v>563</v>
      </c>
      <c r="E344" s="116" t="str">
        <f>VLOOKUP(D344,'Master Sheet-PQ Offer'!A167:B170,2,0)</f>
        <v>Restricted</v>
      </c>
      <c r="F344" s="5">
        <f>VLOOKUP(E344,Input!$G$76:$H$85,2,0)</f>
        <v>8</v>
      </c>
      <c r="G344" s="5"/>
      <c r="H344" s="6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hidden="1" customHeight="1">
      <c r="A345" s="6" t="s">
        <v>129</v>
      </c>
      <c r="B345" s="6" t="s">
        <v>564</v>
      </c>
      <c r="C345" s="6" t="s">
        <v>545</v>
      </c>
      <c r="D345" s="336"/>
      <c r="E345" s="116" t="e">
        <f>VLOOKUP(D345,'Master Sheet-PQ Offer'!A172:B175,2,0)</f>
        <v>#N/A</v>
      </c>
      <c r="F345" s="5" t="e">
        <f>VLOOKUP(E345,Input!$G$76:$H$85,2,0)</f>
        <v>#N/A</v>
      </c>
      <c r="G345" s="5"/>
      <c r="H345" s="6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hidden="1" customHeight="1">
      <c r="A346" s="6" t="s">
        <v>129</v>
      </c>
      <c r="B346" s="6" t="s">
        <v>565</v>
      </c>
      <c r="C346" s="6" t="s">
        <v>545</v>
      </c>
      <c r="D346" s="336"/>
      <c r="E346" s="116" t="e">
        <f>VLOOKUP(D346,'Master Sheet-PQ Offer'!A178:B179,2,0)</f>
        <v>#N/A</v>
      </c>
      <c r="F346" s="5" t="e">
        <f>VLOOKUP(E346,Input!$G$76:$H$85,2,0)</f>
        <v>#N/A</v>
      </c>
      <c r="G346" s="5"/>
      <c r="H346" s="6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hidden="1" customHeight="1">
      <c r="A347" s="6" t="s">
        <v>129</v>
      </c>
      <c r="B347" s="6" t="s">
        <v>566</v>
      </c>
      <c r="C347" s="6" t="s">
        <v>711</v>
      </c>
      <c r="D347" s="336"/>
      <c r="E347" s="116" t="e">
        <f>VLOOKUP(D347,'Master Sheet-PQ Offer'!A182:B184,2,0)</f>
        <v>#N/A</v>
      </c>
      <c r="F347" s="5" t="e">
        <f>VLOOKUP(E347,Input!$G$76:$H$85,2,0)</f>
        <v>#N/A</v>
      </c>
      <c r="G347" s="5"/>
      <c r="H347" s="6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hidden="1" customHeight="1">
      <c r="A348" s="6" t="s">
        <v>129</v>
      </c>
      <c r="B348" s="6" t="s">
        <v>570</v>
      </c>
      <c r="C348" s="6" t="s">
        <v>571</v>
      </c>
      <c r="D348" s="336"/>
      <c r="E348" s="116" t="e">
        <f>VLOOKUP(D348,'Master Sheet-PQ Offer'!A186:B189,2,0)</f>
        <v>#N/A</v>
      </c>
      <c r="F348" s="5" t="e">
        <f>VLOOKUP(E348,Input!$G$76:$H$85,2,0)</f>
        <v>#N/A</v>
      </c>
      <c r="G348" s="5"/>
      <c r="H348" s="6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hidden="1" customHeight="1">
      <c r="A349" s="6" t="s">
        <v>129</v>
      </c>
      <c r="B349" s="6" t="s">
        <v>572</v>
      </c>
      <c r="C349" s="6" t="s">
        <v>573</v>
      </c>
      <c r="D349" s="336"/>
      <c r="E349" s="116" t="e">
        <f>VLOOKUP(D349,'Master Sheet-PQ Offer'!A259:B262,2,0)</f>
        <v>#N/A</v>
      </c>
      <c r="F349" s="5" t="e">
        <f>VLOOKUP(E349,Input!$G$76:$H$85,2,0)</f>
        <v>#N/A</v>
      </c>
      <c r="G349" s="5"/>
      <c r="H349" s="6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hidden="1" customHeight="1">
      <c r="A350" s="6" t="s">
        <v>129</v>
      </c>
      <c r="B350" s="6" t="s">
        <v>576</v>
      </c>
      <c r="C350" s="6" t="s">
        <v>577</v>
      </c>
      <c r="D350" s="336"/>
      <c r="E350" s="116" t="s">
        <v>132</v>
      </c>
      <c r="F350" s="5">
        <f>VLOOKUP(E350,Input!$G$76:$H$85,2,0)</f>
        <v>0</v>
      </c>
      <c r="G350" s="5"/>
      <c r="H350" s="6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hidden="1" customHeight="1">
      <c r="A351" s="6"/>
      <c r="B351" s="6"/>
      <c r="C351" s="6"/>
      <c r="D351" s="336"/>
      <c r="E351" s="11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hidden="1" customHeight="1">
      <c r="A352" s="6" t="s">
        <v>129</v>
      </c>
      <c r="B352" s="6" t="s">
        <v>584</v>
      </c>
      <c r="C352" s="6" t="s">
        <v>585</v>
      </c>
      <c r="D352" s="336"/>
      <c r="E352" s="116" t="e">
        <f>VLOOKUP(D352,'Master Sheet-PQ Offer'!A205:B207,2,0)</f>
        <v>#N/A</v>
      </c>
      <c r="F352" s="5" t="e">
        <f>VLOOKUP(E352,Input!$G$76:$H$85,2,0)</f>
        <v>#N/A</v>
      </c>
      <c r="G352" s="5"/>
      <c r="H352" s="6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hidden="1" customHeight="1">
      <c r="A353" s="6" t="s">
        <v>129</v>
      </c>
      <c r="B353" s="6" t="s">
        <v>586</v>
      </c>
      <c r="C353" s="6" t="s">
        <v>587</v>
      </c>
      <c r="D353" s="336"/>
      <c r="E353" s="116" t="e">
        <f>VLOOKUP(D353,'Master Sheet-PQ Offer'!A283:B286,2,0)</f>
        <v>#N/A</v>
      </c>
      <c r="F353" s="5" t="e">
        <f>VLOOKUP(E353,Input!$G$76:$H$85,2,0)</f>
        <v>#N/A</v>
      </c>
      <c r="G353" s="5"/>
      <c r="H353" s="6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hidden="1" customHeight="1">
      <c r="A354" s="6" t="s">
        <v>129</v>
      </c>
      <c r="B354" s="6" t="s">
        <v>598</v>
      </c>
      <c r="C354" s="6" t="s">
        <v>599</v>
      </c>
      <c r="D354" s="336"/>
      <c r="E354" s="116" t="e">
        <f>VLOOKUP(D354,'Master Sheet-PQ Offer'!A213:B215,2,0)</f>
        <v>#N/A</v>
      </c>
      <c r="F354" s="5" t="e">
        <f>VLOOKUP(E354,Input!$G$76:$H$85,2,0)</f>
        <v>#N/A</v>
      </c>
      <c r="G354" s="5"/>
      <c r="H354" s="6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hidden="1" customHeight="1">
      <c r="A355" s="6" t="s">
        <v>129</v>
      </c>
      <c r="B355" s="6" t="s">
        <v>601</v>
      </c>
      <c r="C355" s="6" t="s">
        <v>602</v>
      </c>
      <c r="D355" s="336"/>
      <c r="E355" s="116" t="e">
        <f>VLOOKUP(D355,'Master Sheet-PQ Offer'!A217:B219,2,0)</f>
        <v>#N/A</v>
      </c>
      <c r="F355" s="5" t="e">
        <f>VLOOKUP(E355,Input!$G$76:$H$85,2,0)</f>
        <v>#N/A</v>
      </c>
      <c r="G355" s="5"/>
      <c r="H355" s="6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hidden="1" customHeight="1">
      <c r="A356" s="6" t="s">
        <v>129</v>
      </c>
      <c r="B356" s="6" t="s">
        <v>603</v>
      </c>
      <c r="C356" s="6" t="s">
        <v>599</v>
      </c>
      <c r="D356" s="336"/>
      <c r="E356" s="116" t="e">
        <f>VLOOKUP(D356,'Master Sheet-PQ Offer'!A221:B222,2,0)</f>
        <v>#N/A</v>
      </c>
      <c r="F356" s="5" t="e">
        <f>VLOOKUP(E356,Input!$G$76:$H$85,2,0)</f>
        <v>#N/A</v>
      </c>
      <c r="G356" s="5"/>
      <c r="H356" s="6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hidden="1" customHeight="1">
      <c r="A357" s="6" t="s">
        <v>129</v>
      </c>
      <c r="B357" s="6" t="s">
        <v>671</v>
      </c>
      <c r="C357" s="6" t="s">
        <v>672</v>
      </c>
      <c r="D357" s="336"/>
      <c r="E357" s="116" t="e">
        <f>VLOOKUP(D357,'Master Sheet-PQ Offer'!A225:B226,2,0)</f>
        <v>#N/A</v>
      </c>
      <c r="F357" s="5" t="e">
        <f>VLOOKUP(E357,Input!$G$76:$H$85,2,0)</f>
        <v>#N/A</v>
      </c>
      <c r="G357" s="5"/>
      <c r="H357" s="6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hidden="1" customHeight="1">
      <c r="A358" s="6" t="s">
        <v>129</v>
      </c>
      <c r="B358" s="6" t="s">
        <v>673</v>
      </c>
      <c r="C358" s="6" t="s">
        <v>727</v>
      </c>
      <c r="D358" s="336"/>
      <c r="E358" s="116" t="e">
        <f>VLOOKUP(D358,'Master Sheet-PQ Offer'!A272:B278,2,0)</f>
        <v>#N/A</v>
      </c>
      <c r="F358" s="5" t="e">
        <f>VLOOKUP(E358,Input!$G$76:$H$85,2,0)</f>
        <v>#N/A</v>
      </c>
      <c r="G358" s="5"/>
      <c r="H358" s="6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hidden="1" customHeight="1">
      <c r="A359" s="6" t="s">
        <v>129</v>
      </c>
      <c r="B359" s="6" t="s">
        <v>713</v>
      </c>
      <c r="C359" s="6" t="s">
        <v>714</v>
      </c>
      <c r="D359" s="340" t="e">
        <f>(FOIR!C474-FOIR!D474)/FOIR!D474</f>
        <v>#DIV/0!</v>
      </c>
      <c r="E359" s="116" t="s">
        <v>132</v>
      </c>
      <c r="F359" s="5">
        <f>VLOOKUP(E359,Input!$G$76:$H$85,2,0)</f>
        <v>0</v>
      </c>
      <c r="G359" s="5"/>
      <c r="H359" s="6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6" t="s">
        <v>34</v>
      </c>
      <c r="B360" s="6" t="s">
        <v>740</v>
      </c>
      <c r="C360" s="6" t="s">
        <v>741</v>
      </c>
      <c r="D360" s="336"/>
      <c r="E360" s="116" t="e">
        <f>VLOOKUP(D360,'Mstr_Sh-BIL-Audit'!A437:B439,2,0)</f>
        <v>#N/A</v>
      </c>
      <c r="F360" s="5" t="e">
        <f>VLOOKUP(E360,Input!$G$76:$H$85,2,0)</f>
        <v>#N/A</v>
      </c>
      <c r="G360" s="5"/>
      <c r="H360" s="6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6" t="s">
        <v>34</v>
      </c>
      <c r="B361" s="6" t="s">
        <v>742</v>
      </c>
      <c r="C361" s="6" t="s">
        <v>743</v>
      </c>
      <c r="D361" s="336" t="s">
        <v>744</v>
      </c>
      <c r="E361" s="116" t="str">
        <f>VLOOKUP(D361,'Mstr_Sh-BIL-Audit'!A442:B446,2,0)</f>
        <v>Not Applicable</v>
      </c>
      <c r="F361" s="5">
        <f>VLOOKUP(E361,Input!$G$76:$H$85,2,0)</f>
        <v>0</v>
      </c>
      <c r="G361" s="5"/>
      <c r="H361" s="6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6" t="s">
        <v>34</v>
      </c>
      <c r="B362" s="6" t="s">
        <v>745</v>
      </c>
      <c r="C362" s="6" t="s">
        <v>746</v>
      </c>
      <c r="D362" s="336" t="s">
        <v>726</v>
      </c>
      <c r="E362" s="116" t="str">
        <f>VLOOKUP(D362,'Mstr_Sh-BIL-Audit'!A449:B451,2,0)</f>
        <v>Not Applicable</v>
      </c>
      <c r="F362" s="5">
        <f>VLOOKUP(E362,Input!$G$76:$H$85,2,0)</f>
        <v>0</v>
      </c>
      <c r="G362" s="5"/>
      <c r="H362" s="6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hidden="1" customHeight="1">
      <c r="A363" s="5"/>
      <c r="B363" s="5"/>
      <c r="C363" s="5"/>
      <c r="D363" s="346"/>
      <c r="E363" s="328"/>
      <c r="F363" s="5" t="e">
        <f>VLOOKUP(E363,Input!$G$76:$H$85,2,0)</f>
        <v>#N/A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hidden="1" customHeight="1">
      <c r="A364" s="5"/>
      <c r="B364" s="5"/>
      <c r="C364" s="5"/>
      <c r="D364" s="346"/>
      <c r="E364" s="328"/>
      <c r="F364" s="5" t="e">
        <f>VLOOKUP(E364,Input!$G$76:$H$85,2,0)</f>
        <v>#N/A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hidden="1" customHeight="1">
      <c r="A365" s="5"/>
      <c r="B365" s="5"/>
      <c r="C365" s="5"/>
      <c r="D365" s="346"/>
      <c r="E365" s="328"/>
      <c r="F365" s="5" t="e">
        <f>VLOOKUP(E365,Input!$G$76:$H$85,2,0)</f>
        <v>#N/A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hidden="1" customHeight="1">
      <c r="A366" s="5"/>
      <c r="B366" s="5"/>
      <c r="C366" s="5"/>
      <c r="D366" s="346"/>
      <c r="E366" s="328"/>
      <c r="F366" s="5" t="e">
        <f>VLOOKUP(E366,Input!$G$76:$H$85,2,0)</f>
        <v>#N/A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hidden="1" customHeight="1">
      <c r="A367" s="5"/>
      <c r="B367" s="5"/>
      <c r="C367" s="5"/>
      <c r="D367" s="346"/>
      <c r="E367" s="328"/>
      <c r="F367" s="5" t="e">
        <f>VLOOKUP(E367,Input!$G$76:$H$85,2,0)</f>
        <v>#N/A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hidden="1" customHeight="1">
      <c r="A368" s="5"/>
      <c r="B368" s="5"/>
      <c r="C368" s="5"/>
      <c r="D368" s="346"/>
      <c r="E368" s="328"/>
      <c r="F368" s="5" t="e">
        <f>VLOOKUP(E368,Input!$G$76:$H$85,2,0)</f>
        <v>#N/A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hidden="1" customHeight="1">
      <c r="A369" s="6" t="s">
        <v>367</v>
      </c>
      <c r="B369" s="6" t="s">
        <v>747</v>
      </c>
      <c r="C369" s="345" t="s">
        <v>748</v>
      </c>
      <c r="D369" s="336"/>
      <c r="E369" s="116" t="e">
        <f>VLOOKUP(D369,'Master Sheet HL Surrogate'!A2:B3,2,0)</f>
        <v>#N/A</v>
      </c>
      <c r="F369" s="5" t="e">
        <f>VLOOKUP(E369,Input!$G$76:$H$85,2,0)</f>
        <v>#N/A</v>
      </c>
      <c r="G369" s="5"/>
      <c r="H369" s="6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hidden="1" customHeight="1">
      <c r="A370" s="6" t="s">
        <v>367</v>
      </c>
      <c r="B370" s="6" t="s">
        <v>749</v>
      </c>
      <c r="C370" s="6" t="s">
        <v>750</v>
      </c>
      <c r="D370" s="336"/>
      <c r="E370" s="116" t="e">
        <f>VLOOKUP(D370,'Master Sheet HL Surrogate'!A6:B7,2,0)</f>
        <v>#N/A</v>
      </c>
      <c r="F370" s="5" t="e">
        <f>VLOOKUP(E370,Input!$G$76:$H$85,2,0)</f>
        <v>#N/A</v>
      </c>
      <c r="G370" s="5"/>
      <c r="H370" s="6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hidden="1" customHeight="1">
      <c r="A371" s="6" t="s">
        <v>367</v>
      </c>
      <c r="B371" s="6" t="s">
        <v>751</v>
      </c>
      <c r="C371" s="6" t="s">
        <v>752</v>
      </c>
      <c r="D371" s="336"/>
      <c r="E371" s="116" t="e">
        <f>VLOOKUP(D371,'Master Sheet HL Surrogate'!A10:B11,2,0)</f>
        <v>#N/A</v>
      </c>
      <c r="F371" s="5" t="e">
        <f>VLOOKUP(E371,Input!$G$76:$H$85,2,0)</f>
        <v>#N/A</v>
      </c>
      <c r="G371" s="5"/>
      <c r="H371" s="6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hidden="1" customHeight="1">
      <c r="A372" s="6" t="s">
        <v>367</v>
      </c>
      <c r="B372" s="6" t="s">
        <v>753</v>
      </c>
      <c r="C372" s="6" t="s">
        <v>754</v>
      </c>
      <c r="D372" s="336"/>
      <c r="E372" s="116" t="e">
        <f>VLOOKUP(D372,'Master Sheet HL Surrogate'!A14:B15,2,0)</f>
        <v>#N/A</v>
      </c>
      <c r="F372" s="5" t="e">
        <f>VLOOKUP(E372,Input!$G$76:$H$85,2,0)</f>
        <v>#N/A</v>
      </c>
      <c r="G372" s="5"/>
      <c r="H372" s="6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hidden="1" customHeight="1">
      <c r="A373" s="6" t="s">
        <v>367</v>
      </c>
      <c r="B373" s="6" t="s">
        <v>755</v>
      </c>
      <c r="C373" s="6" t="s">
        <v>754</v>
      </c>
      <c r="D373" s="336"/>
      <c r="E373" s="116" t="e">
        <f>VLOOKUP(D373,'Master Sheet HL Surrogate'!A18:B19,2,0)</f>
        <v>#N/A</v>
      </c>
      <c r="F373" s="5" t="e">
        <f>VLOOKUP(E373,Input!$G$76:$H$85,2,0)</f>
        <v>#N/A</v>
      </c>
      <c r="G373" s="5"/>
      <c r="H373" s="6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hidden="1" customHeight="1">
      <c r="A374" s="6" t="s">
        <v>367</v>
      </c>
      <c r="B374" s="6" t="s">
        <v>756</v>
      </c>
      <c r="C374" s="6" t="s">
        <v>757</v>
      </c>
      <c r="D374" s="336"/>
      <c r="E374" s="116" t="e">
        <f>VLOOKUP(D374,'Master Sheet HL Surrogate'!A22:B24,2,0)</f>
        <v>#N/A</v>
      </c>
      <c r="F374" s="5" t="e">
        <f>VLOOKUP(E374,Input!$G$76:$H$85,2,0)</f>
        <v>#N/A</v>
      </c>
      <c r="G374" s="5"/>
      <c r="H374" s="6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hidden="1" customHeight="1">
      <c r="A375" s="6" t="s">
        <v>367</v>
      </c>
      <c r="B375" s="6" t="s">
        <v>758</v>
      </c>
      <c r="C375" s="6" t="s">
        <v>759</v>
      </c>
      <c r="D375" s="336" t="s">
        <v>760</v>
      </c>
      <c r="E375" s="116" t="str">
        <f>VLOOKUP(D375,'Master Sheet HL Surrogate'!A26:B27,2,0)</f>
        <v>Not Applicable</v>
      </c>
      <c r="F375" s="5">
        <f>VLOOKUP(E375,Input!$G$76:$H$85,2,0)</f>
        <v>0</v>
      </c>
      <c r="G375" s="5"/>
      <c r="H375" s="6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hidden="1" customHeight="1">
      <c r="A376" s="6" t="s">
        <v>367</v>
      </c>
      <c r="B376" s="6" t="s">
        <v>498</v>
      </c>
      <c r="C376" s="6" t="s">
        <v>761</v>
      </c>
      <c r="D376" s="336"/>
      <c r="E376" s="116" t="e">
        <f>VLOOKUP(D376,'Master Sheet HL Surrogate'!A269:B272,2,0)</f>
        <v>#N/A</v>
      </c>
      <c r="F376" s="5" t="e">
        <f>VLOOKUP(E376,Input!$G$76:$H$85,2,0)</f>
        <v>#N/A</v>
      </c>
      <c r="G376" s="5"/>
      <c r="H376" s="6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hidden="1" customHeight="1">
      <c r="A377" s="6" t="s">
        <v>367</v>
      </c>
      <c r="B377" s="15" t="s">
        <v>678</v>
      </c>
      <c r="C377" s="347" t="s">
        <v>762</v>
      </c>
      <c r="D377" s="336"/>
      <c r="E377" s="116" t="e">
        <f>VLOOKUP(D377,'Master Sheet HL Surrogate'!A34:B35,2,0)</f>
        <v>#N/A</v>
      </c>
      <c r="F377" s="32" t="e">
        <f>VLOOKUP(E377,Input!$G$76:$H$85,2,0)</f>
        <v>#N/A</v>
      </c>
      <c r="G377" s="5"/>
      <c r="H377" s="6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hidden="1" customHeight="1">
      <c r="A378" s="6" t="s">
        <v>367</v>
      </c>
      <c r="B378" s="15" t="s">
        <v>678</v>
      </c>
      <c r="C378" s="347" t="s">
        <v>763</v>
      </c>
      <c r="D378" s="336"/>
      <c r="E378" s="116" t="e">
        <f>E377</f>
        <v>#N/A</v>
      </c>
      <c r="F378" s="32"/>
      <c r="G378" s="5"/>
      <c r="H378" s="6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hidden="1" customHeight="1">
      <c r="A379" s="6" t="s">
        <v>367</v>
      </c>
      <c r="B379" s="15" t="s">
        <v>678</v>
      </c>
      <c r="C379" s="347" t="s">
        <v>764</v>
      </c>
      <c r="D379" s="336"/>
      <c r="E379" s="116" t="e">
        <f>E377</f>
        <v>#N/A</v>
      </c>
      <c r="F379" s="32"/>
      <c r="G379" s="5"/>
      <c r="H379" s="6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hidden="1" customHeight="1">
      <c r="A380" s="6" t="s">
        <v>367</v>
      </c>
      <c r="B380" s="6" t="s">
        <v>683</v>
      </c>
      <c r="C380" s="6" t="s">
        <v>684</v>
      </c>
      <c r="D380" s="336"/>
      <c r="E380" s="116" t="e">
        <f>VLOOKUP(D380,'Master Sheet HL Surrogate'!A38:B39,2,0)</f>
        <v>#N/A</v>
      </c>
      <c r="F380" s="5" t="e">
        <f>VLOOKUP(E380,Input!$G$76:$H$85,2,0)</f>
        <v>#N/A</v>
      </c>
      <c r="G380" s="5"/>
      <c r="H380" s="6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hidden="1" customHeight="1">
      <c r="A381" s="6" t="s">
        <v>367</v>
      </c>
      <c r="B381" s="6" t="s">
        <v>765</v>
      </c>
      <c r="C381" s="6" t="s">
        <v>766</v>
      </c>
      <c r="D381" s="336" t="s">
        <v>767</v>
      </c>
      <c r="E381" s="116" t="str">
        <f>VLOOKUP(D381,'Master Sheet HL Surrogate'!A42:B43,2,0)</f>
        <v>Not Applicable</v>
      </c>
      <c r="F381" s="5">
        <f>VLOOKUP(E381,Input!$G$76:$H$85,2,0)</f>
        <v>0</v>
      </c>
      <c r="G381" s="5"/>
      <c r="H381" s="6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hidden="1" customHeight="1">
      <c r="A382" s="6" t="s">
        <v>367</v>
      </c>
      <c r="B382" s="6" t="s">
        <v>268</v>
      </c>
      <c r="C382" s="6" t="s">
        <v>768</v>
      </c>
      <c r="D382" s="336"/>
      <c r="E382" s="116" t="e">
        <f>VLOOKUP(D382,'Master Sheet HL Surrogate'!A46:B48,2,0)</f>
        <v>#N/A</v>
      </c>
      <c r="F382" s="5" t="e">
        <f>VLOOKUP(E382,Input!$G$76:$H$85,2,0)</f>
        <v>#N/A</v>
      </c>
      <c r="G382" s="5"/>
      <c r="H382" s="6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hidden="1" customHeight="1">
      <c r="A383" s="6" t="s">
        <v>367</v>
      </c>
      <c r="B383" s="6" t="s">
        <v>510</v>
      </c>
      <c r="C383" s="6" t="s">
        <v>686</v>
      </c>
      <c r="D383" s="336" t="s">
        <v>718</v>
      </c>
      <c r="E383" s="116" t="str">
        <f>VLOOKUP(D383,'Master Sheet HL Surrogate'!A374:B377,2,0)</f>
        <v>Restricted</v>
      </c>
      <c r="F383" s="5">
        <f>VLOOKUP(E383,Input!$G$76:$H$85,2,0)</f>
        <v>8</v>
      </c>
      <c r="G383" s="5"/>
      <c r="H383" s="6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hidden="1" customHeight="1">
      <c r="A384" s="6" t="s">
        <v>367</v>
      </c>
      <c r="B384" s="6" t="s">
        <v>510</v>
      </c>
      <c r="C384" s="6" t="s">
        <v>688</v>
      </c>
      <c r="D384" s="336"/>
      <c r="E384" s="116" t="e">
        <f>VLOOKUP(D384,'Master Sheet HL Surrogate'!A56:B57,2,0)</f>
        <v>#N/A</v>
      </c>
      <c r="F384" s="5" t="e">
        <f>VLOOKUP(E384,Input!$G$76:$H$85,2,0)</f>
        <v>#N/A</v>
      </c>
      <c r="G384" s="5"/>
      <c r="H384" s="6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hidden="1" customHeight="1">
      <c r="A385" s="6" t="s">
        <v>367</v>
      </c>
      <c r="B385" s="15" t="s">
        <v>641</v>
      </c>
      <c r="C385" s="6" t="s">
        <v>642</v>
      </c>
      <c r="D385" s="336"/>
      <c r="E385" s="116" t="e">
        <f>VLOOKUP(D385,'Master Sheet HL Surrogate'!A63:B65,2,0)</f>
        <v>#N/A</v>
      </c>
      <c r="F385" s="5" t="e">
        <f>VLOOKUP(E385,Input!$G$76:$H$85,2,0)</f>
        <v>#N/A</v>
      </c>
      <c r="G385" s="5"/>
      <c r="H385" s="6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hidden="1" customHeight="1">
      <c r="A386" s="6" t="s">
        <v>367</v>
      </c>
      <c r="B386" s="15" t="s">
        <v>641</v>
      </c>
      <c r="C386" s="6" t="s">
        <v>642</v>
      </c>
      <c r="D386" s="336"/>
      <c r="E386" s="116" t="e">
        <f>E385</f>
        <v>#N/A</v>
      </c>
      <c r="F386" s="5" t="e">
        <f>VLOOKUP(E386,Input!$G$76:$H$85,2,0)</f>
        <v>#N/A</v>
      </c>
      <c r="G386" s="5"/>
      <c r="H386" s="6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hidden="1" customHeight="1">
      <c r="A387" s="6" t="s">
        <v>367</v>
      </c>
      <c r="B387" s="6" t="s">
        <v>515</v>
      </c>
      <c r="C387" s="6" t="s">
        <v>769</v>
      </c>
      <c r="D387" s="336"/>
      <c r="E387" s="116" t="e">
        <f>VLOOKUP(D387,'Master Sheet HL Surrogate'!A68:B70,2,0)</f>
        <v>#N/A</v>
      </c>
      <c r="F387" s="5" t="e">
        <f>VLOOKUP(E387,Input!$G$76:$H$85,2,0)</f>
        <v>#N/A</v>
      </c>
      <c r="G387" s="5"/>
      <c r="H387" s="6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hidden="1" customHeight="1">
      <c r="A388" s="6" t="s">
        <v>367</v>
      </c>
      <c r="B388" s="6" t="s">
        <v>518</v>
      </c>
      <c r="C388" s="6" t="s">
        <v>632</v>
      </c>
      <c r="D388" s="336"/>
      <c r="E388" s="116" t="e">
        <f>VLOOKUP(D388,'Master Sheet HL Surrogate'!A73:B75,2,0)</f>
        <v>#N/A</v>
      </c>
      <c r="F388" s="5" t="e">
        <f>VLOOKUP(E388,Input!$G$76:$H$85,2,0)</f>
        <v>#N/A</v>
      </c>
      <c r="G388" s="5"/>
      <c r="H388" s="6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hidden="1" customHeight="1">
      <c r="A389" s="6" t="s">
        <v>367</v>
      </c>
      <c r="B389" s="6" t="s">
        <v>521</v>
      </c>
      <c r="C389" s="6" t="s">
        <v>770</v>
      </c>
      <c r="D389" s="336"/>
      <c r="E389" s="116" t="e">
        <f>VLOOKUP(D389,'Master Sheet HL Surrogate'!A78:B82,2,0)</f>
        <v>#N/A</v>
      </c>
      <c r="F389" s="5" t="e">
        <f>VLOOKUP(E389,Input!$G$76:$H$85,2,0)</f>
        <v>#N/A</v>
      </c>
      <c r="G389" s="5"/>
      <c r="H389" s="6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hidden="1" customHeight="1">
      <c r="A390" s="6" t="s">
        <v>367</v>
      </c>
      <c r="B390" s="6" t="s">
        <v>633</v>
      </c>
      <c r="C390" s="6" t="s">
        <v>524</v>
      </c>
      <c r="D390" s="336"/>
      <c r="E390" s="116" t="e">
        <f>VLOOKUP(D390,'Master Sheet HL Surrogate'!A85:B86,2,0)</f>
        <v>#N/A</v>
      </c>
      <c r="F390" s="5" t="e">
        <f>VLOOKUP(E390,Input!$G$76:$H$85,2,0)</f>
        <v>#N/A</v>
      </c>
      <c r="G390" s="5"/>
      <c r="H390" s="6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hidden="1" customHeight="1">
      <c r="A391" s="6" t="s">
        <v>367</v>
      </c>
      <c r="B391" s="6" t="s">
        <v>231</v>
      </c>
      <c r="C391" s="6" t="s">
        <v>702</v>
      </c>
      <c r="D391" s="336"/>
      <c r="E391" s="116" t="e">
        <f>VLOOKUP(D391,'Master Sheet HL Surrogate'!A287:B292,2,0)</f>
        <v>#N/A</v>
      </c>
      <c r="F391" s="5" t="e">
        <f>VLOOKUP(E391,Input!$G$76:$H$85,2,0)</f>
        <v>#N/A</v>
      </c>
      <c r="G391" s="5"/>
      <c r="H391" s="6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hidden="1" customHeight="1">
      <c r="A392" s="6" t="s">
        <v>367</v>
      </c>
      <c r="B392" s="6" t="s">
        <v>77</v>
      </c>
      <c r="C392" s="6" t="s">
        <v>771</v>
      </c>
      <c r="D392" s="336"/>
      <c r="E392" s="116" t="e">
        <f>VLOOKUP(D392,'Master Sheet HL Surrogate'!A275:B278,2,0)</f>
        <v>#N/A</v>
      </c>
      <c r="F392" s="5" t="e">
        <f>VLOOKUP(E392,Input!$G$76:$H$85,2,0)</f>
        <v>#N/A</v>
      </c>
      <c r="G392" s="5"/>
      <c r="H392" s="6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hidden="1" customHeight="1">
      <c r="A393" s="6" t="s">
        <v>367</v>
      </c>
      <c r="B393" s="6" t="s">
        <v>228</v>
      </c>
      <c r="C393" s="6" t="s">
        <v>772</v>
      </c>
      <c r="D393" s="336"/>
      <c r="E393" s="116" t="e">
        <f>VLOOKUP(D393,'Master Sheet HL Surrogate'!A100:B101,2,0)</f>
        <v>#N/A</v>
      </c>
      <c r="F393" s="5" t="e">
        <f>VLOOKUP(E393,Input!$G$76:$H$85,2,0)</f>
        <v>#N/A</v>
      </c>
      <c r="G393" s="5"/>
      <c r="H393" s="6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hidden="1" customHeight="1">
      <c r="A394" s="6" t="s">
        <v>367</v>
      </c>
      <c r="B394" s="6" t="s">
        <v>513</v>
      </c>
      <c r="C394" s="6" t="s">
        <v>703</v>
      </c>
      <c r="D394" s="336"/>
      <c r="E394" s="116" t="e">
        <f>VLOOKUP(D394,'Master Sheet HL Surrogate'!A104:B105,2,0)</f>
        <v>#N/A</v>
      </c>
      <c r="F394" s="5" t="e">
        <f>VLOOKUP(E394,Input!$G$76:$H$85,2,0)</f>
        <v>#N/A</v>
      </c>
      <c r="G394" s="5"/>
      <c r="H394" s="6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hidden="1" customHeight="1">
      <c r="A395" s="6" t="s">
        <v>367</v>
      </c>
      <c r="B395" s="6" t="s">
        <v>526</v>
      </c>
      <c r="C395" s="6" t="s">
        <v>527</v>
      </c>
      <c r="D395" s="336"/>
      <c r="E395" s="116" t="e">
        <f>VLOOKUP(D395,'Master Sheet HL Surrogate'!A108:B109,2,0)</f>
        <v>#N/A</v>
      </c>
      <c r="F395" s="5" t="e">
        <f>VLOOKUP(E395,Input!$G$76:$H$85,2,0)</f>
        <v>#N/A</v>
      </c>
      <c r="G395" s="5"/>
      <c r="H395" s="6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hidden="1" customHeight="1">
      <c r="A396" s="6" t="s">
        <v>367</v>
      </c>
      <c r="B396" s="6" t="s">
        <v>532</v>
      </c>
      <c r="C396" s="6" t="s">
        <v>704</v>
      </c>
      <c r="D396" s="336"/>
      <c r="E396" s="116" t="e">
        <f>VLOOKUP(D396,'Master Sheet HL Surrogate'!A295:B299,2,0)</f>
        <v>#N/A</v>
      </c>
      <c r="F396" s="5" t="e">
        <f>VLOOKUP(E396,Input!$G$76:$H$85,2,0)</f>
        <v>#N/A</v>
      </c>
      <c r="G396" s="5"/>
      <c r="H396" s="6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hidden="1" customHeight="1">
      <c r="A397" s="6"/>
      <c r="B397" s="6"/>
      <c r="C397" s="6"/>
      <c r="D397" s="336"/>
      <c r="E397" s="116" t="s">
        <v>132</v>
      </c>
      <c r="F397" s="5">
        <f>VLOOKUP(E397,Input!$G$76:$H$85,2,0)</f>
        <v>0</v>
      </c>
      <c r="G397" s="5"/>
      <c r="H397" s="6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hidden="1" customHeight="1">
      <c r="A398" s="6" t="s">
        <v>367</v>
      </c>
      <c r="B398" s="6" t="s">
        <v>534</v>
      </c>
      <c r="C398" s="345" t="s">
        <v>646</v>
      </c>
      <c r="D398" s="336"/>
      <c r="E398" s="116" t="e">
        <f>VLOOKUP(D398,'Master Sheet HL Surrogate'!A123:B125,2,0)</f>
        <v>#N/A</v>
      </c>
      <c r="F398" s="5" t="e">
        <f>VLOOKUP(E398,Input!$G$76:$H$85,2,0)</f>
        <v>#N/A</v>
      </c>
      <c r="G398" s="5"/>
      <c r="H398" s="6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hidden="1" customHeight="1">
      <c r="A399" s="6" t="s">
        <v>367</v>
      </c>
      <c r="B399" s="6" t="s">
        <v>536</v>
      </c>
      <c r="C399" s="6" t="s">
        <v>537</v>
      </c>
      <c r="D399" s="336" t="s">
        <v>538</v>
      </c>
      <c r="E399" s="116" t="str">
        <f>VLOOKUP(D399,'Master Sheet HL Surrogate'!A128:B130,2,0)</f>
        <v>Restricted</v>
      </c>
      <c r="F399" s="5">
        <f>VLOOKUP(E399,Input!$G$76:$H$85,2,0)</f>
        <v>8</v>
      </c>
      <c r="G399" s="5"/>
      <c r="H399" s="6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hidden="1" customHeight="1">
      <c r="A400" s="6" t="s">
        <v>367</v>
      </c>
      <c r="B400" s="6" t="s">
        <v>647</v>
      </c>
      <c r="C400" s="6" t="s">
        <v>545</v>
      </c>
      <c r="D400" s="336"/>
      <c r="E400" s="116" t="e">
        <f>VLOOKUP(D400,'Master Sheet HL Surrogate'!A133:B134,2,0)</f>
        <v>#N/A</v>
      </c>
      <c r="F400" s="5" t="e">
        <f>VLOOKUP(E400,Input!$G$76:$H$85,2,0)</f>
        <v>#N/A</v>
      </c>
      <c r="G400" s="5"/>
      <c r="H400" s="6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hidden="1" customHeight="1">
      <c r="A401" s="6" t="s">
        <v>367</v>
      </c>
      <c r="B401" s="6" t="s">
        <v>773</v>
      </c>
      <c r="C401" s="6" t="s">
        <v>774</v>
      </c>
      <c r="D401" s="336"/>
      <c r="E401" s="116" t="e">
        <f>VLOOKUP(D401,'Master Sheet HL Surrogate'!A302:B307,2,0)</f>
        <v>#N/A</v>
      </c>
      <c r="F401" s="5" t="e">
        <f>VLOOKUP(E401,Input!$G$76:$H$85,2,0)</f>
        <v>#N/A</v>
      </c>
      <c r="G401" s="5"/>
      <c r="H401" s="6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hidden="1" customHeight="1">
      <c r="A402" s="6" t="s">
        <v>367</v>
      </c>
      <c r="B402" s="6" t="s">
        <v>775</v>
      </c>
      <c r="C402" s="6" t="s">
        <v>776</v>
      </c>
      <c r="D402" s="336"/>
      <c r="E402" s="116" t="e">
        <f>VLOOKUP(D402,'Master Sheet HL Surrogate'!A144:B146,2,0)</f>
        <v>#N/A</v>
      </c>
      <c r="F402" s="5" t="e">
        <f>VLOOKUP(E402,Input!$G$76:$H$85,2,0)</f>
        <v>#N/A</v>
      </c>
      <c r="G402" s="5"/>
      <c r="H402" s="6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hidden="1" customHeight="1">
      <c r="A403" s="6" t="s">
        <v>367</v>
      </c>
      <c r="B403" s="6" t="s">
        <v>544</v>
      </c>
      <c r="C403" s="6" t="s">
        <v>545</v>
      </c>
      <c r="D403" s="336" t="s">
        <v>546</v>
      </c>
      <c r="E403" s="116" t="str">
        <f>VLOOKUP(D403,'Master Sheet HL Surrogate'!A149:B150,2,0)</f>
        <v>ZCM</v>
      </c>
      <c r="F403" s="5">
        <f>VLOOKUP(E403,Input!$G$76:$H$85,2,0)</f>
        <v>2</v>
      </c>
      <c r="G403" s="5"/>
      <c r="H403" s="6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hidden="1" customHeight="1">
      <c r="A404" s="6" t="s">
        <v>367</v>
      </c>
      <c r="B404" s="6" t="s">
        <v>547</v>
      </c>
      <c r="C404" s="6" t="s">
        <v>545</v>
      </c>
      <c r="D404" s="336"/>
      <c r="E404" s="116" t="e">
        <f>VLOOKUP(D404,'Master Sheet HL Surrogate'!A153:B154,2,0)</f>
        <v>#N/A</v>
      </c>
      <c r="F404" s="5" t="e">
        <f>VLOOKUP(E404,Input!$G$76:$H$85,2,0)</f>
        <v>#N/A</v>
      </c>
      <c r="G404" s="5"/>
      <c r="H404" s="6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hidden="1" customHeight="1">
      <c r="A405" s="6" t="s">
        <v>367</v>
      </c>
      <c r="B405" s="6" t="s">
        <v>548</v>
      </c>
      <c r="C405" s="6" t="s">
        <v>545</v>
      </c>
      <c r="D405" s="336"/>
      <c r="E405" s="116" t="e">
        <f>VLOOKUP(D405,'Master Sheet HL Surrogate'!A157:B158,2,0)</f>
        <v>#N/A</v>
      </c>
      <c r="F405" s="5" t="e">
        <f>VLOOKUP(E405,Input!$G$76:$H$85,2,0)</f>
        <v>#N/A</v>
      </c>
      <c r="G405" s="5"/>
      <c r="H405" s="6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hidden="1" customHeight="1">
      <c r="A406" s="6" t="s">
        <v>367</v>
      </c>
      <c r="B406" s="6" t="s">
        <v>549</v>
      </c>
      <c r="C406" s="6" t="s">
        <v>550</v>
      </c>
      <c r="D406" s="336"/>
      <c r="E406" s="116" t="e">
        <f>VLOOKUP(D406,'Master Sheet HL Surrogate'!A310:B313,2,0)</f>
        <v>#N/A</v>
      </c>
      <c r="F406" s="5" t="e">
        <f>VLOOKUP(E406,Input!$G$76:$H$85,2,0)</f>
        <v>#N/A</v>
      </c>
      <c r="G406" s="5"/>
      <c r="H406" s="6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hidden="1" customHeight="1">
      <c r="A407" s="6" t="s">
        <v>367</v>
      </c>
      <c r="B407" s="6" t="s">
        <v>574</v>
      </c>
      <c r="C407" s="6" t="s">
        <v>575</v>
      </c>
      <c r="D407" s="336"/>
      <c r="E407" s="116" t="s">
        <v>132</v>
      </c>
      <c r="F407" s="5">
        <f>VLOOKUP(E407,Input!$G$76:$H$85,2,0)</f>
        <v>0</v>
      </c>
      <c r="G407" s="5"/>
      <c r="H407" s="6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hidden="1" customHeight="1">
      <c r="A408" s="6" t="s">
        <v>367</v>
      </c>
      <c r="B408" s="6" t="s">
        <v>666</v>
      </c>
      <c r="C408" s="6" t="s">
        <v>667</v>
      </c>
      <c r="D408" s="336"/>
      <c r="E408" s="116" t="s">
        <v>132</v>
      </c>
      <c r="F408" s="5">
        <f>VLOOKUP(E408,Input!$G$76:$H$85,2,0)</f>
        <v>0</v>
      </c>
      <c r="G408" s="5"/>
      <c r="H408" s="6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hidden="1" customHeight="1">
      <c r="A409" s="6" t="s">
        <v>367</v>
      </c>
      <c r="B409" s="6" t="s">
        <v>604</v>
      </c>
      <c r="C409" s="6" t="s">
        <v>708</v>
      </c>
      <c r="D409" s="336"/>
      <c r="E409" s="116" t="e">
        <f>VLOOKUP(D409,'Master Sheet HL Surrogate'!A167:B168,2,0)</f>
        <v>#N/A</v>
      </c>
      <c r="F409" s="5" t="e">
        <f>VLOOKUP(E409,Input!$G$76:$H$85,2,0)</f>
        <v>#N/A</v>
      </c>
      <c r="G409" s="5"/>
      <c r="H409" s="6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hidden="1" customHeight="1">
      <c r="A410" s="6" t="s">
        <v>367</v>
      </c>
      <c r="B410" s="6" t="s">
        <v>551</v>
      </c>
      <c r="C410" s="6" t="s">
        <v>552</v>
      </c>
      <c r="D410" s="336"/>
      <c r="E410" s="116" t="e">
        <f>VLOOKUP(D410,'Master Sheet HL Surrogate'!A342:B346,2,0)</f>
        <v>#N/A</v>
      </c>
      <c r="F410" s="5" t="e">
        <f>VLOOKUP(E410,Input!$G$76:$H$85,2,0)</f>
        <v>#N/A</v>
      </c>
      <c r="G410" s="5"/>
      <c r="H410" s="6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hidden="1" customHeight="1">
      <c r="A411" s="6" t="s">
        <v>367</v>
      </c>
      <c r="B411" s="6" t="s">
        <v>553</v>
      </c>
      <c r="C411" s="6" t="s">
        <v>709</v>
      </c>
      <c r="D411" s="336"/>
      <c r="E411" s="116" t="e">
        <f>VLOOKUP(D411,'Master Sheet HL Surrogate'!A316:B319,2,0)</f>
        <v>#N/A</v>
      </c>
      <c r="F411" s="5" t="e">
        <f>VLOOKUP(E411,Input!$G$76:$H$85,2,0)</f>
        <v>#N/A</v>
      </c>
      <c r="G411" s="5"/>
      <c r="H411" s="6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hidden="1" customHeight="1">
      <c r="A412" s="6"/>
      <c r="B412" s="6"/>
      <c r="C412" s="6"/>
      <c r="D412" s="336"/>
      <c r="E412" s="116"/>
      <c r="F412" s="5" t="e">
        <f>VLOOKUP(E412,Input!$G$76:$H$85,2,0)</f>
        <v>#N/A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hidden="1" customHeight="1">
      <c r="A413" s="6" t="s">
        <v>367</v>
      </c>
      <c r="B413" s="6" t="s">
        <v>649</v>
      </c>
      <c r="C413" s="6" t="s">
        <v>650</v>
      </c>
      <c r="D413" s="336" t="s">
        <v>668</v>
      </c>
      <c r="E413" s="116" t="str">
        <f>VLOOKUP(D413,'Master Sheet HL Surrogate'!A185:B186,2,0)</f>
        <v>Restricted</v>
      </c>
      <c r="F413" s="5">
        <f>VLOOKUP(E413,Input!$G$76:$H$85,2,0)</f>
        <v>8</v>
      </c>
      <c r="G413" s="5"/>
      <c r="H413" s="6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hidden="1" customHeight="1">
      <c r="A414" s="6" t="s">
        <v>367</v>
      </c>
      <c r="B414" s="6" t="s">
        <v>236</v>
      </c>
      <c r="C414" s="6" t="s">
        <v>777</v>
      </c>
      <c r="D414" s="336"/>
      <c r="E414" s="116" t="e">
        <f>VLOOKUP(D414,'Master Sheet HL Surrogate'!A189:B195,2,0)</f>
        <v>#N/A</v>
      </c>
      <c r="F414" s="5" t="e">
        <f>VLOOKUP(E414,Input!$G$76:$H$85,2,0)</f>
        <v>#N/A</v>
      </c>
      <c r="G414" s="5"/>
      <c r="H414" s="6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hidden="1" customHeight="1">
      <c r="A415" s="6" t="s">
        <v>367</v>
      </c>
      <c r="B415" s="6" t="s">
        <v>652</v>
      </c>
      <c r="C415" s="6" t="s">
        <v>545</v>
      </c>
      <c r="D415" s="336"/>
      <c r="E415" s="116" t="e">
        <f>VLOOKUP(D415,'Master Sheet HL Surrogate'!A198:B199,2,0)</f>
        <v>#N/A</v>
      </c>
      <c r="F415" s="5" t="e">
        <f>VLOOKUP(E415,Input!$G$76:$H$85,2,0)</f>
        <v>#N/A</v>
      </c>
      <c r="G415" s="5"/>
      <c r="H415" s="6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hidden="1" customHeight="1">
      <c r="A416" s="6" t="s">
        <v>367</v>
      </c>
      <c r="B416" s="6" t="s">
        <v>562</v>
      </c>
      <c r="C416" s="6" t="s">
        <v>545</v>
      </c>
      <c r="D416" s="336" t="s">
        <v>563</v>
      </c>
      <c r="E416" s="116" t="str">
        <f>VLOOKUP(D416,'Master Sheet HL Surrogate'!A203:B206,2,0)</f>
        <v>Restricted</v>
      </c>
      <c r="F416" s="5">
        <f>VLOOKUP(E416,Input!$G$76:$H$85,2,0)</f>
        <v>8</v>
      </c>
      <c r="G416" s="5"/>
      <c r="H416" s="6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hidden="1" customHeight="1">
      <c r="A417" s="6" t="s">
        <v>367</v>
      </c>
      <c r="B417" s="6" t="s">
        <v>564</v>
      </c>
      <c r="C417" s="6" t="s">
        <v>545</v>
      </c>
      <c r="D417" s="336"/>
      <c r="E417" s="116" t="e">
        <f>VLOOKUP(D417,'Master Sheet HL Surrogate'!A208:B211,2,0)</f>
        <v>#N/A</v>
      </c>
      <c r="F417" s="5" t="e">
        <f>VLOOKUP(E417,Input!$G$76:$H$85,2,0)</f>
        <v>#N/A</v>
      </c>
      <c r="G417" s="5"/>
      <c r="H417" s="6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hidden="1" customHeight="1">
      <c r="A418" s="6" t="s">
        <v>367</v>
      </c>
      <c r="B418" s="6" t="s">
        <v>565</v>
      </c>
      <c r="C418" s="6" t="s">
        <v>545</v>
      </c>
      <c r="D418" s="336"/>
      <c r="E418" s="116" t="e">
        <f>VLOOKUP(D418,'Master Sheet HL Surrogate'!A214:B215,2,0)</f>
        <v>#N/A</v>
      </c>
      <c r="F418" s="5" t="e">
        <f>VLOOKUP(E418,Input!$G$76:$H$85,2,0)</f>
        <v>#N/A</v>
      </c>
      <c r="G418" s="5"/>
      <c r="H418" s="6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hidden="1" customHeight="1">
      <c r="A419" s="6" t="s">
        <v>367</v>
      </c>
      <c r="B419" s="6" t="s">
        <v>566</v>
      </c>
      <c r="C419" s="6" t="s">
        <v>711</v>
      </c>
      <c r="D419" s="336"/>
      <c r="E419" s="116" t="e">
        <f>VLOOKUP(D419,'Master Sheet HL Surrogate'!A218:B219,2,0)</f>
        <v>#N/A</v>
      </c>
      <c r="F419" s="5" t="e">
        <f>VLOOKUP(E419,Input!$G$76:$H$85,2,0)</f>
        <v>#N/A</v>
      </c>
      <c r="G419" s="5"/>
      <c r="H419" s="6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hidden="1" customHeight="1">
      <c r="A420" s="6" t="s">
        <v>367</v>
      </c>
      <c r="B420" s="6" t="s">
        <v>570</v>
      </c>
      <c r="C420" s="6" t="s">
        <v>571</v>
      </c>
      <c r="D420" s="336"/>
      <c r="E420" s="116" t="e">
        <f>VLOOKUP(D420,'Master Sheet HL Surrogate'!A222:B225,2,0)</f>
        <v>#N/A</v>
      </c>
      <c r="F420" s="5" t="e">
        <f>VLOOKUP(E420,Input!$G$76:$H$85,2,0)</f>
        <v>#N/A</v>
      </c>
      <c r="G420" s="5"/>
      <c r="H420" s="6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hidden="1" customHeight="1">
      <c r="A421" s="6" t="s">
        <v>367</v>
      </c>
      <c r="B421" s="6" t="s">
        <v>572</v>
      </c>
      <c r="C421" s="6" t="s">
        <v>573</v>
      </c>
      <c r="D421" s="336"/>
      <c r="E421" s="116" t="e">
        <f>VLOOKUP(D421,'Master Sheet HL Surrogate'!A322:B325,2,0)</f>
        <v>#N/A</v>
      </c>
      <c r="F421" s="5" t="e">
        <f>VLOOKUP(E421,Input!$G$76:$H$85,2,0)</f>
        <v>#N/A</v>
      </c>
      <c r="G421" s="5"/>
      <c r="H421" s="6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hidden="1" customHeight="1">
      <c r="A422" s="6" t="s">
        <v>367</v>
      </c>
      <c r="B422" s="6" t="s">
        <v>576</v>
      </c>
      <c r="C422" s="6" t="s">
        <v>577</v>
      </c>
      <c r="D422" s="336"/>
      <c r="E422" s="116" t="s">
        <v>132</v>
      </c>
      <c r="F422" s="5">
        <f>VLOOKUP(E422,Input!$G$76:$H$85,2,0)</f>
        <v>0</v>
      </c>
      <c r="G422" s="5"/>
      <c r="H422" s="6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hidden="1" customHeight="1">
      <c r="A423" s="6"/>
      <c r="B423" s="6"/>
      <c r="C423" s="6"/>
      <c r="D423" s="336"/>
      <c r="E423" s="11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hidden="1" customHeight="1">
      <c r="A424" s="6" t="s">
        <v>367</v>
      </c>
      <c r="B424" s="6" t="s">
        <v>584</v>
      </c>
      <c r="C424" s="6" t="s">
        <v>585</v>
      </c>
      <c r="D424" s="336"/>
      <c r="E424" s="116" t="e">
        <f>VLOOKUP(D424,'Master Sheet HL Surrogate'!A240:B241,2,0)</f>
        <v>#N/A</v>
      </c>
      <c r="F424" s="5" t="e">
        <f>VLOOKUP(E424,Input!$G$76:$H$85,2,0)</f>
        <v>#N/A</v>
      </c>
      <c r="G424" s="5"/>
      <c r="H424" s="6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hidden="1" customHeight="1">
      <c r="A425" s="6" t="s">
        <v>367</v>
      </c>
      <c r="B425" s="6" t="s">
        <v>586</v>
      </c>
      <c r="C425" s="6" t="s">
        <v>587</v>
      </c>
      <c r="D425" s="336"/>
      <c r="E425" s="116" t="e">
        <f>VLOOKUP(D425,'Master Sheet HL Surrogate'!A361:B364,2,0)</f>
        <v>#N/A</v>
      </c>
      <c r="F425" s="5" t="e">
        <f>VLOOKUP(E425,Input!$G$76:$H$85,2,0)</f>
        <v>#N/A</v>
      </c>
      <c r="G425" s="5"/>
      <c r="H425" s="6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hidden="1" customHeight="1">
      <c r="A426" s="6" t="s">
        <v>367</v>
      </c>
      <c r="B426" s="6" t="s">
        <v>598</v>
      </c>
      <c r="C426" s="6" t="s">
        <v>599</v>
      </c>
      <c r="D426" s="336"/>
      <c r="E426" s="116" t="e">
        <f>VLOOKUP(D426,'Master Sheet HL Surrogate'!A248:B250,2,0)</f>
        <v>#N/A</v>
      </c>
      <c r="F426" s="5" t="e">
        <f>VLOOKUP(E426,Input!$G$76:$H$85,2,0)</f>
        <v>#N/A</v>
      </c>
      <c r="G426" s="5"/>
      <c r="H426" s="6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hidden="1" customHeight="1">
      <c r="A427" s="6" t="s">
        <v>367</v>
      </c>
      <c r="B427" s="6" t="s">
        <v>601</v>
      </c>
      <c r="C427" s="6" t="s">
        <v>602</v>
      </c>
      <c r="D427" s="336"/>
      <c r="E427" s="116" t="e">
        <f>VLOOKUP(D427,'Master Sheet HL Surrogate'!A252:B254,2,0)</f>
        <v>#N/A</v>
      </c>
      <c r="F427" s="5" t="e">
        <f>VLOOKUP(E427,Input!$G$76:$H$85,2,0)</f>
        <v>#N/A</v>
      </c>
      <c r="G427" s="5"/>
      <c r="H427" s="6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hidden="1" customHeight="1">
      <c r="A428" s="6" t="s">
        <v>367</v>
      </c>
      <c r="B428" s="6" t="s">
        <v>603</v>
      </c>
      <c r="C428" s="6" t="s">
        <v>599</v>
      </c>
      <c r="D428" s="336"/>
      <c r="E428" s="116" t="e">
        <f>VLOOKUP(D428,'Master Sheet HL Surrogate'!A328:B332,2,0)</f>
        <v>#N/A</v>
      </c>
      <c r="F428" s="5" t="e">
        <f>VLOOKUP(E428,Input!$G$76:$H$85,2,0)</f>
        <v>#N/A</v>
      </c>
      <c r="G428" s="5"/>
      <c r="H428" s="6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hidden="1" customHeight="1">
      <c r="A429" s="6" t="s">
        <v>367</v>
      </c>
      <c r="B429" s="6" t="s">
        <v>671</v>
      </c>
      <c r="C429" s="6" t="s">
        <v>672</v>
      </c>
      <c r="D429" s="336"/>
      <c r="E429" s="116" t="e">
        <f>VLOOKUP(D429,'Master Sheet HL Surrogate'!A260:B261,2,0)</f>
        <v>#N/A</v>
      </c>
      <c r="F429" s="5" t="e">
        <f>VLOOKUP(E429,Input!$G$76:$H$85,2,0)</f>
        <v>#N/A</v>
      </c>
      <c r="G429" s="5"/>
      <c r="H429" s="6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hidden="1" customHeight="1">
      <c r="A430" s="6" t="s">
        <v>367</v>
      </c>
      <c r="B430" s="6" t="s">
        <v>673</v>
      </c>
      <c r="C430" s="6" t="s">
        <v>674</v>
      </c>
      <c r="D430" s="336"/>
      <c r="E430" s="116" t="e">
        <f>VLOOKUP(D430,'Master Sheet HL Surrogate'!A350:B356,2,0)</f>
        <v>#N/A</v>
      </c>
      <c r="F430" s="5" t="e">
        <f>VLOOKUP(E430,Input!$G$76:$H$85,2,0)</f>
        <v>#N/A</v>
      </c>
      <c r="G430" s="5"/>
      <c r="H430" s="6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hidden="1" customHeight="1">
      <c r="A431" s="6" t="s">
        <v>367</v>
      </c>
      <c r="B431" s="6" t="s">
        <v>713</v>
      </c>
      <c r="C431" s="6" t="s">
        <v>714</v>
      </c>
      <c r="D431" s="340" t="e">
        <f>(FOIR!C263-FOIR!D263)/FOIR!D263</f>
        <v>#DIV/0!</v>
      </c>
      <c r="E431" s="116" t="s">
        <v>132</v>
      </c>
      <c r="F431" s="5">
        <f>VLOOKUP(E431,Input!$G$76:$H$85,2,0)</f>
        <v>0</v>
      </c>
      <c r="G431" s="5"/>
      <c r="H431" s="6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hidden="1" customHeight="1">
      <c r="A432" s="5"/>
      <c r="B432" s="5"/>
      <c r="C432" s="5"/>
      <c r="D432" s="346"/>
      <c r="E432" s="328"/>
      <c r="F432" s="5" t="e">
        <f>VLOOKUP(E432,Input!$G$76:$H$85,2,0)</f>
        <v>#N/A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hidden="1" customHeight="1">
      <c r="A433" s="5"/>
      <c r="B433" s="5"/>
      <c r="C433" s="5"/>
      <c r="D433" s="346"/>
      <c r="E433" s="328"/>
      <c r="F433" s="5" t="e">
        <f>VLOOKUP(E433,Input!$G$76:$H$85,2,0)</f>
        <v>#N/A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hidden="1" customHeight="1">
      <c r="A434" s="5"/>
      <c r="B434" s="5"/>
      <c r="C434" s="5"/>
      <c r="D434" s="346"/>
      <c r="E434" s="328"/>
      <c r="F434" s="5" t="e">
        <f>VLOOKUP(E434,Input!$G$76:$H$85,2,0)</f>
        <v>#N/A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hidden="1" customHeight="1">
      <c r="A435" s="5"/>
      <c r="B435" s="5"/>
      <c r="C435" s="5"/>
      <c r="D435" s="346"/>
      <c r="E435" s="328"/>
      <c r="F435" s="5" t="e">
        <f>VLOOKUP(E435,Input!$G$76:$H$85,2,0)</f>
        <v>#N/A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hidden="1" customHeight="1">
      <c r="A436" s="5"/>
      <c r="B436" s="5"/>
      <c r="C436" s="5"/>
      <c r="D436" s="346"/>
      <c r="E436" s="328"/>
      <c r="F436" s="5" t="e">
        <f>VLOOKUP(E436,Input!$G$76:$H$85,2,0)</f>
        <v>#N/A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hidden="1" customHeight="1">
      <c r="A437" s="5"/>
      <c r="B437" s="5"/>
      <c r="C437" s="5"/>
      <c r="D437" s="346"/>
      <c r="E437" s="328"/>
      <c r="F437" s="5" t="e">
        <f>VLOOKUP(E437,Input!$G$76:$H$85,2,0)</f>
        <v>#N/A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hidden="1" customHeight="1">
      <c r="A438" s="5"/>
      <c r="B438" s="5"/>
      <c r="C438" s="5"/>
      <c r="D438" s="346"/>
      <c r="E438" s="328"/>
      <c r="F438" s="5" t="e">
        <f>VLOOKUP(E438,Input!$G$76:$H$85,2,0)</f>
        <v>#N/A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hidden="1" customHeight="1">
      <c r="A439" s="6" t="s">
        <v>778</v>
      </c>
      <c r="B439" s="6" t="s">
        <v>747</v>
      </c>
      <c r="C439" s="6" t="s">
        <v>779</v>
      </c>
      <c r="D439" s="336"/>
      <c r="E439" s="116" t="str">
        <f>IF(D439="Other","Restricted","Not Applicable")</f>
        <v>Not Applicable</v>
      </c>
      <c r="F439" s="5">
        <f>VLOOKUP(E439,Input!$G$76:$H$85,2,0)</f>
        <v>0</v>
      </c>
      <c r="G439" s="5"/>
      <c r="H439" s="6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hidden="1" customHeight="1">
      <c r="A440" s="6" t="s">
        <v>778</v>
      </c>
      <c r="B440" s="6" t="s">
        <v>749</v>
      </c>
      <c r="C440" s="6" t="s">
        <v>780</v>
      </c>
      <c r="D440" s="336"/>
      <c r="E440" s="116" t="e">
        <f>VLOOKUP(D440,'Master Sheet AL Surrogate'!A6:B7,2,0)</f>
        <v>#N/A</v>
      </c>
      <c r="F440" s="5" t="e">
        <f>VLOOKUP(E440,Input!$G$76:$H$85,2,0)</f>
        <v>#N/A</v>
      </c>
      <c r="G440" s="5"/>
      <c r="H440" s="6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hidden="1" customHeight="1">
      <c r="A441" s="6" t="s">
        <v>778</v>
      </c>
      <c r="B441" s="6" t="s">
        <v>751</v>
      </c>
      <c r="C441" s="6" t="s">
        <v>781</v>
      </c>
      <c r="D441" s="336"/>
      <c r="E441" s="116" t="e">
        <f>VLOOKUP(D441,'Master Sheet AL Surrogate'!A10:B13,2,0)</f>
        <v>#N/A</v>
      </c>
      <c r="F441" s="5" t="e">
        <f>VLOOKUP(E441,Input!$G$76:$H$85,2,0)</f>
        <v>#N/A</v>
      </c>
      <c r="G441" s="5"/>
      <c r="H441" s="6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hidden="1" customHeight="1">
      <c r="A442" s="6" t="s">
        <v>778</v>
      </c>
      <c r="B442" s="6" t="s">
        <v>753</v>
      </c>
      <c r="C442" s="6" t="s">
        <v>754</v>
      </c>
      <c r="D442" s="336"/>
      <c r="E442" s="116" t="e">
        <f>VLOOKUP(D442,'Master Sheet AL Surrogate'!A17:B18,2,0)</f>
        <v>#N/A</v>
      </c>
      <c r="F442" s="5" t="e">
        <f>VLOOKUP(E442,Input!$G$76:$H$85,2,0)</f>
        <v>#N/A</v>
      </c>
      <c r="G442" s="5"/>
      <c r="H442" s="6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hidden="1" customHeight="1">
      <c r="A443" s="6" t="s">
        <v>778</v>
      </c>
      <c r="B443" s="6" t="s">
        <v>755</v>
      </c>
      <c r="C443" s="6" t="s">
        <v>754</v>
      </c>
      <c r="D443" s="336"/>
      <c r="E443" s="116" t="e">
        <f>VLOOKUP(D443,'Master Sheet AL Surrogate'!A21:B22,2,0)</f>
        <v>#N/A</v>
      </c>
      <c r="F443" s="5" t="e">
        <f>VLOOKUP(E443,Input!$G$76:$H$85,2,0)</f>
        <v>#N/A</v>
      </c>
      <c r="G443" s="5"/>
      <c r="H443" s="6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hidden="1" customHeight="1">
      <c r="A444" s="6" t="s">
        <v>778</v>
      </c>
      <c r="B444" s="6" t="s">
        <v>756</v>
      </c>
      <c r="C444" s="6" t="s">
        <v>757</v>
      </c>
      <c r="D444" s="336"/>
      <c r="E444" s="116" t="e">
        <f>VLOOKUP(D444,'Master Sheet AL Surrogate'!A29:B31,2,0)</f>
        <v>#N/A</v>
      </c>
      <c r="F444" s="5" t="e">
        <f>VLOOKUP(E444,Input!$G$76:$H$85,2,0)</f>
        <v>#N/A</v>
      </c>
      <c r="G444" s="5"/>
      <c r="H444" s="6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hidden="1" customHeight="1">
      <c r="A445" s="6" t="s">
        <v>778</v>
      </c>
      <c r="B445" s="6" t="s">
        <v>782</v>
      </c>
      <c r="C445" s="345" t="s">
        <v>783</v>
      </c>
      <c r="D445" s="336" t="s">
        <v>784</v>
      </c>
      <c r="E445" s="116" t="str">
        <f>VLOOKUP(D445,'Master Sheet AL Surrogate'!A25:B26,2,0)</f>
        <v>Not Applicable</v>
      </c>
      <c r="F445" s="5">
        <f>VLOOKUP(E445,Input!$G$76:$H$85,2,0)</f>
        <v>0</v>
      </c>
      <c r="G445" s="5"/>
      <c r="H445" s="6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hidden="1" customHeight="1">
      <c r="A446" s="6" t="s">
        <v>778</v>
      </c>
      <c r="B446" s="6" t="s">
        <v>758</v>
      </c>
      <c r="C446" s="6" t="s">
        <v>759</v>
      </c>
      <c r="D446" s="336"/>
      <c r="E446" s="116" t="e">
        <f>VLOOKUP(D446,'Master Sheet AL Surrogate'!A33:B34,2,0)</f>
        <v>#N/A</v>
      </c>
      <c r="F446" s="5" t="e">
        <f>VLOOKUP(E446,Input!$G$76:$H$85,2,0)</f>
        <v>#N/A</v>
      </c>
      <c r="G446" s="5"/>
      <c r="H446" s="6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hidden="1" customHeight="1">
      <c r="A447" s="6" t="s">
        <v>778</v>
      </c>
      <c r="B447" s="6" t="s">
        <v>498</v>
      </c>
      <c r="C447" s="6" t="s">
        <v>761</v>
      </c>
      <c r="D447" s="336"/>
      <c r="E447" s="116" t="e">
        <f>VLOOKUP(D447,'Master Sheet AL Surrogate'!A286:B289,2,0)</f>
        <v>#N/A</v>
      </c>
      <c r="F447" s="5" t="e">
        <f>VLOOKUP(E447,Input!$G$76:$H$85,2,0)</f>
        <v>#N/A</v>
      </c>
      <c r="G447" s="5"/>
      <c r="H447" s="6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hidden="1" customHeight="1">
      <c r="A448" s="6" t="s">
        <v>778</v>
      </c>
      <c r="B448" s="6" t="s">
        <v>678</v>
      </c>
      <c r="C448" s="6" t="s">
        <v>785</v>
      </c>
      <c r="D448" s="336"/>
      <c r="E448" s="116" t="e">
        <f>VLOOKUP(D448,'Master Sheet AL Surrogate'!A41:B42,2,0)</f>
        <v>#N/A</v>
      </c>
      <c r="F448" s="5" t="e">
        <f>VLOOKUP(E448,Input!$G$76:$H$85,2,0)</f>
        <v>#N/A</v>
      </c>
      <c r="G448" s="5"/>
      <c r="H448" s="6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hidden="1" customHeight="1">
      <c r="A449" s="6" t="s">
        <v>778</v>
      </c>
      <c r="B449" s="6" t="s">
        <v>683</v>
      </c>
      <c r="C449" s="6" t="s">
        <v>684</v>
      </c>
      <c r="D449" s="336"/>
      <c r="E449" s="116" t="e">
        <f>VLOOKUP(D449,'Master Sheet AL Surrogate'!A45:B46,2,0)</f>
        <v>#N/A</v>
      </c>
      <c r="F449" s="5" t="e">
        <f>VLOOKUP(E449,Input!$G$76:$H$85,2,0)</f>
        <v>#N/A</v>
      </c>
      <c r="G449" s="5"/>
      <c r="H449" s="6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hidden="1" customHeight="1">
      <c r="A450" s="6" t="s">
        <v>778</v>
      </c>
      <c r="B450" s="6" t="s">
        <v>765</v>
      </c>
      <c r="C450" s="345" t="s">
        <v>786</v>
      </c>
      <c r="D450" s="336"/>
      <c r="E450" s="116" t="e">
        <f>VLOOKUP(D450,'Master Sheet AL Surrogate'!A49:B51,2,0)</f>
        <v>#N/A</v>
      </c>
      <c r="F450" s="5" t="e">
        <f>VLOOKUP(E450,Input!$G$76:$H$85,2,0)</f>
        <v>#N/A</v>
      </c>
      <c r="G450" s="5"/>
      <c r="H450" s="6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hidden="1" customHeight="1">
      <c r="A451" s="6" t="s">
        <v>778</v>
      </c>
      <c r="B451" s="6" t="s">
        <v>268</v>
      </c>
      <c r="C451" s="345" t="s">
        <v>787</v>
      </c>
      <c r="D451" s="336"/>
      <c r="E451" s="116" t="e">
        <f>VLOOKUP(D451,'Master Sheet AL Surrogate'!A54:B56,2,0)</f>
        <v>#N/A</v>
      </c>
      <c r="F451" s="5" t="e">
        <f>VLOOKUP(E451,Input!$G$76:$H$85,2,0)</f>
        <v>#N/A</v>
      </c>
      <c r="G451" s="5"/>
      <c r="H451" s="6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hidden="1" customHeight="1">
      <c r="A452" s="6" t="s">
        <v>778</v>
      </c>
      <c r="B452" s="6" t="s">
        <v>510</v>
      </c>
      <c r="C452" s="6" t="s">
        <v>686</v>
      </c>
      <c r="D452" s="336" t="s">
        <v>718</v>
      </c>
      <c r="E452" s="116" t="str">
        <f>VLOOKUP(D452,'Master Sheet AL Surrogate'!A392:B395,2,0)</f>
        <v>Restricted</v>
      </c>
      <c r="F452" s="5">
        <f>VLOOKUP(E452,Input!$G$76:$H$85,2,0)</f>
        <v>8</v>
      </c>
      <c r="G452" s="5"/>
      <c r="H452" s="6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hidden="1" customHeight="1">
      <c r="A453" s="6" t="s">
        <v>778</v>
      </c>
      <c r="B453" s="6" t="s">
        <v>510</v>
      </c>
      <c r="C453" s="6" t="s">
        <v>688</v>
      </c>
      <c r="D453" s="336"/>
      <c r="E453" s="116" t="e">
        <f>VLOOKUP(D453,'Master Sheet AL Surrogate'!A64:B65,2,0)</f>
        <v>#N/A</v>
      </c>
      <c r="F453" s="5" t="e">
        <f>VLOOKUP(E453,Input!$G$76:$H$85,2,0)</f>
        <v>#N/A</v>
      </c>
      <c r="G453" s="5"/>
      <c r="H453" s="6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hidden="1" customHeight="1">
      <c r="A454" s="6" t="s">
        <v>778</v>
      </c>
      <c r="B454" s="6" t="s">
        <v>788</v>
      </c>
      <c r="C454" s="6" t="s">
        <v>789</v>
      </c>
      <c r="D454" s="336"/>
      <c r="E454" s="116" t="e">
        <f>VLOOKUP(D454,'Master Sheet AL Surrogate'!A71:B73,2,0)</f>
        <v>#N/A</v>
      </c>
      <c r="F454" s="5" t="e">
        <f>VLOOKUP(E454,Input!$G$76:$H$85,2,0)</f>
        <v>#N/A</v>
      </c>
      <c r="G454" s="5"/>
      <c r="H454" s="6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hidden="1" customHeight="1">
      <c r="A455" s="6" t="s">
        <v>778</v>
      </c>
      <c r="B455" s="6" t="s">
        <v>790</v>
      </c>
      <c r="C455" s="6" t="s">
        <v>791</v>
      </c>
      <c r="D455" s="336"/>
      <c r="E455" s="116" t="e">
        <f>VLOOKUP(D455,'Master Sheet AL Surrogate'!A76:B77,2,0)</f>
        <v>#N/A</v>
      </c>
      <c r="F455" s="5" t="e">
        <f>VLOOKUP(E455,Input!$G$76:$H$85,2,0)</f>
        <v>#N/A</v>
      </c>
      <c r="G455" s="5"/>
      <c r="H455" s="6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30" hidden="1" customHeight="1">
      <c r="A456" s="15" t="s">
        <v>778</v>
      </c>
      <c r="B456" s="15" t="s">
        <v>641</v>
      </c>
      <c r="C456" s="6" t="s">
        <v>642</v>
      </c>
      <c r="D456" s="336"/>
      <c r="E456" s="116" t="e">
        <f>VLOOKUP(D456,'Master Sheet AL Surrogate'!A80:B82,2,0)</f>
        <v>#N/A</v>
      </c>
      <c r="F456" s="5" t="e">
        <f>VLOOKUP(E456,Input!$G$76:$H$85,2,0)</f>
        <v>#N/A</v>
      </c>
      <c r="G456" s="5"/>
      <c r="H456" s="6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hidden="1" customHeight="1">
      <c r="A457" s="15" t="s">
        <v>778</v>
      </c>
      <c r="B457" s="15"/>
      <c r="C457" s="6" t="s">
        <v>792</v>
      </c>
      <c r="D457" s="336"/>
      <c r="E457" s="116" t="e">
        <f>E456</f>
        <v>#N/A</v>
      </c>
      <c r="F457" s="5" t="e">
        <f>VLOOKUP(E457,Input!$G$76:$H$85,2,0)</f>
        <v>#N/A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hidden="1" customHeight="1">
      <c r="A458" s="6" t="s">
        <v>778</v>
      </c>
      <c r="B458" s="6" t="s">
        <v>515</v>
      </c>
      <c r="C458" s="6" t="s">
        <v>769</v>
      </c>
      <c r="D458" s="336"/>
      <c r="E458" s="116" t="e">
        <f>VLOOKUP(D458,'Master Sheet AL Surrogate'!A85:B87,2,0)</f>
        <v>#N/A</v>
      </c>
      <c r="F458" s="5" t="e">
        <f>VLOOKUP(E458,Input!$G$76:$H$85,2,0)</f>
        <v>#N/A</v>
      </c>
      <c r="G458" s="5"/>
      <c r="H458" s="6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hidden="1" customHeight="1">
      <c r="A459" s="6" t="s">
        <v>778</v>
      </c>
      <c r="B459" s="6" t="s">
        <v>518</v>
      </c>
      <c r="C459" s="6" t="s">
        <v>632</v>
      </c>
      <c r="D459" s="336"/>
      <c r="E459" s="116" t="e">
        <f>VLOOKUP(D459,'Master Sheet AL Surrogate'!A90:B92,2,0)</f>
        <v>#N/A</v>
      </c>
      <c r="F459" s="5" t="e">
        <f>VLOOKUP(E459,Input!$G$76:$H$85,2,0)</f>
        <v>#N/A</v>
      </c>
      <c r="G459" s="5"/>
      <c r="H459" s="6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hidden="1" customHeight="1">
      <c r="A460" s="6" t="s">
        <v>778</v>
      </c>
      <c r="B460" s="6" t="s">
        <v>521</v>
      </c>
      <c r="C460" s="6" t="s">
        <v>770</v>
      </c>
      <c r="D460" s="336"/>
      <c r="E460" s="116" t="e">
        <f>VLOOKUP(D460,'Master Sheet AL Surrogate'!A95:B99,2,0)</f>
        <v>#N/A</v>
      </c>
      <c r="F460" s="5" t="e">
        <f>VLOOKUP(E460,Input!$G$76:$H$85,2,0)</f>
        <v>#N/A</v>
      </c>
      <c r="G460" s="5"/>
      <c r="H460" s="6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hidden="1" customHeight="1">
      <c r="A461" s="6" t="s">
        <v>778</v>
      </c>
      <c r="B461" s="6" t="s">
        <v>633</v>
      </c>
      <c r="C461" s="6" t="s">
        <v>524</v>
      </c>
      <c r="D461" s="336"/>
      <c r="E461" s="116" t="e">
        <f>VLOOKUP(D461,'Master Sheet AL Surrogate'!A102:B103,2,0)</f>
        <v>#N/A</v>
      </c>
      <c r="F461" s="5" t="e">
        <f>VLOOKUP(E461,Input!$G$76:$H$85,2,0)</f>
        <v>#N/A</v>
      </c>
      <c r="G461" s="5"/>
      <c r="H461" s="6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hidden="1" customHeight="1">
      <c r="A462" s="6" t="s">
        <v>778</v>
      </c>
      <c r="B462" s="6" t="s">
        <v>231</v>
      </c>
      <c r="C462" s="6" t="s">
        <v>702</v>
      </c>
      <c r="D462" s="336"/>
      <c r="E462" s="116" t="e">
        <f>VLOOKUP(D462,'Master Sheet AL Surrogate'!A304:B309,2,0)</f>
        <v>#N/A</v>
      </c>
      <c r="F462" s="5" t="e">
        <f>VLOOKUP(E462,Input!$G$76:$H$85,2,0)</f>
        <v>#N/A</v>
      </c>
      <c r="G462" s="5"/>
      <c r="H462" s="6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hidden="1" customHeight="1">
      <c r="A463" s="6" t="s">
        <v>778</v>
      </c>
      <c r="B463" s="6" t="s">
        <v>77</v>
      </c>
      <c r="C463" s="6" t="s">
        <v>771</v>
      </c>
      <c r="D463" s="336"/>
      <c r="E463" s="116" t="e">
        <f>VLOOKUP(D463,'Master Sheet AL Surrogate'!A292:B295,2,0)</f>
        <v>#N/A</v>
      </c>
      <c r="F463" s="5" t="e">
        <f>VLOOKUP(E463,Input!$G$76:$H$85,2,0)</f>
        <v>#N/A</v>
      </c>
      <c r="G463" s="5"/>
      <c r="H463" s="6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hidden="1" customHeight="1">
      <c r="A464" s="6" t="s">
        <v>778</v>
      </c>
      <c r="B464" s="6" t="s">
        <v>228</v>
      </c>
      <c r="C464" s="6" t="s">
        <v>772</v>
      </c>
      <c r="D464" s="336"/>
      <c r="E464" s="116" t="e">
        <f>VLOOKUP(D464,'Master Sheet AL Surrogate'!A117:B118,2,0)</f>
        <v>#N/A</v>
      </c>
      <c r="F464" s="5" t="e">
        <f>VLOOKUP(E464,Input!$G$76:$H$85,2,0)</f>
        <v>#N/A</v>
      </c>
      <c r="G464" s="5"/>
      <c r="H464" s="6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hidden="1" customHeight="1">
      <c r="A465" s="6" t="s">
        <v>778</v>
      </c>
      <c r="B465" s="6" t="s">
        <v>513</v>
      </c>
      <c r="C465" s="6" t="s">
        <v>703</v>
      </c>
      <c r="D465" s="336"/>
      <c r="E465" s="116" t="e">
        <f>VLOOKUP(D465,'Master Sheet AL Surrogate'!A121:B122,2,0)</f>
        <v>#N/A</v>
      </c>
      <c r="F465" s="5" t="e">
        <f>VLOOKUP(E465,Input!$G$76:$H$85,2,0)</f>
        <v>#N/A</v>
      </c>
      <c r="G465" s="5"/>
      <c r="H465" s="6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hidden="1" customHeight="1">
      <c r="A466" s="6" t="s">
        <v>778</v>
      </c>
      <c r="B466" s="6" t="s">
        <v>526</v>
      </c>
      <c r="C466" s="6" t="s">
        <v>527</v>
      </c>
      <c r="D466" s="336"/>
      <c r="E466" s="116" t="e">
        <f>VLOOKUP(D466,'Master Sheet AL Surrogate'!A125:B126,2,0)</f>
        <v>#N/A</v>
      </c>
      <c r="F466" s="5" t="e">
        <f>VLOOKUP(E466,Input!$G$76:$H$85,2,0)</f>
        <v>#N/A</v>
      </c>
      <c r="G466" s="5"/>
      <c r="H466" s="6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hidden="1" customHeight="1">
      <c r="A467" s="6" t="s">
        <v>778</v>
      </c>
      <c r="B467" s="6" t="s">
        <v>532</v>
      </c>
      <c r="C467" s="6" t="s">
        <v>704</v>
      </c>
      <c r="D467" s="336"/>
      <c r="E467" s="116" t="e">
        <f>VLOOKUP(D467,'Master Sheet AL Surrogate'!A312:B316,2,0)</f>
        <v>#N/A</v>
      </c>
      <c r="F467" s="5" t="e">
        <f>VLOOKUP(E467,Input!$G$76:$H$85,2,0)</f>
        <v>#N/A</v>
      </c>
      <c r="G467" s="5"/>
      <c r="H467" s="6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hidden="1" customHeight="1">
      <c r="A468" s="6"/>
      <c r="B468" s="6"/>
      <c r="C468" s="6"/>
      <c r="D468" s="336"/>
      <c r="E468" s="116" t="s">
        <v>132</v>
      </c>
      <c r="F468" s="5">
        <f>VLOOKUP(E468,Input!$G$76:$H$85,2,0)</f>
        <v>0</v>
      </c>
      <c r="G468" s="5"/>
      <c r="H468" s="6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hidden="1" customHeight="1">
      <c r="A469" s="6" t="s">
        <v>778</v>
      </c>
      <c r="B469" s="6" t="s">
        <v>534</v>
      </c>
      <c r="C469" s="345" t="s">
        <v>646</v>
      </c>
      <c r="D469" s="336"/>
      <c r="E469" s="116" t="e">
        <f>VLOOKUP(D469,'Master Sheet AL Surrogate'!A140:B142,2,0)</f>
        <v>#N/A</v>
      </c>
      <c r="F469" s="5" t="e">
        <f>VLOOKUP(E469,Input!$G$76:$H$85,2,0)</f>
        <v>#N/A</v>
      </c>
      <c r="G469" s="5"/>
      <c r="H469" s="6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hidden="1" customHeight="1">
      <c r="A470" s="6" t="s">
        <v>778</v>
      </c>
      <c r="B470" s="6" t="s">
        <v>536</v>
      </c>
      <c r="C470" s="6" t="s">
        <v>537</v>
      </c>
      <c r="D470" s="336" t="s">
        <v>538</v>
      </c>
      <c r="E470" s="116" t="str">
        <f>VLOOKUP(D470,'Master Sheet AL Surrogate'!A145:B147,2,0)</f>
        <v>Restricted</v>
      </c>
      <c r="F470" s="5">
        <f>VLOOKUP(E470,Input!$G$76:$H$85,2,0)</f>
        <v>8</v>
      </c>
      <c r="G470" s="5"/>
      <c r="H470" s="6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hidden="1" customHeight="1">
      <c r="A471" s="6" t="s">
        <v>778</v>
      </c>
      <c r="B471" s="6" t="s">
        <v>647</v>
      </c>
      <c r="C471" s="6" t="s">
        <v>545</v>
      </c>
      <c r="D471" s="336"/>
      <c r="E471" s="116" t="e">
        <f>VLOOKUP(D471,'Master Sheet AL Surrogate'!A150:B151,2,0)</f>
        <v>#N/A</v>
      </c>
      <c r="F471" s="5" t="e">
        <f>VLOOKUP(E471,Input!$G$76:$H$85,2,0)</f>
        <v>#N/A</v>
      </c>
      <c r="G471" s="5"/>
      <c r="H471" s="6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hidden="1" customHeight="1">
      <c r="A472" s="6" t="s">
        <v>778</v>
      </c>
      <c r="B472" s="6" t="s">
        <v>773</v>
      </c>
      <c r="C472" s="6" t="s">
        <v>774</v>
      </c>
      <c r="D472" s="336"/>
      <c r="E472" s="116" t="e">
        <f>VLOOKUP(D472,'Master Sheet AL Surrogate'!A319:B324,2,0)</f>
        <v>#N/A</v>
      </c>
      <c r="F472" s="5" t="e">
        <f>VLOOKUP(E472,Input!$G$76:$H$85,2,0)</f>
        <v>#N/A</v>
      </c>
      <c r="G472" s="5"/>
      <c r="H472" s="6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hidden="1" customHeight="1">
      <c r="A473" s="6" t="s">
        <v>778</v>
      </c>
      <c r="B473" s="6" t="s">
        <v>775</v>
      </c>
      <c r="C473" s="6" t="s">
        <v>776</v>
      </c>
      <c r="D473" s="336"/>
      <c r="E473" s="116" t="e">
        <f>VLOOKUP(D473,'Master Sheet AL Surrogate'!A161:B163,2,0)</f>
        <v>#N/A</v>
      </c>
      <c r="F473" s="5" t="e">
        <f>VLOOKUP(E473,Input!$G$76:$H$85,2,0)</f>
        <v>#N/A</v>
      </c>
      <c r="G473" s="5"/>
      <c r="H473" s="6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hidden="1" customHeight="1">
      <c r="A474" s="6" t="s">
        <v>778</v>
      </c>
      <c r="B474" s="6" t="s">
        <v>544</v>
      </c>
      <c r="C474" s="6" t="s">
        <v>545</v>
      </c>
      <c r="D474" s="336" t="s">
        <v>546</v>
      </c>
      <c r="E474" s="116" t="str">
        <f>VLOOKUP(D474,'Master Sheet AL Surrogate'!A166:B167,2,0)</f>
        <v>ZCM</v>
      </c>
      <c r="F474" s="5">
        <f>VLOOKUP(E474,Input!$G$76:$H$85,2,0)</f>
        <v>2</v>
      </c>
      <c r="G474" s="5"/>
      <c r="H474" s="6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hidden="1" customHeight="1">
      <c r="A475" s="6" t="s">
        <v>778</v>
      </c>
      <c r="B475" s="6" t="s">
        <v>547</v>
      </c>
      <c r="C475" s="6" t="s">
        <v>545</v>
      </c>
      <c r="D475" s="336"/>
      <c r="E475" s="116" t="e">
        <f>VLOOKUP(D475,'Master Sheet AL Surrogate'!A170:B171,2,0)</f>
        <v>#N/A</v>
      </c>
      <c r="F475" s="5" t="e">
        <f>VLOOKUP(E475,Input!$G$76:$H$85,2,0)</f>
        <v>#N/A</v>
      </c>
      <c r="G475" s="5"/>
      <c r="H475" s="6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hidden="1" customHeight="1">
      <c r="A476" s="6" t="s">
        <v>778</v>
      </c>
      <c r="B476" s="6" t="s">
        <v>548</v>
      </c>
      <c r="C476" s="6" t="s">
        <v>545</v>
      </c>
      <c r="D476" s="336"/>
      <c r="E476" s="116" t="e">
        <f>VLOOKUP(D476,'Master Sheet AL Surrogate'!A174:B175,2,0)</f>
        <v>#N/A</v>
      </c>
      <c r="F476" s="5" t="e">
        <f>VLOOKUP(E476,Input!$G$76:$H$85,2,0)</f>
        <v>#N/A</v>
      </c>
      <c r="G476" s="5"/>
      <c r="H476" s="6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hidden="1" customHeight="1">
      <c r="A477" s="6" t="s">
        <v>778</v>
      </c>
      <c r="B477" s="6" t="s">
        <v>549</v>
      </c>
      <c r="C477" s="6" t="s">
        <v>550</v>
      </c>
      <c r="D477" s="336"/>
      <c r="E477" s="116" t="e">
        <f>VLOOKUP(D477,'Master Sheet AL Surrogate'!A327:B330,2,0)</f>
        <v>#N/A</v>
      </c>
      <c r="F477" s="5" t="e">
        <f>VLOOKUP(E477,Input!$G$76:$H$85,2,0)</f>
        <v>#N/A</v>
      </c>
      <c r="G477" s="5"/>
      <c r="H477" s="6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hidden="1" customHeight="1">
      <c r="A478" s="6" t="s">
        <v>778</v>
      </c>
      <c r="B478" s="6" t="s">
        <v>574</v>
      </c>
      <c r="C478" s="6" t="s">
        <v>575</v>
      </c>
      <c r="D478" s="336"/>
      <c r="E478" s="116" t="s">
        <v>132</v>
      </c>
      <c r="F478" s="5">
        <f>VLOOKUP(E478,Input!$G$76:$H$85,2,0)</f>
        <v>0</v>
      </c>
      <c r="G478" s="5"/>
      <c r="H478" s="6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hidden="1" customHeight="1">
      <c r="A479" s="6" t="s">
        <v>778</v>
      </c>
      <c r="B479" s="6" t="s">
        <v>666</v>
      </c>
      <c r="C479" s="6" t="s">
        <v>667</v>
      </c>
      <c r="D479" s="336"/>
      <c r="E479" s="116" t="s">
        <v>132</v>
      </c>
      <c r="F479" s="5">
        <f>VLOOKUP(E479,Input!$G$76:$H$85,2,0)</f>
        <v>0</v>
      </c>
      <c r="G479" s="5"/>
      <c r="H479" s="6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hidden="1" customHeight="1">
      <c r="A480" s="6" t="s">
        <v>778</v>
      </c>
      <c r="B480" s="6" t="s">
        <v>604</v>
      </c>
      <c r="C480" s="6" t="s">
        <v>708</v>
      </c>
      <c r="D480" s="336"/>
      <c r="E480" s="116" t="e">
        <f>VLOOKUP(D480,'Master Sheet AL Surrogate'!A184:B185,2,0)</f>
        <v>#N/A</v>
      </c>
      <c r="F480" s="5" t="e">
        <f>VLOOKUP(E480,Input!$G$76:$H$85,2,0)</f>
        <v>#N/A</v>
      </c>
      <c r="G480" s="5"/>
      <c r="H480" s="6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hidden="1" customHeight="1">
      <c r="A481" s="6" t="s">
        <v>778</v>
      </c>
      <c r="B481" s="6" t="s">
        <v>551</v>
      </c>
      <c r="C481" s="6" t="s">
        <v>552</v>
      </c>
      <c r="D481" s="336"/>
      <c r="E481" s="116" t="e">
        <f>VLOOKUP(D481,'Master Sheet AL Surrogate'!A359:B363,2,0)</f>
        <v>#N/A</v>
      </c>
      <c r="F481" s="5" t="e">
        <f>VLOOKUP(E481,Input!$G$76:$H$85,2,0)</f>
        <v>#N/A</v>
      </c>
      <c r="G481" s="5"/>
      <c r="H481" s="6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hidden="1" customHeight="1">
      <c r="A482" s="6" t="s">
        <v>778</v>
      </c>
      <c r="B482" s="6" t="s">
        <v>553</v>
      </c>
      <c r="C482" s="6" t="s">
        <v>709</v>
      </c>
      <c r="D482" s="336"/>
      <c r="E482" s="116" t="e">
        <f>VLOOKUP(D482,'Master Sheet AL Surrogate'!A333:B336,2,0)</f>
        <v>#N/A</v>
      </c>
      <c r="F482" s="5" t="e">
        <f>VLOOKUP(E482,Input!$G$76:$H$85,2,0)</f>
        <v>#N/A</v>
      </c>
      <c r="G482" s="5"/>
      <c r="H482" s="6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hidden="1" customHeight="1">
      <c r="A483" s="6"/>
      <c r="B483" s="6"/>
      <c r="C483" s="6"/>
      <c r="D483" s="336"/>
      <c r="E483" s="116"/>
      <c r="F483" s="5" t="e">
        <f>VLOOKUP(E483,Input!$G$76:$H$85,2,0)</f>
        <v>#N/A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hidden="1" customHeight="1">
      <c r="A484" s="6" t="s">
        <v>778</v>
      </c>
      <c r="B484" s="6" t="s">
        <v>649</v>
      </c>
      <c r="C484" s="6" t="s">
        <v>650</v>
      </c>
      <c r="D484" s="336" t="s">
        <v>784</v>
      </c>
      <c r="E484" s="116" t="str">
        <f>VLOOKUP(D484,'Master Sheet AL Surrogate'!A202:B203,2,0)</f>
        <v>Not Applicable</v>
      </c>
      <c r="F484" s="5">
        <f>VLOOKUP(E484,Input!$G$76:$H$85,2,0)</f>
        <v>0</v>
      </c>
      <c r="G484" s="5"/>
      <c r="H484" s="6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hidden="1" customHeight="1">
      <c r="A485" s="6" t="s">
        <v>778</v>
      </c>
      <c r="B485" s="6" t="s">
        <v>236</v>
      </c>
      <c r="C485" s="6" t="s">
        <v>777</v>
      </c>
      <c r="D485" s="336"/>
      <c r="E485" s="116" t="e">
        <f>VLOOKUP(D485,'Master Sheet AL Surrogate'!A206:B212,2,0)</f>
        <v>#N/A</v>
      </c>
      <c r="F485" s="5" t="e">
        <f>VLOOKUP(E485,Input!$G$76:$H$85,2,0)</f>
        <v>#N/A</v>
      </c>
      <c r="G485" s="5"/>
      <c r="H485" s="6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hidden="1" customHeight="1">
      <c r="A486" s="6" t="s">
        <v>778</v>
      </c>
      <c r="B486" s="6" t="s">
        <v>652</v>
      </c>
      <c r="C486" s="6" t="s">
        <v>545</v>
      </c>
      <c r="D486" s="336"/>
      <c r="E486" s="116" t="e">
        <f>VLOOKUP(D486,'Master Sheet AL Surrogate'!A215:B216,2,0)</f>
        <v>#N/A</v>
      </c>
      <c r="F486" s="5" t="e">
        <f>VLOOKUP(E486,Input!$G$76:$H$85,2,0)</f>
        <v>#N/A</v>
      </c>
      <c r="G486" s="5"/>
      <c r="H486" s="6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hidden="1" customHeight="1">
      <c r="A487" s="6" t="s">
        <v>778</v>
      </c>
      <c r="B487" s="6" t="s">
        <v>562</v>
      </c>
      <c r="C487" s="6" t="s">
        <v>545</v>
      </c>
      <c r="D487" s="336" t="s">
        <v>563</v>
      </c>
      <c r="E487" s="116" t="str">
        <f>VLOOKUP(D487,'Master Sheet AL Surrogate'!A220:B223,2,0)</f>
        <v>Restricted</v>
      </c>
      <c r="F487" s="5">
        <f>VLOOKUP(E487,Input!$G$76:$H$85,2,0)</f>
        <v>8</v>
      </c>
      <c r="G487" s="5"/>
      <c r="H487" s="6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hidden="1" customHeight="1">
      <c r="A488" s="6" t="s">
        <v>778</v>
      </c>
      <c r="B488" s="6" t="s">
        <v>564</v>
      </c>
      <c r="C488" s="6" t="s">
        <v>545</v>
      </c>
      <c r="D488" s="336"/>
      <c r="E488" s="116" t="e">
        <f>VLOOKUP(D488,'Master Sheet AL Surrogate'!A225:B228,2,0)</f>
        <v>#N/A</v>
      </c>
      <c r="F488" s="5" t="e">
        <f>VLOOKUP(E488,Input!$G$76:$H$85,2,0)</f>
        <v>#N/A</v>
      </c>
      <c r="G488" s="5"/>
      <c r="H488" s="6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hidden="1" customHeight="1">
      <c r="A489" s="6" t="s">
        <v>778</v>
      </c>
      <c r="B489" s="6" t="s">
        <v>565</v>
      </c>
      <c r="C489" s="6" t="s">
        <v>545</v>
      </c>
      <c r="D489" s="336"/>
      <c r="E489" s="116" t="e">
        <f>VLOOKUP(D489,'Master Sheet AL Surrogate'!A231:B232,2,0)</f>
        <v>#N/A</v>
      </c>
      <c r="F489" s="5" t="e">
        <f>VLOOKUP(E489,Input!$G$76:$H$85,2,0)</f>
        <v>#N/A</v>
      </c>
      <c r="G489" s="5"/>
      <c r="H489" s="6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hidden="1" customHeight="1">
      <c r="A490" s="6" t="s">
        <v>778</v>
      </c>
      <c r="B490" s="6" t="s">
        <v>566</v>
      </c>
      <c r="C490" s="6" t="s">
        <v>711</v>
      </c>
      <c r="D490" s="336"/>
      <c r="E490" s="116" t="e">
        <f>VLOOKUP(D490,'Master Sheet AL Surrogate'!A235:B236,2,0)</f>
        <v>#N/A</v>
      </c>
      <c r="F490" s="5" t="e">
        <f>VLOOKUP(E490,Input!$G$76:$H$85,2,0)</f>
        <v>#N/A</v>
      </c>
      <c r="G490" s="5"/>
      <c r="H490" s="6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hidden="1" customHeight="1">
      <c r="A491" s="6" t="s">
        <v>778</v>
      </c>
      <c r="B491" s="6" t="s">
        <v>570</v>
      </c>
      <c r="C491" s="6" t="s">
        <v>571</v>
      </c>
      <c r="D491" s="336"/>
      <c r="E491" s="116" t="e">
        <f>VLOOKUP(D491,'Master Sheet AL Surrogate'!A239:B242,2,0)</f>
        <v>#N/A</v>
      </c>
      <c r="F491" s="5" t="e">
        <f>VLOOKUP(E491,Input!$G$76:$H$85,2,0)</f>
        <v>#N/A</v>
      </c>
      <c r="G491" s="5"/>
      <c r="H491" s="6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hidden="1" customHeight="1">
      <c r="A492" s="6" t="s">
        <v>778</v>
      </c>
      <c r="B492" s="6" t="s">
        <v>572</v>
      </c>
      <c r="C492" s="6" t="s">
        <v>573</v>
      </c>
      <c r="D492" s="336"/>
      <c r="E492" s="116" t="e">
        <f>VLOOKUP(D492,'Master Sheet AL Surrogate'!A339:B342,2,0)</f>
        <v>#N/A</v>
      </c>
      <c r="F492" s="5" t="e">
        <f>VLOOKUP(E492,Input!$G$76:$H$85,2,0)</f>
        <v>#N/A</v>
      </c>
      <c r="G492" s="5"/>
      <c r="H492" s="6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hidden="1" customHeight="1">
      <c r="A493" s="6" t="s">
        <v>778</v>
      </c>
      <c r="B493" s="6" t="s">
        <v>576</v>
      </c>
      <c r="C493" s="6" t="s">
        <v>577</v>
      </c>
      <c r="D493" s="336"/>
      <c r="E493" s="116" t="s">
        <v>132</v>
      </c>
      <c r="F493" s="5">
        <f>VLOOKUP(E493,Input!$G$76:$H$85,2,0)</f>
        <v>0</v>
      </c>
      <c r="G493" s="5"/>
      <c r="H493" s="6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hidden="1" customHeight="1">
      <c r="A494" s="6"/>
      <c r="B494" s="6"/>
      <c r="C494" s="6"/>
      <c r="D494" s="336"/>
      <c r="E494" s="11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hidden="1" customHeight="1">
      <c r="A495" s="6" t="s">
        <v>778</v>
      </c>
      <c r="B495" s="6" t="s">
        <v>584</v>
      </c>
      <c r="C495" s="6" t="s">
        <v>585</v>
      </c>
      <c r="D495" s="336"/>
      <c r="E495" s="116" t="e">
        <f>VLOOKUP(D495,'Master Sheet AL Surrogate'!A257:B258,2,0)</f>
        <v>#N/A</v>
      </c>
      <c r="F495" s="5" t="e">
        <f>VLOOKUP(E495,Input!$G$76:$H$85,2,0)</f>
        <v>#N/A</v>
      </c>
      <c r="G495" s="5"/>
      <c r="H495" s="6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hidden="1" customHeight="1">
      <c r="A496" s="6" t="s">
        <v>778</v>
      </c>
      <c r="B496" s="6" t="s">
        <v>586</v>
      </c>
      <c r="C496" s="6" t="s">
        <v>587</v>
      </c>
      <c r="D496" s="336"/>
      <c r="E496" s="116" t="e">
        <f>VLOOKUP(D496,'Master Sheet AL Surrogate'!A379:B382,2,0)</f>
        <v>#N/A</v>
      </c>
      <c r="F496" s="5" t="e">
        <f>VLOOKUP(E496,Input!$G$76:$H$85,2,0)</f>
        <v>#N/A</v>
      </c>
      <c r="G496" s="5"/>
      <c r="H496" s="6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hidden="1" customHeight="1">
      <c r="A497" s="6" t="s">
        <v>778</v>
      </c>
      <c r="B497" s="6" t="s">
        <v>598</v>
      </c>
      <c r="C497" s="6" t="s">
        <v>599</v>
      </c>
      <c r="D497" s="336"/>
      <c r="E497" s="116" t="e">
        <f>VLOOKUP(D497,'Master Sheet AL Surrogate'!A265:B267,2,0)</f>
        <v>#N/A</v>
      </c>
      <c r="F497" s="5" t="e">
        <f>VLOOKUP(E497,Input!$G$76:$H$85,2,0)</f>
        <v>#N/A</v>
      </c>
      <c r="G497" s="5"/>
      <c r="H497" s="6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hidden="1" customHeight="1">
      <c r="A498" s="6" t="s">
        <v>778</v>
      </c>
      <c r="B498" s="6" t="s">
        <v>601</v>
      </c>
      <c r="C498" s="6" t="s">
        <v>602</v>
      </c>
      <c r="D498" s="336"/>
      <c r="E498" s="116" t="e">
        <f>VLOOKUP(D498,'Master Sheet AL Surrogate'!A269:B271,2,0)</f>
        <v>#N/A</v>
      </c>
      <c r="F498" s="5" t="e">
        <f>VLOOKUP(E498,Input!$G$76:$H$85,2,0)</f>
        <v>#N/A</v>
      </c>
      <c r="G498" s="5"/>
      <c r="H498" s="6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hidden="1" customHeight="1">
      <c r="A499" s="6" t="s">
        <v>778</v>
      </c>
      <c r="B499" s="6" t="s">
        <v>603</v>
      </c>
      <c r="C499" s="6" t="s">
        <v>599</v>
      </c>
      <c r="D499" s="336"/>
      <c r="E499" s="116" t="e">
        <f>VLOOKUP(D499,'Master Sheet AL Surrogate'!A345:B349,2,0)</f>
        <v>#N/A</v>
      </c>
      <c r="F499" s="5" t="e">
        <f>VLOOKUP(E499,Input!$G$76:$H$85,2,0)</f>
        <v>#N/A</v>
      </c>
      <c r="G499" s="5"/>
      <c r="H499" s="6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hidden="1" customHeight="1">
      <c r="A500" s="6" t="s">
        <v>778</v>
      </c>
      <c r="B500" s="6" t="s">
        <v>671</v>
      </c>
      <c r="C500" s="6" t="s">
        <v>672</v>
      </c>
      <c r="D500" s="336"/>
      <c r="E500" s="116" t="e">
        <f>VLOOKUP(D500,'Master Sheet AL Surrogate'!A277:B278,2,0)</f>
        <v>#N/A</v>
      </c>
      <c r="F500" s="5" t="e">
        <f>VLOOKUP(E500,Input!$G$76:$H$85,2,0)</f>
        <v>#N/A</v>
      </c>
      <c r="G500" s="5"/>
      <c r="H500" s="6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hidden="1" customHeight="1">
      <c r="A501" s="6" t="s">
        <v>778</v>
      </c>
      <c r="B501" s="6" t="s">
        <v>673</v>
      </c>
      <c r="C501" s="6" t="s">
        <v>674</v>
      </c>
      <c r="D501" s="336"/>
      <c r="E501" s="116" t="e">
        <f>VLOOKUP(D501,'Master Sheet AL Surrogate'!A368:B374,2,0)</f>
        <v>#N/A</v>
      </c>
      <c r="F501" s="5" t="e">
        <f>VLOOKUP(E501,Input!$G$76:$H$85,2,0)</f>
        <v>#N/A</v>
      </c>
      <c r="G501" s="5"/>
      <c r="H501" s="6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hidden="1" customHeight="1">
      <c r="A502" s="6" t="s">
        <v>778</v>
      </c>
      <c r="B502" s="6" t="s">
        <v>713</v>
      </c>
      <c r="C502" s="6" t="s">
        <v>714</v>
      </c>
      <c r="D502" s="340" t="e">
        <f>(FOIR!C371-FOIR!D371)/FOIR!D371</f>
        <v>#DIV/0!</v>
      </c>
      <c r="E502" s="116" t="s">
        <v>132</v>
      </c>
      <c r="F502" s="5">
        <f>VLOOKUP(E502,Input!$G$76:$H$85,2,0)</f>
        <v>0</v>
      </c>
      <c r="G502" s="5"/>
      <c r="H502" s="6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hidden="1" customHeight="1">
      <c r="A503" s="6"/>
      <c r="B503" s="6"/>
      <c r="C503" s="6"/>
      <c r="D503" s="336"/>
      <c r="E503" s="116" t="s">
        <v>132</v>
      </c>
      <c r="F503" s="5">
        <f>VLOOKUP(E503,Input!$G$76:$H$85,2,0)</f>
        <v>0</v>
      </c>
      <c r="G503" s="5"/>
      <c r="H503" s="6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hidden="1" customHeight="1">
      <c r="A504" s="6" t="s">
        <v>606</v>
      </c>
      <c r="B504" s="6" t="s">
        <v>742</v>
      </c>
      <c r="C504" s="6" t="s">
        <v>743</v>
      </c>
      <c r="D504" s="336"/>
      <c r="E504" s="116" t="e">
        <f>VLOOKUP(D504,'Master_Sheet-ITR'!$A$410:$B$414,2,0)</f>
        <v>#N/A</v>
      </c>
      <c r="F504" s="5" t="e">
        <f>VLOOKUP(E504,Input!$G$76:$H$85,2,0)</f>
        <v>#N/A</v>
      </c>
      <c r="G504" s="5"/>
      <c r="H504" s="6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hidden="1" customHeight="1">
      <c r="A505" s="6" t="s">
        <v>606</v>
      </c>
      <c r="B505" s="6" t="s">
        <v>745</v>
      </c>
      <c r="C505" s="6" t="s">
        <v>746</v>
      </c>
      <c r="D505" s="336" t="s">
        <v>726</v>
      </c>
      <c r="E505" s="116" t="str">
        <f>VLOOKUP(D505,'Master_Sheet-ITR'!A417:B419,2,0)</f>
        <v>Not Applicable</v>
      </c>
      <c r="F505" s="5">
        <f>VLOOKUP(E505,Input!$G$76:$H$85,2,0)</f>
        <v>0</v>
      </c>
      <c r="G505" s="5"/>
      <c r="H505" s="6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hidden="1" customHeight="1">
      <c r="A506" s="6"/>
      <c r="B506" s="6"/>
      <c r="C506" s="6"/>
      <c r="D506" s="336"/>
      <c r="E506" s="116" t="s">
        <v>132</v>
      </c>
      <c r="F506" s="5">
        <f>VLOOKUP(E506,Input!$G$76:$H$85,2,0)</f>
        <v>0</v>
      </c>
      <c r="G506" s="5"/>
      <c r="H506" s="6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6" t="s">
        <v>34</v>
      </c>
      <c r="B507" s="6" t="s">
        <v>793</v>
      </c>
      <c r="C507" s="6" t="s">
        <v>794</v>
      </c>
      <c r="D507" s="336"/>
      <c r="E507" s="116" t="e">
        <f>VLOOKUP(D507,'Mstr_Sh-BIL-Audit'!A454:B457,2,0)</f>
        <v>#N/A</v>
      </c>
      <c r="F507" s="5" t="e">
        <f>VLOOKUP(E507,Input!$G$76:$H$85,2,0)</f>
        <v>#N/A</v>
      </c>
      <c r="G507" s="5"/>
      <c r="H507" s="6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hidden="1" customHeight="1">
      <c r="A508" s="6" t="s">
        <v>606</v>
      </c>
      <c r="B508" s="6" t="s">
        <v>793</v>
      </c>
      <c r="C508" s="6" t="s">
        <v>794</v>
      </c>
      <c r="D508" s="336" t="s">
        <v>795</v>
      </c>
      <c r="E508" s="116" t="str">
        <f>VLOOKUP(D508,'Master_Sheet-ITR'!A436:B439,2,0)</f>
        <v>CH-PL</v>
      </c>
      <c r="F508" s="5">
        <f>VLOOKUP(E508,Input!$G$76:$H$85,2,0)</f>
        <v>5</v>
      </c>
      <c r="G508" s="5"/>
      <c r="H508" s="6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hidden="1" customHeight="1">
      <c r="A509" s="6" t="s">
        <v>676</v>
      </c>
      <c r="B509" s="6" t="s">
        <v>793</v>
      </c>
      <c r="C509" s="6" t="s">
        <v>794</v>
      </c>
      <c r="D509" s="336"/>
      <c r="E509" s="116" t="e">
        <f>VLOOKUP(D509,'Master Sheet-BS'!$A$313:$B$316,2,0)</f>
        <v>#N/A</v>
      </c>
      <c r="F509" s="5" t="e">
        <f>VLOOKUP(E509,Input!$G$76:$H$85,2,0)</f>
        <v>#N/A</v>
      </c>
      <c r="G509" s="5"/>
      <c r="H509" s="6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hidden="1" customHeight="1">
      <c r="A510" s="6" t="s">
        <v>715</v>
      </c>
      <c r="B510" s="6" t="s">
        <v>793</v>
      </c>
      <c r="C510" s="6" t="s">
        <v>794</v>
      </c>
      <c r="D510" s="336"/>
      <c r="E510" s="116" t="e">
        <f>VLOOKUP(D510,'MS-Non-I Bank Surr.'!A250:B253,2,0)</f>
        <v>#N/A</v>
      </c>
      <c r="F510" s="5" t="e">
        <f>VLOOKUP(E510,Input!$G$76:$H$85,2,0)</f>
        <v>#N/A</v>
      </c>
      <c r="G510" s="5"/>
      <c r="H510" s="6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hidden="1" customHeight="1">
      <c r="A511" s="6" t="s">
        <v>367</v>
      </c>
      <c r="B511" s="6" t="s">
        <v>793</v>
      </c>
      <c r="C511" s="6" t="s">
        <v>794</v>
      </c>
      <c r="D511" s="336"/>
      <c r="E511" s="116" t="e">
        <f>VLOOKUP(D511,'Master Sheet HL Surrogate'!A335:B338,2,0)</f>
        <v>#N/A</v>
      </c>
      <c r="F511" s="5" t="e">
        <f>VLOOKUP(E511,Input!$G$76:$H$85,2,0)</f>
        <v>#N/A</v>
      </c>
      <c r="G511" s="5"/>
      <c r="H511" s="6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hidden="1" customHeight="1">
      <c r="A512" s="6" t="s">
        <v>778</v>
      </c>
      <c r="B512" s="6" t="s">
        <v>793</v>
      </c>
      <c r="C512" s="6" t="s">
        <v>794</v>
      </c>
      <c r="D512" s="336"/>
      <c r="E512" s="116" t="e">
        <f>VLOOKUP(D512,'Master Sheet AL Surrogate'!A352:B355,2,0)</f>
        <v>#N/A</v>
      </c>
      <c r="F512" s="5" t="e">
        <f>VLOOKUP(E512,Input!$G$76:$H$85,2,0)</f>
        <v>#N/A</v>
      </c>
      <c r="G512" s="5"/>
      <c r="H512" s="6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hidden="1" customHeight="1">
      <c r="A513" s="6" t="s">
        <v>129</v>
      </c>
      <c r="B513" s="6" t="s">
        <v>793</v>
      </c>
      <c r="C513" s="6" t="s">
        <v>794</v>
      </c>
      <c r="D513" s="336" t="s">
        <v>795</v>
      </c>
      <c r="E513" s="116" t="str">
        <f>VLOOKUP(D513,'Master Sheet-PQ Offer'!A265:B268,2,0)</f>
        <v>CH-PL</v>
      </c>
      <c r="F513" s="5">
        <f>VLOOKUP(E513,Input!$G$76:$H$85,2,0)</f>
        <v>5</v>
      </c>
      <c r="G513" s="5"/>
      <c r="H513" s="6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hidden="1" customHeight="1">
      <c r="A514" s="6"/>
      <c r="B514" s="6"/>
      <c r="C514" s="6"/>
      <c r="D514" s="336"/>
      <c r="E514" s="116" t="e">
        <f>VLOOKUP(D514,'MS-Non-I Bank Surr.'!A481:B484,2,0)</f>
        <v>#N/A</v>
      </c>
      <c r="F514" s="5" t="e">
        <f>VLOOKUP(E514,Input!$G$76:$H$85,2,0)</f>
        <v>#N/A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hidden="1" customHeight="1">
      <c r="A515" s="6" t="s">
        <v>676</v>
      </c>
      <c r="B515" s="6" t="s">
        <v>796</v>
      </c>
      <c r="C515" s="6" t="s">
        <v>797</v>
      </c>
      <c r="D515" s="336" t="s">
        <v>132</v>
      </c>
      <c r="E515" s="116" t="str">
        <f>VLOOKUP(D515,'Master Sheet-BS'!$A$319:$B$322,2,0)</f>
        <v>Not Applicable</v>
      </c>
      <c r="F515" s="5">
        <f>VLOOKUP(E515,Input!$G$76:$H$85,2,0)</f>
        <v>0</v>
      </c>
      <c r="G515" s="5"/>
      <c r="H515" s="6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hidden="1" customHeight="1">
      <c r="A516" s="6" t="s">
        <v>606</v>
      </c>
      <c r="B516" s="6" t="s">
        <v>798</v>
      </c>
      <c r="C516" s="6" t="s">
        <v>799</v>
      </c>
      <c r="D516" s="336"/>
      <c r="E516" s="116" t="e">
        <f>VLOOKUP(D516,'Master_Sheet-ITR'!A442:B443,2,0)</f>
        <v>#N/A</v>
      </c>
      <c r="F516" s="5" t="e">
        <f>VLOOKUP(E516,Input!$G$76:$H$85,2,0)</f>
        <v>#N/A</v>
      </c>
      <c r="G516" s="5"/>
      <c r="H516" s="6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hidden="1" customHeight="1">
      <c r="A517" s="6"/>
      <c r="B517" s="6"/>
      <c r="C517" s="6"/>
      <c r="D517" s="336"/>
      <c r="E517" s="116" t="s">
        <v>132</v>
      </c>
      <c r="F517" s="5">
        <f>VLOOKUP(E517,Input!$G$76:$H$85,2,0)</f>
        <v>0</v>
      </c>
      <c r="G517" s="5"/>
      <c r="H517" s="6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hidden="1" customHeight="1">
      <c r="A518" s="6"/>
      <c r="B518" s="6"/>
      <c r="C518" s="6"/>
      <c r="D518" s="336"/>
      <c r="E518" s="116" t="s">
        <v>132</v>
      </c>
      <c r="F518" s="5">
        <f>VLOOKUP(E518,Input!$G$76:$H$85,2,0)</f>
        <v>0</v>
      </c>
      <c r="G518" s="5"/>
      <c r="H518" s="6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hidden="1" customHeight="1">
      <c r="A519" s="6"/>
      <c r="B519" s="6"/>
      <c r="C519" s="6"/>
      <c r="D519" s="336"/>
      <c r="E519" s="116" t="s">
        <v>132</v>
      </c>
      <c r="F519" s="5">
        <f>VLOOKUP(E519,Input!$G$76:$H$85,2,0)</f>
        <v>0</v>
      </c>
      <c r="G519" s="5"/>
      <c r="H519" s="6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hidden="1" customHeight="1">
      <c r="A520" s="6"/>
      <c r="B520" s="6"/>
      <c r="C520" s="6"/>
      <c r="D520" s="336"/>
      <c r="E520" s="116" t="s">
        <v>132</v>
      </c>
      <c r="F520" s="5">
        <f>VLOOKUP(E520,Input!$G$76:$H$85,2,0)</f>
        <v>0</v>
      </c>
      <c r="G520" s="5"/>
      <c r="H520" s="6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hidden="1" customHeight="1">
      <c r="A521" s="6"/>
      <c r="B521" s="6"/>
      <c r="C521" s="6"/>
      <c r="D521" s="336"/>
      <c r="E521" s="116" t="s">
        <v>132</v>
      </c>
      <c r="F521" s="5">
        <f>VLOOKUP(E521,Input!$G$76:$H$85,2,0)</f>
        <v>0</v>
      </c>
      <c r="G521" s="5"/>
      <c r="H521" s="6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hidden="1" customHeight="1">
      <c r="A522" s="6" t="s">
        <v>676</v>
      </c>
      <c r="B522" s="6" t="s">
        <v>742</v>
      </c>
      <c r="C522" s="6" t="s">
        <v>743</v>
      </c>
      <c r="D522" s="336" t="s">
        <v>744</v>
      </c>
      <c r="E522" s="116" t="str">
        <f>VLOOKUP(D522,'Master_Sheet-ITR'!$A$410:$B$414,2,0)</f>
        <v>Not Applicable</v>
      </c>
      <c r="F522" s="5">
        <f>VLOOKUP(E522,Input!$G$76:$H$85,2,0)</f>
        <v>0</v>
      </c>
      <c r="G522" s="5"/>
      <c r="H522" s="6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hidden="1" customHeight="1">
      <c r="A523" s="6" t="s">
        <v>715</v>
      </c>
      <c r="B523" s="6" t="s">
        <v>742</v>
      </c>
      <c r="C523" s="6" t="s">
        <v>743</v>
      </c>
      <c r="D523" s="336"/>
      <c r="E523" s="116" t="e">
        <f>VLOOKUP(D523,'Master_Sheet-ITR'!$A$410:$B$414,2,0)</f>
        <v>#N/A</v>
      </c>
      <c r="F523" s="5" t="e">
        <f>VLOOKUP(E523,Input!$G$76:$H$85,2,0)</f>
        <v>#N/A</v>
      </c>
      <c r="G523" s="5"/>
      <c r="H523" s="6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hidden="1" customHeight="1">
      <c r="A524" s="6" t="s">
        <v>129</v>
      </c>
      <c r="B524" s="6" t="s">
        <v>742</v>
      </c>
      <c r="C524" s="6" t="s">
        <v>743</v>
      </c>
      <c r="D524" s="336"/>
      <c r="E524" s="116" t="e">
        <f>VLOOKUP(D524,'Master_Sheet-ITR'!$A$410:$B$414,2,0)</f>
        <v>#N/A</v>
      </c>
      <c r="F524" s="5" t="e">
        <f>VLOOKUP(E524,Input!$G$76:$H$85,2,0)</f>
        <v>#N/A</v>
      </c>
      <c r="G524" s="5"/>
      <c r="H524" s="6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hidden="1" customHeight="1">
      <c r="A525" s="6" t="s">
        <v>367</v>
      </c>
      <c r="B525" s="6" t="s">
        <v>742</v>
      </c>
      <c r="C525" s="6" t="s">
        <v>743</v>
      </c>
      <c r="D525" s="336" t="s">
        <v>800</v>
      </c>
      <c r="E525" s="116" t="str">
        <f>VLOOKUP(D525,'Master_Sheet-ITR'!$A$410:$B$414,2,0)</f>
        <v>ZCH</v>
      </c>
      <c r="F525" s="5">
        <f>VLOOKUP(E525,Input!$G$76:$H$85,2,0)</f>
        <v>3</v>
      </c>
      <c r="G525" s="5"/>
      <c r="H525" s="6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hidden="1" customHeight="1">
      <c r="A526" s="6" t="s">
        <v>778</v>
      </c>
      <c r="B526" s="6" t="s">
        <v>742</v>
      </c>
      <c r="C526" s="6" t="s">
        <v>743</v>
      </c>
      <c r="D526" s="336"/>
      <c r="E526" s="116" t="e">
        <f>VLOOKUP(D526,'Master_Sheet-ITR'!$A$410:$B$414,2,0)</f>
        <v>#N/A</v>
      </c>
      <c r="F526" s="5" t="e">
        <f>VLOOKUP(E526,Input!$G$76:$H$85,2,0)</f>
        <v>#N/A</v>
      </c>
      <c r="G526" s="5"/>
      <c r="H526" s="6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hidden="1" customHeight="1">
      <c r="A527" s="6"/>
      <c r="B527" s="6"/>
      <c r="C527" s="6"/>
      <c r="D527" s="336"/>
      <c r="E527" s="116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hidden="1" customHeight="1">
      <c r="A528" s="6" t="s">
        <v>715</v>
      </c>
      <c r="B528" s="6" t="s">
        <v>765</v>
      </c>
      <c r="C528" s="6" t="s">
        <v>801</v>
      </c>
      <c r="D528" s="348">
        <f>FOIR!G188</f>
        <v>0</v>
      </c>
      <c r="E528" s="116" t="str">
        <f t="shared" ref="E528:E529" si="0">IF(D528&gt;1500000,"Restricted","Not Applicable")</f>
        <v>Not Applicable</v>
      </c>
      <c r="F528" s="5">
        <f>VLOOKUP(E528,Input!$G$76:$H$85,2,0)</f>
        <v>0</v>
      </c>
      <c r="G528" s="5"/>
      <c r="H528" s="6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hidden="1" customHeight="1">
      <c r="A529" s="6" t="s">
        <v>129</v>
      </c>
      <c r="B529" s="6" t="s">
        <v>765</v>
      </c>
      <c r="C529" s="6" t="s">
        <v>801</v>
      </c>
      <c r="D529" s="348">
        <f>FOIR!G462</f>
        <v>400000</v>
      </c>
      <c r="E529" s="116" t="str">
        <f t="shared" si="0"/>
        <v>Not Applicable</v>
      </c>
      <c r="F529" s="5">
        <f>VLOOKUP(E529,Input!$G$76:$H$85,2,0)</f>
        <v>0</v>
      </c>
      <c r="G529" s="5"/>
      <c r="H529" s="6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hidden="1" customHeight="1">
      <c r="A530" s="6" t="s">
        <v>620</v>
      </c>
      <c r="B530" s="6" t="s">
        <v>544</v>
      </c>
      <c r="C530" s="6" t="s">
        <v>546</v>
      </c>
      <c r="D530" s="336" t="s">
        <v>648</v>
      </c>
      <c r="E530" s="116" t="str">
        <f>VLOOKUP(D530,'MS-Doc'!A286:B287,2,0)</f>
        <v>ZCM</v>
      </c>
      <c r="F530" s="6">
        <f>VLOOKUP(E530,Input!$G$76:$H$85,2,0)</f>
        <v>2</v>
      </c>
      <c r="G530" s="6"/>
      <c r="H530" s="6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hidden="1" customHeight="1">
      <c r="A531" s="6" t="s">
        <v>620</v>
      </c>
      <c r="B531" s="6" t="s">
        <v>802</v>
      </c>
      <c r="C531" s="6" t="s">
        <v>587</v>
      </c>
      <c r="D531" s="336" t="s">
        <v>803</v>
      </c>
      <c r="E531" s="116" t="str">
        <f>VLOOKUP(D531,'MS-Doc'!A280:B282,2,0)</f>
        <v>CH-PL</v>
      </c>
      <c r="F531" s="6">
        <f>VLOOKUP(E531,Input!$G$76:$H$85,2,0)</f>
        <v>5</v>
      </c>
      <c r="G531" s="6"/>
      <c r="H531" s="6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hidden="1" customHeight="1">
      <c r="A532" s="6" t="s">
        <v>620</v>
      </c>
      <c r="B532" s="6" t="s">
        <v>742</v>
      </c>
      <c r="C532" s="6" t="s">
        <v>743</v>
      </c>
      <c r="D532" s="336"/>
      <c r="E532" s="116" t="e">
        <f>VLOOKUP(D532,'MS-Doc'!A291:B293,2,0)</f>
        <v>#N/A</v>
      </c>
      <c r="F532" s="6" t="e">
        <f>VLOOKUP(E532,Input!$G$76:$H$85,2,0)</f>
        <v>#N/A</v>
      </c>
      <c r="G532" s="6"/>
      <c r="H532" s="6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hidden="1" customHeight="1">
      <c r="A533" s="6" t="s">
        <v>620</v>
      </c>
      <c r="B533" s="6" t="s">
        <v>666</v>
      </c>
      <c r="C533" s="6" t="s">
        <v>667</v>
      </c>
      <c r="D533" s="336"/>
      <c r="E533" s="116" t="s">
        <v>132</v>
      </c>
      <c r="F533" s="5">
        <f>VLOOKUP(E533,Input!$G$76:$H$85,2,0)</f>
        <v>0</v>
      </c>
      <c r="G533" s="5"/>
      <c r="H533" s="6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6" t="s">
        <v>34</v>
      </c>
      <c r="B534" s="6" t="s">
        <v>802</v>
      </c>
      <c r="C534" s="6" t="s">
        <v>587</v>
      </c>
      <c r="D534" s="336" t="s">
        <v>803</v>
      </c>
      <c r="E534" s="116" t="str">
        <f>VLOOKUP(D534,'Mstr_Sh-BIL-Audit'!A511:B513,2,0)</f>
        <v>CH-PL</v>
      </c>
      <c r="F534" s="6">
        <f>VLOOKUP(E534,Input!$G$76:$H$85,2,0)</f>
        <v>5</v>
      </c>
      <c r="G534" s="6"/>
      <c r="H534" s="6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hidden="1" customHeight="1">
      <c r="A535" s="6" t="s">
        <v>606</v>
      </c>
      <c r="B535" s="6" t="s">
        <v>802</v>
      </c>
      <c r="C535" s="6" t="s">
        <v>587</v>
      </c>
      <c r="D535" s="336" t="s">
        <v>720</v>
      </c>
      <c r="E535" s="116" t="str">
        <f>VLOOKUP(D535,'Master_Sheet-ITR'!A483:B485,2,0)</f>
        <v>Not Applicable</v>
      </c>
      <c r="F535" s="6">
        <f>VLOOKUP(E535,Input!$G$76:$H$85,2,0)</f>
        <v>0</v>
      </c>
      <c r="G535" s="6"/>
      <c r="H535" s="6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hidden="1" customHeight="1">
      <c r="A536" s="6" t="s">
        <v>676</v>
      </c>
      <c r="B536" s="6" t="s">
        <v>802</v>
      </c>
      <c r="C536" s="6" t="s">
        <v>587</v>
      </c>
      <c r="D536" s="336" t="s">
        <v>804</v>
      </c>
      <c r="E536" s="116" t="str">
        <f>VLOOKUP(D536,'Master Sheet-BS'!$A$351:$B$353,2,0)</f>
        <v>Not Applicable</v>
      </c>
      <c r="F536" s="6">
        <f>VLOOKUP(E536,Input!$G$76:$H$85,2,0)</f>
        <v>0</v>
      </c>
      <c r="G536" s="6"/>
      <c r="H536" s="6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hidden="1" customHeight="1">
      <c r="A537" s="6" t="s">
        <v>715</v>
      </c>
      <c r="B537" s="6" t="s">
        <v>802</v>
      </c>
      <c r="C537" s="6" t="s">
        <v>587</v>
      </c>
      <c r="D537" s="336" t="s">
        <v>720</v>
      </c>
      <c r="E537" s="116" t="str">
        <f>VLOOKUP(D537,'MS-Non-I Bank Surr.'!A296:B298,2,0)</f>
        <v>Not Applicable</v>
      </c>
      <c r="F537" s="6">
        <f>VLOOKUP(E537,Input!$G$76:$H$85,2,0)</f>
        <v>0</v>
      </c>
      <c r="G537" s="6"/>
      <c r="H537" s="6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hidden="1" customHeight="1">
      <c r="A538" s="6" t="s">
        <v>129</v>
      </c>
      <c r="B538" s="6" t="s">
        <v>802</v>
      </c>
      <c r="C538" s="6" t="s">
        <v>587</v>
      </c>
      <c r="D538" s="336" t="s">
        <v>803</v>
      </c>
      <c r="E538" s="116" t="str">
        <f>VLOOKUP(D538,'Master Sheet-PQ Offer'!A289:B291,2,0)</f>
        <v>CH-PL</v>
      </c>
      <c r="F538" s="6">
        <f>VLOOKUP(E538,Input!$G$76:$H$85,2,0)</f>
        <v>5</v>
      </c>
      <c r="G538" s="6"/>
      <c r="H538" s="6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hidden="1" customHeight="1">
      <c r="A539" s="6" t="s">
        <v>367</v>
      </c>
      <c r="B539" s="6" t="s">
        <v>802</v>
      </c>
      <c r="C539" s="6" t="s">
        <v>587</v>
      </c>
      <c r="D539" s="336" t="s">
        <v>803</v>
      </c>
      <c r="E539" s="116" t="str">
        <f>VLOOKUP(D539,'Master Sheet HL Surrogate'!A367:B369,2,0)</f>
        <v>CH-PL</v>
      </c>
      <c r="F539" s="6">
        <f>VLOOKUP(E539,Input!$G$76:$H$85,2,0)</f>
        <v>5</v>
      </c>
      <c r="G539" s="6"/>
      <c r="H539" s="6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hidden="1" customHeight="1">
      <c r="A540" s="6" t="s">
        <v>778</v>
      </c>
      <c r="B540" s="6" t="s">
        <v>802</v>
      </c>
      <c r="C540" s="6" t="s">
        <v>587</v>
      </c>
      <c r="D540" s="336" t="s">
        <v>804</v>
      </c>
      <c r="E540" s="116" t="str">
        <f>VLOOKUP(D540,'Master Sheet AL Surrogate'!A385:B387,2,0)</f>
        <v>Not Applicable</v>
      </c>
      <c r="F540" s="6">
        <f>VLOOKUP(E540,Input!$G$76:$H$85,2,0)</f>
        <v>0</v>
      </c>
      <c r="G540" s="6"/>
      <c r="H540" s="6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6" t="s">
        <v>34</v>
      </c>
      <c r="B541" s="6" t="s">
        <v>805</v>
      </c>
      <c r="C541" s="6" t="s">
        <v>806</v>
      </c>
      <c r="D541" s="336" t="s">
        <v>132</v>
      </c>
      <c r="E541" s="116" t="str">
        <f>VLOOKUP(D541,'Mstr_Sh-BIL-Audit'!A516:B518,2,0)</f>
        <v>Not Applicable</v>
      </c>
      <c r="F541" s="6">
        <f>VLOOKUP(E541,Input!$G$76:$H$85,2,0)</f>
        <v>0</v>
      </c>
      <c r="G541" s="6"/>
      <c r="H541" s="6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hidden="1" customHeight="1">
      <c r="A542" s="6" t="s">
        <v>606</v>
      </c>
      <c r="B542" s="6" t="s">
        <v>805</v>
      </c>
      <c r="C542" s="6" t="s">
        <v>806</v>
      </c>
      <c r="D542" s="336" t="s">
        <v>132</v>
      </c>
      <c r="E542" s="116" t="str">
        <f>VLOOKUP(D542,'Master_Sheet-ITR'!A489:B491,2,0)</f>
        <v>Not Applicable</v>
      </c>
      <c r="F542" s="6">
        <f>VLOOKUP(E542,Input!$G$76:$H$85,2,0)</f>
        <v>0</v>
      </c>
      <c r="G542" s="6"/>
      <c r="H542" s="6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6" t="s">
        <v>34</v>
      </c>
      <c r="B543" s="6" t="s">
        <v>807</v>
      </c>
      <c r="C543" s="6" t="s">
        <v>808</v>
      </c>
      <c r="D543" s="349" t="e">
        <f>PLBS!D28</f>
        <v>#DIV/0!</v>
      </c>
      <c r="E543" s="116" t="e">
        <f t="shared" ref="E543:E544" si="1">IF(D543&gt;0,"Not Applicable",IF(-D543&lt;=0.5,"Not Applicable","Restricted"))</f>
        <v>#DIV/0!</v>
      </c>
      <c r="F543" s="6" t="e">
        <f>VLOOKUP(E543,Input!$G$76:$H$85,2,0)</f>
        <v>#DIV/0!</v>
      </c>
      <c r="G543" s="6"/>
      <c r="H543" s="6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hidden="1" customHeight="1">
      <c r="A544" s="6" t="s">
        <v>606</v>
      </c>
      <c r="B544" s="6" t="s">
        <v>807</v>
      </c>
      <c r="C544" s="6" t="s">
        <v>808</v>
      </c>
      <c r="D544" s="349" t="e">
        <f>PLBS!D28</f>
        <v>#DIV/0!</v>
      </c>
      <c r="E544" s="116" t="e">
        <f t="shared" si="1"/>
        <v>#DIV/0!</v>
      </c>
      <c r="F544" s="6" t="e">
        <f>VLOOKUP(E544,Input!$G$76:$H$85,2,0)</f>
        <v>#DIV/0!</v>
      </c>
      <c r="G544" s="6"/>
      <c r="H544" s="6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hidden="1" customHeight="1">
      <c r="A545" s="5"/>
      <c r="B545" s="5"/>
      <c r="C545" s="5"/>
      <c r="D545" s="5"/>
      <c r="E545" s="328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hidden="1" customHeight="1">
      <c r="A546" s="5"/>
      <c r="B546" s="5"/>
      <c r="C546" s="5"/>
      <c r="D546" s="5"/>
      <c r="E546" s="328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6" t="s">
        <v>34</v>
      </c>
      <c r="B547" s="15" t="s">
        <v>809</v>
      </c>
      <c r="C547" s="6" t="s">
        <v>810</v>
      </c>
      <c r="D547" s="336" t="s">
        <v>811</v>
      </c>
      <c r="E547" s="116" t="str">
        <f>VLOOKUP(D547,'Mstr_Sh-BIL-Audit'!$A$523:$B$529,2,0)</f>
        <v>Restricted</v>
      </c>
      <c r="F547" s="6">
        <f>VLOOKUP(E547,Input!$G$76:$H$85,2,0)</f>
        <v>8</v>
      </c>
      <c r="G547" s="6"/>
      <c r="H547" s="6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6" t="s">
        <v>34</v>
      </c>
      <c r="B548" s="15" t="s">
        <v>809</v>
      </c>
      <c r="C548" s="6" t="s">
        <v>812</v>
      </c>
      <c r="D548" s="336" t="s">
        <v>813</v>
      </c>
      <c r="E548" s="116" t="str">
        <f>VLOOKUP(D548,'Mstr_Sh-BIL-Audit'!$A$534:$B$540,2,0)</f>
        <v>RCM</v>
      </c>
      <c r="F548" s="6">
        <f>VLOOKUP(E548,Input!$G$76:$H$85,2,0)</f>
        <v>1</v>
      </c>
      <c r="G548" s="6"/>
      <c r="H548" s="6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6" t="s">
        <v>34</v>
      </c>
      <c r="B549" s="15" t="s">
        <v>809</v>
      </c>
      <c r="C549" s="6" t="s">
        <v>814</v>
      </c>
      <c r="D549" s="336" t="s">
        <v>811</v>
      </c>
      <c r="E549" s="116" t="str">
        <f>VLOOKUP(D549,'Mstr_Sh-BIL-Audit'!$A$543:$B$547,2,0)</f>
        <v>Restricted</v>
      </c>
      <c r="F549" s="6">
        <f>VLOOKUP(E549,Input!$G$76:$H$85,2,0)</f>
        <v>8</v>
      </c>
      <c r="G549" s="6"/>
      <c r="H549" s="6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6" t="s">
        <v>34</v>
      </c>
      <c r="B550" s="15" t="s">
        <v>815</v>
      </c>
      <c r="C550" s="6" t="s">
        <v>810</v>
      </c>
      <c r="D550" s="336" t="s">
        <v>816</v>
      </c>
      <c r="E550" s="116" t="str">
        <f>VLOOKUP(D550,'Mstr_Sh-BIL-Audit'!$A$551:$B$557,2,0)</f>
        <v xml:space="preserve">RCM </v>
      </c>
      <c r="F550" s="6" t="e">
        <f>VLOOKUP(E550,Input!$G$76:$H$85,2,0)</f>
        <v>#N/A</v>
      </c>
      <c r="G550" s="6"/>
      <c r="H550" s="6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6" t="s">
        <v>34</v>
      </c>
      <c r="B551" s="15" t="s">
        <v>815</v>
      </c>
      <c r="C551" s="6" t="s">
        <v>812</v>
      </c>
      <c r="D551" s="336" t="s">
        <v>817</v>
      </c>
      <c r="E551" s="116" t="str">
        <f>VLOOKUP(D551,'Mstr_Sh-BIL-Audit'!$A$560:$B$566,2,0)</f>
        <v>Restricted</v>
      </c>
      <c r="F551" s="6">
        <f>VLOOKUP(E551,Input!$G$76:$H$85,2,0)</f>
        <v>8</v>
      </c>
      <c r="G551" s="6"/>
      <c r="H551" s="6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6" t="s">
        <v>34</v>
      </c>
      <c r="B552" s="15" t="s">
        <v>815</v>
      </c>
      <c r="C552" s="6" t="s">
        <v>814</v>
      </c>
      <c r="D552" s="336" t="s">
        <v>818</v>
      </c>
      <c r="E552" s="116" t="str">
        <f>VLOOKUP(D552,'Mstr_Sh-BIL-Audit'!$A$569:$B$573,2,0)</f>
        <v>Restricted</v>
      </c>
      <c r="F552" s="6">
        <f>VLOOKUP(E552,Input!$G$76:$H$85,2,0)</f>
        <v>8</v>
      </c>
      <c r="G552" s="6"/>
      <c r="H552" s="6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hidden="1" customHeight="1">
      <c r="A553" s="6" t="s">
        <v>606</v>
      </c>
      <c r="B553" s="15" t="s">
        <v>809</v>
      </c>
      <c r="C553" s="6" t="s">
        <v>810</v>
      </c>
      <c r="D553" s="336" t="s">
        <v>813</v>
      </c>
      <c r="E553" s="116" t="str">
        <f>VLOOKUP(D553,'Mstr_Sh-BIL-Audit'!$A$523:$B$529,2,0)</f>
        <v>Not Applicable</v>
      </c>
      <c r="F553" s="6">
        <f>VLOOKUP(E553,Input!$G$76:$H$85,2,0)</f>
        <v>0</v>
      </c>
      <c r="G553" s="6"/>
      <c r="H553" s="6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hidden="1" customHeight="1">
      <c r="A554" s="6" t="s">
        <v>606</v>
      </c>
      <c r="B554" s="15" t="s">
        <v>809</v>
      </c>
      <c r="C554" s="6" t="s">
        <v>812</v>
      </c>
      <c r="D554" s="336" t="s">
        <v>813</v>
      </c>
      <c r="E554" s="116" t="str">
        <f>VLOOKUP(D554,'Mstr_Sh-BIL-Audit'!$A$534:$B$540,2,0)</f>
        <v>RCM</v>
      </c>
      <c r="F554" s="6">
        <f>VLOOKUP(E554,Input!$G$76:$H$85,2,0)</f>
        <v>1</v>
      </c>
      <c r="G554" s="6"/>
      <c r="H554" s="6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hidden="1" customHeight="1">
      <c r="A555" s="6" t="s">
        <v>606</v>
      </c>
      <c r="B555" s="15" t="s">
        <v>809</v>
      </c>
      <c r="C555" s="6" t="s">
        <v>814</v>
      </c>
      <c r="D555" s="336" t="s">
        <v>811</v>
      </c>
      <c r="E555" s="116" t="str">
        <f>VLOOKUP(D555,'Mstr_Sh-BIL-Audit'!$A$543:$B$547,2,0)</f>
        <v>Restricted</v>
      </c>
      <c r="F555" s="6">
        <f>VLOOKUP(E555,Input!$G$76:$H$85,2,0)</f>
        <v>8</v>
      </c>
      <c r="G555" s="6"/>
      <c r="H555" s="6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hidden="1" customHeight="1">
      <c r="A556" s="6" t="s">
        <v>606</v>
      </c>
      <c r="B556" s="15" t="s">
        <v>815</v>
      </c>
      <c r="C556" s="6" t="s">
        <v>810</v>
      </c>
      <c r="D556" s="336" t="s">
        <v>817</v>
      </c>
      <c r="E556" s="116" t="str">
        <f>VLOOKUP(D556,'Mstr_Sh-BIL-Audit'!$A$551:$B$557,2,0)</f>
        <v>Restricted</v>
      </c>
      <c r="F556" s="6">
        <f>VLOOKUP(E556,Input!$G$76:$H$85,2,0)</f>
        <v>8</v>
      </c>
      <c r="G556" s="6"/>
      <c r="H556" s="6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hidden="1" customHeight="1">
      <c r="A557" s="6" t="s">
        <v>606</v>
      </c>
      <c r="B557" s="15" t="s">
        <v>815</v>
      </c>
      <c r="C557" s="6" t="s">
        <v>812</v>
      </c>
      <c r="D557" s="336" t="s">
        <v>817</v>
      </c>
      <c r="E557" s="116" t="str">
        <f>VLOOKUP(D557,'Mstr_Sh-BIL-Audit'!$A$560:$B$566,2,0)</f>
        <v>Restricted</v>
      </c>
      <c r="F557" s="6">
        <f>VLOOKUP(E557,Input!$G$76:$H$85,2,0)</f>
        <v>8</v>
      </c>
      <c r="G557" s="6"/>
      <c r="H557" s="6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hidden="1" customHeight="1">
      <c r="A558" s="6" t="s">
        <v>606</v>
      </c>
      <c r="B558" s="15" t="s">
        <v>815</v>
      </c>
      <c r="C558" s="6" t="s">
        <v>814</v>
      </c>
      <c r="D558" s="336" t="s">
        <v>818</v>
      </c>
      <c r="E558" s="116" t="str">
        <f>VLOOKUP(D558,'Mstr_Sh-BIL-Audit'!$A$569:$B$573,2,0)</f>
        <v>Restricted</v>
      </c>
      <c r="F558" s="6">
        <f>VLOOKUP(E558,Input!$G$76:$H$85,2,0)</f>
        <v>8</v>
      </c>
      <c r="G558" s="6"/>
      <c r="H558" s="6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hidden="1" customHeight="1">
      <c r="A559" s="6" t="s">
        <v>676</v>
      </c>
      <c r="B559" s="15" t="s">
        <v>809</v>
      </c>
      <c r="C559" s="6" t="s">
        <v>810</v>
      </c>
      <c r="D559" s="336" t="s">
        <v>819</v>
      </c>
      <c r="E559" s="116" t="str">
        <f>VLOOKUP(D559,'Mstr_Sh-BIL-Audit'!$A$523:$B$529,2,0)</f>
        <v>ZCM</v>
      </c>
      <c r="F559" s="6">
        <f>VLOOKUP(E559,Input!$G$76:$H$85,2,0)</f>
        <v>2</v>
      </c>
      <c r="G559" s="6"/>
      <c r="H559" s="6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hidden="1" customHeight="1">
      <c r="A560" s="6" t="s">
        <v>676</v>
      </c>
      <c r="B560" s="15" t="s">
        <v>809</v>
      </c>
      <c r="C560" s="6" t="s">
        <v>812</v>
      </c>
      <c r="D560" s="336" t="s">
        <v>811</v>
      </c>
      <c r="E560" s="116" t="str">
        <f>VLOOKUP(D560,'Mstr_Sh-BIL-Audit'!$A$534:$B$540,2,0)</f>
        <v>Restricted</v>
      </c>
      <c r="F560" s="6">
        <f>VLOOKUP(E560,Input!$G$76:$H$85,2,0)</f>
        <v>8</v>
      </c>
      <c r="G560" s="6"/>
      <c r="H560" s="6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hidden="1" customHeight="1">
      <c r="A561" s="6" t="s">
        <v>676</v>
      </c>
      <c r="B561" s="15" t="s">
        <v>809</v>
      </c>
      <c r="C561" s="6" t="s">
        <v>814</v>
      </c>
      <c r="D561" s="336" t="s">
        <v>811</v>
      </c>
      <c r="E561" s="116" t="str">
        <f>VLOOKUP(D561,'Mstr_Sh-BIL-Audit'!$A$543:$B$547,2,0)</f>
        <v>Restricted</v>
      </c>
      <c r="F561" s="6">
        <f>VLOOKUP(E561,Input!$G$76:$H$85,2,0)</f>
        <v>8</v>
      </c>
      <c r="G561" s="6"/>
      <c r="H561" s="6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hidden="1" customHeight="1">
      <c r="A562" s="6" t="s">
        <v>676</v>
      </c>
      <c r="B562" s="15" t="s">
        <v>815</v>
      </c>
      <c r="C562" s="6" t="s">
        <v>810</v>
      </c>
      <c r="D562" s="336" t="s">
        <v>816</v>
      </c>
      <c r="E562" s="116" t="str">
        <f>VLOOKUP(D562,'Mstr_Sh-BIL-Audit'!$A$551:$B$557,2,0)</f>
        <v xml:space="preserve">RCM </v>
      </c>
      <c r="F562" s="6" t="e">
        <f>VLOOKUP(E562,Input!$G$76:$H$85,2,0)</f>
        <v>#N/A</v>
      </c>
      <c r="G562" s="6"/>
      <c r="H562" s="6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hidden="1" customHeight="1">
      <c r="A563" s="6" t="s">
        <v>676</v>
      </c>
      <c r="B563" s="15" t="s">
        <v>815</v>
      </c>
      <c r="C563" s="6" t="s">
        <v>812</v>
      </c>
      <c r="D563" s="336" t="s">
        <v>811</v>
      </c>
      <c r="E563" s="116" t="str">
        <f>VLOOKUP(D563,'Mstr_Sh-BIL-Audit'!$A$560:$B$566,2,0)</f>
        <v>Restricted</v>
      </c>
      <c r="F563" s="6">
        <f>VLOOKUP(E563,Input!$G$76:$H$85,2,0)</f>
        <v>8</v>
      </c>
      <c r="G563" s="6"/>
      <c r="H563" s="6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hidden="1" customHeight="1">
      <c r="A564" s="6" t="s">
        <v>676</v>
      </c>
      <c r="B564" s="15" t="s">
        <v>815</v>
      </c>
      <c r="C564" s="6" t="s">
        <v>814</v>
      </c>
      <c r="D564" s="336" t="s">
        <v>811</v>
      </c>
      <c r="E564" s="116" t="str">
        <f>VLOOKUP(D564,'Mstr_Sh-BIL-Audit'!$A$569:$B$573,2,0)</f>
        <v>Restricted</v>
      </c>
      <c r="F564" s="6">
        <f>VLOOKUP(E564,Input!$G$76:$H$85,2,0)</f>
        <v>8</v>
      </c>
      <c r="G564" s="6"/>
      <c r="H564" s="6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hidden="1" customHeight="1">
      <c r="A565" s="6" t="s">
        <v>715</v>
      </c>
      <c r="B565" s="15" t="s">
        <v>809</v>
      </c>
      <c r="C565" s="6" t="s">
        <v>810</v>
      </c>
      <c r="D565" s="336" t="s">
        <v>811</v>
      </c>
      <c r="E565" s="116" t="str">
        <f>VLOOKUP(D565,'Mstr_Sh-BIL-Audit'!$A$523:$B$529,2,0)</f>
        <v>Restricted</v>
      </c>
      <c r="F565" s="6">
        <f>VLOOKUP(E565,Input!$G$76:$H$85,2,0)</f>
        <v>8</v>
      </c>
      <c r="G565" s="6"/>
      <c r="H565" s="6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hidden="1" customHeight="1">
      <c r="A566" s="6" t="s">
        <v>715</v>
      </c>
      <c r="B566" s="15" t="s">
        <v>809</v>
      </c>
      <c r="C566" s="6" t="s">
        <v>812</v>
      </c>
      <c r="D566" s="336" t="s">
        <v>813</v>
      </c>
      <c r="E566" s="116" t="str">
        <f>VLOOKUP(D566,'Mstr_Sh-BIL-Audit'!$A$534:$B$540,2,0)</f>
        <v>RCM</v>
      </c>
      <c r="F566" s="6">
        <f>VLOOKUP(E566,Input!$G$76:$H$85,2,0)</f>
        <v>1</v>
      </c>
      <c r="G566" s="6"/>
      <c r="H566" s="6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hidden="1" customHeight="1">
      <c r="A567" s="6" t="s">
        <v>715</v>
      </c>
      <c r="B567" s="15" t="s">
        <v>809</v>
      </c>
      <c r="C567" s="6" t="s">
        <v>814</v>
      </c>
      <c r="D567" s="336" t="s">
        <v>811</v>
      </c>
      <c r="E567" s="116" t="str">
        <f>VLOOKUP(D567,'Mstr_Sh-BIL-Audit'!$A$543:$B$547,2,0)</f>
        <v>Restricted</v>
      </c>
      <c r="F567" s="6">
        <f>VLOOKUP(E567,Input!$G$76:$H$85,2,0)</f>
        <v>8</v>
      </c>
      <c r="G567" s="6"/>
      <c r="H567" s="6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hidden="1" customHeight="1">
      <c r="A568" s="6" t="s">
        <v>715</v>
      </c>
      <c r="B568" s="15" t="s">
        <v>815</v>
      </c>
      <c r="C568" s="6" t="s">
        <v>810</v>
      </c>
      <c r="D568" s="336" t="s">
        <v>817</v>
      </c>
      <c r="E568" s="116" t="str">
        <f>VLOOKUP(D568,'Mstr_Sh-BIL-Audit'!$A$551:$B$557,2,0)</f>
        <v>Restricted</v>
      </c>
      <c r="F568" s="6">
        <f>VLOOKUP(E568,Input!$G$76:$H$85,2,0)</f>
        <v>8</v>
      </c>
      <c r="G568" s="6"/>
      <c r="H568" s="6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hidden="1" customHeight="1">
      <c r="A569" s="6" t="s">
        <v>715</v>
      </c>
      <c r="B569" s="15" t="s">
        <v>815</v>
      </c>
      <c r="C569" s="6" t="s">
        <v>812</v>
      </c>
      <c r="D569" s="336" t="s">
        <v>817</v>
      </c>
      <c r="E569" s="116" t="str">
        <f>VLOOKUP(D569,'Mstr_Sh-BIL-Audit'!$A$560:$B$566,2,0)</f>
        <v>Restricted</v>
      </c>
      <c r="F569" s="6">
        <f>VLOOKUP(E569,Input!$G$76:$H$85,2,0)</f>
        <v>8</v>
      </c>
      <c r="G569" s="6"/>
      <c r="H569" s="6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hidden="1" customHeight="1">
      <c r="A570" s="6" t="s">
        <v>715</v>
      </c>
      <c r="B570" s="15" t="s">
        <v>815</v>
      </c>
      <c r="C570" s="6" t="s">
        <v>814</v>
      </c>
      <c r="D570" s="336" t="s">
        <v>818</v>
      </c>
      <c r="E570" s="116" t="str">
        <f>VLOOKUP(D570,'Mstr_Sh-BIL-Audit'!$A$569:$B$573,2,0)</f>
        <v>Restricted</v>
      </c>
      <c r="F570" s="6">
        <f>VLOOKUP(E570,Input!$G$76:$H$85,2,0)</f>
        <v>8</v>
      </c>
      <c r="G570" s="6"/>
      <c r="H570" s="6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hidden="1" customHeight="1">
      <c r="A571" s="6" t="s">
        <v>129</v>
      </c>
      <c r="B571" s="15" t="s">
        <v>809</v>
      </c>
      <c r="C571" s="6" t="s">
        <v>810</v>
      </c>
      <c r="D571" s="336" t="s">
        <v>811</v>
      </c>
      <c r="E571" s="116" t="str">
        <f>VLOOKUP(D571,'Mstr_Sh-BIL-Audit'!$A$523:$B$529,2,0)</f>
        <v>Restricted</v>
      </c>
      <c r="F571" s="6">
        <f>VLOOKUP(E571,Input!$G$76:$H$85,2,0)</f>
        <v>8</v>
      </c>
      <c r="G571" s="6"/>
      <c r="H571" s="6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hidden="1" customHeight="1">
      <c r="A572" s="6" t="s">
        <v>129</v>
      </c>
      <c r="B572" s="15" t="s">
        <v>809</v>
      </c>
      <c r="C572" s="6" t="s">
        <v>812</v>
      </c>
      <c r="D572" s="336" t="s">
        <v>813</v>
      </c>
      <c r="E572" s="116" t="str">
        <f>VLOOKUP(D572,'Mstr_Sh-BIL-Audit'!$A$534:$B$540,2,0)</f>
        <v>RCM</v>
      </c>
      <c r="F572" s="6">
        <f>VLOOKUP(E572,Input!$G$76:$H$85,2,0)</f>
        <v>1</v>
      </c>
      <c r="G572" s="6"/>
      <c r="H572" s="6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hidden="1" customHeight="1">
      <c r="A573" s="6" t="s">
        <v>129</v>
      </c>
      <c r="B573" s="15" t="s">
        <v>809</v>
      </c>
      <c r="C573" s="6" t="s">
        <v>814</v>
      </c>
      <c r="D573" s="336" t="s">
        <v>811</v>
      </c>
      <c r="E573" s="116" t="str">
        <f>VLOOKUP(D573,'Mstr_Sh-BIL-Audit'!$A$543:$B$547,2,0)</f>
        <v>Restricted</v>
      </c>
      <c r="F573" s="6">
        <f>VLOOKUP(E573,Input!$G$76:$H$85,2,0)</f>
        <v>8</v>
      </c>
      <c r="G573" s="6"/>
      <c r="H573" s="6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hidden="1" customHeight="1">
      <c r="A574" s="6" t="s">
        <v>129</v>
      </c>
      <c r="B574" s="15" t="s">
        <v>815</v>
      </c>
      <c r="C574" s="6" t="s">
        <v>810</v>
      </c>
      <c r="D574" s="336" t="s">
        <v>817</v>
      </c>
      <c r="E574" s="116" t="str">
        <f>VLOOKUP(D574,'Mstr_Sh-BIL-Audit'!$A$551:$B$557,2,0)</f>
        <v>Restricted</v>
      </c>
      <c r="F574" s="6">
        <f>VLOOKUP(E574,Input!$G$76:$H$85,2,0)</f>
        <v>8</v>
      </c>
      <c r="G574" s="6"/>
      <c r="H574" s="6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hidden="1" customHeight="1">
      <c r="A575" s="6" t="s">
        <v>129</v>
      </c>
      <c r="B575" s="15" t="s">
        <v>815</v>
      </c>
      <c r="C575" s="6" t="s">
        <v>812</v>
      </c>
      <c r="D575" s="336" t="s">
        <v>817</v>
      </c>
      <c r="E575" s="116" t="str">
        <f>VLOOKUP(D575,'Mstr_Sh-BIL-Audit'!$A$560:$B$566,2,0)</f>
        <v>Restricted</v>
      </c>
      <c r="F575" s="6">
        <f>VLOOKUP(E575,Input!$G$76:$H$85,2,0)</f>
        <v>8</v>
      </c>
      <c r="G575" s="6"/>
      <c r="H575" s="6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hidden="1" customHeight="1">
      <c r="A576" s="6" t="s">
        <v>129</v>
      </c>
      <c r="B576" s="15" t="s">
        <v>815</v>
      </c>
      <c r="C576" s="6" t="s">
        <v>814</v>
      </c>
      <c r="D576" s="336" t="s">
        <v>818</v>
      </c>
      <c r="E576" s="116" t="str">
        <f>VLOOKUP(D576,'Mstr_Sh-BIL-Audit'!$A$569:$B$573,2,0)</f>
        <v>Restricted</v>
      </c>
      <c r="F576" s="6">
        <f>VLOOKUP(E576,Input!$G$76:$H$85,2,0)</f>
        <v>8</v>
      </c>
      <c r="G576" s="6"/>
      <c r="H576" s="6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hidden="1" customHeight="1">
      <c r="A577" s="6" t="s">
        <v>367</v>
      </c>
      <c r="B577" s="15" t="s">
        <v>809</v>
      </c>
      <c r="C577" s="6" t="s">
        <v>810</v>
      </c>
      <c r="D577" s="336" t="s">
        <v>811</v>
      </c>
      <c r="E577" s="116" t="str">
        <f>VLOOKUP(D577,'Mstr_Sh-BIL-Audit'!$A$523:$B$529,2,0)</f>
        <v>Restricted</v>
      </c>
      <c r="F577" s="6">
        <f>VLOOKUP(E577,Input!$G$76:$H$85,2,0)</f>
        <v>8</v>
      </c>
      <c r="G577" s="6"/>
      <c r="H577" s="6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hidden="1" customHeight="1">
      <c r="A578" s="6" t="s">
        <v>367</v>
      </c>
      <c r="B578" s="15" t="s">
        <v>809</v>
      </c>
      <c r="C578" s="6" t="s">
        <v>812</v>
      </c>
      <c r="D578" s="336" t="s">
        <v>813</v>
      </c>
      <c r="E578" s="116" t="str">
        <f>VLOOKUP(D578,'Mstr_Sh-BIL-Audit'!$A$534:$B$540,2,0)</f>
        <v>RCM</v>
      </c>
      <c r="F578" s="6">
        <f>VLOOKUP(E578,Input!$G$76:$H$85,2,0)</f>
        <v>1</v>
      </c>
      <c r="G578" s="6"/>
      <c r="H578" s="6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hidden="1" customHeight="1">
      <c r="A579" s="6" t="s">
        <v>367</v>
      </c>
      <c r="B579" s="15" t="s">
        <v>809</v>
      </c>
      <c r="C579" s="6" t="s">
        <v>814</v>
      </c>
      <c r="D579" s="336" t="s">
        <v>811</v>
      </c>
      <c r="E579" s="116" t="str">
        <f>VLOOKUP(D579,'Mstr_Sh-BIL-Audit'!$A$543:$B$547,2,0)</f>
        <v>Restricted</v>
      </c>
      <c r="F579" s="6">
        <f>VLOOKUP(E579,Input!$G$76:$H$85,2,0)</f>
        <v>8</v>
      </c>
      <c r="G579" s="6"/>
      <c r="H579" s="6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hidden="1" customHeight="1">
      <c r="A580" s="6" t="s">
        <v>367</v>
      </c>
      <c r="B580" s="15" t="s">
        <v>815</v>
      </c>
      <c r="C580" s="6" t="s">
        <v>810</v>
      </c>
      <c r="D580" s="336" t="s">
        <v>817</v>
      </c>
      <c r="E580" s="116" t="str">
        <f>VLOOKUP(D580,'Mstr_Sh-BIL-Audit'!$A$551:$B$557,2,0)</f>
        <v>Restricted</v>
      </c>
      <c r="F580" s="6">
        <f>VLOOKUP(E580,Input!$G$76:$H$85,2,0)</f>
        <v>8</v>
      </c>
      <c r="G580" s="6"/>
      <c r="H580" s="6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hidden="1" customHeight="1">
      <c r="A581" s="6" t="s">
        <v>367</v>
      </c>
      <c r="B581" s="15" t="s">
        <v>815</v>
      </c>
      <c r="C581" s="6" t="s">
        <v>812</v>
      </c>
      <c r="D581" s="336" t="s">
        <v>817</v>
      </c>
      <c r="E581" s="116" t="str">
        <f>VLOOKUP(D581,'Mstr_Sh-BIL-Audit'!$A$560:$B$566,2,0)</f>
        <v>Restricted</v>
      </c>
      <c r="F581" s="6">
        <f>VLOOKUP(E581,Input!$G$76:$H$85,2,0)</f>
        <v>8</v>
      </c>
      <c r="G581" s="6"/>
      <c r="H581" s="6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hidden="1" customHeight="1">
      <c r="A582" s="6" t="s">
        <v>367</v>
      </c>
      <c r="B582" s="15" t="s">
        <v>815</v>
      </c>
      <c r="C582" s="6" t="s">
        <v>814</v>
      </c>
      <c r="D582" s="336" t="s">
        <v>818</v>
      </c>
      <c r="E582" s="116" t="str">
        <f>VLOOKUP(D582,'Mstr_Sh-BIL-Audit'!$A$569:$B$573,2,0)</f>
        <v>Restricted</v>
      </c>
      <c r="F582" s="6">
        <f>VLOOKUP(E582,Input!$G$76:$H$85,2,0)</f>
        <v>8</v>
      </c>
      <c r="G582" s="6"/>
      <c r="H582" s="6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hidden="1" customHeight="1">
      <c r="A583" s="6" t="s">
        <v>778</v>
      </c>
      <c r="B583" s="15" t="s">
        <v>809</v>
      </c>
      <c r="C583" s="6" t="s">
        <v>810</v>
      </c>
      <c r="D583" s="336" t="s">
        <v>811</v>
      </c>
      <c r="E583" s="116" t="str">
        <f>VLOOKUP(D583,'Mstr_Sh-BIL-Audit'!$A$523:$B$529,2,0)</f>
        <v>Restricted</v>
      </c>
      <c r="F583" s="6">
        <f>VLOOKUP(E583,Input!$G$76:$H$85,2,0)</f>
        <v>8</v>
      </c>
      <c r="G583" s="6"/>
      <c r="H583" s="6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hidden="1" customHeight="1">
      <c r="A584" s="6" t="s">
        <v>778</v>
      </c>
      <c r="B584" s="15" t="s">
        <v>809</v>
      </c>
      <c r="C584" s="6" t="s">
        <v>812</v>
      </c>
      <c r="D584" s="336" t="s">
        <v>813</v>
      </c>
      <c r="E584" s="116" t="str">
        <f>VLOOKUP(D584,'Mstr_Sh-BIL-Audit'!$A$534:$B$540,2,0)</f>
        <v>RCM</v>
      </c>
      <c r="F584" s="6">
        <f>VLOOKUP(E584,Input!$G$76:$H$85,2,0)</f>
        <v>1</v>
      </c>
      <c r="G584" s="6"/>
      <c r="H584" s="6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hidden="1" customHeight="1">
      <c r="A585" s="6" t="s">
        <v>778</v>
      </c>
      <c r="B585" s="15" t="s">
        <v>809</v>
      </c>
      <c r="C585" s="6" t="s">
        <v>814</v>
      </c>
      <c r="D585" s="336" t="s">
        <v>811</v>
      </c>
      <c r="E585" s="116" t="str">
        <f>VLOOKUP(D585,'Mstr_Sh-BIL-Audit'!$A$543:$B$547,2,0)</f>
        <v>Restricted</v>
      </c>
      <c r="F585" s="6">
        <f>VLOOKUP(E585,Input!$G$76:$H$85,2,0)</f>
        <v>8</v>
      </c>
      <c r="G585" s="6"/>
      <c r="H585" s="6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hidden="1" customHeight="1">
      <c r="A586" s="6" t="s">
        <v>778</v>
      </c>
      <c r="B586" s="15" t="s">
        <v>815</v>
      </c>
      <c r="C586" s="6" t="s">
        <v>810</v>
      </c>
      <c r="D586" s="336" t="s">
        <v>817</v>
      </c>
      <c r="E586" s="116" t="str">
        <f>VLOOKUP(D586,'Mstr_Sh-BIL-Audit'!$A$551:$B$557,2,0)</f>
        <v>Restricted</v>
      </c>
      <c r="F586" s="6">
        <f>VLOOKUP(E586,Input!$G$76:$H$85,2,0)</f>
        <v>8</v>
      </c>
      <c r="G586" s="6"/>
      <c r="H586" s="6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hidden="1" customHeight="1">
      <c r="A587" s="6" t="s">
        <v>778</v>
      </c>
      <c r="B587" s="15" t="s">
        <v>815</v>
      </c>
      <c r="C587" s="6" t="s">
        <v>812</v>
      </c>
      <c r="D587" s="336" t="s">
        <v>817</v>
      </c>
      <c r="E587" s="116" t="str">
        <f>VLOOKUP(D587,'Mstr_Sh-BIL-Audit'!$A$560:$B$566,2,0)</f>
        <v>Restricted</v>
      </c>
      <c r="F587" s="6">
        <f>VLOOKUP(E587,Input!$G$76:$H$85,2,0)</f>
        <v>8</v>
      </c>
      <c r="G587" s="6"/>
      <c r="H587" s="6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hidden="1" customHeight="1">
      <c r="A588" s="6" t="s">
        <v>778</v>
      </c>
      <c r="B588" s="15" t="s">
        <v>815</v>
      </c>
      <c r="C588" s="6" t="s">
        <v>814</v>
      </c>
      <c r="D588" s="336" t="s">
        <v>818</v>
      </c>
      <c r="E588" s="116" t="str">
        <f>VLOOKUP(D588,'Mstr_Sh-BIL-Audit'!$A$569:$B$573,2,0)</f>
        <v>Restricted</v>
      </c>
      <c r="F588" s="6">
        <f>VLOOKUP(E588,Input!$G$76:$H$85,2,0)</f>
        <v>8</v>
      </c>
      <c r="G588" s="6"/>
      <c r="H588" s="6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hidden="1" customHeight="1">
      <c r="A589" s="6" t="s">
        <v>620</v>
      </c>
      <c r="B589" s="15" t="s">
        <v>809</v>
      </c>
      <c r="C589" s="6" t="s">
        <v>810</v>
      </c>
      <c r="D589" s="336" t="s">
        <v>811</v>
      </c>
      <c r="E589" s="116" t="str">
        <f>VLOOKUP(D589,'Mstr_Sh-BIL-Audit'!$A$523:$B$529,2,0)</f>
        <v>Restricted</v>
      </c>
      <c r="F589" s="6">
        <f>VLOOKUP(E589,Input!$G$76:$H$85,2,0)</f>
        <v>8</v>
      </c>
      <c r="G589" s="6"/>
      <c r="H589" s="6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hidden="1" customHeight="1">
      <c r="A590" s="6" t="s">
        <v>620</v>
      </c>
      <c r="B590" s="15" t="s">
        <v>809</v>
      </c>
      <c r="C590" s="6" t="s">
        <v>812</v>
      </c>
      <c r="D590" s="336" t="s">
        <v>813</v>
      </c>
      <c r="E590" s="116" t="str">
        <f>VLOOKUP(D590,'Mstr_Sh-BIL-Audit'!$A$534:$B$540,2,0)</f>
        <v>RCM</v>
      </c>
      <c r="F590" s="6">
        <f>VLOOKUP(E590,Input!$G$76:$H$85,2,0)</f>
        <v>1</v>
      </c>
      <c r="G590" s="6"/>
      <c r="H590" s="6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hidden="1" customHeight="1">
      <c r="A591" s="6" t="s">
        <v>620</v>
      </c>
      <c r="B591" s="15" t="s">
        <v>809</v>
      </c>
      <c r="C591" s="6" t="s">
        <v>814</v>
      </c>
      <c r="D591" s="336" t="s">
        <v>811</v>
      </c>
      <c r="E591" s="116" t="str">
        <f>VLOOKUP(D591,'Mstr_Sh-BIL-Audit'!$A$543:$B$547,2,0)</f>
        <v>Restricted</v>
      </c>
      <c r="F591" s="6">
        <f>VLOOKUP(E591,Input!$G$76:$H$85,2,0)</f>
        <v>8</v>
      </c>
      <c r="G591" s="6"/>
      <c r="H591" s="6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hidden="1" customHeight="1">
      <c r="A592" s="6" t="s">
        <v>620</v>
      </c>
      <c r="B592" s="15" t="s">
        <v>815</v>
      </c>
      <c r="C592" s="6" t="s">
        <v>810</v>
      </c>
      <c r="D592" s="336" t="s">
        <v>817</v>
      </c>
      <c r="E592" s="116" t="str">
        <f>VLOOKUP(D592,'Mstr_Sh-BIL-Audit'!$A$551:$B$557,2,0)</f>
        <v>Restricted</v>
      </c>
      <c r="F592" s="6">
        <f>VLOOKUP(E592,Input!$G$76:$H$85,2,0)</f>
        <v>8</v>
      </c>
      <c r="G592" s="6"/>
      <c r="H592" s="6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hidden="1" customHeight="1">
      <c r="A593" s="6" t="s">
        <v>620</v>
      </c>
      <c r="B593" s="15" t="s">
        <v>815</v>
      </c>
      <c r="C593" s="6" t="s">
        <v>812</v>
      </c>
      <c r="D593" s="336" t="s">
        <v>817</v>
      </c>
      <c r="E593" s="116" t="str">
        <f>VLOOKUP(D593,'Mstr_Sh-BIL-Audit'!$A$560:$B$566,2,0)</f>
        <v>Restricted</v>
      </c>
      <c r="F593" s="6">
        <f>VLOOKUP(E593,Input!$G$76:$H$85,2,0)</f>
        <v>8</v>
      </c>
      <c r="G593" s="6"/>
      <c r="H593" s="6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hidden="1" customHeight="1">
      <c r="A594" s="6" t="s">
        <v>620</v>
      </c>
      <c r="B594" s="15" t="s">
        <v>815</v>
      </c>
      <c r="C594" s="6" t="s">
        <v>814</v>
      </c>
      <c r="D594" s="336" t="s">
        <v>818</v>
      </c>
      <c r="E594" s="116" t="str">
        <f>VLOOKUP(D594,'Mstr_Sh-BIL-Audit'!$A$569:$B$573,2,0)</f>
        <v>Restricted</v>
      </c>
      <c r="F594" s="6">
        <f>VLOOKUP(E594,Input!$G$76:$H$85,2,0)</f>
        <v>8</v>
      </c>
      <c r="G594" s="6"/>
      <c r="H594" s="6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hidden="1" customHeight="1">
      <c r="A595" s="6" t="s">
        <v>620</v>
      </c>
      <c r="B595" s="6" t="s">
        <v>820</v>
      </c>
      <c r="C595" s="6" t="s">
        <v>597</v>
      </c>
      <c r="D595" s="336" t="s">
        <v>720</v>
      </c>
      <c r="E595" s="116" t="str">
        <f>VLOOKUP(D595,'MS-Doc'!A300:B302,2,0)</f>
        <v>Not Applicable</v>
      </c>
      <c r="F595" s="6">
        <f>VLOOKUP(E595,Input!$G$76:$H$85,2,0)</f>
        <v>0</v>
      </c>
      <c r="G595" s="6"/>
      <c r="H595" s="6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hidden="1" customHeight="1">
      <c r="A596" s="6" t="s">
        <v>620</v>
      </c>
      <c r="B596" s="6" t="s">
        <v>821</v>
      </c>
      <c r="C596" s="6" t="s">
        <v>822</v>
      </c>
      <c r="D596" s="336" t="s">
        <v>720</v>
      </c>
      <c r="E596" s="116" t="str">
        <f>VLOOKUP(D596,'MS-Doc'!A300:B302,2,0)</f>
        <v>Not Applicable</v>
      </c>
      <c r="F596" s="6">
        <f>VLOOKUP(E596,Input!$G$76:$H$85,2,0)</f>
        <v>0</v>
      </c>
      <c r="G596" s="6"/>
      <c r="H596" s="6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hidden="1" customHeight="1">
      <c r="A597" s="6" t="s">
        <v>823</v>
      </c>
      <c r="B597" s="6" t="s">
        <v>498</v>
      </c>
      <c r="C597" s="6" t="s">
        <v>677</v>
      </c>
      <c r="D597" s="336" t="s">
        <v>43</v>
      </c>
      <c r="E597" s="116" t="str">
        <f>VLOOKUP(D597,'Master Sheet-BS'!$A$247:$B$250,2,0)</f>
        <v>Not Applicable</v>
      </c>
      <c r="F597" s="6">
        <f>VLOOKUP(E597,Input!$G$76:$H$85,2,0)</f>
        <v>0</v>
      </c>
      <c r="G597" s="5"/>
      <c r="H597" s="6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hidden="1" customHeight="1">
      <c r="A598" s="6" t="s">
        <v>823</v>
      </c>
      <c r="B598" s="6" t="s">
        <v>678</v>
      </c>
      <c r="C598" s="6" t="s">
        <v>730</v>
      </c>
      <c r="D598" s="343">
        <f>FOIR!D695</f>
        <v>100000</v>
      </c>
      <c r="E598" s="116" t="str">
        <f>IF((D598/100000)&lt;1,"Restricted","Not Applicable")</f>
        <v>Not Applicable</v>
      </c>
      <c r="F598" s="6">
        <f>VLOOKUP(E598,Input!$G$76:$H$85,2,0)</f>
        <v>0</v>
      </c>
      <c r="G598" s="5"/>
      <c r="H598" s="6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hidden="1" customHeight="1">
      <c r="A599" s="6" t="s">
        <v>823</v>
      </c>
      <c r="B599" s="6" t="s">
        <v>268</v>
      </c>
      <c r="C599" s="6" t="s">
        <v>680</v>
      </c>
      <c r="D599" s="340">
        <f>FOIR!C689</f>
        <v>3.5125839927827272E-2</v>
      </c>
      <c r="E599" s="116" t="str">
        <f>IF(D599&gt;=100%, "Restricted", "Not Applicable")</f>
        <v>Not Applicable</v>
      </c>
      <c r="F599" s="6">
        <f>VLOOKUP(E599,Input!$G$76:$H$85,2,0)</f>
        <v>0</v>
      </c>
      <c r="G599" s="5"/>
      <c r="H599" s="6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hidden="1" customHeight="1">
      <c r="A600" s="6" t="s">
        <v>823</v>
      </c>
      <c r="B600" s="6" t="s">
        <v>683</v>
      </c>
      <c r="C600" s="6" t="s">
        <v>684</v>
      </c>
      <c r="D600" s="6">
        <f>FOIR!D696</f>
        <v>36</v>
      </c>
      <c r="E600" s="116" t="str">
        <f>IF(D600&gt;36, "Restricted","Not Applicable")</f>
        <v>Not Applicable</v>
      </c>
      <c r="F600" s="6">
        <f>VLOOKUP(E600,Input!$G$76:$H$85,2,0)</f>
        <v>0</v>
      </c>
      <c r="G600" s="5"/>
      <c r="H600" s="6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hidden="1" customHeight="1">
      <c r="A601" s="6" t="s">
        <v>823</v>
      </c>
      <c r="B601" s="6" t="s">
        <v>214</v>
      </c>
      <c r="C601" s="6" t="s">
        <v>824</v>
      </c>
      <c r="D601" s="350" t="s">
        <v>216</v>
      </c>
      <c r="E601" s="116" t="str">
        <f>VLOOKUP(D601,'Master Sheet_ GST'!A3:B4,2,0)</f>
        <v>Not Applicable</v>
      </c>
      <c r="F601" s="6">
        <f>VLOOKUP(E601,Input!$G$76:$H$85,2,0)</f>
        <v>0</v>
      </c>
      <c r="G601" s="5"/>
      <c r="H601" s="6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hidden="1" customHeight="1">
      <c r="A602" s="6" t="s">
        <v>823</v>
      </c>
      <c r="B602" s="6" t="s">
        <v>510</v>
      </c>
      <c r="C602" s="6" t="s">
        <v>825</v>
      </c>
      <c r="D602" s="336" t="s">
        <v>687</v>
      </c>
      <c r="E602" s="116" t="str">
        <f>VLOOKUP(D602,'Master Sheet-BS'!$A$357:$B$360,2,0)</f>
        <v>Not Applicable</v>
      </c>
      <c r="F602" s="6">
        <f>VLOOKUP(E602,Input!$G$76:$H$85,2,0)</f>
        <v>0</v>
      </c>
      <c r="G602" s="5"/>
      <c r="H602" s="6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hidden="1" customHeight="1">
      <c r="A603" s="6" t="s">
        <v>823</v>
      </c>
      <c r="B603" s="6" t="s">
        <v>510</v>
      </c>
      <c r="C603" s="6" t="s">
        <v>688</v>
      </c>
      <c r="D603" s="336" t="s">
        <v>826</v>
      </c>
      <c r="E603" s="116" t="str">
        <f>VLOOKUP(D603,'Master Sheet-BS'!$A$25:$B$26,2,0)</f>
        <v>Not Applicable</v>
      </c>
      <c r="F603" s="6">
        <f>VLOOKUP(E603,Input!$G$76:$H$85,2,0)</f>
        <v>0</v>
      </c>
      <c r="G603" s="5"/>
      <c r="H603" s="6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hidden="1" customHeight="1">
      <c r="A604" s="6" t="s">
        <v>823</v>
      </c>
      <c r="B604" s="15" t="s">
        <v>641</v>
      </c>
      <c r="C604" s="6" t="s">
        <v>827</v>
      </c>
      <c r="D604" s="127" t="s">
        <v>690</v>
      </c>
      <c r="E604" s="116" t="str">
        <f>VLOOKUP(D604,'Master Sheet-BS'!$A$29:$B$31,2,0)</f>
        <v>Not Applicable</v>
      </c>
      <c r="F604" s="6">
        <f>VLOOKUP(E604,Input!$G$76:$H$85,2,0)</f>
        <v>0</v>
      </c>
      <c r="G604" s="5"/>
      <c r="H604" s="6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hidden="1" customHeight="1">
      <c r="A605" s="6" t="s">
        <v>823</v>
      </c>
      <c r="B605" s="6" t="s">
        <v>691</v>
      </c>
      <c r="C605" s="6" t="s">
        <v>692</v>
      </c>
      <c r="D605" s="336" t="s">
        <v>219</v>
      </c>
      <c r="E605" s="116" t="str">
        <f>VLOOKUP(D605,'Master Sheet_ GST'!A7:B8,2,0)</f>
        <v>ZCM</v>
      </c>
      <c r="F605" s="6">
        <f>VLOOKUP(E605,Input!$G$76:$H$85,2,0)</f>
        <v>2</v>
      </c>
      <c r="G605" s="5"/>
      <c r="H605" s="6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hidden="1" customHeight="1">
      <c r="A606" s="6" t="s">
        <v>823</v>
      </c>
      <c r="B606" s="6" t="s">
        <v>515</v>
      </c>
      <c r="C606" s="6" t="s">
        <v>693</v>
      </c>
      <c r="D606" s="336" t="s">
        <v>223</v>
      </c>
      <c r="E606" s="116" t="str">
        <f>VLOOKUP(D606,'Master Sheet_ GST'!A11:B14,2,0)</f>
        <v>ZCM</v>
      </c>
      <c r="F606" s="6">
        <f>VLOOKUP(E606,Input!$G$76:$H$85,2,0)</f>
        <v>2</v>
      </c>
      <c r="G606" s="5"/>
      <c r="H606" s="6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hidden="1" customHeight="1">
      <c r="A607" s="6" t="s">
        <v>823</v>
      </c>
      <c r="B607" s="6" t="s">
        <v>518</v>
      </c>
      <c r="C607" s="6" t="s">
        <v>828</v>
      </c>
      <c r="D607" s="336" t="s">
        <v>224</v>
      </c>
      <c r="E607" s="116" t="str">
        <f>VLOOKUP(D607,'Master Sheet_ GST'!A17:B18,2,0)</f>
        <v>ZCM</v>
      </c>
      <c r="F607" s="6">
        <f>VLOOKUP(E607,Input!$G$76:$H$85,2,0)</f>
        <v>2</v>
      </c>
      <c r="G607" s="5"/>
      <c r="H607" s="6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hidden="1" customHeight="1">
      <c r="A608" s="6" t="s">
        <v>823</v>
      </c>
      <c r="B608" s="6" t="s">
        <v>695</v>
      </c>
      <c r="C608" s="6" t="s">
        <v>696</v>
      </c>
      <c r="D608" s="336" t="s">
        <v>227</v>
      </c>
      <c r="E608" s="116" t="str">
        <f>VLOOKUP(D608,'Master Sheet-BS'!$A$51:$B$52,2,0)</f>
        <v>Not Applicable</v>
      </c>
      <c r="F608" s="6">
        <f>VLOOKUP(E608,Input!$G$76:$H$85,2,0)</f>
        <v>0</v>
      </c>
      <c r="G608" s="5"/>
      <c r="H608" s="6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hidden="1" customHeight="1">
      <c r="A609" s="6" t="s">
        <v>823</v>
      </c>
      <c r="B609" s="6" t="s">
        <v>697</v>
      </c>
      <c r="C609" s="6" t="s">
        <v>524</v>
      </c>
      <c r="D609" s="336" t="s">
        <v>227</v>
      </c>
      <c r="E609" s="116" t="str">
        <f>VLOOKUP(D609,'Master Sheet-BS'!$A$55:$B$56,2,0)</f>
        <v>Not Applicable</v>
      </c>
      <c r="F609" s="6">
        <f>VLOOKUP(E609,Input!$G$76:$H$85,2,0)</f>
        <v>0</v>
      </c>
      <c r="G609" s="5"/>
      <c r="H609" s="6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hidden="1" customHeight="1">
      <c r="A610" s="6" t="s">
        <v>823</v>
      </c>
      <c r="B610" s="6" t="s">
        <v>226</v>
      </c>
      <c r="C610" s="6" t="s">
        <v>829</v>
      </c>
      <c r="D610" s="336" t="s">
        <v>219</v>
      </c>
      <c r="E610" s="116" t="str">
        <f>VLOOKUP(D610,'Master Sheet_ GST'!A21:B22,2,0)</f>
        <v>ZCM</v>
      </c>
      <c r="F610" s="6">
        <f>VLOOKUP(E610,Input!$G$76:$H$85,2,0)</f>
        <v>2</v>
      </c>
      <c r="G610" s="5"/>
      <c r="H610" s="6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hidden="1" customHeight="1">
      <c r="A611" s="6" t="s">
        <v>823</v>
      </c>
      <c r="B611" s="6" t="s">
        <v>698</v>
      </c>
      <c r="C611" s="6" t="s">
        <v>699</v>
      </c>
      <c r="D611" s="336" t="s">
        <v>227</v>
      </c>
      <c r="E611" s="116" t="str">
        <f>VLOOKUP(D611,'Master Sheet-BS'!$A$59:$B$60,2,0)</f>
        <v>Not Applicable</v>
      </c>
      <c r="F611" s="6">
        <f>VLOOKUP(E611,Input!$G$76:$H$85,2,0)</f>
        <v>0</v>
      </c>
      <c r="G611" s="5"/>
      <c r="H611" s="6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hidden="1" customHeight="1">
      <c r="A612" s="6" t="s">
        <v>823</v>
      </c>
      <c r="B612" s="6" t="s">
        <v>77</v>
      </c>
      <c r="C612" s="6" t="s">
        <v>700</v>
      </c>
      <c r="D612" s="336" t="s">
        <v>830</v>
      </c>
      <c r="E612" s="116" t="str">
        <f>VLOOKUP(D612,'Master Sheet-BS'!$A$253:$B$256,2,0)</f>
        <v>Not Applicable</v>
      </c>
      <c r="F612" s="6">
        <f>VLOOKUP(E612,Input!$G$76:$H$85,2,0)</f>
        <v>0</v>
      </c>
      <c r="G612" s="5"/>
      <c r="H612" s="6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hidden="1" customHeight="1">
      <c r="A613" s="6" t="s">
        <v>823</v>
      </c>
      <c r="B613" s="6" t="s">
        <v>228</v>
      </c>
      <c r="C613" s="6" t="s">
        <v>701</v>
      </c>
      <c r="D613" s="336" t="s">
        <v>230</v>
      </c>
      <c r="E613" s="116" t="str">
        <f>VLOOKUP(D613,'Master Sheet_ GST'!A25:B26,2,0)</f>
        <v>Restricted</v>
      </c>
      <c r="F613" s="6">
        <f>VLOOKUP(E613,Input!$G$76:$H$85,2,0)</f>
        <v>8</v>
      </c>
      <c r="G613" s="5"/>
      <c r="H613" s="6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hidden="1" customHeight="1">
      <c r="A614" s="6" t="s">
        <v>823</v>
      </c>
      <c r="B614" s="6" t="s">
        <v>231</v>
      </c>
      <c r="C614" s="6" t="s">
        <v>831</v>
      </c>
      <c r="D614" s="336" t="s">
        <v>234</v>
      </c>
      <c r="E614" s="116" t="str">
        <f>VLOOKUP(D614,'Master Sheet_ GST'!A29:B31,2,0)</f>
        <v>Not Applicable</v>
      </c>
      <c r="F614" s="6">
        <f>VLOOKUP(E614,Input!$G$76:$H$85,2,0)</f>
        <v>0</v>
      </c>
      <c r="G614" s="5"/>
      <c r="H614" s="6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hidden="1" customHeight="1">
      <c r="A615" s="6" t="s">
        <v>823</v>
      </c>
      <c r="B615" s="6" t="s">
        <v>513</v>
      </c>
      <c r="C615" s="6" t="s">
        <v>703</v>
      </c>
      <c r="D615" s="336" t="s">
        <v>832</v>
      </c>
      <c r="E615" s="116" t="str">
        <f>VLOOKUP(D615,'Master Sheet-BS'!$A$78:$B$79,2,0)</f>
        <v>ZCH</v>
      </c>
      <c r="F615" s="6">
        <f>VLOOKUP(E615,Input!$G$76:$H$85,2,0)</f>
        <v>3</v>
      </c>
      <c r="G615" s="5"/>
      <c r="H615" s="6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hidden="1" customHeight="1">
      <c r="A616" s="6" t="s">
        <v>823</v>
      </c>
      <c r="B616" s="6" t="s">
        <v>526</v>
      </c>
      <c r="C616" s="6" t="s">
        <v>527</v>
      </c>
      <c r="D616" s="336" t="s">
        <v>43</v>
      </c>
      <c r="E616" s="116" t="str">
        <f>VLOOKUP(D616,'Master Sheet-BS'!$A$82:$B$83,2,0)</f>
        <v>Not Applicable</v>
      </c>
      <c r="F616" s="6">
        <f>VLOOKUP(E616,Input!$G$76:$H$85,2,0)</f>
        <v>0</v>
      </c>
      <c r="G616" s="5"/>
      <c r="H616" s="6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hidden="1" customHeight="1">
      <c r="A617" s="6" t="s">
        <v>823</v>
      </c>
      <c r="B617" s="6" t="s">
        <v>532</v>
      </c>
      <c r="C617" s="6" t="s">
        <v>704</v>
      </c>
      <c r="D617" s="336" t="s">
        <v>833</v>
      </c>
      <c r="E617" s="116" t="str">
        <f>VLOOKUP(D617,'Master Sheet-BS'!$A$273:$B$277,2,0)</f>
        <v>CH-PL</v>
      </c>
      <c r="F617" s="6">
        <f>VLOOKUP(E617,Input!$G$76:$H$85,2,0)</f>
        <v>5</v>
      </c>
      <c r="G617" s="5"/>
      <c r="H617" s="6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hidden="1" customHeight="1">
      <c r="A618" s="6" t="s">
        <v>823</v>
      </c>
      <c r="B618" s="6" t="s">
        <v>534</v>
      </c>
      <c r="C618" s="345" t="s">
        <v>646</v>
      </c>
      <c r="D618" s="336" t="s">
        <v>834</v>
      </c>
      <c r="E618" s="116" t="str">
        <f>VLOOKUP(D618,'Master Sheet-BS'!$A$96:$B$98,2,0)</f>
        <v>Not Applicable</v>
      </c>
      <c r="F618" s="6">
        <f>VLOOKUP(E618,Input!$G$76:$H$85,2,0)</f>
        <v>0</v>
      </c>
      <c r="G618" s="5"/>
      <c r="H618" s="6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hidden="1" customHeight="1">
      <c r="A619" s="6" t="s">
        <v>823</v>
      </c>
      <c r="B619" s="6" t="s">
        <v>536</v>
      </c>
      <c r="C619" s="6" t="s">
        <v>537</v>
      </c>
      <c r="D619" s="336" t="s">
        <v>835</v>
      </c>
      <c r="E619" s="116" t="str">
        <f>VLOOKUP($D$619,'Master Sheet-BS'!$A$101:$B$103,2,0)</f>
        <v>CH-PL</v>
      </c>
      <c r="F619" s="6">
        <f>VLOOKUP(E619,Input!$G$76:$H$85,2,0)</f>
        <v>5</v>
      </c>
      <c r="G619" s="5"/>
      <c r="H619" s="6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hidden="1" customHeight="1">
      <c r="A620" s="6" t="s">
        <v>823</v>
      </c>
      <c r="B620" s="6" t="s">
        <v>647</v>
      </c>
      <c r="C620" s="6" t="s">
        <v>836</v>
      </c>
      <c r="D620" s="336" t="s">
        <v>545</v>
      </c>
      <c r="E620" s="116" t="str">
        <f>VLOOKUP($D620,'Master Sheet-BS'!$A$106:$B$107,2,0)</f>
        <v>Not Applicable</v>
      </c>
      <c r="F620" s="6">
        <f>VLOOKUP(E620,Input!$G$76:$H$85,2,0)</f>
        <v>0</v>
      </c>
      <c r="G620" s="5"/>
      <c r="H620" s="6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hidden="1" customHeight="1">
      <c r="A621" s="6" t="s">
        <v>823</v>
      </c>
      <c r="B621" s="6" t="s">
        <v>705</v>
      </c>
      <c r="C621" s="6" t="s">
        <v>706</v>
      </c>
      <c r="D621" s="336" t="s">
        <v>830</v>
      </c>
      <c r="E621" s="116" t="str">
        <f>VLOOKUP(D621,'Master Sheet-BS'!$A$280:$B$285,2,0)</f>
        <v>Not Applicable</v>
      </c>
      <c r="F621" s="6">
        <f>VLOOKUP(E621,Input!$G$76:$H$85,2,0)</f>
        <v>0</v>
      </c>
      <c r="G621" s="5"/>
      <c r="H621" s="6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hidden="1" customHeight="1">
      <c r="A622" s="6" t="s">
        <v>823</v>
      </c>
      <c r="B622" s="6" t="s">
        <v>705</v>
      </c>
      <c r="C622" s="6" t="s">
        <v>707</v>
      </c>
      <c r="D622" s="336" t="s">
        <v>837</v>
      </c>
      <c r="E622" s="116" t="str">
        <f>VLOOKUP(D622,'Master Sheet-BS'!$A$117:$B$119,2,0)</f>
        <v>ZCM</v>
      </c>
      <c r="F622" s="6">
        <f>VLOOKUP(E622,Input!$G$76:$H$85,2,0)</f>
        <v>2</v>
      </c>
      <c r="G622" s="5"/>
      <c r="H622" s="6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hidden="1" customHeight="1">
      <c r="A623" s="6" t="s">
        <v>823</v>
      </c>
      <c r="B623" s="6" t="s">
        <v>544</v>
      </c>
      <c r="C623" s="6" t="s">
        <v>545</v>
      </c>
      <c r="D623" s="336" t="s">
        <v>546</v>
      </c>
      <c r="E623" s="116" t="str">
        <f>VLOOKUP(D623,'Master Sheet-BS'!$A$243:$B$244,2,0)</f>
        <v>ZCM</v>
      </c>
      <c r="F623" s="6">
        <f>VLOOKUP(E623,Input!$G$76:$H$85,2,0)</f>
        <v>2</v>
      </c>
      <c r="G623" s="5"/>
      <c r="H623" s="6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hidden="1" customHeight="1">
      <c r="A624" s="6" t="s">
        <v>823</v>
      </c>
      <c r="B624" s="6" t="s">
        <v>547</v>
      </c>
      <c r="C624" s="5" t="s">
        <v>545</v>
      </c>
      <c r="D624" s="336" t="s">
        <v>546</v>
      </c>
      <c r="E624" s="116" t="str">
        <f>VLOOKUP(D624,'Master Sheet-BS'!$A$122:$B$123,2,0)</f>
        <v>RCM</v>
      </c>
      <c r="F624" s="6">
        <f>VLOOKUP(E624,Input!$G$76:$H$85,2,0)</f>
        <v>1</v>
      </c>
      <c r="G624" s="5"/>
      <c r="H624" s="6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hidden="1" customHeight="1">
      <c r="A625" s="6" t="s">
        <v>823</v>
      </c>
      <c r="B625" s="6" t="s">
        <v>548</v>
      </c>
      <c r="C625" s="6" t="s">
        <v>545</v>
      </c>
      <c r="D625" s="336" t="s">
        <v>546</v>
      </c>
      <c r="E625" s="116" t="str">
        <f>VLOOKUP(D625,'Master Sheet-BS'!$A$122:$B$123,2,0)</f>
        <v>RCM</v>
      </c>
      <c r="F625" s="6">
        <f>VLOOKUP(E625,Input!$G$76:$H$85,2,0)</f>
        <v>1</v>
      </c>
      <c r="G625" s="5"/>
      <c r="H625" s="6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hidden="1" customHeight="1">
      <c r="A626" s="6" t="s">
        <v>823</v>
      </c>
      <c r="B626" s="6" t="s">
        <v>549</v>
      </c>
      <c r="C626" s="6" t="s">
        <v>550</v>
      </c>
      <c r="D626" s="336" t="s">
        <v>838</v>
      </c>
      <c r="E626" s="116" t="str">
        <f>VLOOKUP(D626,'Master Sheet-BS'!$A$288:$B$291,2,0)</f>
        <v>RCM</v>
      </c>
      <c r="F626" s="6">
        <f>VLOOKUP(E626,Input!$G$76:$H$85,2,0)</f>
        <v>1</v>
      </c>
      <c r="G626" s="5"/>
      <c r="H626" s="6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hidden="1" customHeight="1">
      <c r="A627" s="6" t="s">
        <v>823</v>
      </c>
      <c r="B627" s="6" t="s">
        <v>574</v>
      </c>
      <c r="C627" s="6" t="s">
        <v>575</v>
      </c>
      <c r="D627" s="336"/>
      <c r="E627" s="116" t="s">
        <v>132</v>
      </c>
      <c r="F627" s="6">
        <f>VLOOKUP(E627,Input!$G$76:$H$85,2,0)</f>
        <v>0</v>
      </c>
      <c r="G627" s="5"/>
      <c r="H627" s="6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hidden="1" customHeight="1">
      <c r="A628" s="6" t="s">
        <v>823</v>
      </c>
      <c r="B628" s="6" t="s">
        <v>666</v>
      </c>
      <c r="C628" s="6" t="s">
        <v>667</v>
      </c>
      <c r="D628" s="336"/>
      <c r="E628" s="116" t="s">
        <v>132</v>
      </c>
      <c r="F628" s="6">
        <f>VLOOKUP(E628,Input!$G$76:$H$85,2,0)</f>
        <v>0</v>
      </c>
      <c r="G628" s="5"/>
      <c r="H628" s="6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hidden="1" customHeight="1">
      <c r="A629" s="6" t="s">
        <v>823</v>
      </c>
      <c r="B629" s="6" t="s">
        <v>604</v>
      </c>
      <c r="C629" s="6" t="s">
        <v>708</v>
      </c>
      <c r="D629" s="336" t="s">
        <v>545</v>
      </c>
      <c r="E629" s="116" t="str">
        <f>VLOOKUP(D629,'Master Sheet-BS'!$A$131:$B$132,2,0)</f>
        <v>Not Applicable</v>
      </c>
      <c r="F629" s="6">
        <f>VLOOKUP(E629,Input!$G$76:$H$85,2,0)</f>
        <v>0</v>
      </c>
      <c r="G629" s="5"/>
      <c r="H629" s="6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hidden="1" customHeight="1">
      <c r="A630" s="6" t="s">
        <v>823</v>
      </c>
      <c r="B630" s="6" t="s">
        <v>551</v>
      </c>
      <c r="C630" s="6" t="s">
        <v>552</v>
      </c>
      <c r="D630" s="336" t="s">
        <v>839</v>
      </c>
      <c r="E630" s="116" t="str">
        <f>VLOOKUP(D630,'Master Sheet-BS'!$A$326:$B$330,2,0)</f>
        <v>Not Applicable</v>
      </c>
      <c r="F630" s="6">
        <f>VLOOKUP(E630,Input!$G$76:$H$85,2,0)</f>
        <v>0</v>
      </c>
      <c r="G630" s="5"/>
      <c r="H630" s="6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hidden="1" customHeight="1">
      <c r="A631" s="6" t="s">
        <v>823</v>
      </c>
      <c r="B631" s="6" t="s">
        <v>553</v>
      </c>
      <c r="C631" s="6" t="s">
        <v>709</v>
      </c>
      <c r="D631" s="336" t="s">
        <v>555</v>
      </c>
      <c r="E631" s="116" t="str">
        <f>VLOOKUP(D631,'Master Sheet-BS'!$A$294:$B$297,2,0)</f>
        <v>CH-PL</v>
      </c>
      <c r="F631" s="6">
        <f>VLOOKUP(E631,Input!$G$76:$H$85,2,0)</f>
        <v>5</v>
      </c>
      <c r="G631" s="5"/>
      <c r="H631" s="6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hidden="1" customHeight="1">
      <c r="A632" s="6" t="s">
        <v>823</v>
      </c>
      <c r="B632" s="6" t="s">
        <v>649</v>
      </c>
      <c r="C632" s="6" t="s">
        <v>650</v>
      </c>
      <c r="D632" s="336" t="s">
        <v>784</v>
      </c>
      <c r="E632" s="116" t="str">
        <f>VLOOKUP(D632,'Master Sheet-BS'!$A$148:$B$149,2,0)</f>
        <v>Not Applicable</v>
      </c>
      <c r="F632" s="6">
        <f>VLOOKUP(E632,Input!$G$76:$H$85,2,0)</f>
        <v>0</v>
      </c>
      <c r="G632" s="5"/>
      <c r="H632" s="6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hidden="1" customHeight="1">
      <c r="A633" s="6" t="s">
        <v>823</v>
      </c>
      <c r="B633" s="6" t="s">
        <v>236</v>
      </c>
      <c r="C633" s="6" t="s">
        <v>840</v>
      </c>
      <c r="D633" s="336" t="s">
        <v>243</v>
      </c>
      <c r="E633" s="116" t="str">
        <f>VLOOKUP(D633,'Master Sheet_ GST'!A34:B40,2,0)</f>
        <v>Restricted</v>
      </c>
      <c r="F633" s="6">
        <f>VLOOKUP(E633,Input!$G$76:$H$85,2,0)</f>
        <v>8</v>
      </c>
      <c r="G633" s="5"/>
      <c r="H633" s="6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hidden="1" customHeight="1">
      <c r="A634" s="6" t="s">
        <v>823</v>
      </c>
      <c r="B634" s="6" t="s">
        <v>652</v>
      </c>
      <c r="C634" s="6" t="s">
        <v>545</v>
      </c>
      <c r="D634" s="336" t="s">
        <v>545</v>
      </c>
      <c r="E634" s="116" t="str">
        <f>VLOOKUP($D634,'Master Sheet-BS'!$A$161:$B$162,2,0)</f>
        <v>Not Applicable</v>
      </c>
      <c r="F634" s="6">
        <f>VLOOKUP(E634,Input!$G$76:$H$85,2,0)</f>
        <v>0</v>
      </c>
      <c r="G634" s="5"/>
      <c r="H634" s="6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hidden="1" customHeight="1">
      <c r="A635" s="6" t="s">
        <v>823</v>
      </c>
      <c r="B635" s="6" t="s">
        <v>562</v>
      </c>
      <c r="C635" s="6" t="s">
        <v>545</v>
      </c>
      <c r="D635" s="336" t="s">
        <v>841</v>
      </c>
      <c r="E635" s="116" t="str">
        <f>VLOOKUP(D635,'Master Sheet-BS'!$A$165:$B$168,2,0)</f>
        <v>RCM</v>
      </c>
      <c r="F635" s="6">
        <f>VLOOKUP(E635,Input!$G$76:$H$85,2,0)</f>
        <v>1</v>
      </c>
      <c r="G635" s="5"/>
      <c r="H635" s="6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hidden="1" customHeight="1">
      <c r="A636" s="6" t="s">
        <v>823</v>
      </c>
      <c r="B636" s="6" t="s">
        <v>564</v>
      </c>
      <c r="C636" s="6" t="s">
        <v>545</v>
      </c>
      <c r="D636" s="336" t="s">
        <v>545</v>
      </c>
      <c r="E636" s="116" t="str">
        <f>VLOOKUP(D636,'Master Sheet-BS'!$A$170:$B$173,2,0)</f>
        <v>Not Applicable</v>
      </c>
      <c r="F636" s="6">
        <f>VLOOKUP(E636,Input!$G$76:$H$85,2,0)</f>
        <v>0</v>
      </c>
      <c r="G636" s="5"/>
      <c r="H636" s="6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hidden="1" customHeight="1">
      <c r="A637" s="6" t="s">
        <v>823</v>
      </c>
      <c r="B637" s="6" t="s">
        <v>565</v>
      </c>
      <c r="C637" s="6" t="s">
        <v>545</v>
      </c>
      <c r="D637" s="336" t="s">
        <v>253</v>
      </c>
      <c r="E637" s="116" t="str">
        <f>VLOOKUP(D637,'Master Sheet-BS'!$A$176:$B$177,2,0)</f>
        <v>Not Applicable</v>
      </c>
      <c r="F637" s="6">
        <f>VLOOKUP(E637,Input!$G$76:$H$85,2,0)</f>
        <v>0</v>
      </c>
      <c r="G637" s="5"/>
      <c r="H637" s="6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hidden="1" customHeight="1">
      <c r="A638" s="6" t="s">
        <v>823</v>
      </c>
      <c r="B638" s="6" t="s">
        <v>566</v>
      </c>
      <c r="C638" s="6" t="s">
        <v>711</v>
      </c>
      <c r="D638" s="336" t="s">
        <v>842</v>
      </c>
      <c r="E638" s="116" t="str">
        <f>VLOOKUP(D638,'Master Sheet-BS'!$A$180:$B$181,2,0)</f>
        <v>CH-PL</v>
      </c>
      <c r="F638" s="6">
        <f>VLOOKUP(E638,Input!$G$76:$H$85,2,0)</f>
        <v>5</v>
      </c>
      <c r="G638" s="5"/>
      <c r="H638" s="6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hidden="1" customHeight="1">
      <c r="A639" s="6" t="s">
        <v>823</v>
      </c>
      <c r="B639" s="6" t="s">
        <v>570</v>
      </c>
      <c r="C639" s="6" t="s">
        <v>571</v>
      </c>
      <c r="D639" s="336" t="s">
        <v>843</v>
      </c>
      <c r="E639" s="116" t="str">
        <f>VLOOKUP(D639,'Master Sheet-BS'!$A$184:$B$187,2,0)</f>
        <v>CH-PL</v>
      </c>
      <c r="F639" s="6">
        <f>VLOOKUP(E639,Input!$G$76:$H$85,2,0)</f>
        <v>5</v>
      </c>
      <c r="G639" s="5"/>
      <c r="H639" s="6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hidden="1" customHeight="1">
      <c r="A640" s="6" t="s">
        <v>823</v>
      </c>
      <c r="B640" s="6" t="s">
        <v>572</v>
      </c>
      <c r="C640" s="6" t="s">
        <v>573</v>
      </c>
      <c r="D640" s="336" t="s">
        <v>832</v>
      </c>
      <c r="E640" s="116" t="str">
        <f>VLOOKUP(D640,'Master Sheet-BS'!$A$300:$B$303,2,0)</f>
        <v>CH-PL</v>
      </c>
      <c r="F640" s="6">
        <f>VLOOKUP(E640,Input!$G$76:$H$85,2,0)</f>
        <v>5</v>
      </c>
      <c r="G640" s="5"/>
      <c r="H640" s="6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hidden="1" customHeight="1">
      <c r="A641" s="6" t="s">
        <v>823</v>
      </c>
      <c r="B641" s="6" t="s">
        <v>576</v>
      </c>
      <c r="C641" s="6" t="s">
        <v>577</v>
      </c>
      <c r="D641" s="336" t="s">
        <v>844</v>
      </c>
      <c r="E641" s="116" t="s">
        <v>132</v>
      </c>
      <c r="F641" s="6">
        <f>VLOOKUP(E641,Input!$G$76:$H$85,2,0)</f>
        <v>0</v>
      </c>
      <c r="G641" s="5"/>
      <c r="H641" s="6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hidden="1" customHeight="1">
      <c r="A642" s="6" t="s">
        <v>823</v>
      </c>
      <c r="B642" s="6" t="s">
        <v>845</v>
      </c>
      <c r="C642" s="6" t="s">
        <v>846</v>
      </c>
      <c r="D642" s="336" t="s">
        <v>847</v>
      </c>
      <c r="E642" s="116" t="str">
        <f>VLOOKUP(D642,'Master Sheet-BS'!$A$202:$B$203,2,0)</f>
        <v>Not Applicable</v>
      </c>
      <c r="F642" s="6">
        <f>VLOOKUP(E642,Input!$G$76:$H$85,2,0)</f>
        <v>0</v>
      </c>
      <c r="G642" s="5"/>
      <c r="H642" s="6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hidden="1" customHeight="1">
      <c r="A643" s="6" t="s">
        <v>823</v>
      </c>
      <c r="B643" s="6" t="s">
        <v>586</v>
      </c>
      <c r="C643" s="6" t="s">
        <v>587</v>
      </c>
      <c r="D643" s="336" t="s">
        <v>720</v>
      </c>
      <c r="E643" s="116" t="str">
        <f>VLOOKUP(D643,'Master Sheet-BS'!$A$345:$B$348,2,0)</f>
        <v>Not Applicable</v>
      </c>
      <c r="F643" s="6">
        <f>VLOOKUP(E643,Input!$G$76:$H$85,2,0)</f>
        <v>0</v>
      </c>
      <c r="G643" s="5"/>
      <c r="H643" s="6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hidden="1" customHeight="1">
      <c r="A644" s="6" t="s">
        <v>823</v>
      </c>
      <c r="B644" s="6" t="s">
        <v>598</v>
      </c>
      <c r="C644" s="6" t="s">
        <v>599</v>
      </c>
      <c r="D644" s="336" t="s">
        <v>132</v>
      </c>
      <c r="E644" s="116" t="str">
        <f>VLOOKUP(D644,'Master Sheet-BS'!$A$210:$B$212,2,0)</f>
        <v>Not Applicable</v>
      </c>
      <c r="F644" s="6">
        <f>VLOOKUP(E644,Input!$G$76:$H$85,2,0)</f>
        <v>0</v>
      </c>
      <c r="G644" s="5"/>
      <c r="H644" s="6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hidden="1" customHeight="1">
      <c r="A645" s="6" t="s">
        <v>823</v>
      </c>
      <c r="B645" s="6" t="s">
        <v>601</v>
      </c>
      <c r="C645" s="6" t="s">
        <v>602</v>
      </c>
      <c r="D645" s="336" t="s">
        <v>132</v>
      </c>
      <c r="E645" s="116" t="str">
        <f>VLOOKUP(D645,'Master Sheet-BS'!$A$214:$B$216,2,0)</f>
        <v>Not Applicable</v>
      </c>
      <c r="F645" s="6">
        <f>VLOOKUP(E645,Input!$G$76:$H$85,2,0)</f>
        <v>0</v>
      </c>
      <c r="G645" s="5"/>
      <c r="H645" s="6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hidden="1" customHeight="1">
      <c r="A646" s="6" t="s">
        <v>823</v>
      </c>
      <c r="B646" s="6" t="s">
        <v>603</v>
      </c>
      <c r="C646" s="6" t="s">
        <v>599</v>
      </c>
      <c r="D646" s="336" t="s">
        <v>43</v>
      </c>
      <c r="E646" s="116" t="str">
        <f>VLOOKUP(D646,'Master Sheet-BS'!$A$306:$B$310,2,0)</f>
        <v>Not Applicable</v>
      </c>
      <c r="F646" s="6">
        <f>VLOOKUP(E646,Input!$G$76:$H$85,2,0)</f>
        <v>0</v>
      </c>
      <c r="G646" s="5"/>
      <c r="H646" s="6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hidden="1" customHeight="1">
      <c r="A647" s="6" t="s">
        <v>823</v>
      </c>
      <c r="B647" s="6" t="s">
        <v>271</v>
      </c>
      <c r="C647" s="6" t="s">
        <v>712</v>
      </c>
      <c r="D647" s="336" t="s">
        <v>848</v>
      </c>
      <c r="E647" s="116" t="str">
        <f>VLOOKUP(D647,'Master Sheet-BS'!$A$230:$B$231,2,0)</f>
        <v>Not Applicable</v>
      </c>
      <c r="F647" s="6">
        <f>VLOOKUP(E647,Input!$G$76:$H$85,2,0)</f>
        <v>0</v>
      </c>
      <c r="G647" s="5"/>
      <c r="H647" s="6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hidden="1" customHeight="1">
      <c r="A648" s="6" t="s">
        <v>823</v>
      </c>
      <c r="B648" s="6" t="s">
        <v>671</v>
      </c>
      <c r="C648" s="6" t="s">
        <v>672</v>
      </c>
      <c r="D648" s="336" t="s">
        <v>849</v>
      </c>
      <c r="E648" s="116" t="str">
        <f>VLOOKUP(D648,'Master Sheet-BS'!$A$234:$B$235,2,0)</f>
        <v>Not Applicable</v>
      </c>
      <c r="F648" s="6">
        <f>VLOOKUP(E648,Input!$G$76:$H$85,2,0)</f>
        <v>0</v>
      </c>
      <c r="G648" s="5"/>
      <c r="H648" s="6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hidden="1" customHeight="1">
      <c r="A649" s="6" t="s">
        <v>823</v>
      </c>
      <c r="B649" s="6" t="s">
        <v>673</v>
      </c>
      <c r="C649" s="6" t="s">
        <v>674</v>
      </c>
      <c r="D649" s="336" t="s">
        <v>850</v>
      </c>
      <c r="E649" s="116" t="str">
        <f>VLOOKUP(D649,'Master Sheet-BS'!$A$334:$B$340,2,0)</f>
        <v>ZCM</v>
      </c>
      <c r="F649" s="6">
        <f>VLOOKUP(E649,Input!$G$76:$H$85,2,0)</f>
        <v>2</v>
      </c>
      <c r="G649" s="5"/>
      <c r="H649" s="6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hidden="1" customHeight="1">
      <c r="A650" s="6" t="s">
        <v>823</v>
      </c>
      <c r="B650" s="344" t="s">
        <v>851</v>
      </c>
      <c r="C650" s="6" t="s">
        <v>852</v>
      </c>
      <c r="D650" s="338">
        <f>FOIR!C679</f>
        <v>204</v>
      </c>
      <c r="E650" s="116" t="str">
        <f>IF(D650&lt;50,"Restricted","Not Applicable")</f>
        <v>Not Applicable</v>
      </c>
      <c r="F650" s="6">
        <f>VLOOKUP(E650,Input!$G$76:$H$85,2,0)</f>
        <v>0</v>
      </c>
      <c r="G650" s="5"/>
      <c r="H650" s="6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hidden="1" customHeight="1">
      <c r="A651" s="6" t="s">
        <v>823</v>
      </c>
      <c r="B651" s="6" t="s">
        <v>793</v>
      </c>
      <c r="C651" s="6" t="s">
        <v>794</v>
      </c>
      <c r="D651" s="336" t="s">
        <v>853</v>
      </c>
      <c r="E651" s="116" t="str">
        <f>VLOOKUP(D651,'Master Sheet-BS'!$A$313:$B$316,2,0)</f>
        <v>RCM</v>
      </c>
      <c r="F651" s="6">
        <f>VLOOKUP(E651,Input!$G$76:$H$85,2,0)</f>
        <v>1</v>
      </c>
      <c r="G651" s="5"/>
      <c r="H651" s="6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hidden="1" customHeight="1">
      <c r="A652" s="6" t="s">
        <v>823</v>
      </c>
      <c r="B652" s="6" t="s">
        <v>742</v>
      </c>
      <c r="C652" s="6" t="s">
        <v>743</v>
      </c>
      <c r="D652" s="336" t="s">
        <v>854</v>
      </c>
      <c r="E652" s="116" t="str">
        <f>VLOOKUP(D652,'Master_Sheet-ITR'!$A$410:$B$414,2,0)</f>
        <v>RCH</v>
      </c>
      <c r="F652" s="6">
        <f>VLOOKUP(E652,Input!$G$76:$H$85,2,0)</f>
        <v>4</v>
      </c>
      <c r="G652" s="5"/>
      <c r="H652" s="6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hidden="1" customHeight="1">
      <c r="A653" s="6" t="s">
        <v>823</v>
      </c>
      <c r="B653" s="6" t="s">
        <v>802</v>
      </c>
      <c r="C653" s="6" t="s">
        <v>587</v>
      </c>
      <c r="D653" s="336" t="s">
        <v>720</v>
      </c>
      <c r="E653" s="116" t="str">
        <f>VLOOKUP(D653,'Master Sheet-BS'!$A$351:$B$353,2,0)</f>
        <v>Not Applicable</v>
      </c>
      <c r="F653" s="6">
        <f>VLOOKUP(E653,Input!$G$76:$H$85,2,0)</f>
        <v>0</v>
      </c>
      <c r="G653" s="5"/>
      <c r="H653" s="6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hidden="1" customHeight="1">
      <c r="A654" s="6" t="s">
        <v>823</v>
      </c>
      <c r="B654" s="15" t="s">
        <v>809</v>
      </c>
      <c r="C654" s="6" t="s">
        <v>810</v>
      </c>
      <c r="D654" s="336" t="s">
        <v>819</v>
      </c>
      <c r="E654" s="116" t="str">
        <f>VLOOKUP(D654,'Mstr_Sh-BIL-Audit'!$A$523:$B$529,2,0)</f>
        <v>ZCM</v>
      </c>
      <c r="F654" s="6">
        <f>VLOOKUP(E654,Input!$G$76:$H$85,2,0)</f>
        <v>2</v>
      </c>
      <c r="G654" s="5"/>
      <c r="H654" s="6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hidden="1" customHeight="1">
      <c r="A655" s="6" t="s">
        <v>823</v>
      </c>
      <c r="B655" s="15" t="s">
        <v>809</v>
      </c>
      <c r="C655" s="6" t="s">
        <v>812</v>
      </c>
      <c r="D655" s="336" t="s">
        <v>132</v>
      </c>
      <c r="E655" s="116" t="str">
        <f>VLOOKUP(D655,'Mstr_Sh-BIL-Audit'!$A$534:$B$540,2,0)</f>
        <v>Not Applicable</v>
      </c>
      <c r="F655" s="6">
        <f>VLOOKUP(E655,Input!$G$76:$H$85,2,0)</f>
        <v>0</v>
      </c>
      <c r="G655" s="5"/>
      <c r="H655" s="6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hidden="1" customHeight="1">
      <c r="A656" s="6" t="s">
        <v>823</v>
      </c>
      <c r="B656" s="15" t="s">
        <v>809</v>
      </c>
      <c r="C656" s="6" t="s">
        <v>814</v>
      </c>
      <c r="D656" s="336" t="s">
        <v>600</v>
      </c>
      <c r="E656" s="116" t="str">
        <f>VLOOKUP(D656,'Mstr_Sh-BIL-Audit'!$A$543:$B$547,2,0)</f>
        <v>Not Applicable</v>
      </c>
      <c r="F656" s="6">
        <f>VLOOKUP(E656,Input!$G$76:$H$85,2,0)</f>
        <v>0</v>
      </c>
      <c r="G656" s="5"/>
      <c r="H656" s="6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hidden="1" customHeight="1">
      <c r="A657" s="6" t="s">
        <v>823</v>
      </c>
      <c r="B657" s="15" t="s">
        <v>815</v>
      </c>
      <c r="C657" s="6" t="s">
        <v>810</v>
      </c>
      <c r="D657" s="336" t="s">
        <v>819</v>
      </c>
      <c r="E657" s="116" t="str">
        <f>VLOOKUP(D657,'Mstr_Sh-BIL-Audit'!$A$551:$B$557,2,0)</f>
        <v>ZCM</v>
      </c>
      <c r="F657" s="6">
        <f>VLOOKUP(E657,Input!$G$76:$H$85,2,0)</f>
        <v>2</v>
      </c>
      <c r="G657" s="5"/>
      <c r="H657" s="6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hidden="1" customHeight="1">
      <c r="A658" s="6" t="s">
        <v>823</v>
      </c>
      <c r="B658" s="15" t="s">
        <v>815</v>
      </c>
      <c r="C658" s="6" t="s">
        <v>812</v>
      </c>
      <c r="D658" s="336" t="s">
        <v>132</v>
      </c>
      <c r="E658" s="116" t="str">
        <f>VLOOKUP(D658,'Mstr_Sh-BIL-Audit'!$A$560:$B$566,2,0)</f>
        <v>Not Applicable</v>
      </c>
      <c r="F658" s="6">
        <f>VLOOKUP(E658,Input!$G$76:$H$85,2,0)</f>
        <v>0</v>
      </c>
      <c r="G658" s="5"/>
      <c r="H658" s="6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hidden="1" customHeight="1">
      <c r="A659" s="6" t="s">
        <v>823</v>
      </c>
      <c r="B659" s="15" t="s">
        <v>815</v>
      </c>
      <c r="C659" s="6" t="s">
        <v>814</v>
      </c>
      <c r="D659" s="336" t="s">
        <v>600</v>
      </c>
      <c r="E659" s="116" t="str">
        <f>VLOOKUP(D659,'Mstr_Sh-BIL-Audit'!$A$569:$B$573,2,0)</f>
        <v>Not Applicable</v>
      </c>
      <c r="F659" s="6">
        <f>VLOOKUP(E659,Input!$G$76:$H$85,2,0)</f>
        <v>0</v>
      </c>
      <c r="G659" s="5"/>
      <c r="H659" s="6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hidden="1" customHeight="1">
      <c r="A660" s="6" t="s">
        <v>823</v>
      </c>
      <c r="B660" s="15" t="s">
        <v>855</v>
      </c>
      <c r="C660" s="6" t="s">
        <v>856</v>
      </c>
      <c r="D660" s="339">
        <f>MIN(FOIR!C666:C677)</f>
        <v>4</v>
      </c>
      <c r="E660" s="116" t="str">
        <f>IF(D660=0,"Restricted","Not Applicable")</f>
        <v>Not Applicable</v>
      </c>
      <c r="F660" s="6">
        <f>VLOOKUP(E660,Input!$G$76:$H$85,2,0)</f>
        <v>0</v>
      </c>
      <c r="G660" s="5"/>
      <c r="H660" s="6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hidden="1" customHeight="1">
      <c r="A661" s="6" t="s">
        <v>823</v>
      </c>
      <c r="B661" s="15" t="s">
        <v>244</v>
      </c>
      <c r="C661" s="6" t="s">
        <v>857</v>
      </c>
      <c r="D661" s="6" t="s">
        <v>247</v>
      </c>
      <c r="E661" s="116" t="str">
        <f>VLOOKUP(D661,'Master Sheet_ GST'!A43:B46,2,0)</f>
        <v>Restricted</v>
      </c>
      <c r="F661" s="6">
        <f>VLOOKUP(E661,Input!$G$76:$H$85,2,0)</f>
        <v>8</v>
      </c>
      <c r="G661" s="5"/>
      <c r="H661" s="6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hidden="1" customHeight="1">
      <c r="A662" s="6" t="s">
        <v>823</v>
      </c>
      <c r="B662" s="15" t="s">
        <v>248</v>
      </c>
      <c r="C662" s="6" t="s">
        <v>858</v>
      </c>
      <c r="D662" s="6" t="s">
        <v>132</v>
      </c>
      <c r="E662" s="116" t="str">
        <f>VLOOKUP(D662,'Master Sheet_ GST'!A48:B51,2,0)</f>
        <v>Not Applicable</v>
      </c>
      <c r="F662" s="6">
        <f>VLOOKUP(E662,Input!$G$76:$H$85,2,0)</f>
        <v>0</v>
      </c>
      <c r="G662" s="5"/>
      <c r="H662" s="6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hidden="1" customHeight="1">
      <c r="A663" s="6" t="s">
        <v>823</v>
      </c>
      <c r="B663" s="15" t="s">
        <v>252</v>
      </c>
      <c r="C663" s="6" t="s">
        <v>859</v>
      </c>
      <c r="D663" s="6" t="s">
        <v>253</v>
      </c>
      <c r="E663" s="116" t="str">
        <f>VLOOKUP(D663,'Master Sheet_ GST'!A54:B55,2,0)</f>
        <v>Not Applicable</v>
      </c>
      <c r="F663" s="6">
        <f>VLOOKUP(E663,Input!$G$76:$H$85,2,0)</f>
        <v>0</v>
      </c>
      <c r="G663" s="5"/>
      <c r="H663" s="6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hidden="1" customHeight="1">
      <c r="A664" s="6" t="s">
        <v>823</v>
      </c>
      <c r="B664" s="15" t="s">
        <v>860</v>
      </c>
      <c r="C664" s="6" t="s">
        <v>861</v>
      </c>
      <c r="D664" s="340">
        <f>FOIR!C688</f>
        <v>4.9019607843137254E-3</v>
      </c>
      <c r="E664" s="116" t="str">
        <f>IF(D664&gt;35%,"Restricted","Not Applicable")</f>
        <v>Not Applicable</v>
      </c>
      <c r="F664" s="6">
        <f>VLOOKUP(E664,Input!$G$76:$H$85,2,0)</f>
        <v>0</v>
      </c>
      <c r="G664" s="5"/>
      <c r="H664" s="6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328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328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328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328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328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328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328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328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328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328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328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328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328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328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328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328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328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328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328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328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328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328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328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328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328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328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328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328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328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328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328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328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328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328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328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328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328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328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328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328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328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328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328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328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328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328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328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328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328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328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328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328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328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328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328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328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328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328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328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328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328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328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328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328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328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328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328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328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328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328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328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328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328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328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328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328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328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328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328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328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328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328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328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328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328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328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328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328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328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328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328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328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328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328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328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328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328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328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328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328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328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328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328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328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328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328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328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328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328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328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328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328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328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328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328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328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328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328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328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328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328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328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328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328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328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328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328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328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328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328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328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328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328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328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328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328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328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328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328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328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328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328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328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328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328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328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328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328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328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328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328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328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328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328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328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328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328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328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328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328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328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328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328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328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328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328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328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328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328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328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328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328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328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328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328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328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328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328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328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328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328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328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328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328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328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328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328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328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328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328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328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328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328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328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328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328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328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328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328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328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328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328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328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328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328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328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328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328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328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328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328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328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328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328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328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328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328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328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328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328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328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328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328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328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328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328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328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328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328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328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328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328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328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328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328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328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328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328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328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328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328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328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328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328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328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328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328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328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328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328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328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328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328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328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328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328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328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328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328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328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328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32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328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328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328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328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328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328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328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328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328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328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328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328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328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328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328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328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328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328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328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328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328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328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328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328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328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328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328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328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328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328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328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328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328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328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328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328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328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328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328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328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328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328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328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328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328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328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328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328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328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328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328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328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328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328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328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328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328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328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328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328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328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328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328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328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328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328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328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328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328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328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328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328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328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328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A1:H664" xr:uid="{00000000-0009-0000-0000-000005000000}">
    <filterColumn colId="0">
      <filters>
        <filter val="BIL-Audit"/>
      </filters>
    </filterColumn>
  </autoFilter>
  <dataValidations count="1">
    <dataValidation type="list" allowBlank="1" showErrorMessage="1" sqref="D70" xr:uid="{00000000-0002-0000-0500-00005D010000}">
      <formula1>#REF!</formula1>
    </dataValidation>
  </dataValidations>
  <pageMargins left="0.7" right="0.7" top="0.3" bottom="0.3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463">
        <x14:dataValidation type="list" allowBlank="1" showErrorMessage="1" xr:uid="{00000000-0002-0000-0500-000000000000}">
          <x14:formula1>
            <xm:f>'Master_Sheet-ITR'!$A$483:$A$485</xm:f>
          </x14:formula1>
          <xm:sqref>D535</xm:sqref>
        </x14:dataValidation>
        <x14:dataValidation type="list" allowBlank="1" showErrorMessage="1" xr:uid="{00000000-0002-0000-0500-000001000000}">
          <x14:formula1>
            <xm:f>'MS-Doc'!$A$280:$A$282</xm:f>
          </x14:formula1>
          <xm:sqref>D531</xm:sqref>
        </x14:dataValidation>
        <x14:dataValidation type="list" allowBlank="1" showErrorMessage="1" xr:uid="{00000000-0002-0000-0500-000002000000}">
          <x14:formula1>
            <xm:f>'Master_Sheet-ITR'!$A$460:$A$464</xm:f>
          </x14:formula1>
          <xm:sqref>D94</xm:sqref>
        </x14:dataValidation>
        <x14:dataValidation type="list" allowBlank="1" showErrorMessage="1" xr:uid="{00000000-0002-0000-0500-000003000000}">
          <x14:formula1>
            <xm:f>'Master Sheet AL Surrogate'!$A$25:$A$26</xm:f>
          </x14:formula1>
          <xm:sqref>D445</xm:sqref>
        </x14:dataValidation>
        <x14:dataValidation type="list" allowBlank="1" showErrorMessage="1" xr:uid="{00000000-0002-0000-0500-000004000000}">
          <x14:formula1>
            <xm:f>'Master Sheet HL Surrogate'!$A$248:$A$250</xm:f>
          </x14:formula1>
          <xm:sqref>D426</xm:sqref>
        </x14:dataValidation>
        <x14:dataValidation type="list" allowBlank="1" showErrorMessage="1" xr:uid="{00000000-0002-0000-0500-000005000000}">
          <x14:formula1>
            <xm:f>'MS-Non-I Bank Surr.'!$A$256:$A$259</xm:f>
          </x14:formula1>
          <xm:sqref>D289 D514</xm:sqref>
        </x14:dataValidation>
        <x14:dataValidation type="list" allowBlank="1" showErrorMessage="1" xr:uid="{00000000-0002-0000-0500-000006000000}">
          <x14:formula1>
            <xm:f>'Mstr_Sh-BIL-Audit'!$A$460:$A$464</xm:f>
          </x14:formula1>
          <xm:sqref>D13</xm:sqref>
        </x14:dataValidation>
        <x14:dataValidation type="list" allowBlank="1" showErrorMessage="1" xr:uid="{00000000-0002-0000-0500-000007000000}">
          <x14:formula1>
            <xm:f>'Master Sheet AL Surrogate'!$A$71:$A$73</xm:f>
          </x14:formula1>
          <xm:sqref>D454</xm:sqref>
        </x14:dataValidation>
        <x14:dataValidation type="list" allowBlank="1" showErrorMessage="1" xr:uid="{00000000-0002-0000-0500-000008000000}">
          <x14:formula1>
            <xm:f>'Master Sheet HL Surrogate'!$A$316:$A$319</xm:f>
          </x14:formula1>
          <xm:sqref>D411</xm:sqref>
        </x14:dataValidation>
        <x14:dataValidation type="list" allowBlank="1" showErrorMessage="1" xr:uid="{00000000-0002-0000-0500-000009000000}">
          <x14:formula1>
            <xm:f>'MS-Non-I Bank Surr.'!$A$67:$A$68</xm:f>
          </x14:formula1>
          <xm:sqref>D270</xm:sqref>
        </x14:dataValidation>
        <x14:dataValidation type="list" allowBlank="1" showErrorMessage="1" xr:uid="{00000000-0002-0000-0500-00000A000000}">
          <x14:formula1>
            <xm:f>'Master Sheet AL Surrogate'!$A$184:$A$185</xm:f>
          </x14:formula1>
          <xm:sqref>D480</xm:sqref>
        </x14:dataValidation>
        <x14:dataValidation type="list" allowBlank="1" showErrorMessage="1" xr:uid="{00000000-0002-0000-0500-00000B000000}">
          <x14:formula1>
            <xm:f>'Mstr_Sh-BIL-Audit'!$A$12:$A$17</xm:f>
          </x14:formula1>
          <xm:sqref>D4</xm:sqref>
        </x14:dataValidation>
        <x14:dataValidation type="list" allowBlank="1" showErrorMessage="1" xr:uid="{00000000-0002-0000-0500-00000C000000}">
          <x14:formula1>
            <xm:f>'Mstr_Sh-BIL-Audit'!$A$207:$A$210</xm:f>
          </x14:formula1>
          <xm:sqref>D44</xm:sqref>
        </x14:dataValidation>
        <x14:dataValidation type="list" allowBlank="1" showErrorMessage="1" xr:uid="{00000000-0002-0000-0500-00000D000000}">
          <x14:formula1>
            <xm:f>'Master Sheet-PQ Offer'!$A$225:$A$226</xm:f>
          </x14:formula1>
          <xm:sqref>D357</xm:sqref>
        </x14:dataValidation>
        <x14:dataValidation type="list" allowBlank="1" showErrorMessage="1" xr:uid="{00000000-0002-0000-0500-00000E000000}">
          <x14:formula1>
            <xm:f>'Master Sheet-PQ Offer'!$A$150:$A$151</xm:f>
          </x14:formula1>
          <xm:sqref>D342</xm:sqref>
        </x14:dataValidation>
        <x14:dataValidation type="list" allowBlank="1" showErrorMessage="1" xr:uid="{00000000-0002-0000-0500-00000F000000}">
          <x14:formula1>
            <xm:f>'Master_Sheet-ITR'!$A$50:$A$54</xm:f>
          </x14:formula1>
          <xm:sqref>D71</xm:sqref>
        </x14:dataValidation>
        <x14:dataValidation type="list" allowBlank="1" showErrorMessage="1" xr:uid="{00000000-0002-0000-0500-000010000000}">
          <x14:formula1>
            <xm:f>'Master Sheet HL Surrogate'!$A$2:$A$3</xm:f>
          </x14:formula1>
          <xm:sqref>D369</xm:sqref>
        </x14:dataValidation>
        <x14:dataValidation type="list" allowBlank="1" showErrorMessage="1" xr:uid="{00000000-0002-0000-0500-000011000000}">
          <x14:formula1>
            <xm:f>'Master_Sheet-ITR'!$A$428:$A$433</xm:f>
          </x14:formula1>
          <xm:sqref>D63</xm:sqref>
        </x14:dataValidation>
        <x14:dataValidation type="list" allowBlank="1" showErrorMessage="1" xr:uid="{00000000-0002-0000-0500-000012000000}">
          <x14:formula1>
            <xm:f>DSA!$A$2:$A$967</xm:f>
          </x14:formula1>
          <xm:sqref>D46 D107 D168 D227 D285 D340 D407 D478 D627</xm:sqref>
        </x14:dataValidation>
        <x14:dataValidation type="list" allowBlank="1" showErrorMessage="1" xr:uid="{00000000-0002-0000-0500-000013000000}">
          <x14:formula1>
            <xm:f>'MS-Non-I Bank Surr.'!$A$147:$A$148</xm:f>
          </x14:formula1>
          <xm:sqref>D290</xm:sqref>
        </x14:dataValidation>
        <x14:dataValidation type="list" allowBlank="1" showErrorMessage="1" xr:uid="{00000000-0002-0000-0500-000014000000}">
          <x14:formula1>
            <xm:f>'Master Sheet-PQ Offer'!$A$7:$A$9</xm:f>
          </x14:formula1>
          <xm:sqref>D314</xm:sqref>
        </x14:dataValidation>
        <x14:dataValidation type="list" allowBlank="1" showErrorMessage="1" xr:uid="{00000000-0002-0000-0500-000015000000}">
          <x14:formula1>
            <xm:f>Branch!$A$1:$A$3452</xm:f>
          </x14:formula1>
          <xm:sqref>D177 D186 D228 D286 D341 D408 D479 D533 D628</xm:sqref>
        </x14:dataValidation>
        <x14:dataValidation type="list" allowBlank="1" showErrorMessage="1" xr:uid="{00000000-0002-0000-0500-000016000000}">
          <x14:formula1>
            <xm:f>'MS-Doc'!$A$12:$A$14</xm:f>
          </x14:formula1>
          <xm:sqref>D126</xm:sqref>
        </x14:dataValidation>
        <x14:dataValidation type="list" allowBlank="1" showErrorMessage="1" xr:uid="{00000000-0002-0000-0500-000017000000}">
          <x14:formula1>
            <xm:f>'Mstr_Sh-BIL-Audit'!$A$534:$A$540</xm:f>
          </x14:formula1>
          <xm:sqref>D548 D554 D560 D566 D572 D578 D584 D590 D655</xm:sqref>
        </x14:dataValidation>
        <x14:dataValidation type="list" allowBlank="1" showErrorMessage="1" xr:uid="{00000000-0002-0000-0500-000018000000}">
          <x14:formula1>
            <xm:f>'Master Sheet HL Surrogate'!$A$185:$A$186</xm:f>
          </x14:formula1>
          <xm:sqref>D413</xm:sqref>
        </x14:dataValidation>
        <x14:dataValidation type="list" allowBlank="1" showErrorMessage="1" xr:uid="{00000000-0002-0000-0500-000019000000}">
          <x14:formula1>
            <xm:f>'Master Sheet_ GST'!$A$25:$A$26</xm:f>
          </x14:formula1>
          <xm:sqref>D613</xm:sqref>
        </x14:dataValidation>
        <x14:dataValidation type="list" allowBlank="1" showErrorMessage="1" xr:uid="{00000000-0002-0000-0500-00001A000000}">
          <x14:formula1>
            <xm:f>'MS-Non-I Bank Surr.'!$A$173:$A$176</xm:f>
          </x14:formula1>
          <xm:sqref>D295</xm:sqref>
        </x14:dataValidation>
        <x14:dataValidation type="list" allowBlank="1" showErrorMessage="1" xr:uid="{00000000-0002-0000-0500-00001B000000}">
          <x14:formula1>
            <xm:f>'Master Sheet AL Surrogate'!$A$312:$A$314</xm:f>
          </x14:formula1>
          <xm:sqref>D467</xm:sqref>
        </x14:dataValidation>
        <x14:dataValidation type="list" allowBlank="1" showErrorMessage="1" xr:uid="{00000000-0002-0000-0500-00001C000000}">
          <x14:formula1>
            <xm:f>'Master Sheet-BS'!$A$91:$A$93</xm:f>
          </x14:formula1>
          <xm:sqref>D217</xm:sqref>
        </x14:dataValidation>
        <x14:dataValidation type="list" allowBlank="1" showErrorMessage="1" xr:uid="{00000000-0002-0000-0500-00001D000000}">
          <x14:formula1>
            <xm:f>'MS-Non-I Bank Surr.'!$A$196:$A$197</xm:f>
          </x14:formula1>
          <xm:sqref>D300</xm:sqref>
        </x14:dataValidation>
        <x14:dataValidation type="list" allowBlank="1" showErrorMessage="1" xr:uid="{00000000-0002-0000-0500-00001E000000}">
          <x14:formula1>
            <xm:f>'MS-Doc'!$A$127:$A$131</xm:f>
          </x14:formula1>
          <xm:sqref>D146</xm:sqref>
        </x14:dataValidation>
        <x14:dataValidation type="list" allowBlank="1" showErrorMessage="1" xr:uid="{00000000-0002-0000-0500-00001F000000}">
          <x14:formula1>
            <xm:f>'Master Sheet HL Surrogate'!$A$361:$A$364</xm:f>
          </x14:formula1>
          <xm:sqref>D425</xm:sqref>
        </x14:dataValidation>
        <x14:dataValidation type="list" allowBlank="1" showErrorMessage="1" xr:uid="{00000000-0002-0000-0500-000020000000}">
          <x14:formula1>
            <xm:f>'MS-Non-I Bank Surr.'!$A$246:$A$247</xm:f>
          </x14:formula1>
          <xm:sqref>D311</xm:sqref>
        </x14:dataValidation>
        <x14:dataValidation type="list" allowBlank="1" showErrorMessage="1" xr:uid="{00000000-0002-0000-0500-000021000000}">
          <x14:formula1>
            <xm:f>'Mstr_Sh-BIL-Audit'!$A$203:$A$205</xm:f>
          </x14:formula1>
          <xm:sqref>D43</xm:sqref>
        </x14:dataValidation>
        <x14:dataValidation type="list" allowBlank="1" showErrorMessage="1" xr:uid="{00000000-0002-0000-0500-000022000000}">
          <x14:formula1>
            <xm:f>'Master_Sheet-ITR'!$A$467:$A$473</xm:f>
          </x14:formula1>
          <xm:sqref>D194</xm:sqref>
        </x14:dataValidation>
        <x14:dataValidation type="list" allowBlank="1" showErrorMessage="1" xr:uid="{00000000-0002-0000-0500-000023000000}">
          <x14:formula1>
            <xm:f>'Master Sheet-PQ Offer'!$A$172:$A$175</xm:f>
          </x14:formula1>
          <xm:sqref>D345</xm:sqref>
        </x14:dataValidation>
        <x14:dataValidation type="list" allowBlank="1" showErrorMessage="1" xr:uid="{00000000-0002-0000-0500-000024000000}">
          <x14:formula1>
            <xm:f>'Master Sheet HL Surrogate'!$A$231:$A$232</xm:f>
          </x14:formula1>
          <xm:sqref>D422</xm:sqref>
        </x14:dataValidation>
        <x14:dataValidation type="list" allowBlank="1" showErrorMessage="1" xr:uid="{00000000-0002-0000-0500-000025000000}">
          <x14:formula1>
            <xm:f>'Master Sheet-BS'!$A$319:$A$322</xm:f>
          </x14:formula1>
          <xm:sqref>D515</xm:sqref>
        </x14:dataValidation>
        <x14:dataValidation type="list" allowBlank="1" showErrorMessage="1" xr:uid="{00000000-0002-0000-0500-000026000000}">
          <x14:formula1>
            <xm:f>'Master_Sheet-ITR'!$A$207:$A$210</xm:f>
          </x14:formula1>
          <xm:sqref>D105</xm:sqref>
        </x14:dataValidation>
        <x14:dataValidation type="list" allowBlank="1" showErrorMessage="1" xr:uid="{00000000-0002-0000-0500-000027000000}">
          <x14:formula1>
            <xm:f>'MS-Doc'!$A$17:$A$19</xm:f>
          </x14:formula1>
          <xm:sqref>D127</xm:sqref>
        </x14:dataValidation>
        <x14:dataValidation type="list" allowBlank="1" showErrorMessage="1" xr:uid="{00000000-0002-0000-0500-000028000000}">
          <x14:formula1>
            <xm:f>'MS-Doc'!$A$49:$A$50</xm:f>
          </x14:formula1>
          <xm:sqref>D133</xm:sqref>
        </x14:dataValidation>
        <x14:dataValidation type="list" allowBlank="1" showErrorMessage="1" xr:uid="{00000000-0002-0000-0500-000029000000}">
          <x14:formula1>
            <xm:f>'MS-Doc'!$A$54:$A$55</xm:f>
          </x14:formula1>
          <xm:sqref>D134</xm:sqref>
        </x14:dataValidation>
        <x14:dataValidation type="list" allowBlank="1" showErrorMessage="1" xr:uid="{00000000-0002-0000-0500-00002A000000}">
          <x14:formula1>
            <xm:f>'Master Sheet HL Surrogate'!$A$181:$A$182</xm:f>
          </x14:formula1>
          <xm:sqref>D412</xm:sqref>
        </x14:dataValidation>
        <x14:dataValidation type="list" allowBlank="1" showErrorMessage="1" xr:uid="{00000000-0002-0000-0500-00002B000000}">
          <x14:formula1>
            <xm:f>'Master Sheet-BS'!$A$313:$A$316</xm:f>
          </x14:formula1>
          <xm:sqref>D509 D651</xm:sqref>
        </x14:dataValidation>
        <x14:dataValidation type="list" allowBlank="1" showErrorMessage="1" xr:uid="{00000000-0002-0000-0500-00002C000000}">
          <x14:formula1>
            <xm:f>'Mstr_Sh-BIL-Audit'!$A$54:$A$58</xm:f>
          </x14:formula1>
          <xm:sqref>D11</xm:sqref>
        </x14:dataValidation>
        <x14:dataValidation type="list" allowBlank="1" showErrorMessage="1" xr:uid="{00000000-0002-0000-0500-00002D000000}">
          <x14:formula1>
            <xm:f>'Master Sheet AL Surrogate'!$A$392:$A$395</xm:f>
          </x14:formula1>
          <xm:sqref>D452</xm:sqref>
        </x14:dataValidation>
        <x14:dataValidation type="list" allowBlank="1" showErrorMessage="1" xr:uid="{00000000-0002-0000-0500-00002E000000}">
          <x14:formula1>
            <xm:f>'Master_Sheet-ITR'!$A$120:$A$122</xm:f>
          </x14:formula1>
          <xm:sqref>D86</xm:sqref>
        </x14:dataValidation>
        <x14:dataValidation type="list" allowBlank="1" showErrorMessage="1" xr:uid="{00000000-0002-0000-0500-00002F000000}">
          <x14:formula1>
            <xm:f>'Mstr_Sh-BIL-Audit'!$A$543:$A$547</xm:f>
          </x14:formula1>
          <xm:sqref>D549 D555 D561 D567 D573 D579 D585 D591 D656</xm:sqref>
        </x14:dataValidation>
        <x14:dataValidation type="list" allowBlank="1" showErrorMessage="1" xr:uid="{00000000-0002-0000-0500-000030000000}">
          <x14:formula1>
            <xm:f>'Master_Sheet-ITR'!$A$308:$A$310</xm:f>
          </x14:formula1>
          <xm:sqref>D192</xm:sqref>
        </x14:dataValidation>
        <x14:dataValidation type="list" allowBlank="1" showErrorMessage="1" xr:uid="{00000000-0002-0000-0500-000031000000}">
          <x14:formula1>
            <xm:f>'Mstr_Sh-BIL-Audit'!$A$61:$A$62</xm:f>
          </x14:formula1>
          <xm:sqref>D12</xm:sqref>
        </x14:dataValidation>
        <x14:dataValidation type="list" allowBlank="1" showErrorMessage="1" xr:uid="{00000000-0002-0000-0500-000032000000}">
          <x14:formula1>
            <xm:f>'MS-Non-I Bank Surr.'!$A$151:$A$152</xm:f>
          </x14:formula1>
          <xm:sqref>D291</xm:sqref>
        </x14:dataValidation>
        <x14:dataValidation type="list" allowBlank="1" showErrorMessage="1" xr:uid="{00000000-0002-0000-0500-000033000000}">
          <x14:formula1>
            <xm:f>'Mstr_Sh-BIL-Audit'!$A$374:$A$377</xm:f>
          </x14:formula1>
          <xm:sqref>D19</xm:sqref>
        </x14:dataValidation>
        <x14:dataValidation type="list" allowBlank="1" showErrorMessage="1" xr:uid="{00000000-0002-0000-0500-000034000000}">
          <x14:formula1>
            <xm:f>'Mstr_Sh-BIL-Audit'!$A$116:$A$118</xm:f>
          </x14:formula1>
          <xm:sqref>D24</xm:sqref>
        </x14:dataValidation>
        <x14:dataValidation type="list" allowBlank="1" showErrorMessage="1" xr:uid="{00000000-0002-0000-0500-000035000000}">
          <x14:formula1>
            <xm:f>'Mstr_Sh-BIL-Audit'!$A$151:$A$154</xm:f>
          </x14:formula1>
          <xm:sqref>D32</xm:sqref>
        </x14:dataValidation>
        <x14:dataValidation type="list" allowBlank="1" showErrorMessage="1" xr:uid="{00000000-0002-0000-0500-000036000000}">
          <x14:formula1>
            <xm:f>'Master Sheet-BS'!$A$326:$A$330</xm:f>
          </x14:formula1>
          <xm:sqref>D230 D630</xm:sqref>
        </x14:dataValidation>
        <x14:dataValidation type="list" allowBlank="1" showErrorMessage="1" xr:uid="{00000000-0002-0000-0500-000037000000}">
          <x14:formula1>
            <xm:f>'Master Sheet-PQ Offer'!$A$283:$A$286</xm:f>
          </x14:formula1>
          <xm:sqref>D353</xm:sqref>
        </x14:dataValidation>
        <x14:dataValidation type="list" allowBlank="1" showErrorMessage="1" xr:uid="{00000000-0002-0000-0500-000038000000}">
          <x14:formula1>
            <xm:f>'MS-Doc'!$A$71:$A$73</xm:f>
          </x14:formula1>
          <xm:sqref>D137</xm:sqref>
        </x14:dataValidation>
        <x14:dataValidation type="list" allowBlank="1" showErrorMessage="1" xr:uid="{00000000-0002-0000-0500-000039000000}">
          <x14:formula1>
            <xm:f>'Mstr_Sh-BIL-Audit'!$A$569:$A$573</xm:f>
          </x14:formula1>
          <xm:sqref>D552 D558 D564 D570 D576 D582 D588 D594 D659</xm:sqref>
        </x14:dataValidation>
        <x14:dataValidation type="list" allowBlank="1" showErrorMessage="1" xr:uid="{00000000-0002-0000-0500-00003A000000}">
          <x14:formula1>
            <xm:f>'MS-Doc'!$A$103:$A$105</xm:f>
          </x14:formula1>
          <xm:sqref>D142</xm:sqref>
        </x14:dataValidation>
        <x14:dataValidation type="list" allowBlank="1" showErrorMessage="1" xr:uid="{00000000-0002-0000-0500-00003B000000}">
          <x14:formula1>
            <xm:f>'MS-Non-I Bank Surr.'!$A$192:$A$193</xm:f>
          </x14:formula1>
          <xm:sqref>D299</xm:sqref>
        </x14:dataValidation>
        <x14:dataValidation type="list" allowBlank="1" showErrorMessage="1" xr:uid="{00000000-0002-0000-0500-00003C000000}">
          <x14:formula1>
            <xm:f>'Mstr_Sh-BIL-Audit'!$A$359:$A$362</xm:f>
          </x14:formula1>
          <xm:sqref>D34</xm:sqref>
        </x14:dataValidation>
        <x14:dataValidation type="list" allowBlank="1" showErrorMessage="1" xr:uid="{00000000-0002-0000-0500-00003D000000}">
          <x14:formula1>
            <xm:f>'MS-Non-I Bank Surr.'!$A$51:$A$52</xm:f>
          </x14:formula1>
          <xm:sqref>D266</xm:sqref>
        </x14:dataValidation>
        <x14:dataValidation type="list" allowBlank="1" showErrorMessage="1" xr:uid="{00000000-0002-0000-0500-00003E000000}">
          <x14:formula1>
            <xm:f>'MS-Doc'!$A$59:$A$61</xm:f>
          </x14:formula1>
          <xm:sqref>D135</xm:sqref>
        </x14:dataValidation>
        <x14:dataValidation type="list" allowBlank="1" showErrorMessage="1" xr:uid="{00000000-0002-0000-0500-00003F000000}">
          <x14:formula1>
            <xm:f>'Master_Sheet-ITR'!$A$304:$A$305</xm:f>
          </x14:formula1>
          <xm:sqref>D191</xm:sqref>
        </x14:dataValidation>
        <x14:dataValidation type="list" allowBlank="1" showErrorMessage="1" xr:uid="{00000000-0002-0000-0500-000040000000}">
          <x14:formula1>
            <xm:f>'Master Sheet-BS'!$A$51:$A$52</xm:f>
          </x14:formula1>
          <xm:sqref>D208 D608</xm:sqref>
        </x14:dataValidation>
        <x14:dataValidation type="list" allowBlank="1" showErrorMessage="1" xr:uid="{00000000-0002-0000-0500-000041000000}">
          <x14:formula1>
            <xm:f>'MS-Non-I Bank Surr.'!$A$63:$A$64</xm:f>
          </x14:formula1>
          <xm:sqref>D269</xm:sqref>
        </x14:dataValidation>
        <x14:dataValidation type="list" allowBlank="1" showErrorMessage="1" xr:uid="{00000000-0002-0000-0500-000042000000}">
          <x14:formula1>
            <xm:f>'Master Sheet AL Surrogate'!$A$102:$A$103</xm:f>
          </x14:formula1>
          <xm:sqref>D461</xm:sqref>
        </x14:dataValidation>
        <x14:dataValidation type="list" allowBlank="1" showErrorMessage="1" xr:uid="{00000000-0002-0000-0500-000043000000}">
          <x14:formula1>
            <xm:f>'MS-Doc'!$A$286:$A$287</xm:f>
          </x14:formula1>
          <xm:sqref>D530</xm:sqref>
        </x14:dataValidation>
        <x14:dataValidation type="list" allowBlank="1" showErrorMessage="1" xr:uid="{00000000-0002-0000-0500-000044000000}">
          <x14:formula1>
            <xm:f>'Master_Sheet-ITR'!$A$454:$A$456</xm:f>
          </x14:formula1>
          <xm:sqref>D75</xm:sqref>
        </x14:dataValidation>
        <x14:dataValidation type="list" allowBlank="1" showErrorMessage="1" xr:uid="{00000000-0002-0000-0500-000045000000}">
          <x14:formula1>
            <xm:f>'MS-Non-I Bank Surr.'!$A$217:$A$219</xm:f>
          </x14:formula1>
          <xm:sqref>D305</xm:sqref>
        </x14:dataValidation>
        <x14:dataValidation type="list" allowBlank="1" showErrorMessage="1" xr:uid="{00000000-0002-0000-0500-000046000000}">
          <x14:formula1>
            <xm:f>'Master Sheet-PQ Offer'!$A$178:$A$179</xm:f>
          </x14:formula1>
          <xm:sqref>D346</xm:sqref>
        </x14:dataValidation>
        <x14:dataValidation type="list" allowBlank="1" showErrorMessage="1" xr:uid="{00000000-0002-0000-0500-000047000000}">
          <x14:formula1>
            <xm:f>'Mstr_Sh-BIL-Audit'!$A$304:$A$305</xm:f>
          </x14:formula1>
          <xm:sqref>D182</xm:sqref>
        </x14:dataValidation>
        <x14:dataValidation type="list" allowBlank="1" showErrorMessage="1" xr:uid="{00000000-0002-0000-0500-000048000000}">
          <x14:formula1>
            <xm:f>'MS-Doc'!$A$76:$A$78</xm:f>
          </x14:formula1>
          <xm:sqref>D138</xm:sqref>
        </x14:dataValidation>
        <x14:dataValidation type="list" allowBlank="1" showErrorMessage="1" xr:uid="{00000000-0002-0000-0500-000049000000}">
          <x14:formula1>
            <xm:f>'Master Sheet HL Surrogate'!$A$123:$A$125</xm:f>
          </x14:formula1>
          <xm:sqref>D398</xm:sqref>
        </x14:dataValidation>
        <x14:dataValidation type="list" allowBlank="1" showErrorMessage="1" xr:uid="{00000000-0002-0000-0500-00004A000000}">
          <x14:formula1>
            <xm:f>'Master Sheet AL Surrogate'!$A$21:$A$22</xm:f>
          </x14:formula1>
          <xm:sqref>D443</xm:sqref>
        </x14:dataValidation>
        <x14:dataValidation type="list" allowBlank="1" showErrorMessage="1" xr:uid="{00000000-0002-0000-0500-00004B000000}">
          <x14:formula1>
            <xm:f>'MS-Non-I Bank Surr.'!$A$183:$A$184</xm:f>
          </x14:formula1>
          <xm:sqref>D297</xm:sqref>
        </x14:dataValidation>
        <x14:dataValidation type="list" allowBlank="1" showErrorMessage="1" xr:uid="{00000000-0002-0000-0500-00004C000000}">
          <x14:formula1>
            <xm:f>'Master Sheet HL Surrogate'!$A$63:$A$65</xm:f>
          </x14:formula1>
          <xm:sqref>D385</xm:sqref>
        </x14:dataValidation>
        <x14:dataValidation type="list" allowBlank="1" showErrorMessage="1" xr:uid="{00000000-0002-0000-0500-00004D000000}">
          <x14:formula1>
            <xm:f>'Master_Sheet-ITR'!$A$446:$A$450</xm:f>
          </x14:formula1>
          <xm:sqref>D74</xm:sqref>
        </x14:dataValidation>
        <x14:dataValidation type="list" allowBlank="1" showErrorMessage="1" xr:uid="{00000000-0002-0000-0500-00004E000000}">
          <x14:formula1>
            <xm:f>'Master Sheet AL Surrogate'!$A$235:$A$236</xm:f>
          </x14:formula1>
          <xm:sqref>D490</xm:sqref>
        </x14:dataValidation>
        <x14:dataValidation type="list" allowBlank="1" showErrorMessage="1" xr:uid="{00000000-0002-0000-0500-00004F000000}">
          <x14:formula1>
            <xm:f>'Master Sheet_ GST'!$A$29:$A$31</xm:f>
          </x14:formula1>
          <xm:sqref>D614</xm:sqref>
        </x14:dataValidation>
        <x14:dataValidation type="list" allowBlank="1" showErrorMessage="1" xr:uid="{00000000-0002-0000-0500-000050000000}">
          <x14:formula1>
            <xm:f>'Master Sheet AL Surrogate'!$A$385:$A$387</xm:f>
          </x14:formula1>
          <xm:sqref>D540</xm:sqref>
        </x14:dataValidation>
        <x14:dataValidation type="list" allowBlank="1" showErrorMessage="1" xr:uid="{00000000-0002-0000-0500-000051000000}">
          <x14:formula1>
            <xm:f>'MS-Non-I Bank Surr.'!$A$187:$A$190</xm:f>
          </x14:formula1>
          <xm:sqref>D298</xm:sqref>
        </x14:dataValidation>
        <x14:dataValidation type="list" allowBlank="1" showErrorMessage="1" xr:uid="{00000000-0002-0000-0500-000052000000}">
          <x14:formula1>
            <xm:f>'MS-Doc'!$A$83:$A$84</xm:f>
          </x14:formula1>
          <xm:sqref>D139</xm:sqref>
        </x14:dataValidation>
        <x14:dataValidation type="list" allowBlank="1" showErrorMessage="1" xr:uid="{00000000-0002-0000-0500-000053000000}">
          <x14:formula1>
            <xm:f>'Master_Sheet-ITR'!$A$142:$A$143</xm:f>
          </x14:formula1>
          <xm:sqref>D90</xm:sqref>
        </x14:dataValidation>
        <x14:dataValidation type="list" allowBlank="1" showErrorMessage="1" xr:uid="{00000000-0002-0000-0500-000054000000}">
          <x14:formula1>
            <xm:f>'Master Sheet HL Surrogate'!$A$108:$A$109</xm:f>
          </x14:formula1>
          <xm:sqref>D395</xm:sqref>
        </x14:dataValidation>
        <x14:dataValidation type="list" allowBlank="1" showErrorMessage="1" xr:uid="{00000000-0002-0000-0500-000055000000}">
          <x14:formula1>
            <xm:f>'Master Sheet-BS'!$A$345:$A$348</xm:f>
          </x14:formula1>
          <xm:sqref>D245 D643</xm:sqref>
        </x14:dataValidation>
        <x14:dataValidation type="list" allowBlank="1" showErrorMessage="1" xr:uid="{00000000-0002-0000-0500-000056000000}">
          <x14:formula1>
            <xm:f>'Master Sheet HL Surrogate'!$A$295:$A$297</xm:f>
          </x14:formula1>
          <xm:sqref>D396</xm:sqref>
        </x14:dataValidation>
        <x14:dataValidation type="list" allowBlank="1" showErrorMessage="1" xr:uid="{00000000-0002-0000-0500-000057000000}">
          <x14:formula1>
            <xm:f>'Master Sheet AL Surrogate'!$A$10:$A$13</xm:f>
          </x14:formula1>
          <xm:sqref>D441</xm:sqref>
        </x14:dataValidation>
        <x14:dataValidation type="list" allowBlank="1" showErrorMessage="1" xr:uid="{00000000-0002-0000-0500-000058000000}">
          <x14:formula1>
            <xm:f>'Master Sheet_ GST'!$A$54:$A$55</xm:f>
          </x14:formula1>
          <xm:sqref>D663</xm:sqref>
        </x14:dataValidation>
        <x14:dataValidation type="list" allowBlank="1" showErrorMessage="1" xr:uid="{00000000-0002-0000-0500-000059000000}">
          <x14:formula1>
            <xm:f>'Master Sheet-PQ Offer'!$A$21:$A$23</xm:f>
          </x14:formula1>
          <xm:sqref>D318</xm:sqref>
        </x14:dataValidation>
        <x14:dataValidation type="list" allowBlank="1" showErrorMessage="1" xr:uid="{00000000-0002-0000-0500-00005A000000}">
          <x14:formula1>
            <xm:f>'MS-Non-I Bank Surr.'!$A$270:$A$274</xm:f>
          </x14:formula1>
          <xm:sqref>D288</xm:sqref>
        </x14:dataValidation>
        <x14:dataValidation type="list" allowBlank="1" showErrorMessage="1" xr:uid="{00000000-0002-0000-0500-00005B000000}">
          <x14:formula1>
            <xm:f>'Master Sheet-PQ Offer'!$A$245:$A$250</xm:f>
          </x14:formula1>
          <xm:sqref>D334</xm:sqref>
        </x14:dataValidation>
        <x14:dataValidation type="list" allowBlank="1" showErrorMessage="1" xr:uid="{00000000-0002-0000-0500-00005C000000}">
          <x14:formula1>
            <xm:f>'Master_Sheet-ITR'!$A$489:$A$491</xm:f>
          </x14:formula1>
          <xm:sqref>D542</xm:sqref>
        </x14:dataValidation>
        <x14:dataValidation type="list" allowBlank="1" showErrorMessage="1" xr:uid="{00000000-0002-0000-0500-00005D000000}">
          <x14:formula1>
            <xm:f>'Master Sheet AL Surrogate'!$A$206:$A$212</xm:f>
          </x14:formula1>
          <xm:sqref>D485</xm:sqref>
        </x14:dataValidation>
        <x14:dataValidation type="list" allowBlank="1" showErrorMessage="1" xr:uid="{00000000-0002-0000-0500-00005E000000}">
          <x14:formula1>
            <xm:f>'Mstr_Sh-BIL-Audit'!$A$468:$A$470</xm:f>
          </x14:formula1>
          <xm:sqref>D14</xm:sqref>
        </x14:dataValidation>
        <x14:dataValidation type="list" allowBlank="1" showErrorMessage="1" xr:uid="{00000000-0002-0000-0500-00005F000000}">
          <x14:formula1>
            <xm:f>'Master_Sheet-ITR'!$A$203:$A$205</xm:f>
          </x14:formula1>
          <xm:sqref>D104</xm:sqref>
        </x14:dataValidation>
        <x14:dataValidation type="list" allowBlank="1" showErrorMessage="1" xr:uid="{00000000-0002-0000-0500-000060000000}">
          <x14:formula1>
            <xm:f>'MS-Non-I Bank Surr.'!$A$78:$A$79</xm:f>
          </x14:formula1>
          <xm:sqref>D272</xm:sqref>
        </x14:dataValidation>
        <x14:dataValidation type="list" allowBlank="1" showErrorMessage="1" xr:uid="{00000000-0002-0000-0500-000061000000}">
          <x14:formula1>
            <xm:f>'Master Sheet-PQ Offer'!$A$17:$A$18</xm:f>
          </x14:formula1>
          <xm:sqref>D316</xm:sqref>
        </x14:dataValidation>
        <x14:dataValidation type="list" allowBlank="1" showErrorMessage="1" xr:uid="{00000000-0002-0000-0500-000062000000}">
          <x14:formula1>
            <xm:f>'Master Sheet HL Surrogate'!$A$128:$A$130</xm:f>
          </x14:formula1>
          <xm:sqref>D399</xm:sqref>
        </x14:dataValidation>
        <x14:dataValidation type="list" allowBlank="1" showErrorMessage="1" xr:uid="{00000000-0002-0000-0500-000063000000}">
          <x14:formula1>
            <xm:f>'MS-Doc'!$A$41:$A$44</xm:f>
          </x14:formula1>
          <xm:sqref>D132</xm:sqref>
        </x14:dataValidation>
        <x14:dataValidation type="list" allowBlank="1" showErrorMessage="1" xr:uid="{00000000-0002-0000-0500-000064000000}">
          <x14:formula1>
            <xm:f>'MS-Doc'!$A$202:$A$204</xm:f>
          </x14:formula1>
          <xm:sqref>D159</xm:sqref>
        </x14:dataValidation>
        <x14:dataValidation type="list" allowBlank="1" showErrorMessage="1" xr:uid="{00000000-0002-0000-0500-000065000000}">
          <x14:formula1>
            <xm:f>'Master Sheet-BS'!$A$161:$A$162</xm:f>
          </x14:formula1>
          <xm:sqref>D235 D634</xm:sqref>
        </x14:dataValidation>
        <x14:dataValidation type="list" allowBlank="1" showErrorMessage="1" xr:uid="{00000000-0002-0000-0500-000066000000}">
          <x14:formula1>
            <xm:f>'Master Sheet HL Surrogate'!$A$189:$A$195</xm:f>
          </x14:formula1>
          <xm:sqref>D414</xm:sqref>
        </x14:dataValidation>
        <x14:dataValidation type="list" allowBlank="1" showErrorMessage="1" xr:uid="{00000000-0002-0000-0500-000067000000}">
          <x14:formula1>
            <xm:f>'Master Sheet AL Surrogate'!$A$215:$A$216</xm:f>
          </x14:formula1>
          <xm:sqref>D486</xm:sqref>
        </x14:dataValidation>
        <x14:dataValidation type="list" allowBlank="1" showErrorMessage="1" xr:uid="{00000000-0002-0000-0500-000068000000}">
          <x14:formula1>
            <xm:f>'Master Sheet-BS'!$A$197:$A$199</xm:f>
          </x14:formula1>
          <xm:sqref>D243</xm:sqref>
        </x14:dataValidation>
        <x14:dataValidation type="list" allowBlank="1" showErrorMessage="1" xr:uid="{00000000-0002-0000-0500-000069000000}">
          <x14:formula1>
            <xm:f>'Master_Sheet-ITR'!$A$259:$A$260</xm:f>
          </x14:formula1>
          <xm:sqref>D117</xm:sqref>
        </x14:dataValidation>
        <x14:dataValidation type="list" allowBlank="1" showErrorMessage="1" xr:uid="{00000000-0002-0000-0500-00006A000000}">
          <x14:formula1>
            <xm:f>'MS-Non-I Bank Surr.'!$A$55:$A$56</xm:f>
          </x14:formula1>
          <xm:sqref>D267</xm:sqref>
        </x14:dataValidation>
        <x14:dataValidation type="list" allowBlank="1" showErrorMessage="1" xr:uid="{00000000-0002-0000-0500-00006B000000}">
          <x14:formula1>
            <xm:f>'Master Sheet HL Surrogate'!$A$100:$A$101</xm:f>
          </x14:formula1>
          <xm:sqref>D393</xm:sqref>
        </x14:dataValidation>
        <x14:dataValidation type="list" allowBlank="1" showErrorMessage="1" xr:uid="{00000000-0002-0000-0500-00006C000000}">
          <x14:formula1>
            <xm:f>'Master_Sheet-ITR'!$A$180:$A$182</xm:f>
          </x14:formula1>
          <xm:sqref>D99</xm:sqref>
        </x14:dataValidation>
        <x14:dataValidation type="list" allowBlank="1" showErrorMessage="1" xr:uid="{00000000-0002-0000-0500-00006D000000}">
          <x14:formula1>
            <xm:f>'Master Sheet AL Surrogate'!$A$202:$A$203</xm:f>
          </x14:formula1>
          <xm:sqref>D484</xm:sqref>
        </x14:dataValidation>
        <x14:dataValidation type="list" allowBlank="1" showErrorMessage="1" xr:uid="{00000000-0002-0000-0500-00006E000000}">
          <x14:formula1>
            <xm:f>'MS-Doc'!$A$115:$A$117</xm:f>
          </x14:formula1>
          <xm:sqref>D144</xm:sqref>
        </x14:dataValidation>
        <x14:dataValidation type="list" allowBlank="1" showErrorMessage="1" xr:uid="{00000000-0002-0000-0500-00006F000000}">
          <x14:formula1>
            <xm:f>'Master Sheet-BS'!$A$351:$A$353</xm:f>
          </x14:formula1>
          <xm:sqref>D536 D653</xm:sqref>
        </x14:dataValidation>
        <x14:dataValidation type="list" allowBlank="1" showErrorMessage="1" xr:uid="{00000000-0002-0000-0500-000070000000}">
          <x14:formula1>
            <xm:f>'Mstr_Sh-BIL-Audit'!$A$221:$A$222</xm:f>
          </x14:formula1>
          <xm:sqref>D47</xm:sqref>
        </x14:dataValidation>
        <x14:dataValidation type="list" allowBlank="1" showErrorMessage="1" xr:uid="{00000000-0002-0000-0500-000071000000}">
          <x14:formula1>
            <xm:f>'Master_Sheet-ITR'!$A$436:$A$439</xm:f>
          </x14:formula1>
          <xm:sqref>D508</xm:sqref>
        </x14:dataValidation>
        <x14:dataValidation type="list" allowBlank="1" showErrorMessage="1" xr:uid="{00000000-0002-0000-0500-000072000000}">
          <x14:formula1>
            <xm:f>'MS-Doc'!$A$36:$A$38</xm:f>
          </x14:formula1>
          <xm:sqref>D131</xm:sqref>
        </x14:dataValidation>
        <x14:dataValidation type="list" allowBlank="1" showErrorMessage="1" xr:uid="{00000000-0002-0000-0500-000073000000}">
          <x14:formula1>
            <xm:f>'MS-Doc'!$A$108:$A$110</xm:f>
          </x14:formula1>
          <xm:sqref>D143</xm:sqref>
        </x14:dataValidation>
        <x14:dataValidation type="list" allowBlank="1" showErrorMessage="1" xr:uid="{00000000-0002-0000-0500-000074000000}">
          <x14:formula1>
            <xm:f>'Mstr_Sh-BIL-Audit'!$A$131:$A$136</xm:f>
          </x14:formula1>
          <xm:sqref>D27 D88</xm:sqref>
        </x14:dataValidation>
        <x14:dataValidation type="list" allowBlank="1" showErrorMessage="1" xr:uid="{00000000-0002-0000-0500-000075000000}">
          <x14:formula1>
            <xm:f>'MS-Non-I Bank Surr.'!$A$233:$A$234</xm:f>
          </x14:formula1>
          <xm:sqref>D307</xm:sqref>
        </x14:dataValidation>
        <x14:dataValidation type="list" allowBlank="1" showErrorMessage="1" xr:uid="{00000000-0002-0000-0500-000076000000}">
          <x14:formula1>
            <xm:f>'Master Sheet HL Surrogate'!$A$133:$A$134</xm:f>
          </x14:formula1>
          <xm:sqref>D400</xm:sqref>
        </x14:dataValidation>
        <x14:dataValidation type="list" allowBlank="1" showErrorMessage="1" xr:uid="{00000000-0002-0000-0500-000077000000}">
          <x14:formula1>
            <xm:f>'Master Sheet-BS'!$A$55:$A$56</xm:f>
          </x14:formula1>
          <xm:sqref>D209 D609</xm:sqref>
        </x14:dataValidation>
        <x14:dataValidation type="list" allowBlank="1" showErrorMessage="1" xr:uid="{00000000-0002-0000-0500-000078000000}">
          <x14:formula1>
            <xm:f>'MS-Non-I Bank Surr.'!$A$109:$A$113</xm:f>
          </x14:formula1>
          <xm:sqref>D279</xm:sqref>
        </x14:dataValidation>
        <x14:dataValidation type="list" allowBlank="1" showErrorMessage="1" xr:uid="{00000000-0002-0000-0500-000079000000}">
          <x14:formula1>
            <xm:f>'Master_Sheet-ITR'!$A$60:$A$61</xm:f>
          </x14:formula1>
          <xm:sqref>D73</xm:sqref>
        </x14:dataValidation>
        <x14:dataValidation type="list" allowBlank="1" showErrorMessage="1" xr:uid="{00000000-0002-0000-0500-00007A000000}">
          <x14:formula1>
            <xm:f>'Master Sheet AL Surrogate'!$A$286:$A$289</xm:f>
          </x14:formula1>
          <xm:sqref>D447</xm:sqref>
        </x14:dataValidation>
        <x14:dataValidation type="list" allowBlank="1" showErrorMessage="1" xr:uid="{00000000-0002-0000-0500-00007B000000}">
          <x14:formula1>
            <xm:f>'Master Sheet AL Surrogate'!$A$54:$A$56</xm:f>
          </x14:formula1>
          <xm:sqref>D451</xm:sqref>
        </x14:dataValidation>
        <x14:dataValidation type="list" allowBlank="1" showErrorMessage="1" xr:uid="{00000000-0002-0000-0500-00007C000000}">
          <x14:formula1>
            <xm:f>'MS-Doc'!$A$122:$A$123</xm:f>
          </x14:formula1>
          <xm:sqref>D145</xm:sqref>
        </x14:dataValidation>
        <x14:dataValidation type="list" allowBlank="1" showErrorMessage="1" xr:uid="{00000000-0002-0000-0500-00007D000000}">
          <x14:formula1>
            <xm:f>'Master Sheet_ GST'!$A$17:$A$18</xm:f>
          </x14:formula1>
          <xm:sqref>D607</xm:sqref>
        </x14:dataValidation>
        <x14:dataValidation type="list" allowBlank="1" showErrorMessage="1" xr:uid="{00000000-0002-0000-0500-00007E000000}">
          <x14:formula1>
            <xm:f>'MS-Doc'!$A$254:$A$255</xm:f>
          </x14:formula1>
          <xm:sqref>D172</xm:sqref>
        </x14:dataValidation>
        <x14:dataValidation type="list" allowBlank="1" showErrorMessage="1" xr:uid="{00000000-0002-0000-0500-00007F000000}">
          <x14:formula1>
            <xm:f>'Master Sheet-BS'!$A$247:$A$250</xm:f>
          </x14:formula1>
          <xm:sqref>D195 D597</xm:sqref>
        </x14:dataValidation>
        <x14:dataValidation type="list" allowBlank="1" showErrorMessage="1" xr:uid="{00000000-0002-0000-0500-000080000000}">
          <x14:formula1>
            <xm:f>'Master Sheet AL Surrogate'!$A$135:$A$137</xm:f>
          </x14:formula1>
          <xm:sqref>D468</xm:sqref>
        </x14:dataValidation>
        <x14:dataValidation type="list" allowBlank="1" showErrorMessage="1" xr:uid="{00000000-0002-0000-0500-000081000000}">
          <x14:formula1>
            <xm:f>'Master Sheet HL Surrogate'!$A$78:$A$82</xm:f>
          </x14:formula1>
          <xm:sqref>D389</xm:sqref>
        </x14:dataValidation>
        <x14:dataValidation type="list" allowBlank="1" showErrorMessage="1" xr:uid="{00000000-0002-0000-0500-000082000000}">
          <x14:formula1>
            <xm:f>'Master Sheet-BS'!$A$300:$A$303</xm:f>
          </x14:formula1>
          <xm:sqref>D241 D640</xm:sqref>
        </x14:dataValidation>
        <x14:dataValidation type="list" allowBlank="1" showErrorMessage="1" xr:uid="{00000000-0002-0000-0500-000083000000}">
          <x14:formula1>
            <xm:f>'Mstr_Sh-BIL-Audit'!$A$271:$A$273</xm:f>
          </x14:formula1>
          <xm:sqref>D59</xm:sqref>
        </x14:dataValidation>
        <x14:dataValidation type="list" allowBlank="1" showErrorMessage="1" xr:uid="{00000000-0002-0000-0500-000084000000}">
          <x14:formula1>
            <xm:f>'MS-Doc'!$A$264:$A$265</xm:f>
          </x14:formula1>
          <xm:sqref>D174</xm:sqref>
        </x14:dataValidation>
        <x14:dataValidation type="list" allowBlank="1" showErrorMessage="1" xr:uid="{00000000-0002-0000-0500-000085000000}">
          <x14:formula1>
            <xm:f>'Master Sheet-PQ Offer'!$A$67:$A$68</xm:f>
          </x14:formula1>
          <xm:sqref>D329</xm:sqref>
        </x14:dataValidation>
        <x14:dataValidation type="list" allowBlank="1" showErrorMessage="1" xr:uid="{00000000-0002-0000-0500-000086000000}">
          <x14:formula1>
            <xm:f>'Master Sheet HL Surrogate'!$A$56:$A$57</xm:f>
          </x14:formula1>
          <xm:sqref>D384</xm:sqref>
        </x14:dataValidation>
        <x14:dataValidation type="list" allowBlank="1" showErrorMessage="1" xr:uid="{00000000-0002-0000-0500-000087000000}">
          <x14:formula1>
            <xm:f>'Master Sheet HL Surrogate'!$A$214:$A$215</xm:f>
          </x14:formula1>
          <xm:sqref>D418</xm:sqref>
        </x14:dataValidation>
        <x14:dataValidation type="list" allowBlank="1" showErrorMessage="1" xr:uid="{00000000-0002-0000-0500-000088000000}">
          <x14:formula1>
            <xm:f>'MS-Non-I Bank Surr.'!$A$164:$A$165</xm:f>
          </x14:formula1>
          <xm:sqref>D293</xm:sqref>
        </x14:dataValidation>
        <x14:dataValidation type="list" allowBlank="1" showErrorMessage="1" xr:uid="{00000000-0002-0000-0500-000089000000}">
          <x14:formula1>
            <xm:f>'Master_Sheet-ITR'!$A$353:$A$356</xm:f>
          </x14:formula1>
          <xm:sqref>D64</xm:sqref>
        </x14:dataValidation>
        <x14:dataValidation type="list" allowBlank="1" showErrorMessage="1" xr:uid="{00000000-0002-0000-0500-00008A000000}">
          <x14:formula1>
            <xm:f>'MS-Non-I Bank Surr.'!$A$279:$A$285</xm:f>
          </x14:formula1>
          <xm:sqref>D309</xm:sqref>
        </x14:dataValidation>
        <x14:dataValidation type="list" allowBlank="1" showErrorMessage="1" xr:uid="{00000000-0002-0000-0500-00008B000000}">
          <x14:formula1>
            <xm:f>'Master Sheet AL Surrogate'!$A$145:$A$147</xm:f>
          </x14:formula1>
          <xm:sqref>D470</xm:sqref>
        </x14:dataValidation>
        <x14:dataValidation type="list" allowBlank="1" showErrorMessage="1" xr:uid="{00000000-0002-0000-0500-00008C000000}">
          <x14:formula1>
            <xm:f>'Master_Sheet-ITR'!$A$317:$A$318</xm:f>
          </x14:formula1>
          <xm:sqref>D193</xm:sqref>
        </x14:dataValidation>
        <x14:dataValidation type="list" allowBlank="1" showErrorMessage="1" xr:uid="{00000000-0002-0000-0500-00008D000000}">
          <x14:formula1>
            <xm:f>'Master Sheet-PQ Offer'!$A$196:$A$197</xm:f>
          </x14:formula1>
          <xm:sqref>D350</xm:sqref>
        </x14:dataValidation>
        <x14:dataValidation type="list" allowBlank="1" showErrorMessage="1" xr:uid="{00000000-0002-0000-0500-00008E000000}">
          <x14:formula1>
            <xm:f>'Master Sheet-BS'!$A$106:$A$107</xm:f>
          </x14:formula1>
          <xm:sqref>D220 D620</xm:sqref>
        </x14:dataValidation>
        <x14:dataValidation type="list" allowBlank="1" showErrorMessage="1" xr:uid="{00000000-0002-0000-0500-00008F000000}">
          <x14:formula1>
            <xm:f>'Mstr_Sh-BIL-Audit'!$A$344:$A$349</xm:f>
          </x14:formula1>
          <xm:sqref>D2</xm:sqref>
        </x14:dataValidation>
        <x14:dataValidation type="list" allowBlank="1" showErrorMessage="1" xr:uid="{00000000-0002-0000-0500-000090000000}">
          <x14:formula1>
            <xm:f>'Master_Sheet-ITR'!$A$263:$A$265</xm:f>
          </x14:formula1>
          <xm:sqref>D118</xm:sqref>
        </x14:dataValidation>
        <x14:dataValidation type="list" allowBlank="1" showErrorMessage="1" xr:uid="{00000000-0002-0000-0500-000091000000}">
          <x14:formula1>
            <xm:f>'Master_Sheet-ITR'!$A$275:$A$277</xm:f>
          </x14:formula1>
          <xm:sqref>D121</xm:sqref>
        </x14:dataValidation>
        <x14:dataValidation type="list" allowBlank="1" showErrorMessage="1" xr:uid="{00000000-0002-0000-0500-000092000000}">
          <x14:formula1>
            <xm:f>'Master Sheet-BS'!$A$82:$A$83</xm:f>
          </x14:formula1>
          <xm:sqref>D215 D616</xm:sqref>
        </x14:dataValidation>
        <x14:dataValidation type="list" allowBlank="1" showErrorMessage="1" xr:uid="{00000000-0002-0000-0500-000093000000}">
          <x14:formula1>
            <xm:f>'Master_Sheet-ITR'!$A$366:$A$371</xm:f>
          </x14:formula1>
          <xm:sqref>D67</xm:sqref>
        </x14:dataValidation>
        <x14:dataValidation type="list" allowBlank="1" showErrorMessage="1" xr:uid="{00000000-0002-0000-0500-000094000000}">
          <x14:formula1>
            <xm:f>'Master Sheet HL Surrogate'!$A$342:$A$346</xm:f>
          </x14:formula1>
          <xm:sqref>D410</xm:sqref>
        </x14:dataValidation>
        <x14:dataValidation type="list" allowBlank="1" showErrorMessage="1" xr:uid="{00000000-0002-0000-0500-000095000000}">
          <x14:formula1>
            <xm:f>'Master Sheet_ GST'!$A$34:$A$40</xm:f>
          </x14:formula1>
          <xm:sqref>D633</xm:sqref>
        </x14:dataValidation>
        <x14:dataValidation type="list" allowBlank="1" showErrorMessage="1" xr:uid="{00000000-0002-0000-0500-000096000000}">
          <x14:formula1>
            <xm:f>'MS-Doc'!$A$90:$A$92</xm:f>
          </x14:formula1>
          <xm:sqref>D140 D169</xm:sqref>
        </x14:dataValidation>
        <x14:dataValidation type="list" allowBlank="1" showErrorMessage="1" xr:uid="{00000000-0002-0000-0500-000097000000}">
          <x14:formula1>
            <xm:f>'Master Sheet-BS'!$A$334:$A$340</xm:f>
          </x14:formula1>
          <xm:sqref>D251 D649</xm:sqref>
        </x14:dataValidation>
        <x14:dataValidation type="list" allowBlank="1" showErrorMessage="1" xr:uid="{00000000-0002-0000-0500-000098000000}">
          <x14:formula1>
            <xm:f>'Master Sheet-BS'!$A$17:$A$18</xm:f>
          </x14:formula1>
          <xm:sqref>D199</xm:sqref>
        </x14:dataValidation>
        <x14:dataValidation type="list" allowBlank="1" showErrorMessage="1" xr:uid="{00000000-0002-0000-0500-000099000000}">
          <x14:formula1>
            <xm:f>'MS-Non-I Bank Surr.'!$A$25:$A$26</xm:f>
          </x14:formula1>
          <xm:sqref>D260</xm:sqref>
        </x14:dataValidation>
        <x14:dataValidation type="list" allowBlank="1" showErrorMessage="1" xr:uid="{00000000-0002-0000-0500-00009A000000}">
          <x14:formula1>
            <xm:f>'Master Sheet HL Surrogate'!$A$350:$A$356</xm:f>
          </x14:formula1>
          <xm:sqref>D430</xm:sqref>
        </x14:dataValidation>
        <x14:dataValidation type="list" allowBlank="1" showErrorMessage="1" xr:uid="{00000000-0002-0000-0500-00009B000000}">
          <x14:formula1>
            <xm:f>'Mstr_Sh-BIL-Audit'!$A$317:$A$318</xm:f>
          </x14:formula1>
          <xm:sqref>D184</xm:sqref>
        </x14:dataValidation>
        <x14:dataValidation type="list" allowBlank="1" showErrorMessage="1" xr:uid="{00000000-0002-0000-0500-00009C000000}">
          <x14:formula1>
            <xm:f>'Mstr_Sh-BIL-Audit'!$A$414:$A$418</xm:f>
          </x14:formula1>
          <xm:sqref>D61</xm:sqref>
        </x14:dataValidation>
        <x14:dataValidation type="list" allowBlank="1" showErrorMessage="1" xr:uid="{00000000-0002-0000-0500-00009D000000}">
          <x14:formula1>
            <xm:f>'MS-Doc'!$A$244:$A$245</xm:f>
          </x14:formula1>
          <xm:sqref>D170</xm:sqref>
        </x14:dataValidation>
        <x14:dataValidation type="list" allowBlank="1" showErrorMessage="1" xr:uid="{00000000-0002-0000-0500-00009E000000}">
          <x14:formula1>
            <xm:f>'Mstr_Sh-BIL-Audit'!$A$94:$A$96</xm:f>
          </x14:formula1>
          <xm:sqref>D20</xm:sqref>
        </x14:dataValidation>
        <x14:dataValidation type="list" allowBlank="1" showErrorMessage="1" xr:uid="{00000000-0002-0000-0500-00009F000000}">
          <x14:formula1>
            <xm:f>'Master Sheet-BS'!$A$294:$A$297</xm:f>
          </x14:formula1>
          <xm:sqref>D231 D631</xm:sqref>
        </x14:dataValidation>
        <x14:dataValidation type="list" allowBlank="1" showErrorMessage="1" xr:uid="{00000000-0002-0000-0500-0000A0000000}">
          <x14:formula1>
            <xm:f>'Master Sheet AL Surrogate'!$A$17:$A$18</xm:f>
          </x14:formula1>
          <xm:sqref>D442</xm:sqref>
        </x14:dataValidation>
        <x14:dataValidation type="list" allowBlank="1" showErrorMessage="1" xr:uid="{00000000-0002-0000-0500-0000A1000000}">
          <x14:formula1>
            <xm:f>'Master Sheet-BS'!$A$306:$A$310</xm:f>
          </x14:formula1>
          <xm:sqref>D248 D646</xm:sqref>
        </x14:dataValidation>
        <x14:dataValidation type="list" allowBlank="1" showErrorMessage="1" xr:uid="{00000000-0002-0000-0500-0000A2000000}">
          <x14:formula1>
            <xm:f>'MS-Non-I Bank Surr.'!$A$100:$A$102</xm:f>
          </x14:formula1>
          <xm:sqref>D277</xm:sqref>
        </x14:dataValidation>
        <x14:dataValidation type="list" allowBlank="1" showErrorMessage="1" xr:uid="{00000000-0002-0000-0500-0000A3000000}">
          <x14:formula1>
            <xm:f>'Mstr_Sh-BIL-Audit'!$A$454:$A$457</xm:f>
          </x14:formula1>
          <xm:sqref>D507</xm:sqref>
        </x14:dataValidation>
        <x14:dataValidation type="list" allowBlank="1" showErrorMessage="1" xr:uid="{00000000-0002-0000-0500-0000A4000000}">
          <x14:formula1>
            <xm:f>'MS-Non-I Bank Surr.'!$A$155:$A$161</xm:f>
          </x14:formula1>
          <xm:sqref>D292</xm:sqref>
        </x14:dataValidation>
        <x14:dataValidation type="list" allowBlank="1" showErrorMessage="1" xr:uid="{00000000-0002-0000-0500-0000A5000000}">
          <x14:formula1>
            <xm:f>'Mstr_Sh-BIL-Audit'!$A$352:$A$357</xm:f>
          </x14:formula1>
          <xm:sqref>D503 D506 D517:D521</xm:sqref>
        </x14:dataValidation>
        <x14:dataValidation type="list" allowBlank="1" showErrorMessage="1" xr:uid="{00000000-0002-0000-0500-0000A6000000}">
          <x14:formula1>
            <xm:f>'Master Sheet-PQ Offer'!$A$78:$A$79</xm:f>
          </x14:formula1>
          <xm:sqref>D330</xm:sqref>
        </x14:dataValidation>
        <x14:dataValidation type="list" allowBlank="1" showErrorMessage="1" xr:uid="{00000000-0002-0000-0500-0000A7000000}">
          <x14:formula1>
            <xm:f>'Master Sheet-PQ Offer'!$A$272:$A$278</xm:f>
          </x14:formula1>
          <xm:sqref>D358</xm:sqref>
        </x14:dataValidation>
        <x14:dataValidation type="list" allowBlank="1" showErrorMessage="1" xr:uid="{00000000-0002-0000-0500-0000A8000000}">
          <x14:formula1>
            <xm:f>'MS-Non-I Bank Surr.'!$A$134:$A$135</xm:f>
          </x14:formula1>
          <xm:sqref>D287</xm:sqref>
        </x14:dataValidation>
        <x14:dataValidation type="list" allowBlank="1" showErrorMessage="1" xr:uid="{00000000-0002-0000-0500-0000A9000000}">
          <x14:formula1>
            <xm:f>'Master Sheet-PQ Offer'!$A$163:$A$164</xm:f>
          </x14:formula1>
          <xm:sqref>D343</xm:sqref>
        </x14:dataValidation>
        <x14:dataValidation type="list" allowBlank="1" showErrorMessage="1" xr:uid="{00000000-0002-0000-0500-0000AA000000}">
          <x14:formula1>
            <xm:f>'Master Sheet AL Surrogate'!$A$231:$A$232</xm:f>
          </x14:formula1>
          <xm:sqref>D489</xm:sqref>
        </x14:dataValidation>
        <x14:dataValidation type="list" allowBlank="1" showErrorMessage="1" xr:uid="{00000000-0002-0000-0500-0000AB000000}">
          <x14:formula1>
            <xm:f>'MS-Non-I Bank Surr.'!$A$82:$A$83</xm:f>
          </x14:formula1>
          <xm:sqref>D273</xm:sqref>
        </x14:dataValidation>
        <x14:dataValidation type="list" allowBlank="1" showErrorMessage="1" xr:uid="{00000000-0002-0000-0500-0000AC000000}">
          <x14:formula1>
            <xm:f>'Master Sheet HL Surrogate'!$A$149:$A$150</xm:f>
          </x14:formula1>
          <xm:sqref>D403</xm:sqref>
        </x14:dataValidation>
        <x14:dataValidation type="list" allowBlank="1" showErrorMessage="1" xr:uid="{00000000-0002-0000-0500-0000AD000000}">
          <x14:formula1>
            <xm:f>'Master Sheet-PQ Offer'!$A$200:$A$202</xm:f>
          </x14:formula1>
          <xm:sqref>D351</xm:sqref>
        </x14:dataValidation>
        <x14:dataValidation type="list" allowBlank="1" showErrorMessage="1" xr:uid="{00000000-0002-0000-0500-0000AE000000}">
          <x14:formula1>
            <xm:f>'Master Sheet HL Surrogate'!$A$153:$A$154</xm:f>
          </x14:formula1>
          <xm:sqref>D404</xm:sqref>
        </x14:dataValidation>
        <x14:dataValidation type="list" allowBlank="1" showErrorMessage="1" xr:uid="{00000000-0002-0000-0500-0000AF000000}">
          <x14:formula1>
            <xm:f>'Master Sheet AL Surrogate'!$A$33:$A$34</xm:f>
          </x14:formula1>
          <xm:sqref>D446</xm:sqref>
        </x14:dataValidation>
        <x14:dataValidation type="list" allowBlank="1" showErrorMessage="1" xr:uid="{00000000-0002-0000-0500-0000B0000000}">
          <x14:formula1>
            <xm:f>'Mstr_Sh-BIL-Audit'!$A$365:$A$371</xm:f>
          </x14:formula1>
          <xm:sqref>D16</xm:sqref>
        </x14:dataValidation>
        <x14:dataValidation type="list" allowBlank="1" showErrorMessage="1" xr:uid="{00000000-0002-0000-0500-0000B1000000}">
          <x14:formula1>
            <xm:f>'Master_Sheet-ITR'!$A$137:$A$139</xm:f>
          </x14:formula1>
          <xm:sqref>D89</xm:sqref>
        </x14:dataValidation>
        <x14:dataValidation type="list" allowBlank="1" showErrorMessage="1" xr:uid="{00000000-0002-0000-0500-0000B2000000}">
          <x14:formula1>
            <xm:f>'Mstr_Sh-BIL-Audit'!$A$82:$A$83</xm:f>
          </x14:formula1>
          <xm:sqref>D17</xm:sqref>
        </x14:dataValidation>
        <x14:dataValidation type="list" allowBlank="1" showErrorMessage="1" xr:uid="{00000000-0002-0000-0500-0000B3000000}">
          <x14:formula1>
            <xm:f>'Master Sheet AL Surrogate'!$A$150:$A$151</xm:f>
          </x14:formula1>
          <xm:sqref>D471</xm:sqref>
        </x14:dataValidation>
        <x14:dataValidation type="list" allowBlank="1" showErrorMessage="1" xr:uid="{00000000-0002-0000-0500-0000B4000000}">
          <x14:formula1>
            <xm:f>'Mstr_Sh-BIL-Audit'!$A$185:$A$188</xm:f>
          </x14:formula1>
          <xm:sqref>D39</xm:sqref>
        </x14:dataValidation>
        <x14:dataValidation type="list" allowBlank="1" showErrorMessage="1" xr:uid="{00000000-0002-0000-0500-0000B5000000}">
          <x14:formula1>
            <xm:f>'Mstr_Sh-BIL-Audit'!$A$275:$A$277</xm:f>
          </x14:formula1>
          <xm:sqref>D60</xm:sqref>
        </x14:dataValidation>
        <x14:dataValidation type="list" allowBlank="1" showErrorMessage="1" xr:uid="{00000000-0002-0000-0500-0000B6000000}">
          <x14:formula1>
            <xm:f>'Master Sheet AL Surrogate'!$A$248:$A$249</xm:f>
          </x14:formula1>
          <xm:sqref>D493</xm:sqref>
        </x14:dataValidation>
        <x14:dataValidation type="list" allowBlank="1" showErrorMessage="1" xr:uid="{00000000-0002-0000-0500-0000B7000000}">
          <x14:formula1>
            <xm:f>'Master Sheet-BS'!$A$214:$A$216</xm:f>
          </x14:formula1>
          <xm:sqref>D247 D645</xm:sqref>
        </x14:dataValidation>
        <x14:dataValidation type="list" allowBlank="1" showErrorMessage="1" xr:uid="{00000000-0002-0000-0500-0000B8000000}">
          <x14:formula1>
            <xm:f>'MS-Doc'!$A$137:$A$140</xm:f>
          </x14:formula1>
          <xm:sqref>D147</xm:sqref>
        </x14:dataValidation>
        <x14:dataValidation type="list" allowBlank="1" showErrorMessage="1" xr:uid="{00000000-0002-0000-0500-0000B9000000}">
          <x14:formula1>
            <xm:f>'MS-Non-I Bank Surr.'!$A$34:$A$37</xm:f>
          </x14:formula1>
          <xm:sqref>D263</xm:sqref>
        </x14:dataValidation>
        <x14:dataValidation type="list" allowBlank="1" showErrorMessage="1" xr:uid="{00000000-0002-0000-0500-0000BA000000}">
          <x14:formula1>
            <xm:f>'Master Sheet AL Surrogate'!$A$345:$A$349</xm:f>
          </x14:formula1>
          <xm:sqref>D499</xm:sqref>
        </x14:dataValidation>
        <x14:dataValidation type="list" allowBlank="1" showErrorMessage="1" xr:uid="{00000000-0002-0000-0500-0000BB000000}">
          <x14:formula1>
            <xm:f>'Mstr_Sh-BIL-Audit'!$A$449:$A$451</xm:f>
          </x14:formula1>
          <xm:sqref>D362 D505</xm:sqref>
        </x14:dataValidation>
        <x14:dataValidation type="list" allowBlank="1" showErrorMessage="1" xr:uid="{00000000-0002-0000-0500-0000BC000000}">
          <x14:formula1>
            <xm:f>'Master Sheet-PQ Offer'!$A$217:$A$219</xm:f>
          </x14:formula1>
          <xm:sqref>D355</xm:sqref>
        </x14:dataValidation>
        <x14:dataValidation type="list" allowBlank="1" showErrorMessage="1" xr:uid="{00000000-0002-0000-0500-0000BD000000}">
          <x14:formula1>
            <xm:f>'Master Sheet HL Surrogate'!$A$328:$A$332</xm:f>
          </x14:formula1>
          <xm:sqref>D428</xm:sqref>
        </x14:dataValidation>
        <x14:dataValidation type="list" allowBlank="1" showErrorMessage="1" xr:uid="{00000000-0002-0000-0500-0000BE000000}">
          <x14:formula1>
            <xm:f>'Mstr_Sh-BIL-Audit'!$A$259:$A$260</xm:f>
          </x14:formula1>
          <xm:sqref>D56</xm:sqref>
        </x14:dataValidation>
        <x14:dataValidation type="list" allowBlank="1" showErrorMessage="1" xr:uid="{00000000-0002-0000-0500-0000BF000000}">
          <x14:formula1>
            <xm:f>'Master_Sheet-ITR'!$A$12:$A$17</xm:f>
          </x14:formula1>
          <xm:sqref>D65</xm:sqref>
        </x14:dataValidation>
        <x14:dataValidation type="list" allowBlank="1" showErrorMessage="1" xr:uid="{00000000-0002-0000-0500-0000C0000000}">
          <x14:formula1>
            <xm:f>'Master_Sheet-ITR'!$A$199:$A$200</xm:f>
          </x14:formula1>
          <xm:sqref>D103</xm:sqref>
        </x14:dataValidation>
        <x14:dataValidation type="list" allowBlank="1" showErrorMessage="1" xr:uid="{00000000-0002-0000-0500-0000C1000000}">
          <x14:formula1>
            <xm:f>'Master Sheet-PQ Offer'!$A$93:$A$95</xm:f>
          </x14:formula1>
          <xm:sqref>D332</xm:sqref>
        </x14:dataValidation>
        <x14:dataValidation type="list" allowBlank="1" showErrorMessage="1" xr:uid="{00000000-0002-0000-0500-0000C2000000}">
          <x14:formula1>
            <xm:f>'Master Sheet HL Surrogate'!$A$68:$A$70</xm:f>
          </x14:formula1>
          <xm:sqref>D387</xm:sqref>
        </x14:dataValidation>
        <x14:dataValidation type="list" allowBlank="1" showErrorMessage="1" xr:uid="{00000000-0002-0000-0500-0000C3000000}">
          <x14:formula1>
            <xm:f>'Master Sheet HL Surrogate'!$A$73:$A$75</xm:f>
          </x14:formula1>
          <xm:sqref>D388</xm:sqref>
        </x14:dataValidation>
        <x14:dataValidation type="list" allowBlank="1" showErrorMessage="1" xr:uid="{00000000-0002-0000-0500-0000C4000000}">
          <x14:formula1>
            <xm:f>'Mstr_Sh-BIL-Audit'!$A$70:$A$72</xm:f>
          </x14:formula1>
          <xm:sqref>D15</xm:sqref>
        </x14:dataValidation>
        <x14:dataValidation type="list" allowBlank="1" showErrorMessage="1" xr:uid="{00000000-0002-0000-0500-0000C5000000}">
          <x14:formula1>
            <xm:f>'Master_Sheet-ITR'!$A$283:$A$284</xm:f>
          </x14:formula1>
          <xm:sqref>D187</xm:sqref>
        </x14:dataValidation>
        <x14:dataValidation type="list" allowBlank="1" showErrorMessage="1" xr:uid="{00000000-0002-0000-0500-0000C6000000}">
          <x14:formula1>
            <xm:f>'MS-Non-I Bank Surr.'!$A$91:$A$93</xm:f>
          </x14:formula1>
          <xm:sqref>D275</xm:sqref>
        </x14:dataValidation>
        <x14:dataValidation type="list" allowBlank="1" showErrorMessage="1" xr:uid="{00000000-0002-0000-0500-0000C7000000}">
          <x14:formula1>
            <xm:f>'Master Sheet HL Surrogate'!$A$34:$A$35</xm:f>
          </x14:formula1>
          <xm:sqref>D377</xm:sqref>
        </x14:dataValidation>
        <x14:dataValidation type="list" allowBlank="1" showErrorMessage="1" xr:uid="{00000000-0002-0000-0500-0000C8000000}">
          <x14:formula1>
            <xm:f>'Master Sheet AL Surrogate'!$A$304:$A$309</xm:f>
          </x14:formula1>
          <xm:sqref>D462</xm:sqref>
        </x14:dataValidation>
        <x14:dataValidation type="list" allowBlank="1" showErrorMessage="1" xr:uid="{00000000-0002-0000-0500-0000C9000000}">
          <x14:formula1>
            <xm:f>'Master Sheet AL Surrogate'!$A$170:$A$171</xm:f>
          </x14:formula1>
          <xm:sqref>D475</xm:sqref>
        </x14:dataValidation>
        <x14:dataValidation type="list" allowBlank="1" showErrorMessage="1" xr:uid="{00000000-0002-0000-0500-0000CA000000}">
          <x14:formula1>
            <xm:f>'Master Sheet AL Surrogate'!$A$220:$A$223</xm:f>
          </x14:formula1>
          <xm:sqref>D487</xm:sqref>
        </x14:dataValidation>
        <x14:dataValidation type="list" allowBlank="1" showErrorMessage="1" xr:uid="{00000000-0002-0000-0500-0000CB000000}">
          <x14:formula1>
            <xm:f>'Master Sheet-BS'!$A$7:$A$9</xm:f>
          </x14:formula1>
          <xm:sqref>D197</xm:sqref>
        </x14:dataValidation>
        <x14:dataValidation type="list" allowBlank="1" showErrorMessage="1" xr:uid="{00000000-0002-0000-0500-0000CC000000}">
          <x14:formula1>
            <xm:f>'Master Sheet-BS'!$A$288:$A$291</xm:f>
          </x14:formula1>
          <xm:sqref>D226 D626</xm:sqref>
        </x14:dataValidation>
        <x14:dataValidation type="list" allowBlank="1" showErrorMessage="1" xr:uid="{00000000-0002-0000-0500-0000CD000000}">
          <x14:formula1>
            <xm:f>'MS-Non-I Bank Surr.'!$A$129:$A$132</xm:f>
          </x14:formula1>
          <xm:sqref>D284</xm:sqref>
        </x14:dataValidation>
        <x14:dataValidation type="list" allowBlank="1" showErrorMessage="1" xr:uid="{00000000-0002-0000-0500-0000CE000000}">
          <x14:formula1>
            <xm:f>'Master Sheet HL Surrogate'!$A$18:$A$19</xm:f>
          </x14:formula1>
          <xm:sqref>D373</xm:sqref>
        </x14:dataValidation>
        <x14:dataValidation type="list" allowBlank="1" showErrorMessage="1" xr:uid="{00000000-0002-0000-0500-0000CF000000}">
          <x14:formula1>
            <xm:f>'Master_Sheet-ITR'!$A$422:$A$425</xm:f>
          </x14:formula1>
          <xm:sqref>D106</xm:sqref>
        </x14:dataValidation>
        <x14:dataValidation type="list" allowBlank="1" showErrorMessage="1" xr:uid="{00000000-0002-0000-0500-0000D0000000}">
          <x14:formula1>
            <xm:f>'Master Sheet AL Surrogate'!$A$352:$A$355</xm:f>
          </x14:formula1>
          <xm:sqref>D512</xm:sqref>
        </x14:dataValidation>
        <x14:dataValidation type="list" allowBlank="1" showErrorMessage="1" xr:uid="{00000000-0002-0000-0500-0000D1000000}">
          <x14:formula1>
            <xm:f>'Mstr_Sh-BIL-Audit'!$A$421:$A$424</xm:f>
          </x14:formula1>
          <xm:sqref>D35</xm:sqref>
        </x14:dataValidation>
        <x14:dataValidation type="list" allowBlank="1" showErrorMessage="1" xr:uid="{00000000-0002-0000-0500-0000D2000000}">
          <x14:formula1>
            <xm:f>'Master_Sheet-ITR'!$A$394:$A$397</xm:f>
          </x14:formula1>
          <xm:sqref>D190</xm:sqref>
        </x14:dataValidation>
        <x14:dataValidation type="list" allowBlank="1" showErrorMessage="1" xr:uid="{00000000-0002-0000-0500-0000D3000000}">
          <x14:formula1>
            <xm:f>'Master_Sheet-ITR'!$A$190:$A$193</xm:f>
          </x14:formula1>
          <xm:sqref>D101</xm:sqref>
        </x14:dataValidation>
        <x14:dataValidation type="list" allowBlank="1" showErrorMessage="1" xr:uid="{00000000-0002-0000-0500-0000D4000000}">
          <x14:formula1>
            <xm:f>'Master Sheet-PQ Offer'!$A$55:$A$56</xm:f>
          </x14:formula1>
          <xm:sqref>D326</xm:sqref>
        </x14:dataValidation>
        <x14:dataValidation type="list" allowBlank="1" showErrorMessage="1" xr:uid="{00000000-0002-0000-0500-0000D5000000}">
          <x14:formula1>
            <xm:f>'Master Sheet_ GST'!$A$21:$A$22</xm:f>
          </x14:formula1>
          <xm:sqref>D610</xm:sqref>
        </x14:dataValidation>
        <x14:dataValidation type="list" allowBlank="1" showErrorMessage="1" xr:uid="{00000000-0002-0000-0500-0000D6000000}">
          <x14:formula1>
            <xm:f>'MS-Non-I Bank Surr.'!$A$205:$A$206</xm:f>
          </x14:formula1>
          <xm:sqref>D302</xm:sqref>
        </x14:dataValidation>
        <x14:dataValidation type="list" allowBlank="1" showErrorMessage="1" xr:uid="{00000000-0002-0000-0500-0000D7000000}">
          <x14:formula1>
            <xm:f>'Master_Sheet-ITR'!$A$93:$A$95</xm:f>
          </x14:formula1>
          <xm:sqref>D81</xm:sqref>
        </x14:dataValidation>
        <x14:dataValidation type="list" allowBlank="1" showErrorMessage="1" xr:uid="{00000000-0002-0000-0500-0000D8000000}">
          <x14:formula1>
            <xm:f>'MS-Doc'!$A$31:$A$32</xm:f>
          </x14:formula1>
          <xm:sqref>D130</xm:sqref>
        </x14:dataValidation>
        <x14:dataValidation type="list" allowBlank="1" showErrorMessage="1" xr:uid="{00000000-0002-0000-0500-0000D9000000}">
          <x14:formula1>
            <xm:f>'MS-Non-I Bank Surr.'!$A$303:$A$306</xm:f>
          </x14:formula1>
          <xm:sqref>D259</xm:sqref>
        </x14:dataValidation>
        <x14:dataValidation type="list" allowBlank="1" showErrorMessage="1" xr:uid="{00000000-0002-0000-0500-0000DA000000}">
          <x14:formula1>
            <xm:f>'Master_Sheet-ITR'!$A$347:$A$350</xm:f>
          </x14:formula1>
          <xm:sqref>D80</xm:sqref>
        </x14:dataValidation>
        <x14:dataValidation type="list" allowBlank="1" showErrorMessage="1" xr:uid="{00000000-0002-0000-0500-0000DB000000}">
          <x14:formula1>
            <xm:f>'Master Sheet-BS'!$A$140:$A$141</xm:f>
          </x14:formula1>
          <xm:sqref>D232</xm:sqref>
        </x14:dataValidation>
        <x14:dataValidation type="list" allowBlank="1" showErrorMessage="1" xr:uid="{00000000-0002-0000-0500-0000DC000000}">
          <x14:formula1>
            <xm:f>'Mstr_Sh-BIL-Audit'!$A$143:$A$144</xm:f>
          </x14:formula1>
          <xm:sqref>D29</xm:sqref>
        </x14:dataValidation>
        <x14:dataValidation type="list" allowBlank="1" showErrorMessage="1" xr:uid="{00000000-0002-0000-0500-0000DD000000}">
          <x14:formula1>
            <xm:f>'Master_Sheet-ITR'!$A$243:$A$244</xm:f>
          </x14:formula1>
          <xm:sqref>D113</xm:sqref>
        </x14:dataValidation>
        <x14:dataValidation type="list" allowBlank="1" showErrorMessage="1" xr:uid="{00000000-0002-0000-0500-0000DE000000}">
          <x14:formula1>
            <xm:f>'Master Sheet AL Surrogate'!$A$379:$A$382</xm:f>
          </x14:formula1>
          <xm:sqref>D496</xm:sqref>
        </x14:dataValidation>
        <x14:dataValidation type="list" allowBlank="1" showErrorMessage="1" xr:uid="{00000000-0002-0000-0500-0000DF000000}">
          <x14:formula1>
            <xm:f>'Master_Sheet-ITR'!$A$287:$A$293</xm:f>
          </x14:formula1>
          <xm:sqref>D188</xm:sqref>
        </x14:dataValidation>
        <x14:dataValidation type="list" allowBlank="1" showErrorMessage="1" xr:uid="{00000000-0002-0000-0500-0000E0000000}">
          <x14:formula1>
            <xm:f>'Master Sheet AL Surrogate'!$A$29:$A$31</xm:f>
          </x14:formula1>
          <xm:sqref>D444</xm:sqref>
        </x14:dataValidation>
        <x14:dataValidation type="list" allowBlank="1" showErrorMessage="1" xr:uid="{00000000-0002-0000-0500-0000E1000000}">
          <x14:formula1>
            <xm:f>'Master Sheet-BS'!$A$78:$A$79</xm:f>
          </x14:formula1>
          <xm:sqref>D214 D615</xm:sqref>
        </x14:dataValidation>
        <x14:dataValidation type="list" allowBlank="1" showErrorMessage="1" xr:uid="{00000000-0002-0000-0500-0000E2000000}">
          <x14:formula1>
            <xm:f>'Master Sheet-PQ Offer'!$A$86:$A$90</xm:f>
          </x14:formula1>
          <xm:sqref>D331</xm:sqref>
        </x14:dataValidation>
        <x14:dataValidation type="list" allowBlank="1" showErrorMessage="1" xr:uid="{00000000-0002-0000-0500-0000E3000000}">
          <x14:formula1>
            <xm:f>'Master Sheet AL Surrogate'!$A$45:$A$46</xm:f>
          </x14:formula1>
          <xm:sqref>D449</xm:sqref>
        </x14:dataValidation>
        <x14:dataValidation type="list" allowBlank="1" showErrorMessage="1" xr:uid="{00000000-0002-0000-0500-0000E4000000}">
          <x14:formula1>
            <xm:f>'Master Sheet AL Surrogate'!$A$166:$A$167</xm:f>
          </x14:formula1>
          <xm:sqref>D474</xm:sqref>
        </x14:dataValidation>
        <x14:dataValidation type="list" allowBlank="1" showErrorMessage="1" xr:uid="{00000000-0002-0000-0500-0000E5000000}">
          <x14:formula1>
            <xm:f>'Master Sheet-PQ Offer'!$A$182:$A$184</xm:f>
          </x14:formula1>
          <xm:sqref>D347</xm:sqref>
        </x14:dataValidation>
        <x14:dataValidation type="list" allowBlank="1" showErrorMessage="1" xr:uid="{00000000-0002-0000-0500-0000E6000000}">
          <x14:formula1>
            <xm:f>'Master_Sheet-ITR'!$A$150:$A$153</xm:f>
          </x14:formula1>
          <xm:sqref>D93</xm:sqref>
        </x14:dataValidation>
        <x14:dataValidation type="list" allowBlank="1" showErrorMessage="1" xr:uid="{00000000-0002-0000-0500-0000E7000000}">
          <x14:formula1>
            <xm:f>'MS-Doc'!$A$145:$A$146</xm:f>
          </x14:formula1>
          <xm:sqref>D148:D149</xm:sqref>
        </x14:dataValidation>
        <x14:dataValidation type="list" allowBlank="1" showErrorMessage="1" xr:uid="{00000000-0002-0000-0500-0000E8000000}">
          <x14:formula1>
            <xm:f>'Master Sheet HL Surrogate'!$A$335:$A$338</xm:f>
          </x14:formula1>
          <xm:sqref>D511</xm:sqref>
        </x14:dataValidation>
        <x14:dataValidation type="list" allowBlank="1" showErrorMessage="1" xr:uid="{00000000-0002-0000-0500-0000E9000000}">
          <x14:formula1>
            <xm:f>'Master Sheet-BS'!$A$67:$A$68</xm:f>
          </x14:formula1>
          <xm:sqref>D212</xm:sqref>
        </x14:dataValidation>
        <x14:dataValidation type="list" allowBlank="1" showErrorMessage="1" xr:uid="{00000000-0002-0000-0500-0000EA000000}">
          <x14:formula1>
            <xm:f>'Master Sheet HL Surrogate'!$A$203:$A$206</xm:f>
          </x14:formula1>
          <xm:sqref>D416</xm:sqref>
        </x14:dataValidation>
        <x14:dataValidation type="list" allowBlank="1" showErrorMessage="1" xr:uid="{00000000-0002-0000-0500-0000EB000000}">
          <x14:formula1>
            <xm:f>'Master Sheet HL Surrogate'!$A$85:$A$86</xm:f>
          </x14:formula1>
          <xm:sqref>D390</xm:sqref>
        </x14:dataValidation>
        <x14:dataValidation type="list" allowBlank="1" showErrorMessage="1" xr:uid="{00000000-0002-0000-0500-0000EC000000}">
          <x14:formula1>
            <xm:f>'Master Sheet-PQ Offer'!$A$221:$A$222</xm:f>
          </x14:formula1>
          <xm:sqref>D356</xm:sqref>
        </x14:dataValidation>
        <x14:dataValidation type="list" allowBlank="1" showErrorMessage="1" xr:uid="{00000000-0002-0000-0500-0000ED000000}">
          <x14:formula1>
            <xm:f>'Mstr_Sh-BIL-Audit'!$A$238:$A$240</xm:f>
          </x14:formula1>
          <xm:sqref>D51</xm:sqref>
        </x14:dataValidation>
        <x14:dataValidation type="list" allowBlank="1" showErrorMessage="1" xr:uid="{00000000-0002-0000-0500-0000EE000000}">
          <x14:formula1>
            <xm:f>'Master Sheet-BS'!$A$280:$A$285</xm:f>
          </x14:formula1>
          <xm:sqref>D221 D621</xm:sqref>
        </x14:dataValidation>
        <x14:dataValidation type="list" allowBlank="1" showErrorMessage="1" xr:uid="{00000000-0002-0000-0500-0000EF000000}">
          <x14:formula1>
            <xm:f>'Master Sheet HL Surrogate'!$A$22:$A$24</xm:f>
          </x14:formula1>
          <xm:sqref>D374</xm:sqref>
        </x14:dataValidation>
        <x14:dataValidation type="list" allowBlank="1" showErrorMessage="1" xr:uid="{00000000-0002-0000-0500-0000F0000000}">
          <x14:formula1>
            <xm:f>'Mstr_Sh-BIL-Audit'!$A$474:$A$478</xm:f>
          </x14:formula1>
          <xm:sqref>D33</xm:sqref>
        </x14:dataValidation>
        <x14:dataValidation type="list" allowBlank="1" showErrorMessage="1" xr:uid="{00000000-0002-0000-0500-0000F1000000}">
          <x14:formula1>
            <xm:f>'MS-Non-I Bank Surr.'!$A$116:$A$118</xm:f>
          </x14:formula1>
          <xm:sqref>D280</xm:sqref>
        </x14:dataValidation>
        <x14:dataValidation type="list" allowBlank="1" showErrorMessage="1" xr:uid="{00000000-0002-0000-0500-0000F2000000}">
          <x14:formula1>
            <xm:f>'Master Sheet HL Surrogate'!$A$118:$A$120</xm:f>
          </x14:formula1>
          <xm:sqref>D397</xm:sqref>
        </x14:dataValidation>
        <x14:dataValidation type="list" allowBlank="1" showErrorMessage="1" xr:uid="{00000000-0002-0000-0500-0000F3000000}">
          <x14:formula1>
            <xm:f>'MS-Non-I Bank Surr.'!$A$29:$A$31</xm:f>
          </x14:formula1>
          <xm:sqref>D261:D262</xm:sqref>
        </x14:dataValidation>
        <x14:dataValidation type="list" allowBlank="1" showErrorMessage="1" xr:uid="{00000000-0002-0000-0500-0000F4000000}">
          <x14:formula1>
            <xm:f>'Master Sheet-BS'!$A$180:$A$181</xm:f>
          </x14:formula1>
          <xm:sqref>D239 D638</xm:sqref>
        </x14:dataValidation>
        <x14:dataValidation type="list" allowBlank="1" showErrorMessage="1" xr:uid="{00000000-0002-0000-0500-0000F5000000}">
          <x14:formula1>
            <xm:f>'Master Sheet HL Surrogate'!$A$208:$A$211</xm:f>
          </x14:formula1>
          <xm:sqref>D417</xm:sqref>
        </x14:dataValidation>
        <x14:dataValidation type="list" allowBlank="1" showErrorMessage="1" xr:uid="{00000000-0002-0000-0500-0000F6000000}">
          <x14:formula1>
            <xm:f>'Master Sheet-PQ Offer'!$A$25:$A$26</xm:f>
          </x14:formula1>
          <xm:sqref>D319</xm:sqref>
        </x14:dataValidation>
        <x14:dataValidation type="list" allowBlank="1" showErrorMessage="1" xr:uid="{00000000-0002-0000-0500-0000F7000000}">
          <x14:formula1>
            <xm:f>'Master Sheet HL Surrogate'!$A$322:$A$325</xm:f>
          </x14:formula1>
          <xm:sqref>D421</xm:sqref>
        </x14:dataValidation>
        <x14:dataValidation type="list" allowBlank="1" showErrorMessage="1" xr:uid="{00000000-0002-0000-0500-0000F8000000}">
          <x14:formula1>
            <xm:f>'Master Sheet AL Surrogate'!$A$125:$A$126</xm:f>
          </x14:formula1>
          <xm:sqref>D466</xm:sqref>
        </x14:dataValidation>
        <x14:dataValidation type="list" allowBlank="1" showErrorMessage="1" xr:uid="{00000000-0002-0000-0500-0000F9000000}">
          <x14:formula1>
            <xm:f>'Master Sheet AL Surrogate'!$A$257:$A$258</xm:f>
          </x14:formula1>
          <xm:sqref>D495</xm:sqref>
        </x14:dataValidation>
        <x14:dataValidation type="list" allowBlank="1" showErrorMessage="1" xr:uid="{00000000-0002-0000-0500-0000FA000000}">
          <x14:formula1>
            <xm:f>'Master Sheet AL Surrogate'!$A$80:$A$82</xm:f>
          </x14:formula1>
          <xm:sqref>D456</xm:sqref>
        </x14:dataValidation>
        <x14:dataValidation type="list" allowBlank="1" showErrorMessage="1" xr:uid="{00000000-0002-0000-0500-0000FB000000}">
          <x14:formula1>
            <xm:f>'Master Sheet AL Surrogate'!$A$117:$A$118</xm:f>
          </x14:formula1>
          <xm:sqref>D464</xm:sqref>
        </x14:dataValidation>
        <x14:dataValidation type="list" allowBlank="1" showErrorMessage="1" xr:uid="{00000000-0002-0000-0500-0000FC000000}">
          <x14:formula1>
            <xm:f>'Master Sheet AL Surrogate'!$A$140:$A$142</xm:f>
          </x14:formula1>
          <xm:sqref>D469</xm:sqref>
        </x14:dataValidation>
        <x14:dataValidation type="list" allowBlank="1" showErrorMessage="1" xr:uid="{00000000-0002-0000-0500-0000FD000000}">
          <x14:formula1>
            <xm:f>'Master Sheet-PQ Offer'!$A$253:$A$256</xm:f>
          </x14:formula1>
          <xm:sqref>D339</xm:sqref>
        </x14:dataValidation>
        <x14:dataValidation type="list" allowBlank="1" showErrorMessage="1" xr:uid="{00000000-0002-0000-0500-0000FE000000}">
          <x14:formula1>
            <xm:f>'Master Sheet HL Surrogate'!$A$14:$A$15</xm:f>
          </x14:formula1>
          <xm:sqref>D372</xm:sqref>
        </x14:dataValidation>
        <x14:dataValidation type="list" allowBlank="1" showErrorMessage="1" xr:uid="{00000000-0002-0000-0500-0000FF000000}">
          <x14:formula1>
            <xm:f>'Master Sheet-PQ Offer'!$A$265:$A$268</xm:f>
          </x14:formula1>
          <xm:sqref>D513</xm:sqref>
        </x14:dataValidation>
        <x14:dataValidation type="list" allowBlank="1" showErrorMessage="1" xr:uid="{00000000-0002-0000-0500-000000010000}">
          <x14:formula1>
            <xm:f>'Mstr_Sh-BIL-Audit'!$A$495:$A$501</xm:f>
          </x14:formula1>
          <xm:sqref>D185</xm:sqref>
        </x14:dataValidation>
        <x14:dataValidation type="list" allowBlank="1" showErrorMessage="1" xr:uid="{00000000-0002-0000-0500-000001010000}">
          <x14:formula1>
            <xm:f>'Master Sheet AL Surrogate'!$A$339:$A$342</xm:f>
          </x14:formula1>
          <xm:sqref>D492</xm:sqref>
        </x14:dataValidation>
        <x14:dataValidation type="list" allowBlank="1" showErrorMessage="1" xr:uid="{00000000-0002-0000-0500-000002010000}">
          <x14:formula1>
            <xm:f>'Master Sheet-BS'!$A$202:$A$203</xm:f>
          </x14:formula1>
          <xm:sqref>D244 D642</xm:sqref>
        </x14:dataValidation>
        <x14:dataValidation type="list" allowBlank="1" showErrorMessage="1" xr:uid="{00000000-0002-0000-0500-000003010000}">
          <x14:formula1>
            <xm:f>'MS-Non-I Bank Surr.'!$A$86:$A$88</xm:f>
          </x14:formula1>
          <xm:sqref>D274</xm:sqref>
        </x14:dataValidation>
        <x14:dataValidation type="list" allowBlank="1" showErrorMessage="1" xr:uid="{00000000-0002-0000-0500-000004010000}">
          <x14:formula1>
            <xm:f>'Mstr_Sh-BIL-Audit'!$A$511:$A$513</xm:f>
          </x14:formula1>
          <xm:sqref>D534</xm:sqref>
        </x14:dataValidation>
        <x14:dataValidation type="list" allowBlank="1" showErrorMessage="1" xr:uid="{00000000-0002-0000-0500-000005010000}">
          <x14:formula1>
            <xm:f>'Master Sheet-BS'!$A$243:$A$244</xm:f>
          </x14:formula1>
          <xm:sqref>D223 D623</xm:sqref>
        </x14:dataValidation>
        <x14:dataValidation type="list" allowBlank="1" showErrorMessage="1" xr:uid="{00000000-0002-0000-0500-000006010000}">
          <x14:formula1>
            <xm:f>'Master Sheet AL Surrogate'!$A$327:$A$330</xm:f>
          </x14:formula1>
          <xm:sqref>D477</xm:sqref>
        </x14:dataValidation>
        <x14:dataValidation type="list" allowBlank="1" showErrorMessage="1" xr:uid="{00000000-0002-0000-0500-000007010000}">
          <x14:formula1>
            <xm:f>'Master Sheet-PQ Offer'!$A$186:$A$189</xm:f>
          </x14:formula1>
          <xm:sqref>D348</xm:sqref>
        </x14:dataValidation>
        <x14:dataValidation type="list" allowBlank="1" showErrorMessage="1" xr:uid="{00000000-0002-0000-0500-000008010000}">
          <x14:formula1>
            <xm:f>'Mstr_Sh-BIL-Audit'!$A$251:$A$252</xm:f>
          </x14:formula1>
          <xm:sqref>D54</xm:sqref>
        </x14:dataValidation>
        <x14:dataValidation type="list" allowBlank="1" showErrorMessage="1" xr:uid="{00000000-0002-0000-0500-000009010000}">
          <x14:formula1>
            <xm:f>'Master Sheet-BS'!$A$176:$A$177</xm:f>
          </x14:formula1>
          <xm:sqref>D238 D637</xm:sqref>
        </x14:dataValidation>
        <x14:dataValidation type="list" allowBlank="1" showErrorMessage="1" xr:uid="{00000000-0002-0000-0500-00000A010000}">
          <x14:formula1>
            <xm:f>'Master Sheet HL Surrogate'!$A$287:$A$292</xm:f>
          </x14:formula1>
          <xm:sqref>D391</xm:sqref>
        </x14:dataValidation>
        <x14:dataValidation type="list" allowBlank="1" showErrorMessage="1" xr:uid="{00000000-0002-0000-0500-00000B010000}">
          <x14:formula1>
            <xm:f>'Mstr_Sh-BIL-Audit'!$A$432:$A$434</xm:f>
          </x14:formula1>
          <xm:sqref>D48</xm:sqref>
        </x14:dataValidation>
        <x14:dataValidation type="list" allowBlank="1" showErrorMessage="1" xr:uid="{00000000-0002-0000-0500-00000C010000}">
          <x14:formula1>
            <xm:f>'Mstr_Sh-BIL-Audit'!$A$48:$A$51</xm:f>
          </x14:formula1>
          <xm:sqref>D10</xm:sqref>
        </x14:dataValidation>
        <x14:dataValidation type="list" allowBlank="1" showErrorMessage="1" xr:uid="{00000000-0002-0000-0500-00000D010000}">
          <x14:formula1>
            <xm:f>'Master_Sheet-ITR'!$A$296:$A$297</xm:f>
          </x14:formula1>
          <xm:sqref>D189</xm:sqref>
        </x14:dataValidation>
        <x14:dataValidation type="list" allowBlank="1" showErrorMessage="1" xr:uid="{00000000-0002-0000-0500-00000E010000}">
          <x14:formula1>
            <xm:f>'MS-Doc'!$A$217:$A$220</xm:f>
          </x14:formula1>
          <xm:sqref>D161</xm:sqref>
        </x14:dataValidation>
        <x14:dataValidation type="list" allowBlank="1" showErrorMessage="1" xr:uid="{00000000-0002-0000-0500-00000F010000}">
          <x14:formula1>
            <xm:f>'Master Sheet-PQ Offer'!$A$12:$A$14</xm:f>
          </x14:formula1>
          <xm:sqref>D315</xm:sqref>
        </x14:dataValidation>
        <x14:dataValidation type="list" allowBlank="1" showErrorMessage="1" xr:uid="{00000000-0002-0000-0500-000010010000}">
          <x14:formula1>
            <xm:f>'Mstr_Sh-BIL-Audit'!$A$442:$A$446</xm:f>
          </x14:formula1>
          <xm:sqref>D361</xm:sqref>
        </x14:dataValidation>
        <x14:dataValidation type="list" allowBlank="1" showErrorMessage="1" xr:uid="{00000000-0002-0000-0500-000011010000}">
          <x14:formula1>
            <xm:f>'Master Sheet HL Surrogate'!$A$6:$A$7</xm:f>
          </x14:formula1>
          <xm:sqref>D370</xm:sqref>
        </x14:dataValidation>
        <x14:dataValidation type="list" allowBlank="1" showErrorMessage="1" xr:uid="{00000000-0002-0000-0500-000012010000}">
          <x14:formula1>
            <xm:f>'Master Sheet-PQ Offer'!$A$238:$A$241</xm:f>
          </x14:formula1>
          <xm:sqref>D312</xm:sqref>
        </x14:dataValidation>
        <x14:dataValidation type="list" allowBlank="1" showErrorMessage="1" xr:uid="{00000000-0002-0000-0500-000013010000}">
          <x14:formula1>
            <xm:f>'MS-Doc'!$A$296:$A$297</xm:f>
          </x14:formula1>
          <xm:sqref>D166</xm:sqref>
        </x14:dataValidation>
        <x14:dataValidation type="list" allowBlank="1" showErrorMessage="1" xr:uid="{00000000-0002-0000-0500-000014010000}">
          <x14:formula1>
            <xm:f>'MS-Non-I Bank Surr.'!$A$250:$A$253</xm:f>
          </x14:formula1>
          <xm:sqref>D510</xm:sqref>
        </x14:dataValidation>
        <x14:dataValidation type="list" allowBlank="1" showErrorMessage="1" xr:uid="{00000000-0002-0000-0500-000015010000}">
          <x14:formula1>
            <xm:f>'Mstr_Sh-BIL-Audit'!$A$267:$A$268</xm:f>
          </x14:formula1>
          <xm:sqref>D58</xm:sqref>
        </x14:dataValidation>
        <x14:dataValidation type="list" allowBlank="1" showErrorMessage="1" xr:uid="{00000000-0002-0000-0500-000016010000}">
          <x14:formula1>
            <xm:f>'MS-Doc'!$A$236:$A$240</xm:f>
          </x14:formula1>
          <xm:sqref>D164</xm:sqref>
        </x14:dataValidation>
        <x14:dataValidation type="list" allowBlank="1" showErrorMessage="1" xr:uid="{00000000-0002-0000-0500-000017010000}">
          <x14:formula1>
            <xm:f>'Mstr_Sh-BIL-Audit'!$A$243:$A$244</xm:f>
          </x14:formula1>
          <xm:sqref>D52</xm:sqref>
        </x14:dataValidation>
        <x14:dataValidation type="list" allowBlank="1" showErrorMessage="1" xr:uid="{00000000-0002-0000-0500-000018010000}">
          <x14:formula1>
            <xm:f>'Master Sheet HL Surrogate'!$A$310:$A$313</xm:f>
          </x14:formula1>
          <xm:sqref>D406</xm:sqref>
        </x14:dataValidation>
        <x14:dataValidation type="list" allowBlank="1" showErrorMessage="1" xr:uid="{00000000-0002-0000-0500-000019010000}">
          <x14:formula1>
            <xm:f>'Master Sheet AL Surrogate'!$A$41:$A$42</xm:f>
          </x14:formula1>
          <xm:sqref>D448</xm:sqref>
        </x14:dataValidation>
        <x14:dataValidation type="list" allowBlank="1" showErrorMessage="1" xr:uid="{00000000-0002-0000-0500-00001A010000}">
          <x14:formula1>
            <xm:f>'Mstr_Sh-BIL-Audit'!$A$386:$A$388</xm:f>
          </x14:formula1>
          <xm:sqref>D38</xm:sqref>
        </x14:dataValidation>
        <x14:dataValidation type="list" allowBlank="1" showErrorMessage="1" xr:uid="{00000000-0002-0000-0500-00001B010000}">
          <x14:formula1>
            <xm:f>'Master_Sheet-ITR'!$A$164:$A$165</xm:f>
          </x14:formula1>
          <xm:sqref>D96</xm:sqref>
        </x14:dataValidation>
        <x14:dataValidation type="list" allowBlank="1" showErrorMessage="1" xr:uid="{00000000-0002-0000-0500-00001C010000}">
          <x14:formula1>
            <xm:f>'Mstr_Sh-BIL-Audit'!$A$551:$A$557</xm:f>
          </x14:formula1>
          <xm:sqref>D550 D556 D562 D568 D574 D580 D586 D592 D657</xm:sqref>
        </x14:dataValidation>
        <x14:dataValidation type="list" allowBlank="1" showErrorMessage="1" xr:uid="{00000000-0002-0000-0500-00001D010000}">
          <x14:formula1>
            <xm:f>'Mstr_Sh-BIL-Audit'!$A$380:$A$383</xm:f>
          </x14:formula1>
          <xm:sqref>D3</xm:sqref>
        </x14:dataValidation>
        <x14:dataValidation type="list" allowBlank="1" showErrorMessage="1" xr:uid="{00000000-0002-0000-0500-00001E010000}">
          <x14:formula1>
            <xm:f>'Master Sheet-PQ Offer'!$A$40:$A$43</xm:f>
          </x14:formula1>
          <xm:sqref>D323</xm:sqref>
        </x14:dataValidation>
        <x14:dataValidation type="list" allowBlank="1" showErrorMessage="1" xr:uid="{00000000-0002-0000-0500-00001F010000}">
          <x14:formula1>
            <xm:f>'MS-Non-I Bank Surr.'!$A$17:$A$18</xm:f>
          </x14:formula1>
          <xm:sqref>D257</xm:sqref>
        </x14:dataValidation>
        <x14:dataValidation type="list" allowBlank="1" showErrorMessage="1" xr:uid="{00000000-0002-0000-0500-000020010000}">
          <x14:formula1>
            <xm:f>'MS-Doc'!$A$182:$A$188</xm:f>
          </x14:formula1>
          <xm:sqref>D155</xm:sqref>
        </x14:dataValidation>
        <x14:dataValidation type="list" allowBlank="1" showErrorMessage="1" xr:uid="{00000000-0002-0000-0500-000021010000}">
          <x14:formula1>
            <xm:f>'MS-Doc'!$A$7:$A$8</xm:f>
          </x14:formula1>
          <xm:sqref>D125</xm:sqref>
        </x14:dataValidation>
        <x14:dataValidation type="list" allowBlank="1" showErrorMessage="1" xr:uid="{00000000-0002-0000-0500-000022010000}">
          <x14:formula1>
            <xm:f>'Master Sheet HL Surrogate'!$A$252:$A$254</xm:f>
          </x14:formula1>
          <xm:sqref>D427</xm:sqref>
        </x14:dataValidation>
        <x14:dataValidation type="list" allowBlank="1" showErrorMessage="1" xr:uid="{00000000-0002-0000-0500-000023010000}">
          <x14:formula1>
            <xm:f>'Master Sheet AL Surrogate'!$A$174:$A$175</xm:f>
          </x14:formula1>
          <xm:sqref>D476</xm:sqref>
        </x14:dataValidation>
        <x14:dataValidation type="list" allowBlank="1" showErrorMessage="1" xr:uid="{00000000-0002-0000-0500-000024010000}">
          <x14:formula1>
            <xm:f>'Master Sheet AL Surrogate'!$A$198:$A$199</xm:f>
          </x14:formula1>
          <xm:sqref>D483</xm:sqref>
        </x14:dataValidation>
        <x14:dataValidation type="list" allowBlank="1" showErrorMessage="1" xr:uid="{00000000-0002-0000-0500-000025010000}">
          <x14:formula1>
            <xm:f>'Master Sheet-PQ Offer'!$A$46:$A$48</xm:f>
          </x14:formula1>
          <xm:sqref>D324</xm:sqref>
        </x14:dataValidation>
        <x14:dataValidation type="list" allowBlank="1" showErrorMessage="1" xr:uid="{00000000-0002-0000-0500-000026010000}">
          <x14:formula1>
            <xm:f>'Master Sheet HL Surrogate'!$A$269:$A$272</xm:f>
          </x14:formula1>
          <xm:sqref>D376</xm:sqref>
        </x14:dataValidation>
        <x14:dataValidation type="list" allowBlank="1" showErrorMessage="1" xr:uid="{00000000-0002-0000-0500-000027010000}">
          <x14:formula1>
            <xm:f>'Mstr_Sh-BIL-Audit'!$A$126:$A$128</xm:f>
          </x14:formula1>
          <xm:sqref>D26</xm:sqref>
        </x14:dataValidation>
        <x14:dataValidation type="list" allowBlank="1" showErrorMessage="1" xr:uid="{00000000-0002-0000-0500-000028010000}">
          <x14:formula1>
            <xm:f>'Master_Sheet-ITR'!$A$251:$A$252</xm:f>
          </x14:formula1>
          <xm:sqref>D115</xm:sqref>
        </x14:dataValidation>
        <x14:dataValidation type="list" allowBlank="1" showErrorMessage="1" xr:uid="{00000000-0002-0000-0500-000029010000}">
          <x14:formula1>
            <xm:f>'Master Sheet HL Surrogate'!$A$167:$A$168</xm:f>
          </x14:formula1>
          <xm:sqref>D409</xm:sqref>
        </x14:dataValidation>
        <x14:dataValidation type="list" allowBlank="1" showErrorMessage="1" xr:uid="{00000000-0002-0000-0500-00002A010000}">
          <x14:formula1>
            <xm:f>'Master Sheet-BS'!$A$165:$A$168</xm:f>
          </x14:formula1>
          <xm:sqref>D236 D635</xm:sqref>
        </x14:dataValidation>
        <x14:dataValidation type="list" allowBlank="1" showErrorMessage="1" xr:uid="{00000000-0002-0000-0500-00002B010000}">
          <x14:formula1>
            <xm:f>'Master Sheet-PQ Offer'!$A$167:$A$170</xm:f>
          </x14:formula1>
          <xm:sqref>D344</xm:sqref>
        </x14:dataValidation>
        <x14:dataValidation type="list" allowBlank="1" showErrorMessage="1" xr:uid="{00000000-0002-0000-0500-00002C010000}">
          <x14:formula1>
            <xm:f>'Master Sheet-BS'!$A$230:$A$231</xm:f>
          </x14:formula1>
          <xm:sqref>D249 D647</xm:sqref>
        </x14:dataValidation>
        <x14:dataValidation type="list" allowBlank="1" showErrorMessage="1" xr:uid="{00000000-0002-0000-0500-00002D010000}">
          <x14:formula1>
            <xm:f>'Mstr_Sh-BIL-Audit'!$A$190:$A$193</xm:f>
          </x14:formula1>
          <xm:sqref>D40</xm:sqref>
        </x14:dataValidation>
        <x14:dataValidation type="list" allowBlank="1" showErrorMessage="1" xr:uid="{00000000-0002-0000-0500-00002E010000}">
          <x14:formula1>
            <xm:f>'Master Sheet-PQ Offer'!$A$34:$A$37</xm:f>
          </x14:formula1>
          <xm:sqref>D322</xm:sqref>
        </x14:dataValidation>
        <x14:dataValidation type="list" allowBlank="1" showErrorMessage="1" xr:uid="{00000000-0002-0000-0500-00002F010000}">
          <x14:formula1>
            <xm:f>'Master Sheet AL Surrogate'!$A$252:$A$254</xm:f>
          </x14:formula1>
          <xm:sqref>D494</xm:sqref>
        </x14:dataValidation>
        <x14:dataValidation type="list" allowBlank="1" showErrorMessage="1" xr:uid="{00000000-0002-0000-0500-000030010000}">
          <x14:formula1>
            <xm:f>'Mstr_Sh-BIL-Audit'!$A$147:$A$148</xm:f>
          </x14:formula1>
          <xm:sqref>D30:D31</xm:sqref>
        </x14:dataValidation>
        <x14:dataValidation type="list" allowBlank="1" showErrorMessage="1" xr:uid="{00000000-0002-0000-0500-000031010000}">
          <x14:formula1>
            <xm:f>'Master Sheet-PQ Offer'!$A$213:$A$215</xm:f>
          </x14:formula1>
          <xm:sqref>D354</xm:sqref>
        </x14:dataValidation>
        <x14:dataValidation type="list" allowBlank="1" showErrorMessage="1" xr:uid="{00000000-0002-0000-0500-000032010000}">
          <x14:formula1>
            <xm:f>'Master Sheet-BS'!$A$253:$A$256</xm:f>
          </x14:formula1>
          <xm:sqref>D211 D612</xm:sqref>
        </x14:dataValidation>
        <x14:dataValidation type="list" allowBlank="1" showErrorMessage="1" xr:uid="{00000000-0002-0000-0500-000033010000}">
          <x14:formula1>
            <xm:f>'Master_Sheet-ITR'!$A$81:$A$82</xm:f>
          </x14:formula1>
          <xm:sqref>D78</xm:sqref>
        </x14:dataValidation>
        <x14:dataValidation type="list" allowBlank="1" showErrorMessage="1" xr:uid="{00000000-0002-0000-0500-000034010000}">
          <x14:formula1>
            <xm:f>'MS-Doc'!$A$231:$A$232</xm:f>
          </x14:formula1>
          <xm:sqref>D163</xm:sqref>
        </x14:dataValidation>
        <x14:dataValidation type="list" allowBlank="1" showErrorMessage="1" xr:uid="{00000000-0002-0000-0500-000035010000}">
          <x14:formula1>
            <xm:f>'Mstr_Sh-BIL-Audit'!$A$283:$A$284</xm:f>
          </x14:formula1>
          <xm:sqref>D178</xm:sqref>
        </x14:dataValidation>
        <x14:dataValidation type="list" allowBlank="1" showErrorMessage="1" xr:uid="{00000000-0002-0000-0500-000036010000}">
          <x14:formula1>
            <xm:f>'Master Sheet HL Surrogate'!$A$10:$A$11</xm:f>
          </x14:formula1>
          <xm:sqref>D371</xm:sqref>
        </x14:dataValidation>
        <x14:dataValidation type="list" allowBlank="1" showErrorMessage="1" xr:uid="{00000000-0002-0000-0500-000037010000}">
          <x14:formula1>
            <xm:f>'Mstr_Sh-BIL-Audit'!$A$199:$A$200</xm:f>
          </x14:formula1>
          <xm:sqref>D42</xm:sqref>
        </x14:dataValidation>
        <x14:dataValidation type="list" allowBlank="1" showErrorMessage="1" xr:uid="{00000000-0002-0000-0500-000038010000}">
          <x14:formula1>
            <xm:f>'MS-Non-I Bank Surr.'!$A$46:$A$48</xm:f>
          </x14:formula1>
          <xm:sqref>D265</xm:sqref>
        </x14:dataValidation>
        <x14:dataValidation type="list" allowBlank="1" showErrorMessage="1" xr:uid="{00000000-0002-0000-0500-000039010000}">
          <x14:formula1>
            <xm:f>'MS-Doc'!$A$2:$A$3</xm:f>
          </x14:formula1>
          <xm:sqref>D124</xm:sqref>
        </x14:dataValidation>
        <x14:dataValidation type="list" allowBlank="1" showErrorMessage="1" xr:uid="{00000000-0002-0000-0500-00003A010000}">
          <x14:formula1>
            <xm:f>'Master Sheet-BS'!$A$29:$A$31</xm:f>
          </x14:formula1>
          <xm:sqref>D203:D204 D604</xm:sqref>
        </x14:dataValidation>
        <x14:dataValidation type="list" allowBlank="1" showErrorMessage="1" xr:uid="{00000000-0002-0000-0500-00003B010000}">
          <x14:formula1>
            <xm:f>'Master Sheet AL Surrogate'!$A$85:$A$87</xm:f>
          </x14:formula1>
          <xm:sqref>D458</xm:sqref>
        </x14:dataValidation>
        <x14:dataValidation type="list" allowBlank="1" showErrorMessage="1" xr:uid="{00000000-0002-0000-0500-00003C010000}">
          <x14:formula1>
            <xm:f>'MS-Doc'!$A$163:$A$164</xm:f>
          </x14:formula1>
          <xm:sqref>D152</xm:sqref>
        </x14:dataValidation>
        <x14:dataValidation type="list" allowBlank="1" showErrorMessage="1" xr:uid="{00000000-0002-0000-0500-00003D010000}">
          <x14:formula1>
            <xm:f>'Mstr_Sh-BIL-Audit'!$A$313:$A$314</xm:f>
          </x14:formula1>
          <xm:sqref>D62</xm:sqref>
        </x14:dataValidation>
        <x14:dataValidation type="list" allowBlank="1" showErrorMessage="1" xr:uid="{00000000-0002-0000-0500-00003E010000}">
          <x14:formula1>
            <xm:f>'Master_Sheet-ITR'!$A$338:$A$344</xm:f>
          </x14:formula1>
          <xm:sqref>D77</xm:sqref>
        </x14:dataValidation>
        <x14:dataValidation type="list" allowBlank="1" showErrorMessage="1" xr:uid="{00000000-0002-0000-0500-00003F010000}">
          <x14:formula1>
            <xm:f>'Master Sheet_ GST'!$A$48:$A$51</xm:f>
          </x14:formula1>
          <xm:sqref>D662</xm:sqref>
        </x14:dataValidation>
        <x14:dataValidation type="list" allowBlank="1" showErrorMessage="1" xr:uid="{00000000-0002-0000-0500-000040010000}">
          <x14:formula1>
            <xm:f>'Master Sheet-PQ Offer'!$A$259:$A$262</xm:f>
          </x14:formula1>
          <xm:sqref>D349</xm:sqref>
        </x14:dataValidation>
        <x14:dataValidation type="list" allowBlank="1" showErrorMessage="1" xr:uid="{00000000-0002-0000-0500-000041010000}">
          <x14:formula1>
            <xm:f>'MS-Non-I Bank Surr.'!$A$12:$A$14</xm:f>
          </x14:formula1>
          <xm:sqref>D256</xm:sqref>
        </x14:dataValidation>
        <x14:dataValidation type="list" allowBlank="1" showErrorMessage="1" xr:uid="{00000000-0002-0000-0500-000042010000}">
          <x14:formula1>
            <xm:f>'Master Sheet_ GST'!$A$43:$A$46</xm:f>
          </x14:formula1>
          <xm:sqref>D661</xm:sqref>
        </x14:dataValidation>
        <x14:dataValidation type="list" allowBlank="1" showErrorMessage="1" xr:uid="{00000000-0002-0000-0500-000043010000}">
          <x14:formula1>
            <xm:f>'Mstr_Sh-BIL-Audit'!$A$287:$A$293</xm:f>
          </x14:formula1>
          <xm:sqref>D179</xm:sqref>
        </x14:dataValidation>
        <x14:dataValidation type="list" allowBlank="1" showErrorMessage="1" xr:uid="{00000000-0002-0000-0500-000044010000}">
          <x14:formula1>
            <xm:f>'MS-Non-I Bank Surr.'!$A$2:$A$3</xm:f>
          </x14:formula1>
          <xm:sqref>D253</xm:sqref>
        </x14:dataValidation>
        <x14:dataValidation type="list" allowBlank="1" showErrorMessage="1" xr:uid="{00000000-0002-0000-0500-000045010000}">
          <x14:formula1>
            <xm:f>'Master_Sheet-ITR'!$A$69:$A$71</xm:f>
          </x14:formula1>
          <xm:sqref>D76</xm:sqref>
        </x14:dataValidation>
        <x14:dataValidation type="list" allowBlank="1" showErrorMessage="1" xr:uid="{00000000-0002-0000-0500-000046010000}">
          <x14:formula1>
            <xm:f>'Master Sheet-BS'!$A$357:$A$360</xm:f>
          </x14:formula1>
          <xm:sqref>D201 D602</xm:sqref>
        </x14:dataValidation>
        <x14:dataValidation type="list" allowBlank="1" showErrorMessage="1" xr:uid="{00000000-0002-0000-0500-000047010000}">
          <x14:formula1>
            <xm:f>'Master Sheet-PQ Offer'!$A$119:$A$121</xm:f>
          </x14:formula1>
          <xm:sqref>D335</xm:sqref>
        </x14:dataValidation>
        <x14:dataValidation type="list" allowBlank="1" showErrorMessage="1" xr:uid="{00000000-0002-0000-0500-000048010000}">
          <x14:formula1>
            <xm:f>'Master Sheet HL Surrogate'!$A$46:$A$48</xm:f>
          </x14:formula1>
          <xm:sqref>D382</xm:sqref>
        </x14:dataValidation>
        <x14:dataValidation type="list" allowBlank="1" showErrorMessage="1" xr:uid="{00000000-0002-0000-0500-000049010000}">
          <x14:formula1>
            <xm:f>'Mstr_Sh-BIL-Audit'!$A$196:$A$197</xm:f>
          </x14:formula1>
          <xm:sqref>D41</xm:sqref>
        </x14:dataValidation>
        <x14:dataValidation type="list" allowBlank="1" showErrorMessage="1" xr:uid="{00000000-0002-0000-0500-00004A010000}">
          <x14:formula1>
            <xm:f>'MS-Non-I Bank Surr.'!$A$121:$A$122</xm:f>
          </x14:formula1>
          <xm:sqref>D281 D336</xm:sqref>
        </x14:dataValidation>
        <x14:dataValidation type="list" allowBlank="1" showErrorMessage="1" xr:uid="{00000000-0002-0000-0500-00004B010000}">
          <x14:formula1>
            <xm:f>'MS-Non-I Bank Surr.'!$A$59:$A$60</xm:f>
          </x14:formula1>
          <xm:sqref>D268</xm:sqref>
        </x14:dataValidation>
        <x14:dataValidation type="list" allowBlank="1" showErrorMessage="1" xr:uid="{00000000-0002-0000-0500-00004C010000}">
          <x14:formula1>
            <xm:f>'Master Sheet AL Surrogate'!$A$333:$A$336</xm:f>
          </x14:formula1>
          <xm:sqref>D482</xm:sqref>
        </x14:dataValidation>
        <x14:dataValidation type="list" allowBlank="1" showErrorMessage="1" xr:uid="{00000000-0002-0000-0500-00004D010000}">
          <x14:formula1>
            <xm:f>'Master Sheet-BS'!$A$193:$A$194</xm:f>
          </x14:formula1>
          <xm:sqref>D242 D641</xm:sqref>
        </x14:dataValidation>
        <x14:dataValidation type="list" allowBlank="1" showErrorMessage="1" xr:uid="{00000000-0002-0000-0500-00004E010000}">
          <x14:formula1>
            <xm:f>'Master Sheet AL Surrogate'!$A$368:$A$374</xm:f>
          </x14:formula1>
          <xm:sqref>D501</xm:sqref>
        </x14:dataValidation>
        <x14:dataValidation type="list" allowBlank="1" showErrorMessage="1" xr:uid="{00000000-0002-0000-0500-00004F010000}">
          <x14:formula1>
            <xm:f>'Master Sheet-BS'!$A$170:$A$173</xm:f>
          </x14:formula1>
          <xm:sqref>D237 D636</xm:sqref>
        </x14:dataValidation>
        <x14:dataValidation type="list" allowBlank="1" showErrorMessage="1" xr:uid="{00000000-0002-0000-0500-000050010000}">
          <x14:formula1>
            <xm:f>'MS-Doc'!$A$27:$A$28</xm:f>
          </x14:formula1>
          <xm:sqref>D129</xm:sqref>
        </x14:dataValidation>
        <x14:dataValidation type="list" allowBlank="1" showErrorMessage="1" xr:uid="{00000000-0002-0000-0500-000051010000}">
          <x14:formula1>
            <xm:f>'Mstr_Sh-BIL-Audit'!$A$516:$A$518</xm:f>
          </x14:formula1>
          <xm:sqref>D541</xm:sqref>
        </x14:dataValidation>
        <x14:dataValidation type="list" allowBlank="1" showErrorMessage="1" xr:uid="{00000000-0002-0000-0500-000052010000}">
          <x14:formula1>
            <xm:f>'Master Sheet HL Surrogate'!$A$218:$A$219</xm:f>
          </x14:formula1>
          <xm:sqref>D419</xm:sqref>
        </x14:dataValidation>
        <x14:dataValidation type="list" allowBlank="1" showErrorMessage="1" xr:uid="{00000000-0002-0000-0500-000053010000}">
          <x14:formula1>
            <xm:f>'Master_Sheet-ITR'!$A$477:$A$480</xm:f>
          </x14:formula1>
          <xm:sqref>D114</xm:sqref>
        </x14:dataValidation>
        <x14:dataValidation type="list" allowBlank="1" showErrorMessage="1" xr:uid="{00000000-0002-0000-0500-000054010000}">
          <x14:formula1>
            <xm:f>'MS-Doc'!$A$291:$A$293</xm:f>
          </x14:formula1>
          <xm:sqref>D532</xm:sqref>
        </x14:dataValidation>
        <x14:dataValidation type="list" allowBlank="1" showErrorMessage="1" xr:uid="{00000000-0002-0000-0500-000055010000}">
          <x14:formula1>
            <xm:f>'Mstr_Sh-BIL-Audit'!$A$296:$A$297</xm:f>
          </x14:formula1>
          <xm:sqref>D180</xm:sqref>
        </x14:dataValidation>
        <x14:dataValidation type="list" allowBlank="1" showErrorMessage="1" xr:uid="{00000000-0002-0000-0500-000056010000}">
          <x14:formula1>
            <xm:f>'MS-Doc'!$A$170:$A$173</xm:f>
          </x14:formula1>
          <xm:sqref>D153</xm:sqref>
        </x14:dataValidation>
        <x14:dataValidation type="list" allowBlank="1" showErrorMessage="1" xr:uid="{00000000-0002-0000-0500-000057010000}">
          <x14:formula1>
            <xm:f>'Master Sheet-BS'!$A$40:$A$43</xm:f>
          </x14:formula1>
          <xm:sqref>D206</xm:sqref>
        </x14:dataValidation>
        <x14:dataValidation type="list" allowBlank="1" showErrorMessage="1" xr:uid="{00000000-0002-0000-0500-000058010000}">
          <x14:formula1>
            <xm:f>'Master Sheet AL Surrogate'!$A$359:$A$363</xm:f>
          </x14:formula1>
          <xm:sqref>D481</xm:sqref>
        </x14:dataValidation>
        <x14:dataValidation type="list" allowBlank="1" showErrorMessage="1" xr:uid="{00000000-0002-0000-0500-000059010000}">
          <x14:formula1>
            <xm:f>'Mstr_Sh-BIL-Audit'!$A$406:$A$411</xm:f>
          </x14:formula1>
          <xm:sqref>D7</xm:sqref>
        </x14:dataValidation>
        <x14:dataValidation type="list" allowBlank="1" showErrorMessage="1" xr:uid="{00000000-0002-0000-0500-00005A010000}">
          <x14:formula1>
            <xm:f>'MS-Doc'!$A$64:$A$67</xm:f>
          </x14:formula1>
          <xm:sqref>D136</xm:sqref>
        </x14:dataValidation>
        <x14:dataValidation type="list" allowBlank="1" showErrorMessage="1" xr:uid="{00000000-0002-0000-0500-00005B010000}">
          <x14:formula1>
            <xm:f>'Master Sheet-BS'!$A$131:$A$132</xm:f>
          </x14:formula1>
          <xm:sqref>D229 D629</xm:sqref>
        </x14:dataValidation>
        <x14:dataValidation type="list" allowBlank="1" showErrorMessage="1" xr:uid="{00000000-0002-0000-0500-00005C010000}">
          <x14:formula1>
            <xm:f>'MS-Doc'!$A$151:$A$155</xm:f>
          </x14:formula1>
          <xm:sqref>D150</xm:sqref>
        </x14:dataValidation>
        <x14:dataValidation type="list" allowBlank="1" showErrorMessage="1" xr:uid="{00000000-0002-0000-0500-00005E010000}">
          <x14:formula1>
            <xm:f>'MS-Non-I Bank Surr.'!$A$296:$A$298</xm:f>
          </x14:formula1>
          <xm:sqref>D537</xm:sqref>
        </x14:dataValidation>
        <x14:dataValidation type="list" allowBlank="1" showErrorMessage="1" xr:uid="{00000000-0002-0000-0500-00005F010000}">
          <x14:formula1>
            <xm:f>'Master Sheet AL Surrogate'!$A$277:$A$278</xm:f>
          </x14:formula1>
          <xm:sqref>D500</xm:sqref>
        </x14:dataValidation>
        <x14:dataValidation type="list" allowBlank="1" showErrorMessage="1" xr:uid="{00000000-0002-0000-0500-000060010000}">
          <x14:formula1>
            <xm:f>'Master_Sheet-ITR'!$A$56:$A$58</xm:f>
          </x14:formula1>
          <xm:sqref>D72</xm:sqref>
        </x14:dataValidation>
        <x14:dataValidation type="list" allowBlank="1" showErrorMessage="1" xr:uid="{00000000-0002-0000-0500-000061010000}">
          <x14:formula1>
            <xm:f>'MS-Non-I Bank Surr.'!$A$71:$A$75</xm:f>
          </x14:formula1>
          <xm:sqref>D271</xm:sqref>
        </x14:dataValidation>
        <x14:dataValidation type="list" allowBlank="1" showErrorMessage="1" xr:uid="{00000000-0002-0000-0500-000062010000}">
          <x14:formula1>
            <xm:f>'Master_Sheet-ITR'!$A$267:$A$269</xm:f>
          </x14:formula1>
          <xm:sqref>D119</xm:sqref>
        </x14:dataValidation>
        <x14:dataValidation type="list" allowBlank="1" showErrorMessage="1" xr:uid="{00000000-0002-0000-0500-000063010000}">
          <x14:formula1>
            <xm:f>'MS-Doc'!$A$96:$A$100</xm:f>
          </x14:formula1>
          <xm:sqref>D141</xm:sqref>
        </x14:dataValidation>
        <x14:dataValidation type="list" allowBlank="1" showErrorMessage="1" xr:uid="{00000000-0002-0000-0500-000064010000}">
          <x14:formula1>
            <xm:f>'Master Sheet HL Surrogate'!$A$374:$A$377</xm:f>
          </x14:formula1>
          <xm:sqref>D383</xm:sqref>
        </x14:dataValidation>
        <x14:dataValidation type="list" allowBlank="1" showErrorMessage="1" xr:uid="{00000000-0002-0000-0500-000065010000}">
          <x14:formula1>
            <xm:f>'MS-Doc'!$A$196:$A$198</xm:f>
          </x14:formula1>
          <xm:sqref>D157</xm:sqref>
        </x14:dataValidation>
        <x14:dataValidation type="list" allowBlank="1" showErrorMessage="1" xr:uid="{00000000-0002-0000-0500-000066010000}">
          <x14:formula1>
            <xm:f>'Master Sheet-BS'!$A$122:$A$123</xm:f>
          </x14:formula1>
          <xm:sqref>D224:D225 D624:D625</xm:sqref>
        </x14:dataValidation>
        <x14:dataValidation type="list" allowBlank="1" showErrorMessage="1" xr:uid="{00000000-0002-0000-0500-000067010000}">
          <x14:formula1>
            <xm:f>'Master_Sheet-ITR'!$A$238:$A$240</xm:f>
          </x14:formula1>
          <xm:sqref>D112</xm:sqref>
        </x14:dataValidation>
        <x14:dataValidation type="list" allowBlank="1" showErrorMessage="1" xr:uid="{00000000-0002-0000-0500-000068010000}">
          <x14:formula1>
            <xm:f>'MS-Doc'!$A$177:$A$178</xm:f>
          </x14:formula1>
          <xm:sqref>D154</xm:sqref>
        </x14:dataValidation>
        <x14:dataValidation type="list" allowBlank="1" showErrorMessage="1" xr:uid="{00000000-0002-0000-0500-000069010000}">
          <x14:formula1>
            <xm:f>'Master_Sheet-ITR'!$A$85:$A$86</xm:f>
          </x14:formula1>
          <xm:sqref>D79</xm:sqref>
        </x14:dataValidation>
        <x14:dataValidation type="list" allowBlank="1" showErrorMessage="1" xr:uid="{00000000-0002-0000-0500-00006A010000}">
          <x14:formula1>
            <xm:f>'Master_Sheet-ITR'!$A$382:$A$386</xm:f>
          </x14:formula1>
          <xm:sqref>D122</xm:sqref>
        </x14:dataValidation>
        <x14:dataValidation type="list" allowBlank="1" showErrorMessage="1" xr:uid="{00000000-0002-0000-0500-00006B010000}">
          <x14:formula1>
            <xm:f>'Master Sheet-BS'!$A$59:$A$60</xm:f>
          </x14:formula1>
          <xm:sqref>D210 D611</xm:sqref>
        </x14:dataValidation>
        <x14:dataValidation type="list" allowBlank="1" showErrorMessage="1" xr:uid="{00000000-0002-0000-0500-00006C010000}">
          <x14:formula1>
            <xm:f>'Mstr_Sh-BIL-Audit'!$A$338:$A$341</xm:f>
          </x14:formula1>
          <xm:sqref>D45</xm:sqref>
        </x14:dataValidation>
        <x14:dataValidation type="list" allowBlank="1" showErrorMessage="1" xr:uid="{00000000-0002-0000-0500-00006D010000}">
          <x14:formula1>
            <xm:f>'Master Sheet AL Surrogate'!$A$292:$A$295</xm:f>
          </x14:formula1>
          <xm:sqref>D463</xm:sqref>
        </x14:dataValidation>
        <x14:dataValidation type="list" allowBlank="1" showErrorMessage="1" xr:uid="{00000000-0002-0000-0500-00006E010000}">
          <x14:formula1>
            <xm:f>'Master_Sheet-ITR'!$A$271:$A$273</xm:f>
          </x14:formula1>
          <xm:sqref>D120</xm:sqref>
        </x14:dataValidation>
        <x14:dataValidation type="list" allowBlank="1" showErrorMessage="1" xr:uid="{00000000-0002-0000-0500-00006F010000}">
          <x14:formula1>
            <xm:f>'Master Sheet AL Surrogate'!$A$49:$A$51</xm:f>
          </x14:formula1>
          <xm:sqref>D450</xm:sqref>
        </x14:dataValidation>
        <x14:dataValidation type="list" allowBlank="1" showErrorMessage="1" xr:uid="{00000000-0002-0000-0500-000070010000}">
          <x14:formula1>
            <xm:f>'Master Sheet HL Surrogate'!$A$38:$A$39</xm:f>
          </x14:formula1>
          <xm:sqref>D380</xm:sqref>
        </x14:dataValidation>
        <x14:dataValidation type="list" allowBlank="1" showErrorMessage="1" xr:uid="{00000000-0002-0000-0500-000071010000}">
          <x14:formula1>
            <xm:f>'Master Sheet-BS'!$A$210:$A$212</xm:f>
          </x14:formula1>
          <xm:sqref>D246 D644</xm:sqref>
        </x14:dataValidation>
        <x14:dataValidation type="list" allowBlank="1" showErrorMessage="1" xr:uid="{00000000-0002-0000-0500-000072010000}">
          <x14:formula1>
            <xm:f>'Mstr_Sh-BIL-Audit'!$A$398:$A$403</xm:f>
          </x14:formula1>
          <xm:sqref>D6</xm:sqref>
        </x14:dataValidation>
        <x14:dataValidation type="list" allowBlank="1" showErrorMessage="1" xr:uid="{00000000-0002-0000-0500-000073010000}">
          <x14:formula1>
            <xm:f>'Master Sheet-BS'!$A$34:$A$37</xm:f>
          </x14:formula1>
          <xm:sqref>D205</xm:sqref>
        </x14:dataValidation>
        <x14:dataValidation type="list" allowBlank="1" showErrorMessage="1" xr:uid="{00000000-0002-0000-0500-000074010000}">
          <x14:formula1>
            <xm:f>'Mstr_Sh-BIL-Audit'!$A$110:$A$114</xm:f>
          </x14:formula1>
          <xm:sqref>D23 D84</xm:sqref>
        </x14:dataValidation>
        <x14:dataValidation type="list" allowBlank="1" showErrorMessage="1" xr:uid="{00000000-0002-0000-0500-000075010000}">
          <x14:formula1>
            <xm:f>'Master Sheet-PQ Offer'!$A$51:$A$52</xm:f>
          </x14:formula1>
          <xm:sqref>D325</xm:sqref>
        </x14:dataValidation>
        <x14:dataValidation type="list" allowBlank="1" showErrorMessage="1" xr:uid="{00000000-0002-0000-0500-000076010000}">
          <x14:formula1>
            <xm:f>'Master Sheet AL Surrogate'!$A$265:$A$267</xm:f>
          </x14:formula1>
          <xm:sqref>D497</xm:sqref>
        </x14:dataValidation>
        <x14:dataValidation type="list" allowBlank="1" showErrorMessage="1" xr:uid="{00000000-0002-0000-0500-000077010000}">
          <x14:formula1>
            <xm:f>'Master Sheet HL Surrogate'!$A$302:$A$307</xm:f>
          </x14:formula1>
          <xm:sqref>D401</xm:sqref>
        </x14:dataValidation>
        <x14:dataValidation type="list" allowBlank="1" showErrorMessage="1" xr:uid="{00000000-0002-0000-0500-000078010000}">
          <x14:formula1>
            <xm:f>'Master Sheet AL Surrogate'!$A$6:$A$7</xm:f>
          </x14:formula1>
          <xm:sqref>D440</xm:sqref>
        </x14:dataValidation>
        <x14:dataValidation type="list" allowBlank="1" showErrorMessage="1" xr:uid="{00000000-0002-0000-0500-000079010000}">
          <x14:formula1>
            <xm:f>'Master Sheet AL Surrogate'!$A$90:$A$92</xm:f>
          </x14:formula1>
          <xm:sqref>D459</xm:sqref>
        </x14:dataValidation>
        <x14:dataValidation type="list" allowBlank="1" showErrorMessage="1" xr:uid="{00000000-0002-0000-0500-00007A010000}">
          <x14:formula1>
            <xm:f>'Master Sheet-BS'!$A$273:$A$275</xm:f>
          </x14:formula1>
          <xm:sqref>D216 D617</xm:sqref>
        </x14:dataValidation>
        <x14:dataValidation type="list" allowBlank="1" showErrorMessage="1" xr:uid="{00000000-0002-0000-0500-00007B010000}">
          <x14:formula1>
            <xm:f>'Mstr_Sh-BIL-Audit'!$A$505:$A$508</xm:f>
          </x14:formula1>
          <xm:sqref>D53</xm:sqref>
        </x14:dataValidation>
        <x14:dataValidation type="list" allowBlank="1" showErrorMessage="1" xr:uid="{00000000-0002-0000-0500-00007C010000}">
          <x14:formula1>
            <xm:f>'Master Sheet-PQ Offer'!$A$103:$A$105</xm:f>
          </x14:formula1>
          <xm:sqref>D333</xm:sqref>
        </x14:dataValidation>
        <x14:dataValidation type="list" allowBlank="1" showErrorMessage="1" xr:uid="{00000000-0002-0000-0500-00007D010000}">
          <x14:formula1>
            <xm:f>'Master Sheet AL Surrogate'!$A$225:$A$228</xm:f>
          </x14:formula1>
          <xm:sqref>D488</xm:sqref>
        </x14:dataValidation>
        <x14:dataValidation type="list" allowBlank="1" showErrorMessage="1" xr:uid="{00000000-0002-0000-0500-00007E010000}">
          <x14:formula1>
            <xm:f>'Master Sheet AL Surrogate'!$A$161:$A$163</xm:f>
          </x14:formula1>
          <xm:sqref>D473</xm:sqref>
        </x14:dataValidation>
        <x14:dataValidation type="list" allowBlank="1" showErrorMessage="1" xr:uid="{00000000-0002-0000-0500-00007F010000}">
          <x14:formula1>
            <xm:f>'MS-Doc'!$A$274:$A$277</xm:f>
          </x14:formula1>
          <xm:sqref>D176</xm:sqref>
        </x14:dataValidation>
        <x14:dataValidation type="list" allowBlank="1" showErrorMessage="1" xr:uid="{00000000-0002-0000-0500-000080010000}">
          <x14:formula1>
            <xm:f>'Master Sheet-BS'!$A$117:$A$119</xm:f>
          </x14:formula1>
          <xm:sqref>D222 D622</xm:sqref>
        </x14:dataValidation>
        <x14:dataValidation type="list" allowBlank="1" showErrorMessage="1" xr:uid="{00000000-0002-0000-0500-000081010000}">
          <x14:formula1>
            <xm:f>'Master Sheet HL Surrogate'!$A$198:$A$199</xm:f>
          </x14:formula1>
          <xm:sqref>D415</xm:sqref>
        </x14:dataValidation>
        <x14:dataValidation type="list" allowBlank="1" showErrorMessage="1" xr:uid="{00000000-0002-0000-0500-000082010000}">
          <x14:formula1>
            <xm:f>'Mstr_Sh-BIL-Audit'!$A$437:$A$439</xm:f>
          </x14:formula1>
          <xm:sqref>D360</xm:sqref>
        </x14:dataValidation>
        <x14:dataValidation type="list" allowBlank="1" showErrorMessage="1" xr:uid="{00000000-0002-0000-0500-000083010000}">
          <x14:formula1>
            <xm:f>'Master Sheet HL Surrogate'!$A$367:$A$369</xm:f>
          </x14:formula1>
          <xm:sqref>D539</xm:sqref>
        </x14:dataValidation>
        <x14:dataValidation type="list" allowBlank="1" showErrorMessage="1" xr:uid="{00000000-0002-0000-0500-000084010000}">
          <x14:formula1>
            <xm:f>'Master Sheet HL Surrogate'!$A$235:$A$237</xm:f>
          </x14:formula1>
          <xm:sqref>D423</xm:sqref>
        </x14:dataValidation>
        <x14:dataValidation type="list" allowBlank="1" showErrorMessage="1" xr:uid="{00000000-0002-0000-0500-000085010000}">
          <x14:formula1>
            <xm:f>'Master Sheet HL Surrogate'!$A$42:$A$43</xm:f>
          </x14:formula1>
          <xm:sqref>D381 D527</xm:sqref>
        </x14:dataValidation>
        <x14:dataValidation type="list" allowBlank="1" showErrorMessage="1" xr:uid="{00000000-0002-0000-0500-000086010000}">
          <x14:formula1>
            <xm:f>'MS-Non-I Bank Surr.'!$A$262:$A$266</xm:f>
          </x14:formula1>
          <xm:sqref>D306</xm:sqref>
        </x14:dataValidation>
        <x14:dataValidation type="list" allowBlank="1" showErrorMessage="1" xr:uid="{00000000-0002-0000-0500-000087010000}">
          <x14:formula1>
            <xm:f>'Master Sheet_ GST'!$A$3:$A$4</xm:f>
          </x14:formula1>
          <xm:sqref>D601</xm:sqref>
        </x14:dataValidation>
        <x14:dataValidation type="list" allowBlank="1" showErrorMessage="1" xr:uid="{00000000-0002-0000-0500-000088010000}">
          <x14:formula1>
            <xm:f>'Master Sheet-PQ Offer'!$A$29:$A$31</xm:f>
          </x14:formula1>
          <xm:sqref>D320</xm:sqref>
        </x14:dataValidation>
        <x14:dataValidation type="list" allowBlank="1" showErrorMessage="1" xr:uid="{00000000-0002-0000-0500-000089010000}">
          <x14:formula1>
            <xm:f>'Master Sheet AL Surrogate'!$F$2:$F$22</xm:f>
          </x14:formula1>
          <xm:sqref>D439</xm:sqref>
        </x14:dataValidation>
        <x14:dataValidation type="list" allowBlank="1" showErrorMessage="1" xr:uid="{00000000-0002-0000-0500-00008A010000}">
          <x14:formula1>
            <xm:f>'Master Sheet-BS'!$A$234:$A$235</xm:f>
          </x14:formula1>
          <xm:sqref>D250 D648</xm:sqref>
        </x14:dataValidation>
        <x14:dataValidation type="list" allowBlank="1" showErrorMessage="1" xr:uid="{00000000-0002-0000-0500-00008B010000}">
          <x14:formula1>
            <xm:f>'Master Sheet_ GST'!$A$7:$A$8</xm:f>
          </x14:formula1>
          <xm:sqref>D605</xm:sqref>
        </x14:dataValidation>
        <x14:dataValidation type="list" allowBlank="1" showErrorMessage="1" xr:uid="{00000000-0002-0000-0500-00008C010000}">
          <x14:formula1>
            <xm:f>'Master Sheet AL Surrogate'!$A$239:$A$242</xm:f>
          </x14:formula1>
          <xm:sqref>D491</xm:sqref>
        </x14:dataValidation>
        <x14:dataValidation type="list" allowBlank="1" showErrorMessage="1" xr:uid="{00000000-0002-0000-0500-00008D010000}">
          <x14:formula1>
            <xm:f>'Mstr_Sh-BIL-Audit'!$A$391:$A$394</xm:f>
          </x14:formula1>
          <xm:sqref>D49</xm:sqref>
        </x14:dataValidation>
        <x14:dataValidation type="list" allowBlank="1" showErrorMessage="1" xr:uid="{00000000-0002-0000-0500-00008E010000}">
          <x14:formula1>
            <xm:f>'MS-Doc'!$A$191:$A$192</xm:f>
          </x14:formula1>
          <xm:sqref>D156</xm:sqref>
        </x14:dataValidation>
        <x14:dataValidation type="list" allowBlank="1" showErrorMessage="1" xr:uid="{00000000-0002-0000-0500-00008F010000}">
          <x14:formula1>
            <xm:f>'Master Sheet HL Surrogate'!$A$144:$A$146</xm:f>
          </x14:formula1>
          <xm:sqref>D402</xm:sqref>
        </x14:dataValidation>
        <x14:dataValidation type="list" allowBlank="1" showErrorMessage="1" xr:uid="{00000000-0002-0000-0500-000090010000}">
          <x14:formula1>
            <xm:f>'Master Sheet HL Surrogate'!$A$222:$A$225</xm:f>
          </x14:formula1>
          <xm:sqref>D420</xm:sqref>
        </x14:dataValidation>
        <x14:dataValidation type="list" allowBlank="1" showErrorMessage="1" xr:uid="{00000000-0002-0000-0500-000091010000}">
          <x14:formula1>
            <xm:f>'Master Sheet-PQ Offer'!$A$124:$A$125</xm:f>
          </x14:formula1>
          <xm:sqref>D337:D338</xm:sqref>
        </x14:dataValidation>
        <x14:dataValidation type="list" allowBlank="1" showErrorMessage="1" xr:uid="{00000000-0002-0000-0500-000092010000}">
          <x14:formula1>
            <xm:f>'Mstr_Sh-BIL-Audit'!$A$138:$A$140</xm:f>
          </x14:formula1>
          <xm:sqref>D28</xm:sqref>
        </x14:dataValidation>
        <x14:dataValidation type="list" allowBlank="1" showErrorMessage="1" xr:uid="{00000000-0002-0000-0500-000093010000}">
          <x14:formula1>
            <xm:f>'Master Sheet HL Surrogate'!$A$26:$A$27</xm:f>
          </x14:formula1>
          <xm:sqref>D375</xm:sqref>
        </x14:dataValidation>
        <x14:dataValidation type="list" allowBlank="1" showErrorMessage="1" xr:uid="{00000000-0002-0000-0500-000094010000}">
          <x14:formula1>
            <xm:f>'Master Sheet HL Surrogate'!$A$104:$A$105</xm:f>
          </x14:formula1>
          <xm:sqref>D394</xm:sqref>
        </x14:dataValidation>
        <x14:dataValidation type="list" allowBlank="1" showErrorMessage="1" xr:uid="{00000000-0002-0000-0500-000095010000}">
          <x14:formula1>
            <xm:f>'MS-Non-I Bank Surr.'!$A$7:$A$9</xm:f>
          </x14:formula1>
          <xm:sqref>D255</xm:sqref>
        </x14:dataValidation>
        <x14:dataValidation type="list" allowBlank="1" showErrorMessage="1" xr:uid="{00000000-0002-0000-0500-000096010000}">
          <x14:formula1>
            <xm:f>'MS-Non-I Bank Surr.'!$A$125:$A$126</xm:f>
          </x14:formula1>
          <xm:sqref>D282:D283</xm:sqref>
        </x14:dataValidation>
        <x14:dataValidation type="list" allowBlank="1" showErrorMessage="1" xr:uid="{00000000-0002-0000-0500-000097010000}">
          <x14:formula1>
            <xm:f>'Master Sheet HL Surrogate'!$A$157:$A$158</xm:f>
          </x14:formula1>
          <xm:sqref>D405</xm:sqref>
        </x14:dataValidation>
        <x14:dataValidation type="list" allowBlank="1" showErrorMessage="1" xr:uid="{00000000-0002-0000-0500-000098010000}">
          <x14:formula1>
            <xm:f>'Master_Sheet-ITR'!$A$442:$A$443</xm:f>
          </x14:formula1>
          <xm:sqref>D516</xm:sqref>
        </x14:dataValidation>
        <x14:dataValidation type="list" allowBlank="1" showErrorMessage="1" xr:uid="{00000000-0002-0000-0500-000099010000}">
          <x14:formula1>
            <xm:f>'Master Sheet-PQ Offer'!$A$59:$A$60</xm:f>
          </x14:formula1>
          <xm:sqref>D327</xm:sqref>
        </x14:dataValidation>
        <x14:dataValidation type="list" allowBlank="1" showErrorMessage="1" xr:uid="{00000000-0002-0000-0500-00009A010000}">
          <x14:formula1>
            <xm:f>'Master Sheet AL Surrogate'!$A$64:$A$65</xm:f>
          </x14:formula1>
          <xm:sqref>D453</xm:sqref>
        </x14:dataValidation>
        <x14:dataValidation type="list" allowBlank="1" showErrorMessage="1" xr:uid="{00000000-0002-0000-0500-00009B010000}">
          <x14:formula1>
            <xm:f>'Master Sheet HL Surrogate'!$A$240:$A$241</xm:f>
          </x14:formula1>
          <xm:sqref>D424</xm:sqref>
        </x14:dataValidation>
        <x14:dataValidation type="list" allowBlank="1" showErrorMessage="1" xr:uid="{00000000-0002-0000-0500-00009C010000}">
          <x14:formula1>
            <xm:f>'Master Sheet AL Surrogate'!$A$269:$A$271</xm:f>
          </x14:formula1>
          <xm:sqref>D498</xm:sqref>
        </x14:dataValidation>
        <x14:dataValidation type="list" allowBlank="1" showErrorMessage="1" xr:uid="{00000000-0002-0000-0500-00009D010000}">
          <x14:formula1>
            <xm:f>'MS-Doc'!$A$259:$A$260</xm:f>
          </x14:formula1>
          <xm:sqref>D173</xm:sqref>
        </x14:dataValidation>
        <x14:dataValidation type="list" allowBlank="1" showErrorMessage="1" xr:uid="{00000000-0002-0000-0500-00009E010000}">
          <x14:formula1>
            <xm:f>'Master_Sheet-ITR'!$A$146:$A$147</xm:f>
          </x14:formula1>
          <xm:sqref>D91:D92</xm:sqref>
        </x14:dataValidation>
        <x14:dataValidation type="list" allowBlank="1" showErrorMessage="1" xr:uid="{00000000-0002-0000-0500-00009F010000}">
          <x14:formula1>
            <xm:f>'Master Sheet-BS'!$A$96:$A$98</xm:f>
          </x14:formula1>
          <xm:sqref>D218 D618</xm:sqref>
        </x14:dataValidation>
        <x14:dataValidation type="list" allowBlank="1" showErrorMessage="1" xr:uid="{00000000-0002-0000-0500-0000A0010000}">
          <x14:formula1>
            <xm:f>'MS-Non-I Bank Surr.'!$A$213:$A$215</xm:f>
          </x14:formula1>
          <xm:sqref>D304</xm:sqref>
        </x14:dataValidation>
        <x14:dataValidation type="list" allowBlank="1" showErrorMessage="1" xr:uid="{00000000-0002-0000-0500-0000A1010000}">
          <x14:formula1>
            <xm:f>'Master Sheet-BS'!$A$25:$A$26</xm:f>
          </x14:formula1>
          <xm:sqref>D202 D603</xm:sqref>
        </x14:dataValidation>
        <x14:dataValidation type="list" allowBlank="1" showErrorMessage="1" xr:uid="{00000000-0002-0000-0500-0000A2010000}">
          <x14:formula1>
            <xm:f>'MS-Doc'!$A$22:$A$23</xm:f>
          </x14:formula1>
          <xm:sqref>D128</xm:sqref>
        </x14:dataValidation>
        <x14:dataValidation type="list" allowBlank="1" showErrorMessage="1" xr:uid="{00000000-0002-0000-0500-0000A3010000}">
          <x14:formula1>
            <xm:f>'Master_Sheet-ITR'!$A$374:$A$379</xm:f>
          </x14:formula1>
          <xm:sqref>D68</xm:sqref>
        </x14:dataValidation>
        <x14:dataValidation type="list" allowBlank="1" showErrorMessage="1" xr:uid="{00000000-0002-0000-0500-0000A4010000}">
          <x14:formula1>
            <xm:f>'MS-Doc'!$A$249:$A$250</xm:f>
          </x14:formula1>
          <xm:sqref>D171</xm:sqref>
        </x14:dataValidation>
        <x14:dataValidation type="list" allowBlank="1" showErrorMessage="1" xr:uid="{00000000-0002-0000-0500-0000A5010000}">
          <x14:formula1>
            <xm:f>'MS-Non-I Bank Surr.'!$A$96:$A$97</xm:f>
          </x14:formula1>
          <xm:sqref>D276</xm:sqref>
        </x14:dataValidation>
        <x14:dataValidation type="list" allowBlank="1" showErrorMessage="1" xr:uid="{00000000-0002-0000-0500-0000A6010000}">
          <x14:formula1>
            <xm:f>'Master Sheet-PQ Offer'!$A$63:$A$64</xm:f>
          </x14:formula1>
          <xm:sqref>D328</xm:sqref>
        </x14:dataValidation>
        <x14:dataValidation type="list" allowBlank="1" showErrorMessage="1" xr:uid="{00000000-0002-0000-0500-0000A7010000}">
          <x14:formula1>
            <xm:f>'Master_Sheet-ITR'!$A$185:$A$188</xm:f>
          </x14:formula1>
          <xm:sqref>D100</xm:sqref>
        </x14:dataValidation>
        <x14:dataValidation type="list" allowBlank="1" showErrorMessage="1" xr:uid="{00000000-0002-0000-0500-0000A8010000}">
          <x14:formula1>
            <xm:f>'MS-Doc'!$A$211:$A$214</xm:f>
          </x14:formula1>
          <xm:sqref>D160</xm:sqref>
        </x14:dataValidation>
        <x14:dataValidation type="list" allowBlank="1" showErrorMessage="1" xr:uid="{00000000-0002-0000-0500-0000A9010000}">
          <x14:formula1>
            <xm:f>'Master_Sheet-ITR'!$A$221:$A$222</xm:f>
          </x14:formula1>
          <xm:sqref>D108</xm:sqref>
        </x14:dataValidation>
        <x14:dataValidation type="list" allowBlank="1" showErrorMessage="1" xr:uid="{00000000-0002-0000-0500-0000AA010000}">
          <x14:formula1>
            <xm:f>'MS-Doc'!$A$269:$A$270</xm:f>
          </x14:formula1>
          <xm:sqref>D175</xm:sqref>
        </x14:dataValidation>
        <x14:dataValidation type="list" allowBlank="1" showErrorMessage="1" xr:uid="{00000000-0002-0000-0500-0000AB010000}">
          <x14:formula1>
            <xm:f>'Master Sheet-BS'!$A$46:$A$48</xm:f>
          </x14:formula1>
          <xm:sqref>D207</xm:sqref>
        </x14:dataValidation>
        <x14:dataValidation type="list" allowBlank="1" showErrorMessage="1" xr:uid="{00000000-0002-0000-0500-0000AC010000}">
          <x14:formula1>
            <xm:f>'Mstr_Sh-BIL-Audit'!$A$426:$A$429</xm:f>
          </x14:formula1>
          <xm:sqref>D181</xm:sqref>
        </x14:dataValidation>
        <x14:dataValidation type="list" allowBlank="1" showErrorMessage="1" xr:uid="{00000000-0002-0000-0500-0000AD010000}">
          <x14:formula1>
            <xm:f>'Master Sheet_ GST'!$A$11:$A$14</xm:f>
          </x14:formula1>
          <xm:sqref>D606</xm:sqref>
        </x14:dataValidation>
        <x14:dataValidation type="list" allowBlank="1" showErrorMessage="1" xr:uid="{00000000-0002-0000-0500-0000AE010000}">
          <x14:formula1>
            <xm:f>'MS-Non-I Bank Surr.'!$A$168:$A$171</xm:f>
          </x14:formula1>
          <xm:sqref>D294</xm:sqref>
        </x14:dataValidation>
        <x14:dataValidation type="list" allowBlank="1" showErrorMessage="1" xr:uid="{00000000-0002-0000-0500-0000AF010000}">
          <x14:formula1>
            <xm:f>'Master Sheet AL Surrogate'!$A$95:$A$99</xm:f>
          </x14:formula1>
          <xm:sqref>D460</xm:sqref>
        </x14:dataValidation>
        <x14:dataValidation type="list" allowBlank="1" showErrorMessage="1" xr:uid="{00000000-0002-0000-0500-0000B0010000}">
          <x14:formula1>
            <xm:f>'Mstr_Sh-BIL-Audit'!$A$523:$A$529</xm:f>
          </x14:formula1>
          <xm:sqref>D547 D553 D559 D565 D571 D577 D583 D589 D654</xm:sqref>
        </x14:dataValidation>
        <x14:dataValidation type="list" allowBlank="1" showErrorMessage="1" xr:uid="{00000000-0002-0000-0500-0000B1010000}">
          <x14:formula1>
            <xm:f>'Master Sheet-BS'!$A$152:$A$158</xm:f>
          </x14:formula1>
          <xm:sqref>D234</xm:sqref>
        </x14:dataValidation>
        <x14:dataValidation type="list" allowBlank="1" showErrorMessage="1" xr:uid="{00000000-0002-0000-0500-0000B2010000}">
          <x14:formula1>
            <xm:f>'Master Sheet AL Surrogate'!$A$319:$A$324</xm:f>
          </x14:formula1>
          <xm:sqref>D472</xm:sqref>
        </x14:dataValidation>
        <x14:dataValidation type="list" allowBlank="1" showErrorMessage="1" xr:uid="{00000000-0002-0000-0500-0000B3010000}">
          <x14:formula1>
            <xm:f>'Master Sheet HL Surrogate'!$A$260:$A$261</xm:f>
          </x14:formula1>
          <xm:sqref>D429</xm:sqref>
        </x14:dataValidation>
        <x14:dataValidation type="list" allowBlank="1" showErrorMessage="1" xr:uid="{00000000-0002-0000-0500-0000B4010000}">
          <x14:formula1>
            <xm:f>'Mstr_Sh-BIL-Audit'!$A$308:$A$310</xm:f>
          </x14:formula1>
          <xm:sqref>D183</xm:sqref>
        </x14:dataValidation>
        <x14:dataValidation type="list" allowBlank="1" showErrorMessage="1" xr:uid="{00000000-0002-0000-0500-0000B5010000}">
          <x14:formula1>
            <xm:f>'Master Sheet-PQ Offer'!$A$289:$A$291</xm:f>
          </x14:formula1>
          <xm:sqref>D538</xm:sqref>
        </x14:dataValidation>
        <x14:dataValidation type="list" allowBlank="1" showErrorMessage="1" xr:uid="{00000000-0002-0000-0500-0000B6010000}">
          <x14:formula1>
            <xm:f>'Master Sheet-BS'!$A$265:$A$270</xm:f>
          </x14:formula1>
          <xm:sqref>D213</xm:sqref>
        </x14:dataValidation>
        <x14:dataValidation type="list" allowBlank="1" showErrorMessage="1" xr:uid="{00000000-0002-0000-0500-0000B7010000}">
          <x14:formula1>
            <xm:f>'MS-Non-I Bank Surr.'!$A$105:$A$106</xm:f>
          </x14:formula1>
          <xm:sqref>D278</xm:sqref>
        </x14:dataValidation>
        <x14:dataValidation type="list" allowBlank="1" showErrorMessage="1" xr:uid="{00000000-0002-0000-0500-0000B8010000}">
          <x14:formula1>
            <xm:f>'MS-Doc'!$A$224:$A$227</xm:f>
          </x14:formula1>
          <xm:sqref>D162</xm:sqref>
        </x14:dataValidation>
        <x14:dataValidation type="list" allowBlank="1" showErrorMessage="1" xr:uid="{00000000-0002-0000-0500-0000B9010000}">
          <x14:formula1>
            <xm:f>'Master Sheet HL Surrogate'!$A$275:$A$278</xm:f>
          </x14:formula1>
          <xm:sqref>D392</xm:sqref>
        </x14:dataValidation>
        <x14:dataValidation type="list" allowBlank="1" showErrorMessage="1" xr:uid="{00000000-0002-0000-0500-0000BA010000}">
          <x14:formula1>
            <xm:f>'Master Sheet AL Surrogate'!$A$76:$A$77</xm:f>
          </x14:formula1>
          <xm:sqref>D455</xm:sqref>
        </x14:dataValidation>
        <x14:dataValidation type="list" allowBlank="1" showErrorMessage="1" xr:uid="{00000000-0002-0000-0500-0000BB010000}">
          <x14:formula1>
            <xm:f>'Master_Sheet-ITR'!$A$115:$A$117</xm:f>
          </x14:formula1>
          <xm:sqref>D85</xm:sqref>
        </x14:dataValidation>
        <x14:dataValidation type="list" allowBlank="1" showErrorMessage="1" xr:uid="{00000000-0002-0000-0500-0000BC010000}">
          <x14:formula1>
            <xm:f>'Mstr_Sh-BIL-Audit'!$A$560:$A$566</xm:f>
          </x14:formula1>
          <xm:sqref>D551 D557 D563 D569 D575 D581 D587 D593 D658</xm:sqref>
        </x14:dataValidation>
        <x14:dataValidation type="list" allowBlank="1" showErrorMessage="1" xr:uid="{00000000-0002-0000-0500-0000BD010000}">
          <x14:formula1>
            <xm:f>'Mstr_Sh-BIL-Audit'!$A$121:$A$123</xm:f>
          </x14:formula1>
          <xm:sqref>D25</xm:sqref>
        </x14:dataValidation>
        <x14:dataValidation type="list" allowBlank="1" showErrorMessage="1" xr:uid="{00000000-0002-0000-0500-0000BE010000}">
          <x14:formula1>
            <xm:f>'Master_Sheet-ITR'!$A$410:$A$414</xm:f>
          </x14:formula1>
          <xm:sqref>D504 D522:D526 D652</xm:sqref>
        </x14:dataValidation>
        <x14:dataValidation type="list" allowBlank="1" showErrorMessage="1" xr:uid="{00000000-0002-0000-0500-0000BF010000}">
          <x14:formula1>
            <xm:f>'Master Sheet-BS'!$A$101:$A$103</xm:f>
          </x14:formula1>
          <xm:sqref>D219 D619</xm:sqref>
        </x14:dataValidation>
        <x14:dataValidation type="list" allowBlank="1" showErrorMessage="1" xr:uid="{00000000-0002-0000-0500-0000C0010000}">
          <x14:formula1>
            <xm:f>'MS-Non-I Bank Surr.'!$A$237:$A$238</xm:f>
          </x14:formula1>
          <xm:sqref>D308</xm:sqref>
        </x14:dataValidation>
        <x14:dataValidation type="list" allowBlank="1" showErrorMessage="1" xr:uid="{00000000-0002-0000-0500-0000C1010000}">
          <x14:formula1>
            <xm:f>'Master_Sheet-ITR'!$A$313:$A$314</xm:f>
          </x14:formula1>
          <xm:sqref>D123</xm:sqref>
        </x14:dataValidation>
        <x14:dataValidation type="list" allowBlank="1" showErrorMessage="1" xr:uid="{00000000-0002-0000-0500-0000C2010000}">
          <x14:formula1>
            <xm:f>'MS-Non-I Bank Surr.'!$A$290:$A$293</xm:f>
          </x14:formula1>
          <xm:sqref>D303</xm:sqref>
        </x14:dataValidation>
        <x14:dataValidation type="list" allowBlank="1" showErrorMessage="1" xr:uid="{00000000-0002-0000-0500-0000C3010000}">
          <x14:formula1>
            <xm:f>'Master Sheet-BS'!$A$184:$A$187</xm:f>
          </x14:formula1>
          <xm:sqref>D240 D639</xm:sqref>
        </x14:dataValidation>
        <x14:dataValidation type="list" allowBlank="1" showErrorMessage="1" xr:uid="{00000000-0002-0000-0500-0000C4010000}">
          <x14:formula1>
            <xm:f>'Master Sheet-BS'!$A$148:$A$149</xm:f>
          </x14:formula1>
          <xm:sqref>D233 D632</xm:sqref>
        </x14:dataValidation>
        <x14:dataValidation type="list" allowBlank="1" showErrorMessage="1" xr:uid="{00000000-0002-0000-0500-0000C5010000}">
          <x14:formula1>
            <xm:f>'Master_Sheet-ITR'!$A$125:$A$127</xm:f>
          </x14:formula1>
          <xm:sqref>D87</xm:sqref>
        </x14:dataValidation>
        <x14:dataValidation type="list" allowBlank="1" showErrorMessage="1" xr:uid="{00000000-0002-0000-0500-0000C6010000}">
          <x14:formula1>
            <xm:f>'Master Sheet-BS'!$A$12:$A$14</xm:f>
          </x14:formula1>
          <xm:sqref>D198</xm:sqref>
        </x14:dataValidation>
        <x14:dataValidation type="list" allowBlank="1" showErrorMessage="1" xr:uid="{00000000-0002-0000-0500-0000C7010000}">
          <x14:formula1>
            <xm:f>'Master Sheet AL Surrogate'!$A$121:$A$122</xm:f>
          </x14:formula1>
          <xm:sqref>D465</xm:sqref>
        </x14:dataValidation>
        <x14:dataValidation type="list" allowBlank="1" showErrorMessage="1" xr:uid="{00000000-0002-0000-0500-0000C8010000}">
          <x14:formula1>
            <xm:f>'Mstr_Sh-BIL-Audit'!$A$263:$A$265</xm:f>
          </x14:formula1>
          <xm:sqref>D57</xm:sqref>
        </x14:dataValidation>
        <x14:dataValidation type="list" allowBlank="1" showErrorMessage="1" xr:uid="{00000000-0002-0000-0500-0000C9010000}">
          <x14:formula1>
            <xm:f>'Mstr_Sh-BIL-Audit'!$A$86:$A$87</xm:f>
          </x14:formula1>
          <xm:sqref>D18</xm:sqref>
        </x14:dataValidation>
        <x14:dataValidation type="list" allowBlank="1" showErrorMessage="1" xr:uid="{00000000-0002-0000-0500-0000CA010000}">
          <x14:formula1>
            <xm:f>'MS-Non-I Bank Surr.'!$A$200:$A$202</xm:f>
          </x14:formula1>
          <xm:sqref>D301</xm:sqref>
        </x14:dataValidation>
        <x14:dataValidation type="list" allowBlank="1" showErrorMessage="1" xr:uid="{00000000-0002-0000-0500-0000CB010000}">
          <x14:formula1>
            <xm:f>'Master_Sheet-ITR'!$A$389:$A$392</xm:f>
          </x14:formula1>
          <xm:sqref>D95</xm:sqref>
        </x14:dataValidation>
        <x14:dataValidation type="list" allowBlank="1" showErrorMessage="1" xr:uid="{00000000-0002-0000-0500-0000CC010000}">
          <x14:formula1>
            <xm:f>'MS-Non-I Bank Surr.'!$A$179:$A$180</xm:f>
          </x14:formula1>
          <xm:sqref>D296</xm:sqref>
        </x14:dataValidation>
        <x14:dataValidation type="list" allowBlank="1" showErrorMessage="1" xr:uid="{00000000-0002-0000-0500-0000CD010000}">
          <x14:formula1>
            <xm:f>'MS-Doc'!$A$300:$A$302</xm:f>
          </x14:formula1>
          <xm:sqref>D595:D596</xm:sqref>
        </x14:dataValidation>
        <x14:dataValidation type="list" allowBlank="1" showErrorMessage="1" xr:uid="{00000000-0002-0000-0500-0000CE010000}">
          <x14:formula1>
            <xm:f>'Master_Sheet-ITR'!$A$196:$A$197</xm:f>
          </x14:formula1>
          <xm:sqref>D102</xm:sqref>
        </x14:dataValidation>
        <x14:dataValidation type="list" allowBlank="1" showErrorMessage="1" xr:uid="{00000000-0002-0000-0500-0000CF010000}">
          <x14:formula1>
            <xm:f>'Master Sheet-PQ Offer'!$A$205:$A$207</xm:f>
          </x14:formula1>
          <xm:sqref>D352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Z1000"/>
  <sheetViews>
    <sheetView workbookViewId="0"/>
  </sheetViews>
  <sheetFormatPr defaultColWidth="12.625" defaultRowHeight="15" customHeight="1"/>
  <cols>
    <col min="1" max="1" width="59.875" customWidth="1"/>
    <col min="2" max="2" width="14" customWidth="1"/>
    <col min="3" max="3" width="64.75" customWidth="1"/>
    <col min="4" max="6" width="10.5" customWidth="1"/>
    <col min="7" max="26" width="8.625" customWidth="1"/>
  </cols>
  <sheetData>
    <row r="1" spans="1:26" ht="13.5" customHeight="1">
      <c r="A1" s="351" t="s">
        <v>862</v>
      </c>
      <c r="B1" s="352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352" t="s">
        <v>46</v>
      </c>
      <c r="B2" s="352" t="s">
        <v>138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352" t="s">
        <v>43</v>
      </c>
      <c r="B3" s="352" t="s">
        <v>132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53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54" t="s">
        <v>678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354" t="s">
        <v>268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95" t="s">
        <v>863</v>
      </c>
      <c r="B7" s="27" t="s">
        <v>132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55">
        <v>1</v>
      </c>
      <c r="B8" s="27" t="s">
        <v>141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299" t="s">
        <v>864</v>
      </c>
      <c r="B9" s="27" t="s">
        <v>141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353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354" t="s">
        <v>681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18" t="s">
        <v>865</v>
      </c>
      <c r="B12" s="27" t="s">
        <v>141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18" t="s">
        <v>866</v>
      </c>
      <c r="B13" s="27" t="s">
        <v>132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18" t="s">
        <v>867</v>
      </c>
      <c r="B14" s="27" t="s">
        <v>132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54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54" t="s">
        <v>683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18" t="s">
        <v>848</v>
      </c>
      <c r="B17" s="27" t="s">
        <v>132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18" t="s">
        <v>868</v>
      </c>
      <c r="B18" s="27" t="s">
        <v>141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</row>
    <row r="19" spans="1:26" ht="13.5" customHeight="1">
      <c r="A19" s="354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54" t="s">
        <v>510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18" t="s">
        <v>869</v>
      </c>
      <c r="B21" s="27"/>
      <c r="C21" s="18" t="s">
        <v>687</v>
      </c>
      <c r="D21" s="27" t="s">
        <v>132</v>
      </c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18"/>
      <c r="B22" s="27"/>
      <c r="C22" s="18" t="s">
        <v>870</v>
      </c>
      <c r="D22" s="27" t="s">
        <v>132</v>
      </c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18"/>
      <c r="B23" s="27"/>
      <c r="C23" s="18" t="s">
        <v>871</v>
      </c>
      <c r="D23" s="27" t="s">
        <v>141</v>
      </c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351" t="s">
        <v>510</v>
      </c>
      <c r="B24" s="352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356" t="s">
        <v>826</v>
      </c>
      <c r="B25" s="352" t="s">
        <v>132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356" t="s">
        <v>689</v>
      </c>
      <c r="B26" s="352" t="s">
        <v>138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354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57" t="s">
        <v>872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27" t="s">
        <v>720</v>
      </c>
      <c r="B29" s="27" t="s">
        <v>132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27" t="s">
        <v>873</v>
      </c>
      <c r="B30" s="27" t="s">
        <v>132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27" t="s">
        <v>690</v>
      </c>
      <c r="B31" s="27" t="s">
        <v>132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5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354" t="s">
        <v>691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18" t="s">
        <v>218</v>
      </c>
      <c r="B34" s="27" t="s">
        <v>132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18" t="s">
        <v>874</v>
      </c>
      <c r="B35" s="27" t="s">
        <v>132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18" t="s">
        <v>875</v>
      </c>
      <c r="B36" s="27" t="s">
        <v>137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18" t="s">
        <v>876</v>
      </c>
      <c r="B37" s="27" t="s">
        <v>141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354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354" t="s">
        <v>877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18" t="s">
        <v>218</v>
      </c>
      <c r="B40" s="27" t="s">
        <v>132</v>
      </c>
      <c r="C40" s="27" t="str">
        <f>IF(COUNTIF('Bnkg-BS'!G18:G29,"&lt;1.5")&gt;=3,"R","na")</f>
        <v>na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18" t="s">
        <v>878</v>
      </c>
      <c r="B41" s="27" t="s">
        <v>132</v>
      </c>
      <c r="C41" s="358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18" t="s">
        <v>879</v>
      </c>
      <c r="B42" s="27" t="s">
        <v>137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18" t="s">
        <v>876</v>
      </c>
      <c r="B43" s="27" t="s">
        <v>141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54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354" t="s">
        <v>518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27" t="s">
        <v>880</v>
      </c>
      <c r="B46" s="27" t="s">
        <v>132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27" t="s">
        <v>881</v>
      </c>
      <c r="B47" s="27" t="s">
        <v>135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27" t="s">
        <v>882</v>
      </c>
      <c r="B48" s="27" t="s">
        <v>138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354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354" t="s">
        <v>695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18" t="s">
        <v>883</v>
      </c>
      <c r="B51" s="27" t="s">
        <v>134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18" t="s">
        <v>227</v>
      </c>
      <c r="B52" s="27" t="s">
        <v>132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354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354" t="s">
        <v>697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18" t="s">
        <v>883</v>
      </c>
      <c r="B55" s="27" t="s">
        <v>134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18" t="s">
        <v>227</v>
      </c>
      <c r="B56" s="27" t="s">
        <v>132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18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354" t="s">
        <v>698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18" t="s">
        <v>883</v>
      </c>
      <c r="B59" s="27" t="s">
        <v>138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18" t="s">
        <v>227</v>
      </c>
      <c r="B60" s="27" t="s">
        <v>132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18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54" t="s">
        <v>77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18" t="s">
        <v>883</v>
      </c>
      <c r="B63" s="27" t="s">
        <v>138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18" t="s">
        <v>227</v>
      </c>
      <c r="B64" s="27" t="s">
        <v>132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354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354" t="s">
        <v>228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18" t="s">
        <v>884</v>
      </c>
      <c r="B67" s="27" t="s">
        <v>132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18" t="s">
        <v>885</v>
      </c>
      <c r="B68" s="27" t="s">
        <v>141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354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54" t="s">
        <v>231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27" t="s">
        <v>232</v>
      </c>
      <c r="B71" s="27" t="s">
        <v>141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27" t="s">
        <v>233</v>
      </c>
      <c r="B72" s="27" t="s">
        <v>138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27" t="s">
        <v>886</v>
      </c>
      <c r="B73" s="27" t="s">
        <v>137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27" t="s">
        <v>887</v>
      </c>
      <c r="B74" s="27" t="s">
        <v>134</v>
      </c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27" t="s">
        <v>888</v>
      </c>
      <c r="B75" s="27" t="s">
        <v>132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354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354" t="s">
        <v>889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27" t="s">
        <v>804</v>
      </c>
      <c r="B78" s="27" t="s">
        <v>132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27" t="s">
        <v>832</v>
      </c>
      <c r="B79" s="27" t="s">
        <v>135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354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354" t="s">
        <v>526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27" t="s">
        <v>46</v>
      </c>
      <c r="B82" s="27" t="s">
        <v>138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27" t="s">
        <v>43</v>
      </c>
      <c r="B83" s="27" t="s">
        <v>132</v>
      </c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54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354" t="s">
        <v>532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27" t="s">
        <v>890</v>
      </c>
      <c r="B86" s="27" t="s">
        <v>132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27" t="s">
        <v>891</v>
      </c>
      <c r="B87" s="27" t="s">
        <v>135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27" t="s">
        <v>833</v>
      </c>
      <c r="B88" s="27" t="s">
        <v>138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354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354" t="s">
        <v>892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27" t="s">
        <v>843</v>
      </c>
      <c r="B91" s="27" t="s">
        <v>138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27" t="s">
        <v>893</v>
      </c>
      <c r="B92" s="27" t="s">
        <v>138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27" t="s">
        <v>571</v>
      </c>
      <c r="B93" s="27" t="s">
        <v>132</v>
      </c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354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354" t="s">
        <v>534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27" t="s">
        <v>894</v>
      </c>
      <c r="B96" s="27" t="s">
        <v>132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27" t="s">
        <v>834</v>
      </c>
      <c r="B97" s="27" t="s">
        <v>132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27" t="s">
        <v>612</v>
      </c>
      <c r="B98" s="27" t="s">
        <v>138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354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50" t="s">
        <v>895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27" t="s">
        <v>219</v>
      </c>
      <c r="B101" s="27" t="s">
        <v>132</v>
      </c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27" t="s">
        <v>835</v>
      </c>
      <c r="B102" s="27" t="s">
        <v>138</v>
      </c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27" t="s">
        <v>538</v>
      </c>
      <c r="B103" s="27" t="s">
        <v>141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354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354" t="s">
        <v>647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18" t="s">
        <v>545</v>
      </c>
      <c r="B106" s="27" t="s">
        <v>132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18" t="s">
        <v>546</v>
      </c>
      <c r="B107" s="27" t="s">
        <v>141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354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50" t="s">
        <v>896</v>
      </c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27" t="s">
        <v>830</v>
      </c>
      <c r="B110" s="27" t="s">
        <v>132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27" t="s">
        <v>897</v>
      </c>
      <c r="B111" s="27" t="s">
        <v>134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27" t="s">
        <v>898</v>
      </c>
      <c r="B112" s="27" t="s">
        <v>135</v>
      </c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27" t="s">
        <v>541</v>
      </c>
      <c r="B113" s="27" t="s">
        <v>139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27" t="s">
        <v>614</v>
      </c>
      <c r="B114" s="27" t="s">
        <v>141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50" t="s">
        <v>899</v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27" t="s">
        <v>900</v>
      </c>
      <c r="B117" s="27" t="s">
        <v>132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27" t="s">
        <v>837</v>
      </c>
      <c r="B118" s="27" t="s">
        <v>134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27" t="s">
        <v>616</v>
      </c>
      <c r="B119" s="27" t="s">
        <v>139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354" t="s">
        <v>901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27" t="s">
        <v>253</v>
      </c>
      <c r="B122" s="27" t="s">
        <v>132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27" t="s">
        <v>546</v>
      </c>
      <c r="B123" s="27" t="s">
        <v>133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354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354" t="s">
        <v>549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9" t="s">
        <v>738</v>
      </c>
      <c r="B126" s="9" t="s">
        <v>132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18" t="s">
        <v>838</v>
      </c>
      <c r="B127" s="9" t="s">
        <v>133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9" t="s">
        <v>902</v>
      </c>
      <c r="B128" s="9" t="s">
        <v>137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9" t="s">
        <v>617</v>
      </c>
      <c r="B129" s="9" t="s">
        <v>138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354" t="s">
        <v>604</v>
      </c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27" t="s">
        <v>545</v>
      </c>
      <c r="B131" s="27" t="s">
        <v>132</v>
      </c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27" t="s">
        <v>546</v>
      </c>
      <c r="B132" s="27" t="s">
        <v>141</v>
      </c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354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351" t="s">
        <v>551</v>
      </c>
      <c r="B134" s="352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352" t="s">
        <v>839</v>
      </c>
      <c r="B135" s="352" t="s">
        <v>132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352" t="s">
        <v>903</v>
      </c>
      <c r="B136" s="352" t="s">
        <v>135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352" t="s">
        <v>904</v>
      </c>
      <c r="B137" s="352" t="s">
        <v>138</v>
      </c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352" t="s">
        <v>905</v>
      </c>
      <c r="B138" s="352" t="s">
        <v>132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354" t="s">
        <v>906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27" t="s">
        <v>907</v>
      </c>
      <c r="B140" s="27" t="s">
        <v>132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27" t="s">
        <v>908</v>
      </c>
      <c r="B141" s="27" t="s">
        <v>138</v>
      </c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354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50" t="s">
        <v>637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27" t="s">
        <v>907</v>
      </c>
      <c r="B144" s="27" t="s">
        <v>132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27" t="s">
        <v>908</v>
      </c>
      <c r="B145" s="27" t="s">
        <v>138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354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354" t="s">
        <v>649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27" t="s">
        <v>784</v>
      </c>
      <c r="B148" s="27" t="s">
        <v>132</v>
      </c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27" t="s">
        <v>668</v>
      </c>
      <c r="B149" s="27" t="s">
        <v>141</v>
      </c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354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354" t="s">
        <v>236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359" t="s">
        <v>909</v>
      </c>
      <c r="B152" s="27" t="s">
        <v>132</v>
      </c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27" t="s">
        <v>910</v>
      </c>
      <c r="B153" s="27" t="s">
        <v>132</v>
      </c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27" t="s">
        <v>239</v>
      </c>
      <c r="B154" s="27" t="s">
        <v>138</v>
      </c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27" t="s">
        <v>911</v>
      </c>
      <c r="B155" s="27" t="s">
        <v>132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27" t="s">
        <v>912</v>
      </c>
      <c r="B156" s="27" t="s">
        <v>132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27" t="s">
        <v>913</v>
      </c>
      <c r="B157" s="27" t="s">
        <v>141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27" t="s">
        <v>914</v>
      </c>
      <c r="B158" s="27" t="s">
        <v>141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354" t="s">
        <v>652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27" t="s">
        <v>545</v>
      </c>
      <c r="B161" s="27" t="s">
        <v>132</v>
      </c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27" t="s">
        <v>546</v>
      </c>
      <c r="B162" s="27" t="s">
        <v>141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354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354" t="s">
        <v>915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27" t="s">
        <v>545</v>
      </c>
      <c r="B165" s="27" t="s">
        <v>132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27" t="s">
        <v>841</v>
      </c>
      <c r="B166" s="27" t="s">
        <v>133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27" t="s">
        <v>916</v>
      </c>
      <c r="B167" s="27" t="s">
        <v>139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18" t="s">
        <v>563</v>
      </c>
      <c r="B168" s="27" t="s">
        <v>141</v>
      </c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354" t="s">
        <v>564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27" t="s">
        <v>545</v>
      </c>
      <c r="B170" s="27" t="s">
        <v>132</v>
      </c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27" t="s">
        <v>841</v>
      </c>
      <c r="B171" s="27" t="s">
        <v>133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27" t="s">
        <v>916</v>
      </c>
      <c r="B172" s="27" t="s">
        <v>139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27" t="s">
        <v>917</v>
      </c>
      <c r="B173" s="27" t="s">
        <v>132</v>
      </c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354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354" t="s">
        <v>565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27" t="s">
        <v>253</v>
      </c>
      <c r="B176" s="27" t="s">
        <v>132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27" t="s">
        <v>546</v>
      </c>
      <c r="B177" s="27" t="s">
        <v>141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354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354" t="s">
        <v>566</v>
      </c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27" t="s">
        <v>900</v>
      </c>
      <c r="B180" s="27" t="s">
        <v>132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27" t="s">
        <v>842</v>
      </c>
      <c r="B181" s="27" t="s">
        <v>138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354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354" t="s">
        <v>570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27" t="s">
        <v>843</v>
      </c>
      <c r="B184" s="27" t="s">
        <v>138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27" t="s">
        <v>893</v>
      </c>
      <c r="B185" s="27" t="s">
        <v>138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27" t="s">
        <v>571</v>
      </c>
      <c r="B186" s="27" t="s">
        <v>132</v>
      </c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9" t="s">
        <v>918</v>
      </c>
      <c r="B187" s="9" t="s">
        <v>132</v>
      </c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50" t="s">
        <v>572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27" t="s">
        <v>804</v>
      </c>
      <c r="B189" s="27" t="s">
        <v>132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27" t="s">
        <v>832</v>
      </c>
      <c r="B190" s="27" t="s">
        <v>138</v>
      </c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5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50" t="s">
        <v>919</v>
      </c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27" t="s">
        <v>844</v>
      </c>
      <c r="B193" s="27" t="s">
        <v>132</v>
      </c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27" t="s">
        <v>920</v>
      </c>
      <c r="B194" s="27" t="s">
        <v>138</v>
      </c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5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50" t="s">
        <v>921</v>
      </c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27" t="s">
        <v>922</v>
      </c>
      <c r="B197" s="27" t="s">
        <v>140</v>
      </c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27" t="s">
        <v>923</v>
      </c>
      <c r="B198" s="27" t="s">
        <v>138</v>
      </c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27" t="s">
        <v>924</v>
      </c>
      <c r="B199" s="27" t="s">
        <v>140</v>
      </c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5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50" t="s">
        <v>584</v>
      </c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27" t="s">
        <v>847</v>
      </c>
      <c r="B202" s="27" t="s">
        <v>132</v>
      </c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27" t="s">
        <v>925</v>
      </c>
      <c r="B203" s="27" t="s">
        <v>138</v>
      </c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5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50" t="s">
        <v>926</v>
      </c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27" t="s">
        <v>927</v>
      </c>
      <c r="B206" s="27" t="s">
        <v>132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27" t="s">
        <v>928</v>
      </c>
      <c r="B207" s="27" t="s">
        <v>138</v>
      </c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360" t="s">
        <v>132</v>
      </c>
      <c r="B208" s="360" t="s">
        <v>132</v>
      </c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50" t="s">
        <v>598</v>
      </c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27" t="s">
        <v>600</v>
      </c>
      <c r="B210" s="27" t="s">
        <v>132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27" t="s">
        <v>929</v>
      </c>
      <c r="B211" s="27" t="s">
        <v>138</v>
      </c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360" t="s">
        <v>132</v>
      </c>
      <c r="B212" s="360" t="s">
        <v>132</v>
      </c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50" t="s">
        <v>601</v>
      </c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360" t="s">
        <v>726</v>
      </c>
      <c r="B214" s="360" t="s">
        <v>132</v>
      </c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360" t="s">
        <v>617</v>
      </c>
      <c r="B215" s="360" t="s">
        <v>138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360" t="s">
        <v>132</v>
      </c>
      <c r="B216" s="360" t="s">
        <v>132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50" t="s">
        <v>603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27" t="s">
        <v>46</v>
      </c>
      <c r="B218" s="27" t="s">
        <v>138</v>
      </c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27" t="s">
        <v>43</v>
      </c>
      <c r="B219" s="27" t="s">
        <v>132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50" t="s">
        <v>649</v>
      </c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27" t="s">
        <v>784</v>
      </c>
      <c r="B222" s="27" t="s">
        <v>132</v>
      </c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27" t="s">
        <v>668</v>
      </c>
      <c r="B223" s="27" t="s">
        <v>141</v>
      </c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5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50" t="s">
        <v>652</v>
      </c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27" t="s">
        <v>545</v>
      </c>
      <c r="B226" s="27" t="s">
        <v>132</v>
      </c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27" t="s">
        <v>546</v>
      </c>
      <c r="B227" s="27" t="s">
        <v>141</v>
      </c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5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50" t="s">
        <v>271</v>
      </c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27" t="s">
        <v>848</v>
      </c>
      <c r="B230" s="27" t="s">
        <v>132</v>
      </c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27" t="s">
        <v>868</v>
      </c>
      <c r="B231" s="27" t="s">
        <v>141</v>
      </c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5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50" t="s">
        <v>671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27" t="s">
        <v>849</v>
      </c>
      <c r="B234" s="27" t="s">
        <v>132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27" t="s">
        <v>930</v>
      </c>
      <c r="B235" s="27" t="s">
        <v>141</v>
      </c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361" t="s">
        <v>931</v>
      </c>
      <c r="B237" s="352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352" t="s">
        <v>932</v>
      </c>
      <c r="B238" s="352" t="s">
        <v>132</v>
      </c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352" t="s">
        <v>933</v>
      </c>
      <c r="B239" s="352" t="s">
        <v>135</v>
      </c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352" t="s">
        <v>934</v>
      </c>
      <c r="B240" s="352" t="s">
        <v>137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5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50" t="s">
        <v>544</v>
      </c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27" t="s">
        <v>253</v>
      </c>
      <c r="B243" s="27" t="s">
        <v>132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27" t="s">
        <v>546</v>
      </c>
      <c r="B244" s="27" t="s">
        <v>134</v>
      </c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5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362" t="s">
        <v>498</v>
      </c>
      <c r="B246" s="363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363" t="s">
        <v>729</v>
      </c>
      <c r="B247" s="363" t="s">
        <v>137</v>
      </c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363" t="s">
        <v>935</v>
      </c>
      <c r="B248" s="363" t="s">
        <v>137</v>
      </c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363" t="s">
        <v>46</v>
      </c>
      <c r="B249" s="363" t="s">
        <v>138</v>
      </c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363" t="s">
        <v>43</v>
      </c>
      <c r="B250" s="363" t="s">
        <v>132</v>
      </c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5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62" t="s">
        <v>936</v>
      </c>
      <c r="B252" s="363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63" t="s">
        <v>132</v>
      </c>
      <c r="B253" s="363" t="s">
        <v>132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63" t="s">
        <v>937</v>
      </c>
      <c r="B254" s="363" t="s">
        <v>135</v>
      </c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363" t="s">
        <v>938</v>
      </c>
      <c r="B255" s="363" t="s">
        <v>137</v>
      </c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363" t="s">
        <v>830</v>
      </c>
      <c r="B256" s="363" t="s">
        <v>132</v>
      </c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363"/>
      <c r="B257" s="363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362" t="s">
        <v>505</v>
      </c>
      <c r="B258" s="363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363" t="s">
        <v>132</v>
      </c>
      <c r="B259" s="363" t="s">
        <v>132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363" t="s">
        <v>937</v>
      </c>
      <c r="B260" s="363" t="s">
        <v>135</v>
      </c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363" t="s">
        <v>938</v>
      </c>
      <c r="B261" s="363" t="s">
        <v>137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363" t="s">
        <v>830</v>
      </c>
      <c r="B262" s="363" t="s">
        <v>132</v>
      </c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5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362" t="s">
        <v>500</v>
      </c>
      <c r="B264" s="363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63" t="s">
        <v>232</v>
      </c>
      <c r="B265" s="363" t="s">
        <v>141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63" t="s">
        <v>233</v>
      </c>
      <c r="B266" s="363" t="s">
        <v>138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363" t="s">
        <v>886</v>
      </c>
      <c r="B267" s="363" t="s">
        <v>137</v>
      </c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363" t="s">
        <v>939</v>
      </c>
      <c r="B268" s="363" t="s">
        <v>135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363" t="s">
        <v>887</v>
      </c>
      <c r="B269" s="363" t="s">
        <v>134</v>
      </c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363" t="s">
        <v>888</v>
      </c>
      <c r="B270" s="363" t="s">
        <v>132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5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362" t="s">
        <v>532</v>
      </c>
      <c r="B272" s="363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363" t="s">
        <v>890</v>
      </c>
      <c r="B273" s="363" t="s">
        <v>132</v>
      </c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63" t="s">
        <v>891</v>
      </c>
      <c r="B274" s="363" t="s">
        <v>135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363" t="s">
        <v>833</v>
      </c>
      <c r="B275" s="363" t="s">
        <v>138</v>
      </c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363"/>
      <c r="B276" s="363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363"/>
      <c r="B277" s="363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5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362" t="s">
        <v>540</v>
      </c>
      <c r="B279" s="363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363" t="s">
        <v>830</v>
      </c>
      <c r="B280" s="363" t="s">
        <v>132</v>
      </c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363" t="s">
        <v>897</v>
      </c>
      <c r="B281" s="363" t="s">
        <v>134</v>
      </c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363" t="s">
        <v>898</v>
      </c>
      <c r="B282" s="363" t="s">
        <v>135</v>
      </c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363" t="s">
        <v>940</v>
      </c>
      <c r="B283" s="363" t="s">
        <v>137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363" t="s">
        <v>541</v>
      </c>
      <c r="B284" s="363" t="s">
        <v>139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363" t="s">
        <v>614</v>
      </c>
      <c r="B285" s="363" t="s">
        <v>141</v>
      </c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5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362" t="s">
        <v>549</v>
      </c>
      <c r="B287" s="363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364" t="s">
        <v>738</v>
      </c>
      <c r="B288" s="364" t="s">
        <v>132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365" t="s">
        <v>838</v>
      </c>
      <c r="B289" s="364" t="s">
        <v>133</v>
      </c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364" t="s">
        <v>902</v>
      </c>
      <c r="B290" s="364" t="s">
        <v>137</v>
      </c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364" t="s">
        <v>617</v>
      </c>
      <c r="B291" s="364" t="s">
        <v>138</v>
      </c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5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366" t="s">
        <v>553</v>
      </c>
      <c r="B293" s="363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363" t="s">
        <v>941</v>
      </c>
      <c r="B294" s="363" t="s">
        <v>132</v>
      </c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363" t="s">
        <v>942</v>
      </c>
      <c r="B295" s="363" t="s">
        <v>133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363" t="s">
        <v>555</v>
      </c>
      <c r="B296" s="363" t="s">
        <v>138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363" t="s">
        <v>618</v>
      </c>
      <c r="B297" s="363" t="s">
        <v>137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5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362" t="s">
        <v>943</v>
      </c>
      <c r="B299" s="363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363" t="s">
        <v>804</v>
      </c>
      <c r="B300" s="363" t="s">
        <v>132</v>
      </c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363" t="s">
        <v>944</v>
      </c>
      <c r="B301" s="363" t="s">
        <v>137</v>
      </c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363" t="s">
        <v>945</v>
      </c>
      <c r="B302" s="363" t="s">
        <v>137</v>
      </c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363" t="s">
        <v>832</v>
      </c>
      <c r="B303" s="363" t="s">
        <v>138</v>
      </c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5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362" t="s">
        <v>603</v>
      </c>
      <c r="B305" s="363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363" t="s">
        <v>946</v>
      </c>
      <c r="B306" s="363" t="s">
        <v>137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363" t="s">
        <v>947</v>
      </c>
      <c r="B307" s="363" t="s">
        <v>135</v>
      </c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363" t="s">
        <v>46</v>
      </c>
      <c r="B308" s="363" t="s">
        <v>138</v>
      </c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363" t="s">
        <v>935</v>
      </c>
      <c r="B309" s="363" t="s">
        <v>137</v>
      </c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363" t="s">
        <v>43</v>
      </c>
      <c r="B310" s="363" t="s">
        <v>132</v>
      </c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5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367" t="s">
        <v>793</v>
      </c>
      <c r="B312" s="360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360" t="s">
        <v>948</v>
      </c>
      <c r="B313" s="360" t="s">
        <v>132</v>
      </c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360" t="s">
        <v>853</v>
      </c>
      <c r="B314" s="360" t="s">
        <v>133</v>
      </c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360" t="s">
        <v>795</v>
      </c>
      <c r="B315" s="360" t="s">
        <v>138</v>
      </c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360" t="s">
        <v>949</v>
      </c>
      <c r="B316" s="360" t="s">
        <v>137</v>
      </c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5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87" t="s">
        <v>796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9" t="s">
        <v>132</v>
      </c>
      <c r="B319" s="9" t="s">
        <v>132</v>
      </c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9" t="s">
        <v>950</v>
      </c>
      <c r="B320" s="9" t="s">
        <v>141</v>
      </c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9" t="s">
        <v>951</v>
      </c>
      <c r="B321" s="9" t="s">
        <v>137</v>
      </c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9" t="s">
        <v>952</v>
      </c>
      <c r="B322" s="9" t="s">
        <v>132</v>
      </c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5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5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362" t="s">
        <v>551</v>
      </c>
      <c r="B325" s="363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363" t="s">
        <v>839</v>
      </c>
      <c r="B326" s="363" t="s">
        <v>132</v>
      </c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363" t="s">
        <v>903</v>
      </c>
      <c r="B327" s="363" t="s">
        <v>135</v>
      </c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363" t="s">
        <v>953</v>
      </c>
      <c r="B328" s="363" t="s">
        <v>137</v>
      </c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363" t="s">
        <v>904</v>
      </c>
      <c r="B329" s="363" t="s">
        <v>138</v>
      </c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363" t="s">
        <v>905</v>
      </c>
      <c r="B330" s="363" t="s">
        <v>132</v>
      </c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5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5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366" t="s">
        <v>931</v>
      </c>
      <c r="B333" s="368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368" t="s">
        <v>932</v>
      </c>
      <c r="B334" s="368" t="s">
        <v>132</v>
      </c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368" t="s">
        <v>850</v>
      </c>
      <c r="B335" s="368" t="s">
        <v>134</v>
      </c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368" t="s">
        <v>954</v>
      </c>
      <c r="B336" s="368" t="s">
        <v>135</v>
      </c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368" t="s">
        <v>955</v>
      </c>
      <c r="B337" s="368" t="s">
        <v>137</v>
      </c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368" t="s">
        <v>956</v>
      </c>
      <c r="B338" s="368" t="s">
        <v>138</v>
      </c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368" t="s">
        <v>957</v>
      </c>
      <c r="B339" s="368" t="s">
        <v>139</v>
      </c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368" t="s">
        <v>958</v>
      </c>
      <c r="B340" s="368" t="s">
        <v>140</v>
      </c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5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5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5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369" t="s">
        <v>959</v>
      </c>
      <c r="B344" s="9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5" t="s">
        <v>804</v>
      </c>
      <c r="B345" s="9" t="s">
        <v>132</v>
      </c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5" t="s">
        <v>960</v>
      </c>
      <c r="B346" s="9" t="s">
        <v>137</v>
      </c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5" t="s">
        <v>803</v>
      </c>
      <c r="B347" s="9" t="s">
        <v>138</v>
      </c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5" t="s">
        <v>720</v>
      </c>
      <c r="B348" s="9" t="s">
        <v>132</v>
      </c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5"/>
      <c r="B349" s="9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53" t="s">
        <v>961</v>
      </c>
      <c r="B350" s="9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5" t="s">
        <v>804</v>
      </c>
      <c r="B351" s="9" t="s">
        <v>132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5" t="s">
        <v>803</v>
      </c>
      <c r="B352" s="9" t="s">
        <v>138</v>
      </c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5" t="s">
        <v>720</v>
      </c>
      <c r="B353" s="9" t="s">
        <v>132</v>
      </c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5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5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351" t="s">
        <v>510</v>
      </c>
      <c r="B356" s="352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356" t="s">
        <v>687</v>
      </c>
      <c r="B357" s="352" t="s">
        <v>132</v>
      </c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356" t="s">
        <v>870</v>
      </c>
      <c r="B358" s="352" t="s">
        <v>132</v>
      </c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356" t="s">
        <v>871</v>
      </c>
      <c r="B359" s="352" t="s">
        <v>141</v>
      </c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352" t="s">
        <v>718</v>
      </c>
      <c r="B360" s="352" t="s">
        <v>141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5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5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5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5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5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5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5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5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5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5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5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5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5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5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5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5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5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5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5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5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5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5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5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5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5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5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5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5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5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5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5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5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5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5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5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5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5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5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5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5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5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5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5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5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5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5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5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5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5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5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5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5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5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5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5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5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5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5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5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5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5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5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5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5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5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5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5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5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5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5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5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5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5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5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5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5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5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5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5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5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5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5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5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5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5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5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5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5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5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5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5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5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5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5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5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5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5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5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5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5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5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5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5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5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5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5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5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5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5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5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5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5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5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5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5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5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5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5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5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5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5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5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5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5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5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5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5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5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5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5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5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5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5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5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5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5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5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5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5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5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5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5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5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5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5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5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5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5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5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5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5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5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5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5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5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5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5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5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5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5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5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5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5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5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5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5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5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5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5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5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5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5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5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5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5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5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5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5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5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5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5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5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5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5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5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5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5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5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5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5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5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5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5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5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5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5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5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5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5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5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5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5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5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5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5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5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5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5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5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5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5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5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5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5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5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5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5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5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5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5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5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5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5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5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5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5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5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5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5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5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5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5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5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5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5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5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5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5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5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5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5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5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5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5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5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5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5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5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5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5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5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5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5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5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5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5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5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5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5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5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5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5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5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5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5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5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5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5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5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5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5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5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5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5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5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5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5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5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5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5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5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5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5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5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5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5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5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5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5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5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5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5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5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5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5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5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5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5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5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5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5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5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5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5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5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5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5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5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5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5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5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5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5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5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5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5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5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5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5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5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5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5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5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5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5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5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5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5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5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5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5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5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5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5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5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5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5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5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5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5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5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5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5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5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5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5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5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5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5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5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5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5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5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5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5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5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5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5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5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5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5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5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5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5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5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5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5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5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5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5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5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5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5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5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5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5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5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5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5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5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5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5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5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5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5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5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5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5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5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5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5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5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5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5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5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5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5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5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5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5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5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5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5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5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5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5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5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5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5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5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5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5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5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5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5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5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5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5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5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5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5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5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5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5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5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5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5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5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5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5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5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5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5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5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5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5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5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5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5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5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5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5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5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5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5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5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5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5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5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5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5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5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5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5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5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5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5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5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5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5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5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5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5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5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5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5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5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5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5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5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5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5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5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5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5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5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5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5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5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5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5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5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5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5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5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5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5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5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5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5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5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5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5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5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5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5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5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5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5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5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5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5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5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5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5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5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5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5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5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5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5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5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5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5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5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5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5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5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5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5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5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5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5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5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5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5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5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5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5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5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5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5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5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5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5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5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5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5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5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5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5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5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5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5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5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5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5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5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5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5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5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5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5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5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5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5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5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5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5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5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5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5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5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5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5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5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5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5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5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5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5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5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5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5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5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5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5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5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5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5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5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5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5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5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5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5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5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5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5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5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5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5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5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5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5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5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5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5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5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5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5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5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5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5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5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5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5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5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5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5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5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5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5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5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5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5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5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5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5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5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5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5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5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5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5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5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5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5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5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5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5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5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5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5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5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5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5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5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5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5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Z1000"/>
  <sheetViews>
    <sheetView workbookViewId="0"/>
  </sheetViews>
  <sheetFormatPr defaultColWidth="12.625" defaultRowHeight="15" customHeight="1"/>
  <cols>
    <col min="1" max="1" width="68.875" customWidth="1"/>
    <col min="2" max="2" width="26.25" customWidth="1"/>
    <col min="3" max="3" width="12.25" customWidth="1"/>
    <col min="4" max="6" width="7.875" customWidth="1"/>
    <col min="7" max="26" width="8.625" customWidth="1"/>
  </cols>
  <sheetData>
    <row r="1" spans="1:26" ht="12.75" customHeight="1">
      <c r="A1" s="366" t="s">
        <v>962</v>
      </c>
      <c r="B1" s="368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368" t="s">
        <v>963</v>
      </c>
      <c r="B2" s="368" t="s">
        <v>132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368" t="s">
        <v>964</v>
      </c>
      <c r="B3" s="368" t="s">
        <v>132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368" t="s">
        <v>965</v>
      </c>
      <c r="B4" s="368" t="s">
        <v>138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368" t="s">
        <v>497</v>
      </c>
      <c r="B5" s="368" t="s">
        <v>132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368" t="s">
        <v>966</v>
      </c>
      <c r="B6" s="368" t="s">
        <v>132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366" t="s">
        <v>498</v>
      </c>
      <c r="B7" s="36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368" t="s">
        <v>46</v>
      </c>
      <c r="B8" s="368" t="s">
        <v>138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368" t="s">
        <v>43</v>
      </c>
      <c r="B9" s="368" t="s">
        <v>132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370" t="s">
        <v>500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9" t="s">
        <v>232</v>
      </c>
      <c r="B12" s="9" t="s">
        <v>141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9" t="s">
        <v>233</v>
      </c>
      <c r="B13" s="9" t="s">
        <v>138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9" t="s">
        <v>886</v>
      </c>
      <c r="B14" s="9" t="s">
        <v>137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9" t="s">
        <v>939</v>
      </c>
      <c r="B15" s="9" t="s">
        <v>135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9" t="s">
        <v>887</v>
      </c>
      <c r="B16" s="9" t="s">
        <v>134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9" t="s">
        <v>888</v>
      </c>
      <c r="B17" s="9" t="s">
        <v>132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370" t="s">
        <v>502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 t="s">
        <v>967</v>
      </c>
      <c r="B19" s="9" t="s">
        <v>968</v>
      </c>
      <c r="C19" s="9" t="s">
        <v>138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 t="s">
        <v>969</v>
      </c>
      <c r="C20" s="9" t="s">
        <v>132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 t="s">
        <v>970</v>
      </c>
      <c r="C21" s="9" t="s">
        <v>138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371" t="s">
        <v>417</v>
      </c>
      <c r="B23" s="36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366" t="s">
        <v>504</v>
      </c>
      <c r="B24" s="36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368" t="s">
        <v>132</v>
      </c>
      <c r="B25" s="368" t="s">
        <v>132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368" t="s">
        <v>937</v>
      </c>
      <c r="B26" s="368" t="s">
        <v>135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368" t="s">
        <v>938</v>
      </c>
      <c r="B27" s="368" t="s">
        <v>137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368" t="s">
        <v>830</v>
      </c>
      <c r="B28" s="368" t="s">
        <v>132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368"/>
      <c r="B29" s="368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366" t="s">
        <v>505</v>
      </c>
      <c r="B30" s="36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368" t="s">
        <v>132</v>
      </c>
      <c r="B31" s="368" t="s">
        <v>132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368" t="s">
        <v>937</v>
      </c>
      <c r="B32" s="368" t="s">
        <v>135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368" t="s">
        <v>938</v>
      </c>
      <c r="B33" s="368" t="s">
        <v>137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368" t="s">
        <v>830</v>
      </c>
      <c r="B34" s="368" t="s">
        <v>132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372" t="s">
        <v>506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370" t="s">
        <v>507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368" t="s">
        <v>132</v>
      </c>
      <c r="B38" s="368" t="s">
        <v>132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9" t="s">
        <v>219</v>
      </c>
      <c r="B39" s="9" t="s">
        <v>138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 t="s">
        <v>830</v>
      </c>
      <c r="B40" s="9" t="s">
        <v>132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370" t="s">
        <v>508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 t="s">
        <v>132</v>
      </c>
      <c r="B43" s="9" t="s">
        <v>132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9" t="s">
        <v>219</v>
      </c>
      <c r="B44" s="9" t="s">
        <v>138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 t="s">
        <v>830</v>
      </c>
      <c r="B45" s="9" t="s">
        <v>132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370" t="s">
        <v>446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 t="s">
        <v>971</v>
      </c>
      <c r="B48" s="9" t="s">
        <v>138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9" t="s">
        <v>972</v>
      </c>
      <c r="B49" s="9" t="s">
        <v>134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9" t="s">
        <v>973</v>
      </c>
      <c r="B50" s="9" t="s">
        <v>133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9" t="s">
        <v>974</v>
      </c>
      <c r="B51" s="9" t="s">
        <v>132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370" t="s">
        <v>510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9" t="s">
        <v>975</v>
      </c>
      <c r="B54" s="9" t="s">
        <v>135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9" t="s">
        <v>976</v>
      </c>
      <c r="B55" s="9" t="s">
        <v>137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 t="s">
        <v>977</v>
      </c>
      <c r="B56" s="9" t="s">
        <v>138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 t="s">
        <v>512</v>
      </c>
      <c r="B57" s="9" t="s">
        <v>141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 t="s">
        <v>978</v>
      </c>
      <c r="B58" s="9" t="s">
        <v>132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370" t="s">
        <v>513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 t="s">
        <v>804</v>
      </c>
      <c r="B61" s="9" t="s">
        <v>132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 t="s">
        <v>832</v>
      </c>
      <c r="B62" s="9" t="s">
        <v>135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366" t="s">
        <v>515</v>
      </c>
      <c r="B64" s="368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368" t="s">
        <v>830</v>
      </c>
      <c r="B65" s="368" t="s">
        <v>132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368" t="s">
        <v>979</v>
      </c>
      <c r="B66" s="368" t="s">
        <v>133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368" t="s">
        <v>980</v>
      </c>
      <c r="B67" s="368" t="s">
        <v>135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368" t="s">
        <v>981</v>
      </c>
      <c r="B68" s="368" t="s">
        <v>135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370" t="s">
        <v>518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9" t="s">
        <v>880</v>
      </c>
      <c r="B70" s="9" t="s">
        <v>132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9" t="s">
        <v>881</v>
      </c>
      <c r="B71" s="9" t="s">
        <v>135</v>
      </c>
      <c r="C71" s="9"/>
      <c r="D71" s="9"/>
      <c r="E71" s="9"/>
      <c r="F71" s="9">
        <f>3.67-0.49</f>
        <v>3.1799999999999997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 t="s">
        <v>882</v>
      </c>
      <c r="B72" s="9" t="s">
        <v>138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366" t="s">
        <v>521</v>
      </c>
      <c r="B74" s="36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368" t="s">
        <v>770</v>
      </c>
      <c r="B75" s="368" t="s">
        <v>132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368" t="s">
        <v>982</v>
      </c>
      <c r="B76" s="368" t="s">
        <v>133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368" t="s">
        <v>983</v>
      </c>
      <c r="B77" s="368" t="s">
        <v>135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368" t="s">
        <v>984</v>
      </c>
      <c r="B78" s="368" t="s">
        <v>137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368" t="s">
        <v>985</v>
      </c>
      <c r="B79" s="368" t="s">
        <v>138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370" t="s">
        <v>523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 t="s">
        <v>219</v>
      </c>
      <c r="B82" s="9" t="s">
        <v>134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 t="s">
        <v>830</v>
      </c>
      <c r="B83" s="9" t="s">
        <v>132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370" t="s">
        <v>986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 t="s">
        <v>987</v>
      </c>
      <c r="B86" s="9" t="s">
        <v>132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 t="s">
        <v>988</v>
      </c>
      <c r="B87" s="9" t="s">
        <v>138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366" t="s">
        <v>526</v>
      </c>
      <c r="B89" s="368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368" t="s">
        <v>46</v>
      </c>
      <c r="B90" s="368" t="s">
        <v>138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368" t="s">
        <v>43</v>
      </c>
      <c r="B91" s="368" t="s">
        <v>132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370" t="s">
        <v>641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 t="s">
        <v>720</v>
      </c>
      <c r="B94" s="9" t="s">
        <v>132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 t="s">
        <v>989</v>
      </c>
      <c r="B95" s="9" t="s">
        <v>132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 t="s">
        <v>690</v>
      </c>
      <c r="B96" s="9" t="s">
        <v>132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370" t="s">
        <v>528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 t="s">
        <v>990</v>
      </c>
      <c r="B99" s="9" t="s">
        <v>991</v>
      </c>
      <c r="C99" s="9" t="s">
        <v>135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/>
      <c r="B100" s="9" t="s">
        <v>992</v>
      </c>
      <c r="C100" s="9" t="s">
        <v>137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/>
      <c r="B101" s="9" t="s">
        <v>993</v>
      </c>
      <c r="C101" s="9" t="s">
        <v>138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 t="s">
        <v>994</v>
      </c>
      <c r="C102" s="9" t="s">
        <v>139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370" t="s">
        <v>530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 t="s">
        <v>990</v>
      </c>
      <c r="B105" s="9" t="s">
        <v>995</v>
      </c>
      <c r="C105" s="9" t="s">
        <v>132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/>
      <c r="B106" s="9" t="s">
        <v>996</v>
      </c>
      <c r="C106" s="9" t="s">
        <v>135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 t="s">
        <v>997</v>
      </c>
      <c r="C107" s="9" t="s">
        <v>138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370" t="s">
        <v>532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 t="s">
        <v>890</v>
      </c>
      <c r="B110" s="9" t="s">
        <v>132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 t="s">
        <v>998</v>
      </c>
      <c r="B111" s="9" t="s">
        <v>135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 t="s">
        <v>999</v>
      </c>
      <c r="B112" s="9" t="s">
        <v>137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 t="s">
        <v>1000</v>
      </c>
      <c r="B113" s="9" t="s">
        <v>137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9" t="s">
        <v>611</v>
      </c>
      <c r="B114" s="9" t="s">
        <v>138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370" t="s">
        <v>892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 t="s">
        <v>843</v>
      </c>
      <c r="B116" s="9" t="s">
        <v>138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 t="s">
        <v>893</v>
      </c>
      <c r="B117" s="9" t="s">
        <v>138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 t="s">
        <v>571</v>
      </c>
      <c r="B118" s="9" t="s">
        <v>132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370" t="s">
        <v>534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 t="s">
        <v>894</v>
      </c>
      <c r="B121" s="9" t="s">
        <v>132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 t="s">
        <v>834</v>
      </c>
      <c r="B122" s="9" t="s">
        <v>132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 t="s">
        <v>612</v>
      </c>
      <c r="B123" s="9" t="s">
        <v>138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370" t="s">
        <v>895</v>
      </c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 t="s">
        <v>219</v>
      </c>
      <c r="B126" s="9" t="s">
        <v>132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 t="s">
        <v>835</v>
      </c>
      <c r="B127" s="9" t="s">
        <v>138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 t="s">
        <v>538</v>
      </c>
      <c r="B128" s="9" t="s">
        <v>141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370" t="s">
        <v>540</v>
      </c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 t="s">
        <v>900</v>
      </c>
      <c r="B131" s="9" t="s">
        <v>132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 t="s">
        <v>897</v>
      </c>
      <c r="B132" s="9" t="s">
        <v>134</v>
      </c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 t="s">
        <v>898</v>
      </c>
      <c r="B133" s="9" t="s">
        <v>135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 t="s">
        <v>541</v>
      </c>
      <c r="B134" s="9" t="s">
        <v>139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 t="s">
        <v>614</v>
      </c>
      <c r="B135" s="9" t="s">
        <v>141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370" t="s">
        <v>1001</v>
      </c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 t="s">
        <v>900</v>
      </c>
      <c r="B138" s="9" t="s">
        <v>132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 t="s">
        <v>837</v>
      </c>
      <c r="B139" s="9" t="s">
        <v>134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 t="s">
        <v>616</v>
      </c>
      <c r="B140" s="9" t="s">
        <v>139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370" t="s">
        <v>544</v>
      </c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 t="s">
        <v>253</v>
      </c>
      <c r="B143" s="9" t="s">
        <v>132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 t="s">
        <v>546</v>
      </c>
      <c r="B144" s="9" t="s">
        <v>134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370" t="s">
        <v>901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 t="s">
        <v>253</v>
      </c>
      <c r="B147" s="9" t="s">
        <v>132</v>
      </c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 t="s">
        <v>546</v>
      </c>
      <c r="B148" s="9" t="s">
        <v>133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370" t="s">
        <v>549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 t="s">
        <v>738</v>
      </c>
      <c r="B151" s="9" t="s">
        <v>132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18" t="s">
        <v>838</v>
      </c>
      <c r="B152" s="9" t="s">
        <v>133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 t="s">
        <v>902</v>
      </c>
      <c r="B153" s="9" t="s">
        <v>137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 t="s">
        <v>617</v>
      </c>
      <c r="B154" s="9" t="s">
        <v>138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366" t="s">
        <v>551</v>
      </c>
      <c r="B155" s="368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368" t="s">
        <v>839</v>
      </c>
      <c r="B156" s="368" t="s">
        <v>132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368" t="s">
        <v>903</v>
      </c>
      <c r="B157" s="368" t="s">
        <v>135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368" t="s">
        <v>953</v>
      </c>
      <c r="B158" s="368" t="s">
        <v>137</v>
      </c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368" t="s">
        <v>904</v>
      </c>
      <c r="B159" s="368" t="s">
        <v>138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366" t="s">
        <v>906</v>
      </c>
      <c r="B160" s="368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368" t="s">
        <v>907</v>
      </c>
      <c r="B161" s="368" t="s">
        <v>132</v>
      </c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368" t="s">
        <v>908</v>
      </c>
      <c r="B162" s="368" t="s">
        <v>138</v>
      </c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373" t="s">
        <v>553</v>
      </c>
      <c r="B164" s="368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368" t="s">
        <v>907</v>
      </c>
      <c r="B165" s="368" t="s">
        <v>132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368" t="s">
        <v>908</v>
      </c>
      <c r="B166" s="368" t="s">
        <v>138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370" t="s">
        <v>1002</v>
      </c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 t="s">
        <v>990</v>
      </c>
      <c r="B169" s="9" t="s">
        <v>1003</v>
      </c>
      <c r="C169" s="9" t="s">
        <v>135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/>
      <c r="B170" s="9" t="s">
        <v>1004</v>
      </c>
      <c r="C170" s="9" t="s">
        <v>137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/>
      <c r="B171" s="9" t="s">
        <v>1005</v>
      </c>
      <c r="C171" s="9" t="s">
        <v>138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 t="s">
        <v>1006</v>
      </c>
      <c r="C172" s="9" t="s">
        <v>139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370" t="s">
        <v>1007</v>
      </c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 t="s">
        <v>990</v>
      </c>
      <c r="B175" s="9" t="s">
        <v>1003</v>
      </c>
      <c r="C175" s="9" t="s">
        <v>134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/>
      <c r="B176" s="9" t="s">
        <v>1004</v>
      </c>
      <c r="C176" s="9" t="s">
        <v>137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/>
      <c r="B177" s="9" t="s">
        <v>1005</v>
      </c>
      <c r="C177" s="9" t="s">
        <v>138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 t="s">
        <v>1006</v>
      </c>
      <c r="C178" s="9" t="s">
        <v>139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366" t="s">
        <v>655</v>
      </c>
      <c r="B180" s="368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374" t="s">
        <v>1008</v>
      </c>
      <c r="B181" s="368" t="s">
        <v>132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374" t="s">
        <v>619</v>
      </c>
      <c r="B182" s="368" t="s">
        <v>138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370" t="s">
        <v>915</v>
      </c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 t="s">
        <v>545</v>
      </c>
      <c r="B185" s="9" t="s">
        <v>132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 t="s">
        <v>841</v>
      </c>
      <c r="B186" s="9" t="s">
        <v>133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 t="s">
        <v>916</v>
      </c>
      <c r="B187" s="9" t="s">
        <v>139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 t="s">
        <v>563</v>
      </c>
      <c r="B188" s="9" t="s">
        <v>141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370" t="s">
        <v>564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 t="s">
        <v>545</v>
      </c>
      <c r="B190" s="9" t="s">
        <v>132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 t="s">
        <v>841</v>
      </c>
      <c r="B191" s="9" t="s">
        <v>133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 t="s">
        <v>916</v>
      </c>
      <c r="B192" s="9" t="s">
        <v>139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 t="s">
        <v>917</v>
      </c>
      <c r="B193" s="9" t="s">
        <v>132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370" t="s">
        <v>565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 t="s">
        <v>253</v>
      </c>
      <c r="B196" s="9" t="s">
        <v>132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 t="s">
        <v>546</v>
      </c>
      <c r="B197" s="9" t="s">
        <v>141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370" t="s">
        <v>566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 t="s">
        <v>900</v>
      </c>
      <c r="B199" s="9" t="s">
        <v>132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 t="s">
        <v>842</v>
      </c>
      <c r="B200" s="9" t="s">
        <v>138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370" t="s">
        <v>1009</v>
      </c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 t="s">
        <v>1010</v>
      </c>
      <c r="B203" s="9" t="s">
        <v>138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 t="s">
        <v>132</v>
      </c>
      <c r="B204" s="9" t="s">
        <v>132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 t="s">
        <v>569</v>
      </c>
      <c r="B205" s="9" t="s">
        <v>132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370" t="s">
        <v>570</v>
      </c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 t="s">
        <v>843</v>
      </c>
      <c r="B207" s="9" t="s">
        <v>138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 t="s">
        <v>893</v>
      </c>
      <c r="B208" s="9" t="s">
        <v>138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 t="s">
        <v>571</v>
      </c>
      <c r="B209" s="9" t="s">
        <v>132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 t="s">
        <v>918</v>
      </c>
      <c r="B210" s="9" t="s">
        <v>132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366" t="s">
        <v>1011</v>
      </c>
      <c r="B211" s="368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368" t="s">
        <v>804</v>
      </c>
      <c r="B212" s="368" t="s">
        <v>132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368" t="s">
        <v>832</v>
      </c>
      <c r="B213" s="368" t="s">
        <v>138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370" t="s">
        <v>1012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 t="s">
        <v>1013</v>
      </c>
      <c r="B216" s="9" t="s">
        <v>132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 t="s">
        <v>1014</v>
      </c>
      <c r="B217" s="9" t="s">
        <v>138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 t="s">
        <v>1015</v>
      </c>
      <c r="B218" s="9" t="s">
        <v>139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370" t="s">
        <v>919</v>
      </c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 t="s">
        <v>844</v>
      </c>
      <c r="B221" s="9" t="s">
        <v>132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 t="s">
        <v>920</v>
      </c>
      <c r="B222" s="9" t="s">
        <v>132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366" t="s">
        <v>1016</v>
      </c>
      <c r="B224" s="368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368" t="s">
        <v>580</v>
      </c>
      <c r="B225" s="368" t="s">
        <v>135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368" t="s">
        <v>1017</v>
      </c>
      <c r="B226" s="368" t="s">
        <v>132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366" t="s">
        <v>581</v>
      </c>
      <c r="B228" s="368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368" t="s">
        <v>1018</v>
      </c>
      <c r="B229" s="368" t="s">
        <v>138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368" t="s">
        <v>1019</v>
      </c>
      <c r="B230" s="368" t="s">
        <v>132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368" t="s">
        <v>1017</v>
      </c>
      <c r="B231" s="368" t="s">
        <v>132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370" t="s">
        <v>1020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 t="s">
        <v>990</v>
      </c>
      <c r="B234" s="9" t="s">
        <v>1021</v>
      </c>
      <c r="C234" s="9" t="s">
        <v>132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/>
      <c r="B235" s="9" t="s">
        <v>1022</v>
      </c>
      <c r="C235" s="9" t="s">
        <v>138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37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370" t="s">
        <v>921</v>
      </c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 t="s">
        <v>1023</v>
      </c>
      <c r="B238" s="9" t="s">
        <v>140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 t="s">
        <v>923</v>
      </c>
      <c r="B239" s="9" t="s">
        <v>138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9" t="s">
        <v>1024</v>
      </c>
      <c r="B240" s="9" t="s">
        <v>140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37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370" t="s">
        <v>584</v>
      </c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 t="s">
        <v>847</v>
      </c>
      <c r="B243" s="9" t="s">
        <v>132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 t="s">
        <v>925</v>
      </c>
      <c r="B244" s="9" t="s">
        <v>138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370" t="s">
        <v>926</v>
      </c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 t="s">
        <v>927</v>
      </c>
      <c r="B247" s="9" t="s">
        <v>132</v>
      </c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 t="s">
        <v>928</v>
      </c>
      <c r="B248" s="9" t="s">
        <v>138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9" t="s">
        <v>132</v>
      </c>
      <c r="B249" s="9" t="s">
        <v>132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370" t="s">
        <v>588</v>
      </c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 t="s">
        <v>545</v>
      </c>
      <c r="B251" s="9" t="s">
        <v>132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 t="s">
        <v>546</v>
      </c>
      <c r="B252" s="9" t="s">
        <v>135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37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370" t="s">
        <v>1025</v>
      </c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370" t="s">
        <v>990</v>
      </c>
      <c r="B255" s="9" t="s">
        <v>1026</v>
      </c>
      <c r="C255" s="9" t="s">
        <v>132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/>
      <c r="B256" s="9" t="s">
        <v>1027</v>
      </c>
      <c r="C256" s="9" t="s">
        <v>138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370" t="s">
        <v>591</v>
      </c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 t="s">
        <v>580</v>
      </c>
      <c r="B259" s="9" t="s">
        <v>138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 t="s">
        <v>593</v>
      </c>
      <c r="B260" s="9" t="s">
        <v>132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9" t="s">
        <v>132</v>
      </c>
      <c r="B261" s="9" t="s">
        <v>132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370" t="s">
        <v>594</v>
      </c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 t="s">
        <v>1028</v>
      </c>
      <c r="B263" s="9" t="s">
        <v>132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 t="s">
        <v>1029</v>
      </c>
      <c r="B264" s="9" t="s">
        <v>138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 t="s">
        <v>132</v>
      </c>
      <c r="B265" s="9" t="s">
        <v>132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370" t="s">
        <v>596</v>
      </c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 t="s">
        <v>580</v>
      </c>
      <c r="B267" s="9" t="s">
        <v>138</v>
      </c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 t="s">
        <v>1017</v>
      </c>
      <c r="B268" s="9" t="s">
        <v>132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370" t="s">
        <v>598</v>
      </c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 t="s">
        <v>600</v>
      </c>
      <c r="B271" s="9" t="s">
        <v>132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 t="s">
        <v>929</v>
      </c>
      <c r="B272" s="9" t="s">
        <v>138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9" t="s">
        <v>132</v>
      </c>
      <c r="B273" s="9" t="s">
        <v>132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370" t="s">
        <v>601</v>
      </c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9" t="s">
        <v>726</v>
      </c>
      <c r="B275" s="9" t="s">
        <v>132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9" t="s">
        <v>617</v>
      </c>
      <c r="B276" s="9" t="s">
        <v>138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9" t="s">
        <v>132</v>
      </c>
      <c r="B277" s="9" t="s">
        <v>132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366" t="s">
        <v>603</v>
      </c>
      <c r="B278" s="368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368" t="s">
        <v>46</v>
      </c>
      <c r="B279" s="368" t="s">
        <v>138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368" t="s">
        <v>43</v>
      </c>
      <c r="B280" s="368" t="s">
        <v>132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370" t="s">
        <v>649</v>
      </c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 t="s">
        <v>784</v>
      </c>
      <c r="B283" s="9" t="s">
        <v>132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 t="s">
        <v>668</v>
      </c>
      <c r="B284" s="375" t="s">
        <v>141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370" t="s">
        <v>236</v>
      </c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18" t="s">
        <v>909</v>
      </c>
      <c r="B287" s="9" t="s">
        <v>132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 t="s">
        <v>910</v>
      </c>
      <c r="B288" s="9" t="s">
        <v>132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 t="s">
        <v>239</v>
      </c>
      <c r="B289" s="9" t="s">
        <v>138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 t="s">
        <v>911</v>
      </c>
      <c r="B290" s="9" t="s">
        <v>132</v>
      </c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 t="s">
        <v>912</v>
      </c>
      <c r="B291" s="9" t="s">
        <v>132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 t="s">
        <v>913</v>
      </c>
      <c r="B292" s="9" t="s">
        <v>141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 t="s">
        <v>914</v>
      </c>
      <c r="B293" s="9" t="s">
        <v>141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370" t="s">
        <v>652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 t="s">
        <v>545</v>
      </c>
      <c r="B296" s="9" t="s">
        <v>132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 t="s">
        <v>546</v>
      </c>
      <c r="B297" s="9" t="s">
        <v>141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366" t="s">
        <v>656</v>
      </c>
      <c r="B299" s="368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368" t="s">
        <v>545</v>
      </c>
      <c r="B300" s="368" t="s">
        <v>132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368" t="s">
        <v>546</v>
      </c>
      <c r="B301" s="368" t="s">
        <v>141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370" t="s">
        <v>271</v>
      </c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9" t="s">
        <v>900</v>
      </c>
      <c r="B304" s="9" t="s">
        <v>132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9" t="s">
        <v>830</v>
      </c>
      <c r="B305" s="9" t="s">
        <v>141</v>
      </c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370" t="s">
        <v>641</v>
      </c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 t="s">
        <v>1030</v>
      </c>
      <c r="B308" s="9" t="s">
        <v>132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 t="s">
        <v>670</v>
      </c>
      <c r="B309" s="9" t="s">
        <v>132</v>
      </c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 t="s">
        <v>668</v>
      </c>
      <c r="B310" s="9" t="s">
        <v>141</v>
      </c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370" t="s">
        <v>604</v>
      </c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 t="s">
        <v>545</v>
      </c>
      <c r="B313" s="9" t="s">
        <v>132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 t="s">
        <v>546</v>
      </c>
      <c r="B314" s="9" t="s">
        <v>141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370" t="s">
        <v>671</v>
      </c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 t="s">
        <v>849</v>
      </c>
      <c r="B317" s="9" t="s">
        <v>132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 t="s">
        <v>930</v>
      </c>
      <c r="B318" s="9" t="s">
        <v>141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366" t="s">
        <v>931</v>
      </c>
      <c r="B320" s="368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368" t="s">
        <v>932</v>
      </c>
      <c r="B321" s="368" t="s">
        <v>132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368" t="s">
        <v>933</v>
      </c>
      <c r="B322" s="368" t="s">
        <v>135</v>
      </c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368" t="s">
        <v>934</v>
      </c>
      <c r="B323" s="368" t="s">
        <v>137</v>
      </c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370" t="s">
        <v>92</v>
      </c>
      <c r="B325" s="9" t="s">
        <v>46</v>
      </c>
      <c r="C325" s="370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 t="s">
        <v>43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376" t="s">
        <v>274</v>
      </c>
      <c r="B328" s="9" t="s">
        <v>1031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 t="s">
        <v>275</v>
      </c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 t="s">
        <v>1032</v>
      </c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370" t="s">
        <v>1033</v>
      </c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 t="s">
        <v>1034</v>
      </c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 t="s">
        <v>1035</v>
      </c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 t="s">
        <v>1036</v>
      </c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366" t="s">
        <v>943</v>
      </c>
      <c r="B337" s="36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368" t="s">
        <v>804</v>
      </c>
      <c r="B338" s="368" t="s">
        <v>132</v>
      </c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368" t="s">
        <v>944</v>
      </c>
      <c r="B339" s="368" t="s">
        <v>137</v>
      </c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368" t="s">
        <v>945</v>
      </c>
      <c r="B340" s="368" t="s">
        <v>137</v>
      </c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368" t="s">
        <v>832</v>
      </c>
      <c r="B341" s="368" t="s">
        <v>138</v>
      </c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366" t="s">
        <v>962</v>
      </c>
      <c r="B343" s="368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368" t="s">
        <v>963</v>
      </c>
      <c r="B344" s="368" t="s">
        <v>132</v>
      </c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368" t="s">
        <v>964</v>
      </c>
      <c r="B345" s="368" t="s">
        <v>132</v>
      </c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368" t="s">
        <v>965</v>
      </c>
      <c r="B346" s="368" t="s">
        <v>137</v>
      </c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368"/>
      <c r="B347" s="368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368" t="s">
        <v>497</v>
      </c>
      <c r="B348" s="368" t="s">
        <v>132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368" t="s">
        <v>966</v>
      </c>
      <c r="B349" s="368" t="s">
        <v>132</v>
      </c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370" t="s">
        <v>1037</v>
      </c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9" t="s">
        <v>804</v>
      </c>
      <c r="B352" s="9" t="s">
        <v>132</v>
      </c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9" t="s">
        <v>1038</v>
      </c>
      <c r="B353" s="9" t="s">
        <v>135</v>
      </c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9" t="s">
        <v>1039</v>
      </c>
      <c r="B354" s="9" t="s">
        <v>137</v>
      </c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9" t="s">
        <v>1040</v>
      </c>
      <c r="B355" s="9" t="s">
        <v>137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9" t="s">
        <v>832</v>
      </c>
      <c r="B356" s="9" t="s">
        <v>138</v>
      </c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 t="s">
        <v>132</v>
      </c>
      <c r="B357" s="9" t="s">
        <v>132</v>
      </c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370" t="s">
        <v>906</v>
      </c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9" t="s">
        <v>1041</v>
      </c>
      <c r="B359" s="9" t="s">
        <v>138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9" t="s">
        <v>1042</v>
      </c>
      <c r="B360" s="9" t="s">
        <v>137</v>
      </c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9" t="s">
        <v>1043</v>
      </c>
      <c r="B361" s="9" t="s">
        <v>133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 t="s">
        <v>907</v>
      </c>
      <c r="B362" s="9" t="s">
        <v>132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366" t="s">
        <v>521</v>
      </c>
      <c r="B364" s="368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368" t="s">
        <v>770</v>
      </c>
      <c r="B365" s="368" t="s">
        <v>132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368" t="s">
        <v>982</v>
      </c>
      <c r="B366" s="368" t="s">
        <v>133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368" t="s">
        <v>983</v>
      </c>
      <c r="B367" s="368" t="s">
        <v>135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368" t="s">
        <v>1044</v>
      </c>
      <c r="B368" s="368" t="s">
        <v>135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368" t="s">
        <v>984</v>
      </c>
      <c r="B369" s="368" t="s">
        <v>137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368" t="s">
        <v>1045</v>
      </c>
      <c r="B370" s="368" t="s">
        <v>137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368" t="s">
        <v>985</v>
      </c>
      <c r="B371" s="368" t="s">
        <v>138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366" t="s">
        <v>526</v>
      </c>
      <c r="B373" s="36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368" t="s">
        <v>1046</v>
      </c>
      <c r="B374" s="368" t="s">
        <v>135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368" t="s">
        <v>1047</v>
      </c>
      <c r="B375" s="368" t="s">
        <v>137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368" t="s">
        <v>1048</v>
      </c>
      <c r="B376" s="368" t="s">
        <v>138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368" t="s">
        <v>43</v>
      </c>
      <c r="B377" s="368" t="s">
        <v>132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366" t="s">
        <v>498</v>
      </c>
      <c r="B379" s="368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368" t="s">
        <v>729</v>
      </c>
      <c r="B380" s="368" t="s">
        <v>137</v>
      </c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368" t="s">
        <v>935</v>
      </c>
      <c r="B381" s="368" t="s">
        <v>137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368" t="s">
        <v>46</v>
      </c>
      <c r="B382" s="368" t="s">
        <v>138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368" t="s">
        <v>43</v>
      </c>
      <c r="B383" s="368" t="s">
        <v>132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366" t="s">
        <v>655</v>
      </c>
      <c r="B385" s="368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374" t="s">
        <v>1008</v>
      </c>
      <c r="B386" s="368" t="s">
        <v>132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374" t="s">
        <v>1049</v>
      </c>
      <c r="B387" s="368" t="s">
        <v>137</v>
      </c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374" t="s">
        <v>619</v>
      </c>
      <c r="B388" s="368" t="s">
        <v>138</v>
      </c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366" t="s">
        <v>581</v>
      </c>
      <c r="B390" s="36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368" t="s">
        <v>1050</v>
      </c>
      <c r="B391" s="368" t="s">
        <v>135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368" t="s">
        <v>1018</v>
      </c>
      <c r="B392" s="368" t="s">
        <v>137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368" t="s">
        <v>1019</v>
      </c>
      <c r="B393" s="368" t="s">
        <v>132</v>
      </c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368" t="s">
        <v>1017</v>
      </c>
      <c r="B394" s="368" t="s">
        <v>132</v>
      </c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371" t="s">
        <v>417</v>
      </c>
      <c r="B396" s="368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366" t="s">
        <v>504</v>
      </c>
      <c r="B397" s="368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368" t="s">
        <v>132</v>
      </c>
      <c r="B398" s="368" t="s">
        <v>132</v>
      </c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368" t="s">
        <v>937</v>
      </c>
      <c r="B399" s="368" t="s">
        <v>135</v>
      </c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368" t="s">
        <v>1051</v>
      </c>
      <c r="B400" s="368" t="s">
        <v>137</v>
      </c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368" t="s">
        <v>1052</v>
      </c>
      <c r="B401" s="368" t="s">
        <v>137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368" t="s">
        <v>938</v>
      </c>
      <c r="B402" s="368" t="s">
        <v>138</v>
      </c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368" t="s">
        <v>830</v>
      </c>
      <c r="B403" s="368" t="s">
        <v>132</v>
      </c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368"/>
      <c r="B404" s="368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366" t="s">
        <v>505</v>
      </c>
      <c r="B405" s="368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368" t="s">
        <v>132</v>
      </c>
      <c r="B406" s="368" t="s">
        <v>132</v>
      </c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368" t="s">
        <v>937</v>
      </c>
      <c r="B407" s="368" t="s">
        <v>135</v>
      </c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368" t="s">
        <v>1051</v>
      </c>
      <c r="B408" s="368" t="s">
        <v>137</v>
      </c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368" t="s">
        <v>1052</v>
      </c>
      <c r="B409" s="368" t="s">
        <v>137</v>
      </c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368" t="s">
        <v>938</v>
      </c>
      <c r="B410" s="368" t="s">
        <v>138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368" t="s">
        <v>830</v>
      </c>
      <c r="B411" s="368" t="s">
        <v>132</v>
      </c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366" t="s">
        <v>603</v>
      </c>
      <c r="B413" s="368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368" t="s">
        <v>946</v>
      </c>
      <c r="B414" s="368" t="s">
        <v>137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368" t="s">
        <v>947</v>
      </c>
      <c r="B415" s="368" t="s">
        <v>135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368" t="s">
        <v>46</v>
      </c>
      <c r="B416" s="368" t="s">
        <v>138</v>
      </c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368" t="s">
        <v>935</v>
      </c>
      <c r="B417" s="368" t="s">
        <v>137</v>
      </c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368" t="s">
        <v>43</v>
      </c>
      <c r="B418" s="368" t="s">
        <v>132</v>
      </c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366" t="s">
        <v>553</v>
      </c>
      <c r="B420" s="368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368" t="s">
        <v>941</v>
      </c>
      <c r="B421" s="368" t="s">
        <v>132</v>
      </c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368" t="s">
        <v>942</v>
      </c>
      <c r="B422" s="368" t="s">
        <v>133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368" t="s">
        <v>555</v>
      </c>
      <c r="B423" s="368" t="s">
        <v>138</v>
      </c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368" t="s">
        <v>618</v>
      </c>
      <c r="B424" s="368" t="s">
        <v>137</v>
      </c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366" t="s">
        <v>656</v>
      </c>
      <c r="B425" s="368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368" t="s">
        <v>545</v>
      </c>
      <c r="B426" s="368" t="s">
        <v>132</v>
      </c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368" t="s">
        <v>546</v>
      </c>
      <c r="B427" s="368" t="s">
        <v>141</v>
      </c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368" t="s">
        <v>1053</v>
      </c>
      <c r="B428" s="368" t="s">
        <v>137</v>
      </c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368" t="s">
        <v>1054</v>
      </c>
      <c r="B429" s="368" t="s">
        <v>135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366" t="s">
        <v>1016</v>
      </c>
      <c r="B431" s="368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368" t="s">
        <v>580</v>
      </c>
      <c r="B432" s="368" t="s">
        <v>137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368" t="s">
        <v>1055</v>
      </c>
      <c r="B433" s="368" t="s">
        <v>135</v>
      </c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368" t="s">
        <v>1017</v>
      </c>
      <c r="B434" s="368" t="s">
        <v>132</v>
      </c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366" t="s">
        <v>1056</v>
      </c>
      <c r="B436" s="368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368" t="s">
        <v>804</v>
      </c>
      <c r="B437" s="368" t="s">
        <v>132</v>
      </c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368" t="s">
        <v>832</v>
      </c>
      <c r="B438" s="368" t="s">
        <v>138</v>
      </c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368" t="s">
        <v>1057</v>
      </c>
      <c r="B439" s="368" t="s">
        <v>137</v>
      </c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368"/>
      <c r="B440" s="368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366" t="s">
        <v>742</v>
      </c>
      <c r="B441" s="368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368" t="s">
        <v>744</v>
      </c>
      <c r="B442" s="368" t="s">
        <v>132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368" t="s">
        <v>854</v>
      </c>
      <c r="B443" s="368" t="s">
        <v>137</v>
      </c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368" t="s">
        <v>1015</v>
      </c>
      <c r="B444" s="368" t="s">
        <v>138</v>
      </c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368" t="s">
        <v>800</v>
      </c>
      <c r="B445" s="368" t="s">
        <v>135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368" t="s">
        <v>1058</v>
      </c>
      <c r="B446" s="368" t="s">
        <v>137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371" t="s">
        <v>1059</v>
      </c>
      <c r="B448" s="368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368" t="s">
        <v>726</v>
      </c>
      <c r="B449" s="368" t="s">
        <v>132</v>
      </c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368" t="s">
        <v>1060</v>
      </c>
      <c r="B450" s="368" t="s">
        <v>135</v>
      </c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368" t="s">
        <v>617</v>
      </c>
      <c r="B451" s="368" t="s">
        <v>141</v>
      </c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370" t="s">
        <v>793</v>
      </c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9" t="s">
        <v>948</v>
      </c>
      <c r="B454" s="9" t="s">
        <v>132</v>
      </c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9" t="s">
        <v>853</v>
      </c>
      <c r="B455" s="9" t="s">
        <v>133</v>
      </c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9" t="s">
        <v>795</v>
      </c>
      <c r="B456" s="9" t="s">
        <v>138</v>
      </c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 t="s">
        <v>949</v>
      </c>
      <c r="B457" s="9" t="s">
        <v>137</v>
      </c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366" t="s">
        <v>515</v>
      </c>
      <c r="B459" s="368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368" t="s">
        <v>830</v>
      </c>
      <c r="B460" s="368" t="s">
        <v>132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368" t="s">
        <v>979</v>
      </c>
      <c r="B461" s="368" t="s">
        <v>133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368" t="s">
        <v>980</v>
      </c>
      <c r="B462" s="368" t="s">
        <v>135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368" t="s">
        <v>981</v>
      </c>
      <c r="B463" s="368" t="s">
        <v>135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368" t="s">
        <v>132</v>
      </c>
      <c r="B464" s="368" t="s">
        <v>132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366" t="s">
        <v>1061</v>
      </c>
      <c r="B467" s="368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368" t="s">
        <v>830</v>
      </c>
      <c r="B468" s="368" t="s">
        <v>132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368" t="s">
        <v>981</v>
      </c>
      <c r="B469" s="368" t="s">
        <v>135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368" t="s">
        <v>132</v>
      </c>
      <c r="B470" s="368" t="s">
        <v>132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366" t="s">
        <v>551</v>
      </c>
      <c r="B473" s="368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368" t="s">
        <v>839</v>
      </c>
      <c r="B474" s="368" t="s">
        <v>132</v>
      </c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368" t="s">
        <v>903</v>
      </c>
      <c r="B475" s="368" t="s">
        <v>135</v>
      </c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368" t="s">
        <v>904</v>
      </c>
      <c r="B476" s="368" t="s">
        <v>139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368" t="s">
        <v>905</v>
      </c>
      <c r="B477" s="368" t="s">
        <v>132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377" t="s">
        <v>1062</v>
      </c>
      <c r="B481" s="377" t="s">
        <v>1063</v>
      </c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368" t="s">
        <v>277</v>
      </c>
      <c r="B482" s="368">
        <v>40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368" t="s">
        <v>1064</v>
      </c>
      <c r="B483" s="368">
        <v>40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368" t="s">
        <v>1065</v>
      </c>
      <c r="B484" s="368">
        <v>40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368" t="s">
        <v>1066</v>
      </c>
      <c r="B485" s="368">
        <v>40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368" t="s">
        <v>1067</v>
      </c>
      <c r="B486" s="368">
        <v>40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368" t="s">
        <v>1068</v>
      </c>
      <c r="B487" s="368">
        <v>40</v>
      </c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368" t="s">
        <v>1069</v>
      </c>
      <c r="B488" s="368">
        <v>40</v>
      </c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368" t="s">
        <v>1070</v>
      </c>
      <c r="B489" s="368">
        <v>40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368" t="s">
        <v>1071</v>
      </c>
      <c r="B490" s="368">
        <v>40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368" t="s">
        <v>1072</v>
      </c>
      <c r="B491" s="368">
        <v>40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368" t="s">
        <v>1073</v>
      </c>
      <c r="B492" s="368">
        <v>30</v>
      </c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366" t="s">
        <v>931</v>
      </c>
      <c r="B494" s="368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368" t="s">
        <v>932</v>
      </c>
      <c r="B495" s="368" t="s">
        <v>132</v>
      </c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368" t="s">
        <v>850</v>
      </c>
      <c r="B496" s="368" t="s">
        <v>134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368" t="s">
        <v>954</v>
      </c>
      <c r="B497" s="368" t="s">
        <v>135</v>
      </c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368" t="s">
        <v>955</v>
      </c>
      <c r="B498" s="368" t="s">
        <v>137</v>
      </c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368" t="s">
        <v>956</v>
      </c>
      <c r="B499" s="368" t="s">
        <v>138</v>
      </c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368" t="s">
        <v>957</v>
      </c>
      <c r="B500" s="368" t="s">
        <v>139</v>
      </c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368" t="s">
        <v>958</v>
      </c>
      <c r="B501" s="368" t="s">
        <v>140</v>
      </c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369" t="s">
        <v>959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5" t="s">
        <v>804</v>
      </c>
      <c r="B505" s="9" t="s">
        <v>132</v>
      </c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5" t="s">
        <v>960</v>
      </c>
      <c r="B506" s="9" t="s">
        <v>137</v>
      </c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5" t="s">
        <v>803</v>
      </c>
      <c r="B507" s="9" t="s">
        <v>138</v>
      </c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5" t="s">
        <v>720</v>
      </c>
      <c r="B508" s="9" t="s">
        <v>132</v>
      </c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5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53" t="s">
        <v>961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5" t="s">
        <v>804</v>
      </c>
      <c r="B511" s="9" t="s">
        <v>132</v>
      </c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5" t="s">
        <v>803</v>
      </c>
      <c r="B512" s="9" t="s">
        <v>138</v>
      </c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5" t="s">
        <v>720</v>
      </c>
      <c r="B513" s="9" t="s">
        <v>132</v>
      </c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347" t="s">
        <v>805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 t="s">
        <v>804</v>
      </c>
      <c r="B516" s="9" t="s">
        <v>132</v>
      </c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 t="s">
        <v>803</v>
      </c>
      <c r="B517" s="9" t="s">
        <v>138</v>
      </c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 t="s">
        <v>132</v>
      </c>
      <c r="B518" s="9" t="s">
        <v>132</v>
      </c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265" t="s">
        <v>1074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53" t="s">
        <v>1075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378" t="s">
        <v>819</v>
      </c>
      <c r="B523" s="9" t="s">
        <v>134</v>
      </c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378" t="s">
        <v>816</v>
      </c>
      <c r="B524" s="9" t="s">
        <v>133</v>
      </c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378" t="s">
        <v>813</v>
      </c>
      <c r="B525" s="9" t="s">
        <v>132</v>
      </c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378" t="s">
        <v>132</v>
      </c>
      <c r="B526" s="9" t="s">
        <v>132</v>
      </c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379" t="s">
        <v>817</v>
      </c>
      <c r="B527" s="9" t="s">
        <v>141</v>
      </c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379" t="s">
        <v>818</v>
      </c>
      <c r="B528" s="9" t="s">
        <v>141</v>
      </c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379" t="s">
        <v>811</v>
      </c>
      <c r="B529" s="9" t="s">
        <v>141</v>
      </c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53" t="s">
        <v>1076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 t="s">
        <v>819</v>
      </c>
      <c r="B534" s="9" t="s">
        <v>137</v>
      </c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 t="s">
        <v>816</v>
      </c>
      <c r="B535" s="9" t="s">
        <v>135</v>
      </c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 t="s">
        <v>813</v>
      </c>
      <c r="B536" s="9" t="s">
        <v>133</v>
      </c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 t="s">
        <v>132</v>
      </c>
      <c r="B537" s="9" t="s">
        <v>132</v>
      </c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379" t="s">
        <v>817</v>
      </c>
      <c r="B538" s="9" t="s">
        <v>141</v>
      </c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379" t="s">
        <v>818</v>
      </c>
      <c r="B539" s="9" t="s">
        <v>141</v>
      </c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379" t="s">
        <v>811</v>
      </c>
      <c r="B540" s="9" t="s">
        <v>141</v>
      </c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53" t="s">
        <v>1077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 t="s">
        <v>929</v>
      </c>
      <c r="B543" s="9" t="s">
        <v>138</v>
      </c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 t="s">
        <v>600</v>
      </c>
      <c r="B544" s="9" t="s">
        <v>132</v>
      </c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379" t="s">
        <v>817</v>
      </c>
      <c r="B545" s="9" t="s">
        <v>141</v>
      </c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379" t="s">
        <v>818</v>
      </c>
      <c r="B546" s="9" t="s">
        <v>141</v>
      </c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379" t="s">
        <v>811</v>
      </c>
      <c r="B547" s="9" t="s">
        <v>141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265" t="s">
        <v>1078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53" t="s">
        <v>1075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 t="s">
        <v>819</v>
      </c>
      <c r="B551" s="9" t="s">
        <v>134</v>
      </c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 t="s">
        <v>816</v>
      </c>
      <c r="B552" s="9" t="s">
        <v>1079</v>
      </c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 t="s">
        <v>813</v>
      </c>
      <c r="B553" s="9" t="s">
        <v>132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 t="s">
        <v>132</v>
      </c>
      <c r="B554" s="9" t="s">
        <v>132</v>
      </c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379" t="s">
        <v>817</v>
      </c>
      <c r="B555" s="9" t="s">
        <v>141</v>
      </c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379" t="s">
        <v>818</v>
      </c>
      <c r="B556" s="9" t="s">
        <v>141</v>
      </c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379" t="s">
        <v>811</v>
      </c>
      <c r="B557" s="9" t="s">
        <v>141</v>
      </c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53" t="s">
        <v>1076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 t="s">
        <v>819</v>
      </c>
      <c r="B560" s="9" t="s">
        <v>137</v>
      </c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 t="s">
        <v>816</v>
      </c>
      <c r="B561" s="9" t="s">
        <v>135</v>
      </c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 t="s">
        <v>813</v>
      </c>
      <c r="B562" s="9" t="s">
        <v>133</v>
      </c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 t="s">
        <v>132</v>
      </c>
      <c r="B563" s="9" t="s">
        <v>132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379" t="s">
        <v>817</v>
      </c>
      <c r="B564" s="9" t="s">
        <v>141</v>
      </c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379" t="s">
        <v>818</v>
      </c>
      <c r="B565" s="9" t="s">
        <v>141</v>
      </c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379" t="s">
        <v>811</v>
      </c>
      <c r="B566" s="9" t="s">
        <v>141</v>
      </c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53" t="s">
        <v>1077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 t="s">
        <v>929</v>
      </c>
      <c r="B569" s="9" t="s">
        <v>138</v>
      </c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 t="s">
        <v>600</v>
      </c>
      <c r="B570" s="9" t="s">
        <v>132</v>
      </c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379" t="s">
        <v>817</v>
      </c>
      <c r="B571" s="9" t="s">
        <v>141</v>
      </c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379" t="s">
        <v>818</v>
      </c>
      <c r="B572" s="9" t="s">
        <v>141</v>
      </c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379" t="s">
        <v>811</v>
      </c>
      <c r="B573" s="9" t="s">
        <v>141</v>
      </c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" right="0.7" top="0.3" bottom="0.3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Z1000"/>
  <sheetViews>
    <sheetView workbookViewId="0"/>
  </sheetViews>
  <sheetFormatPr defaultColWidth="12.625" defaultRowHeight="15" customHeight="1"/>
  <cols>
    <col min="1" max="1" width="68.875" customWidth="1"/>
    <col min="2" max="2" width="19.5" customWidth="1"/>
    <col min="3" max="3" width="48.875" customWidth="1"/>
    <col min="4" max="6" width="7.875" customWidth="1"/>
    <col min="7" max="26" width="8.625" customWidth="1"/>
  </cols>
  <sheetData>
    <row r="1" spans="1:26" ht="12.75" customHeight="1">
      <c r="A1" s="366" t="s">
        <v>962</v>
      </c>
      <c r="B1" s="368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368" t="s">
        <v>963</v>
      </c>
      <c r="B2" s="368" t="s">
        <v>132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368" t="s">
        <v>964</v>
      </c>
      <c r="B3" s="368" t="s">
        <v>132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368" t="s">
        <v>965</v>
      </c>
      <c r="B4" s="368" t="s">
        <v>138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368" t="s">
        <v>497</v>
      </c>
      <c r="B5" s="368" t="s">
        <v>132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368" t="s">
        <v>966</v>
      </c>
      <c r="B6" s="368" t="s">
        <v>132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366" t="s">
        <v>498</v>
      </c>
      <c r="B7" s="368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368" t="s">
        <v>46</v>
      </c>
      <c r="B8" s="368" t="s">
        <v>141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368" t="s">
        <v>43</v>
      </c>
      <c r="B9" s="368" t="s">
        <v>132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366" t="s">
        <v>500</v>
      </c>
      <c r="B11" s="368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368" t="s">
        <v>232</v>
      </c>
      <c r="B12" s="368" t="s">
        <v>141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368" t="s">
        <v>233</v>
      </c>
      <c r="B13" s="368" t="s">
        <v>138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368" t="s">
        <v>886</v>
      </c>
      <c r="B14" s="368" t="s">
        <v>137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368" t="s">
        <v>939</v>
      </c>
      <c r="B15" s="368" t="s">
        <v>135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368" t="s">
        <v>887</v>
      </c>
      <c r="B16" s="368" t="s">
        <v>134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368" t="s">
        <v>888</v>
      </c>
      <c r="B17" s="368" t="s">
        <v>132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370" t="s">
        <v>502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9" t="s">
        <v>990</v>
      </c>
      <c r="B19" s="9"/>
      <c r="C19" s="9" t="s">
        <v>1080</v>
      </c>
      <c r="D19" s="9" t="s">
        <v>138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9"/>
      <c r="B20" s="9"/>
      <c r="C20" s="9" t="s">
        <v>1081</v>
      </c>
      <c r="D20" s="9" t="s">
        <v>138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9"/>
      <c r="B21" s="9"/>
      <c r="C21" s="9" t="s">
        <v>1082</v>
      </c>
      <c r="D21" s="9" t="s">
        <v>132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9"/>
      <c r="B22" s="9"/>
      <c r="C22" s="9" t="s">
        <v>1083</v>
      </c>
      <c r="D22" s="9" t="s">
        <v>132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9"/>
      <c r="B23" s="9"/>
      <c r="C23" s="9" t="s">
        <v>1084</v>
      </c>
      <c r="D23" s="9" t="s">
        <v>1085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371" t="s">
        <v>417</v>
      </c>
      <c r="B25" s="36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366" t="s">
        <v>504</v>
      </c>
      <c r="B26" s="36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368" t="s">
        <v>132</v>
      </c>
      <c r="B27" s="368" t="s">
        <v>132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368" t="s">
        <v>937</v>
      </c>
      <c r="B28" s="368" t="s">
        <v>135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368" t="s">
        <v>938</v>
      </c>
      <c r="B29" s="368" t="s">
        <v>137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368" t="s">
        <v>830</v>
      </c>
      <c r="B30" s="368" t="s">
        <v>132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2.75" customHeight="1">
      <c r="A31" s="368"/>
      <c r="B31" s="368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75" customHeight="1">
      <c r="A32" s="366" t="s">
        <v>505</v>
      </c>
      <c r="B32" s="36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75" customHeight="1">
      <c r="A33" s="368" t="s">
        <v>132</v>
      </c>
      <c r="B33" s="368" t="s">
        <v>132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75" customHeight="1">
      <c r="A34" s="368" t="s">
        <v>937</v>
      </c>
      <c r="B34" s="368" t="s">
        <v>135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75" customHeight="1">
      <c r="A35" s="368" t="s">
        <v>938</v>
      </c>
      <c r="B35" s="368" t="s">
        <v>137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368" t="s">
        <v>830</v>
      </c>
      <c r="B36" s="368" t="s">
        <v>132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372" t="s">
        <v>506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370" t="s">
        <v>507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9" t="s">
        <v>132</v>
      </c>
      <c r="B40" s="9" t="s">
        <v>132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9" t="s">
        <v>219</v>
      </c>
      <c r="B41" s="9" t="s">
        <v>138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9" t="s">
        <v>830</v>
      </c>
      <c r="B42" s="9" t="s">
        <v>132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370" t="s">
        <v>508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9" t="s">
        <v>132</v>
      </c>
      <c r="B45" s="9" t="s">
        <v>132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9" t="s">
        <v>219</v>
      </c>
      <c r="B46" s="9" t="s">
        <v>138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9" t="s">
        <v>830</v>
      </c>
      <c r="B47" s="9" t="s">
        <v>132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366" t="s">
        <v>446</v>
      </c>
      <c r="B49" s="36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368" t="s">
        <v>1086</v>
      </c>
      <c r="B50" s="368" t="s">
        <v>139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368" t="s">
        <v>1087</v>
      </c>
      <c r="B51" s="368" t="s">
        <v>138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368" t="s">
        <v>972</v>
      </c>
      <c r="B52" s="368" t="s">
        <v>134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368" t="s">
        <v>973</v>
      </c>
      <c r="B53" s="368" t="s">
        <v>133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368" t="s">
        <v>974</v>
      </c>
      <c r="B54" s="368" t="s">
        <v>132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370" t="s">
        <v>510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9" t="s">
        <v>609</v>
      </c>
      <c r="B56" s="9" t="s">
        <v>132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9" t="s">
        <v>978</v>
      </c>
      <c r="B57" s="9" t="s">
        <v>132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9" t="s">
        <v>1088</v>
      </c>
      <c r="B58" s="9" t="s">
        <v>141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370" t="s">
        <v>513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9" t="s">
        <v>804</v>
      </c>
      <c r="B60" s="9" t="s">
        <v>132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9" t="s">
        <v>832</v>
      </c>
      <c r="B61" s="9" t="s">
        <v>135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370" t="s">
        <v>515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9" t="s">
        <v>830</v>
      </c>
      <c r="B64" s="9" t="s">
        <v>132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9" t="s">
        <v>979</v>
      </c>
      <c r="B65" s="9" t="s">
        <v>133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9" t="s">
        <v>980</v>
      </c>
      <c r="B66" s="9" t="s">
        <v>135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9" t="s">
        <v>981</v>
      </c>
      <c r="B67" s="9" t="s">
        <v>135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370" t="s">
        <v>518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27" t="s">
        <v>880</v>
      </c>
      <c r="B69" s="9" t="s">
        <v>132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27" t="s">
        <v>881</v>
      </c>
      <c r="B70" s="9" t="s">
        <v>135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27" t="s">
        <v>882</v>
      </c>
      <c r="B71" s="9" t="s">
        <v>138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366" t="s">
        <v>521</v>
      </c>
      <c r="B73" s="368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368" t="s">
        <v>770</v>
      </c>
      <c r="B74" s="368" t="s">
        <v>132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368" t="s">
        <v>982</v>
      </c>
      <c r="B75" s="368" t="s">
        <v>133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368" t="s">
        <v>983</v>
      </c>
      <c r="B76" s="368" t="s">
        <v>135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368" t="s">
        <v>984</v>
      </c>
      <c r="B77" s="368" t="s">
        <v>137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368" t="s">
        <v>985</v>
      </c>
      <c r="B78" s="368" t="s">
        <v>138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370" t="s">
        <v>523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9" t="s">
        <v>219</v>
      </c>
      <c r="B81" s="9" t="s">
        <v>134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9" t="s">
        <v>830</v>
      </c>
      <c r="B82" s="9" t="s">
        <v>132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370" t="s">
        <v>986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9" t="s">
        <v>987</v>
      </c>
      <c r="B85" s="9" t="s">
        <v>132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9" t="s">
        <v>988</v>
      </c>
      <c r="B86" s="9" t="s">
        <v>138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customHeight="1">
      <c r="A88" s="366" t="s">
        <v>526</v>
      </c>
      <c r="B88" s="368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368" t="s">
        <v>46</v>
      </c>
      <c r="B89" s="368" t="s">
        <v>138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368" t="s">
        <v>43</v>
      </c>
      <c r="B90" s="368" t="s">
        <v>132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370" t="s">
        <v>641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9" t="s">
        <v>720</v>
      </c>
      <c r="B93" s="9" t="s">
        <v>132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9" t="s">
        <v>989</v>
      </c>
      <c r="B94" s="9" t="s">
        <v>132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9" t="s">
        <v>690</v>
      </c>
      <c r="B95" s="9" t="s">
        <v>132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370" t="s">
        <v>528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 t="s">
        <v>991</v>
      </c>
      <c r="B98" s="9" t="s">
        <v>135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 t="s">
        <v>992</v>
      </c>
      <c r="B99" s="9" t="s">
        <v>137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 t="s">
        <v>993</v>
      </c>
      <c r="B100" s="9" t="s">
        <v>138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9" t="s">
        <v>994</v>
      </c>
      <c r="B101" s="9" t="s">
        <v>139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370" t="s">
        <v>530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 t="s">
        <v>995</v>
      </c>
      <c r="B104" s="9" t="s">
        <v>132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 t="s">
        <v>996</v>
      </c>
      <c r="B105" s="9" t="s">
        <v>135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9" t="s">
        <v>997</v>
      </c>
      <c r="B106" s="9" t="s">
        <v>138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370" t="s">
        <v>532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 t="s">
        <v>890</v>
      </c>
      <c r="B109" s="9" t="s">
        <v>132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 t="s">
        <v>998</v>
      </c>
      <c r="B110" s="9" t="s">
        <v>135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9" t="s">
        <v>999</v>
      </c>
      <c r="B111" s="9" t="s">
        <v>137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9" t="s">
        <v>1089</v>
      </c>
      <c r="B112" s="9" t="s">
        <v>135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9" t="s">
        <v>611</v>
      </c>
      <c r="B113" s="9" t="s">
        <v>137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370" t="s">
        <v>892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 t="s">
        <v>843</v>
      </c>
      <c r="B115" s="9" t="s">
        <v>138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 t="s">
        <v>893</v>
      </c>
      <c r="B116" s="9" t="s">
        <v>138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 t="s">
        <v>571</v>
      </c>
      <c r="B117" s="9" t="s">
        <v>132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370" t="s">
        <v>534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27" t="s">
        <v>894</v>
      </c>
      <c r="B120" s="9" t="s">
        <v>132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9" t="s">
        <v>834</v>
      </c>
      <c r="B121" s="9" t="s">
        <v>132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9" t="s">
        <v>612</v>
      </c>
      <c r="B122" s="9" t="s">
        <v>138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370" t="s">
        <v>895</v>
      </c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9" t="s">
        <v>219</v>
      </c>
      <c r="B125" s="9" t="s">
        <v>132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9" t="s">
        <v>835</v>
      </c>
      <c r="B126" s="9" t="s">
        <v>138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 t="s">
        <v>538</v>
      </c>
      <c r="B127" s="9" t="s">
        <v>141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370" t="s">
        <v>540</v>
      </c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 t="s">
        <v>1090</v>
      </c>
      <c r="B130" s="9" t="s">
        <v>132</v>
      </c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 t="s">
        <v>897</v>
      </c>
      <c r="B131" s="9" t="s">
        <v>134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 t="s">
        <v>898</v>
      </c>
      <c r="B132" s="9" t="s">
        <v>135</v>
      </c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 t="s">
        <v>940</v>
      </c>
      <c r="B133" s="9" t="s">
        <v>137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customHeight="1">
      <c r="A134" s="9" t="s">
        <v>541</v>
      </c>
      <c r="B134" s="9" t="s">
        <v>138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customHeight="1">
      <c r="A135" s="9" t="s">
        <v>614</v>
      </c>
      <c r="B135" s="9" t="s">
        <v>141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370" t="s">
        <v>1001</v>
      </c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 t="s">
        <v>900</v>
      </c>
      <c r="B137" s="9" t="s">
        <v>132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 t="s">
        <v>837</v>
      </c>
      <c r="B138" s="9" t="s">
        <v>134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 t="s">
        <v>616</v>
      </c>
      <c r="B139" s="9" t="s">
        <v>139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370" t="s">
        <v>544</v>
      </c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 t="s">
        <v>253</v>
      </c>
      <c r="B142" s="9" t="s">
        <v>132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 t="s">
        <v>546</v>
      </c>
      <c r="B143" s="9" t="s">
        <v>134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370" t="s">
        <v>901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9" t="s">
        <v>253</v>
      </c>
      <c r="B146" s="9" t="s">
        <v>132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9" t="s">
        <v>546</v>
      </c>
      <c r="B147" s="9" t="s">
        <v>133</v>
      </c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370" t="s">
        <v>549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9" t="s">
        <v>738</v>
      </c>
      <c r="B150" s="9" t="s">
        <v>132</v>
      </c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18" t="s">
        <v>838</v>
      </c>
      <c r="B151" s="9" t="s">
        <v>133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9" t="s">
        <v>902</v>
      </c>
      <c r="B152" s="9" t="s">
        <v>137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 t="s">
        <v>617</v>
      </c>
      <c r="B153" s="9" t="s">
        <v>138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366" t="s">
        <v>551</v>
      </c>
      <c r="B154" s="368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368" t="s">
        <v>839</v>
      </c>
      <c r="B155" s="368" t="s">
        <v>132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368" t="s">
        <v>903</v>
      </c>
      <c r="B156" s="368" t="s">
        <v>135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368" t="s">
        <v>904</v>
      </c>
      <c r="B157" s="368" t="s">
        <v>138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366" t="s">
        <v>906</v>
      </c>
      <c r="B159" s="368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368" t="s">
        <v>907</v>
      </c>
      <c r="B160" s="368" t="s">
        <v>132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368" t="s">
        <v>908</v>
      </c>
      <c r="B161" s="368" t="s">
        <v>138</v>
      </c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368"/>
      <c r="B162" s="36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366" t="s">
        <v>637</v>
      </c>
      <c r="B163" s="368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368" t="s">
        <v>907</v>
      </c>
      <c r="B164" s="368" t="s">
        <v>132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368" t="s">
        <v>908</v>
      </c>
      <c r="B165" s="368" t="s">
        <v>138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customHeight="1">
      <c r="A167" s="370" t="s">
        <v>1002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customHeight="1">
      <c r="A168" s="9" t="s">
        <v>1003</v>
      </c>
      <c r="B168" s="9" t="s">
        <v>135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9" t="s">
        <v>1004</v>
      </c>
      <c r="B169" s="9" t="s">
        <v>137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 t="s">
        <v>1005</v>
      </c>
      <c r="B170" s="9" t="s">
        <v>138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 t="s">
        <v>1006</v>
      </c>
      <c r="B171" s="9" t="s">
        <v>139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370" t="s">
        <v>1007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9" t="s">
        <v>1003</v>
      </c>
      <c r="B174" s="9" t="s">
        <v>134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9" t="s">
        <v>1004</v>
      </c>
      <c r="B175" s="9" t="s">
        <v>137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9" t="s">
        <v>1005</v>
      </c>
      <c r="B176" s="9" t="s">
        <v>138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 t="s">
        <v>1006</v>
      </c>
      <c r="B177" s="9" t="s">
        <v>139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366" t="s">
        <v>655</v>
      </c>
      <c r="B179" s="368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374" t="s">
        <v>1091</v>
      </c>
      <c r="B180" s="368" t="s">
        <v>132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374" t="s">
        <v>1092</v>
      </c>
      <c r="B181" s="368" t="s">
        <v>132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374" t="s">
        <v>619</v>
      </c>
      <c r="B182" s="368" t="s">
        <v>141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370" t="s">
        <v>915</v>
      </c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 t="s">
        <v>545</v>
      </c>
      <c r="B185" s="9" t="s">
        <v>132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 t="s">
        <v>841</v>
      </c>
      <c r="B186" s="9" t="s">
        <v>133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 t="s">
        <v>916</v>
      </c>
      <c r="B187" s="9" t="s">
        <v>139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 t="s">
        <v>563</v>
      </c>
      <c r="B188" s="9" t="s">
        <v>141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370" t="s">
        <v>564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9" t="s">
        <v>545</v>
      </c>
      <c r="B190" s="9" t="s">
        <v>132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 t="s">
        <v>841</v>
      </c>
      <c r="B191" s="9" t="s">
        <v>133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 t="s">
        <v>916</v>
      </c>
      <c r="B192" s="9" t="s">
        <v>139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9" t="s">
        <v>917</v>
      </c>
      <c r="B193" s="9" t="s">
        <v>132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370" t="s">
        <v>565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9" t="s">
        <v>253</v>
      </c>
      <c r="B196" s="9" t="s">
        <v>132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9" t="s">
        <v>546</v>
      </c>
      <c r="B197" s="9" t="s">
        <v>141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370" t="s">
        <v>566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9" t="s">
        <v>900</v>
      </c>
      <c r="B199" s="9" t="s">
        <v>132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9" t="s">
        <v>842</v>
      </c>
      <c r="B200" s="9" t="s">
        <v>138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370" t="s">
        <v>1009</v>
      </c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" t="s">
        <v>1010</v>
      </c>
      <c r="B203" s="9" t="s">
        <v>138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9" t="s">
        <v>132</v>
      </c>
      <c r="B204" s="9" t="s">
        <v>132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9" t="s">
        <v>569</v>
      </c>
      <c r="B205" s="9" t="s">
        <v>132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370" t="s">
        <v>570</v>
      </c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9" t="s">
        <v>843</v>
      </c>
      <c r="B207" s="9" t="s">
        <v>138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customHeight="1">
      <c r="A208" s="9" t="s">
        <v>893</v>
      </c>
      <c r="B208" s="9" t="s">
        <v>138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customHeight="1">
      <c r="A209" s="9" t="s">
        <v>571</v>
      </c>
      <c r="B209" s="9" t="s">
        <v>132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9" t="s">
        <v>918</v>
      </c>
      <c r="B210" s="9" t="s">
        <v>132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370" t="s">
        <v>1011</v>
      </c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 t="s">
        <v>804</v>
      </c>
      <c r="B212" s="9" t="s">
        <v>132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 t="s">
        <v>832</v>
      </c>
      <c r="B213" s="9" t="s">
        <v>138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370" t="s">
        <v>1012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9" t="s">
        <v>1013</v>
      </c>
      <c r="B216" s="9" t="s">
        <v>132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 t="s">
        <v>1014</v>
      </c>
      <c r="B217" s="9" t="s">
        <v>138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 t="s">
        <v>1015</v>
      </c>
      <c r="B218" s="9" t="s">
        <v>139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370" t="s">
        <v>919</v>
      </c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 t="s">
        <v>844</v>
      </c>
      <c r="B221" s="9" t="s">
        <v>132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 t="s">
        <v>920</v>
      </c>
      <c r="B222" s="9" t="s">
        <v>138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370" t="s">
        <v>1016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 t="s">
        <v>1093</v>
      </c>
      <c r="B225" s="9" t="s">
        <v>132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 t="s">
        <v>1017</v>
      </c>
      <c r="B226" s="9" t="s">
        <v>132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370" t="s">
        <v>581</v>
      </c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9" t="s">
        <v>1018</v>
      </c>
      <c r="B229" s="9" t="s">
        <v>141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9" t="s">
        <v>1019</v>
      </c>
      <c r="B230" s="9" t="s">
        <v>141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 t="s">
        <v>1017</v>
      </c>
      <c r="B231" s="9" t="s">
        <v>132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370" t="s">
        <v>1020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9" t="s">
        <v>1021</v>
      </c>
      <c r="B234" s="9" t="s">
        <v>132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9" t="s">
        <v>1022</v>
      </c>
      <c r="B235" s="9" t="s">
        <v>138</v>
      </c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37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370" t="s">
        <v>921</v>
      </c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360" t="s">
        <v>1094</v>
      </c>
      <c r="B238" s="360" t="s">
        <v>140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360" t="s">
        <v>1095</v>
      </c>
      <c r="B239" s="360" t="s">
        <v>138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360" t="s">
        <v>1096</v>
      </c>
      <c r="B240" s="360" t="s">
        <v>140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37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370" t="s">
        <v>584</v>
      </c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9" t="s">
        <v>847</v>
      </c>
      <c r="B243" s="9" t="s">
        <v>132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9" t="s">
        <v>925</v>
      </c>
      <c r="B244" s="9" t="s">
        <v>138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370" t="s">
        <v>926</v>
      </c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9" t="s">
        <v>927</v>
      </c>
      <c r="B247" s="9" t="s">
        <v>132</v>
      </c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9" t="s">
        <v>928</v>
      </c>
      <c r="B248" s="9" t="s">
        <v>138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360" t="s">
        <v>132</v>
      </c>
      <c r="B249" s="360" t="s">
        <v>132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370" t="s">
        <v>588</v>
      </c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 t="s">
        <v>545</v>
      </c>
      <c r="B251" s="9" t="s">
        <v>132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 t="s">
        <v>546</v>
      </c>
      <c r="B252" s="9" t="s">
        <v>135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37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370" t="s">
        <v>1025</v>
      </c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9" t="s">
        <v>1026</v>
      </c>
      <c r="B255" s="9" t="s">
        <v>132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9" t="s">
        <v>1027</v>
      </c>
      <c r="B256" s="9" t="s">
        <v>138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370" t="s">
        <v>591</v>
      </c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9" t="s">
        <v>580</v>
      </c>
      <c r="B259" s="9" t="s">
        <v>138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9" t="s">
        <v>593</v>
      </c>
      <c r="B260" s="9" t="s">
        <v>132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37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370" t="s">
        <v>594</v>
      </c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9" t="s">
        <v>1028</v>
      </c>
      <c r="B263" s="9" t="s">
        <v>132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9" t="s">
        <v>1029</v>
      </c>
      <c r="B264" s="9" t="s">
        <v>138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9" t="s">
        <v>132</v>
      </c>
      <c r="B265" s="9" t="s">
        <v>132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370" t="s">
        <v>596</v>
      </c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9" t="s">
        <v>580</v>
      </c>
      <c r="B267" s="9" t="s">
        <v>138</v>
      </c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9" t="s">
        <v>1017</v>
      </c>
      <c r="B268" s="9" t="s">
        <v>132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370" t="s">
        <v>598</v>
      </c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9" t="s">
        <v>600</v>
      </c>
      <c r="B271" s="9" t="s">
        <v>132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9" t="s">
        <v>929</v>
      </c>
      <c r="B272" s="9" t="s">
        <v>138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360" t="s">
        <v>132</v>
      </c>
      <c r="B273" s="360" t="s">
        <v>132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370" t="s">
        <v>601</v>
      </c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360" t="s">
        <v>726</v>
      </c>
      <c r="B275" s="360" t="s">
        <v>132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360" t="s">
        <v>617</v>
      </c>
      <c r="B276" s="360" t="s">
        <v>138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360" t="s">
        <v>132</v>
      </c>
      <c r="B277" s="360" t="s">
        <v>132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366" t="s">
        <v>603</v>
      </c>
      <c r="B278" s="368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368" t="s">
        <v>46</v>
      </c>
      <c r="B279" s="368" t="s">
        <v>138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368" t="s">
        <v>43</v>
      </c>
      <c r="B280" s="368" t="s">
        <v>132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370" t="s">
        <v>649</v>
      </c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9" t="s">
        <v>784</v>
      </c>
      <c r="B283" s="9" t="s">
        <v>132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9" t="s">
        <v>668</v>
      </c>
      <c r="B284" s="9" t="s">
        <v>141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370" t="s">
        <v>236</v>
      </c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18" t="s">
        <v>909</v>
      </c>
      <c r="B287" s="9" t="s">
        <v>132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9" t="s">
        <v>910</v>
      </c>
      <c r="B288" s="9" t="s">
        <v>132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9" t="s">
        <v>239</v>
      </c>
      <c r="B289" s="9" t="s">
        <v>138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9" t="s">
        <v>911</v>
      </c>
      <c r="B290" s="9" t="s">
        <v>132</v>
      </c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9" t="s">
        <v>912</v>
      </c>
      <c r="B291" s="9" t="s">
        <v>132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9" t="s">
        <v>913</v>
      </c>
      <c r="B292" s="9" t="s">
        <v>141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9" t="s">
        <v>914</v>
      </c>
      <c r="B293" s="9" t="s">
        <v>141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370" t="s">
        <v>652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9" t="s">
        <v>545</v>
      </c>
      <c r="B296" s="9" t="s">
        <v>132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9" t="s">
        <v>546</v>
      </c>
      <c r="B297" s="9" t="s">
        <v>141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370" t="s">
        <v>656</v>
      </c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9" t="s">
        <v>545</v>
      </c>
      <c r="B300" s="9" t="s">
        <v>132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9" t="s">
        <v>546</v>
      </c>
      <c r="B301" s="9" t="s">
        <v>141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370" t="s">
        <v>271</v>
      </c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360" t="s">
        <v>900</v>
      </c>
      <c r="B304" s="9" t="s">
        <v>132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360" t="s">
        <v>830</v>
      </c>
      <c r="B305" s="9" t="s">
        <v>141</v>
      </c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370" t="s">
        <v>641</v>
      </c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9" t="s">
        <v>1030</v>
      </c>
      <c r="B308" s="9" t="s">
        <v>132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9" t="s">
        <v>670</v>
      </c>
      <c r="B309" s="9" t="s">
        <v>132</v>
      </c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9" t="s">
        <v>668</v>
      </c>
      <c r="B310" s="9" t="s">
        <v>141</v>
      </c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370" t="s">
        <v>604</v>
      </c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9" t="s">
        <v>545</v>
      </c>
      <c r="B313" s="9" t="s">
        <v>132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9" t="s">
        <v>546</v>
      </c>
      <c r="B314" s="9" t="s">
        <v>141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370" t="s">
        <v>671</v>
      </c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9" t="s">
        <v>849</v>
      </c>
      <c r="B317" s="9" t="s">
        <v>132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9" t="s">
        <v>930</v>
      </c>
      <c r="B318" s="9" t="s">
        <v>141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366" t="s">
        <v>931</v>
      </c>
      <c r="B320" s="368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368" t="s">
        <v>932</v>
      </c>
      <c r="B321" s="368" t="s">
        <v>132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368" t="s">
        <v>933</v>
      </c>
      <c r="B322" s="368" t="s">
        <v>135</v>
      </c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368" t="s">
        <v>934</v>
      </c>
      <c r="B323" s="368" t="s">
        <v>137</v>
      </c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370" t="s">
        <v>92</v>
      </c>
      <c r="B325" s="9" t="s">
        <v>46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9"/>
      <c r="B326" s="9" t="s">
        <v>43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376" t="s">
        <v>274</v>
      </c>
      <c r="B328" s="9" t="s">
        <v>1031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9"/>
      <c r="B329" s="9" t="s">
        <v>275</v>
      </c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9"/>
      <c r="B330" s="9" t="s">
        <v>1032</v>
      </c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370" t="s">
        <v>1033</v>
      </c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9" t="s">
        <v>1034</v>
      </c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9" t="s">
        <v>1035</v>
      </c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9" t="s">
        <v>1036</v>
      </c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366" t="s">
        <v>521</v>
      </c>
      <c r="B337" s="36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368" t="s">
        <v>770</v>
      </c>
      <c r="B338" s="368" t="s">
        <v>132</v>
      </c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368" t="s">
        <v>982</v>
      </c>
      <c r="B339" s="368" t="s">
        <v>133</v>
      </c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368" t="s">
        <v>983</v>
      </c>
      <c r="B340" s="368" t="s">
        <v>135</v>
      </c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368" t="s">
        <v>1044</v>
      </c>
      <c r="B341" s="368" t="s">
        <v>135</v>
      </c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368" t="s">
        <v>984</v>
      </c>
      <c r="B342" s="368" t="s">
        <v>137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368" t="s">
        <v>1045</v>
      </c>
      <c r="B343" s="368" t="s">
        <v>137</v>
      </c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368" t="s">
        <v>985</v>
      </c>
      <c r="B344" s="368" t="s">
        <v>138</v>
      </c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366" t="s">
        <v>526</v>
      </c>
      <c r="B346" s="36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368" t="s">
        <v>1046</v>
      </c>
      <c r="B347" s="368" t="s">
        <v>135</v>
      </c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368" t="s">
        <v>1047</v>
      </c>
      <c r="B348" s="368" t="s">
        <v>137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368" t="s">
        <v>1048</v>
      </c>
      <c r="B349" s="368" t="s">
        <v>138</v>
      </c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368" t="s">
        <v>43</v>
      </c>
      <c r="B350" s="368" t="s">
        <v>132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366" t="s">
        <v>498</v>
      </c>
      <c r="B352" s="368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368" t="s">
        <v>1097</v>
      </c>
      <c r="B353" s="368" t="s">
        <v>137</v>
      </c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368" t="s">
        <v>935</v>
      </c>
      <c r="B354" s="368" t="s">
        <v>137</v>
      </c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368" t="s">
        <v>46</v>
      </c>
      <c r="B355" s="368" t="s">
        <v>138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368" t="s">
        <v>43</v>
      </c>
      <c r="B356" s="368" t="s">
        <v>132</v>
      </c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366" t="s">
        <v>655</v>
      </c>
      <c r="B358" s="368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374" t="s">
        <v>1008</v>
      </c>
      <c r="B359" s="368" t="s">
        <v>132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374" t="s">
        <v>1049</v>
      </c>
      <c r="B360" s="368" t="s">
        <v>137</v>
      </c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374" t="s">
        <v>619</v>
      </c>
      <c r="B361" s="368" t="s">
        <v>138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371" t="s">
        <v>417</v>
      </c>
      <c r="B364" s="368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366" t="s">
        <v>504</v>
      </c>
      <c r="B365" s="368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368" t="s">
        <v>132</v>
      </c>
      <c r="B366" s="368" t="s">
        <v>132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368" t="s">
        <v>937</v>
      </c>
      <c r="B367" s="368" t="s">
        <v>135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368" t="s">
        <v>1051</v>
      </c>
      <c r="B368" s="368" t="s">
        <v>137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368" t="s">
        <v>1052</v>
      </c>
      <c r="B369" s="368" t="s">
        <v>137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368" t="s">
        <v>938</v>
      </c>
      <c r="B370" s="368" t="s">
        <v>138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368" t="s">
        <v>830</v>
      </c>
      <c r="B371" s="368" t="s">
        <v>132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368"/>
      <c r="B372" s="368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366" t="s">
        <v>505</v>
      </c>
      <c r="B373" s="368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368" t="s">
        <v>132</v>
      </c>
      <c r="B374" s="368" t="s">
        <v>132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368" t="s">
        <v>937</v>
      </c>
      <c r="B375" s="368" t="s">
        <v>135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368" t="s">
        <v>1051</v>
      </c>
      <c r="B376" s="368" t="s">
        <v>137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368" t="s">
        <v>1052</v>
      </c>
      <c r="B377" s="368" t="s">
        <v>137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368" t="s">
        <v>938</v>
      </c>
      <c r="B378" s="368" t="s">
        <v>138</v>
      </c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368" t="s">
        <v>830</v>
      </c>
      <c r="B379" s="368" t="s">
        <v>132</v>
      </c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366" t="s">
        <v>603</v>
      </c>
      <c r="B381" s="368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368" t="s">
        <v>946</v>
      </c>
      <c r="B382" s="368" t="s">
        <v>137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368" t="s">
        <v>947</v>
      </c>
      <c r="B383" s="368" t="s">
        <v>135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368" t="s">
        <v>46</v>
      </c>
      <c r="B384" s="368" t="s">
        <v>138</v>
      </c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368" t="s">
        <v>935</v>
      </c>
      <c r="B385" s="368" t="s">
        <v>137</v>
      </c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368" t="s">
        <v>43</v>
      </c>
      <c r="B386" s="368" t="s">
        <v>132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366" t="s">
        <v>553</v>
      </c>
      <c r="B388" s="368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363" t="s">
        <v>941</v>
      </c>
      <c r="B389" s="363" t="s">
        <v>132</v>
      </c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363" t="s">
        <v>942</v>
      </c>
      <c r="B390" s="363" t="s">
        <v>133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363" t="s">
        <v>555</v>
      </c>
      <c r="B391" s="363" t="s">
        <v>138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363" t="s">
        <v>618</v>
      </c>
      <c r="B392" s="363" t="s">
        <v>137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366" t="s">
        <v>656</v>
      </c>
      <c r="B393" s="36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368" t="s">
        <v>545</v>
      </c>
      <c r="B394" s="368" t="s">
        <v>132</v>
      </c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368" t="s">
        <v>546</v>
      </c>
      <c r="B395" s="368" t="s">
        <v>141</v>
      </c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368" t="s">
        <v>1053</v>
      </c>
      <c r="B396" s="368" t="s">
        <v>137</v>
      </c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368" t="s">
        <v>1054</v>
      </c>
      <c r="B397" s="368" t="s">
        <v>135</v>
      </c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366" t="s">
        <v>1016</v>
      </c>
      <c r="B399" s="36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368" t="s">
        <v>580</v>
      </c>
      <c r="B400" s="368" t="s">
        <v>137</v>
      </c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368" t="s">
        <v>1055</v>
      </c>
      <c r="B401" s="368" t="s">
        <v>135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368" t="s">
        <v>1017</v>
      </c>
      <c r="B402" s="368" t="s">
        <v>132</v>
      </c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366" t="s">
        <v>1056</v>
      </c>
      <c r="B404" s="368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368" t="s">
        <v>804</v>
      </c>
      <c r="B405" s="368" t="s">
        <v>132</v>
      </c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368" t="s">
        <v>832</v>
      </c>
      <c r="B406" s="368" t="s">
        <v>138</v>
      </c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368" t="s">
        <v>1057</v>
      </c>
      <c r="B407" s="368" t="s">
        <v>137</v>
      </c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368"/>
      <c r="B408" s="368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366" t="s">
        <v>742</v>
      </c>
      <c r="B409" s="368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368" t="s">
        <v>744</v>
      </c>
      <c r="B410" s="368" t="s">
        <v>132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368" t="s">
        <v>854</v>
      </c>
      <c r="B411" s="368" t="s">
        <v>137</v>
      </c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368" t="s">
        <v>1015</v>
      </c>
      <c r="B412" s="368" t="s">
        <v>138</v>
      </c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368" t="s">
        <v>800</v>
      </c>
      <c r="B413" s="368" t="s">
        <v>135</v>
      </c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368" t="s">
        <v>1058</v>
      </c>
      <c r="B414" s="368" t="s">
        <v>137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371" t="s">
        <v>1059</v>
      </c>
      <c r="B416" s="368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368" t="s">
        <v>726</v>
      </c>
      <c r="B417" s="368" t="s">
        <v>132</v>
      </c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368" t="s">
        <v>1060</v>
      </c>
      <c r="B418" s="368" t="s">
        <v>135</v>
      </c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368" t="s">
        <v>617</v>
      </c>
      <c r="B419" s="368" t="s">
        <v>141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366" t="s">
        <v>943</v>
      </c>
      <c r="B421" s="368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368" t="s">
        <v>804</v>
      </c>
      <c r="B422" s="368" t="s">
        <v>132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368" t="s">
        <v>944</v>
      </c>
      <c r="B423" s="368" t="s">
        <v>137</v>
      </c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368" t="s">
        <v>945</v>
      </c>
      <c r="B424" s="368" t="s">
        <v>137</v>
      </c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368" t="s">
        <v>832</v>
      </c>
      <c r="B425" s="368" t="s">
        <v>138</v>
      </c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366" t="s">
        <v>962</v>
      </c>
      <c r="B427" s="368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368" t="s">
        <v>963</v>
      </c>
      <c r="B428" s="368" t="s">
        <v>132</v>
      </c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368" t="s">
        <v>964</v>
      </c>
      <c r="B429" s="368" t="s">
        <v>132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368" t="s">
        <v>965</v>
      </c>
      <c r="B430" s="368" t="s">
        <v>137</v>
      </c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368"/>
      <c r="B431" s="368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368" t="s">
        <v>497</v>
      </c>
      <c r="B432" s="368" t="s">
        <v>132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368" t="s">
        <v>966</v>
      </c>
      <c r="B433" s="368" t="s">
        <v>132</v>
      </c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367" t="s">
        <v>793</v>
      </c>
      <c r="B435" s="360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360" t="s">
        <v>948</v>
      </c>
      <c r="B436" s="360" t="s">
        <v>132</v>
      </c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360" t="s">
        <v>853</v>
      </c>
      <c r="B437" s="360" t="s">
        <v>133</v>
      </c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360" t="s">
        <v>795</v>
      </c>
      <c r="B438" s="360" t="s">
        <v>138</v>
      </c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360" t="s">
        <v>949</v>
      </c>
      <c r="B439" s="360" t="s">
        <v>137</v>
      </c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87" t="s">
        <v>798</v>
      </c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9" t="s">
        <v>948</v>
      </c>
      <c r="B442" s="9" t="s">
        <v>132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9" t="s">
        <v>1098</v>
      </c>
      <c r="B443" s="9" t="s">
        <v>141</v>
      </c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362" t="s">
        <v>515</v>
      </c>
      <c r="B445" s="363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363" t="s">
        <v>830</v>
      </c>
      <c r="B446" s="363" t="s">
        <v>132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363" t="s">
        <v>979</v>
      </c>
      <c r="B447" s="363" t="s">
        <v>133</v>
      </c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363" t="s">
        <v>980</v>
      </c>
      <c r="B448" s="363" t="s">
        <v>135</v>
      </c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363" t="s">
        <v>981</v>
      </c>
      <c r="B449" s="363" t="s">
        <v>135</v>
      </c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363" t="s">
        <v>132</v>
      </c>
      <c r="B450" s="363" t="s">
        <v>132</v>
      </c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360"/>
      <c r="B451" s="360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360"/>
      <c r="B452" s="360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362" t="s">
        <v>1061</v>
      </c>
      <c r="B453" s="363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363" t="s">
        <v>830</v>
      </c>
      <c r="B454" s="363" t="s">
        <v>132</v>
      </c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363" t="s">
        <v>981</v>
      </c>
      <c r="B455" s="363" t="s">
        <v>135</v>
      </c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363" t="s">
        <v>132</v>
      </c>
      <c r="B456" s="363" t="s">
        <v>132</v>
      </c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362" t="s">
        <v>551</v>
      </c>
      <c r="B459" s="363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363" t="s">
        <v>839</v>
      </c>
      <c r="B460" s="363" t="s">
        <v>132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363" t="s">
        <v>903</v>
      </c>
      <c r="B461" s="363" t="s">
        <v>135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363" t="s">
        <v>953</v>
      </c>
      <c r="B462" s="363" t="s">
        <v>137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363" t="s">
        <v>904</v>
      </c>
      <c r="B463" s="363" t="s">
        <v>138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363" t="s">
        <v>905</v>
      </c>
      <c r="B464" s="363" t="s">
        <v>132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366" t="s">
        <v>931</v>
      </c>
      <c r="B466" s="368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368" t="s">
        <v>932</v>
      </c>
      <c r="B467" s="368" t="s">
        <v>132</v>
      </c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368" t="s">
        <v>850</v>
      </c>
      <c r="B468" s="368" t="s">
        <v>134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368" t="s">
        <v>954</v>
      </c>
      <c r="B469" s="368" t="s">
        <v>135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368" t="s">
        <v>955</v>
      </c>
      <c r="B470" s="368" t="s">
        <v>137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368" t="s">
        <v>956</v>
      </c>
      <c r="B471" s="368" t="s">
        <v>138</v>
      </c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368" t="s">
        <v>957</v>
      </c>
      <c r="B472" s="368" t="s">
        <v>139</v>
      </c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368" t="s">
        <v>958</v>
      </c>
      <c r="B473" s="368" t="s">
        <v>140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369" t="s">
        <v>959</v>
      </c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5" t="s">
        <v>804</v>
      </c>
      <c r="B477" s="9" t="s">
        <v>132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5" t="s">
        <v>960</v>
      </c>
      <c r="B478" s="9" t="s">
        <v>137</v>
      </c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5" t="s">
        <v>803</v>
      </c>
      <c r="B479" s="9" t="s">
        <v>138</v>
      </c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5" t="s">
        <v>720</v>
      </c>
      <c r="B480" s="9" t="s">
        <v>132</v>
      </c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5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53" t="s">
        <v>961</v>
      </c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5" t="s">
        <v>804</v>
      </c>
      <c r="B483" s="9" t="s">
        <v>132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5" t="s">
        <v>803</v>
      </c>
      <c r="B484" s="9" t="s">
        <v>138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5" t="s">
        <v>720</v>
      </c>
      <c r="B485" s="9" t="s">
        <v>132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347" t="s">
        <v>805</v>
      </c>
      <c r="B488" s="360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360" t="s">
        <v>804</v>
      </c>
      <c r="B489" s="360" t="s">
        <v>132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360" t="s">
        <v>803</v>
      </c>
      <c r="B490" s="360" t="s">
        <v>138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360" t="s">
        <v>132</v>
      </c>
      <c r="B491" s="360" t="s">
        <v>132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dataValidations count="1">
    <dataValidation type="list" allowBlank="1" showErrorMessage="1" sqref="A21" xr:uid="{00000000-0002-0000-0800-000000000000}">
      <formula1>$A$229:$A$231</formula1>
    </dataValidation>
  </dataValidations>
  <pageMargins left="0.7" right="0.7" top="0.3" bottom="0.3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1000"/>
  <sheetViews>
    <sheetView workbookViewId="0"/>
  </sheetViews>
  <sheetFormatPr defaultColWidth="12.625" defaultRowHeight="15" customHeight="1"/>
  <cols>
    <col min="1" max="1" width="36" customWidth="1"/>
    <col min="2" max="2" width="77.375" customWidth="1"/>
    <col min="3" max="3" width="15.875" customWidth="1"/>
    <col min="4" max="6" width="7.875" customWidth="1"/>
    <col min="7" max="26" width="8.625" customWidth="1"/>
  </cols>
  <sheetData>
    <row r="1" spans="1:26" ht="14.25">
      <c r="A1" s="380" t="s">
        <v>862</v>
      </c>
      <c r="B1" s="380" t="s">
        <v>298</v>
      </c>
      <c r="C1" s="380" t="s">
        <v>138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>
      <c r="A2" s="380" t="s">
        <v>678</v>
      </c>
      <c r="B2" s="380" t="s">
        <v>1099</v>
      </c>
      <c r="C2" s="380" t="s">
        <v>139</v>
      </c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>
      <c r="A3" s="380" t="s">
        <v>268</v>
      </c>
      <c r="B3" s="380" t="s">
        <v>680</v>
      </c>
      <c r="C3" s="380" t="s">
        <v>141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>
      <c r="A4" s="380" t="s">
        <v>681</v>
      </c>
      <c r="B4" s="380" t="s">
        <v>682</v>
      </c>
      <c r="C4" s="380" t="s">
        <v>141</v>
      </c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>
      <c r="A5" s="380" t="s">
        <v>683</v>
      </c>
      <c r="B5" s="380" t="s">
        <v>684</v>
      </c>
      <c r="C5" s="380" t="s">
        <v>141</v>
      </c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>
      <c r="A6" s="380" t="s">
        <v>214</v>
      </c>
      <c r="B6" s="380" t="s">
        <v>1100</v>
      </c>
      <c r="C6" s="380" t="s">
        <v>141</v>
      </c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>
      <c r="A7" s="380"/>
      <c r="B7" s="380" t="s">
        <v>1101</v>
      </c>
      <c r="C7" s="380" t="s">
        <v>141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>
      <c r="A8" s="380"/>
      <c r="B8" s="380" t="s">
        <v>1102</v>
      </c>
      <c r="C8" s="380" t="s">
        <v>141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>
      <c r="A9" s="380" t="s">
        <v>510</v>
      </c>
      <c r="B9" s="380" t="s">
        <v>731</v>
      </c>
      <c r="C9" s="380" t="s">
        <v>141</v>
      </c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>
      <c r="A10" s="380" t="s">
        <v>510</v>
      </c>
      <c r="B10" s="380" t="s">
        <v>733</v>
      </c>
      <c r="C10" s="380" t="s">
        <v>1103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>
      <c r="A11" s="380" t="s">
        <v>872</v>
      </c>
      <c r="B11" s="380" t="s">
        <v>1104</v>
      </c>
      <c r="C11" s="380" t="s">
        <v>1103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>
      <c r="A12" s="380" t="s">
        <v>1105</v>
      </c>
      <c r="B12" s="380" t="s">
        <v>1106</v>
      </c>
      <c r="C12" s="380" t="s">
        <v>1103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>
      <c r="A13" s="380" t="s">
        <v>691</v>
      </c>
      <c r="B13" s="380" t="s">
        <v>1107</v>
      </c>
      <c r="C13" s="380" t="s">
        <v>138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>
      <c r="A14" s="380" t="s">
        <v>877</v>
      </c>
      <c r="B14" s="380" t="s">
        <v>1108</v>
      </c>
      <c r="C14" s="380" t="s">
        <v>138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>
      <c r="A15" s="380" t="s">
        <v>518</v>
      </c>
      <c r="B15" s="380" t="s">
        <v>694</v>
      </c>
      <c r="C15" s="380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>
      <c r="A16" s="380"/>
      <c r="B16" s="380" t="s">
        <v>1109</v>
      </c>
      <c r="C16" s="380" t="s">
        <v>135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>
      <c r="A17" s="380"/>
      <c r="B17" s="380" t="s">
        <v>1110</v>
      </c>
      <c r="C17" s="380" t="s">
        <v>138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>
      <c r="A18" s="380" t="s">
        <v>695</v>
      </c>
      <c r="B18" s="380" t="s">
        <v>696</v>
      </c>
      <c r="C18" s="380" t="s">
        <v>134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>
      <c r="A19" s="380" t="s">
        <v>697</v>
      </c>
      <c r="B19" s="380" t="s">
        <v>524</v>
      </c>
      <c r="C19" s="380" t="s">
        <v>134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>
      <c r="A20" s="380" t="s">
        <v>698</v>
      </c>
      <c r="B20" s="380" t="s">
        <v>699</v>
      </c>
      <c r="C20" s="380" t="s">
        <v>138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>
      <c r="A21" s="380" t="s">
        <v>77</v>
      </c>
      <c r="B21" s="380" t="s">
        <v>1111</v>
      </c>
      <c r="C21" s="380" t="s">
        <v>138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>
      <c r="A22" s="380" t="s">
        <v>228</v>
      </c>
      <c r="B22" s="380" t="s">
        <v>701</v>
      </c>
      <c r="C22" s="380" t="s">
        <v>141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>
      <c r="A23" s="380" t="s">
        <v>231</v>
      </c>
      <c r="B23" s="380" t="s">
        <v>702</v>
      </c>
      <c r="C23" s="380" t="s">
        <v>1112</v>
      </c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>
      <c r="A24" s="380"/>
      <c r="B24" s="380" t="s">
        <v>1113</v>
      </c>
      <c r="C24" s="380" t="s">
        <v>134</v>
      </c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>
      <c r="A25" s="380"/>
      <c r="B25" s="380" t="s">
        <v>1114</v>
      </c>
      <c r="C25" s="380" t="s">
        <v>137</v>
      </c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>
      <c r="A26" s="380"/>
      <c r="B26" s="380" t="s">
        <v>1115</v>
      </c>
      <c r="C26" s="380" t="s">
        <v>138</v>
      </c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>
      <c r="A27" s="380"/>
      <c r="B27" s="380" t="s">
        <v>1116</v>
      </c>
      <c r="C27" s="380" t="s">
        <v>141</v>
      </c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>
      <c r="A28" s="380" t="s">
        <v>889</v>
      </c>
      <c r="B28" s="380" t="s">
        <v>703</v>
      </c>
      <c r="C28" s="380" t="s">
        <v>138</v>
      </c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>
      <c r="A29" s="380" t="s">
        <v>526</v>
      </c>
      <c r="B29" s="380" t="s">
        <v>527</v>
      </c>
      <c r="C29" s="380" t="s">
        <v>138</v>
      </c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>
      <c r="A30" s="380" t="s">
        <v>532</v>
      </c>
      <c r="B30" s="380" t="s">
        <v>704</v>
      </c>
      <c r="C30" s="380" t="s">
        <v>1112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>
      <c r="A31" s="380"/>
      <c r="B31" s="380" t="s">
        <v>1117</v>
      </c>
      <c r="C31" s="380" t="s">
        <v>135</v>
      </c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>
      <c r="A32" s="380"/>
      <c r="B32" s="380" t="s">
        <v>1118</v>
      </c>
      <c r="C32" s="380" t="s">
        <v>137</v>
      </c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>
      <c r="A33" s="380"/>
      <c r="B33" s="380" t="s">
        <v>1119</v>
      </c>
      <c r="C33" s="380" t="s">
        <v>138</v>
      </c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>
      <c r="A34" s="380" t="s">
        <v>892</v>
      </c>
      <c r="B34" s="380" t="s">
        <v>545</v>
      </c>
      <c r="C34" s="380" t="s">
        <v>1112</v>
      </c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>
      <c r="A35" s="380"/>
      <c r="B35" s="380" t="s">
        <v>546</v>
      </c>
      <c r="C35" s="380" t="s">
        <v>1120</v>
      </c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>
      <c r="A36" s="380" t="s">
        <v>534</v>
      </c>
      <c r="B36" s="380" t="s">
        <v>646</v>
      </c>
      <c r="C36" s="380" t="s">
        <v>1112</v>
      </c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>
      <c r="A37" s="380" t="s">
        <v>1121</v>
      </c>
      <c r="B37" s="380" t="s">
        <v>1122</v>
      </c>
      <c r="C37" s="380" t="s">
        <v>138</v>
      </c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>
      <c r="A38" s="380" t="s">
        <v>647</v>
      </c>
      <c r="B38" s="380" t="s">
        <v>545</v>
      </c>
      <c r="C38" s="380" t="s">
        <v>1112</v>
      </c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>
      <c r="A39" s="380" t="s">
        <v>1123</v>
      </c>
      <c r="B39" s="380" t="s">
        <v>1124</v>
      </c>
      <c r="C39" s="380" t="s">
        <v>1112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>
      <c r="A40" s="380"/>
      <c r="B40" s="380" t="s">
        <v>1125</v>
      </c>
      <c r="C40" s="380" t="s">
        <v>134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>
      <c r="A41" s="380"/>
      <c r="B41" s="380" t="s">
        <v>1126</v>
      </c>
      <c r="C41" s="380" t="s">
        <v>135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>
      <c r="A42" s="380"/>
      <c r="B42" s="380" t="s">
        <v>1127</v>
      </c>
      <c r="C42" s="380" t="s">
        <v>139</v>
      </c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>
      <c r="A43" s="380"/>
      <c r="B43" s="380" t="s">
        <v>614</v>
      </c>
      <c r="C43" s="380" t="s">
        <v>141</v>
      </c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>
      <c r="A44" s="380" t="s">
        <v>544</v>
      </c>
      <c r="B44" s="380" t="s">
        <v>545</v>
      </c>
      <c r="C44" s="380" t="s">
        <v>1112</v>
      </c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>
      <c r="A45" s="380"/>
      <c r="B45" s="380" t="s">
        <v>546</v>
      </c>
      <c r="C45" s="380" t="s">
        <v>138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>
      <c r="A46" s="380" t="s">
        <v>547</v>
      </c>
      <c r="B46" s="380" t="s">
        <v>545</v>
      </c>
      <c r="C46" s="380" t="s">
        <v>1112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>
      <c r="A47" s="380"/>
      <c r="B47" s="380" t="s">
        <v>546</v>
      </c>
      <c r="C47" s="380" t="s">
        <v>133</v>
      </c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>
      <c r="A48" s="380" t="s">
        <v>548</v>
      </c>
      <c r="B48" s="380" t="s">
        <v>545</v>
      </c>
      <c r="C48" s="380" t="s">
        <v>1112</v>
      </c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>
      <c r="A49" s="380"/>
      <c r="B49" s="380" t="s">
        <v>546</v>
      </c>
      <c r="C49" s="380" t="s">
        <v>133</v>
      </c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>
      <c r="A50" s="380" t="s">
        <v>549</v>
      </c>
      <c r="B50" s="380" t="s">
        <v>550</v>
      </c>
      <c r="C50" s="380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>
      <c r="A51" s="380"/>
      <c r="B51" s="380" t="s">
        <v>1128</v>
      </c>
      <c r="C51" s="380" t="s">
        <v>134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>
      <c r="A52" s="380"/>
      <c r="B52" s="380" t="s">
        <v>1129</v>
      </c>
      <c r="C52" s="380" t="s">
        <v>135</v>
      </c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>
      <c r="A53" s="380"/>
      <c r="B53" s="380" t="s">
        <v>1130</v>
      </c>
      <c r="C53" s="380" t="s">
        <v>137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>
      <c r="A54" s="380" t="s">
        <v>1131</v>
      </c>
      <c r="B54" s="380" t="s">
        <v>1132</v>
      </c>
      <c r="C54" s="380" t="s">
        <v>1112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>
      <c r="A55" s="380" t="s">
        <v>604</v>
      </c>
      <c r="B55" s="380" t="s">
        <v>708</v>
      </c>
      <c r="C55" s="380" t="s">
        <v>1112</v>
      </c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>
      <c r="A56" s="380" t="s">
        <v>551</v>
      </c>
      <c r="B56" s="380" t="s">
        <v>1133</v>
      </c>
      <c r="C56" s="380" t="s">
        <v>135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>
      <c r="A57" s="380"/>
      <c r="B57" s="380" t="s">
        <v>1134</v>
      </c>
      <c r="C57" s="380" t="s">
        <v>138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>
      <c r="A58" s="380" t="s">
        <v>906</v>
      </c>
      <c r="B58" s="380" t="s">
        <v>1135</v>
      </c>
      <c r="C58" s="380" t="s">
        <v>138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>
      <c r="A59" s="380" t="s">
        <v>649</v>
      </c>
      <c r="B59" s="380" t="s">
        <v>650</v>
      </c>
      <c r="C59" s="380" t="s">
        <v>1112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>
      <c r="A60" s="380" t="s">
        <v>236</v>
      </c>
      <c r="B60" s="380" t="s">
        <v>710</v>
      </c>
      <c r="C60" s="380" t="s">
        <v>141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>
      <c r="A61" s="380" t="s">
        <v>652</v>
      </c>
      <c r="B61" s="380" t="s">
        <v>545</v>
      </c>
      <c r="C61" s="380" t="s">
        <v>1112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>
      <c r="A62" s="380" t="s">
        <v>915</v>
      </c>
      <c r="B62" s="380" t="s">
        <v>545</v>
      </c>
      <c r="C62" s="380" t="s">
        <v>1112</v>
      </c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>
      <c r="A63" s="380"/>
      <c r="B63" s="380" t="s">
        <v>1136</v>
      </c>
      <c r="C63" s="380" t="s">
        <v>138</v>
      </c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>
      <c r="A64" s="380"/>
      <c r="B64" s="380" t="s">
        <v>1137</v>
      </c>
      <c r="C64" s="380" t="s">
        <v>139</v>
      </c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>
      <c r="A65" s="380" t="s">
        <v>564</v>
      </c>
      <c r="B65" s="380" t="s">
        <v>545</v>
      </c>
      <c r="C65" s="380" t="s">
        <v>1112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>
      <c r="A66" s="380" t="s">
        <v>565</v>
      </c>
      <c r="B66" s="380" t="s">
        <v>545</v>
      </c>
      <c r="C66" s="380" t="s">
        <v>1112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>
      <c r="A67" s="380" t="s">
        <v>566</v>
      </c>
      <c r="B67" s="380" t="s">
        <v>711</v>
      </c>
      <c r="C67" s="380" t="s">
        <v>138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>
      <c r="A68" s="380" t="s">
        <v>570</v>
      </c>
      <c r="B68" s="380" t="s">
        <v>571</v>
      </c>
      <c r="C68" s="380" t="s">
        <v>1120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>
      <c r="A69" s="380" t="s">
        <v>1138</v>
      </c>
      <c r="B69" s="380" t="s">
        <v>1139</v>
      </c>
      <c r="C69" s="380" t="s">
        <v>138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>
      <c r="A70" s="380" t="s">
        <v>1140</v>
      </c>
      <c r="B70" s="380" t="s">
        <v>1141</v>
      </c>
      <c r="C70" s="380" t="s">
        <v>138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3" bottom="0.3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Z1000"/>
  <sheetViews>
    <sheetView workbookViewId="0"/>
  </sheetViews>
  <sheetFormatPr defaultColWidth="12.625" defaultRowHeight="15" customHeight="1"/>
  <cols>
    <col min="1" max="6" width="7.875" customWidth="1"/>
    <col min="7" max="26" width="8.625" customWidth="1"/>
  </cols>
  <sheetData>
    <row r="1" spans="1:26" ht="14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" right="0.7" top="0.3" bottom="0.3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Z1000"/>
  <sheetViews>
    <sheetView workbookViewId="0"/>
  </sheetViews>
  <sheetFormatPr defaultColWidth="12.625" defaultRowHeight="15" customHeight="1"/>
  <cols>
    <col min="1" max="1" width="25.125" customWidth="1"/>
    <col min="2" max="2" width="21.75" customWidth="1"/>
    <col min="3" max="3" width="14.625" customWidth="1"/>
    <col min="4" max="4" width="8.75" customWidth="1"/>
    <col min="5" max="6" width="7.875" customWidth="1"/>
    <col min="7" max="26" width="8.625" customWidth="1"/>
  </cols>
  <sheetData>
    <row r="1" spans="1:26" ht="14.25">
      <c r="A1" s="381" t="s">
        <v>276</v>
      </c>
      <c r="B1" s="381" t="s">
        <v>1142</v>
      </c>
      <c r="C1" s="381" t="s">
        <v>1143</v>
      </c>
      <c r="D1" s="381" t="s">
        <v>1144</v>
      </c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>
      <c r="A2" s="382" t="s">
        <v>1145</v>
      </c>
      <c r="B2" s="382" t="s">
        <v>1146</v>
      </c>
      <c r="C2" s="382" t="s">
        <v>1147</v>
      </c>
      <c r="D2" s="382" t="s">
        <v>1148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>
      <c r="A3" s="382" t="s">
        <v>1149</v>
      </c>
      <c r="B3" s="382" t="s">
        <v>1071</v>
      </c>
      <c r="C3" s="382" t="s">
        <v>1150</v>
      </c>
      <c r="D3" s="382" t="s">
        <v>1151</v>
      </c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>
      <c r="A4" s="382" t="s">
        <v>1152</v>
      </c>
      <c r="B4" s="382" t="s">
        <v>1153</v>
      </c>
      <c r="C4" s="382" t="s">
        <v>1154</v>
      </c>
      <c r="D4" s="382" t="s">
        <v>1155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>
      <c r="A5" s="382" t="s">
        <v>1156</v>
      </c>
      <c r="B5" s="382" t="s">
        <v>1157</v>
      </c>
      <c r="C5" s="382" t="s">
        <v>1158</v>
      </c>
      <c r="D5" s="382" t="s">
        <v>1151</v>
      </c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>
      <c r="A6" s="382" t="s">
        <v>1159</v>
      </c>
      <c r="B6" s="382" t="s">
        <v>1160</v>
      </c>
      <c r="C6" s="382" t="s">
        <v>1161</v>
      </c>
      <c r="D6" s="382" t="s">
        <v>1148</v>
      </c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>
      <c r="A7" s="382" t="s">
        <v>1162</v>
      </c>
      <c r="B7" s="382" t="s">
        <v>1162</v>
      </c>
      <c r="C7" s="382" t="s">
        <v>1163</v>
      </c>
      <c r="D7" s="382" t="s">
        <v>1151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>
      <c r="A8" s="382" t="s">
        <v>1164</v>
      </c>
      <c r="B8" s="382" t="s">
        <v>1164</v>
      </c>
      <c r="C8" s="382" t="s">
        <v>1165</v>
      </c>
      <c r="D8" s="382" t="s">
        <v>1166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>
      <c r="A9" s="382" t="s">
        <v>1072</v>
      </c>
      <c r="B9" s="382" t="s">
        <v>1072</v>
      </c>
      <c r="C9" s="382" t="s">
        <v>1167</v>
      </c>
      <c r="D9" s="382" t="s">
        <v>1166</v>
      </c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>
      <c r="A10" s="382" t="s">
        <v>1168</v>
      </c>
      <c r="B10" s="382" t="s">
        <v>1169</v>
      </c>
      <c r="C10" s="382" t="s">
        <v>1170</v>
      </c>
      <c r="D10" s="382" t="s">
        <v>1151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>
      <c r="A11" s="382" t="s">
        <v>1171</v>
      </c>
      <c r="B11" s="382" t="s">
        <v>1171</v>
      </c>
      <c r="C11" s="382" t="s">
        <v>1150</v>
      </c>
      <c r="D11" s="382" t="s">
        <v>1151</v>
      </c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>
      <c r="A12" s="382" t="s">
        <v>1172</v>
      </c>
      <c r="B12" s="382" t="s">
        <v>1173</v>
      </c>
      <c r="C12" s="382" t="s">
        <v>1165</v>
      </c>
      <c r="D12" s="382" t="s">
        <v>1166</v>
      </c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>
      <c r="A13" s="382" t="s">
        <v>1174</v>
      </c>
      <c r="B13" s="382" t="s">
        <v>1175</v>
      </c>
      <c r="C13" s="382" t="s">
        <v>1150</v>
      </c>
      <c r="D13" s="382" t="s">
        <v>1151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>
      <c r="A14" s="382" t="s">
        <v>1176</v>
      </c>
      <c r="B14" s="382" t="s">
        <v>1173</v>
      </c>
      <c r="C14" s="382" t="s">
        <v>1165</v>
      </c>
      <c r="D14" s="382" t="s">
        <v>1166</v>
      </c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>
      <c r="A15" s="382" t="s">
        <v>1177</v>
      </c>
      <c r="B15" s="382" t="s">
        <v>1153</v>
      </c>
      <c r="C15" s="382" t="s">
        <v>1154</v>
      </c>
      <c r="D15" s="382" t="s">
        <v>1155</v>
      </c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>
      <c r="A16" s="382" t="s">
        <v>1178</v>
      </c>
      <c r="B16" s="382" t="s">
        <v>1179</v>
      </c>
      <c r="C16" s="382" t="s">
        <v>1154</v>
      </c>
      <c r="D16" s="382" t="s">
        <v>1155</v>
      </c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>
      <c r="A17" s="382" t="s">
        <v>1180</v>
      </c>
      <c r="B17" s="382" t="s">
        <v>1180</v>
      </c>
      <c r="C17" s="382" t="s">
        <v>1163</v>
      </c>
      <c r="D17" s="382" t="s">
        <v>1151</v>
      </c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>
      <c r="A18" s="382" t="s">
        <v>1181</v>
      </c>
      <c r="B18" s="382" t="s">
        <v>1181</v>
      </c>
      <c r="C18" s="382" t="s">
        <v>1163</v>
      </c>
      <c r="D18" s="382" t="s">
        <v>1151</v>
      </c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>
      <c r="A19" s="382" t="s">
        <v>1182</v>
      </c>
      <c r="B19" s="382" t="s">
        <v>1183</v>
      </c>
      <c r="C19" s="382" t="s">
        <v>1150</v>
      </c>
      <c r="D19" s="382" t="s">
        <v>1151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>
      <c r="A20" s="382" t="s">
        <v>1184</v>
      </c>
      <c r="B20" s="382" t="s">
        <v>1185</v>
      </c>
      <c r="C20" s="382" t="s">
        <v>1186</v>
      </c>
      <c r="D20" s="382" t="s">
        <v>1166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>
      <c r="A21" s="382" t="s">
        <v>1187</v>
      </c>
      <c r="B21" s="382" t="s">
        <v>1188</v>
      </c>
      <c r="C21" s="382" t="s">
        <v>1189</v>
      </c>
      <c r="D21" s="382" t="s">
        <v>1155</v>
      </c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>
      <c r="A22" s="382" t="s">
        <v>1190</v>
      </c>
      <c r="B22" s="382" t="s">
        <v>1190</v>
      </c>
      <c r="C22" s="382" t="s">
        <v>1150</v>
      </c>
      <c r="D22" s="382" t="s">
        <v>1151</v>
      </c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>
      <c r="A23" s="382" t="s">
        <v>1191</v>
      </c>
      <c r="B23" s="382" t="s">
        <v>1192</v>
      </c>
      <c r="C23" s="382" t="s">
        <v>1165</v>
      </c>
      <c r="D23" s="382" t="s">
        <v>1166</v>
      </c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>
      <c r="A24" s="382" t="s">
        <v>1193</v>
      </c>
      <c r="B24" s="382" t="s">
        <v>1193</v>
      </c>
      <c r="C24" s="382" t="s">
        <v>1158</v>
      </c>
      <c r="D24" s="382" t="s">
        <v>1151</v>
      </c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>
      <c r="A25" s="382" t="s">
        <v>1194</v>
      </c>
      <c r="B25" s="382" t="s">
        <v>1193</v>
      </c>
      <c r="C25" s="382" t="s">
        <v>1158</v>
      </c>
      <c r="D25" s="382" t="s">
        <v>1151</v>
      </c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>
      <c r="A26" s="382" t="s">
        <v>1195</v>
      </c>
      <c r="B26" s="382" t="s">
        <v>1196</v>
      </c>
      <c r="C26" s="382" t="s">
        <v>1154</v>
      </c>
      <c r="D26" s="382" t="s">
        <v>1155</v>
      </c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>
      <c r="A27" s="382" t="s">
        <v>1197</v>
      </c>
      <c r="B27" s="382" t="s">
        <v>1198</v>
      </c>
      <c r="C27" s="382" t="s">
        <v>1165</v>
      </c>
      <c r="D27" s="382" t="s">
        <v>1166</v>
      </c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>
      <c r="A28" s="382" t="s">
        <v>1199</v>
      </c>
      <c r="B28" s="382" t="s">
        <v>1200</v>
      </c>
      <c r="C28" s="382" t="s">
        <v>1165</v>
      </c>
      <c r="D28" s="382" t="s">
        <v>1166</v>
      </c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>
      <c r="A29" s="382" t="s">
        <v>1201</v>
      </c>
      <c r="B29" s="382" t="s">
        <v>1202</v>
      </c>
      <c r="C29" s="382" t="s">
        <v>1154</v>
      </c>
      <c r="D29" s="382" t="s">
        <v>1155</v>
      </c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>
      <c r="A30" s="382" t="s">
        <v>1203</v>
      </c>
      <c r="B30" s="382" t="s">
        <v>1204</v>
      </c>
      <c r="C30" s="382" t="s">
        <v>1150</v>
      </c>
      <c r="D30" s="382" t="s">
        <v>1151</v>
      </c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>
      <c r="A31" s="382" t="s">
        <v>1205</v>
      </c>
      <c r="B31" s="382" t="s">
        <v>1206</v>
      </c>
      <c r="C31" s="382" t="s">
        <v>1170</v>
      </c>
      <c r="D31" s="382" t="s">
        <v>1151</v>
      </c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>
      <c r="A32" s="382" t="s">
        <v>1207</v>
      </c>
      <c r="B32" s="382" t="s">
        <v>1207</v>
      </c>
      <c r="C32" s="382" t="s">
        <v>1170</v>
      </c>
      <c r="D32" s="382" t="s">
        <v>1151</v>
      </c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>
      <c r="A33" s="382" t="s">
        <v>1208</v>
      </c>
      <c r="B33" s="382" t="s">
        <v>1209</v>
      </c>
      <c r="C33" s="382" t="s">
        <v>1210</v>
      </c>
      <c r="D33" s="382" t="s">
        <v>1155</v>
      </c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>
      <c r="A34" s="382" t="s">
        <v>1211</v>
      </c>
      <c r="B34" s="382" t="s">
        <v>1212</v>
      </c>
      <c r="C34" s="382" t="s">
        <v>1213</v>
      </c>
      <c r="D34" s="382" t="s">
        <v>1148</v>
      </c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>
      <c r="A35" s="382" t="s">
        <v>1214</v>
      </c>
      <c r="B35" s="382" t="s">
        <v>1214</v>
      </c>
      <c r="C35" s="382" t="s">
        <v>1167</v>
      </c>
      <c r="D35" s="382" t="s">
        <v>1166</v>
      </c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>
      <c r="A36" s="382" t="s">
        <v>1215</v>
      </c>
      <c r="B36" s="382" t="s">
        <v>1216</v>
      </c>
      <c r="C36" s="382" t="s">
        <v>1217</v>
      </c>
      <c r="D36" s="382" t="s">
        <v>1155</v>
      </c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>
      <c r="A37" s="382" t="s">
        <v>1218</v>
      </c>
      <c r="B37" s="382" t="s">
        <v>1219</v>
      </c>
      <c r="C37" s="382" t="s">
        <v>1189</v>
      </c>
      <c r="D37" s="382" t="s">
        <v>1155</v>
      </c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>
      <c r="A38" s="382" t="s">
        <v>1220</v>
      </c>
      <c r="B38" s="382" t="s">
        <v>1220</v>
      </c>
      <c r="C38" s="382" t="s">
        <v>1221</v>
      </c>
      <c r="D38" s="382" t="s">
        <v>1148</v>
      </c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>
      <c r="A39" s="382" t="s">
        <v>1222</v>
      </c>
      <c r="B39" s="382" t="s">
        <v>1223</v>
      </c>
      <c r="C39" s="382" t="s">
        <v>1167</v>
      </c>
      <c r="D39" s="382" t="s">
        <v>1166</v>
      </c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>
      <c r="A40" s="382" t="s">
        <v>1224</v>
      </c>
      <c r="B40" s="382" t="s">
        <v>1225</v>
      </c>
      <c r="C40" s="382" t="s">
        <v>1165</v>
      </c>
      <c r="D40" s="382" t="s">
        <v>1166</v>
      </c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>
      <c r="A41" s="382" t="s">
        <v>1226</v>
      </c>
      <c r="B41" s="382" t="s">
        <v>1227</v>
      </c>
      <c r="C41" s="382" t="s">
        <v>1167</v>
      </c>
      <c r="D41" s="382" t="s">
        <v>1166</v>
      </c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>
      <c r="A42" s="382" t="s">
        <v>1228</v>
      </c>
      <c r="B42" s="382" t="s">
        <v>1229</v>
      </c>
      <c r="C42" s="382" t="s">
        <v>1150</v>
      </c>
      <c r="D42" s="382" t="s">
        <v>1151</v>
      </c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>
      <c r="A43" s="382" t="s">
        <v>1230</v>
      </c>
      <c r="B43" s="382" t="s">
        <v>1231</v>
      </c>
      <c r="C43" s="382" t="s">
        <v>1167</v>
      </c>
      <c r="D43" s="382" t="s">
        <v>1166</v>
      </c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>
      <c r="A44" s="382" t="s">
        <v>1232</v>
      </c>
      <c r="B44" s="382" t="s">
        <v>1233</v>
      </c>
      <c r="C44" s="382" t="s">
        <v>1234</v>
      </c>
      <c r="D44" s="382" t="s">
        <v>1166</v>
      </c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>
      <c r="A45" s="382" t="s">
        <v>1235</v>
      </c>
      <c r="B45" s="382" t="s">
        <v>1202</v>
      </c>
      <c r="C45" s="382" t="s">
        <v>1154</v>
      </c>
      <c r="D45" s="382" t="s">
        <v>1155</v>
      </c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>
      <c r="A46" s="382" t="s">
        <v>1236</v>
      </c>
      <c r="B46" s="382" t="s">
        <v>1237</v>
      </c>
      <c r="C46" s="382" t="s">
        <v>1165</v>
      </c>
      <c r="D46" s="382" t="s">
        <v>1166</v>
      </c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>
      <c r="A47" s="382" t="s">
        <v>1238</v>
      </c>
      <c r="B47" s="382" t="s">
        <v>1239</v>
      </c>
      <c r="C47" s="382" t="s">
        <v>1154</v>
      </c>
      <c r="D47" s="382" t="s">
        <v>1155</v>
      </c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>
      <c r="A48" s="382" t="s">
        <v>1240</v>
      </c>
      <c r="B48" s="382" t="s">
        <v>1202</v>
      </c>
      <c r="C48" s="382" t="s">
        <v>1154</v>
      </c>
      <c r="D48" s="382" t="s">
        <v>1155</v>
      </c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>
      <c r="A49" s="382" t="s">
        <v>1241</v>
      </c>
      <c r="B49" s="382" t="s">
        <v>1242</v>
      </c>
      <c r="C49" s="382" t="s">
        <v>1189</v>
      </c>
      <c r="D49" s="382" t="s">
        <v>1155</v>
      </c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>
      <c r="A50" s="382" t="s">
        <v>1243</v>
      </c>
      <c r="B50" s="382" t="s">
        <v>1244</v>
      </c>
      <c r="C50" s="382" t="s">
        <v>1245</v>
      </c>
      <c r="D50" s="382" t="s">
        <v>1155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>
      <c r="A51" s="382" t="s">
        <v>1246</v>
      </c>
      <c r="B51" s="382" t="s">
        <v>1247</v>
      </c>
      <c r="C51" s="382" t="s">
        <v>1150</v>
      </c>
      <c r="D51" s="382" t="s">
        <v>1151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>
      <c r="A52" s="382" t="s">
        <v>1248</v>
      </c>
      <c r="B52" s="382" t="s">
        <v>1249</v>
      </c>
      <c r="C52" s="382" t="s">
        <v>1213</v>
      </c>
      <c r="D52" s="382" t="s">
        <v>1148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>
      <c r="A53" s="382" t="s">
        <v>1250</v>
      </c>
      <c r="B53" s="382" t="s">
        <v>1251</v>
      </c>
      <c r="C53" s="382" t="s">
        <v>1158</v>
      </c>
      <c r="D53" s="382" t="s">
        <v>1151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>
      <c r="A54" s="382" t="s">
        <v>1252</v>
      </c>
      <c r="B54" s="382" t="s">
        <v>1253</v>
      </c>
      <c r="C54" s="382" t="s">
        <v>1186</v>
      </c>
      <c r="D54" s="382" t="s">
        <v>1166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>
      <c r="A55" s="382" t="s">
        <v>1254</v>
      </c>
      <c r="B55" s="382" t="s">
        <v>1255</v>
      </c>
      <c r="C55" s="382" t="s">
        <v>1154</v>
      </c>
      <c r="D55" s="382" t="s">
        <v>1155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>
      <c r="A56" s="382" t="s">
        <v>1256</v>
      </c>
      <c r="B56" s="382" t="s">
        <v>1257</v>
      </c>
      <c r="C56" s="382" t="s">
        <v>1189</v>
      </c>
      <c r="D56" s="382" t="s">
        <v>1155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>
      <c r="A57" s="382" t="s">
        <v>1258</v>
      </c>
      <c r="B57" s="382" t="s">
        <v>1258</v>
      </c>
      <c r="C57" s="382" t="s">
        <v>1165</v>
      </c>
      <c r="D57" s="382" t="s">
        <v>1166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>
      <c r="A58" s="382" t="s">
        <v>1259</v>
      </c>
      <c r="B58" s="382" t="s">
        <v>1196</v>
      </c>
      <c r="C58" s="382" t="s">
        <v>1154</v>
      </c>
      <c r="D58" s="382" t="s">
        <v>1155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>
      <c r="A59" s="382" t="s">
        <v>1260</v>
      </c>
      <c r="B59" s="382" t="s">
        <v>1261</v>
      </c>
      <c r="C59" s="382" t="s">
        <v>1154</v>
      </c>
      <c r="D59" s="382" t="s">
        <v>1155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>
      <c r="A60" s="382" t="s">
        <v>1262</v>
      </c>
      <c r="B60" s="382" t="s">
        <v>1153</v>
      </c>
      <c r="C60" s="382" t="s">
        <v>1154</v>
      </c>
      <c r="D60" s="382" t="s">
        <v>1155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>
      <c r="A61" s="382" t="s">
        <v>1263</v>
      </c>
      <c r="B61" s="382" t="s">
        <v>1264</v>
      </c>
      <c r="C61" s="382" t="s">
        <v>1158</v>
      </c>
      <c r="D61" s="382" t="s">
        <v>1151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>
      <c r="A62" s="382" t="s">
        <v>1265</v>
      </c>
      <c r="B62" s="382" t="s">
        <v>1266</v>
      </c>
      <c r="C62" s="382" t="s">
        <v>1163</v>
      </c>
      <c r="D62" s="382" t="s">
        <v>1151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>
      <c r="A63" s="382" t="s">
        <v>1267</v>
      </c>
      <c r="B63" s="382" t="s">
        <v>1268</v>
      </c>
      <c r="C63" s="382" t="s">
        <v>1269</v>
      </c>
      <c r="D63" s="382" t="s">
        <v>1151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>
      <c r="A64" s="382" t="s">
        <v>1270</v>
      </c>
      <c r="B64" s="382" t="s">
        <v>1271</v>
      </c>
      <c r="C64" s="382" t="s">
        <v>1150</v>
      </c>
      <c r="D64" s="382" t="s">
        <v>1151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>
      <c r="A65" s="382" t="s">
        <v>1272</v>
      </c>
      <c r="B65" s="382" t="s">
        <v>1200</v>
      </c>
      <c r="C65" s="382" t="s">
        <v>1165</v>
      </c>
      <c r="D65" s="382" t="s">
        <v>1166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>
      <c r="A66" s="382" t="s">
        <v>1273</v>
      </c>
      <c r="B66" s="382" t="s">
        <v>1274</v>
      </c>
      <c r="C66" s="382" t="s">
        <v>1158</v>
      </c>
      <c r="D66" s="382" t="s">
        <v>1151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>
      <c r="A67" s="382" t="s">
        <v>1275</v>
      </c>
      <c r="B67" s="382" t="s">
        <v>1225</v>
      </c>
      <c r="C67" s="382" t="s">
        <v>1165</v>
      </c>
      <c r="D67" s="382" t="s">
        <v>1166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>
      <c r="A68" s="382" t="s">
        <v>1276</v>
      </c>
      <c r="B68" s="382" t="s">
        <v>1277</v>
      </c>
      <c r="C68" s="382" t="s">
        <v>1167</v>
      </c>
      <c r="D68" s="382" t="s">
        <v>1166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>
      <c r="A69" s="382" t="s">
        <v>1278</v>
      </c>
      <c r="B69" s="382" t="s">
        <v>1279</v>
      </c>
      <c r="C69" s="382" t="s">
        <v>1213</v>
      </c>
      <c r="D69" s="382" t="s">
        <v>1148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>
      <c r="A70" s="382" t="s">
        <v>1280</v>
      </c>
      <c r="B70" s="382" t="s">
        <v>1169</v>
      </c>
      <c r="C70" s="382" t="s">
        <v>1170</v>
      </c>
      <c r="D70" s="382" t="s">
        <v>1151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>
      <c r="A71" s="382" t="s">
        <v>1281</v>
      </c>
      <c r="B71" s="382" t="s">
        <v>1071</v>
      </c>
      <c r="C71" s="382" t="s">
        <v>1150</v>
      </c>
      <c r="D71" s="382" t="s">
        <v>1151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>
      <c r="A72" s="382" t="s">
        <v>1282</v>
      </c>
      <c r="B72" s="382" t="s">
        <v>1283</v>
      </c>
      <c r="C72" s="382" t="s">
        <v>1158</v>
      </c>
      <c r="D72" s="382" t="s">
        <v>1151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>
      <c r="A73" s="382" t="s">
        <v>1284</v>
      </c>
      <c r="B73" s="382" t="s">
        <v>1284</v>
      </c>
      <c r="C73" s="382" t="s">
        <v>1163</v>
      </c>
      <c r="D73" s="382" t="s">
        <v>1151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>
      <c r="A74" s="382" t="s">
        <v>1285</v>
      </c>
      <c r="B74" s="382" t="s">
        <v>1286</v>
      </c>
      <c r="C74" s="382" t="s">
        <v>1165</v>
      </c>
      <c r="D74" s="382" t="s">
        <v>1166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>
      <c r="A75" s="382" t="s">
        <v>1287</v>
      </c>
      <c r="B75" s="382" t="s">
        <v>1288</v>
      </c>
      <c r="C75" s="382" t="s">
        <v>1170</v>
      </c>
      <c r="D75" s="382" t="s">
        <v>1151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>
      <c r="A76" s="382" t="s">
        <v>1289</v>
      </c>
      <c r="B76" s="382" t="s">
        <v>1290</v>
      </c>
      <c r="C76" s="382" t="s">
        <v>1213</v>
      </c>
      <c r="D76" s="382" t="s">
        <v>1148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>
      <c r="A77" s="382" t="s">
        <v>1291</v>
      </c>
      <c r="B77" s="382" t="s">
        <v>1292</v>
      </c>
      <c r="C77" s="382" t="s">
        <v>1150</v>
      </c>
      <c r="D77" s="382" t="s">
        <v>1151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>
      <c r="A78" s="382" t="s">
        <v>1293</v>
      </c>
      <c r="B78" s="382" t="s">
        <v>1294</v>
      </c>
      <c r="C78" s="382" t="s">
        <v>1150</v>
      </c>
      <c r="D78" s="382" t="s">
        <v>1151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>
      <c r="A79" s="382" t="s">
        <v>1295</v>
      </c>
      <c r="B79" s="382" t="s">
        <v>1171</v>
      </c>
      <c r="C79" s="382" t="s">
        <v>1150</v>
      </c>
      <c r="D79" s="382" t="s">
        <v>1151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>
      <c r="A80" s="382" t="s">
        <v>1296</v>
      </c>
      <c r="B80" s="382" t="s">
        <v>1209</v>
      </c>
      <c r="C80" s="382" t="s">
        <v>1210</v>
      </c>
      <c r="D80" s="382" t="s">
        <v>1155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>
      <c r="A81" s="382" t="s">
        <v>1297</v>
      </c>
      <c r="B81" s="382" t="s">
        <v>1288</v>
      </c>
      <c r="C81" s="382" t="s">
        <v>1170</v>
      </c>
      <c r="D81" s="382" t="s">
        <v>1151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>
      <c r="A82" s="382" t="s">
        <v>1067</v>
      </c>
      <c r="B82" s="382" t="s">
        <v>1298</v>
      </c>
      <c r="C82" s="382" t="s">
        <v>1245</v>
      </c>
      <c r="D82" s="382" t="s">
        <v>1155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>
      <c r="A83" s="382" t="s">
        <v>1299</v>
      </c>
      <c r="B83" s="382" t="s">
        <v>1290</v>
      </c>
      <c r="C83" s="382" t="s">
        <v>1213</v>
      </c>
      <c r="D83" s="382" t="s">
        <v>1148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>
      <c r="A84" s="382" t="s">
        <v>1300</v>
      </c>
      <c r="B84" s="382" t="s">
        <v>1300</v>
      </c>
      <c r="C84" s="382" t="s">
        <v>1213</v>
      </c>
      <c r="D84" s="382" t="s">
        <v>1148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>
      <c r="A85" s="382" t="s">
        <v>1301</v>
      </c>
      <c r="B85" s="382" t="s">
        <v>1302</v>
      </c>
      <c r="C85" s="382" t="s">
        <v>1150</v>
      </c>
      <c r="D85" s="382" t="s">
        <v>1151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>
      <c r="A86" s="382" t="s">
        <v>1247</v>
      </c>
      <c r="B86" s="382" t="s">
        <v>1247</v>
      </c>
      <c r="C86" s="382" t="s">
        <v>1150</v>
      </c>
      <c r="D86" s="382" t="s">
        <v>1151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>
      <c r="A87" s="382" t="s">
        <v>1303</v>
      </c>
      <c r="B87" s="382" t="s">
        <v>1212</v>
      </c>
      <c r="C87" s="382" t="s">
        <v>1213</v>
      </c>
      <c r="D87" s="382" t="s">
        <v>1148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>
      <c r="A88" s="382" t="s">
        <v>1304</v>
      </c>
      <c r="B88" s="382" t="s">
        <v>1305</v>
      </c>
      <c r="C88" s="382" t="s">
        <v>1150</v>
      </c>
      <c r="D88" s="382" t="s">
        <v>1151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>
      <c r="A89" s="382" t="s">
        <v>1306</v>
      </c>
      <c r="B89" s="382" t="s">
        <v>1307</v>
      </c>
      <c r="C89" s="382" t="s">
        <v>1165</v>
      </c>
      <c r="D89" s="382" t="s">
        <v>1166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>
      <c r="A90" s="382" t="s">
        <v>1308</v>
      </c>
      <c r="B90" s="382" t="s">
        <v>1068</v>
      </c>
      <c r="C90" s="382" t="s">
        <v>1165</v>
      </c>
      <c r="D90" s="382" t="s">
        <v>1166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>
      <c r="A91" s="382" t="s">
        <v>1309</v>
      </c>
      <c r="B91" s="382" t="s">
        <v>1310</v>
      </c>
      <c r="C91" s="382" t="s">
        <v>1213</v>
      </c>
      <c r="D91" s="382" t="s">
        <v>1148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>
      <c r="A92" s="382" t="s">
        <v>1311</v>
      </c>
      <c r="B92" s="382" t="s">
        <v>1204</v>
      </c>
      <c r="C92" s="382" t="s">
        <v>1150</v>
      </c>
      <c r="D92" s="382" t="s">
        <v>1151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>
      <c r="A93" s="382" t="s">
        <v>1312</v>
      </c>
      <c r="B93" s="382" t="s">
        <v>1193</v>
      </c>
      <c r="C93" s="382" t="s">
        <v>1158</v>
      </c>
      <c r="D93" s="382" t="s">
        <v>1151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>
      <c r="A94" s="382" t="s">
        <v>1313</v>
      </c>
      <c r="B94" s="382" t="s">
        <v>1310</v>
      </c>
      <c r="C94" s="382" t="s">
        <v>1213</v>
      </c>
      <c r="D94" s="382" t="s">
        <v>1148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>
      <c r="A95" s="382" t="s">
        <v>1314</v>
      </c>
      <c r="B95" s="382" t="s">
        <v>1315</v>
      </c>
      <c r="C95" s="382" t="s">
        <v>1167</v>
      </c>
      <c r="D95" s="382" t="s">
        <v>1166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>
      <c r="A96" s="382" t="s">
        <v>1316</v>
      </c>
      <c r="B96" s="382" t="s">
        <v>1316</v>
      </c>
      <c r="C96" s="382" t="s">
        <v>1163</v>
      </c>
      <c r="D96" s="382" t="s">
        <v>1151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>
      <c r="A97" s="382" t="s">
        <v>1317</v>
      </c>
      <c r="B97" s="382" t="s">
        <v>1302</v>
      </c>
      <c r="C97" s="382" t="s">
        <v>1150</v>
      </c>
      <c r="D97" s="382" t="s">
        <v>1151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>
      <c r="A98" s="382" t="s">
        <v>1318</v>
      </c>
      <c r="B98" s="382" t="s">
        <v>1175</v>
      </c>
      <c r="C98" s="382" t="s">
        <v>1150</v>
      </c>
      <c r="D98" s="382" t="s">
        <v>1151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>
      <c r="A99" s="382" t="s">
        <v>1319</v>
      </c>
      <c r="B99" s="382" t="s">
        <v>1319</v>
      </c>
      <c r="C99" s="382" t="s">
        <v>1150</v>
      </c>
      <c r="D99" s="382" t="s">
        <v>1151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>
      <c r="A100" s="382" t="s">
        <v>1320</v>
      </c>
      <c r="B100" s="382" t="s">
        <v>1321</v>
      </c>
      <c r="C100" s="382" t="s">
        <v>1170</v>
      </c>
      <c r="D100" s="382" t="s">
        <v>1151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>
      <c r="A101" s="382" t="s">
        <v>1322</v>
      </c>
      <c r="B101" s="382" t="s">
        <v>1310</v>
      </c>
      <c r="C101" s="382" t="s">
        <v>1213</v>
      </c>
      <c r="D101" s="382" t="s">
        <v>1148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>
      <c r="A102" s="382" t="s">
        <v>1323</v>
      </c>
      <c r="B102" s="382" t="s">
        <v>1237</v>
      </c>
      <c r="C102" s="382" t="s">
        <v>1165</v>
      </c>
      <c r="D102" s="382" t="s">
        <v>1166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>
      <c r="A103" s="382" t="s">
        <v>1324</v>
      </c>
      <c r="B103" s="382" t="s">
        <v>1212</v>
      </c>
      <c r="C103" s="382" t="s">
        <v>1213</v>
      </c>
      <c r="D103" s="382" t="s">
        <v>1148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>
      <c r="A104" s="382" t="s">
        <v>1325</v>
      </c>
      <c r="B104" s="382" t="s">
        <v>1157</v>
      </c>
      <c r="C104" s="382" t="s">
        <v>1158</v>
      </c>
      <c r="D104" s="382" t="s">
        <v>1151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>
      <c r="A105" s="382" t="s">
        <v>1326</v>
      </c>
      <c r="B105" s="382" t="s">
        <v>1212</v>
      </c>
      <c r="C105" s="382" t="s">
        <v>1213</v>
      </c>
      <c r="D105" s="382" t="s">
        <v>1148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>
      <c r="A106" s="382" t="s">
        <v>1327</v>
      </c>
      <c r="B106" s="382" t="s">
        <v>1310</v>
      </c>
      <c r="C106" s="382" t="s">
        <v>1213</v>
      </c>
      <c r="D106" s="382" t="s">
        <v>1148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>
      <c r="A107" s="382" t="s">
        <v>1328</v>
      </c>
      <c r="B107" s="382" t="s">
        <v>1328</v>
      </c>
      <c r="C107" s="382" t="s">
        <v>1147</v>
      </c>
      <c r="D107" s="382" t="s">
        <v>1148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>
      <c r="A108" s="382" t="s">
        <v>1329</v>
      </c>
      <c r="B108" s="382" t="s">
        <v>1072</v>
      </c>
      <c r="C108" s="382" t="s">
        <v>1167</v>
      </c>
      <c r="D108" s="382" t="s">
        <v>1166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>
      <c r="A109" s="382" t="s">
        <v>1330</v>
      </c>
      <c r="B109" s="382" t="s">
        <v>1286</v>
      </c>
      <c r="C109" s="382" t="s">
        <v>1165</v>
      </c>
      <c r="D109" s="382" t="s">
        <v>1166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>
      <c r="A110" s="382" t="s">
        <v>1331</v>
      </c>
      <c r="B110" s="382" t="s">
        <v>1207</v>
      </c>
      <c r="C110" s="382" t="s">
        <v>1170</v>
      </c>
      <c r="D110" s="382" t="s">
        <v>1151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>
      <c r="A111" s="382" t="s">
        <v>1332</v>
      </c>
      <c r="B111" s="382" t="s">
        <v>1225</v>
      </c>
      <c r="C111" s="382" t="s">
        <v>1165</v>
      </c>
      <c r="D111" s="382" t="s">
        <v>1166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>
      <c r="A112" s="382" t="s">
        <v>1333</v>
      </c>
      <c r="B112" s="382" t="s">
        <v>1334</v>
      </c>
      <c r="C112" s="382" t="s">
        <v>1150</v>
      </c>
      <c r="D112" s="382" t="s">
        <v>1151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>
      <c r="A113" s="382" t="s">
        <v>1335</v>
      </c>
      <c r="B113" s="382" t="s">
        <v>1302</v>
      </c>
      <c r="C113" s="382" t="s">
        <v>1150</v>
      </c>
      <c r="D113" s="382" t="s">
        <v>1151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>
      <c r="A114" s="382" t="s">
        <v>1336</v>
      </c>
      <c r="B114" s="382" t="s">
        <v>1337</v>
      </c>
      <c r="C114" s="382" t="s">
        <v>1170</v>
      </c>
      <c r="D114" s="382" t="s">
        <v>1151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>
      <c r="A115" s="382" t="s">
        <v>1338</v>
      </c>
      <c r="B115" s="382" t="s">
        <v>1338</v>
      </c>
      <c r="C115" s="382" t="s">
        <v>1245</v>
      </c>
      <c r="D115" s="382" t="s">
        <v>1155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>
      <c r="A116" s="382" t="s">
        <v>1339</v>
      </c>
      <c r="B116" s="382" t="s">
        <v>1233</v>
      </c>
      <c r="C116" s="382" t="s">
        <v>1234</v>
      </c>
      <c r="D116" s="382" t="s">
        <v>1166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>
      <c r="A117" s="382" t="s">
        <v>1340</v>
      </c>
      <c r="B117" s="382" t="s">
        <v>1341</v>
      </c>
      <c r="C117" s="382" t="s">
        <v>1221</v>
      </c>
      <c r="D117" s="382" t="s">
        <v>1148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>
      <c r="A118" s="382" t="s">
        <v>1342</v>
      </c>
      <c r="B118" s="382" t="s">
        <v>1320</v>
      </c>
      <c r="C118" s="382" t="s">
        <v>1170</v>
      </c>
      <c r="D118" s="382" t="s">
        <v>1151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>
      <c r="A119" s="382" t="s">
        <v>1343</v>
      </c>
      <c r="B119" s="382" t="s">
        <v>1271</v>
      </c>
      <c r="C119" s="382" t="s">
        <v>1150</v>
      </c>
      <c r="D119" s="382" t="s">
        <v>1151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>
      <c r="A120" s="382" t="s">
        <v>1344</v>
      </c>
      <c r="B120" s="382" t="s">
        <v>1344</v>
      </c>
      <c r="C120" s="382" t="s">
        <v>1221</v>
      </c>
      <c r="D120" s="382" t="s">
        <v>1148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>
      <c r="A121" s="382" t="s">
        <v>1345</v>
      </c>
      <c r="B121" s="382" t="s">
        <v>1302</v>
      </c>
      <c r="C121" s="382" t="s">
        <v>1150</v>
      </c>
      <c r="D121" s="382" t="s">
        <v>1151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>
      <c r="A122" s="382" t="s">
        <v>1346</v>
      </c>
      <c r="B122" s="382" t="s">
        <v>1347</v>
      </c>
      <c r="C122" s="382" t="s">
        <v>1167</v>
      </c>
      <c r="D122" s="382" t="s">
        <v>1166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>
      <c r="A123" s="382" t="s">
        <v>1348</v>
      </c>
      <c r="B123" s="382" t="s">
        <v>1348</v>
      </c>
      <c r="C123" s="382" t="s">
        <v>1150</v>
      </c>
      <c r="D123" s="382" t="s">
        <v>1151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>
      <c r="A124" s="382" t="s">
        <v>1227</v>
      </c>
      <c r="B124" s="382" t="s">
        <v>1227</v>
      </c>
      <c r="C124" s="382" t="s">
        <v>1167</v>
      </c>
      <c r="D124" s="382" t="s">
        <v>1166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>
      <c r="A125" s="382" t="s">
        <v>1349</v>
      </c>
      <c r="B125" s="382" t="s">
        <v>1146</v>
      </c>
      <c r="C125" s="382" t="s">
        <v>1147</v>
      </c>
      <c r="D125" s="382" t="s">
        <v>1148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>
      <c r="A126" s="382" t="s">
        <v>1350</v>
      </c>
      <c r="B126" s="382" t="s">
        <v>1350</v>
      </c>
      <c r="C126" s="382" t="s">
        <v>1170</v>
      </c>
      <c r="D126" s="382" t="s">
        <v>1151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>
      <c r="A127" s="382" t="s">
        <v>1351</v>
      </c>
      <c r="B127" s="382" t="s">
        <v>1352</v>
      </c>
      <c r="C127" s="382" t="s">
        <v>1158</v>
      </c>
      <c r="D127" s="382" t="s">
        <v>1151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>
      <c r="A128" s="382" t="s">
        <v>1353</v>
      </c>
      <c r="B128" s="382" t="s">
        <v>1354</v>
      </c>
      <c r="C128" s="382" t="s">
        <v>1154</v>
      </c>
      <c r="D128" s="382" t="s">
        <v>1155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>
      <c r="A129" s="382" t="s">
        <v>1355</v>
      </c>
      <c r="B129" s="382" t="s">
        <v>1355</v>
      </c>
      <c r="C129" s="382" t="s">
        <v>1167</v>
      </c>
      <c r="D129" s="382" t="s">
        <v>1166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>
      <c r="A130" s="382" t="s">
        <v>1356</v>
      </c>
      <c r="B130" s="382" t="s">
        <v>1321</v>
      </c>
      <c r="C130" s="382" t="s">
        <v>1170</v>
      </c>
      <c r="D130" s="382" t="s">
        <v>1151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>
      <c r="A131" s="382" t="s">
        <v>1357</v>
      </c>
      <c r="B131" s="382" t="s">
        <v>1068</v>
      </c>
      <c r="C131" s="382" t="s">
        <v>1165</v>
      </c>
      <c r="D131" s="382" t="s">
        <v>1166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>
      <c r="A132" s="382" t="s">
        <v>1358</v>
      </c>
      <c r="B132" s="382" t="s">
        <v>1305</v>
      </c>
      <c r="C132" s="382" t="s">
        <v>1150</v>
      </c>
      <c r="D132" s="382" t="s">
        <v>1151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>
      <c r="A133" s="382" t="s">
        <v>1359</v>
      </c>
      <c r="B133" s="382" t="s">
        <v>1305</v>
      </c>
      <c r="C133" s="382" t="s">
        <v>1150</v>
      </c>
      <c r="D133" s="382" t="s">
        <v>1151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>
      <c r="A134" s="382" t="s">
        <v>1360</v>
      </c>
      <c r="B134" s="382" t="s">
        <v>1361</v>
      </c>
      <c r="C134" s="382" t="s">
        <v>1167</v>
      </c>
      <c r="D134" s="382" t="s">
        <v>1166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>
      <c r="A135" s="382" t="s">
        <v>1362</v>
      </c>
      <c r="B135" s="382" t="s">
        <v>1361</v>
      </c>
      <c r="C135" s="382" t="s">
        <v>1167</v>
      </c>
      <c r="D135" s="382" t="s">
        <v>1166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>
      <c r="A136" s="382" t="s">
        <v>1363</v>
      </c>
      <c r="B136" s="382" t="s">
        <v>1364</v>
      </c>
      <c r="C136" s="382" t="s">
        <v>1147</v>
      </c>
      <c r="D136" s="382" t="s">
        <v>1148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>
      <c r="A137" s="382" t="s">
        <v>1365</v>
      </c>
      <c r="B137" s="382" t="s">
        <v>1364</v>
      </c>
      <c r="C137" s="382" t="s">
        <v>1147</v>
      </c>
      <c r="D137" s="382" t="s">
        <v>1148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>
      <c r="A138" s="382" t="s">
        <v>1175</v>
      </c>
      <c r="B138" s="382" t="s">
        <v>1175</v>
      </c>
      <c r="C138" s="382" t="s">
        <v>1150</v>
      </c>
      <c r="D138" s="382" t="s">
        <v>1151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>
      <c r="A139" s="382" t="s">
        <v>1366</v>
      </c>
      <c r="B139" s="382" t="s">
        <v>1367</v>
      </c>
      <c r="C139" s="382" t="s">
        <v>1217</v>
      </c>
      <c r="D139" s="382" t="s">
        <v>1155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>
      <c r="A140" s="382" t="s">
        <v>1368</v>
      </c>
      <c r="B140" s="382" t="s">
        <v>1247</v>
      </c>
      <c r="C140" s="382" t="s">
        <v>1150</v>
      </c>
      <c r="D140" s="382" t="s">
        <v>1151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>
      <c r="A141" s="382" t="s">
        <v>1369</v>
      </c>
      <c r="B141" s="382" t="s">
        <v>1294</v>
      </c>
      <c r="C141" s="382" t="s">
        <v>1150</v>
      </c>
      <c r="D141" s="382" t="s">
        <v>1151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>
      <c r="A142" s="382" t="s">
        <v>1370</v>
      </c>
      <c r="B142" s="382" t="s">
        <v>1361</v>
      </c>
      <c r="C142" s="382" t="s">
        <v>1167</v>
      </c>
      <c r="D142" s="382" t="s">
        <v>1166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>
      <c r="A143" s="382" t="s">
        <v>1371</v>
      </c>
      <c r="B143" s="382" t="s">
        <v>1190</v>
      </c>
      <c r="C143" s="382" t="s">
        <v>1150</v>
      </c>
      <c r="D143" s="382" t="s">
        <v>1151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>
      <c r="A144" s="382" t="s">
        <v>1372</v>
      </c>
      <c r="B144" s="382" t="s">
        <v>1338</v>
      </c>
      <c r="C144" s="382" t="s">
        <v>1245</v>
      </c>
      <c r="D144" s="382" t="s">
        <v>1155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>
      <c r="A145" s="382" t="s">
        <v>1373</v>
      </c>
      <c r="B145" s="382" t="s">
        <v>1373</v>
      </c>
      <c r="C145" s="382" t="s">
        <v>1186</v>
      </c>
      <c r="D145" s="382" t="s">
        <v>1166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>
      <c r="A146" s="382" t="s">
        <v>1374</v>
      </c>
      <c r="B146" s="382" t="s">
        <v>1375</v>
      </c>
      <c r="C146" s="382" t="s">
        <v>1221</v>
      </c>
      <c r="D146" s="382" t="s">
        <v>1148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>
      <c r="A147" s="382" t="s">
        <v>1376</v>
      </c>
      <c r="B147" s="382" t="s">
        <v>1375</v>
      </c>
      <c r="C147" s="382" t="s">
        <v>1377</v>
      </c>
      <c r="D147" s="382" t="s">
        <v>1148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>
      <c r="A148" s="382" t="s">
        <v>1378</v>
      </c>
      <c r="B148" s="382" t="s">
        <v>1379</v>
      </c>
      <c r="C148" s="382" t="s">
        <v>1170</v>
      </c>
      <c r="D148" s="382" t="s">
        <v>1151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>
      <c r="A149" s="382" t="s">
        <v>1380</v>
      </c>
      <c r="B149" s="382" t="s">
        <v>1381</v>
      </c>
      <c r="C149" s="382" t="s">
        <v>1165</v>
      </c>
      <c r="D149" s="382" t="s">
        <v>1166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>
      <c r="A150" s="382" t="s">
        <v>1382</v>
      </c>
      <c r="B150" s="382" t="s">
        <v>1383</v>
      </c>
      <c r="C150" s="382" t="s">
        <v>1154</v>
      </c>
      <c r="D150" s="382" t="s">
        <v>1155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>
      <c r="A151" s="382" t="s">
        <v>1384</v>
      </c>
      <c r="B151" s="382" t="s">
        <v>1385</v>
      </c>
      <c r="C151" s="382" t="s">
        <v>1186</v>
      </c>
      <c r="D151" s="382" t="s">
        <v>1166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>
      <c r="A152" s="382" t="s">
        <v>1386</v>
      </c>
      <c r="B152" s="382" t="s">
        <v>1387</v>
      </c>
      <c r="C152" s="382" t="s">
        <v>1186</v>
      </c>
      <c r="D152" s="382" t="s">
        <v>1166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>
      <c r="A153" s="382" t="s">
        <v>1388</v>
      </c>
      <c r="B153" s="382" t="s">
        <v>1389</v>
      </c>
      <c r="C153" s="382" t="s">
        <v>1234</v>
      </c>
      <c r="D153" s="382" t="s">
        <v>1166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>
      <c r="A154" s="382" t="s">
        <v>1390</v>
      </c>
      <c r="B154" s="382" t="s">
        <v>1391</v>
      </c>
      <c r="C154" s="382" t="s">
        <v>1245</v>
      </c>
      <c r="D154" s="382" t="s">
        <v>1155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>
      <c r="A155" s="382" t="s">
        <v>1392</v>
      </c>
      <c r="B155" s="382" t="s">
        <v>1310</v>
      </c>
      <c r="C155" s="382" t="s">
        <v>1213</v>
      </c>
      <c r="D155" s="382" t="s">
        <v>1148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>
      <c r="A156" s="382" t="s">
        <v>1393</v>
      </c>
      <c r="B156" s="382" t="s">
        <v>1258</v>
      </c>
      <c r="C156" s="382" t="s">
        <v>1165</v>
      </c>
      <c r="D156" s="382" t="s">
        <v>1166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>
      <c r="A157" s="382" t="s">
        <v>1394</v>
      </c>
      <c r="B157" s="382" t="s">
        <v>1175</v>
      </c>
      <c r="C157" s="382" t="s">
        <v>1150</v>
      </c>
      <c r="D157" s="382" t="s">
        <v>1151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>
      <c r="A158" s="382" t="s">
        <v>1395</v>
      </c>
      <c r="B158" s="382" t="s">
        <v>1396</v>
      </c>
      <c r="C158" s="382" t="s">
        <v>1158</v>
      </c>
      <c r="D158" s="382" t="s">
        <v>1151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>
      <c r="A159" s="382" t="s">
        <v>1397</v>
      </c>
      <c r="B159" s="382" t="s">
        <v>1175</v>
      </c>
      <c r="C159" s="382" t="s">
        <v>1150</v>
      </c>
      <c r="D159" s="382" t="s">
        <v>1151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>
      <c r="A160" s="382" t="s">
        <v>1271</v>
      </c>
      <c r="B160" s="382" t="s">
        <v>1271</v>
      </c>
      <c r="C160" s="382" t="s">
        <v>1150</v>
      </c>
      <c r="D160" s="382" t="s">
        <v>1151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>
      <c r="A161" s="382" t="s">
        <v>1398</v>
      </c>
      <c r="B161" s="382" t="s">
        <v>1399</v>
      </c>
      <c r="C161" s="382" t="s">
        <v>1147</v>
      </c>
      <c r="D161" s="382" t="s">
        <v>1148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>
      <c r="A162" s="382" t="s">
        <v>1400</v>
      </c>
      <c r="B162" s="382" t="s">
        <v>1399</v>
      </c>
      <c r="C162" s="382" t="s">
        <v>1269</v>
      </c>
      <c r="D162" s="382" t="s">
        <v>1151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>
      <c r="A163" s="382" t="s">
        <v>1401</v>
      </c>
      <c r="B163" s="382" t="s">
        <v>1402</v>
      </c>
      <c r="C163" s="382" t="s">
        <v>1158</v>
      </c>
      <c r="D163" s="382" t="s">
        <v>1151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>
      <c r="A164" s="382" t="s">
        <v>1403</v>
      </c>
      <c r="B164" s="382" t="s">
        <v>1225</v>
      </c>
      <c r="C164" s="382" t="s">
        <v>1165</v>
      </c>
      <c r="D164" s="382" t="s">
        <v>1166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>
      <c r="A165" s="382" t="s">
        <v>1404</v>
      </c>
      <c r="B165" s="382" t="s">
        <v>1072</v>
      </c>
      <c r="C165" s="382" t="s">
        <v>1167</v>
      </c>
      <c r="D165" s="382" t="s">
        <v>1166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>
      <c r="A166" s="382" t="s">
        <v>1405</v>
      </c>
      <c r="B166" s="382" t="s">
        <v>1406</v>
      </c>
      <c r="C166" s="382" t="s">
        <v>1161</v>
      </c>
      <c r="D166" s="382" t="s">
        <v>1148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>
      <c r="A167" s="382" t="s">
        <v>1407</v>
      </c>
      <c r="B167" s="382" t="s">
        <v>1408</v>
      </c>
      <c r="C167" s="382" t="s">
        <v>1213</v>
      </c>
      <c r="D167" s="382" t="s">
        <v>1148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>
      <c r="A168" s="382" t="s">
        <v>1409</v>
      </c>
      <c r="B168" s="382" t="s">
        <v>1067</v>
      </c>
      <c r="C168" s="382" t="s">
        <v>1245</v>
      </c>
      <c r="D168" s="382" t="s">
        <v>1155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>
      <c r="A169" s="382" t="s">
        <v>1410</v>
      </c>
      <c r="B169" s="382" t="s">
        <v>1072</v>
      </c>
      <c r="C169" s="382" t="s">
        <v>1167</v>
      </c>
      <c r="D169" s="382" t="s">
        <v>1166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>
      <c r="A170" s="382" t="s">
        <v>1411</v>
      </c>
      <c r="B170" s="382" t="s">
        <v>1305</v>
      </c>
      <c r="C170" s="382" t="s">
        <v>1150</v>
      </c>
      <c r="D170" s="382" t="s">
        <v>1151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>
      <c r="A171" s="382" t="s">
        <v>1412</v>
      </c>
      <c r="B171" s="382" t="s">
        <v>1225</v>
      </c>
      <c r="C171" s="382" t="s">
        <v>1165</v>
      </c>
      <c r="D171" s="382" t="s">
        <v>1166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>
      <c r="A172" s="382" t="s">
        <v>1413</v>
      </c>
      <c r="B172" s="382" t="s">
        <v>1338</v>
      </c>
      <c r="C172" s="382" t="s">
        <v>1245</v>
      </c>
      <c r="D172" s="382" t="s">
        <v>1155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>
      <c r="A173" s="382" t="s">
        <v>1414</v>
      </c>
      <c r="B173" s="382" t="s">
        <v>1214</v>
      </c>
      <c r="C173" s="382" t="s">
        <v>1167</v>
      </c>
      <c r="D173" s="382" t="s">
        <v>1166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>
      <c r="A174" s="382" t="s">
        <v>1415</v>
      </c>
      <c r="B174" s="382" t="s">
        <v>1355</v>
      </c>
      <c r="C174" s="382" t="s">
        <v>1167</v>
      </c>
      <c r="D174" s="382" t="s">
        <v>1166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>
      <c r="A175" s="382" t="s">
        <v>1416</v>
      </c>
      <c r="B175" s="382" t="s">
        <v>1417</v>
      </c>
      <c r="C175" s="382" t="s">
        <v>1165</v>
      </c>
      <c r="D175" s="382" t="s">
        <v>1166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>
      <c r="A176" s="382" t="s">
        <v>1418</v>
      </c>
      <c r="B176" s="382" t="s">
        <v>1225</v>
      </c>
      <c r="C176" s="382" t="s">
        <v>1165</v>
      </c>
      <c r="D176" s="382" t="s">
        <v>1166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>
      <c r="A177" s="382" t="s">
        <v>1419</v>
      </c>
      <c r="B177" s="382" t="s">
        <v>1225</v>
      </c>
      <c r="C177" s="382" t="s">
        <v>1165</v>
      </c>
      <c r="D177" s="382" t="s">
        <v>1166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>
      <c r="A178" s="382" t="s">
        <v>1420</v>
      </c>
      <c r="B178" s="382" t="s">
        <v>1212</v>
      </c>
      <c r="C178" s="382" t="s">
        <v>1213</v>
      </c>
      <c r="D178" s="382" t="s">
        <v>1148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>
      <c r="A179" s="382" t="s">
        <v>1421</v>
      </c>
      <c r="B179" s="382" t="s">
        <v>1225</v>
      </c>
      <c r="C179" s="382" t="s">
        <v>1165</v>
      </c>
      <c r="D179" s="382" t="s">
        <v>1166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>
      <c r="A180" s="382" t="s">
        <v>1422</v>
      </c>
      <c r="B180" s="382" t="s">
        <v>1423</v>
      </c>
      <c r="C180" s="382" t="s">
        <v>1170</v>
      </c>
      <c r="D180" s="382" t="s">
        <v>1151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>
      <c r="A181" s="382" t="s">
        <v>1424</v>
      </c>
      <c r="B181" s="382" t="s">
        <v>1424</v>
      </c>
      <c r="C181" s="382" t="s">
        <v>1150</v>
      </c>
      <c r="D181" s="382" t="s">
        <v>1151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>
      <c r="A182" s="382" t="s">
        <v>1425</v>
      </c>
      <c r="B182" s="382" t="s">
        <v>1249</v>
      </c>
      <c r="C182" s="382" t="s">
        <v>1213</v>
      </c>
      <c r="D182" s="382" t="s">
        <v>1148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>
      <c r="A183" s="382" t="s">
        <v>1426</v>
      </c>
      <c r="B183" s="382" t="s">
        <v>1417</v>
      </c>
      <c r="C183" s="382" t="s">
        <v>1165</v>
      </c>
      <c r="D183" s="382" t="s">
        <v>1166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>
      <c r="A184" s="382" t="s">
        <v>1427</v>
      </c>
      <c r="B184" s="382" t="s">
        <v>1389</v>
      </c>
      <c r="C184" s="382" t="s">
        <v>1234</v>
      </c>
      <c r="D184" s="382" t="s">
        <v>1166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>
      <c r="A185" s="382" t="s">
        <v>1428</v>
      </c>
      <c r="B185" s="382" t="s">
        <v>1233</v>
      </c>
      <c r="C185" s="382" t="s">
        <v>1234</v>
      </c>
      <c r="D185" s="382" t="s">
        <v>1166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>
      <c r="A186" s="382" t="s">
        <v>1429</v>
      </c>
      <c r="B186" s="382" t="s">
        <v>1389</v>
      </c>
      <c r="C186" s="382" t="s">
        <v>1234</v>
      </c>
      <c r="D186" s="382" t="s">
        <v>1166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>
      <c r="A187" s="382" t="s">
        <v>1430</v>
      </c>
      <c r="B187" s="382" t="s">
        <v>1431</v>
      </c>
      <c r="C187" s="382" t="s">
        <v>1170</v>
      </c>
      <c r="D187" s="382" t="s">
        <v>1151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>
      <c r="A188" s="382" t="s">
        <v>1432</v>
      </c>
      <c r="B188" s="382" t="s">
        <v>1433</v>
      </c>
      <c r="C188" s="382" t="s">
        <v>1150</v>
      </c>
      <c r="D188" s="382" t="s">
        <v>1151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>
      <c r="A189" s="382" t="s">
        <v>1434</v>
      </c>
      <c r="B189" s="382" t="s">
        <v>1068</v>
      </c>
      <c r="C189" s="382" t="s">
        <v>1165</v>
      </c>
      <c r="D189" s="382" t="s">
        <v>1166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>
      <c r="A190" s="382" t="s">
        <v>1435</v>
      </c>
      <c r="B190" s="382" t="s">
        <v>1381</v>
      </c>
      <c r="C190" s="382" t="s">
        <v>1165</v>
      </c>
      <c r="D190" s="382" t="s">
        <v>1166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>
      <c r="A191" s="382" t="s">
        <v>1436</v>
      </c>
      <c r="B191" s="382" t="s">
        <v>1171</v>
      </c>
      <c r="C191" s="382" t="s">
        <v>1150</v>
      </c>
      <c r="D191" s="382" t="s">
        <v>1151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>
      <c r="A192" s="382" t="s">
        <v>1437</v>
      </c>
      <c r="B192" s="382" t="s">
        <v>1375</v>
      </c>
      <c r="C192" s="382" t="s">
        <v>1221</v>
      </c>
      <c r="D192" s="382" t="s">
        <v>1148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>
      <c r="A193" s="382" t="s">
        <v>1438</v>
      </c>
      <c r="B193" s="382" t="s">
        <v>1439</v>
      </c>
      <c r="C193" s="382" t="s">
        <v>1213</v>
      </c>
      <c r="D193" s="382" t="s">
        <v>1148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>
      <c r="A194" s="382" t="s">
        <v>1070</v>
      </c>
      <c r="B194" s="382" t="s">
        <v>1070</v>
      </c>
      <c r="C194" s="382" t="s">
        <v>1070</v>
      </c>
      <c r="D194" s="382" t="s">
        <v>1151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>
      <c r="A195" s="382" t="s">
        <v>1440</v>
      </c>
      <c r="B195" s="382" t="s">
        <v>1441</v>
      </c>
      <c r="C195" s="382" t="s">
        <v>1189</v>
      </c>
      <c r="D195" s="382" t="s">
        <v>1155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>
      <c r="A196" s="382" t="s">
        <v>1442</v>
      </c>
      <c r="B196" s="382" t="s">
        <v>1072</v>
      </c>
      <c r="C196" s="382" t="s">
        <v>1167</v>
      </c>
      <c r="D196" s="382" t="s">
        <v>1166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>
      <c r="A197" s="382" t="s">
        <v>1443</v>
      </c>
      <c r="B197" s="382" t="s">
        <v>1444</v>
      </c>
      <c r="C197" s="382" t="s">
        <v>1158</v>
      </c>
      <c r="D197" s="382" t="s">
        <v>1151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>
      <c r="A198" s="382" t="s">
        <v>1445</v>
      </c>
      <c r="B198" s="382" t="s">
        <v>1341</v>
      </c>
      <c r="C198" s="382" t="s">
        <v>1221</v>
      </c>
      <c r="D198" s="382" t="s">
        <v>1148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>
      <c r="A199" s="382" t="s">
        <v>1446</v>
      </c>
      <c r="B199" s="382" t="s">
        <v>1294</v>
      </c>
      <c r="C199" s="382" t="s">
        <v>1150</v>
      </c>
      <c r="D199" s="382" t="s">
        <v>1151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>
      <c r="A200" s="382" t="s">
        <v>1447</v>
      </c>
      <c r="B200" s="382" t="s">
        <v>1448</v>
      </c>
      <c r="C200" s="382" t="s">
        <v>1158</v>
      </c>
      <c r="D200" s="382" t="s">
        <v>1151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>
      <c r="A201" s="382" t="s">
        <v>1449</v>
      </c>
      <c r="B201" s="382" t="s">
        <v>1450</v>
      </c>
      <c r="C201" s="382" t="s">
        <v>1210</v>
      </c>
      <c r="D201" s="382" t="s">
        <v>1155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>
      <c r="A202" s="382" t="s">
        <v>1451</v>
      </c>
      <c r="B202" s="382" t="s">
        <v>1153</v>
      </c>
      <c r="C202" s="382" t="s">
        <v>1154</v>
      </c>
      <c r="D202" s="382" t="s">
        <v>1155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>
      <c r="A203" s="382" t="s">
        <v>1452</v>
      </c>
      <c r="B203" s="382" t="s">
        <v>1242</v>
      </c>
      <c r="C203" s="382" t="s">
        <v>1189</v>
      </c>
      <c r="D203" s="382" t="s">
        <v>1155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>
      <c r="A204" s="382" t="s">
        <v>1065</v>
      </c>
      <c r="B204" s="382" t="s">
        <v>1065</v>
      </c>
      <c r="C204" s="382" t="s">
        <v>1154</v>
      </c>
      <c r="D204" s="382" t="s">
        <v>1155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>
      <c r="A205" s="382" t="s">
        <v>1453</v>
      </c>
      <c r="B205" s="382" t="s">
        <v>1441</v>
      </c>
      <c r="C205" s="382" t="s">
        <v>1189</v>
      </c>
      <c r="D205" s="382" t="s">
        <v>1155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>
      <c r="A206" s="382" t="s">
        <v>1454</v>
      </c>
      <c r="B206" s="382" t="s">
        <v>1294</v>
      </c>
      <c r="C206" s="382" t="s">
        <v>1150</v>
      </c>
      <c r="D206" s="382" t="s">
        <v>1151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>
      <c r="A207" s="382" t="s">
        <v>1455</v>
      </c>
      <c r="B207" s="382" t="s">
        <v>1456</v>
      </c>
      <c r="C207" s="382" t="s">
        <v>1167</v>
      </c>
      <c r="D207" s="382" t="s">
        <v>1166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>
      <c r="A208" s="382" t="s">
        <v>1457</v>
      </c>
      <c r="B208" s="382" t="s">
        <v>1247</v>
      </c>
      <c r="C208" s="382" t="s">
        <v>1150</v>
      </c>
      <c r="D208" s="382" t="s">
        <v>1151</v>
      </c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>
      <c r="A209" s="382" t="s">
        <v>1302</v>
      </c>
      <c r="B209" s="382" t="s">
        <v>1302</v>
      </c>
      <c r="C209" s="382" t="s">
        <v>1150</v>
      </c>
      <c r="D209" s="382" t="s">
        <v>1151</v>
      </c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>
      <c r="A210" s="382" t="s">
        <v>1458</v>
      </c>
      <c r="B210" s="382" t="s">
        <v>1361</v>
      </c>
      <c r="C210" s="382" t="s">
        <v>1167</v>
      </c>
      <c r="D210" s="382" t="s">
        <v>1166</v>
      </c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>
      <c r="A211" s="382" t="s">
        <v>1459</v>
      </c>
      <c r="B211" s="382" t="s">
        <v>1383</v>
      </c>
      <c r="C211" s="382" t="s">
        <v>1154</v>
      </c>
      <c r="D211" s="382" t="s">
        <v>1155</v>
      </c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>
      <c r="A212" s="382" t="s">
        <v>1460</v>
      </c>
      <c r="B212" s="382" t="s">
        <v>1461</v>
      </c>
      <c r="C212" s="382" t="s">
        <v>1167</v>
      </c>
      <c r="D212" s="382" t="s">
        <v>1166</v>
      </c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>
      <c r="A213" s="382" t="s">
        <v>1462</v>
      </c>
      <c r="B213" s="382" t="s">
        <v>1463</v>
      </c>
      <c r="C213" s="382" t="s">
        <v>1217</v>
      </c>
      <c r="D213" s="382" t="s">
        <v>1155</v>
      </c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>
      <c r="A214" s="382" t="s">
        <v>1464</v>
      </c>
      <c r="B214" s="382" t="s">
        <v>1361</v>
      </c>
      <c r="C214" s="382" t="s">
        <v>1167</v>
      </c>
      <c r="D214" s="382" t="s">
        <v>1166</v>
      </c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>
      <c r="A215" s="382" t="s">
        <v>1465</v>
      </c>
      <c r="B215" s="382" t="s">
        <v>1233</v>
      </c>
      <c r="C215" s="382" t="s">
        <v>1234</v>
      </c>
      <c r="D215" s="382" t="s">
        <v>1166</v>
      </c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>
      <c r="A216" s="382" t="s">
        <v>1466</v>
      </c>
      <c r="B216" s="382" t="s">
        <v>1068</v>
      </c>
      <c r="C216" s="382" t="s">
        <v>1165</v>
      </c>
      <c r="D216" s="382" t="s">
        <v>1166</v>
      </c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>
      <c r="A217" s="382" t="s">
        <v>1467</v>
      </c>
      <c r="B217" s="382" t="s">
        <v>1153</v>
      </c>
      <c r="C217" s="382" t="s">
        <v>1154</v>
      </c>
      <c r="D217" s="382" t="s">
        <v>1155</v>
      </c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>
      <c r="A218" s="382" t="s">
        <v>1468</v>
      </c>
      <c r="B218" s="382" t="s">
        <v>1468</v>
      </c>
      <c r="C218" s="382" t="s">
        <v>1150</v>
      </c>
      <c r="D218" s="382" t="s">
        <v>1151</v>
      </c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>
      <c r="A219" s="382" t="s">
        <v>1469</v>
      </c>
      <c r="B219" s="382" t="s">
        <v>1441</v>
      </c>
      <c r="C219" s="382" t="s">
        <v>1189</v>
      </c>
      <c r="D219" s="382" t="s">
        <v>1155</v>
      </c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>
      <c r="A220" s="382" t="s">
        <v>1470</v>
      </c>
      <c r="B220" s="382" t="s">
        <v>1071</v>
      </c>
      <c r="C220" s="382" t="s">
        <v>1150</v>
      </c>
      <c r="D220" s="382" t="s">
        <v>1151</v>
      </c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>
      <c r="A221" s="382" t="s">
        <v>1261</v>
      </c>
      <c r="B221" s="382" t="s">
        <v>1261</v>
      </c>
      <c r="C221" s="382" t="s">
        <v>1154</v>
      </c>
      <c r="D221" s="382" t="s">
        <v>1155</v>
      </c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>
      <c r="A222" s="382" t="s">
        <v>1471</v>
      </c>
      <c r="B222" s="382" t="s">
        <v>1233</v>
      </c>
      <c r="C222" s="382" t="s">
        <v>1234</v>
      </c>
      <c r="D222" s="382" t="s">
        <v>1166</v>
      </c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>
      <c r="A223" s="382" t="s">
        <v>1383</v>
      </c>
      <c r="B223" s="382" t="s">
        <v>1383</v>
      </c>
      <c r="C223" s="382" t="s">
        <v>1154</v>
      </c>
      <c r="D223" s="382" t="s">
        <v>1155</v>
      </c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>
      <c r="A224" s="382" t="s">
        <v>1383</v>
      </c>
      <c r="B224" s="382" t="s">
        <v>1383</v>
      </c>
      <c r="C224" s="382" t="s">
        <v>1154</v>
      </c>
      <c r="D224" s="382" t="s">
        <v>1155</v>
      </c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>
      <c r="A225" s="382" t="s">
        <v>1472</v>
      </c>
      <c r="B225" s="382" t="s">
        <v>1233</v>
      </c>
      <c r="C225" s="382" t="s">
        <v>1234</v>
      </c>
      <c r="D225" s="382" t="s">
        <v>1166</v>
      </c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>
      <c r="A226" s="382" t="s">
        <v>1473</v>
      </c>
      <c r="B226" s="382" t="s">
        <v>1233</v>
      </c>
      <c r="C226" s="382" t="s">
        <v>1234</v>
      </c>
      <c r="D226" s="382" t="s">
        <v>1166</v>
      </c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>
      <c r="A227" s="382" t="s">
        <v>1474</v>
      </c>
      <c r="B227" s="382" t="s">
        <v>1474</v>
      </c>
      <c r="C227" s="382" t="s">
        <v>1221</v>
      </c>
      <c r="D227" s="382" t="s">
        <v>1148</v>
      </c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>
      <c r="A228" s="382" t="s">
        <v>1475</v>
      </c>
      <c r="B228" s="382" t="s">
        <v>1367</v>
      </c>
      <c r="C228" s="382" t="s">
        <v>1217</v>
      </c>
      <c r="D228" s="382" t="s">
        <v>1155</v>
      </c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>
      <c r="A229" s="382" t="s">
        <v>1476</v>
      </c>
      <c r="B229" s="382" t="s">
        <v>1361</v>
      </c>
      <c r="C229" s="382" t="s">
        <v>1167</v>
      </c>
      <c r="D229" s="382" t="s">
        <v>1166</v>
      </c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>
      <c r="A230" s="382" t="s">
        <v>1477</v>
      </c>
      <c r="B230" s="382" t="s">
        <v>1478</v>
      </c>
      <c r="C230" s="382" t="s">
        <v>1186</v>
      </c>
      <c r="D230" s="382" t="s">
        <v>1166</v>
      </c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>
      <c r="A231" s="382" t="s">
        <v>1479</v>
      </c>
      <c r="B231" s="382" t="s">
        <v>1480</v>
      </c>
      <c r="C231" s="382" t="s">
        <v>1163</v>
      </c>
      <c r="D231" s="382" t="s">
        <v>1151</v>
      </c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>
      <c r="A232" s="382" t="s">
        <v>1481</v>
      </c>
      <c r="B232" s="382" t="s">
        <v>1200</v>
      </c>
      <c r="C232" s="382" t="s">
        <v>1165</v>
      </c>
      <c r="D232" s="382" t="s">
        <v>1166</v>
      </c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>
      <c r="A233" s="382" t="s">
        <v>1482</v>
      </c>
      <c r="B233" s="382" t="s">
        <v>1227</v>
      </c>
      <c r="C233" s="382" t="s">
        <v>1167</v>
      </c>
      <c r="D233" s="382" t="s">
        <v>1166</v>
      </c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>
      <c r="A234" s="382" t="s">
        <v>1483</v>
      </c>
      <c r="B234" s="382" t="s">
        <v>1484</v>
      </c>
      <c r="C234" s="382" t="s">
        <v>1167</v>
      </c>
      <c r="D234" s="382" t="s">
        <v>1166</v>
      </c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>
      <c r="A235" s="382" t="s">
        <v>1485</v>
      </c>
      <c r="B235" s="382" t="s">
        <v>1486</v>
      </c>
      <c r="C235" s="382" t="s">
        <v>1487</v>
      </c>
      <c r="D235" s="382" t="s">
        <v>1148</v>
      </c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>
      <c r="A236" s="382" t="s">
        <v>1488</v>
      </c>
      <c r="B236" s="382" t="s">
        <v>1489</v>
      </c>
      <c r="C236" s="382" t="s">
        <v>1245</v>
      </c>
      <c r="D236" s="382" t="s">
        <v>1155</v>
      </c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>
      <c r="A237" s="382" t="s">
        <v>1490</v>
      </c>
      <c r="B237" s="382" t="s">
        <v>1439</v>
      </c>
      <c r="C237" s="382" t="s">
        <v>1213</v>
      </c>
      <c r="D237" s="382" t="s">
        <v>1148</v>
      </c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>
      <c r="A238" s="382" t="s">
        <v>1491</v>
      </c>
      <c r="B238" s="382" t="s">
        <v>1247</v>
      </c>
      <c r="C238" s="382" t="s">
        <v>1150</v>
      </c>
      <c r="D238" s="382" t="s">
        <v>1151</v>
      </c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>
      <c r="A239" s="382" t="s">
        <v>1492</v>
      </c>
      <c r="B239" s="382" t="s">
        <v>1347</v>
      </c>
      <c r="C239" s="382" t="s">
        <v>1167</v>
      </c>
      <c r="D239" s="382" t="s">
        <v>1166</v>
      </c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>
      <c r="A240" s="382" t="s">
        <v>1493</v>
      </c>
      <c r="B240" s="382" t="s">
        <v>1494</v>
      </c>
      <c r="C240" s="382" t="s">
        <v>1170</v>
      </c>
      <c r="D240" s="382" t="s">
        <v>1151</v>
      </c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>
      <c r="A241" s="382" t="s">
        <v>1183</v>
      </c>
      <c r="B241" s="382" t="s">
        <v>1183</v>
      </c>
      <c r="C241" s="382" t="s">
        <v>1150</v>
      </c>
      <c r="D241" s="382" t="s">
        <v>1151</v>
      </c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>
      <c r="A242" s="382" t="s">
        <v>1495</v>
      </c>
      <c r="B242" s="382" t="s">
        <v>1496</v>
      </c>
      <c r="C242" s="382" t="s">
        <v>1167</v>
      </c>
      <c r="D242" s="382" t="s">
        <v>1166</v>
      </c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>
      <c r="A243" s="382" t="s">
        <v>1497</v>
      </c>
      <c r="B243" s="382" t="s">
        <v>1072</v>
      </c>
      <c r="C243" s="382" t="s">
        <v>1167</v>
      </c>
      <c r="D243" s="382" t="s">
        <v>1166</v>
      </c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>
      <c r="A244" s="382" t="s">
        <v>1498</v>
      </c>
      <c r="B244" s="382" t="s">
        <v>1396</v>
      </c>
      <c r="C244" s="382" t="s">
        <v>1158</v>
      </c>
      <c r="D244" s="382" t="s">
        <v>1151</v>
      </c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>
      <c r="A245" s="382" t="s">
        <v>1499</v>
      </c>
      <c r="B245" s="382" t="s">
        <v>1499</v>
      </c>
      <c r="C245" s="382" t="s">
        <v>1500</v>
      </c>
      <c r="D245" s="382" t="s">
        <v>1151</v>
      </c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>
      <c r="A246" s="382" t="s">
        <v>1501</v>
      </c>
      <c r="B246" s="382" t="s">
        <v>1424</v>
      </c>
      <c r="C246" s="382" t="s">
        <v>1150</v>
      </c>
      <c r="D246" s="382" t="s">
        <v>1151</v>
      </c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>
      <c r="A247" s="382" t="s">
        <v>1502</v>
      </c>
      <c r="B247" s="382" t="s">
        <v>1502</v>
      </c>
      <c r="C247" s="382" t="s">
        <v>1502</v>
      </c>
      <c r="D247" s="382" t="s">
        <v>1151</v>
      </c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>
      <c r="A248" s="382" t="s">
        <v>1503</v>
      </c>
      <c r="B248" s="382" t="s">
        <v>1204</v>
      </c>
      <c r="C248" s="382" t="s">
        <v>1150</v>
      </c>
      <c r="D248" s="382" t="s">
        <v>1151</v>
      </c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>
      <c r="A249" s="382" t="s">
        <v>1504</v>
      </c>
      <c r="B249" s="382" t="s">
        <v>1505</v>
      </c>
      <c r="C249" s="382" t="s">
        <v>1165</v>
      </c>
      <c r="D249" s="382" t="s">
        <v>1166</v>
      </c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>
      <c r="A250" s="382" t="s">
        <v>1506</v>
      </c>
      <c r="B250" s="382" t="s">
        <v>1171</v>
      </c>
      <c r="C250" s="382" t="s">
        <v>1150</v>
      </c>
      <c r="D250" s="382" t="s">
        <v>1151</v>
      </c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>
      <c r="A251" s="382" t="s">
        <v>1507</v>
      </c>
      <c r="B251" s="382" t="s">
        <v>1508</v>
      </c>
      <c r="C251" s="382" t="s">
        <v>1186</v>
      </c>
      <c r="D251" s="382" t="s">
        <v>1166</v>
      </c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>
      <c r="A252" s="382" t="s">
        <v>1509</v>
      </c>
      <c r="B252" s="382" t="s">
        <v>1510</v>
      </c>
      <c r="C252" s="382" t="s">
        <v>1170</v>
      </c>
      <c r="D252" s="382" t="s">
        <v>1151</v>
      </c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>
      <c r="A253" s="382" t="s">
        <v>1511</v>
      </c>
      <c r="B253" s="382" t="s">
        <v>1391</v>
      </c>
      <c r="C253" s="382" t="s">
        <v>1245</v>
      </c>
      <c r="D253" s="382" t="s">
        <v>1155</v>
      </c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>
      <c r="A254" s="382" t="s">
        <v>1512</v>
      </c>
      <c r="B254" s="382" t="s">
        <v>1512</v>
      </c>
      <c r="C254" s="382" t="s">
        <v>1186</v>
      </c>
      <c r="D254" s="382" t="s">
        <v>1166</v>
      </c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>
      <c r="A255" s="382" t="s">
        <v>1513</v>
      </c>
      <c r="B255" s="382" t="s">
        <v>1225</v>
      </c>
      <c r="C255" s="382" t="s">
        <v>1165</v>
      </c>
      <c r="D255" s="382" t="s">
        <v>1166</v>
      </c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>
      <c r="A256" s="382" t="s">
        <v>1514</v>
      </c>
      <c r="B256" s="382" t="s">
        <v>1294</v>
      </c>
      <c r="C256" s="382" t="s">
        <v>1150</v>
      </c>
      <c r="D256" s="382" t="s">
        <v>1151</v>
      </c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>
      <c r="A257" s="382" t="s">
        <v>1515</v>
      </c>
      <c r="B257" s="382" t="s">
        <v>1515</v>
      </c>
      <c r="C257" s="382" t="s">
        <v>1161</v>
      </c>
      <c r="D257" s="382" t="s">
        <v>1148</v>
      </c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>
      <c r="A258" s="382" t="s">
        <v>1516</v>
      </c>
      <c r="B258" s="382" t="s">
        <v>1361</v>
      </c>
      <c r="C258" s="382" t="s">
        <v>1167</v>
      </c>
      <c r="D258" s="382" t="s">
        <v>1166</v>
      </c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>
      <c r="A259" s="382" t="s">
        <v>1517</v>
      </c>
      <c r="B259" s="382" t="s">
        <v>1361</v>
      </c>
      <c r="C259" s="382" t="s">
        <v>1167</v>
      </c>
      <c r="D259" s="382" t="s">
        <v>1166</v>
      </c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>
      <c r="A260" s="382" t="s">
        <v>1518</v>
      </c>
      <c r="B260" s="382" t="s">
        <v>1169</v>
      </c>
      <c r="C260" s="382" t="s">
        <v>1170</v>
      </c>
      <c r="D260" s="382" t="s">
        <v>1151</v>
      </c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>
      <c r="A261" s="382" t="s">
        <v>1519</v>
      </c>
      <c r="B261" s="382" t="s">
        <v>1520</v>
      </c>
      <c r="C261" s="382" t="s">
        <v>1167</v>
      </c>
      <c r="D261" s="382" t="s">
        <v>1166</v>
      </c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>
      <c r="A262" s="382" t="s">
        <v>1521</v>
      </c>
      <c r="B262" s="382" t="s">
        <v>1354</v>
      </c>
      <c r="C262" s="382" t="s">
        <v>1154</v>
      </c>
      <c r="D262" s="382" t="s">
        <v>1155</v>
      </c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>
      <c r="A263" s="382" t="s">
        <v>1522</v>
      </c>
      <c r="B263" s="382" t="s">
        <v>1337</v>
      </c>
      <c r="C263" s="382" t="s">
        <v>1170</v>
      </c>
      <c r="D263" s="382" t="s">
        <v>1151</v>
      </c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>
      <c r="A264" s="382" t="s">
        <v>1523</v>
      </c>
      <c r="B264" s="382" t="s">
        <v>1214</v>
      </c>
      <c r="C264" s="382" t="s">
        <v>1167</v>
      </c>
      <c r="D264" s="382" t="s">
        <v>1166</v>
      </c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>
      <c r="A265" s="382" t="s">
        <v>1524</v>
      </c>
      <c r="B265" s="382" t="s">
        <v>1525</v>
      </c>
      <c r="C265" s="382" t="s">
        <v>1158</v>
      </c>
      <c r="D265" s="382" t="s">
        <v>1151</v>
      </c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>
      <c r="A266" s="382" t="s">
        <v>1526</v>
      </c>
      <c r="B266" s="382" t="s">
        <v>1450</v>
      </c>
      <c r="C266" s="382" t="s">
        <v>1210</v>
      </c>
      <c r="D266" s="382" t="s">
        <v>1155</v>
      </c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>
      <c r="A267" s="382" t="s">
        <v>1527</v>
      </c>
      <c r="B267" s="382" t="s">
        <v>1527</v>
      </c>
      <c r="C267" s="382" t="s">
        <v>1245</v>
      </c>
      <c r="D267" s="382" t="s">
        <v>1155</v>
      </c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>
      <c r="A268" s="382" t="s">
        <v>1528</v>
      </c>
      <c r="B268" s="382" t="s">
        <v>1225</v>
      </c>
      <c r="C268" s="382" t="s">
        <v>1165</v>
      </c>
      <c r="D268" s="382" t="s">
        <v>1166</v>
      </c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>
      <c r="A269" s="382" t="s">
        <v>1529</v>
      </c>
      <c r="B269" s="382" t="s">
        <v>1529</v>
      </c>
      <c r="C269" s="382" t="s">
        <v>1221</v>
      </c>
      <c r="D269" s="382" t="s">
        <v>1148</v>
      </c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>
      <c r="A270" s="382" t="s">
        <v>1530</v>
      </c>
      <c r="B270" s="382" t="s">
        <v>1531</v>
      </c>
      <c r="C270" s="382" t="s">
        <v>1167</v>
      </c>
      <c r="D270" s="382" t="s">
        <v>1166</v>
      </c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>
      <c r="A271" s="382" t="s">
        <v>1532</v>
      </c>
      <c r="B271" s="382" t="s">
        <v>1347</v>
      </c>
      <c r="C271" s="382" t="s">
        <v>1167</v>
      </c>
      <c r="D271" s="382" t="s">
        <v>1166</v>
      </c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>
      <c r="A272" s="382" t="s">
        <v>1533</v>
      </c>
      <c r="B272" s="382" t="s">
        <v>1533</v>
      </c>
      <c r="C272" s="382" t="s">
        <v>1165</v>
      </c>
      <c r="D272" s="382" t="s">
        <v>1166</v>
      </c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>
      <c r="A273" s="382" t="s">
        <v>1534</v>
      </c>
      <c r="B273" s="382" t="s">
        <v>1305</v>
      </c>
      <c r="C273" s="382" t="s">
        <v>1150</v>
      </c>
      <c r="D273" s="382" t="s">
        <v>1151</v>
      </c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>
      <c r="A274" s="382" t="s">
        <v>1535</v>
      </c>
      <c r="B274" s="382" t="s">
        <v>1321</v>
      </c>
      <c r="C274" s="382" t="s">
        <v>1170</v>
      </c>
      <c r="D274" s="382" t="s">
        <v>1151</v>
      </c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>
      <c r="A275" s="382" t="s">
        <v>1536</v>
      </c>
      <c r="B275" s="382" t="s">
        <v>1212</v>
      </c>
      <c r="C275" s="382" t="s">
        <v>1213</v>
      </c>
      <c r="D275" s="382" t="s">
        <v>1148</v>
      </c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>
      <c r="A276" s="382" t="s">
        <v>1537</v>
      </c>
      <c r="B276" s="382" t="s">
        <v>1337</v>
      </c>
      <c r="C276" s="382" t="s">
        <v>1170</v>
      </c>
      <c r="D276" s="382" t="s">
        <v>1151</v>
      </c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>
      <c r="A277" s="382" t="s">
        <v>1538</v>
      </c>
      <c r="B277" s="382" t="s">
        <v>1538</v>
      </c>
      <c r="C277" s="382" t="s">
        <v>1154</v>
      </c>
      <c r="D277" s="382" t="s">
        <v>1155</v>
      </c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>
      <c r="A278" s="382" t="s">
        <v>1539</v>
      </c>
      <c r="B278" s="382" t="s">
        <v>1505</v>
      </c>
      <c r="C278" s="382" t="s">
        <v>1165</v>
      </c>
      <c r="D278" s="382" t="s">
        <v>1166</v>
      </c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>
      <c r="A279" s="382" t="s">
        <v>1540</v>
      </c>
      <c r="B279" s="382" t="s">
        <v>1200</v>
      </c>
      <c r="C279" s="382" t="s">
        <v>1165</v>
      </c>
      <c r="D279" s="382" t="s">
        <v>1166</v>
      </c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>
      <c r="A280" s="382" t="s">
        <v>1541</v>
      </c>
      <c r="B280" s="382" t="s">
        <v>1542</v>
      </c>
      <c r="C280" s="382" t="s">
        <v>1170</v>
      </c>
      <c r="D280" s="382" t="s">
        <v>1151</v>
      </c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>
      <c r="A281" s="382" t="s">
        <v>1543</v>
      </c>
      <c r="B281" s="382" t="s">
        <v>1544</v>
      </c>
      <c r="C281" s="382" t="s">
        <v>1221</v>
      </c>
      <c r="D281" s="382" t="s">
        <v>1148</v>
      </c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>
      <c r="A282" s="382" t="s">
        <v>1545</v>
      </c>
      <c r="B282" s="382" t="s">
        <v>1310</v>
      </c>
      <c r="C282" s="382" t="s">
        <v>1213</v>
      </c>
      <c r="D282" s="382" t="s">
        <v>1148</v>
      </c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>
      <c r="A283" s="382" t="s">
        <v>1546</v>
      </c>
      <c r="B283" s="382" t="s">
        <v>1361</v>
      </c>
      <c r="C283" s="382" t="s">
        <v>1167</v>
      </c>
      <c r="D283" s="382" t="s">
        <v>1166</v>
      </c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>
      <c r="A284" s="382" t="s">
        <v>1547</v>
      </c>
      <c r="B284" s="382" t="s">
        <v>1249</v>
      </c>
      <c r="C284" s="382" t="s">
        <v>1213</v>
      </c>
      <c r="D284" s="382" t="s">
        <v>1148</v>
      </c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>
      <c r="A285" s="382" t="s">
        <v>1548</v>
      </c>
      <c r="B285" s="382" t="s">
        <v>1425</v>
      </c>
      <c r="C285" s="382" t="s">
        <v>1213</v>
      </c>
      <c r="D285" s="382" t="s">
        <v>1148</v>
      </c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>
      <c r="A286" s="382" t="s">
        <v>1549</v>
      </c>
      <c r="B286" s="382" t="s">
        <v>1550</v>
      </c>
      <c r="C286" s="382" t="s">
        <v>1189</v>
      </c>
      <c r="D286" s="382" t="s">
        <v>1155</v>
      </c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>
      <c r="A287" s="382" t="s">
        <v>1551</v>
      </c>
      <c r="B287" s="382" t="s">
        <v>1552</v>
      </c>
      <c r="C287" s="382" t="s">
        <v>1158</v>
      </c>
      <c r="D287" s="382" t="s">
        <v>1151</v>
      </c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>
      <c r="A288" s="382" t="s">
        <v>1553</v>
      </c>
      <c r="B288" s="382" t="s">
        <v>1554</v>
      </c>
      <c r="C288" s="382" t="s">
        <v>1189</v>
      </c>
      <c r="D288" s="382" t="s">
        <v>1155</v>
      </c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>
      <c r="A289" s="382" t="s">
        <v>1188</v>
      </c>
      <c r="B289" s="382" t="s">
        <v>1188</v>
      </c>
      <c r="C289" s="382" t="s">
        <v>1189</v>
      </c>
      <c r="D289" s="382" t="s">
        <v>1155</v>
      </c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>
      <c r="A290" s="382" t="s">
        <v>1354</v>
      </c>
      <c r="B290" s="382" t="s">
        <v>1354</v>
      </c>
      <c r="C290" s="382" t="s">
        <v>1154</v>
      </c>
      <c r="D290" s="382" t="s">
        <v>1155</v>
      </c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>
      <c r="A291" s="382" t="s">
        <v>1555</v>
      </c>
      <c r="B291" s="382" t="s">
        <v>1261</v>
      </c>
      <c r="C291" s="382" t="s">
        <v>1154</v>
      </c>
      <c r="D291" s="382" t="s">
        <v>1155</v>
      </c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>
      <c r="A292" s="382" t="s">
        <v>1556</v>
      </c>
      <c r="B292" s="382" t="s">
        <v>1461</v>
      </c>
      <c r="C292" s="382" t="s">
        <v>1167</v>
      </c>
      <c r="D292" s="382" t="s">
        <v>1166</v>
      </c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>
      <c r="A293" s="382" t="s">
        <v>1557</v>
      </c>
      <c r="B293" s="382" t="s">
        <v>1338</v>
      </c>
      <c r="C293" s="382" t="s">
        <v>1245</v>
      </c>
      <c r="D293" s="382" t="s">
        <v>1155</v>
      </c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>
      <c r="A294" s="382" t="s">
        <v>1558</v>
      </c>
      <c r="B294" s="382" t="s">
        <v>1212</v>
      </c>
      <c r="C294" s="382" t="s">
        <v>1213</v>
      </c>
      <c r="D294" s="382" t="s">
        <v>1148</v>
      </c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>
      <c r="A295" s="382" t="s">
        <v>1559</v>
      </c>
      <c r="B295" s="382" t="s">
        <v>1559</v>
      </c>
      <c r="C295" s="382" t="s">
        <v>1158</v>
      </c>
      <c r="D295" s="382" t="s">
        <v>1151</v>
      </c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>
      <c r="A296" s="382" t="s">
        <v>1560</v>
      </c>
      <c r="B296" s="382" t="s">
        <v>1560</v>
      </c>
      <c r="C296" s="382" t="s">
        <v>1170</v>
      </c>
      <c r="D296" s="382" t="s">
        <v>1151</v>
      </c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>
      <c r="A297" s="382" t="s">
        <v>1561</v>
      </c>
      <c r="B297" s="382" t="s">
        <v>1294</v>
      </c>
      <c r="C297" s="382" t="s">
        <v>1150</v>
      </c>
      <c r="D297" s="382" t="s">
        <v>1151</v>
      </c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>
      <c r="A298" s="382" t="s">
        <v>1562</v>
      </c>
      <c r="B298" s="382" t="s">
        <v>1563</v>
      </c>
      <c r="C298" s="382" t="s">
        <v>1210</v>
      </c>
      <c r="D298" s="382" t="s">
        <v>1155</v>
      </c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>
      <c r="A299" s="382" t="s">
        <v>1564</v>
      </c>
      <c r="B299" s="382" t="s">
        <v>1565</v>
      </c>
      <c r="C299" s="382" t="s">
        <v>1245</v>
      </c>
      <c r="D299" s="382" t="s">
        <v>1155</v>
      </c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>
      <c r="A300" s="382" t="s">
        <v>1566</v>
      </c>
      <c r="B300" s="382" t="s">
        <v>1567</v>
      </c>
      <c r="C300" s="382" t="s">
        <v>1217</v>
      </c>
      <c r="D300" s="382" t="s">
        <v>1155</v>
      </c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>
      <c r="A301" s="382" t="s">
        <v>1568</v>
      </c>
      <c r="B301" s="382" t="s">
        <v>1338</v>
      </c>
      <c r="C301" s="382" t="s">
        <v>1245</v>
      </c>
      <c r="D301" s="382" t="s">
        <v>1155</v>
      </c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>
      <c r="A302" s="382" t="s">
        <v>1569</v>
      </c>
      <c r="B302" s="382" t="s">
        <v>1160</v>
      </c>
      <c r="C302" s="382" t="s">
        <v>1161</v>
      </c>
      <c r="D302" s="382" t="s">
        <v>1148</v>
      </c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>
      <c r="A303" s="382" t="s">
        <v>1570</v>
      </c>
      <c r="B303" s="382" t="s">
        <v>1209</v>
      </c>
      <c r="C303" s="382" t="s">
        <v>1210</v>
      </c>
      <c r="D303" s="382" t="s">
        <v>1155</v>
      </c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>
      <c r="A304" s="382" t="s">
        <v>1571</v>
      </c>
      <c r="B304" s="382" t="s">
        <v>1223</v>
      </c>
      <c r="C304" s="382" t="s">
        <v>1167</v>
      </c>
      <c r="D304" s="382" t="s">
        <v>1166</v>
      </c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>
      <c r="A305" s="382" t="s">
        <v>1572</v>
      </c>
      <c r="B305" s="382" t="s">
        <v>1456</v>
      </c>
      <c r="C305" s="382" t="s">
        <v>1167</v>
      </c>
      <c r="D305" s="382" t="s">
        <v>1166</v>
      </c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>
      <c r="A306" s="382" t="s">
        <v>1573</v>
      </c>
      <c r="B306" s="382" t="s">
        <v>1286</v>
      </c>
      <c r="C306" s="382" t="s">
        <v>1165</v>
      </c>
      <c r="D306" s="382" t="s">
        <v>1166</v>
      </c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>
      <c r="A307" s="382" t="s">
        <v>1574</v>
      </c>
      <c r="B307" s="382" t="s">
        <v>1575</v>
      </c>
      <c r="C307" s="382" t="s">
        <v>1158</v>
      </c>
      <c r="D307" s="382" t="s">
        <v>1151</v>
      </c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>
      <c r="A308" s="382" t="s">
        <v>1576</v>
      </c>
      <c r="B308" s="382" t="s">
        <v>1204</v>
      </c>
      <c r="C308" s="382" t="s">
        <v>1150</v>
      </c>
      <c r="D308" s="382" t="s">
        <v>1151</v>
      </c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>
      <c r="A309" s="382" t="s">
        <v>1577</v>
      </c>
      <c r="B309" s="382" t="s">
        <v>1204</v>
      </c>
      <c r="C309" s="382" t="s">
        <v>1150</v>
      </c>
      <c r="D309" s="382" t="s">
        <v>1151</v>
      </c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>
      <c r="A310" s="382" t="s">
        <v>1578</v>
      </c>
      <c r="B310" s="382" t="s">
        <v>1494</v>
      </c>
      <c r="C310" s="382" t="s">
        <v>1170</v>
      </c>
      <c r="D310" s="382" t="s">
        <v>1151</v>
      </c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>
      <c r="A311" s="382" t="s">
        <v>1579</v>
      </c>
      <c r="B311" s="382" t="s">
        <v>1251</v>
      </c>
      <c r="C311" s="382" t="s">
        <v>1158</v>
      </c>
      <c r="D311" s="382" t="s">
        <v>1151</v>
      </c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>
      <c r="A312" s="382" t="s">
        <v>1580</v>
      </c>
      <c r="B312" s="382" t="s">
        <v>1212</v>
      </c>
      <c r="C312" s="382" t="s">
        <v>1213</v>
      </c>
      <c r="D312" s="382" t="s">
        <v>1148</v>
      </c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>
      <c r="A313" s="382" t="s">
        <v>1581</v>
      </c>
      <c r="B313" s="382" t="s">
        <v>1563</v>
      </c>
      <c r="C313" s="382" t="s">
        <v>1210</v>
      </c>
      <c r="D313" s="382" t="s">
        <v>1155</v>
      </c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>
      <c r="A314" s="382" t="s">
        <v>1582</v>
      </c>
      <c r="B314" s="382" t="s">
        <v>1582</v>
      </c>
      <c r="C314" s="382" t="s">
        <v>1163</v>
      </c>
      <c r="D314" s="382" t="s">
        <v>1151</v>
      </c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>
      <c r="A315" s="382" t="s">
        <v>1583</v>
      </c>
      <c r="B315" s="382" t="s">
        <v>1286</v>
      </c>
      <c r="C315" s="382" t="s">
        <v>1165</v>
      </c>
      <c r="D315" s="382" t="s">
        <v>1166</v>
      </c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>
      <c r="A316" s="382" t="s">
        <v>1584</v>
      </c>
      <c r="B316" s="382" t="s">
        <v>1354</v>
      </c>
      <c r="C316" s="382" t="s">
        <v>1154</v>
      </c>
      <c r="D316" s="382" t="s">
        <v>1155</v>
      </c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>
      <c r="A317" s="382" t="s">
        <v>1585</v>
      </c>
      <c r="B317" s="382" t="s">
        <v>1206</v>
      </c>
      <c r="C317" s="382" t="s">
        <v>1170</v>
      </c>
      <c r="D317" s="382" t="s">
        <v>1151</v>
      </c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>
      <c r="A318" s="382" t="s">
        <v>1586</v>
      </c>
      <c r="B318" s="382" t="s">
        <v>1587</v>
      </c>
      <c r="C318" s="382" t="s">
        <v>1167</v>
      </c>
      <c r="D318" s="382" t="s">
        <v>1166</v>
      </c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>
      <c r="A319" s="382" t="s">
        <v>1588</v>
      </c>
      <c r="B319" s="382" t="s">
        <v>1589</v>
      </c>
      <c r="C319" s="382" t="s">
        <v>1167</v>
      </c>
      <c r="D319" s="382" t="s">
        <v>1166</v>
      </c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>
      <c r="A320" s="382" t="s">
        <v>1590</v>
      </c>
      <c r="B320" s="382" t="s">
        <v>1591</v>
      </c>
      <c r="C320" s="382" t="s">
        <v>1170</v>
      </c>
      <c r="D320" s="382" t="s">
        <v>1151</v>
      </c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>
      <c r="A321" s="382" t="s">
        <v>1592</v>
      </c>
      <c r="B321" s="382" t="s">
        <v>1361</v>
      </c>
      <c r="C321" s="382" t="s">
        <v>1167</v>
      </c>
      <c r="D321" s="382" t="s">
        <v>1166</v>
      </c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>
      <c r="A322" s="382" t="s">
        <v>1593</v>
      </c>
      <c r="B322" s="382" t="s">
        <v>1171</v>
      </c>
      <c r="C322" s="382" t="s">
        <v>1150</v>
      </c>
      <c r="D322" s="382" t="s">
        <v>1151</v>
      </c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>
      <c r="A323" s="382" t="s">
        <v>1594</v>
      </c>
      <c r="B323" s="382" t="s">
        <v>1175</v>
      </c>
      <c r="C323" s="382" t="s">
        <v>1150</v>
      </c>
      <c r="D323" s="382" t="s">
        <v>1151</v>
      </c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>
      <c r="A324" s="382" t="s">
        <v>1595</v>
      </c>
      <c r="B324" s="382" t="s">
        <v>1595</v>
      </c>
      <c r="C324" s="382" t="s">
        <v>1245</v>
      </c>
      <c r="D324" s="382" t="s">
        <v>1155</v>
      </c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>
      <c r="A325" s="382" t="s">
        <v>1463</v>
      </c>
      <c r="B325" s="382" t="s">
        <v>1463</v>
      </c>
      <c r="C325" s="382" t="s">
        <v>1217</v>
      </c>
      <c r="D325" s="382" t="s">
        <v>1155</v>
      </c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>
      <c r="A326" s="382" t="s">
        <v>1274</v>
      </c>
      <c r="B326" s="382" t="s">
        <v>1274</v>
      </c>
      <c r="C326" s="382" t="s">
        <v>1158</v>
      </c>
      <c r="D326" s="382" t="s">
        <v>1151</v>
      </c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>
      <c r="A327" s="382" t="s">
        <v>1596</v>
      </c>
      <c r="B327" s="382" t="s">
        <v>1597</v>
      </c>
      <c r="C327" s="382" t="s">
        <v>1598</v>
      </c>
      <c r="D327" s="382" t="s">
        <v>1148</v>
      </c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>
      <c r="A328" s="382" t="s">
        <v>1478</v>
      </c>
      <c r="B328" s="382" t="s">
        <v>1478</v>
      </c>
      <c r="C328" s="382" t="s">
        <v>1186</v>
      </c>
      <c r="D328" s="382" t="s">
        <v>1166</v>
      </c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>
      <c r="A329" s="382" t="s">
        <v>1599</v>
      </c>
      <c r="B329" s="382" t="s">
        <v>1600</v>
      </c>
      <c r="C329" s="382" t="s">
        <v>1487</v>
      </c>
      <c r="D329" s="382" t="s">
        <v>1148</v>
      </c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>
      <c r="A330" s="382" t="s">
        <v>1601</v>
      </c>
      <c r="B330" s="382" t="s">
        <v>1602</v>
      </c>
      <c r="C330" s="382" t="s">
        <v>1500</v>
      </c>
      <c r="D330" s="382" t="s">
        <v>1151</v>
      </c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>
      <c r="A331" s="382" t="s">
        <v>1603</v>
      </c>
      <c r="B331" s="382" t="s">
        <v>1602</v>
      </c>
      <c r="C331" s="382" t="s">
        <v>1500</v>
      </c>
      <c r="D331" s="382" t="s">
        <v>1151</v>
      </c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>
      <c r="A332" s="382" t="s">
        <v>1604</v>
      </c>
      <c r="B332" s="382" t="s">
        <v>1587</v>
      </c>
      <c r="C332" s="382" t="s">
        <v>1167</v>
      </c>
      <c r="D332" s="382" t="s">
        <v>1166</v>
      </c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>
      <c r="A333" s="382" t="s">
        <v>1605</v>
      </c>
      <c r="B333" s="382" t="s">
        <v>1531</v>
      </c>
      <c r="C333" s="382" t="s">
        <v>1167</v>
      </c>
      <c r="D333" s="382" t="s">
        <v>1166</v>
      </c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>
      <c r="A334" s="382" t="s">
        <v>1606</v>
      </c>
      <c r="B334" s="382" t="s">
        <v>1175</v>
      </c>
      <c r="C334" s="382" t="s">
        <v>1150</v>
      </c>
      <c r="D334" s="382" t="s">
        <v>1151</v>
      </c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>
      <c r="A335" s="382" t="s">
        <v>1290</v>
      </c>
      <c r="B335" s="382" t="s">
        <v>1290</v>
      </c>
      <c r="C335" s="382" t="s">
        <v>1213</v>
      </c>
      <c r="D335" s="382" t="s">
        <v>1148</v>
      </c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>
      <c r="A336" s="382" t="s">
        <v>1607</v>
      </c>
      <c r="B336" s="382" t="s">
        <v>1582</v>
      </c>
      <c r="C336" s="382" t="s">
        <v>1163</v>
      </c>
      <c r="D336" s="382" t="s">
        <v>1151</v>
      </c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>
      <c r="A337" s="382" t="s">
        <v>1608</v>
      </c>
      <c r="B337" s="382" t="s">
        <v>1608</v>
      </c>
      <c r="C337" s="382" t="s">
        <v>1500</v>
      </c>
      <c r="D337" s="382" t="s">
        <v>1151</v>
      </c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>
      <c r="A338" s="382" t="s">
        <v>1609</v>
      </c>
      <c r="B338" s="382" t="s">
        <v>1225</v>
      </c>
      <c r="C338" s="382" t="s">
        <v>1165</v>
      </c>
      <c r="D338" s="382" t="s">
        <v>1166</v>
      </c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>
      <c r="A339" s="382" t="s">
        <v>1610</v>
      </c>
      <c r="B339" s="382" t="s">
        <v>1315</v>
      </c>
      <c r="C339" s="382" t="s">
        <v>1167</v>
      </c>
      <c r="D339" s="382" t="s">
        <v>1166</v>
      </c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>
      <c r="A340" s="382" t="s">
        <v>1611</v>
      </c>
      <c r="B340" s="382" t="s">
        <v>1612</v>
      </c>
      <c r="C340" s="382" t="s">
        <v>1167</v>
      </c>
      <c r="D340" s="382" t="s">
        <v>1166</v>
      </c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>
      <c r="A341" s="382" t="s">
        <v>1157</v>
      </c>
      <c r="B341" s="382" t="s">
        <v>1157</v>
      </c>
      <c r="C341" s="382" t="s">
        <v>1158</v>
      </c>
      <c r="D341" s="382" t="s">
        <v>1151</v>
      </c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>
      <c r="A342" s="382" t="s">
        <v>1613</v>
      </c>
      <c r="B342" s="382" t="s">
        <v>1613</v>
      </c>
      <c r="C342" s="382" t="s">
        <v>1186</v>
      </c>
      <c r="D342" s="382" t="s">
        <v>1166</v>
      </c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>
      <c r="A343" s="382" t="s">
        <v>1494</v>
      </c>
      <c r="B343" s="382" t="s">
        <v>1494</v>
      </c>
      <c r="C343" s="382" t="s">
        <v>1170</v>
      </c>
      <c r="D343" s="382" t="s">
        <v>1151</v>
      </c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>
      <c r="A344" s="382" t="s">
        <v>1614</v>
      </c>
      <c r="B344" s="382" t="s">
        <v>1615</v>
      </c>
      <c r="C344" s="382" t="s">
        <v>1245</v>
      </c>
      <c r="D344" s="382" t="s">
        <v>1155</v>
      </c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>
      <c r="A345" s="382" t="s">
        <v>1616</v>
      </c>
      <c r="B345" s="382" t="s">
        <v>1617</v>
      </c>
      <c r="C345" s="382" t="s">
        <v>1154</v>
      </c>
      <c r="D345" s="382" t="s">
        <v>1155</v>
      </c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>
      <c r="A346" s="382" t="s">
        <v>1618</v>
      </c>
      <c r="B346" s="382" t="s">
        <v>1619</v>
      </c>
      <c r="C346" s="382" t="s">
        <v>1154</v>
      </c>
      <c r="D346" s="382" t="s">
        <v>1155</v>
      </c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>
      <c r="A347" s="382" t="s">
        <v>1620</v>
      </c>
      <c r="B347" s="382" t="s">
        <v>1527</v>
      </c>
      <c r="C347" s="382" t="s">
        <v>1245</v>
      </c>
      <c r="D347" s="382" t="s">
        <v>1155</v>
      </c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>
      <c r="A348" s="382" t="s">
        <v>1066</v>
      </c>
      <c r="B348" s="382" t="s">
        <v>1066</v>
      </c>
      <c r="C348" s="382" t="s">
        <v>1210</v>
      </c>
      <c r="D348" s="382" t="s">
        <v>1155</v>
      </c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>
      <c r="A349" s="382" t="s">
        <v>1621</v>
      </c>
      <c r="B349" s="382" t="s">
        <v>1286</v>
      </c>
      <c r="C349" s="382" t="s">
        <v>1165</v>
      </c>
      <c r="D349" s="382" t="s">
        <v>1166</v>
      </c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>
      <c r="A350" s="382" t="s">
        <v>1622</v>
      </c>
      <c r="B350" s="382" t="s">
        <v>1623</v>
      </c>
      <c r="C350" s="382" t="s">
        <v>1154</v>
      </c>
      <c r="D350" s="382" t="s">
        <v>1155</v>
      </c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>
      <c r="A351" s="382" t="s">
        <v>1624</v>
      </c>
      <c r="B351" s="382" t="s">
        <v>1612</v>
      </c>
      <c r="C351" s="382" t="s">
        <v>1167</v>
      </c>
      <c r="D351" s="382" t="s">
        <v>1166</v>
      </c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>
      <c r="A352" s="382" t="s">
        <v>1625</v>
      </c>
      <c r="B352" s="382" t="s">
        <v>1505</v>
      </c>
      <c r="C352" s="382" t="s">
        <v>1165</v>
      </c>
      <c r="D352" s="382" t="s">
        <v>1166</v>
      </c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>
      <c r="A353" s="382" t="s">
        <v>1508</v>
      </c>
      <c r="B353" s="382" t="s">
        <v>1508</v>
      </c>
      <c r="C353" s="382" t="s">
        <v>1186</v>
      </c>
      <c r="D353" s="382" t="s">
        <v>1166</v>
      </c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>
      <c r="A354" s="382" t="s">
        <v>1626</v>
      </c>
      <c r="B354" s="382" t="s">
        <v>1251</v>
      </c>
      <c r="C354" s="382" t="s">
        <v>1158</v>
      </c>
      <c r="D354" s="382" t="s">
        <v>1151</v>
      </c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>
      <c r="A355" s="382" t="s">
        <v>1627</v>
      </c>
      <c r="B355" s="382" t="s">
        <v>1237</v>
      </c>
      <c r="C355" s="382" t="s">
        <v>1165</v>
      </c>
      <c r="D355" s="382" t="s">
        <v>1166</v>
      </c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>
      <c r="A356" s="382" t="s">
        <v>1628</v>
      </c>
      <c r="B356" s="382" t="s">
        <v>1629</v>
      </c>
      <c r="C356" s="382" t="s">
        <v>1158</v>
      </c>
      <c r="D356" s="382" t="s">
        <v>1151</v>
      </c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>
      <c r="A357" s="382" t="s">
        <v>1630</v>
      </c>
      <c r="B357" s="382" t="s">
        <v>1396</v>
      </c>
      <c r="C357" s="382" t="s">
        <v>1158</v>
      </c>
      <c r="D357" s="382" t="s">
        <v>1151</v>
      </c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>
      <c r="A358" s="382" t="s">
        <v>1631</v>
      </c>
      <c r="B358" s="382" t="s">
        <v>1631</v>
      </c>
      <c r="C358" s="382" t="s">
        <v>1186</v>
      </c>
      <c r="D358" s="382" t="s">
        <v>1166</v>
      </c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>
      <c r="A359" s="382" t="s">
        <v>1632</v>
      </c>
      <c r="B359" s="382" t="s">
        <v>1633</v>
      </c>
      <c r="C359" s="382" t="s">
        <v>1158</v>
      </c>
      <c r="D359" s="382" t="s">
        <v>1151</v>
      </c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>
      <c r="A360" s="382" t="s">
        <v>1634</v>
      </c>
      <c r="B360" s="382" t="s">
        <v>1542</v>
      </c>
      <c r="C360" s="382" t="s">
        <v>1170</v>
      </c>
      <c r="D360" s="382" t="s">
        <v>1151</v>
      </c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>
      <c r="A361" s="382" t="s">
        <v>1071</v>
      </c>
      <c r="B361" s="382" t="s">
        <v>1071</v>
      </c>
      <c r="C361" s="382" t="s">
        <v>1150</v>
      </c>
      <c r="D361" s="382" t="s">
        <v>1151</v>
      </c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>
      <c r="A362" s="382" t="s">
        <v>1635</v>
      </c>
      <c r="B362" s="382" t="s">
        <v>1271</v>
      </c>
      <c r="C362" s="382" t="s">
        <v>1150</v>
      </c>
      <c r="D362" s="382" t="s">
        <v>1151</v>
      </c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>
      <c r="A363" s="382" t="s">
        <v>1544</v>
      </c>
      <c r="B363" s="382" t="s">
        <v>1544</v>
      </c>
      <c r="C363" s="382" t="s">
        <v>1221</v>
      </c>
      <c r="D363" s="382" t="s">
        <v>1148</v>
      </c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>
      <c r="A364" s="382" t="s">
        <v>1636</v>
      </c>
      <c r="B364" s="382" t="s">
        <v>1352</v>
      </c>
      <c r="C364" s="382" t="s">
        <v>1158</v>
      </c>
      <c r="D364" s="382" t="s">
        <v>1151</v>
      </c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>
      <c r="A365" s="382" t="s">
        <v>1591</v>
      </c>
      <c r="B365" s="382" t="s">
        <v>1591</v>
      </c>
      <c r="C365" s="382" t="s">
        <v>1170</v>
      </c>
      <c r="D365" s="382" t="s">
        <v>1151</v>
      </c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>
      <c r="A366" s="382" t="s">
        <v>1381</v>
      </c>
      <c r="B366" s="382" t="s">
        <v>1381</v>
      </c>
      <c r="C366" s="382" t="s">
        <v>1165</v>
      </c>
      <c r="D366" s="382" t="s">
        <v>1166</v>
      </c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>
      <c r="A367" s="382" t="s">
        <v>1637</v>
      </c>
      <c r="B367" s="382" t="s">
        <v>1171</v>
      </c>
      <c r="C367" s="382" t="s">
        <v>1150</v>
      </c>
      <c r="D367" s="382" t="s">
        <v>1151</v>
      </c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>
      <c r="A368" s="382" t="s">
        <v>1192</v>
      </c>
      <c r="B368" s="382" t="s">
        <v>1192</v>
      </c>
      <c r="C368" s="382" t="s">
        <v>1165</v>
      </c>
      <c r="D368" s="382" t="s">
        <v>1166</v>
      </c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>
      <c r="A369" s="382" t="s">
        <v>1638</v>
      </c>
      <c r="B369" s="382" t="s">
        <v>1347</v>
      </c>
      <c r="C369" s="382" t="s">
        <v>1167</v>
      </c>
      <c r="D369" s="382" t="s">
        <v>1166</v>
      </c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>
      <c r="A370" s="382" t="s">
        <v>1639</v>
      </c>
      <c r="B370" s="382" t="s">
        <v>1639</v>
      </c>
      <c r="C370" s="382" t="s">
        <v>1640</v>
      </c>
      <c r="D370" s="382" t="s">
        <v>1151</v>
      </c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>
      <c r="A371" s="382" t="s">
        <v>1347</v>
      </c>
      <c r="B371" s="382" t="s">
        <v>1347</v>
      </c>
      <c r="C371" s="382" t="s">
        <v>1167</v>
      </c>
      <c r="D371" s="382" t="s">
        <v>1166</v>
      </c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>
      <c r="A372" s="382" t="s">
        <v>1641</v>
      </c>
      <c r="B372" s="382" t="s">
        <v>1642</v>
      </c>
      <c r="C372" s="382" t="s">
        <v>1165</v>
      </c>
      <c r="D372" s="382" t="s">
        <v>1166</v>
      </c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>
      <c r="A373" s="382" t="s">
        <v>1643</v>
      </c>
      <c r="B373" s="382" t="s">
        <v>1644</v>
      </c>
      <c r="C373" s="382" t="s">
        <v>1161</v>
      </c>
      <c r="D373" s="382" t="s">
        <v>1148</v>
      </c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>
      <c r="A374" s="382" t="s">
        <v>1645</v>
      </c>
      <c r="B374" s="382" t="s">
        <v>1207</v>
      </c>
      <c r="C374" s="382" t="s">
        <v>1170</v>
      </c>
      <c r="D374" s="382" t="s">
        <v>1151</v>
      </c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>
      <c r="A375" s="382" t="s">
        <v>1646</v>
      </c>
      <c r="B375" s="382" t="s">
        <v>1185</v>
      </c>
      <c r="C375" s="382" t="s">
        <v>1186</v>
      </c>
      <c r="D375" s="382" t="s">
        <v>1166</v>
      </c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>
      <c r="A376" s="382" t="s">
        <v>1647</v>
      </c>
      <c r="B376" s="382" t="s">
        <v>1648</v>
      </c>
      <c r="C376" s="382" t="s">
        <v>1150</v>
      </c>
      <c r="D376" s="382" t="s">
        <v>1151</v>
      </c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>
      <c r="A377" s="382" t="s">
        <v>1649</v>
      </c>
      <c r="B377" s="382" t="s">
        <v>1375</v>
      </c>
      <c r="C377" s="382" t="s">
        <v>1221</v>
      </c>
      <c r="D377" s="382" t="s">
        <v>1148</v>
      </c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>
      <c r="A378" s="382" t="s">
        <v>1650</v>
      </c>
      <c r="B378" s="382" t="s">
        <v>1286</v>
      </c>
      <c r="C378" s="382" t="s">
        <v>1165</v>
      </c>
      <c r="D378" s="382" t="s">
        <v>1166</v>
      </c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>
      <c r="A379" s="382" t="s">
        <v>1651</v>
      </c>
      <c r="B379" s="382" t="s">
        <v>1589</v>
      </c>
      <c r="C379" s="382" t="s">
        <v>1167</v>
      </c>
      <c r="D379" s="382" t="s">
        <v>1166</v>
      </c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>
      <c r="A380" s="382" t="s">
        <v>1652</v>
      </c>
      <c r="B380" s="382" t="s">
        <v>1227</v>
      </c>
      <c r="C380" s="382" t="s">
        <v>1167</v>
      </c>
      <c r="D380" s="382" t="s">
        <v>1166</v>
      </c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>
      <c r="A381" s="382" t="s">
        <v>1653</v>
      </c>
      <c r="B381" s="382" t="s">
        <v>1294</v>
      </c>
      <c r="C381" s="382" t="s">
        <v>1150</v>
      </c>
      <c r="D381" s="382" t="s">
        <v>1151</v>
      </c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>
      <c r="A382" s="382" t="s">
        <v>1654</v>
      </c>
      <c r="B382" s="382" t="s">
        <v>1654</v>
      </c>
      <c r="C382" s="382" t="s">
        <v>1221</v>
      </c>
      <c r="D382" s="382" t="s">
        <v>1148</v>
      </c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>
      <c r="A383" s="382" t="s">
        <v>1655</v>
      </c>
      <c r="B383" s="382" t="s">
        <v>1071</v>
      </c>
      <c r="C383" s="382" t="s">
        <v>1150</v>
      </c>
      <c r="D383" s="382" t="s">
        <v>1151</v>
      </c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>
      <c r="A384" s="382" t="s">
        <v>1305</v>
      </c>
      <c r="B384" s="382" t="s">
        <v>1305</v>
      </c>
      <c r="C384" s="382" t="s">
        <v>1150</v>
      </c>
      <c r="D384" s="382" t="s">
        <v>1151</v>
      </c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>
      <c r="A385" s="382" t="s">
        <v>1656</v>
      </c>
      <c r="B385" s="382" t="s">
        <v>1072</v>
      </c>
      <c r="C385" s="382" t="s">
        <v>1167</v>
      </c>
      <c r="D385" s="382" t="s">
        <v>1166</v>
      </c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>
      <c r="A386" s="382" t="s">
        <v>1657</v>
      </c>
      <c r="B386" s="382" t="s">
        <v>1185</v>
      </c>
      <c r="C386" s="382" t="s">
        <v>1186</v>
      </c>
      <c r="D386" s="382" t="s">
        <v>1166</v>
      </c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>
      <c r="A387" s="382" t="s">
        <v>1658</v>
      </c>
      <c r="B387" s="382" t="s">
        <v>1644</v>
      </c>
      <c r="C387" s="382" t="s">
        <v>1161</v>
      </c>
      <c r="D387" s="382" t="s">
        <v>1148</v>
      </c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>
      <c r="A388" s="382" t="s">
        <v>1659</v>
      </c>
      <c r="B388" s="382" t="s">
        <v>1660</v>
      </c>
      <c r="C388" s="382" t="s">
        <v>1167</v>
      </c>
      <c r="D388" s="382" t="s">
        <v>1166</v>
      </c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>
      <c r="A389" s="382" t="s">
        <v>1661</v>
      </c>
      <c r="B389" s="382" t="s">
        <v>1175</v>
      </c>
      <c r="C389" s="382" t="s">
        <v>1150</v>
      </c>
      <c r="D389" s="382" t="s">
        <v>1151</v>
      </c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>
      <c r="A390" s="382" t="s">
        <v>1662</v>
      </c>
      <c r="B390" s="382" t="s">
        <v>1239</v>
      </c>
      <c r="C390" s="382" t="s">
        <v>1154</v>
      </c>
      <c r="D390" s="382" t="s">
        <v>1155</v>
      </c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>
      <c r="A391" s="382" t="s">
        <v>1663</v>
      </c>
      <c r="B391" s="382" t="s">
        <v>1225</v>
      </c>
      <c r="C391" s="382" t="s">
        <v>1165</v>
      </c>
      <c r="D391" s="382" t="s">
        <v>1166</v>
      </c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>
      <c r="A392" s="382" t="s">
        <v>1664</v>
      </c>
      <c r="B392" s="382" t="s">
        <v>1665</v>
      </c>
      <c r="C392" s="382" t="s">
        <v>1167</v>
      </c>
      <c r="D392" s="382" t="s">
        <v>1166</v>
      </c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>
      <c r="A393" s="382" t="s">
        <v>1666</v>
      </c>
      <c r="B393" s="382" t="s">
        <v>1315</v>
      </c>
      <c r="C393" s="382" t="s">
        <v>1167</v>
      </c>
      <c r="D393" s="382" t="s">
        <v>1166</v>
      </c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>
      <c r="A394" s="382" t="s">
        <v>1667</v>
      </c>
      <c r="B394" s="382" t="s">
        <v>1286</v>
      </c>
      <c r="C394" s="382" t="s">
        <v>1165</v>
      </c>
      <c r="D394" s="382" t="s">
        <v>1166</v>
      </c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>
      <c r="A395" s="382" t="s">
        <v>1668</v>
      </c>
      <c r="B395" s="382" t="s">
        <v>1253</v>
      </c>
      <c r="C395" s="382" t="s">
        <v>1186</v>
      </c>
      <c r="D395" s="382" t="s">
        <v>1166</v>
      </c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>
      <c r="A396" s="382" t="s">
        <v>1669</v>
      </c>
      <c r="B396" s="382" t="s">
        <v>1670</v>
      </c>
      <c r="C396" s="382" t="s">
        <v>1217</v>
      </c>
      <c r="D396" s="382" t="s">
        <v>1155</v>
      </c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>
      <c r="A397" s="382" t="s">
        <v>1671</v>
      </c>
      <c r="B397" s="382" t="s">
        <v>1188</v>
      </c>
      <c r="C397" s="382" t="s">
        <v>1189</v>
      </c>
      <c r="D397" s="382" t="s">
        <v>1155</v>
      </c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>
      <c r="A398" s="382" t="s">
        <v>1672</v>
      </c>
      <c r="B398" s="382" t="s">
        <v>1320</v>
      </c>
      <c r="C398" s="382" t="s">
        <v>1170</v>
      </c>
      <c r="D398" s="382" t="s">
        <v>1151</v>
      </c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>
      <c r="A399" s="382" t="s">
        <v>1673</v>
      </c>
      <c r="B399" s="382" t="s">
        <v>1552</v>
      </c>
      <c r="C399" s="382" t="s">
        <v>1158</v>
      </c>
      <c r="D399" s="382" t="s">
        <v>1151</v>
      </c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>
      <c r="A400" s="382" t="s">
        <v>1674</v>
      </c>
      <c r="B400" s="382" t="s">
        <v>1565</v>
      </c>
      <c r="C400" s="382" t="s">
        <v>1245</v>
      </c>
      <c r="D400" s="382" t="s">
        <v>1155</v>
      </c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>
      <c r="A401" s="382" t="s">
        <v>1675</v>
      </c>
      <c r="B401" s="382" t="s">
        <v>1676</v>
      </c>
      <c r="C401" s="382" t="s">
        <v>1165</v>
      </c>
      <c r="D401" s="382" t="s">
        <v>1166</v>
      </c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>
      <c r="A402" s="382" t="s">
        <v>1677</v>
      </c>
      <c r="B402" s="382" t="s">
        <v>1678</v>
      </c>
      <c r="C402" s="382" t="s">
        <v>1158</v>
      </c>
      <c r="D402" s="382" t="s">
        <v>1151</v>
      </c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>
      <c r="A403" s="382" t="s">
        <v>1679</v>
      </c>
      <c r="B403" s="382" t="s">
        <v>1680</v>
      </c>
      <c r="C403" s="382" t="s">
        <v>1189</v>
      </c>
      <c r="D403" s="382" t="s">
        <v>1155</v>
      </c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>
      <c r="A404" s="382" t="s">
        <v>1681</v>
      </c>
      <c r="B404" s="382" t="s">
        <v>1456</v>
      </c>
      <c r="C404" s="382" t="s">
        <v>1167</v>
      </c>
      <c r="D404" s="382" t="s">
        <v>1166</v>
      </c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>
      <c r="A405" s="382" t="s">
        <v>1682</v>
      </c>
      <c r="B405" s="382" t="s">
        <v>1200</v>
      </c>
      <c r="C405" s="382" t="s">
        <v>1165</v>
      </c>
      <c r="D405" s="382" t="s">
        <v>1166</v>
      </c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>
      <c r="A406" s="382" t="s">
        <v>1683</v>
      </c>
      <c r="B406" s="382" t="s">
        <v>1684</v>
      </c>
      <c r="C406" s="382" t="s">
        <v>1213</v>
      </c>
      <c r="D406" s="382" t="s">
        <v>1148</v>
      </c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>
      <c r="A407" s="382" t="s">
        <v>1685</v>
      </c>
      <c r="B407" s="382" t="s">
        <v>1686</v>
      </c>
      <c r="C407" s="382" t="s">
        <v>1210</v>
      </c>
      <c r="D407" s="382" t="s">
        <v>1155</v>
      </c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>
      <c r="A408" s="382" t="s">
        <v>1687</v>
      </c>
      <c r="B408" s="382" t="s">
        <v>1538</v>
      </c>
      <c r="C408" s="382" t="s">
        <v>1154</v>
      </c>
      <c r="D408" s="382" t="s">
        <v>1155</v>
      </c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>
      <c r="A409" s="382" t="s">
        <v>1153</v>
      </c>
      <c r="B409" s="382" t="s">
        <v>1153</v>
      </c>
      <c r="C409" s="382" t="s">
        <v>1154</v>
      </c>
      <c r="D409" s="382" t="s">
        <v>1155</v>
      </c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>
      <c r="A410" s="382" t="s">
        <v>1688</v>
      </c>
      <c r="B410" s="382" t="s">
        <v>1689</v>
      </c>
      <c r="C410" s="382" t="s">
        <v>1217</v>
      </c>
      <c r="D410" s="382" t="s">
        <v>1155</v>
      </c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>
      <c r="A411" s="382" t="s">
        <v>1690</v>
      </c>
      <c r="B411" s="382" t="s">
        <v>1310</v>
      </c>
      <c r="C411" s="382" t="s">
        <v>1213</v>
      </c>
      <c r="D411" s="382" t="s">
        <v>1148</v>
      </c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>
      <c r="A412" s="382" t="s">
        <v>1691</v>
      </c>
      <c r="B412" s="382" t="s">
        <v>1220</v>
      </c>
      <c r="C412" s="382" t="s">
        <v>1221</v>
      </c>
      <c r="D412" s="382" t="s">
        <v>1148</v>
      </c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>
      <c r="A413" s="382" t="s">
        <v>1692</v>
      </c>
      <c r="B413" s="382" t="s">
        <v>1554</v>
      </c>
      <c r="C413" s="382" t="s">
        <v>1189</v>
      </c>
      <c r="D413" s="382" t="s">
        <v>1155</v>
      </c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>
      <c r="A414" s="382" t="s">
        <v>1693</v>
      </c>
      <c r="B414" s="382" t="s">
        <v>1538</v>
      </c>
      <c r="C414" s="382" t="s">
        <v>1154</v>
      </c>
      <c r="D414" s="382" t="s">
        <v>1155</v>
      </c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>
      <c r="A415" s="382" t="s">
        <v>1694</v>
      </c>
      <c r="B415" s="382" t="s">
        <v>1302</v>
      </c>
      <c r="C415" s="382" t="s">
        <v>1150</v>
      </c>
      <c r="D415" s="382" t="s">
        <v>1151</v>
      </c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>
      <c r="A416" s="382" t="s">
        <v>1695</v>
      </c>
      <c r="B416" s="382" t="s">
        <v>1695</v>
      </c>
      <c r="C416" s="382" t="s">
        <v>1189</v>
      </c>
      <c r="D416" s="382" t="s">
        <v>1155</v>
      </c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>
      <c r="A417" s="382" t="s">
        <v>1696</v>
      </c>
      <c r="B417" s="382" t="s">
        <v>1697</v>
      </c>
      <c r="C417" s="382" t="s">
        <v>1163</v>
      </c>
      <c r="D417" s="382" t="s">
        <v>1151</v>
      </c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>
      <c r="A418" s="382" t="s">
        <v>1698</v>
      </c>
      <c r="B418" s="382" t="s">
        <v>1385</v>
      </c>
      <c r="C418" s="382" t="s">
        <v>1186</v>
      </c>
      <c r="D418" s="382" t="s">
        <v>1166</v>
      </c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>
      <c r="A419" s="382" t="s">
        <v>1699</v>
      </c>
      <c r="B419" s="382" t="s">
        <v>1484</v>
      </c>
      <c r="C419" s="382" t="s">
        <v>1167</v>
      </c>
      <c r="D419" s="382" t="s">
        <v>1166</v>
      </c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>
      <c r="A420" s="382" t="s">
        <v>1700</v>
      </c>
      <c r="B420" s="382" t="s">
        <v>1563</v>
      </c>
      <c r="C420" s="382" t="s">
        <v>1210</v>
      </c>
      <c r="D420" s="382" t="s">
        <v>1155</v>
      </c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>
      <c r="A421" s="382" t="s">
        <v>1431</v>
      </c>
      <c r="B421" s="382" t="s">
        <v>1431</v>
      </c>
      <c r="C421" s="382" t="s">
        <v>1170</v>
      </c>
      <c r="D421" s="382" t="s">
        <v>1151</v>
      </c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>
      <c r="A422" s="382" t="s">
        <v>1701</v>
      </c>
      <c r="B422" s="382" t="s">
        <v>1702</v>
      </c>
      <c r="C422" s="382" t="s">
        <v>1154</v>
      </c>
      <c r="D422" s="382" t="s">
        <v>1155</v>
      </c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>
      <c r="A423" s="382" t="s">
        <v>1703</v>
      </c>
      <c r="B423" s="382" t="s">
        <v>1071</v>
      </c>
      <c r="C423" s="382" t="s">
        <v>1150</v>
      </c>
      <c r="D423" s="382" t="s">
        <v>1151</v>
      </c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>
      <c r="A424" s="382" t="s">
        <v>1450</v>
      </c>
      <c r="B424" s="382" t="s">
        <v>1450</v>
      </c>
      <c r="C424" s="382" t="s">
        <v>1210</v>
      </c>
      <c r="D424" s="382" t="s">
        <v>1155</v>
      </c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>
      <c r="A425" s="382" t="s">
        <v>1704</v>
      </c>
      <c r="B425" s="382" t="s">
        <v>1361</v>
      </c>
      <c r="C425" s="382" t="s">
        <v>1167</v>
      </c>
      <c r="D425" s="382" t="s">
        <v>1166</v>
      </c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>
      <c r="A426" s="382" t="s">
        <v>1705</v>
      </c>
      <c r="B426" s="382" t="s">
        <v>1706</v>
      </c>
      <c r="C426" s="382" t="s">
        <v>1245</v>
      </c>
      <c r="D426" s="382" t="s">
        <v>1155</v>
      </c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>
      <c r="A427" s="382" t="s">
        <v>1251</v>
      </c>
      <c r="B427" s="382" t="s">
        <v>1251</v>
      </c>
      <c r="C427" s="382" t="s">
        <v>1158</v>
      </c>
      <c r="D427" s="382" t="s">
        <v>1151</v>
      </c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>
      <c r="A428" s="382" t="s">
        <v>1707</v>
      </c>
      <c r="B428" s="382" t="s">
        <v>1591</v>
      </c>
      <c r="C428" s="382" t="s">
        <v>1170</v>
      </c>
      <c r="D428" s="382" t="s">
        <v>1151</v>
      </c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>
      <c r="A429" s="382" t="s">
        <v>1708</v>
      </c>
      <c r="B429" s="382" t="s">
        <v>1708</v>
      </c>
      <c r="C429" s="382" t="s">
        <v>1154</v>
      </c>
      <c r="D429" s="382" t="s">
        <v>1155</v>
      </c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>
      <c r="A430" s="382" t="s">
        <v>1709</v>
      </c>
      <c r="B430" s="382" t="s">
        <v>1710</v>
      </c>
      <c r="C430" s="382" t="s">
        <v>1189</v>
      </c>
      <c r="D430" s="382" t="s">
        <v>1155</v>
      </c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>
      <c r="A431" s="382" t="s">
        <v>1711</v>
      </c>
      <c r="B431" s="382" t="s">
        <v>1237</v>
      </c>
      <c r="C431" s="382" t="s">
        <v>1165</v>
      </c>
      <c r="D431" s="382" t="s">
        <v>1166</v>
      </c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>
      <c r="A432" s="382" t="s">
        <v>1712</v>
      </c>
      <c r="B432" s="382" t="s">
        <v>1712</v>
      </c>
      <c r="C432" s="382" t="s">
        <v>1186</v>
      </c>
      <c r="D432" s="382" t="s">
        <v>1166</v>
      </c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>
      <c r="A433" s="382" t="s">
        <v>1713</v>
      </c>
      <c r="B433" s="382" t="s">
        <v>1417</v>
      </c>
      <c r="C433" s="382" t="s">
        <v>1165</v>
      </c>
      <c r="D433" s="382" t="s">
        <v>1166</v>
      </c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>
      <c r="A434" s="382" t="s">
        <v>1714</v>
      </c>
      <c r="B434" s="382" t="s">
        <v>1257</v>
      </c>
      <c r="C434" s="382" t="s">
        <v>1189</v>
      </c>
      <c r="D434" s="382" t="s">
        <v>1155</v>
      </c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>
      <c r="A435" s="382" t="s">
        <v>1715</v>
      </c>
      <c r="B435" s="382" t="s">
        <v>1225</v>
      </c>
      <c r="C435" s="382" t="s">
        <v>1165</v>
      </c>
      <c r="D435" s="382" t="s">
        <v>1166</v>
      </c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>
      <c r="A436" s="382" t="s">
        <v>1716</v>
      </c>
      <c r="B436" s="382" t="s">
        <v>1717</v>
      </c>
      <c r="C436" s="382" t="s">
        <v>1154</v>
      </c>
      <c r="D436" s="382" t="s">
        <v>1155</v>
      </c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>
      <c r="A437" s="382" t="s">
        <v>1718</v>
      </c>
      <c r="B437" s="382" t="s">
        <v>1257</v>
      </c>
      <c r="C437" s="382" t="s">
        <v>1189</v>
      </c>
      <c r="D437" s="382" t="s">
        <v>1155</v>
      </c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>
      <c r="A438" s="382" t="s">
        <v>1719</v>
      </c>
      <c r="B438" s="382" t="s">
        <v>1720</v>
      </c>
      <c r="C438" s="382" t="s">
        <v>1154</v>
      </c>
      <c r="D438" s="382" t="s">
        <v>1155</v>
      </c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>
      <c r="A439" s="382" t="s">
        <v>1721</v>
      </c>
      <c r="B439" s="382" t="s">
        <v>1171</v>
      </c>
      <c r="C439" s="382" t="s">
        <v>1150</v>
      </c>
      <c r="D439" s="382" t="s">
        <v>1151</v>
      </c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>
      <c r="A440" s="382" t="s">
        <v>1722</v>
      </c>
      <c r="B440" s="382" t="s">
        <v>1153</v>
      </c>
      <c r="C440" s="382" t="s">
        <v>1154</v>
      </c>
      <c r="D440" s="382" t="s">
        <v>1155</v>
      </c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>
      <c r="A441" s="382" t="s">
        <v>1723</v>
      </c>
      <c r="B441" s="382" t="s">
        <v>1231</v>
      </c>
      <c r="C441" s="382" t="s">
        <v>1167</v>
      </c>
      <c r="D441" s="382" t="s">
        <v>1166</v>
      </c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>
      <c r="A442" s="382" t="s">
        <v>1724</v>
      </c>
      <c r="B442" s="382" t="s">
        <v>1385</v>
      </c>
      <c r="C442" s="382" t="s">
        <v>1186</v>
      </c>
      <c r="D442" s="382" t="s">
        <v>1166</v>
      </c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>
      <c r="A443" s="382" t="s">
        <v>1725</v>
      </c>
      <c r="B443" s="382" t="s">
        <v>1298</v>
      </c>
      <c r="C443" s="382" t="s">
        <v>1245</v>
      </c>
      <c r="D443" s="382" t="s">
        <v>1155</v>
      </c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>
      <c r="A444" s="382" t="s">
        <v>1726</v>
      </c>
      <c r="B444" s="382" t="s">
        <v>1676</v>
      </c>
      <c r="C444" s="382" t="s">
        <v>1165</v>
      </c>
      <c r="D444" s="382" t="s">
        <v>1166</v>
      </c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>
      <c r="A445" s="382" t="s">
        <v>1727</v>
      </c>
      <c r="B445" s="382" t="s">
        <v>1727</v>
      </c>
      <c r="C445" s="382" t="s">
        <v>1210</v>
      </c>
      <c r="D445" s="382" t="s">
        <v>1155</v>
      </c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>
      <c r="A446" s="382" t="s">
        <v>1728</v>
      </c>
      <c r="B446" s="382" t="s">
        <v>1729</v>
      </c>
      <c r="C446" s="382" t="s">
        <v>1186</v>
      </c>
      <c r="D446" s="382" t="s">
        <v>1166</v>
      </c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>
      <c r="A447" s="382" t="s">
        <v>1730</v>
      </c>
      <c r="B447" s="382" t="s">
        <v>1731</v>
      </c>
      <c r="C447" s="382" t="s">
        <v>1213</v>
      </c>
      <c r="D447" s="382" t="s">
        <v>1148</v>
      </c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>
      <c r="A448" s="382" t="s">
        <v>1732</v>
      </c>
      <c r="B448" s="382" t="s">
        <v>1733</v>
      </c>
      <c r="C448" s="382" t="s">
        <v>1170</v>
      </c>
      <c r="D448" s="382" t="s">
        <v>1151</v>
      </c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>
      <c r="A449" s="382" t="s">
        <v>1734</v>
      </c>
      <c r="B449" s="382" t="s">
        <v>1676</v>
      </c>
      <c r="C449" s="382" t="s">
        <v>1165</v>
      </c>
      <c r="D449" s="382" t="s">
        <v>1166</v>
      </c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>
      <c r="A450" s="382" t="s">
        <v>1735</v>
      </c>
      <c r="B450" s="382" t="s">
        <v>1310</v>
      </c>
      <c r="C450" s="382" t="s">
        <v>1213</v>
      </c>
      <c r="D450" s="382" t="s">
        <v>1148</v>
      </c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>
      <c r="A451" s="382" t="s">
        <v>1736</v>
      </c>
      <c r="B451" s="382" t="s">
        <v>1737</v>
      </c>
      <c r="C451" s="382" t="s">
        <v>1165</v>
      </c>
      <c r="D451" s="382" t="s">
        <v>1166</v>
      </c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>
      <c r="A452" s="382" t="s">
        <v>1738</v>
      </c>
      <c r="B452" s="382" t="s">
        <v>1347</v>
      </c>
      <c r="C452" s="382" t="s">
        <v>1167</v>
      </c>
      <c r="D452" s="382" t="s">
        <v>1166</v>
      </c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>
      <c r="A453" s="382" t="s">
        <v>1739</v>
      </c>
      <c r="B453" s="382" t="s">
        <v>1496</v>
      </c>
      <c r="C453" s="382" t="s">
        <v>1167</v>
      </c>
      <c r="D453" s="382" t="s">
        <v>1166</v>
      </c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>
      <c r="A454" s="382" t="s">
        <v>1740</v>
      </c>
      <c r="B454" s="382" t="s">
        <v>1072</v>
      </c>
      <c r="C454" s="382" t="s">
        <v>1167</v>
      </c>
      <c r="D454" s="382" t="s">
        <v>1166</v>
      </c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>
      <c r="A455" s="382" t="s">
        <v>1375</v>
      </c>
      <c r="B455" s="382" t="s">
        <v>1375</v>
      </c>
      <c r="C455" s="382" t="s">
        <v>1221</v>
      </c>
      <c r="D455" s="382" t="s">
        <v>1148</v>
      </c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>
      <c r="A456" s="382" t="s">
        <v>1741</v>
      </c>
      <c r="B456" s="382" t="s">
        <v>1068</v>
      </c>
      <c r="C456" s="382" t="s">
        <v>1165</v>
      </c>
      <c r="D456" s="382" t="s">
        <v>1166</v>
      </c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>
      <c r="A457" s="382" t="s">
        <v>1742</v>
      </c>
      <c r="B457" s="382" t="s">
        <v>1171</v>
      </c>
      <c r="C457" s="382" t="s">
        <v>1150</v>
      </c>
      <c r="D457" s="382" t="s">
        <v>1151</v>
      </c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>
      <c r="A458" s="382" t="s">
        <v>1743</v>
      </c>
      <c r="B458" s="382" t="s">
        <v>1396</v>
      </c>
      <c r="C458" s="382" t="s">
        <v>1158</v>
      </c>
      <c r="D458" s="382" t="s">
        <v>1151</v>
      </c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>
      <c r="A459" s="382" t="s">
        <v>1744</v>
      </c>
      <c r="B459" s="382" t="s">
        <v>1695</v>
      </c>
      <c r="C459" s="382" t="s">
        <v>1189</v>
      </c>
      <c r="D459" s="382" t="s">
        <v>1155</v>
      </c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>
      <c r="A460" s="382" t="s">
        <v>1745</v>
      </c>
      <c r="B460" s="382" t="s">
        <v>1188</v>
      </c>
      <c r="C460" s="382" t="s">
        <v>1189</v>
      </c>
      <c r="D460" s="382" t="s">
        <v>1155</v>
      </c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>
      <c r="A461" s="382" t="s">
        <v>1746</v>
      </c>
      <c r="B461" s="382" t="s">
        <v>1747</v>
      </c>
      <c r="C461" s="382" t="s">
        <v>1189</v>
      </c>
      <c r="D461" s="382" t="s">
        <v>1155</v>
      </c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>
      <c r="A462" s="382" t="s">
        <v>1748</v>
      </c>
      <c r="B462" s="382" t="s">
        <v>1749</v>
      </c>
      <c r="C462" s="382" t="s">
        <v>1189</v>
      </c>
      <c r="D462" s="382" t="s">
        <v>1155</v>
      </c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>
      <c r="A463" s="382" t="s">
        <v>1286</v>
      </c>
      <c r="B463" s="382" t="s">
        <v>1286</v>
      </c>
      <c r="C463" s="382" t="s">
        <v>1165</v>
      </c>
      <c r="D463" s="382" t="s">
        <v>1166</v>
      </c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>
      <c r="A464" s="382" t="s">
        <v>1286</v>
      </c>
      <c r="B464" s="382" t="s">
        <v>1286</v>
      </c>
      <c r="C464" s="382" t="s">
        <v>1165</v>
      </c>
      <c r="D464" s="382" t="s">
        <v>1166</v>
      </c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>
      <c r="A465" s="382" t="s">
        <v>1750</v>
      </c>
      <c r="B465" s="382" t="s">
        <v>1750</v>
      </c>
      <c r="C465" s="382" t="s">
        <v>1213</v>
      </c>
      <c r="D465" s="382" t="s">
        <v>1148</v>
      </c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>
      <c r="A466" s="382" t="s">
        <v>1219</v>
      </c>
      <c r="B466" s="382" t="s">
        <v>1219</v>
      </c>
      <c r="C466" s="382" t="s">
        <v>1189</v>
      </c>
      <c r="D466" s="382" t="s">
        <v>1155</v>
      </c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>
      <c r="A467" s="382" t="s">
        <v>1751</v>
      </c>
      <c r="B467" s="382" t="s">
        <v>1752</v>
      </c>
      <c r="C467" s="382" t="s">
        <v>1154</v>
      </c>
      <c r="D467" s="382" t="s">
        <v>1155</v>
      </c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>
      <c r="A468" s="382" t="s">
        <v>1753</v>
      </c>
      <c r="B468" s="382" t="s">
        <v>1439</v>
      </c>
      <c r="C468" s="382" t="s">
        <v>1213</v>
      </c>
      <c r="D468" s="382" t="s">
        <v>1148</v>
      </c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>
      <c r="A469" s="382" t="s">
        <v>1754</v>
      </c>
      <c r="B469" s="382" t="s">
        <v>1255</v>
      </c>
      <c r="C469" s="382" t="s">
        <v>1154</v>
      </c>
      <c r="D469" s="382" t="s">
        <v>1155</v>
      </c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>
      <c r="A470" s="382" t="s">
        <v>1755</v>
      </c>
      <c r="B470" s="382" t="s">
        <v>1749</v>
      </c>
      <c r="C470" s="382" t="s">
        <v>1189</v>
      </c>
      <c r="D470" s="382" t="s">
        <v>1155</v>
      </c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>
      <c r="A471" s="382" t="s">
        <v>1756</v>
      </c>
      <c r="B471" s="382" t="s">
        <v>1695</v>
      </c>
      <c r="C471" s="382" t="s">
        <v>1189</v>
      </c>
      <c r="D471" s="382" t="s">
        <v>1155</v>
      </c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>
      <c r="A472" s="382" t="s">
        <v>1757</v>
      </c>
      <c r="B472" s="382" t="s">
        <v>1315</v>
      </c>
      <c r="C472" s="382" t="s">
        <v>1167</v>
      </c>
      <c r="D472" s="382" t="s">
        <v>1166</v>
      </c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>
      <c r="A473" s="382" t="s">
        <v>1758</v>
      </c>
      <c r="B473" s="382" t="s">
        <v>1175</v>
      </c>
      <c r="C473" s="382" t="s">
        <v>1150</v>
      </c>
      <c r="D473" s="382" t="s">
        <v>1151</v>
      </c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>
      <c r="A474" s="382" t="s">
        <v>1759</v>
      </c>
      <c r="B474" s="382" t="s">
        <v>1760</v>
      </c>
      <c r="C474" s="382" t="s">
        <v>1163</v>
      </c>
      <c r="D474" s="382" t="s">
        <v>1151</v>
      </c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>
      <c r="A475" s="382" t="s">
        <v>1761</v>
      </c>
      <c r="B475" s="382" t="s">
        <v>1761</v>
      </c>
      <c r="C475" s="382" t="s">
        <v>1150</v>
      </c>
      <c r="D475" s="382" t="s">
        <v>1151</v>
      </c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>
      <c r="A476" s="382" t="s">
        <v>1762</v>
      </c>
      <c r="B476" s="382" t="s">
        <v>1286</v>
      </c>
      <c r="C476" s="382" t="s">
        <v>1165</v>
      </c>
      <c r="D476" s="382" t="s">
        <v>1166</v>
      </c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>
      <c r="A477" s="382" t="s">
        <v>1763</v>
      </c>
      <c r="B477" s="382" t="s">
        <v>1188</v>
      </c>
      <c r="C477" s="382" t="s">
        <v>1189</v>
      </c>
      <c r="D477" s="382" t="s">
        <v>1155</v>
      </c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>
      <c r="A478" s="382" t="s">
        <v>1764</v>
      </c>
      <c r="B478" s="382" t="s">
        <v>1219</v>
      </c>
      <c r="C478" s="382" t="s">
        <v>1189</v>
      </c>
      <c r="D478" s="382" t="s">
        <v>1155</v>
      </c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>
      <c r="A479" s="382" t="s">
        <v>1554</v>
      </c>
      <c r="B479" s="382" t="s">
        <v>1554</v>
      </c>
      <c r="C479" s="382" t="s">
        <v>1189</v>
      </c>
      <c r="D479" s="382" t="s">
        <v>1155</v>
      </c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>
      <c r="A480" s="382" t="s">
        <v>1765</v>
      </c>
      <c r="B480" s="382" t="s">
        <v>1219</v>
      </c>
      <c r="C480" s="382" t="s">
        <v>1189</v>
      </c>
      <c r="D480" s="382" t="s">
        <v>1155</v>
      </c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>
      <c r="A481" s="382" t="s">
        <v>1766</v>
      </c>
      <c r="B481" s="382" t="s">
        <v>1196</v>
      </c>
      <c r="C481" s="382" t="s">
        <v>1154</v>
      </c>
      <c r="D481" s="382" t="s">
        <v>1155</v>
      </c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>
      <c r="A482" s="382" t="s">
        <v>1767</v>
      </c>
      <c r="B482" s="382" t="s">
        <v>1768</v>
      </c>
      <c r="C482" s="382" t="s">
        <v>1217</v>
      </c>
      <c r="D482" s="382" t="s">
        <v>1155</v>
      </c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>
      <c r="A483" s="382" t="s">
        <v>1769</v>
      </c>
      <c r="B483" s="382" t="s">
        <v>1770</v>
      </c>
      <c r="C483" s="382" t="s">
        <v>1189</v>
      </c>
      <c r="D483" s="382" t="s">
        <v>1155</v>
      </c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>
      <c r="A484" s="382" t="s">
        <v>1680</v>
      </c>
      <c r="B484" s="382" t="s">
        <v>1680</v>
      </c>
      <c r="C484" s="382" t="s">
        <v>1189</v>
      </c>
      <c r="D484" s="382" t="s">
        <v>1155</v>
      </c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>
      <c r="A485" s="382" t="s">
        <v>1771</v>
      </c>
      <c r="B485" s="382" t="s">
        <v>1563</v>
      </c>
      <c r="C485" s="382" t="s">
        <v>1210</v>
      </c>
      <c r="D485" s="382" t="s">
        <v>1155</v>
      </c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>
      <c r="A486" s="382" t="s">
        <v>1772</v>
      </c>
      <c r="B486" s="382" t="s">
        <v>1298</v>
      </c>
      <c r="C486" s="382" t="s">
        <v>1245</v>
      </c>
      <c r="D486" s="382" t="s">
        <v>1155</v>
      </c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>
      <c r="A487" s="382" t="s">
        <v>1773</v>
      </c>
      <c r="B487" s="382" t="s">
        <v>1496</v>
      </c>
      <c r="C487" s="382" t="s">
        <v>1167</v>
      </c>
      <c r="D487" s="382" t="s">
        <v>1166</v>
      </c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>
      <c r="A488" s="382" t="s">
        <v>1774</v>
      </c>
      <c r="B488" s="382" t="s">
        <v>1286</v>
      </c>
      <c r="C488" s="382" t="s">
        <v>1165</v>
      </c>
      <c r="D488" s="382" t="s">
        <v>1166</v>
      </c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>
      <c r="A489" s="382" t="s">
        <v>1775</v>
      </c>
      <c r="B489" s="382" t="s">
        <v>1423</v>
      </c>
      <c r="C489" s="382" t="s">
        <v>1170</v>
      </c>
      <c r="D489" s="382" t="s">
        <v>1151</v>
      </c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>
      <c r="A490" s="382" t="s">
        <v>1776</v>
      </c>
      <c r="B490" s="382" t="s">
        <v>1219</v>
      </c>
      <c r="C490" s="382" t="s">
        <v>1189</v>
      </c>
      <c r="D490" s="382" t="s">
        <v>1155</v>
      </c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>
      <c r="A491" s="382" t="s">
        <v>1777</v>
      </c>
      <c r="B491" s="382" t="s">
        <v>1575</v>
      </c>
      <c r="C491" s="382" t="s">
        <v>1158</v>
      </c>
      <c r="D491" s="382" t="s">
        <v>1151</v>
      </c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>
      <c r="A492" s="382" t="s">
        <v>1778</v>
      </c>
      <c r="B492" s="382" t="s">
        <v>1153</v>
      </c>
      <c r="C492" s="382" t="s">
        <v>1154</v>
      </c>
      <c r="D492" s="382" t="s">
        <v>1155</v>
      </c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>
      <c r="A493" s="382" t="s">
        <v>1779</v>
      </c>
      <c r="B493" s="382" t="s">
        <v>1680</v>
      </c>
      <c r="C493" s="382" t="s">
        <v>1189</v>
      </c>
      <c r="D493" s="382" t="s">
        <v>1155</v>
      </c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>
      <c r="A494" s="382" t="s">
        <v>1780</v>
      </c>
      <c r="B494" s="382" t="s">
        <v>1204</v>
      </c>
      <c r="C494" s="382" t="s">
        <v>1150</v>
      </c>
      <c r="D494" s="382" t="s">
        <v>1151</v>
      </c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>
      <c r="A495" s="382" t="s">
        <v>1781</v>
      </c>
      <c r="B495" s="382" t="s">
        <v>1733</v>
      </c>
      <c r="C495" s="382" t="s">
        <v>1170</v>
      </c>
      <c r="D495" s="382" t="s">
        <v>1151</v>
      </c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>
      <c r="A496" s="382" t="s">
        <v>1782</v>
      </c>
      <c r="B496" s="382" t="s">
        <v>1783</v>
      </c>
      <c r="C496" s="382" t="s">
        <v>1245</v>
      </c>
      <c r="D496" s="382" t="s">
        <v>1155</v>
      </c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>
      <c r="A497" s="382" t="s">
        <v>1784</v>
      </c>
      <c r="B497" s="382" t="s">
        <v>1785</v>
      </c>
      <c r="C497" s="382" t="s">
        <v>1147</v>
      </c>
      <c r="D497" s="382" t="s">
        <v>1148</v>
      </c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>
      <c r="A498" s="382" t="s">
        <v>1629</v>
      </c>
      <c r="B498" s="382" t="s">
        <v>1629</v>
      </c>
      <c r="C498" s="382" t="s">
        <v>1158</v>
      </c>
      <c r="D498" s="382" t="s">
        <v>1151</v>
      </c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>
      <c r="A499" s="382" t="s">
        <v>1786</v>
      </c>
      <c r="B499" s="382" t="s">
        <v>1787</v>
      </c>
      <c r="C499" s="382" t="s">
        <v>1147</v>
      </c>
      <c r="D499" s="382" t="s">
        <v>1148</v>
      </c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>
      <c r="A500" s="382" t="s">
        <v>1788</v>
      </c>
      <c r="B500" s="382" t="s">
        <v>1563</v>
      </c>
      <c r="C500" s="382" t="s">
        <v>1210</v>
      </c>
      <c r="D500" s="382" t="s">
        <v>1155</v>
      </c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>
      <c r="A501" s="382" t="s">
        <v>1789</v>
      </c>
      <c r="B501" s="382" t="s">
        <v>1629</v>
      </c>
      <c r="C501" s="382" t="s">
        <v>1158</v>
      </c>
      <c r="D501" s="382" t="s">
        <v>1151</v>
      </c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>
      <c r="A502" s="382" t="s">
        <v>1790</v>
      </c>
      <c r="B502" s="382" t="s">
        <v>1791</v>
      </c>
      <c r="C502" s="382" t="s">
        <v>1170</v>
      </c>
      <c r="D502" s="382" t="s">
        <v>1151</v>
      </c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>
      <c r="A503" s="382" t="s">
        <v>1792</v>
      </c>
      <c r="B503" s="382" t="s">
        <v>1567</v>
      </c>
      <c r="C503" s="382" t="s">
        <v>1217</v>
      </c>
      <c r="D503" s="382" t="s">
        <v>1155</v>
      </c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>
      <c r="A504" s="382" t="s">
        <v>1793</v>
      </c>
      <c r="B504" s="382" t="s">
        <v>1204</v>
      </c>
      <c r="C504" s="382" t="s">
        <v>1150</v>
      </c>
      <c r="D504" s="382" t="s">
        <v>1151</v>
      </c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>
      <c r="A505" s="382" t="s">
        <v>1794</v>
      </c>
      <c r="B505" s="382" t="s">
        <v>1794</v>
      </c>
      <c r="C505" s="382" t="s">
        <v>1165</v>
      </c>
      <c r="D505" s="382" t="s">
        <v>1166</v>
      </c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>
      <c r="A506" s="382" t="s">
        <v>1795</v>
      </c>
      <c r="B506" s="382" t="s">
        <v>1209</v>
      </c>
      <c r="C506" s="382" t="s">
        <v>1210</v>
      </c>
      <c r="D506" s="382" t="s">
        <v>1155</v>
      </c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>
      <c r="A507" s="382" t="s">
        <v>1796</v>
      </c>
      <c r="B507" s="382" t="s">
        <v>1290</v>
      </c>
      <c r="C507" s="382" t="s">
        <v>1213</v>
      </c>
      <c r="D507" s="382" t="s">
        <v>1148</v>
      </c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>
      <c r="A508" s="382" t="s">
        <v>1797</v>
      </c>
      <c r="B508" s="382" t="s">
        <v>1307</v>
      </c>
      <c r="C508" s="382" t="s">
        <v>1165</v>
      </c>
      <c r="D508" s="382" t="s">
        <v>1166</v>
      </c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>
      <c r="A509" s="382" t="s">
        <v>1798</v>
      </c>
      <c r="B509" s="382" t="s">
        <v>1798</v>
      </c>
      <c r="C509" s="382" t="s">
        <v>1163</v>
      </c>
      <c r="D509" s="382" t="s">
        <v>1151</v>
      </c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>
      <c r="A510" s="382" t="s">
        <v>1798</v>
      </c>
      <c r="B510" s="382" t="s">
        <v>1798</v>
      </c>
      <c r="C510" s="382" t="s">
        <v>1163</v>
      </c>
      <c r="D510" s="382" t="s">
        <v>1151</v>
      </c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>
      <c r="A511" s="382" t="s">
        <v>1542</v>
      </c>
      <c r="B511" s="382" t="s">
        <v>1542</v>
      </c>
      <c r="C511" s="382" t="s">
        <v>1170</v>
      </c>
      <c r="D511" s="382" t="s">
        <v>1151</v>
      </c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>
      <c r="A512" s="382" t="s">
        <v>1799</v>
      </c>
      <c r="B512" s="382" t="s">
        <v>1542</v>
      </c>
      <c r="C512" s="382" t="s">
        <v>1170</v>
      </c>
      <c r="D512" s="382" t="s">
        <v>1151</v>
      </c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>
      <c r="A513" s="382" t="s">
        <v>1800</v>
      </c>
      <c r="B513" s="382" t="s">
        <v>1196</v>
      </c>
      <c r="C513" s="382" t="s">
        <v>1154</v>
      </c>
      <c r="D513" s="382" t="s">
        <v>1155</v>
      </c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>
      <c r="A514" s="382" t="s">
        <v>1801</v>
      </c>
      <c r="B514" s="382" t="s">
        <v>1450</v>
      </c>
      <c r="C514" s="382" t="s">
        <v>1210</v>
      </c>
      <c r="D514" s="382" t="s">
        <v>1155</v>
      </c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>
      <c r="A515" s="382" t="s">
        <v>1802</v>
      </c>
      <c r="B515" s="382" t="s">
        <v>1310</v>
      </c>
      <c r="C515" s="382" t="s">
        <v>1213</v>
      </c>
      <c r="D515" s="382" t="s">
        <v>1148</v>
      </c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>
      <c r="A516" s="382" t="s">
        <v>1803</v>
      </c>
      <c r="B516" s="382" t="s">
        <v>1153</v>
      </c>
      <c r="C516" s="382" t="s">
        <v>1154</v>
      </c>
      <c r="D516" s="382" t="s">
        <v>1155</v>
      </c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>
      <c r="A517" s="382" t="s">
        <v>1804</v>
      </c>
      <c r="B517" s="382" t="s">
        <v>1396</v>
      </c>
      <c r="C517" s="382" t="s">
        <v>1158</v>
      </c>
      <c r="D517" s="382" t="s">
        <v>1151</v>
      </c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>
      <c r="A518" s="382" t="s">
        <v>1720</v>
      </c>
      <c r="B518" s="382" t="s">
        <v>1720</v>
      </c>
      <c r="C518" s="382" t="s">
        <v>1154</v>
      </c>
      <c r="D518" s="382" t="s">
        <v>1155</v>
      </c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>
      <c r="A519" s="382" t="s">
        <v>1805</v>
      </c>
      <c r="B519" s="382" t="s">
        <v>1196</v>
      </c>
      <c r="C519" s="382" t="s">
        <v>1154</v>
      </c>
      <c r="D519" s="382" t="s">
        <v>1155</v>
      </c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>
      <c r="A520" s="382" t="s">
        <v>1806</v>
      </c>
      <c r="B520" s="382" t="s">
        <v>1190</v>
      </c>
      <c r="C520" s="382" t="s">
        <v>1150</v>
      </c>
      <c r="D520" s="382" t="s">
        <v>1151</v>
      </c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>
      <c r="A521" s="382" t="s">
        <v>1807</v>
      </c>
      <c r="B521" s="382" t="s">
        <v>1247</v>
      </c>
      <c r="C521" s="382" t="s">
        <v>1150</v>
      </c>
      <c r="D521" s="382" t="s">
        <v>1151</v>
      </c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>
      <c r="A522" s="382" t="s">
        <v>1808</v>
      </c>
      <c r="B522" s="382" t="s">
        <v>1253</v>
      </c>
      <c r="C522" s="382" t="s">
        <v>1186</v>
      </c>
      <c r="D522" s="382" t="s">
        <v>1166</v>
      </c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>
      <c r="A523" s="382" t="s">
        <v>1809</v>
      </c>
      <c r="B523" s="382" t="s">
        <v>1810</v>
      </c>
      <c r="C523" s="382" t="s">
        <v>1154</v>
      </c>
      <c r="D523" s="382" t="s">
        <v>1155</v>
      </c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>
      <c r="A524" s="382" t="s">
        <v>1811</v>
      </c>
      <c r="B524" s="382" t="s">
        <v>1811</v>
      </c>
      <c r="C524" s="382" t="s">
        <v>1189</v>
      </c>
      <c r="D524" s="382" t="s">
        <v>1155</v>
      </c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>
      <c r="A525" s="382" t="s">
        <v>1812</v>
      </c>
      <c r="B525" s="382" t="s">
        <v>1505</v>
      </c>
      <c r="C525" s="382" t="s">
        <v>1165</v>
      </c>
      <c r="D525" s="382" t="s">
        <v>1166</v>
      </c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>
      <c r="A526" s="382" t="s">
        <v>1813</v>
      </c>
      <c r="B526" s="382" t="s">
        <v>1286</v>
      </c>
      <c r="C526" s="382" t="s">
        <v>1165</v>
      </c>
      <c r="D526" s="382" t="s">
        <v>1166</v>
      </c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>
      <c r="A527" s="382" t="s">
        <v>1814</v>
      </c>
      <c r="B527" s="382" t="s">
        <v>1563</v>
      </c>
      <c r="C527" s="382" t="s">
        <v>1210</v>
      </c>
      <c r="D527" s="382" t="s">
        <v>1155</v>
      </c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>
      <c r="A528" s="382" t="s">
        <v>1815</v>
      </c>
      <c r="B528" s="382" t="s">
        <v>1676</v>
      </c>
      <c r="C528" s="382" t="s">
        <v>1165</v>
      </c>
      <c r="D528" s="382" t="s">
        <v>1166</v>
      </c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>
      <c r="A529" s="382" t="s">
        <v>1816</v>
      </c>
      <c r="B529" s="382" t="s">
        <v>1068</v>
      </c>
      <c r="C529" s="382" t="s">
        <v>1165</v>
      </c>
      <c r="D529" s="382" t="s">
        <v>1166</v>
      </c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>
      <c r="A530" s="382" t="s">
        <v>1817</v>
      </c>
      <c r="B530" s="382" t="s">
        <v>1294</v>
      </c>
      <c r="C530" s="382" t="s">
        <v>1150</v>
      </c>
      <c r="D530" s="382" t="s">
        <v>1151</v>
      </c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>
      <c r="A531" s="382" t="s">
        <v>1818</v>
      </c>
      <c r="B531" s="382" t="s">
        <v>1660</v>
      </c>
      <c r="C531" s="382" t="s">
        <v>1167</v>
      </c>
      <c r="D531" s="382" t="s">
        <v>1166</v>
      </c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>
      <c r="A532" s="382" t="s">
        <v>1819</v>
      </c>
      <c r="B532" s="382" t="s">
        <v>1820</v>
      </c>
      <c r="C532" s="382" t="s">
        <v>1186</v>
      </c>
      <c r="D532" s="382" t="s">
        <v>1166</v>
      </c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>
      <c r="A533" s="382" t="s">
        <v>1821</v>
      </c>
      <c r="B533" s="382" t="s">
        <v>1821</v>
      </c>
      <c r="C533" s="382" t="s">
        <v>1186</v>
      </c>
      <c r="D533" s="382" t="s">
        <v>1166</v>
      </c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>
      <c r="A534" s="382" t="s">
        <v>1822</v>
      </c>
      <c r="B534" s="382" t="s">
        <v>1589</v>
      </c>
      <c r="C534" s="382" t="s">
        <v>1167</v>
      </c>
      <c r="D534" s="382" t="s">
        <v>1166</v>
      </c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>
      <c r="A535" s="382" t="s">
        <v>1823</v>
      </c>
      <c r="B535" s="382" t="s">
        <v>1305</v>
      </c>
      <c r="C535" s="382" t="s">
        <v>1150</v>
      </c>
      <c r="D535" s="382" t="s">
        <v>1151</v>
      </c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>
      <c r="A536" s="382" t="s">
        <v>1824</v>
      </c>
      <c r="B536" s="382" t="s">
        <v>1389</v>
      </c>
      <c r="C536" s="382" t="s">
        <v>1234</v>
      </c>
      <c r="D536" s="382" t="s">
        <v>1166</v>
      </c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>
      <c r="A537" s="382" t="s">
        <v>1825</v>
      </c>
      <c r="B537" s="382" t="s">
        <v>1225</v>
      </c>
      <c r="C537" s="382" t="s">
        <v>1165</v>
      </c>
      <c r="D537" s="382" t="s">
        <v>1166</v>
      </c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>
      <c r="A538" s="382" t="s">
        <v>1826</v>
      </c>
      <c r="B538" s="382" t="s">
        <v>1274</v>
      </c>
      <c r="C538" s="382" t="s">
        <v>1158</v>
      </c>
      <c r="D538" s="382" t="s">
        <v>1151</v>
      </c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>
      <c r="A539" s="382" t="s">
        <v>1827</v>
      </c>
      <c r="B539" s="382" t="s">
        <v>1463</v>
      </c>
      <c r="C539" s="382" t="s">
        <v>1217</v>
      </c>
      <c r="D539" s="382" t="s">
        <v>1155</v>
      </c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>
      <c r="A540" s="382" t="s">
        <v>1828</v>
      </c>
      <c r="B540" s="382" t="s">
        <v>1783</v>
      </c>
      <c r="C540" s="382" t="s">
        <v>1245</v>
      </c>
      <c r="D540" s="382" t="s">
        <v>1155</v>
      </c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>
      <c r="A541" s="382" t="s">
        <v>1829</v>
      </c>
      <c r="B541" s="382" t="s">
        <v>1286</v>
      </c>
      <c r="C541" s="382" t="s">
        <v>1165</v>
      </c>
      <c r="D541" s="382" t="s">
        <v>1166</v>
      </c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>
      <c r="A542" s="382" t="s">
        <v>1830</v>
      </c>
      <c r="B542" s="382" t="s">
        <v>1644</v>
      </c>
      <c r="C542" s="382" t="s">
        <v>1161</v>
      </c>
      <c r="D542" s="382" t="s">
        <v>1148</v>
      </c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>
      <c r="A543" s="382" t="s">
        <v>1831</v>
      </c>
      <c r="B543" s="382" t="s">
        <v>1175</v>
      </c>
      <c r="C543" s="382" t="s">
        <v>1150</v>
      </c>
      <c r="D543" s="382" t="s">
        <v>1151</v>
      </c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>
      <c r="A544" s="382" t="s">
        <v>1832</v>
      </c>
      <c r="B544" s="382" t="s">
        <v>1563</v>
      </c>
      <c r="C544" s="382" t="s">
        <v>1210</v>
      </c>
      <c r="D544" s="382" t="s">
        <v>1155</v>
      </c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>
      <c r="A545" s="382" t="s">
        <v>1833</v>
      </c>
      <c r="B545" s="382" t="s">
        <v>1706</v>
      </c>
      <c r="C545" s="382" t="s">
        <v>1245</v>
      </c>
      <c r="D545" s="382" t="s">
        <v>1155</v>
      </c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>
      <c r="A546" s="382" t="s">
        <v>1834</v>
      </c>
      <c r="B546" s="382" t="s">
        <v>1441</v>
      </c>
      <c r="C546" s="382" t="s">
        <v>1189</v>
      </c>
      <c r="D546" s="382" t="s">
        <v>1155</v>
      </c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>
      <c r="A547" s="382" t="s">
        <v>1835</v>
      </c>
      <c r="B547" s="382" t="s">
        <v>1071</v>
      </c>
      <c r="C547" s="382" t="s">
        <v>1150</v>
      </c>
      <c r="D547" s="382" t="s">
        <v>1151</v>
      </c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>
      <c r="A548" s="382" t="s">
        <v>1836</v>
      </c>
      <c r="B548" s="382" t="s">
        <v>1200</v>
      </c>
      <c r="C548" s="382" t="s">
        <v>1165</v>
      </c>
      <c r="D548" s="382" t="s">
        <v>1166</v>
      </c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>
      <c r="A549" s="382" t="s">
        <v>1837</v>
      </c>
      <c r="B549" s="382" t="s">
        <v>1456</v>
      </c>
      <c r="C549" s="382" t="s">
        <v>1167</v>
      </c>
      <c r="D549" s="382" t="s">
        <v>1166</v>
      </c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>
      <c r="A550" s="382" t="s">
        <v>1838</v>
      </c>
      <c r="B550" s="382" t="s">
        <v>1839</v>
      </c>
      <c r="C550" s="382" t="s">
        <v>1245</v>
      </c>
      <c r="D550" s="382" t="s">
        <v>1155</v>
      </c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>
      <c r="A551" s="382" t="s">
        <v>1840</v>
      </c>
      <c r="B551" s="382" t="s">
        <v>1389</v>
      </c>
      <c r="C551" s="382" t="s">
        <v>1234</v>
      </c>
      <c r="D551" s="382" t="s">
        <v>1166</v>
      </c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>
      <c r="A552" s="382" t="s">
        <v>1840</v>
      </c>
      <c r="B552" s="382" t="s">
        <v>1389</v>
      </c>
      <c r="C552" s="382" t="s">
        <v>1234</v>
      </c>
      <c r="D552" s="382" t="s">
        <v>1166</v>
      </c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>
      <c r="A553" s="382" t="s">
        <v>1841</v>
      </c>
      <c r="B553" s="382" t="s">
        <v>1153</v>
      </c>
      <c r="C553" s="382" t="s">
        <v>1154</v>
      </c>
      <c r="D553" s="382" t="s">
        <v>1155</v>
      </c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>
      <c r="A554" s="382" t="s">
        <v>1842</v>
      </c>
      <c r="B554" s="382" t="s">
        <v>1389</v>
      </c>
      <c r="C554" s="382" t="s">
        <v>1234</v>
      </c>
      <c r="D554" s="382" t="s">
        <v>1166</v>
      </c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>
      <c r="A555" s="382" t="s">
        <v>1843</v>
      </c>
      <c r="B555" s="382" t="s">
        <v>1233</v>
      </c>
      <c r="C555" s="382" t="s">
        <v>1234</v>
      </c>
      <c r="D555" s="382" t="s">
        <v>1166</v>
      </c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>
      <c r="A556" s="382" t="s">
        <v>1760</v>
      </c>
      <c r="B556" s="382" t="s">
        <v>1760</v>
      </c>
      <c r="C556" s="382" t="s">
        <v>1163</v>
      </c>
      <c r="D556" s="382" t="s">
        <v>1151</v>
      </c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>
      <c r="A557" s="382" t="s">
        <v>1844</v>
      </c>
      <c r="B557" s="382" t="s">
        <v>1286</v>
      </c>
      <c r="C557" s="382" t="s">
        <v>1165</v>
      </c>
      <c r="D557" s="382" t="s">
        <v>1166</v>
      </c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>
      <c r="A558" s="382" t="s">
        <v>1845</v>
      </c>
      <c r="B558" s="382" t="s">
        <v>1242</v>
      </c>
      <c r="C558" s="382" t="s">
        <v>1189</v>
      </c>
      <c r="D558" s="382" t="s">
        <v>1155</v>
      </c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>
      <c r="A559" s="382" t="s">
        <v>1846</v>
      </c>
      <c r="B559" s="382" t="s">
        <v>1847</v>
      </c>
      <c r="C559" s="382" t="s">
        <v>1163</v>
      </c>
      <c r="D559" s="382" t="s">
        <v>1151</v>
      </c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>
      <c r="A560" s="382" t="s">
        <v>1209</v>
      </c>
      <c r="B560" s="382" t="s">
        <v>1209</v>
      </c>
      <c r="C560" s="382" t="s">
        <v>1210</v>
      </c>
      <c r="D560" s="382" t="s">
        <v>1155</v>
      </c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>
      <c r="A561" s="382" t="s">
        <v>1848</v>
      </c>
      <c r="B561" s="382" t="s">
        <v>1563</v>
      </c>
      <c r="C561" s="382" t="s">
        <v>1210</v>
      </c>
      <c r="D561" s="382" t="s">
        <v>1155</v>
      </c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>
      <c r="A562" s="382" t="s">
        <v>1847</v>
      </c>
      <c r="B562" s="382" t="s">
        <v>1847</v>
      </c>
      <c r="C562" s="382" t="s">
        <v>1163</v>
      </c>
      <c r="D562" s="382" t="s">
        <v>1151</v>
      </c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>
      <c r="A563" s="382" t="s">
        <v>1849</v>
      </c>
      <c r="B563" s="382" t="s">
        <v>1665</v>
      </c>
      <c r="C563" s="382" t="s">
        <v>1167</v>
      </c>
      <c r="D563" s="382" t="s">
        <v>1166</v>
      </c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>
      <c r="A564" s="382" t="s">
        <v>1850</v>
      </c>
      <c r="B564" s="382" t="s">
        <v>1720</v>
      </c>
      <c r="C564" s="382" t="s">
        <v>1154</v>
      </c>
      <c r="D564" s="382" t="s">
        <v>1155</v>
      </c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>
      <c r="A565" s="382" t="s">
        <v>1851</v>
      </c>
      <c r="B565" s="382" t="s">
        <v>1249</v>
      </c>
      <c r="C565" s="382" t="s">
        <v>1213</v>
      </c>
      <c r="D565" s="382" t="s">
        <v>1148</v>
      </c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>
      <c r="A566" s="382" t="s">
        <v>1852</v>
      </c>
      <c r="B566" s="382" t="s">
        <v>1294</v>
      </c>
      <c r="C566" s="382" t="s">
        <v>1150</v>
      </c>
      <c r="D566" s="382" t="s">
        <v>1151</v>
      </c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>
      <c r="A567" s="382" t="s">
        <v>1853</v>
      </c>
      <c r="B567" s="382" t="s">
        <v>1589</v>
      </c>
      <c r="C567" s="382" t="s">
        <v>1167</v>
      </c>
      <c r="D567" s="382" t="s">
        <v>1166</v>
      </c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>
      <c r="A568" s="382" t="s">
        <v>1854</v>
      </c>
      <c r="B568" s="382" t="s">
        <v>1361</v>
      </c>
      <c r="C568" s="382" t="s">
        <v>1167</v>
      </c>
      <c r="D568" s="382" t="s">
        <v>1166</v>
      </c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>
      <c r="A569" s="382" t="s">
        <v>1855</v>
      </c>
      <c r="B569" s="382" t="s">
        <v>1508</v>
      </c>
      <c r="C569" s="382" t="s">
        <v>1186</v>
      </c>
      <c r="D569" s="382" t="s">
        <v>1166</v>
      </c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>
      <c r="A570" s="382" t="s">
        <v>1856</v>
      </c>
      <c r="B570" s="382" t="s">
        <v>1200</v>
      </c>
      <c r="C570" s="382" t="s">
        <v>1165</v>
      </c>
      <c r="D570" s="382" t="s">
        <v>1166</v>
      </c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>
      <c r="A571" s="382" t="s">
        <v>1857</v>
      </c>
      <c r="B571" s="382" t="s">
        <v>1381</v>
      </c>
      <c r="C571" s="382" t="s">
        <v>1165</v>
      </c>
      <c r="D571" s="382" t="s">
        <v>1166</v>
      </c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>
      <c r="A572" s="382" t="s">
        <v>1858</v>
      </c>
      <c r="B572" s="382" t="s">
        <v>1859</v>
      </c>
      <c r="C572" s="382" t="s">
        <v>1170</v>
      </c>
      <c r="D572" s="382" t="s">
        <v>1151</v>
      </c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>
      <c r="A573" s="382" t="s">
        <v>1860</v>
      </c>
      <c r="B573" s="382" t="s">
        <v>1733</v>
      </c>
      <c r="C573" s="382" t="s">
        <v>1170</v>
      </c>
      <c r="D573" s="382" t="s">
        <v>1151</v>
      </c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>
      <c r="A574" s="382" t="s">
        <v>1861</v>
      </c>
      <c r="B574" s="382" t="s">
        <v>1450</v>
      </c>
      <c r="C574" s="382" t="s">
        <v>1210</v>
      </c>
      <c r="D574" s="382" t="s">
        <v>1155</v>
      </c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>
      <c r="A575" s="382" t="s">
        <v>1862</v>
      </c>
      <c r="B575" s="382" t="s">
        <v>1204</v>
      </c>
      <c r="C575" s="382" t="s">
        <v>1150</v>
      </c>
      <c r="D575" s="382" t="s">
        <v>1151</v>
      </c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>
      <c r="A576" s="382" t="s">
        <v>1863</v>
      </c>
      <c r="B576" s="382" t="s">
        <v>1761</v>
      </c>
      <c r="C576" s="382" t="s">
        <v>1150</v>
      </c>
      <c r="D576" s="382" t="s">
        <v>1151</v>
      </c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>
      <c r="A577" s="382" t="s">
        <v>1864</v>
      </c>
      <c r="B577" s="382" t="s">
        <v>1733</v>
      </c>
      <c r="C577" s="382" t="s">
        <v>1170</v>
      </c>
      <c r="D577" s="382" t="s">
        <v>1151</v>
      </c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>
      <c r="A578" s="382" t="s">
        <v>1865</v>
      </c>
      <c r="B578" s="382" t="s">
        <v>1361</v>
      </c>
      <c r="C578" s="382" t="s">
        <v>1167</v>
      </c>
      <c r="D578" s="382" t="s">
        <v>1166</v>
      </c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>
      <c r="A579" s="382" t="s">
        <v>1866</v>
      </c>
      <c r="B579" s="382" t="s">
        <v>1347</v>
      </c>
      <c r="C579" s="382" t="s">
        <v>1167</v>
      </c>
      <c r="D579" s="382" t="s">
        <v>1166</v>
      </c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>
      <c r="A580" s="382" t="s">
        <v>1867</v>
      </c>
      <c r="B580" s="382" t="s">
        <v>1783</v>
      </c>
      <c r="C580" s="382" t="s">
        <v>1245</v>
      </c>
      <c r="D580" s="382" t="s">
        <v>1155</v>
      </c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>
      <c r="A581" s="382" t="s">
        <v>1868</v>
      </c>
      <c r="B581" s="382" t="s">
        <v>1153</v>
      </c>
      <c r="C581" s="382" t="s">
        <v>1154</v>
      </c>
      <c r="D581" s="382" t="s">
        <v>1155</v>
      </c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>
      <c r="A582" s="382" t="s">
        <v>1869</v>
      </c>
      <c r="B582" s="382" t="s">
        <v>1869</v>
      </c>
      <c r="C582" s="382" t="s">
        <v>1170</v>
      </c>
      <c r="D582" s="382" t="s">
        <v>1151</v>
      </c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>
      <c r="A583" s="382" t="s">
        <v>1870</v>
      </c>
      <c r="B583" s="382" t="s">
        <v>1542</v>
      </c>
      <c r="C583" s="382" t="s">
        <v>1170</v>
      </c>
      <c r="D583" s="382" t="s">
        <v>1151</v>
      </c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>
      <c r="A584" s="382" t="s">
        <v>1871</v>
      </c>
      <c r="B584" s="382" t="s">
        <v>1872</v>
      </c>
      <c r="C584" s="382" t="s">
        <v>1170</v>
      </c>
      <c r="D584" s="382" t="s">
        <v>1151</v>
      </c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>
      <c r="A585" s="382" t="s">
        <v>1064</v>
      </c>
      <c r="B585" s="382" t="s">
        <v>1064</v>
      </c>
      <c r="C585" s="382" t="s">
        <v>1165</v>
      </c>
      <c r="D585" s="382" t="s">
        <v>1166</v>
      </c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>
      <c r="A586" s="382" t="s">
        <v>1873</v>
      </c>
      <c r="B586" s="382" t="s">
        <v>1223</v>
      </c>
      <c r="C586" s="382" t="s">
        <v>1167</v>
      </c>
      <c r="D586" s="382" t="s">
        <v>1166</v>
      </c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>
      <c r="A587" s="382" t="s">
        <v>1874</v>
      </c>
      <c r="B587" s="382" t="s">
        <v>1582</v>
      </c>
      <c r="C587" s="382" t="s">
        <v>1163</v>
      </c>
      <c r="D587" s="382" t="s">
        <v>1151</v>
      </c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>
      <c r="A588" s="382" t="s">
        <v>1875</v>
      </c>
      <c r="B588" s="382" t="s">
        <v>1200</v>
      </c>
      <c r="C588" s="382" t="s">
        <v>1165</v>
      </c>
      <c r="D588" s="382" t="s">
        <v>1166</v>
      </c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>
      <c r="A589" s="382" t="s">
        <v>1876</v>
      </c>
      <c r="B589" s="382" t="s">
        <v>1499</v>
      </c>
      <c r="C589" s="382" t="s">
        <v>1500</v>
      </c>
      <c r="D589" s="382" t="s">
        <v>1151</v>
      </c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>
      <c r="A590" s="382" t="s">
        <v>1877</v>
      </c>
      <c r="B590" s="382" t="s">
        <v>1450</v>
      </c>
      <c r="C590" s="382" t="s">
        <v>1210</v>
      </c>
      <c r="D590" s="382" t="s">
        <v>1155</v>
      </c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>
      <c r="A591" s="382" t="s">
        <v>1878</v>
      </c>
      <c r="B591" s="382" t="s">
        <v>1878</v>
      </c>
      <c r="C591" s="382" t="s">
        <v>1245</v>
      </c>
      <c r="D591" s="382" t="s">
        <v>1155</v>
      </c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>
      <c r="A592" s="382" t="s">
        <v>1879</v>
      </c>
      <c r="B592" s="382" t="s">
        <v>1484</v>
      </c>
      <c r="C592" s="382" t="s">
        <v>1167</v>
      </c>
      <c r="D592" s="382" t="s">
        <v>1166</v>
      </c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>
      <c r="A593" s="382" t="s">
        <v>1880</v>
      </c>
      <c r="B593" s="382" t="s">
        <v>1355</v>
      </c>
      <c r="C593" s="382" t="s">
        <v>1167</v>
      </c>
      <c r="D593" s="382" t="s">
        <v>1166</v>
      </c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>
      <c r="A594" s="382" t="s">
        <v>1881</v>
      </c>
      <c r="B594" s="382" t="s">
        <v>1720</v>
      </c>
      <c r="C594" s="382" t="s">
        <v>1154</v>
      </c>
      <c r="D594" s="382" t="s">
        <v>1155</v>
      </c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>
      <c r="A595" s="382" t="s">
        <v>1752</v>
      </c>
      <c r="B595" s="382" t="s">
        <v>1752</v>
      </c>
      <c r="C595" s="382" t="s">
        <v>1154</v>
      </c>
      <c r="D595" s="382" t="s">
        <v>1155</v>
      </c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>
      <c r="A596" s="382" t="s">
        <v>1882</v>
      </c>
      <c r="B596" s="382" t="s">
        <v>1385</v>
      </c>
      <c r="C596" s="382" t="s">
        <v>1186</v>
      </c>
      <c r="D596" s="382" t="s">
        <v>1166</v>
      </c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>
      <c r="A597" s="382" t="s">
        <v>1883</v>
      </c>
      <c r="B597" s="382" t="s">
        <v>1884</v>
      </c>
      <c r="C597" s="382" t="s">
        <v>1154</v>
      </c>
      <c r="D597" s="382" t="s">
        <v>1155</v>
      </c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>
      <c r="A598" s="382" t="s">
        <v>1417</v>
      </c>
      <c r="B598" s="382" t="s">
        <v>1417</v>
      </c>
      <c r="C598" s="382" t="s">
        <v>1165</v>
      </c>
      <c r="D598" s="382" t="s">
        <v>1166</v>
      </c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>
      <c r="A599" s="382" t="s">
        <v>1885</v>
      </c>
      <c r="B599" s="382" t="s">
        <v>1200</v>
      </c>
      <c r="C599" s="382" t="s">
        <v>1165</v>
      </c>
      <c r="D599" s="382" t="s">
        <v>1166</v>
      </c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>
      <c r="A600" s="382" t="s">
        <v>1886</v>
      </c>
      <c r="B600" s="382" t="s">
        <v>1310</v>
      </c>
      <c r="C600" s="382" t="s">
        <v>1213</v>
      </c>
      <c r="D600" s="382" t="s">
        <v>1148</v>
      </c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>
      <c r="A601" s="382" t="s">
        <v>1887</v>
      </c>
      <c r="B601" s="382" t="s">
        <v>1591</v>
      </c>
      <c r="C601" s="382" t="s">
        <v>1170</v>
      </c>
      <c r="D601" s="382" t="s">
        <v>1151</v>
      </c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>
      <c r="A602" s="382" t="s">
        <v>1888</v>
      </c>
      <c r="B602" s="382" t="s">
        <v>1268</v>
      </c>
      <c r="C602" s="382" t="s">
        <v>1269</v>
      </c>
      <c r="D602" s="382" t="s">
        <v>1151</v>
      </c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>
      <c r="A603" s="382" t="s">
        <v>1889</v>
      </c>
      <c r="B603" s="382" t="s">
        <v>1200</v>
      </c>
      <c r="C603" s="382" t="s">
        <v>1165</v>
      </c>
      <c r="D603" s="382" t="s">
        <v>1166</v>
      </c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>
      <c r="A604" s="382" t="s">
        <v>1890</v>
      </c>
      <c r="B604" s="382" t="s">
        <v>1264</v>
      </c>
      <c r="C604" s="382" t="s">
        <v>1158</v>
      </c>
      <c r="D604" s="382" t="s">
        <v>1151</v>
      </c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>
      <c r="A605" s="382" t="s">
        <v>1891</v>
      </c>
      <c r="B605" s="382" t="s">
        <v>1891</v>
      </c>
      <c r="C605" s="382" t="s">
        <v>1154</v>
      </c>
      <c r="D605" s="382" t="s">
        <v>1155</v>
      </c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>
      <c r="A606" s="382" t="s">
        <v>1892</v>
      </c>
      <c r="B606" s="382" t="s">
        <v>1209</v>
      </c>
      <c r="C606" s="382" t="s">
        <v>1210</v>
      </c>
      <c r="D606" s="382" t="s">
        <v>1155</v>
      </c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>
      <c r="A607" s="382" t="s">
        <v>1893</v>
      </c>
      <c r="B607" s="382" t="s">
        <v>1193</v>
      </c>
      <c r="C607" s="382" t="s">
        <v>1158</v>
      </c>
      <c r="D607" s="382" t="s">
        <v>1151</v>
      </c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>
      <c r="A608" s="382" t="s">
        <v>1894</v>
      </c>
      <c r="B608" s="382" t="s">
        <v>1895</v>
      </c>
      <c r="C608" s="382" t="s">
        <v>1210</v>
      </c>
      <c r="D608" s="382" t="s">
        <v>1155</v>
      </c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>
      <c r="A609" s="382" t="s">
        <v>1896</v>
      </c>
      <c r="B609" s="382" t="s">
        <v>1463</v>
      </c>
      <c r="C609" s="382" t="s">
        <v>1217</v>
      </c>
      <c r="D609" s="382" t="s">
        <v>1155</v>
      </c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>
      <c r="A610" s="382" t="s">
        <v>1897</v>
      </c>
      <c r="B610" s="382" t="s">
        <v>1212</v>
      </c>
      <c r="C610" s="382" t="s">
        <v>1213</v>
      </c>
      <c r="D610" s="382" t="s">
        <v>1148</v>
      </c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>
      <c r="A611" s="382" t="s">
        <v>1898</v>
      </c>
      <c r="B611" s="382" t="s">
        <v>1209</v>
      </c>
      <c r="C611" s="382" t="s">
        <v>1210</v>
      </c>
      <c r="D611" s="382" t="s">
        <v>1155</v>
      </c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>
      <c r="A612" s="382" t="s">
        <v>1899</v>
      </c>
      <c r="B612" s="382" t="s">
        <v>1900</v>
      </c>
      <c r="C612" s="382" t="s">
        <v>1158</v>
      </c>
      <c r="D612" s="382" t="s">
        <v>1151</v>
      </c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>
      <c r="A613" s="382" t="s">
        <v>1901</v>
      </c>
      <c r="B613" s="382" t="s">
        <v>1505</v>
      </c>
      <c r="C613" s="382" t="s">
        <v>1165</v>
      </c>
      <c r="D613" s="382" t="s">
        <v>1166</v>
      </c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>
      <c r="A614" s="382" t="s">
        <v>1901</v>
      </c>
      <c r="B614" s="382" t="s">
        <v>1901</v>
      </c>
      <c r="C614" s="382" t="s">
        <v>1165</v>
      </c>
      <c r="D614" s="382" t="s">
        <v>1166</v>
      </c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>
      <c r="A615" s="382" t="s">
        <v>1902</v>
      </c>
      <c r="B615" s="382" t="s">
        <v>1171</v>
      </c>
      <c r="C615" s="382" t="s">
        <v>1150</v>
      </c>
      <c r="D615" s="382" t="s">
        <v>1151</v>
      </c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>
      <c r="A616" s="382" t="s">
        <v>1903</v>
      </c>
      <c r="B616" s="382" t="s">
        <v>1237</v>
      </c>
      <c r="C616" s="382" t="s">
        <v>1165</v>
      </c>
      <c r="D616" s="382" t="s">
        <v>1166</v>
      </c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>
      <c r="A617" s="382" t="s">
        <v>1904</v>
      </c>
      <c r="B617" s="382" t="s">
        <v>1204</v>
      </c>
      <c r="C617" s="382" t="s">
        <v>1150</v>
      </c>
      <c r="D617" s="382" t="s">
        <v>1151</v>
      </c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>
      <c r="A618" s="382" t="s">
        <v>1905</v>
      </c>
      <c r="B618" s="382" t="s">
        <v>1247</v>
      </c>
      <c r="C618" s="382" t="s">
        <v>1150</v>
      </c>
      <c r="D618" s="382" t="s">
        <v>1151</v>
      </c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>
      <c r="A619" s="382" t="s">
        <v>1906</v>
      </c>
      <c r="B619" s="382" t="s">
        <v>1305</v>
      </c>
      <c r="C619" s="382" t="s">
        <v>1150</v>
      </c>
      <c r="D619" s="382" t="s">
        <v>1151</v>
      </c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>
      <c r="A620" s="382" t="s">
        <v>1907</v>
      </c>
      <c r="B620" s="382" t="s">
        <v>1737</v>
      </c>
      <c r="C620" s="382" t="s">
        <v>1165</v>
      </c>
      <c r="D620" s="382" t="s">
        <v>1166</v>
      </c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>
      <c r="A621" s="382" t="s">
        <v>1908</v>
      </c>
      <c r="B621" s="382" t="s">
        <v>1315</v>
      </c>
      <c r="C621" s="382" t="s">
        <v>1167</v>
      </c>
      <c r="D621" s="382" t="s">
        <v>1166</v>
      </c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>
      <c r="A622" s="382" t="s">
        <v>1909</v>
      </c>
      <c r="B622" s="382" t="s">
        <v>1233</v>
      </c>
      <c r="C622" s="382" t="s">
        <v>1234</v>
      </c>
      <c r="D622" s="382" t="s">
        <v>1166</v>
      </c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>
      <c r="A623" s="382" t="s">
        <v>1910</v>
      </c>
      <c r="B623" s="382" t="s">
        <v>1200</v>
      </c>
      <c r="C623" s="382" t="s">
        <v>1165</v>
      </c>
      <c r="D623" s="382" t="s">
        <v>1166</v>
      </c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>
      <c r="A624" s="382" t="s">
        <v>1461</v>
      </c>
      <c r="B624" s="382" t="s">
        <v>1461</v>
      </c>
      <c r="C624" s="382" t="s">
        <v>1167</v>
      </c>
      <c r="D624" s="382" t="s">
        <v>1166</v>
      </c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>
      <c r="A625" s="382" t="s">
        <v>1911</v>
      </c>
      <c r="B625" s="382" t="s">
        <v>1288</v>
      </c>
      <c r="C625" s="382" t="s">
        <v>1170</v>
      </c>
      <c r="D625" s="382" t="s">
        <v>1151</v>
      </c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>
      <c r="A626" s="382" t="s">
        <v>1912</v>
      </c>
      <c r="B626" s="382" t="s">
        <v>1257</v>
      </c>
      <c r="C626" s="382" t="s">
        <v>1189</v>
      </c>
      <c r="D626" s="382" t="s">
        <v>1155</v>
      </c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>
      <c r="A627" s="382" t="s">
        <v>1913</v>
      </c>
      <c r="B627" s="382" t="s">
        <v>1190</v>
      </c>
      <c r="C627" s="382" t="s">
        <v>1150</v>
      </c>
      <c r="D627" s="382" t="s">
        <v>1151</v>
      </c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>
      <c r="A628" s="382" t="s">
        <v>1914</v>
      </c>
      <c r="B628" s="382" t="s">
        <v>1391</v>
      </c>
      <c r="C628" s="382" t="s">
        <v>1245</v>
      </c>
      <c r="D628" s="382" t="s">
        <v>1155</v>
      </c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>
      <c r="A629" s="382" t="s">
        <v>1768</v>
      </c>
      <c r="B629" s="382" t="s">
        <v>1768</v>
      </c>
      <c r="C629" s="382" t="s">
        <v>1217</v>
      </c>
      <c r="D629" s="382" t="s">
        <v>1155</v>
      </c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>
      <c r="A630" s="382" t="s">
        <v>1915</v>
      </c>
      <c r="B630" s="382" t="s">
        <v>1702</v>
      </c>
      <c r="C630" s="382" t="s">
        <v>1154</v>
      </c>
      <c r="D630" s="382" t="s">
        <v>1155</v>
      </c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>
      <c r="A631" s="382" t="s">
        <v>1916</v>
      </c>
      <c r="B631" s="382" t="s">
        <v>1502</v>
      </c>
      <c r="C631" s="382" t="s">
        <v>1502</v>
      </c>
      <c r="D631" s="382" t="s">
        <v>1151</v>
      </c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>
      <c r="A632" s="382" t="s">
        <v>1917</v>
      </c>
      <c r="B632" s="382" t="s">
        <v>1257</v>
      </c>
      <c r="C632" s="382" t="s">
        <v>1189</v>
      </c>
      <c r="D632" s="382" t="s">
        <v>1155</v>
      </c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>
      <c r="A633" s="382" t="s">
        <v>1918</v>
      </c>
      <c r="B633" s="382" t="s">
        <v>1251</v>
      </c>
      <c r="C633" s="382" t="s">
        <v>1158</v>
      </c>
      <c r="D633" s="382" t="s">
        <v>1151</v>
      </c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>
      <c r="A634" s="382" t="s">
        <v>1919</v>
      </c>
      <c r="B634" s="382" t="s">
        <v>1794</v>
      </c>
      <c r="C634" s="382" t="s">
        <v>1165</v>
      </c>
      <c r="D634" s="382" t="s">
        <v>1166</v>
      </c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>
      <c r="A635" s="382" t="s">
        <v>1920</v>
      </c>
      <c r="B635" s="382" t="s">
        <v>1251</v>
      </c>
      <c r="C635" s="382" t="s">
        <v>1158</v>
      </c>
      <c r="D635" s="382" t="s">
        <v>1151</v>
      </c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>
      <c r="A636" s="382" t="s">
        <v>1921</v>
      </c>
      <c r="B636" s="382" t="s">
        <v>1302</v>
      </c>
      <c r="C636" s="382" t="s">
        <v>1150</v>
      </c>
      <c r="D636" s="382" t="s">
        <v>1151</v>
      </c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>
      <c r="A637" s="382" t="s">
        <v>1922</v>
      </c>
      <c r="B637" s="382" t="s">
        <v>1480</v>
      </c>
      <c r="C637" s="382" t="s">
        <v>1163</v>
      </c>
      <c r="D637" s="382" t="s">
        <v>1151</v>
      </c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>
      <c r="A638" s="382" t="s">
        <v>1923</v>
      </c>
      <c r="B638" s="382" t="s">
        <v>1188</v>
      </c>
      <c r="C638" s="382" t="s">
        <v>1189</v>
      </c>
      <c r="D638" s="382" t="s">
        <v>1155</v>
      </c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>
      <c r="A639" s="382" t="s">
        <v>1924</v>
      </c>
      <c r="B639" s="382" t="s">
        <v>1591</v>
      </c>
      <c r="C639" s="382" t="s">
        <v>1170</v>
      </c>
      <c r="D639" s="382" t="s">
        <v>1151</v>
      </c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>
      <c r="A640" s="382" t="s">
        <v>1925</v>
      </c>
      <c r="B640" s="382" t="s">
        <v>1689</v>
      </c>
      <c r="C640" s="382" t="s">
        <v>1217</v>
      </c>
      <c r="D640" s="382" t="s">
        <v>1155</v>
      </c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>
      <c r="A641" s="382" t="s">
        <v>1926</v>
      </c>
      <c r="B641" s="382" t="s">
        <v>1153</v>
      </c>
      <c r="C641" s="382" t="s">
        <v>1154</v>
      </c>
      <c r="D641" s="382" t="s">
        <v>1155</v>
      </c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>
      <c r="A642" s="382" t="s">
        <v>1927</v>
      </c>
      <c r="B642" s="382" t="s">
        <v>1928</v>
      </c>
      <c r="C642" s="382" t="s">
        <v>1163</v>
      </c>
      <c r="D642" s="382" t="s">
        <v>1151</v>
      </c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>
      <c r="A643" s="382" t="s">
        <v>1929</v>
      </c>
      <c r="B643" s="382" t="s">
        <v>1505</v>
      </c>
      <c r="C643" s="382" t="s">
        <v>1165</v>
      </c>
      <c r="D643" s="382" t="s">
        <v>1166</v>
      </c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>
      <c r="A644" s="382" t="s">
        <v>1930</v>
      </c>
      <c r="B644" s="382" t="s">
        <v>1381</v>
      </c>
      <c r="C644" s="382" t="s">
        <v>1165</v>
      </c>
      <c r="D644" s="382" t="s">
        <v>1166</v>
      </c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>
      <c r="A645" s="382" t="s">
        <v>1931</v>
      </c>
      <c r="B645" s="382" t="s">
        <v>1433</v>
      </c>
      <c r="C645" s="382" t="s">
        <v>1150</v>
      </c>
      <c r="D645" s="382" t="s">
        <v>1151</v>
      </c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>
      <c r="A646" s="382" t="s">
        <v>1932</v>
      </c>
      <c r="B646" s="382" t="s">
        <v>1196</v>
      </c>
      <c r="C646" s="382" t="s">
        <v>1154</v>
      </c>
      <c r="D646" s="382" t="s">
        <v>1155</v>
      </c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>
      <c r="A647" s="382" t="s">
        <v>1933</v>
      </c>
      <c r="B647" s="382" t="s">
        <v>1361</v>
      </c>
      <c r="C647" s="382" t="s">
        <v>1167</v>
      </c>
      <c r="D647" s="382" t="s">
        <v>1166</v>
      </c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>
      <c r="A648" s="382" t="s">
        <v>1934</v>
      </c>
      <c r="B648" s="382" t="s">
        <v>1702</v>
      </c>
      <c r="C648" s="382" t="s">
        <v>1154</v>
      </c>
      <c r="D648" s="382" t="s">
        <v>1155</v>
      </c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>
      <c r="A649" s="382" t="s">
        <v>1935</v>
      </c>
      <c r="B649" s="382" t="s">
        <v>1310</v>
      </c>
      <c r="C649" s="382" t="s">
        <v>1213</v>
      </c>
      <c r="D649" s="382" t="s">
        <v>1148</v>
      </c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>
      <c r="A650" s="382" t="s">
        <v>1936</v>
      </c>
      <c r="B650" s="382" t="s">
        <v>1258</v>
      </c>
      <c r="C650" s="382" t="s">
        <v>1165</v>
      </c>
      <c r="D650" s="382" t="s">
        <v>1166</v>
      </c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>
      <c r="A651" s="382" t="s">
        <v>1937</v>
      </c>
      <c r="B651" s="382" t="s">
        <v>1367</v>
      </c>
      <c r="C651" s="382" t="s">
        <v>1217</v>
      </c>
      <c r="D651" s="382" t="s">
        <v>1155</v>
      </c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>
      <c r="A652" s="382" t="s">
        <v>1441</v>
      </c>
      <c r="B652" s="382" t="s">
        <v>1441</v>
      </c>
      <c r="C652" s="382" t="s">
        <v>1189</v>
      </c>
      <c r="D652" s="382" t="s">
        <v>1155</v>
      </c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>
      <c r="A653" s="382" t="s">
        <v>1938</v>
      </c>
      <c r="B653" s="382" t="s">
        <v>1496</v>
      </c>
      <c r="C653" s="382" t="s">
        <v>1167</v>
      </c>
      <c r="D653" s="382" t="s">
        <v>1166</v>
      </c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>
      <c r="A654" s="382" t="s">
        <v>1939</v>
      </c>
      <c r="B654" s="382" t="s">
        <v>1702</v>
      </c>
      <c r="C654" s="382" t="s">
        <v>1154</v>
      </c>
      <c r="D654" s="382" t="s">
        <v>1155</v>
      </c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>
      <c r="A655" s="382" t="s">
        <v>1940</v>
      </c>
      <c r="B655" s="382" t="s">
        <v>1200</v>
      </c>
      <c r="C655" s="382" t="s">
        <v>1165</v>
      </c>
      <c r="D655" s="382" t="s">
        <v>1166</v>
      </c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>
      <c r="A656" s="382" t="s">
        <v>1334</v>
      </c>
      <c r="B656" s="382" t="s">
        <v>1334</v>
      </c>
      <c r="C656" s="382" t="s">
        <v>1150</v>
      </c>
      <c r="D656" s="382" t="s">
        <v>1151</v>
      </c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>
      <c r="A657" s="382" t="s">
        <v>1941</v>
      </c>
      <c r="B657" s="382" t="s">
        <v>1261</v>
      </c>
      <c r="C657" s="382" t="s">
        <v>1154</v>
      </c>
      <c r="D657" s="382" t="s">
        <v>1155</v>
      </c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>
      <c r="A658" s="382" t="s">
        <v>1942</v>
      </c>
      <c r="B658" s="382" t="s">
        <v>1153</v>
      </c>
      <c r="C658" s="382" t="s">
        <v>1154</v>
      </c>
      <c r="D658" s="382" t="s">
        <v>1155</v>
      </c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>
      <c r="A659" s="382" t="s">
        <v>1943</v>
      </c>
      <c r="B659" s="382" t="s">
        <v>1305</v>
      </c>
      <c r="C659" s="382" t="s">
        <v>1150</v>
      </c>
      <c r="D659" s="382" t="s">
        <v>1151</v>
      </c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>
      <c r="A660" s="382" t="s">
        <v>1944</v>
      </c>
      <c r="B660" s="382" t="s">
        <v>1153</v>
      </c>
      <c r="C660" s="382" t="s">
        <v>1154</v>
      </c>
      <c r="D660" s="382" t="s">
        <v>1155</v>
      </c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>
      <c r="A661" s="382" t="s">
        <v>1945</v>
      </c>
      <c r="B661" s="382" t="s">
        <v>1294</v>
      </c>
      <c r="C661" s="382" t="s">
        <v>1150</v>
      </c>
      <c r="D661" s="382" t="s">
        <v>1151</v>
      </c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>
      <c r="A662" s="382" t="s">
        <v>1946</v>
      </c>
      <c r="B662" s="382" t="s">
        <v>1153</v>
      </c>
      <c r="C662" s="382" t="s">
        <v>1154</v>
      </c>
      <c r="D662" s="382" t="s">
        <v>1155</v>
      </c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>
      <c r="A663" s="382" t="s">
        <v>1947</v>
      </c>
      <c r="B663" s="382" t="s">
        <v>1389</v>
      </c>
      <c r="C663" s="382" t="s">
        <v>1234</v>
      </c>
      <c r="D663" s="382" t="s">
        <v>1166</v>
      </c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>
      <c r="A664" s="382" t="s">
        <v>1948</v>
      </c>
      <c r="B664" s="382" t="s">
        <v>1231</v>
      </c>
      <c r="C664" s="382" t="s">
        <v>1167</v>
      </c>
      <c r="D664" s="382" t="s">
        <v>1166</v>
      </c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>
      <c r="A665" s="382" t="s">
        <v>1678</v>
      </c>
      <c r="B665" s="382" t="s">
        <v>1678</v>
      </c>
      <c r="C665" s="382" t="s">
        <v>1158</v>
      </c>
      <c r="D665" s="382" t="s">
        <v>1151</v>
      </c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>
      <c r="A666" s="382" t="s">
        <v>1949</v>
      </c>
      <c r="B666" s="382" t="s">
        <v>1678</v>
      </c>
      <c r="C666" s="382" t="s">
        <v>1158</v>
      </c>
      <c r="D666" s="382" t="s">
        <v>1151</v>
      </c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>
      <c r="A667" s="382" t="s">
        <v>1950</v>
      </c>
      <c r="B667" s="382" t="s">
        <v>1951</v>
      </c>
      <c r="C667" s="382" t="s">
        <v>1186</v>
      </c>
      <c r="D667" s="382" t="s">
        <v>1166</v>
      </c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>
      <c r="A668" s="382" t="s">
        <v>1396</v>
      </c>
      <c r="B668" s="382" t="s">
        <v>1396</v>
      </c>
      <c r="C668" s="382" t="s">
        <v>1158</v>
      </c>
      <c r="D668" s="382" t="s">
        <v>1151</v>
      </c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>
      <c r="A669" s="382" t="s">
        <v>1952</v>
      </c>
      <c r="B669" s="382" t="s">
        <v>1389</v>
      </c>
      <c r="C669" s="382" t="s">
        <v>1234</v>
      </c>
      <c r="D669" s="382" t="s">
        <v>1166</v>
      </c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>
      <c r="A670" s="382" t="s">
        <v>1953</v>
      </c>
      <c r="B670" s="382" t="s">
        <v>1383</v>
      </c>
      <c r="C670" s="382" t="s">
        <v>1154</v>
      </c>
      <c r="D670" s="382" t="s">
        <v>1155</v>
      </c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>
      <c r="A671" s="382" t="s">
        <v>1954</v>
      </c>
      <c r="B671" s="382" t="s">
        <v>1737</v>
      </c>
      <c r="C671" s="382" t="s">
        <v>1165</v>
      </c>
      <c r="D671" s="382" t="s">
        <v>1166</v>
      </c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>
      <c r="A672" s="382" t="s">
        <v>1955</v>
      </c>
      <c r="B672" s="382" t="s">
        <v>1520</v>
      </c>
      <c r="C672" s="382" t="s">
        <v>1167</v>
      </c>
      <c r="D672" s="382" t="s">
        <v>1166</v>
      </c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>
      <c r="A673" s="382" t="s">
        <v>1956</v>
      </c>
      <c r="B673" s="382" t="s">
        <v>1381</v>
      </c>
      <c r="C673" s="382" t="s">
        <v>1165</v>
      </c>
      <c r="D673" s="382" t="s">
        <v>1166</v>
      </c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>
      <c r="A674" s="382" t="s">
        <v>1957</v>
      </c>
      <c r="B674" s="382" t="s">
        <v>1268</v>
      </c>
      <c r="C674" s="382" t="s">
        <v>1269</v>
      </c>
      <c r="D674" s="382" t="s">
        <v>1151</v>
      </c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>
      <c r="A675" s="382" t="s">
        <v>1958</v>
      </c>
      <c r="B675" s="382" t="s">
        <v>1348</v>
      </c>
      <c r="C675" s="382" t="s">
        <v>1150</v>
      </c>
      <c r="D675" s="382" t="s">
        <v>1151</v>
      </c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>
      <c r="A676" s="382" t="s">
        <v>1770</v>
      </c>
      <c r="B676" s="382" t="s">
        <v>1770</v>
      </c>
      <c r="C676" s="382" t="s">
        <v>1189</v>
      </c>
      <c r="D676" s="382" t="s">
        <v>1155</v>
      </c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>
      <c r="A677" s="382" t="s">
        <v>1510</v>
      </c>
      <c r="B677" s="382" t="s">
        <v>1510</v>
      </c>
      <c r="C677" s="382" t="s">
        <v>1170</v>
      </c>
      <c r="D677" s="382" t="s">
        <v>1151</v>
      </c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>
      <c r="A678" s="382" t="s">
        <v>1486</v>
      </c>
      <c r="B678" s="382" t="s">
        <v>1486</v>
      </c>
      <c r="C678" s="382" t="s">
        <v>1487</v>
      </c>
      <c r="D678" s="382" t="s">
        <v>1148</v>
      </c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>
      <c r="A679" s="382" t="s">
        <v>1959</v>
      </c>
      <c r="B679" s="382" t="s">
        <v>1510</v>
      </c>
      <c r="C679" s="382" t="s">
        <v>1170</v>
      </c>
      <c r="D679" s="382" t="s">
        <v>1151</v>
      </c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>
      <c r="A680" s="382" t="s">
        <v>1960</v>
      </c>
      <c r="B680" s="382" t="s">
        <v>1153</v>
      </c>
      <c r="C680" s="382" t="s">
        <v>1154</v>
      </c>
      <c r="D680" s="382" t="s">
        <v>1155</v>
      </c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>
      <c r="A681" s="382" t="s">
        <v>1961</v>
      </c>
      <c r="B681" s="382" t="s">
        <v>1396</v>
      </c>
      <c r="C681" s="382" t="s">
        <v>1158</v>
      </c>
      <c r="D681" s="382" t="s">
        <v>1151</v>
      </c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>
      <c r="A682" s="382" t="s">
        <v>1962</v>
      </c>
      <c r="B682" s="382" t="s">
        <v>1450</v>
      </c>
      <c r="C682" s="382" t="s">
        <v>1210</v>
      </c>
      <c r="D682" s="382" t="s">
        <v>1155</v>
      </c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>
      <c r="A683" s="382" t="s">
        <v>1963</v>
      </c>
      <c r="B683" s="382" t="s">
        <v>1255</v>
      </c>
      <c r="C683" s="382" t="s">
        <v>1154</v>
      </c>
      <c r="D683" s="382" t="s">
        <v>1155</v>
      </c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>
      <c r="A684" s="382" t="s">
        <v>1964</v>
      </c>
      <c r="B684" s="382" t="s">
        <v>1261</v>
      </c>
      <c r="C684" s="382" t="s">
        <v>1154</v>
      </c>
      <c r="D684" s="382" t="s">
        <v>1155</v>
      </c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>
      <c r="A685" s="382" t="s">
        <v>1965</v>
      </c>
      <c r="B685" s="382" t="s">
        <v>1811</v>
      </c>
      <c r="C685" s="382" t="s">
        <v>1189</v>
      </c>
      <c r="D685" s="382" t="s">
        <v>1155</v>
      </c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>
      <c r="A686" s="382" t="s">
        <v>1966</v>
      </c>
      <c r="B686" s="382" t="s">
        <v>1196</v>
      </c>
      <c r="C686" s="382" t="s">
        <v>1154</v>
      </c>
      <c r="D686" s="382" t="s">
        <v>1155</v>
      </c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>
      <c r="A687" s="382" t="s">
        <v>1967</v>
      </c>
      <c r="B687" s="382" t="s">
        <v>1354</v>
      </c>
      <c r="C687" s="382" t="s">
        <v>1154</v>
      </c>
      <c r="D687" s="382" t="s">
        <v>1155</v>
      </c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>
      <c r="A688" s="382" t="s">
        <v>1968</v>
      </c>
      <c r="B688" s="382" t="s">
        <v>1153</v>
      </c>
      <c r="C688" s="382" t="s">
        <v>1154</v>
      </c>
      <c r="D688" s="382" t="s">
        <v>1155</v>
      </c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>
      <c r="A689" s="382" t="s">
        <v>1969</v>
      </c>
      <c r="B689" s="382" t="s">
        <v>1214</v>
      </c>
      <c r="C689" s="382" t="s">
        <v>1167</v>
      </c>
      <c r="D689" s="382" t="s">
        <v>1166</v>
      </c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>
      <c r="A690" s="382" t="s">
        <v>1970</v>
      </c>
      <c r="B690" s="382" t="s">
        <v>1431</v>
      </c>
      <c r="C690" s="382" t="s">
        <v>1170</v>
      </c>
      <c r="D690" s="382" t="s">
        <v>1151</v>
      </c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>
      <c r="A691" s="382" t="s">
        <v>1971</v>
      </c>
      <c r="B691" s="382" t="s">
        <v>1305</v>
      </c>
      <c r="C691" s="382" t="s">
        <v>1150</v>
      </c>
      <c r="D691" s="382" t="s">
        <v>1151</v>
      </c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>
      <c r="A692" s="382" t="s">
        <v>1972</v>
      </c>
      <c r="B692" s="382" t="s">
        <v>1175</v>
      </c>
      <c r="C692" s="382" t="s">
        <v>1150</v>
      </c>
      <c r="D692" s="382" t="s">
        <v>1151</v>
      </c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>
      <c r="A693" s="382" t="s">
        <v>1973</v>
      </c>
      <c r="B693" s="382" t="s">
        <v>1389</v>
      </c>
      <c r="C693" s="382" t="s">
        <v>1234</v>
      </c>
      <c r="D693" s="382" t="s">
        <v>1166</v>
      </c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>
      <c r="A694" s="382" t="s">
        <v>1974</v>
      </c>
      <c r="B694" s="382" t="s">
        <v>1505</v>
      </c>
      <c r="C694" s="382" t="s">
        <v>1165</v>
      </c>
      <c r="D694" s="382" t="s">
        <v>1166</v>
      </c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>
      <c r="A695" s="382" t="s">
        <v>1975</v>
      </c>
      <c r="B695" s="382" t="s">
        <v>1068</v>
      </c>
      <c r="C695" s="382" t="s">
        <v>1165</v>
      </c>
      <c r="D695" s="382" t="s">
        <v>1166</v>
      </c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>
      <c r="A696" s="382" t="s">
        <v>1976</v>
      </c>
      <c r="B696" s="382" t="s">
        <v>1613</v>
      </c>
      <c r="C696" s="382" t="s">
        <v>1186</v>
      </c>
      <c r="D696" s="382" t="s">
        <v>1166</v>
      </c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>
      <c r="A697" s="382" t="s">
        <v>1977</v>
      </c>
      <c r="B697" s="382" t="s">
        <v>1237</v>
      </c>
      <c r="C697" s="382" t="s">
        <v>1165</v>
      </c>
      <c r="D697" s="382" t="s">
        <v>1166</v>
      </c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>
      <c r="A698" s="382" t="s">
        <v>1978</v>
      </c>
      <c r="B698" s="382" t="s">
        <v>1188</v>
      </c>
      <c r="C698" s="382" t="s">
        <v>1189</v>
      </c>
      <c r="D698" s="382" t="s">
        <v>1155</v>
      </c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>
      <c r="A699" s="382" t="s">
        <v>1979</v>
      </c>
      <c r="B699" s="382" t="s">
        <v>1563</v>
      </c>
      <c r="C699" s="382" t="s">
        <v>1210</v>
      </c>
      <c r="D699" s="382" t="s">
        <v>1155</v>
      </c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>
      <c r="A700" s="382" t="s">
        <v>1980</v>
      </c>
      <c r="B700" s="382" t="s">
        <v>1389</v>
      </c>
      <c r="C700" s="382" t="s">
        <v>1234</v>
      </c>
      <c r="D700" s="382" t="s">
        <v>1166</v>
      </c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>
      <c r="A701" s="382" t="s">
        <v>1981</v>
      </c>
      <c r="B701" s="382" t="s">
        <v>1981</v>
      </c>
      <c r="C701" s="382" t="s">
        <v>1981</v>
      </c>
      <c r="D701" s="382" t="s">
        <v>1155</v>
      </c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>
      <c r="A702" s="382" t="s">
        <v>1982</v>
      </c>
      <c r="B702" s="382" t="s">
        <v>1196</v>
      </c>
      <c r="C702" s="382" t="s">
        <v>1154</v>
      </c>
      <c r="D702" s="382" t="s">
        <v>1155</v>
      </c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>
      <c r="A703" s="382" t="s">
        <v>1983</v>
      </c>
      <c r="B703" s="382" t="s">
        <v>1689</v>
      </c>
      <c r="C703" s="382" t="s">
        <v>1217</v>
      </c>
      <c r="D703" s="382" t="s">
        <v>1155</v>
      </c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>
      <c r="A704" s="382" t="s">
        <v>1984</v>
      </c>
      <c r="B704" s="382" t="s">
        <v>1196</v>
      </c>
      <c r="C704" s="382" t="s">
        <v>1154</v>
      </c>
      <c r="D704" s="382" t="s">
        <v>1155</v>
      </c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>
      <c r="A705" s="382" t="s">
        <v>1985</v>
      </c>
      <c r="B705" s="382" t="s">
        <v>1257</v>
      </c>
      <c r="C705" s="382" t="s">
        <v>1189</v>
      </c>
      <c r="D705" s="382" t="s">
        <v>1155</v>
      </c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>
      <c r="A706" s="382" t="s">
        <v>1986</v>
      </c>
      <c r="B706" s="382" t="s">
        <v>1175</v>
      </c>
      <c r="C706" s="382" t="s">
        <v>1150</v>
      </c>
      <c r="D706" s="382" t="s">
        <v>1151</v>
      </c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>
      <c r="A707" s="382" t="s">
        <v>1987</v>
      </c>
      <c r="B707" s="382" t="s">
        <v>1988</v>
      </c>
      <c r="C707" s="382" t="s">
        <v>1186</v>
      </c>
      <c r="D707" s="382" t="s">
        <v>1166</v>
      </c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>
      <c r="A708" s="382" t="s">
        <v>1989</v>
      </c>
      <c r="B708" s="382" t="s">
        <v>1990</v>
      </c>
      <c r="C708" s="382" t="s">
        <v>1165</v>
      </c>
      <c r="D708" s="382" t="s">
        <v>1166</v>
      </c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>
      <c r="A709" s="382" t="s">
        <v>1991</v>
      </c>
      <c r="B709" s="382" t="s">
        <v>1708</v>
      </c>
      <c r="C709" s="382" t="s">
        <v>1154</v>
      </c>
      <c r="D709" s="382" t="s">
        <v>1155</v>
      </c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>
      <c r="A710" s="382" t="s">
        <v>1992</v>
      </c>
      <c r="B710" s="382" t="s">
        <v>1237</v>
      </c>
      <c r="C710" s="382" t="s">
        <v>1165</v>
      </c>
      <c r="D710" s="382" t="s">
        <v>1166</v>
      </c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>
      <c r="A711" s="382" t="s">
        <v>1068</v>
      </c>
      <c r="B711" s="382" t="s">
        <v>1068</v>
      </c>
      <c r="C711" s="382" t="s">
        <v>1165</v>
      </c>
      <c r="D711" s="382" t="s">
        <v>1166</v>
      </c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>
      <c r="A712" s="382" t="s">
        <v>1993</v>
      </c>
      <c r="B712" s="382" t="s">
        <v>1171</v>
      </c>
      <c r="C712" s="382" t="s">
        <v>1150</v>
      </c>
      <c r="D712" s="382" t="s">
        <v>1151</v>
      </c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>
      <c r="A713" s="382" t="s">
        <v>1994</v>
      </c>
      <c r="B713" s="382" t="s">
        <v>1783</v>
      </c>
      <c r="C713" s="382" t="s">
        <v>1245</v>
      </c>
      <c r="D713" s="382" t="s">
        <v>1155</v>
      </c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>
      <c r="A714" s="382" t="s">
        <v>1995</v>
      </c>
      <c r="B714" s="382" t="s">
        <v>1996</v>
      </c>
      <c r="C714" s="382" t="s">
        <v>1217</v>
      </c>
      <c r="D714" s="382" t="s">
        <v>1155</v>
      </c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>
      <c r="A715" s="382" t="s">
        <v>1997</v>
      </c>
      <c r="B715" s="382" t="s">
        <v>1233</v>
      </c>
      <c r="C715" s="382" t="s">
        <v>1234</v>
      </c>
      <c r="D715" s="382" t="s">
        <v>1166</v>
      </c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>
      <c r="A716" s="382" t="s">
        <v>1998</v>
      </c>
      <c r="B716" s="382" t="s">
        <v>1680</v>
      </c>
      <c r="C716" s="382" t="s">
        <v>1189</v>
      </c>
      <c r="D716" s="382" t="s">
        <v>1155</v>
      </c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>
      <c r="A717" s="382" t="s">
        <v>1999</v>
      </c>
      <c r="B717" s="382" t="s">
        <v>1563</v>
      </c>
      <c r="C717" s="382" t="s">
        <v>1210</v>
      </c>
      <c r="D717" s="382" t="s">
        <v>1155</v>
      </c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>
      <c r="A718" s="382" t="s">
        <v>2000</v>
      </c>
      <c r="B718" s="382" t="s">
        <v>2000</v>
      </c>
      <c r="C718" s="382" t="s">
        <v>1147</v>
      </c>
      <c r="D718" s="382" t="s">
        <v>1148</v>
      </c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>
      <c r="A719" s="382" t="s">
        <v>2001</v>
      </c>
      <c r="B719" s="382" t="s">
        <v>1175</v>
      </c>
      <c r="C719" s="382" t="s">
        <v>1150</v>
      </c>
      <c r="D719" s="382" t="s">
        <v>1151</v>
      </c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>
      <c r="A720" s="382" t="s">
        <v>1146</v>
      </c>
      <c r="B720" s="382" t="s">
        <v>1146</v>
      </c>
      <c r="C720" s="382" t="s">
        <v>1147</v>
      </c>
      <c r="D720" s="382" t="s">
        <v>1148</v>
      </c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>
      <c r="A721" s="382" t="s">
        <v>2002</v>
      </c>
      <c r="B721" s="382" t="s">
        <v>2003</v>
      </c>
      <c r="C721" s="382" t="s">
        <v>1150</v>
      </c>
      <c r="D721" s="382" t="s">
        <v>1151</v>
      </c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>
      <c r="A722" s="382" t="s">
        <v>2004</v>
      </c>
      <c r="B722" s="382" t="s">
        <v>1071</v>
      </c>
      <c r="C722" s="382" t="s">
        <v>1150</v>
      </c>
      <c r="D722" s="382" t="s">
        <v>1151</v>
      </c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>
      <c r="A723" s="382" t="s">
        <v>2005</v>
      </c>
      <c r="B723" s="382" t="s">
        <v>1670</v>
      </c>
      <c r="C723" s="382" t="s">
        <v>1217</v>
      </c>
      <c r="D723" s="382" t="s">
        <v>1155</v>
      </c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>
      <c r="A724" s="382" t="s">
        <v>2006</v>
      </c>
      <c r="B724" s="382" t="s">
        <v>2007</v>
      </c>
      <c r="C724" s="382" t="s">
        <v>1154</v>
      </c>
      <c r="D724" s="382" t="s">
        <v>1155</v>
      </c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>
      <c r="A725" s="382" t="s">
        <v>2008</v>
      </c>
      <c r="B725" s="382" t="s">
        <v>1310</v>
      </c>
      <c r="C725" s="382" t="s">
        <v>1213</v>
      </c>
      <c r="D725" s="382" t="s">
        <v>1148</v>
      </c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>
      <c r="A726" s="382" t="s">
        <v>2009</v>
      </c>
      <c r="B726" s="382" t="s">
        <v>1563</v>
      </c>
      <c r="C726" s="382" t="s">
        <v>1210</v>
      </c>
      <c r="D726" s="382" t="s">
        <v>1155</v>
      </c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>
      <c r="A727" s="382" t="s">
        <v>1589</v>
      </c>
      <c r="B727" s="382" t="s">
        <v>1589</v>
      </c>
      <c r="C727" s="382" t="s">
        <v>1167</v>
      </c>
      <c r="D727" s="382" t="s">
        <v>1166</v>
      </c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>
      <c r="A728" s="382" t="s">
        <v>2010</v>
      </c>
      <c r="B728" s="382" t="s">
        <v>1212</v>
      </c>
      <c r="C728" s="382" t="s">
        <v>1213</v>
      </c>
      <c r="D728" s="382" t="s">
        <v>1148</v>
      </c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>
      <c r="A729" s="382" t="s">
        <v>1204</v>
      </c>
      <c r="B729" s="382" t="s">
        <v>1204</v>
      </c>
      <c r="C729" s="382" t="s">
        <v>1150</v>
      </c>
      <c r="D729" s="382" t="s">
        <v>1151</v>
      </c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>
      <c r="A730" s="382" t="s">
        <v>2011</v>
      </c>
      <c r="B730" s="382" t="s">
        <v>1209</v>
      </c>
      <c r="C730" s="382" t="s">
        <v>1210</v>
      </c>
      <c r="D730" s="382" t="s">
        <v>1155</v>
      </c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>
      <c r="A731" s="382" t="s">
        <v>2012</v>
      </c>
      <c r="B731" s="382" t="s">
        <v>2013</v>
      </c>
      <c r="C731" s="382" t="s">
        <v>1245</v>
      </c>
      <c r="D731" s="382" t="s">
        <v>1155</v>
      </c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>
      <c r="A732" s="382" t="s">
        <v>2014</v>
      </c>
      <c r="B732" s="382" t="s">
        <v>1225</v>
      </c>
      <c r="C732" s="382" t="s">
        <v>1165</v>
      </c>
      <c r="D732" s="382" t="s">
        <v>1166</v>
      </c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>
      <c r="A733" s="382" t="s">
        <v>2015</v>
      </c>
      <c r="B733" s="382" t="s">
        <v>1680</v>
      </c>
      <c r="C733" s="382" t="s">
        <v>1189</v>
      </c>
      <c r="D733" s="382" t="s">
        <v>1155</v>
      </c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>
      <c r="A734" s="382" t="s">
        <v>2016</v>
      </c>
      <c r="B734" s="382" t="s">
        <v>1209</v>
      </c>
      <c r="C734" s="382" t="s">
        <v>1210</v>
      </c>
      <c r="D734" s="382" t="s">
        <v>1155</v>
      </c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>
      <c r="A735" s="382" t="s">
        <v>2017</v>
      </c>
      <c r="B735" s="382" t="s">
        <v>1261</v>
      </c>
      <c r="C735" s="382" t="s">
        <v>1154</v>
      </c>
      <c r="D735" s="382" t="s">
        <v>1155</v>
      </c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>
      <c r="A736" s="382" t="s">
        <v>2018</v>
      </c>
      <c r="B736" s="382" t="s">
        <v>1196</v>
      </c>
      <c r="C736" s="382" t="s">
        <v>1154</v>
      </c>
      <c r="D736" s="382" t="s">
        <v>1155</v>
      </c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>
      <c r="A737" s="382" t="s">
        <v>2019</v>
      </c>
      <c r="B737" s="382" t="s">
        <v>1761</v>
      </c>
      <c r="C737" s="382" t="s">
        <v>1150</v>
      </c>
      <c r="D737" s="382" t="s">
        <v>1151</v>
      </c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>
      <c r="A738" s="382" t="s">
        <v>2020</v>
      </c>
      <c r="B738" s="382" t="s">
        <v>2021</v>
      </c>
      <c r="C738" s="382" t="s">
        <v>1161</v>
      </c>
      <c r="D738" s="382" t="s">
        <v>1148</v>
      </c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>
      <c r="A739" s="382" t="s">
        <v>2022</v>
      </c>
      <c r="B739" s="382" t="s">
        <v>1602</v>
      </c>
      <c r="C739" s="382" t="s">
        <v>1500</v>
      </c>
      <c r="D739" s="382" t="s">
        <v>1151</v>
      </c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>
      <c r="A740" s="382" t="s">
        <v>2023</v>
      </c>
      <c r="B740" s="382" t="s">
        <v>1379</v>
      </c>
      <c r="C740" s="382" t="s">
        <v>1170</v>
      </c>
      <c r="D740" s="382" t="s">
        <v>1151</v>
      </c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>
      <c r="A741" s="382" t="s">
        <v>2024</v>
      </c>
      <c r="B741" s="382" t="s">
        <v>2024</v>
      </c>
      <c r="C741" s="382" t="s">
        <v>1161</v>
      </c>
      <c r="D741" s="382" t="s">
        <v>1148</v>
      </c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>
      <c r="A742" s="382" t="s">
        <v>2025</v>
      </c>
      <c r="B742" s="382" t="s">
        <v>1552</v>
      </c>
      <c r="C742" s="382" t="s">
        <v>1158</v>
      </c>
      <c r="D742" s="382" t="s">
        <v>1151</v>
      </c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>
      <c r="A743" s="382" t="s">
        <v>2026</v>
      </c>
      <c r="B743" s="382" t="s">
        <v>1249</v>
      </c>
      <c r="C743" s="382" t="s">
        <v>1213</v>
      </c>
      <c r="D743" s="382" t="s">
        <v>1148</v>
      </c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>
      <c r="A744" s="382" t="s">
        <v>2027</v>
      </c>
      <c r="B744" s="382" t="s">
        <v>1068</v>
      </c>
      <c r="C744" s="382" t="s">
        <v>1165</v>
      </c>
      <c r="D744" s="382" t="s">
        <v>1166</v>
      </c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>
      <c r="A745" s="382" t="s">
        <v>2028</v>
      </c>
      <c r="B745" s="382" t="s">
        <v>1770</v>
      </c>
      <c r="C745" s="382" t="s">
        <v>1189</v>
      </c>
      <c r="D745" s="382" t="s">
        <v>1155</v>
      </c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>
      <c r="A746" s="382" t="s">
        <v>1185</v>
      </c>
      <c r="B746" s="382" t="s">
        <v>1185</v>
      </c>
      <c r="C746" s="382" t="s">
        <v>1186</v>
      </c>
      <c r="D746" s="382" t="s">
        <v>1166</v>
      </c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>
      <c r="A747" s="382" t="s">
        <v>2029</v>
      </c>
      <c r="B747" s="382" t="s">
        <v>1508</v>
      </c>
      <c r="C747" s="382" t="s">
        <v>1186</v>
      </c>
      <c r="D747" s="382" t="s">
        <v>1166</v>
      </c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>
      <c r="A748" s="382" t="s">
        <v>2030</v>
      </c>
      <c r="B748" s="382" t="s">
        <v>2031</v>
      </c>
      <c r="C748" s="382" t="s">
        <v>1221</v>
      </c>
      <c r="D748" s="382" t="s">
        <v>1148</v>
      </c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>
      <c r="A749" s="382" t="s">
        <v>2032</v>
      </c>
      <c r="B749" s="382" t="s">
        <v>1717</v>
      </c>
      <c r="C749" s="382" t="s">
        <v>1154</v>
      </c>
      <c r="D749" s="382" t="s">
        <v>1155</v>
      </c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>
      <c r="A750" s="382" t="s">
        <v>2033</v>
      </c>
      <c r="B750" s="382" t="s">
        <v>1068</v>
      </c>
      <c r="C750" s="382" t="s">
        <v>1165</v>
      </c>
      <c r="D750" s="382" t="s">
        <v>1166</v>
      </c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>
      <c r="A751" s="382" t="s">
        <v>2034</v>
      </c>
      <c r="B751" s="382" t="s">
        <v>1207</v>
      </c>
      <c r="C751" s="382" t="s">
        <v>1170</v>
      </c>
      <c r="D751" s="382" t="s">
        <v>1151</v>
      </c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>
      <c r="A752" s="382" t="s">
        <v>2035</v>
      </c>
      <c r="B752" s="382" t="s">
        <v>1204</v>
      </c>
      <c r="C752" s="382" t="s">
        <v>1150</v>
      </c>
      <c r="D752" s="382" t="s">
        <v>1151</v>
      </c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>
      <c r="A753" s="382" t="s">
        <v>2036</v>
      </c>
      <c r="B753" s="382" t="s">
        <v>1286</v>
      </c>
      <c r="C753" s="382" t="s">
        <v>1165</v>
      </c>
      <c r="D753" s="382" t="s">
        <v>1166</v>
      </c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>
      <c r="A754" s="382" t="s">
        <v>2037</v>
      </c>
      <c r="B754" s="382" t="s">
        <v>1225</v>
      </c>
      <c r="C754" s="382" t="s">
        <v>1165</v>
      </c>
      <c r="D754" s="382" t="s">
        <v>1166</v>
      </c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>
      <c r="A755" s="382" t="s">
        <v>1525</v>
      </c>
      <c r="B755" s="382" t="s">
        <v>1525</v>
      </c>
      <c r="C755" s="382" t="s">
        <v>1158</v>
      </c>
      <c r="D755" s="382" t="s">
        <v>1151</v>
      </c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>
      <c r="A756" s="382" t="s">
        <v>2038</v>
      </c>
      <c r="B756" s="382" t="s">
        <v>1294</v>
      </c>
      <c r="C756" s="382" t="s">
        <v>1150</v>
      </c>
      <c r="D756" s="382" t="s">
        <v>1151</v>
      </c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>
      <c r="A757" s="382" t="s">
        <v>2039</v>
      </c>
      <c r="B757" s="382" t="s">
        <v>1499</v>
      </c>
      <c r="C757" s="382" t="s">
        <v>1500</v>
      </c>
      <c r="D757" s="382" t="s">
        <v>1151</v>
      </c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>
      <c r="A758" s="382" t="s">
        <v>2040</v>
      </c>
      <c r="B758" s="382" t="s">
        <v>1439</v>
      </c>
      <c r="C758" s="382" t="s">
        <v>1213</v>
      </c>
      <c r="D758" s="382" t="s">
        <v>1148</v>
      </c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>
      <c r="A759" s="382" t="s">
        <v>2041</v>
      </c>
      <c r="B759" s="382" t="s">
        <v>2041</v>
      </c>
      <c r="C759" s="382" t="s">
        <v>1158</v>
      </c>
      <c r="D759" s="382" t="s">
        <v>1151</v>
      </c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>
      <c r="A760" s="382" t="s">
        <v>2042</v>
      </c>
      <c r="B760" s="382" t="s">
        <v>1608</v>
      </c>
      <c r="C760" s="382" t="s">
        <v>1500</v>
      </c>
      <c r="D760" s="382" t="s">
        <v>1151</v>
      </c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>
      <c r="A761" s="382" t="s">
        <v>2043</v>
      </c>
      <c r="B761" s="382" t="s">
        <v>1733</v>
      </c>
      <c r="C761" s="382" t="s">
        <v>1170</v>
      </c>
      <c r="D761" s="382" t="s">
        <v>1151</v>
      </c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>
      <c r="A762" s="382" t="s">
        <v>2044</v>
      </c>
      <c r="B762" s="382" t="s">
        <v>1315</v>
      </c>
      <c r="C762" s="382" t="s">
        <v>1167</v>
      </c>
      <c r="D762" s="382" t="s">
        <v>1166</v>
      </c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>
      <c r="A763" s="382" t="s">
        <v>2045</v>
      </c>
      <c r="B763" s="382" t="s">
        <v>1271</v>
      </c>
      <c r="C763" s="382" t="s">
        <v>1150</v>
      </c>
      <c r="D763" s="382" t="s">
        <v>1151</v>
      </c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>
      <c r="A764" s="382" t="s">
        <v>2046</v>
      </c>
      <c r="B764" s="382" t="s">
        <v>1582</v>
      </c>
      <c r="C764" s="382" t="s">
        <v>1163</v>
      </c>
      <c r="D764" s="382" t="s">
        <v>1151</v>
      </c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>
      <c r="A765" s="382" t="s">
        <v>1623</v>
      </c>
      <c r="B765" s="382" t="s">
        <v>1623</v>
      </c>
      <c r="C765" s="382" t="s">
        <v>1154</v>
      </c>
      <c r="D765" s="382" t="s">
        <v>1155</v>
      </c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>
      <c r="A766" s="382" t="s">
        <v>2047</v>
      </c>
      <c r="B766" s="382" t="s">
        <v>1171</v>
      </c>
      <c r="C766" s="382" t="s">
        <v>1150</v>
      </c>
      <c r="D766" s="382" t="s">
        <v>1151</v>
      </c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>
      <c r="A767" s="382" t="s">
        <v>2048</v>
      </c>
      <c r="B767" s="382" t="s">
        <v>1225</v>
      </c>
      <c r="C767" s="382" t="s">
        <v>1165</v>
      </c>
      <c r="D767" s="382" t="s">
        <v>1166</v>
      </c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>
      <c r="A768" s="382" t="s">
        <v>2049</v>
      </c>
      <c r="B768" s="382" t="s">
        <v>1200</v>
      </c>
      <c r="C768" s="382" t="s">
        <v>1165</v>
      </c>
      <c r="D768" s="382" t="s">
        <v>1166</v>
      </c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>
      <c r="A769" s="382" t="s">
        <v>2050</v>
      </c>
      <c r="B769" s="382" t="s">
        <v>1396</v>
      </c>
      <c r="C769" s="382" t="s">
        <v>1158</v>
      </c>
      <c r="D769" s="382" t="s">
        <v>1151</v>
      </c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>
      <c r="A770" s="382" t="s">
        <v>2051</v>
      </c>
      <c r="B770" s="382" t="s">
        <v>2051</v>
      </c>
      <c r="C770" s="382" t="s">
        <v>1221</v>
      </c>
      <c r="D770" s="382" t="s">
        <v>1148</v>
      </c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>
      <c r="A771" s="382" t="s">
        <v>2052</v>
      </c>
      <c r="B771" s="382" t="s">
        <v>1305</v>
      </c>
      <c r="C771" s="382" t="s">
        <v>1150</v>
      </c>
      <c r="D771" s="382" t="s">
        <v>1151</v>
      </c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>
      <c r="A772" s="382" t="s">
        <v>2053</v>
      </c>
      <c r="B772" s="382" t="s">
        <v>1072</v>
      </c>
      <c r="C772" s="382" t="s">
        <v>1167</v>
      </c>
      <c r="D772" s="382" t="s">
        <v>1166</v>
      </c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>
      <c r="A773" s="382" t="s">
        <v>2054</v>
      </c>
      <c r="B773" s="382" t="s">
        <v>1209</v>
      </c>
      <c r="C773" s="382" t="s">
        <v>1210</v>
      </c>
      <c r="D773" s="382" t="s">
        <v>1155</v>
      </c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>
      <c r="A774" s="382" t="s">
        <v>1225</v>
      </c>
      <c r="B774" s="382" t="s">
        <v>1225</v>
      </c>
      <c r="C774" s="382" t="s">
        <v>1165</v>
      </c>
      <c r="D774" s="382" t="s">
        <v>1166</v>
      </c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>
      <c r="A775" s="382" t="s">
        <v>2055</v>
      </c>
      <c r="B775" s="382" t="s">
        <v>1225</v>
      </c>
      <c r="C775" s="382" t="s">
        <v>1165</v>
      </c>
      <c r="D775" s="382" t="s">
        <v>1166</v>
      </c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>
      <c r="A776" s="382" t="s">
        <v>2056</v>
      </c>
      <c r="B776" s="382" t="s">
        <v>1237</v>
      </c>
      <c r="C776" s="382" t="s">
        <v>1165</v>
      </c>
      <c r="D776" s="382" t="s">
        <v>1166</v>
      </c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>
      <c r="A777" s="382" t="s">
        <v>1321</v>
      </c>
      <c r="B777" s="382" t="s">
        <v>1321</v>
      </c>
      <c r="C777" s="382" t="s">
        <v>1170</v>
      </c>
      <c r="D777" s="382" t="s">
        <v>1151</v>
      </c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>
      <c r="A778" s="382" t="s">
        <v>2057</v>
      </c>
      <c r="B778" s="382" t="s">
        <v>2058</v>
      </c>
      <c r="C778" s="382" t="s">
        <v>1269</v>
      </c>
      <c r="D778" s="382" t="s">
        <v>1151</v>
      </c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>
      <c r="A779" s="382" t="s">
        <v>2059</v>
      </c>
      <c r="B779" s="382" t="s">
        <v>1389</v>
      </c>
      <c r="C779" s="382" t="s">
        <v>1234</v>
      </c>
      <c r="D779" s="382" t="s">
        <v>1166</v>
      </c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>
      <c r="A780" s="382" t="s">
        <v>2060</v>
      </c>
      <c r="B780" s="382" t="s">
        <v>1171</v>
      </c>
      <c r="C780" s="382" t="s">
        <v>1150</v>
      </c>
      <c r="D780" s="382" t="s">
        <v>1151</v>
      </c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>
      <c r="A781" s="382" t="s">
        <v>2061</v>
      </c>
      <c r="B781" s="382" t="s">
        <v>2000</v>
      </c>
      <c r="C781" s="382" t="s">
        <v>1147</v>
      </c>
      <c r="D781" s="382" t="s">
        <v>1148</v>
      </c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>
      <c r="A782" s="382" t="s">
        <v>2062</v>
      </c>
      <c r="B782" s="382" t="s">
        <v>1237</v>
      </c>
      <c r="C782" s="382" t="s">
        <v>1165</v>
      </c>
      <c r="D782" s="382" t="s">
        <v>1166</v>
      </c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>
      <c r="A783" s="382" t="s">
        <v>2063</v>
      </c>
      <c r="B783" s="382" t="s">
        <v>1219</v>
      </c>
      <c r="C783" s="382" t="s">
        <v>1189</v>
      </c>
      <c r="D783" s="382" t="s">
        <v>1155</v>
      </c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>
      <c r="A784" s="382" t="s">
        <v>2064</v>
      </c>
      <c r="B784" s="382" t="s">
        <v>1068</v>
      </c>
      <c r="C784" s="382" t="s">
        <v>1165</v>
      </c>
      <c r="D784" s="382" t="s">
        <v>1166</v>
      </c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>
      <c r="A785" s="382" t="s">
        <v>1307</v>
      </c>
      <c r="B785" s="382" t="s">
        <v>1307</v>
      </c>
      <c r="C785" s="382" t="s">
        <v>1165</v>
      </c>
      <c r="D785" s="382" t="s">
        <v>1166</v>
      </c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>
      <c r="A786" s="382" t="s">
        <v>2065</v>
      </c>
      <c r="B786" s="382" t="s">
        <v>2065</v>
      </c>
      <c r="C786" s="382" t="s">
        <v>1186</v>
      </c>
      <c r="D786" s="382" t="s">
        <v>1166</v>
      </c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>
      <c r="A787" s="382" t="s">
        <v>2066</v>
      </c>
      <c r="B787" s="382" t="s">
        <v>1338</v>
      </c>
      <c r="C787" s="382" t="s">
        <v>1245</v>
      </c>
      <c r="D787" s="382" t="s">
        <v>1155</v>
      </c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>
      <c r="A788" s="382" t="s">
        <v>2067</v>
      </c>
      <c r="B788" s="382" t="s">
        <v>1315</v>
      </c>
      <c r="C788" s="382" t="s">
        <v>1167</v>
      </c>
      <c r="D788" s="382" t="s">
        <v>1166</v>
      </c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>
      <c r="A789" s="382" t="s">
        <v>2068</v>
      </c>
      <c r="B789" s="382" t="s">
        <v>2068</v>
      </c>
      <c r="C789" s="382" t="s">
        <v>1210</v>
      </c>
      <c r="D789" s="382" t="s">
        <v>1155</v>
      </c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>
      <c r="A790" s="382" t="s">
        <v>1253</v>
      </c>
      <c r="B790" s="382" t="s">
        <v>1253</v>
      </c>
      <c r="C790" s="382" t="s">
        <v>1186</v>
      </c>
      <c r="D790" s="382" t="s">
        <v>1166</v>
      </c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>
      <c r="A791" s="382" t="s">
        <v>2069</v>
      </c>
      <c r="B791" s="382" t="s">
        <v>1153</v>
      </c>
      <c r="C791" s="382" t="s">
        <v>1154</v>
      </c>
      <c r="D791" s="382" t="s">
        <v>1155</v>
      </c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>
      <c r="A792" s="382" t="s">
        <v>2070</v>
      </c>
      <c r="B792" s="382" t="s">
        <v>1613</v>
      </c>
      <c r="C792" s="382" t="s">
        <v>1186</v>
      </c>
      <c r="D792" s="382" t="s">
        <v>1166</v>
      </c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>
      <c r="A793" s="382" t="s">
        <v>2071</v>
      </c>
      <c r="B793" s="382" t="s">
        <v>1439</v>
      </c>
      <c r="C793" s="382" t="s">
        <v>1213</v>
      </c>
      <c r="D793" s="382" t="s">
        <v>1148</v>
      </c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>
      <c r="A794" s="382" t="s">
        <v>2072</v>
      </c>
      <c r="B794" s="382" t="s">
        <v>1563</v>
      </c>
      <c r="C794" s="382" t="s">
        <v>1210</v>
      </c>
      <c r="D794" s="382" t="s">
        <v>1155</v>
      </c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>
      <c r="A795" s="382" t="s">
        <v>2073</v>
      </c>
      <c r="B795" s="382" t="s">
        <v>1204</v>
      </c>
      <c r="C795" s="382" t="s">
        <v>1150</v>
      </c>
      <c r="D795" s="382" t="s">
        <v>1151</v>
      </c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>
      <c r="A796" s="382" t="s">
        <v>2074</v>
      </c>
      <c r="B796" s="382" t="s">
        <v>1209</v>
      </c>
      <c r="C796" s="382" t="s">
        <v>1210</v>
      </c>
      <c r="D796" s="382" t="s">
        <v>1155</v>
      </c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>
      <c r="A797" s="382" t="s">
        <v>2075</v>
      </c>
      <c r="B797" s="382" t="s">
        <v>1629</v>
      </c>
      <c r="C797" s="382" t="s">
        <v>1158</v>
      </c>
      <c r="D797" s="382" t="s">
        <v>1151</v>
      </c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>
      <c r="A798" s="382" t="s">
        <v>2076</v>
      </c>
      <c r="B798" s="382" t="s">
        <v>1071</v>
      </c>
      <c r="C798" s="382" t="s">
        <v>1150</v>
      </c>
      <c r="D798" s="382" t="s">
        <v>1151</v>
      </c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>
      <c r="A799" s="382" t="s">
        <v>2077</v>
      </c>
      <c r="B799" s="382" t="s">
        <v>2077</v>
      </c>
      <c r="C799" s="382" t="s">
        <v>1186</v>
      </c>
      <c r="D799" s="382" t="s">
        <v>1166</v>
      </c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>
      <c r="A800" s="382" t="s">
        <v>2078</v>
      </c>
      <c r="B800" s="382" t="s">
        <v>1286</v>
      </c>
      <c r="C800" s="382" t="s">
        <v>1165</v>
      </c>
      <c r="D800" s="382" t="s">
        <v>1166</v>
      </c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>
      <c r="A801" s="382" t="s">
        <v>2058</v>
      </c>
      <c r="B801" s="382" t="s">
        <v>2058</v>
      </c>
      <c r="C801" s="382" t="s">
        <v>1269</v>
      </c>
      <c r="D801" s="382" t="s">
        <v>1151</v>
      </c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>
      <c r="A802" s="382" t="s">
        <v>2079</v>
      </c>
      <c r="B802" s="382" t="s">
        <v>2079</v>
      </c>
      <c r="C802" s="382" t="s">
        <v>1245</v>
      </c>
      <c r="D802" s="382" t="s">
        <v>1155</v>
      </c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>
      <c r="A803" s="382" t="s">
        <v>2080</v>
      </c>
      <c r="B803" s="382" t="s">
        <v>1338</v>
      </c>
      <c r="C803" s="382" t="s">
        <v>1245</v>
      </c>
      <c r="D803" s="382" t="s">
        <v>1155</v>
      </c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>
      <c r="A804" s="382" t="s">
        <v>2081</v>
      </c>
      <c r="B804" s="382" t="s">
        <v>1286</v>
      </c>
      <c r="C804" s="382" t="s">
        <v>1165</v>
      </c>
      <c r="D804" s="382" t="s">
        <v>1166</v>
      </c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>
      <c r="A805" s="382" t="s">
        <v>2082</v>
      </c>
      <c r="B805" s="382" t="s">
        <v>1565</v>
      </c>
      <c r="C805" s="382" t="s">
        <v>1245</v>
      </c>
      <c r="D805" s="382" t="s">
        <v>1155</v>
      </c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>
      <c r="A806" s="382" t="s">
        <v>2083</v>
      </c>
      <c r="B806" s="382" t="s">
        <v>1225</v>
      </c>
      <c r="C806" s="382" t="s">
        <v>1165</v>
      </c>
      <c r="D806" s="382" t="s">
        <v>1166</v>
      </c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>
      <c r="A807" s="382" t="s">
        <v>2084</v>
      </c>
      <c r="B807" s="382" t="s">
        <v>1307</v>
      </c>
      <c r="C807" s="382" t="s">
        <v>1165</v>
      </c>
      <c r="D807" s="382" t="s">
        <v>1166</v>
      </c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>
      <c r="A808" s="382" t="s">
        <v>2085</v>
      </c>
      <c r="B808" s="382" t="s">
        <v>1153</v>
      </c>
      <c r="C808" s="382" t="s">
        <v>1154</v>
      </c>
      <c r="D808" s="382" t="s">
        <v>1155</v>
      </c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>
      <c r="A809" s="382" t="s">
        <v>2086</v>
      </c>
      <c r="B809" s="382" t="s">
        <v>1441</v>
      </c>
      <c r="C809" s="382" t="s">
        <v>1189</v>
      </c>
      <c r="D809" s="382" t="s">
        <v>1155</v>
      </c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>
      <c r="A810" s="382" t="s">
        <v>2087</v>
      </c>
      <c r="B810" s="382" t="s">
        <v>1237</v>
      </c>
      <c r="C810" s="382" t="s">
        <v>1165</v>
      </c>
      <c r="D810" s="382" t="s">
        <v>1166</v>
      </c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>
      <c r="A811" s="382" t="s">
        <v>2088</v>
      </c>
      <c r="B811" s="382" t="s">
        <v>1164</v>
      </c>
      <c r="C811" s="382" t="s">
        <v>1165</v>
      </c>
      <c r="D811" s="382" t="s">
        <v>1166</v>
      </c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>
      <c r="A812" s="382" t="s">
        <v>2089</v>
      </c>
      <c r="B812" s="382" t="s">
        <v>1307</v>
      </c>
      <c r="C812" s="382" t="s">
        <v>1165</v>
      </c>
      <c r="D812" s="382" t="s">
        <v>1166</v>
      </c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>
      <c r="A813" s="382" t="s">
        <v>2090</v>
      </c>
      <c r="B813" s="382" t="s">
        <v>2090</v>
      </c>
      <c r="C813" s="382" t="s">
        <v>1150</v>
      </c>
      <c r="D813" s="382" t="s">
        <v>1151</v>
      </c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>
      <c r="A814" s="382" t="s">
        <v>2091</v>
      </c>
      <c r="B814" s="382" t="s">
        <v>2092</v>
      </c>
      <c r="C814" s="382" t="s">
        <v>1213</v>
      </c>
      <c r="D814" s="382" t="s">
        <v>1148</v>
      </c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>
      <c r="A815" s="382" t="s">
        <v>2093</v>
      </c>
      <c r="B815" s="382" t="s">
        <v>1702</v>
      </c>
      <c r="C815" s="382" t="s">
        <v>1154</v>
      </c>
      <c r="D815" s="382" t="s">
        <v>1155</v>
      </c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>
      <c r="A816" s="382" t="s">
        <v>2094</v>
      </c>
      <c r="B816" s="382" t="s">
        <v>1505</v>
      </c>
      <c r="C816" s="382" t="s">
        <v>1165</v>
      </c>
      <c r="D816" s="382" t="s">
        <v>1166</v>
      </c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>
      <c r="A817" s="382" t="s">
        <v>2095</v>
      </c>
      <c r="B817" s="382" t="s">
        <v>1389</v>
      </c>
      <c r="C817" s="382" t="s">
        <v>1234</v>
      </c>
      <c r="D817" s="382" t="s">
        <v>1166</v>
      </c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>
      <c r="A818" s="382" t="s">
        <v>2096</v>
      </c>
      <c r="B818" s="382" t="s">
        <v>1206</v>
      </c>
      <c r="C818" s="382" t="s">
        <v>1170</v>
      </c>
      <c r="D818" s="382" t="s">
        <v>1151</v>
      </c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>
      <c r="A819" s="382" t="s">
        <v>2097</v>
      </c>
      <c r="B819" s="382" t="s">
        <v>1450</v>
      </c>
      <c r="C819" s="382" t="s">
        <v>1210</v>
      </c>
      <c r="D819" s="382" t="s">
        <v>1155</v>
      </c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>
      <c r="A820" s="382" t="s">
        <v>2098</v>
      </c>
      <c r="B820" s="382" t="s">
        <v>1615</v>
      </c>
      <c r="C820" s="382" t="s">
        <v>1245</v>
      </c>
      <c r="D820" s="382" t="s">
        <v>1155</v>
      </c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>
      <c r="A821" s="382" t="s">
        <v>2099</v>
      </c>
      <c r="B821" s="382" t="s">
        <v>1153</v>
      </c>
      <c r="C821" s="382" t="s">
        <v>1154</v>
      </c>
      <c r="D821" s="382" t="s">
        <v>1155</v>
      </c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>
      <c r="A822" s="382" t="s">
        <v>2100</v>
      </c>
      <c r="B822" s="382" t="s">
        <v>1153</v>
      </c>
      <c r="C822" s="382" t="s">
        <v>1154</v>
      </c>
      <c r="D822" s="382" t="s">
        <v>1155</v>
      </c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>
      <c r="A823" s="382" t="s">
        <v>1702</v>
      </c>
      <c r="B823" s="382" t="s">
        <v>1702</v>
      </c>
      <c r="C823" s="382" t="s">
        <v>1154</v>
      </c>
      <c r="D823" s="382" t="s">
        <v>1155</v>
      </c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>
      <c r="A824" s="382" t="s">
        <v>2101</v>
      </c>
      <c r="B824" s="382" t="s">
        <v>2007</v>
      </c>
      <c r="C824" s="382" t="s">
        <v>1154</v>
      </c>
      <c r="D824" s="382" t="s">
        <v>1155</v>
      </c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>
      <c r="A825" s="382" t="s">
        <v>2102</v>
      </c>
      <c r="B825" s="382" t="s">
        <v>1396</v>
      </c>
      <c r="C825" s="382" t="s">
        <v>1158</v>
      </c>
      <c r="D825" s="382" t="s">
        <v>1151</v>
      </c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>
      <c r="A826" s="382" t="s">
        <v>2103</v>
      </c>
      <c r="B826" s="382" t="s">
        <v>1274</v>
      </c>
      <c r="C826" s="382" t="s">
        <v>1158</v>
      </c>
      <c r="D826" s="382" t="s">
        <v>1151</v>
      </c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>
      <c r="A827" s="382" t="s">
        <v>2104</v>
      </c>
      <c r="B827" s="382" t="s">
        <v>1334</v>
      </c>
      <c r="C827" s="382" t="s">
        <v>1150</v>
      </c>
      <c r="D827" s="382" t="s">
        <v>1151</v>
      </c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>
      <c r="A828" s="382" t="s">
        <v>1237</v>
      </c>
      <c r="B828" s="382" t="s">
        <v>1237</v>
      </c>
      <c r="C828" s="382" t="s">
        <v>1165</v>
      </c>
      <c r="D828" s="382" t="s">
        <v>1166</v>
      </c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>
      <c r="A829" s="382" t="s">
        <v>1575</v>
      </c>
      <c r="B829" s="382" t="s">
        <v>1575</v>
      </c>
      <c r="C829" s="382" t="s">
        <v>1158</v>
      </c>
      <c r="D829" s="382" t="s">
        <v>1151</v>
      </c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>
      <c r="A830" s="382" t="s">
        <v>2105</v>
      </c>
      <c r="B830" s="382" t="s">
        <v>1512</v>
      </c>
      <c r="C830" s="382" t="s">
        <v>1186</v>
      </c>
      <c r="D830" s="382" t="s">
        <v>1166</v>
      </c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>
      <c r="A831" s="382" t="s">
        <v>2106</v>
      </c>
      <c r="B831" s="382" t="s">
        <v>1310</v>
      </c>
      <c r="C831" s="382" t="s">
        <v>1213</v>
      </c>
      <c r="D831" s="382" t="s">
        <v>1148</v>
      </c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>
      <c r="A832" s="382" t="s">
        <v>2107</v>
      </c>
      <c r="B832" s="382" t="s">
        <v>2003</v>
      </c>
      <c r="C832" s="382" t="s">
        <v>1150</v>
      </c>
      <c r="D832" s="382" t="s">
        <v>1151</v>
      </c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>
      <c r="A833" s="382" t="s">
        <v>1433</v>
      </c>
      <c r="B833" s="382" t="s">
        <v>1433</v>
      </c>
      <c r="C833" s="382" t="s">
        <v>1150</v>
      </c>
      <c r="D833" s="382" t="s">
        <v>1151</v>
      </c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>
      <c r="A834" s="382" t="s">
        <v>2108</v>
      </c>
      <c r="B834" s="382" t="s">
        <v>1153</v>
      </c>
      <c r="C834" s="382" t="s">
        <v>1154</v>
      </c>
      <c r="D834" s="382" t="s">
        <v>1155</v>
      </c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>
      <c r="A835" s="382" t="s">
        <v>2109</v>
      </c>
      <c r="B835" s="382" t="s">
        <v>2110</v>
      </c>
      <c r="C835" s="382" t="s">
        <v>1154</v>
      </c>
      <c r="D835" s="382" t="s">
        <v>1155</v>
      </c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>
      <c r="A836" s="382" t="s">
        <v>2111</v>
      </c>
      <c r="B836" s="382" t="s">
        <v>1153</v>
      </c>
      <c r="C836" s="382" t="s">
        <v>1154</v>
      </c>
      <c r="D836" s="382" t="s">
        <v>1155</v>
      </c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>
      <c r="A837" s="382" t="s">
        <v>2112</v>
      </c>
      <c r="B837" s="382" t="s">
        <v>1286</v>
      </c>
      <c r="C837" s="382" t="s">
        <v>1165</v>
      </c>
      <c r="D837" s="382" t="s">
        <v>1166</v>
      </c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>
      <c r="A838" s="382" t="s">
        <v>2113</v>
      </c>
      <c r="B838" s="382" t="s">
        <v>1431</v>
      </c>
      <c r="C838" s="382" t="s">
        <v>1170</v>
      </c>
      <c r="D838" s="382" t="s">
        <v>1151</v>
      </c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>
      <c r="A839" s="382" t="s">
        <v>2114</v>
      </c>
      <c r="B839" s="382" t="s">
        <v>1424</v>
      </c>
      <c r="C839" s="382" t="s">
        <v>1150</v>
      </c>
      <c r="D839" s="382" t="s">
        <v>1151</v>
      </c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>
      <c r="A840" s="382" t="s">
        <v>1315</v>
      </c>
      <c r="B840" s="382" t="s">
        <v>1315</v>
      </c>
      <c r="C840" s="382" t="s">
        <v>1167</v>
      </c>
      <c r="D840" s="382" t="s">
        <v>1166</v>
      </c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>
      <c r="A841" s="382" t="s">
        <v>2115</v>
      </c>
      <c r="B841" s="382" t="s">
        <v>1247</v>
      </c>
      <c r="C841" s="382" t="s">
        <v>1150</v>
      </c>
      <c r="D841" s="382" t="s">
        <v>1151</v>
      </c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>
      <c r="A842" s="382" t="s">
        <v>2116</v>
      </c>
      <c r="B842" s="382" t="s">
        <v>1367</v>
      </c>
      <c r="C842" s="382" t="s">
        <v>1217</v>
      </c>
      <c r="D842" s="382" t="s">
        <v>1155</v>
      </c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>
      <c r="A843" s="382" t="s">
        <v>2117</v>
      </c>
      <c r="B843" s="382" t="s">
        <v>1286</v>
      </c>
      <c r="C843" s="382" t="s">
        <v>1165</v>
      </c>
      <c r="D843" s="382" t="s">
        <v>1166</v>
      </c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>
      <c r="A844" s="382" t="s">
        <v>2118</v>
      </c>
      <c r="B844" s="382" t="s">
        <v>1220</v>
      </c>
      <c r="C844" s="382" t="s">
        <v>1221</v>
      </c>
      <c r="D844" s="382" t="s">
        <v>1148</v>
      </c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>
      <c r="A845" s="382" t="s">
        <v>2119</v>
      </c>
      <c r="B845" s="382" t="s">
        <v>1068</v>
      </c>
      <c r="C845" s="382" t="s">
        <v>1165</v>
      </c>
      <c r="D845" s="382" t="s">
        <v>1166</v>
      </c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>
      <c r="A846" s="382" t="s">
        <v>2120</v>
      </c>
      <c r="B846" s="382" t="s">
        <v>1185</v>
      </c>
      <c r="C846" s="382" t="s">
        <v>1186</v>
      </c>
      <c r="D846" s="382" t="s">
        <v>1166</v>
      </c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>
      <c r="A847" s="382" t="s">
        <v>2121</v>
      </c>
      <c r="B847" s="382" t="s">
        <v>2122</v>
      </c>
      <c r="C847" s="382" t="s">
        <v>1170</v>
      </c>
      <c r="D847" s="382" t="s">
        <v>1151</v>
      </c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>
      <c r="A848" s="382" t="s">
        <v>2123</v>
      </c>
      <c r="B848" s="382" t="s">
        <v>1680</v>
      </c>
      <c r="C848" s="382" t="s">
        <v>1189</v>
      </c>
      <c r="D848" s="382" t="s">
        <v>1155</v>
      </c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>
      <c r="A849" s="382" t="s">
        <v>2124</v>
      </c>
      <c r="B849" s="382" t="s">
        <v>1153</v>
      </c>
      <c r="C849" s="382" t="s">
        <v>1154</v>
      </c>
      <c r="D849" s="382" t="s">
        <v>1155</v>
      </c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>
      <c r="A850" s="382" t="s">
        <v>2125</v>
      </c>
      <c r="B850" s="382" t="s">
        <v>1247</v>
      </c>
      <c r="C850" s="382" t="s">
        <v>1150</v>
      </c>
      <c r="D850" s="382" t="s">
        <v>1151</v>
      </c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>
      <c r="A851" s="382" t="s">
        <v>2126</v>
      </c>
      <c r="B851" s="382" t="s">
        <v>1247</v>
      </c>
      <c r="C851" s="382" t="s">
        <v>1150</v>
      </c>
      <c r="D851" s="382" t="s">
        <v>1151</v>
      </c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>
      <c r="A852" s="382" t="s">
        <v>2127</v>
      </c>
      <c r="B852" s="382" t="s">
        <v>2128</v>
      </c>
      <c r="C852" s="382" t="s">
        <v>1154</v>
      </c>
      <c r="D852" s="382" t="s">
        <v>1155</v>
      </c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>
      <c r="A853" s="382" t="s">
        <v>2129</v>
      </c>
      <c r="B853" s="382" t="s">
        <v>1171</v>
      </c>
      <c r="C853" s="382" t="s">
        <v>1150</v>
      </c>
      <c r="D853" s="382" t="s">
        <v>1151</v>
      </c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>
      <c r="A854" s="382" t="s">
        <v>2130</v>
      </c>
      <c r="B854" s="382" t="s">
        <v>1251</v>
      </c>
      <c r="C854" s="382" t="s">
        <v>1158</v>
      </c>
      <c r="D854" s="382" t="s">
        <v>1151</v>
      </c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>
      <c r="A855" s="382" t="s">
        <v>2131</v>
      </c>
      <c r="B855" s="382" t="s">
        <v>1225</v>
      </c>
      <c r="C855" s="382" t="s">
        <v>1165</v>
      </c>
      <c r="D855" s="382" t="s">
        <v>1166</v>
      </c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>
      <c r="A856" s="382" t="s">
        <v>2132</v>
      </c>
      <c r="B856" s="382" t="s">
        <v>1463</v>
      </c>
      <c r="C856" s="382" t="s">
        <v>1217</v>
      </c>
      <c r="D856" s="382" t="s">
        <v>1155</v>
      </c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>
      <c r="A857" s="382" t="s">
        <v>2133</v>
      </c>
      <c r="B857" s="382" t="s">
        <v>1072</v>
      </c>
      <c r="C857" s="382" t="s">
        <v>1167</v>
      </c>
      <c r="D857" s="382" t="s">
        <v>1166</v>
      </c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>
      <c r="A858" s="382" t="s">
        <v>1200</v>
      </c>
      <c r="B858" s="382" t="s">
        <v>1200</v>
      </c>
      <c r="C858" s="382" t="s">
        <v>1165</v>
      </c>
      <c r="D858" s="382" t="s">
        <v>1166</v>
      </c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>
      <c r="A859" s="382" t="s">
        <v>2134</v>
      </c>
      <c r="B859" s="382" t="s">
        <v>1531</v>
      </c>
      <c r="C859" s="382" t="s">
        <v>1167</v>
      </c>
      <c r="D859" s="382" t="s">
        <v>1166</v>
      </c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>
      <c r="A860" s="382" t="s">
        <v>2135</v>
      </c>
      <c r="B860" s="382" t="s">
        <v>1720</v>
      </c>
      <c r="C860" s="382" t="s">
        <v>1154</v>
      </c>
      <c r="D860" s="382" t="s">
        <v>1155</v>
      </c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>
      <c r="A861" s="382" t="s">
        <v>2136</v>
      </c>
      <c r="B861" s="382" t="s">
        <v>1770</v>
      </c>
      <c r="C861" s="382" t="s">
        <v>1189</v>
      </c>
      <c r="D861" s="382" t="s">
        <v>1155</v>
      </c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>
      <c r="A862" s="382" t="s">
        <v>1257</v>
      </c>
      <c r="B862" s="382" t="s">
        <v>1257</v>
      </c>
      <c r="C862" s="382" t="s">
        <v>1189</v>
      </c>
      <c r="D862" s="382" t="s">
        <v>1155</v>
      </c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>
      <c r="A863" s="382" t="s">
        <v>1255</v>
      </c>
      <c r="B863" s="382" t="s">
        <v>1255</v>
      </c>
      <c r="C863" s="382" t="s">
        <v>1154</v>
      </c>
      <c r="D863" s="382" t="s">
        <v>1155</v>
      </c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>
      <c r="A864" s="382" t="s">
        <v>1255</v>
      </c>
      <c r="B864" s="382" t="s">
        <v>1255</v>
      </c>
      <c r="C864" s="382" t="s">
        <v>1154</v>
      </c>
      <c r="D864" s="382" t="s">
        <v>1155</v>
      </c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>
      <c r="A865" s="382" t="s">
        <v>2137</v>
      </c>
      <c r="B865" s="382" t="s">
        <v>2110</v>
      </c>
      <c r="C865" s="382" t="s">
        <v>1154</v>
      </c>
      <c r="D865" s="382" t="s">
        <v>1155</v>
      </c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>
      <c r="A866" s="382" t="s">
        <v>2138</v>
      </c>
      <c r="B866" s="382" t="s">
        <v>1153</v>
      </c>
      <c r="C866" s="382" t="s">
        <v>1154</v>
      </c>
      <c r="D866" s="382" t="s">
        <v>1155</v>
      </c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>
      <c r="A867" s="382" t="s">
        <v>2139</v>
      </c>
      <c r="B867" s="382" t="s">
        <v>2140</v>
      </c>
      <c r="C867" s="382" t="s">
        <v>1189</v>
      </c>
      <c r="D867" s="382" t="s">
        <v>1155</v>
      </c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>
      <c r="A868" s="382" t="s">
        <v>1747</v>
      </c>
      <c r="B868" s="382" t="s">
        <v>1747</v>
      </c>
      <c r="C868" s="382" t="s">
        <v>1189</v>
      </c>
      <c r="D868" s="382" t="s">
        <v>1155</v>
      </c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>
      <c r="A869" s="382" t="s">
        <v>1747</v>
      </c>
      <c r="B869" s="382" t="s">
        <v>1747</v>
      </c>
      <c r="C869" s="382" t="s">
        <v>1189</v>
      </c>
      <c r="D869" s="382" t="s">
        <v>1155</v>
      </c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>
      <c r="A870" s="382" t="s">
        <v>1747</v>
      </c>
      <c r="B870" s="382" t="s">
        <v>1747</v>
      </c>
      <c r="C870" s="382" t="s">
        <v>1189</v>
      </c>
      <c r="D870" s="382" t="s">
        <v>1155</v>
      </c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>
      <c r="A871" s="382" t="s">
        <v>2141</v>
      </c>
      <c r="B871" s="382" t="s">
        <v>1261</v>
      </c>
      <c r="C871" s="382" t="s">
        <v>1154</v>
      </c>
      <c r="D871" s="382" t="s">
        <v>1155</v>
      </c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>
      <c r="A872" s="382" t="s">
        <v>2142</v>
      </c>
      <c r="B872" s="382" t="s">
        <v>1261</v>
      </c>
      <c r="C872" s="382" t="s">
        <v>1154</v>
      </c>
      <c r="D872" s="382" t="s">
        <v>1155</v>
      </c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>
      <c r="A873" s="382" t="s">
        <v>2143</v>
      </c>
      <c r="B873" s="382" t="s">
        <v>1225</v>
      </c>
      <c r="C873" s="382" t="s">
        <v>1165</v>
      </c>
      <c r="D873" s="382" t="s">
        <v>1166</v>
      </c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>
      <c r="A874" s="382" t="s">
        <v>2110</v>
      </c>
      <c r="B874" s="382" t="s">
        <v>2110</v>
      </c>
      <c r="C874" s="382" t="s">
        <v>1154</v>
      </c>
      <c r="D874" s="382" t="s">
        <v>1155</v>
      </c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>
      <c r="A875" s="382" t="s">
        <v>2144</v>
      </c>
      <c r="B875" s="382" t="s">
        <v>2144</v>
      </c>
      <c r="C875" s="382" t="s">
        <v>1154</v>
      </c>
      <c r="D875" s="382" t="s">
        <v>1155</v>
      </c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>
      <c r="A876" s="382" t="s">
        <v>2145</v>
      </c>
      <c r="B876" s="382" t="s">
        <v>1720</v>
      </c>
      <c r="C876" s="382" t="s">
        <v>1154</v>
      </c>
      <c r="D876" s="382" t="s">
        <v>1155</v>
      </c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>
      <c r="A877" s="382" t="s">
        <v>1717</v>
      </c>
      <c r="B877" s="382" t="s">
        <v>1717</v>
      </c>
      <c r="C877" s="382" t="s">
        <v>1154</v>
      </c>
      <c r="D877" s="382" t="s">
        <v>1155</v>
      </c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>
      <c r="A878" s="382" t="s">
        <v>2146</v>
      </c>
      <c r="B878" s="382" t="s">
        <v>1996</v>
      </c>
      <c r="C878" s="382" t="s">
        <v>1217</v>
      </c>
      <c r="D878" s="382" t="s">
        <v>1155</v>
      </c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>
      <c r="A879" s="382" t="s">
        <v>2147</v>
      </c>
      <c r="B879" s="382" t="s">
        <v>1996</v>
      </c>
      <c r="C879" s="382" t="s">
        <v>1217</v>
      </c>
      <c r="D879" s="382" t="s">
        <v>1155</v>
      </c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>
      <c r="A880" s="382" t="s">
        <v>2148</v>
      </c>
      <c r="B880" s="382" t="s">
        <v>1702</v>
      </c>
      <c r="C880" s="382" t="s">
        <v>1154</v>
      </c>
      <c r="D880" s="382" t="s">
        <v>1155</v>
      </c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>
      <c r="A881" s="382" t="s">
        <v>2149</v>
      </c>
      <c r="B881" s="382" t="s">
        <v>1261</v>
      </c>
      <c r="C881" s="382" t="s">
        <v>1154</v>
      </c>
      <c r="D881" s="382" t="s">
        <v>1155</v>
      </c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>
      <c r="A882" s="382" t="s">
        <v>2150</v>
      </c>
      <c r="B882" s="382" t="s">
        <v>1811</v>
      </c>
      <c r="C882" s="382" t="s">
        <v>1189</v>
      </c>
      <c r="D882" s="382" t="s">
        <v>1155</v>
      </c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>
      <c r="A883" s="382" t="s">
        <v>2151</v>
      </c>
      <c r="B883" s="382" t="s">
        <v>1202</v>
      </c>
      <c r="C883" s="382" t="s">
        <v>1154</v>
      </c>
      <c r="D883" s="382" t="s">
        <v>1155</v>
      </c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>
      <c r="A884" s="382" t="s">
        <v>2152</v>
      </c>
      <c r="B884" s="382" t="s">
        <v>1196</v>
      </c>
      <c r="C884" s="382" t="s">
        <v>1154</v>
      </c>
      <c r="D884" s="382" t="s">
        <v>1155</v>
      </c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>
      <c r="A885" s="382" t="s">
        <v>2153</v>
      </c>
      <c r="B885" s="382" t="s">
        <v>1294</v>
      </c>
      <c r="C885" s="382" t="s">
        <v>1150</v>
      </c>
      <c r="D885" s="382" t="s">
        <v>1151</v>
      </c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>
      <c r="A886" s="382" t="s">
        <v>2154</v>
      </c>
      <c r="B886" s="382" t="s">
        <v>1644</v>
      </c>
      <c r="C886" s="382" t="s">
        <v>1161</v>
      </c>
      <c r="D886" s="382" t="s">
        <v>1148</v>
      </c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>
      <c r="A887" s="382" t="s">
        <v>2155</v>
      </c>
      <c r="B887" s="382" t="s">
        <v>1615</v>
      </c>
      <c r="C887" s="382" t="s">
        <v>1245</v>
      </c>
      <c r="D887" s="382" t="s">
        <v>1155</v>
      </c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>
      <c r="A888" s="382" t="s">
        <v>2156</v>
      </c>
      <c r="B888" s="382" t="s">
        <v>2110</v>
      </c>
      <c r="C888" s="382" t="s">
        <v>1154</v>
      </c>
      <c r="D888" s="382" t="s">
        <v>1155</v>
      </c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>
      <c r="A889" s="382" t="s">
        <v>2157</v>
      </c>
      <c r="B889" s="382" t="s">
        <v>1749</v>
      </c>
      <c r="C889" s="382" t="s">
        <v>1189</v>
      </c>
      <c r="D889" s="382" t="s">
        <v>1155</v>
      </c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>
      <c r="A890" s="382" t="s">
        <v>2158</v>
      </c>
      <c r="B890" s="382" t="s">
        <v>1505</v>
      </c>
      <c r="C890" s="382" t="s">
        <v>1165</v>
      </c>
      <c r="D890" s="382" t="s">
        <v>1166</v>
      </c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>
      <c r="A891" s="382" t="s">
        <v>2159</v>
      </c>
      <c r="B891" s="382" t="s">
        <v>1747</v>
      </c>
      <c r="C891" s="382" t="s">
        <v>1189</v>
      </c>
      <c r="D891" s="382" t="s">
        <v>1155</v>
      </c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>
      <c r="A892" s="382" t="s">
        <v>2160</v>
      </c>
      <c r="B892" s="382" t="s">
        <v>1188</v>
      </c>
      <c r="C892" s="382" t="s">
        <v>1189</v>
      </c>
      <c r="D892" s="382" t="s">
        <v>1155</v>
      </c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>
      <c r="A893" s="382" t="s">
        <v>2161</v>
      </c>
      <c r="B893" s="382" t="s">
        <v>2162</v>
      </c>
      <c r="C893" s="382" t="s">
        <v>1165</v>
      </c>
      <c r="D893" s="382" t="s">
        <v>1166</v>
      </c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>
      <c r="A894" s="382" t="s">
        <v>2163</v>
      </c>
      <c r="B894" s="382" t="s">
        <v>1361</v>
      </c>
      <c r="C894" s="382" t="s">
        <v>1167</v>
      </c>
      <c r="D894" s="382" t="s">
        <v>1166</v>
      </c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>
      <c r="A895" s="382" t="s">
        <v>2164</v>
      </c>
      <c r="B895" s="382" t="s">
        <v>1225</v>
      </c>
      <c r="C895" s="382" t="s">
        <v>1165</v>
      </c>
      <c r="D895" s="382" t="s">
        <v>1166</v>
      </c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>
      <c r="A896" s="382" t="s">
        <v>2165</v>
      </c>
      <c r="B896" s="382" t="s">
        <v>2165</v>
      </c>
      <c r="C896" s="382" t="s">
        <v>1154</v>
      </c>
      <c r="D896" s="382" t="s">
        <v>1155</v>
      </c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>
      <c r="A897" s="382" t="s">
        <v>1294</v>
      </c>
      <c r="B897" s="382" t="s">
        <v>1294</v>
      </c>
      <c r="C897" s="382" t="s">
        <v>1150</v>
      </c>
      <c r="D897" s="382" t="s">
        <v>1151</v>
      </c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>
      <c r="A898" s="382" t="s">
        <v>2166</v>
      </c>
      <c r="B898" s="382" t="s">
        <v>1286</v>
      </c>
      <c r="C898" s="382" t="s">
        <v>1165</v>
      </c>
      <c r="D898" s="382" t="s">
        <v>1166</v>
      </c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>
      <c r="A899" s="382" t="s">
        <v>2167</v>
      </c>
      <c r="B899" s="382" t="s">
        <v>1706</v>
      </c>
      <c r="C899" s="382" t="s">
        <v>1245</v>
      </c>
      <c r="D899" s="382" t="s">
        <v>1155</v>
      </c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>
      <c r="A900" s="382" t="s">
        <v>1385</v>
      </c>
      <c r="B900" s="382" t="s">
        <v>1385</v>
      </c>
      <c r="C900" s="382" t="s">
        <v>1186</v>
      </c>
      <c r="D900" s="382" t="s">
        <v>1166</v>
      </c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>
      <c r="A901" s="382" t="s">
        <v>2168</v>
      </c>
      <c r="B901" s="382" t="s">
        <v>1157</v>
      </c>
      <c r="C901" s="382" t="s">
        <v>1158</v>
      </c>
      <c r="D901" s="382" t="s">
        <v>1151</v>
      </c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>
      <c r="A902" s="382" t="s">
        <v>2169</v>
      </c>
      <c r="B902" s="382" t="s">
        <v>1200</v>
      </c>
      <c r="C902" s="382" t="s">
        <v>1165</v>
      </c>
      <c r="D902" s="382" t="s">
        <v>1166</v>
      </c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>
      <c r="A903" s="382" t="s">
        <v>2170</v>
      </c>
      <c r="B903" s="382" t="s">
        <v>1290</v>
      </c>
      <c r="C903" s="382" t="s">
        <v>1213</v>
      </c>
      <c r="D903" s="382" t="s">
        <v>1148</v>
      </c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>
      <c r="A904" s="382" t="s">
        <v>2171</v>
      </c>
      <c r="B904" s="382" t="s">
        <v>1494</v>
      </c>
      <c r="C904" s="382" t="s">
        <v>1170</v>
      </c>
      <c r="D904" s="382" t="s">
        <v>1151</v>
      </c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>
      <c r="A905" s="382" t="s">
        <v>2172</v>
      </c>
      <c r="B905" s="382" t="s">
        <v>1225</v>
      </c>
      <c r="C905" s="382" t="s">
        <v>1165</v>
      </c>
      <c r="D905" s="382" t="s">
        <v>1166</v>
      </c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>
      <c r="A906" s="382" t="s">
        <v>2173</v>
      </c>
      <c r="B906" s="382" t="s">
        <v>1520</v>
      </c>
      <c r="C906" s="382" t="s">
        <v>1167</v>
      </c>
      <c r="D906" s="382" t="s">
        <v>1166</v>
      </c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>
      <c r="A907" s="382" t="s">
        <v>2174</v>
      </c>
      <c r="B907" s="382" t="s">
        <v>1417</v>
      </c>
      <c r="C907" s="382" t="s">
        <v>1165</v>
      </c>
      <c r="D907" s="382" t="s">
        <v>1166</v>
      </c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>
      <c r="A908" s="382" t="s">
        <v>2175</v>
      </c>
      <c r="B908" s="382" t="s">
        <v>2175</v>
      </c>
      <c r="C908" s="382" t="s">
        <v>1269</v>
      </c>
      <c r="D908" s="382" t="s">
        <v>1151</v>
      </c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>
      <c r="A909" s="382" t="s">
        <v>2176</v>
      </c>
      <c r="B909" s="382" t="s">
        <v>1665</v>
      </c>
      <c r="C909" s="382" t="s">
        <v>1167</v>
      </c>
      <c r="D909" s="382" t="s">
        <v>1166</v>
      </c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>
      <c r="A910" s="382" t="s">
        <v>2177</v>
      </c>
      <c r="B910" s="382" t="s">
        <v>1237</v>
      </c>
      <c r="C910" s="382" t="s">
        <v>1165</v>
      </c>
      <c r="D910" s="382" t="s">
        <v>1166</v>
      </c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>
      <c r="A911" s="382" t="s">
        <v>2178</v>
      </c>
      <c r="B911" s="382" t="s">
        <v>2179</v>
      </c>
      <c r="C911" s="382" t="s">
        <v>1210</v>
      </c>
      <c r="D911" s="382" t="s">
        <v>1155</v>
      </c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>
      <c r="A912" s="382" t="s">
        <v>2180</v>
      </c>
      <c r="B912" s="382" t="s">
        <v>1563</v>
      </c>
      <c r="C912" s="382" t="s">
        <v>1210</v>
      </c>
      <c r="D912" s="382" t="s">
        <v>1155</v>
      </c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>
      <c r="A913" s="382" t="s">
        <v>2181</v>
      </c>
      <c r="B913" s="382" t="s">
        <v>1153</v>
      </c>
      <c r="C913" s="382" t="s">
        <v>1154</v>
      </c>
      <c r="D913" s="382" t="s">
        <v>1155</v>
      </c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>
      <c r="A914" s="382" t="s">
        <v>2182</v>
      </c>
      <c r="B914" s="382" t="s">
        <v>1439</v>
      </c>
      <c r="C914" s="382" t="s">
        <v>1213</v>
      </c>
      <c r="D914" s="382" t="s">
        <v>1148</v>
      </c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>
      <c r="A915" s="382" t="s">
        <v>2183</v>
      </c>
      <c r="B915" s="382" t="s">
        <v>1680</v>
      </c>
      <c r="C915" s="382" t="s">
        <v>1189</v>
      </c>
      <c r="D915" s="382" t="s">
        <v>1155</v>
      </c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>
      <c r="A916" s="382" t="s">
        <v>2184</v>
      </c>
      <c r="B916" s="382" t="s">
        <v>1441</v>
      </c>
      <c r="C916" s="382" t="s">
        <v>1189</v>
      </c>
      <c r="D916" s="382" t="s">
        <v>1155</v>
      </c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>
      <c r="A917" s="382" t="s">
        <v>2185</v>
      </c>
      <c r="B917" s="382" t="s">
        <v>1261</v>
      </c>
      <c r="C917" s="382" t="s">
        <v>1154</v>
      </c>
      <c r="D917" s="382" t="s">
        <v>1155</v>
      </c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>
      <c r="A918" s="382" t="s">
        <v>2186</v>
      </c>
      <c r="B918" s="382" t="s">
        <v>1347</v>
      </c>
      <c r="C918" s="382" t="s">
        <v>1167</v>
      </c>
      <c r="D918" s="382" t="s">
        <v>1166</v>
      </c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>
      <c r="A919" s="382" t="s">
        <v>2187</v>
      </c>
      <c r="B919" s="382" t="s">
        <v>1720</v>
      </c>
      <c r="C919" s="382" t="s">
        <v>1154</v>
      </c>
      <c r="D919" s="382" t="s">
        <v>1155</v>
      </c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>
      <c r="A920" s="382" t="s">
        <v>1361</v>
      </c>
      <c r="B920" s="382" t="s">
        <v>1361</v>
      </c>
      <c r="C920" s="382" t="s">
        <v>1167</v>
      </c>
      <c r="D920" s="382" t="s">
        <v>1166</v>
      </c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>
      <c r="A921" s="382" t="s">
        <v>2188</v>
      </c>
      <c r="B921" s="382" t="s">
        <v>1307</v>
      </c>
      <c r="C921" s="382" t="s">
        <v>1165</v>
      </c>
      <c r="D921" s="382" t="s">
        <v>1166</v>
      </c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>
      <c r="A922" s="382" t="s">
        <v>2189</v>
      </c>
      <c r="B922" s="382" t="s">
        <v>1811</v>
      </c>
      <c r="C922" s="382" t="s">
        <v>1189</v>
      </c>
      <c r="D922" s="382" t="s">
        <v>1155</v>
      </c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>
      <c r="A923" s="382" t="s">
        <v>2190</v>
      </c>
      <c r="B923" s="382" t="s">
        <v>1214</v>
      </c>
      <c r="C923" s="382" t="s">
        <v>1167</v>
      </c>
      <c r="D923" s="382" t="s">
        <v>1166</v>
      </c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>
      <c r="A924" s="382" t="s">
        <v>1520</v>
      </c>
      <c r="B924" s="382" t="s">
        <v>1520</v>
      </c>
      <c r="C924" s="382" t="s">
        <v>1167</v>
      </c>
      <c r="D924" s="382" t="s">
        <v>1166</v>
      </c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>
      <c r="A925" s="382" t="s">
        <v>2191</v>
      </c>
      <c r="B925" s="382" t="s">
        <v>1623</v>
      </c>
      <c r="C925" s="382" t="s">
        <v>1154</v>
      </c>
      <c r="D925" s="382" t="s">
        <v>1155</v>
      </c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>
      <c r="A926" s="382" t="s">
        <v>2192</v>
      </c>
      <c r="B926" s="382" t="s">
        <v>1520</v>
      </c>
      <c r="C926" s="382" t="s">
        <v>1167</v>
      </c>
      <c r="D926" s="382" t="s">
        <v>1166</v>
      </c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>
      <c r="A927" s="382" t="s">
        <v>2193</v>
      </c>
      <c r="B927" s="382" t="s">
        <v>2193</v>
      </c>
      <c r="C927" s="382" t="s">
        <v>1163</v>
      </c>
      <c r="D927" s="382" t="s">
        <v>1151</v>
      </c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>
      <c r="A928" s="382" t="s">
        <v>2194</v>
      </c>
      <c r="B928" s="382" t="s">
        <v>1334</v>
      </c>
      <c r="C928" s="382" t="s">
        <v>1150</v>
      </c>
      <c r="D928" s="382" t="s">
        <v>1151</v>
      </c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>
      <c r="A929" s="382" t="s">
        <v>2195</v>
      </c>
      <c r="B929" s="382" t="s">
        <v>1214</v>
      </c>
      <c r="C929" s="382" t="s">
        <v>1167</v>
      </c>
      <c r="D929" s="382" t="s">
        <v>1166</v>
      </c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>
      <c r="A930" s="382" t="s">
        <v>2196</v>
      </c>
      <c r="B930" s="382" t="s">
        <v>1225</v>
      </c>
      <c r="C930" s="382" t="s">
        <v>1165</v>
      </c>
      <c r="D930" s="382" t="s">
        <v>1166</v>
      </c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>
      <c r="A931" s="382" t="s">
        <v>2197</v>
      </c>
      <c r="B931" s="382" t="s">
        <v>1200</v>
      </c>
      <c r="C931" s="382" t="s">
        <v>1165</v>
      </c>
      <c r="D931" s="382" t="s">
        <v>1166</v>
      </c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>
      <c r="A932" s="382" t="s">
        <v>2198</v>
      </c>
      <c r="B932" s="382" t="s">
        <v>1233</v>
      </c>
      <c r="C932" s="382" t="s">
        <v>1234</v>
      </c>
      <c r="D932" s="382" t="s">
        <v>1166</v>
      </c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>
      <c r="A933" s="382" t="s">
        <v>2199</v>
      </c>
      <c r="B933" s="382" t="s">
        <v>1257</v>
      </c>
      <c r="C933" s="382" t="s">
        <v>1189</v>
      </c>
      <c r="D933" s="382" t="s">
        <v>1155</v>
      </c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>
      <c r="A934" s="382" t="s">
        <v>2200</v>
      </c>
      <c r="B934" s="382" t="s">
        <v>1623</v>
      </c>
      <c r="C934" s="382" t="s">
        <v>1154</v>
      </c>
      <c r="D934" s="382" t="s">
        <v>1155</v>
      </c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>
      <c r="A935" s="382" t="s">
        <v>2201</v>
      </c>
      <c r="B935" s="382" t="s">
        <v>1720</v>
      </c>
      <c r="C935" s="382" t="s">
        <v>1154</v>
      </c>
      <c r="D935" s="382" t="s">
        <v>1155</v>
      </c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>
      <c r="A936" s="382" t="s">
        <v>1202</v>
      </c>
      <c r="B936" s="382" t="s">
        <v>1202</v>
      </c>
      <c r="C936" s="382" t="s">
        <v>1154</v>
      </c>
      <c r="D936" s="382" t="s">
        <v>1155</v>
      </c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>
      <c r="A937" s="382" t="s">
        <v>2202</v>
      </c>
      <c r="B937" s="382" t="s">
        <v>1811</v>
      </c>
      <c r="C937" s="382" t="s">
        <v>1189</v>
      </c>
      <c r="D937" s="382" t="s">
        <v>1155</v>
      </c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>
      <c r="A938" s="382" t="s">
        <v>2203</v>
      </c>
      <c r="B938" s="382" t="s">
        <v>1589</v>
      </c>
      <c r="C938" s="382" t="s">
        <v>1167</v>
      </c>
      <c r="D938" s="382" t="s">
        <v>1166</v>
      </c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>
      <c r="A939" s="382" t="s">
        <v>2204</v>
      </c>
      <c r="B939" s="382" t="s">
        <v>1233</v>
      </c>
      <c r="C939" s="382" t="s">
        <v>1234</v>
      </c>
      <c r="D939" s="382" t="s">
        <v>1166</v>
      </c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>
      <c r="A940" s="382" t="s">
        <v>2205</v>
      </c>
      <c r="B940" s="382" t="s">
        <v>2205</v>
      </c>
      <c r="C940" s="382" t="s">
        <v>1186</v>
      </c>
      <c r="D940" s="382" t="s">
        <v>1166</v>
      </c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>
      <c r="A941" s="382" t="s">
        <v>2206</v>
      </c>
      <c r="B941" s="382" t="s">
        <v>1849</v>
      </c>
      <c r="C941" s="382" t="s">
        <v>1167</v>
      </c>
      <c r="D941" s="382" t="s">
        <v>1166</v>
      </c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>
      <c r="A942" s="382" t="s">
        <v>2207</v>
      </c>
      <c r="B942" s="382" t="s">
        <v>1171</v>
      </c>
      <c r="C942" s="382" t="s">
        <v>1150</v>
      </c>
      <c r="D942" s="382" t="s">
        <v>1151</v>
      </c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>
      <c r="A943" s="382" t="s">
        <v>2208</v>
      </c>
      <c r="B943" s="382" t="s">
        <v>1689</v>
      </c>
      <c r="C943" s="382" t="s">
        <v>1217</v>
      </c>
      <c r="D943" s="382" t="s">
        <v>1155</v>
      </c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>
      <c r="A944" s="382" t="s">
        <v>2209</v>
      </c>
      <c r="B944" s="382" t="s">
        <v>1499</v>
      </c>
      <c r="C944" s="382" t="s">
        <v>1500</v>
      </c>
      <c r="D944" s="382" t="s">
        <v>1151</v>
      </c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>
      <c r="A945" s="382" t="s">
        <v>2210</v>
      </c>
      <c r="B945" s="382" t="s">
        <v>1200</v>
      </c>
      <c r="C945" s="382" t="s">
        <v>1165</v>
      </c>
      <c r="D945" s="382" t="s">
        <v>1166</v>
      </c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>
      <c r="A946" s="382" t="s">
        <v>1567</v>
      </c>
      <c r="B946" s="382" t="s">
        <v>1567</v>
      </c>
      <c r="C946" s="382" t="s">
        <v>1217</v>
      </c>
      <c r="D946" s="382" t="s">
        <v>1155</v>
      </c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>
      <c r="A947" s="382" t="s">
        <v>2211</v>
      </c>
      <c r="B947" s="382" t="s">
        <v>1665</v>
      </c>
      <c r="C947" s="382" t="s">
        <v>1167</v>
      </c>
      <c r="D947" s="382" t="s">
        <v>1166</v>
      </c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>
      <c r="A948" s="382" t="s">
        <v>2212</v>
      </c>
      <c r="B948" s="382" t="s">
        <v>1225</v>
      </c>
      <c r="C948" s="382" t="s">
        <v>1165</v>
      </c>
      <c r="D948" s="382" t="s">
        <v>1166</v>
      </c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>
      <c r="A949" s="382" t="s">
        <v>2213</v>
      </c>
      <c r="B949" s="382" t="s">
        <v>2213</v>
      </c>
      <c r="C949" s="382" t="s">
        <v>1217</v>
      </c>
      <c r="D949" s="382" t="s">
        <v>1155</v>
      </c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>
      <c r="A950" s="382" t="s">
        <v>2214</v>
      </c>
      <c r="B950" s="382" t="s">
        <v>1315</v>
      </c>
      <c r="C950" s="382" t="s">
        <v>1167</v>
      </c>
      <c r="D950" s="382" t="s">
        <v>1166</v>
      </c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>
      <c r="A951" s="382" t="s">
        <v>2215</v>
      </c>
      <c r="B951" s="382" t="s">
        <v>1747</v>
      </c>
      <c r="C951" s="382" t="s">
        <v>1189</v>
      </c>
      <c r="D951" s="382" t="s">
        <v>1155</v>
      </c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>
      <c r="A952" s="382" t="s">
        <v>2216</v>
      </c>
      <c r="B952" s="382" t="s">
        <v>1417</v>
      </c>
      <c r="C952" s="382" t="s">
        <v>1165</v>
      </c>
      <c r="D952" s="382" t="s">
        <v>1166</v>
      </c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>
      <c r="A953" s="382" t="s">
        <v>2217</v>
      </c>
      <c r="B953" s="382" t="s">
        <v>1068</v>
      </c>
      <c r="C953" s="382" t="s">
        <v>1165</v>
      </c>
      <c r="D953" s="382" t="s">
        <v>1166</v>
      </c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>
      <c r="A954" s="382" t="s">
        <v>2218</v>
      </c>
      <c r="B954" s="382" t="s">
        <v>1237</v>
      </c>
      <c r="C954" s="382" t="s">
        <v>1165</v>
      </c>
      <c r="D954" s="382" t="s">
        <v>1166</v>
      </c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>
      <c r="A955" s="382" t="s">
        <v>2219</v>
      </c>
      <c r="B955" s="382" t="s">
        <v>1258</v>
      </c>
      <c r="C955" s="382" t="s">
        <v>1165</v>
      </c>
      <c r="D955" s="382" t="s">
        <v>1166</v>
      </c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>
      <c r="A956" s="382" t="s">
        <v>2220</v>
      </c>
      <c r="B956" s="382" t="s">
        <v>2221</v>
      </c>
      <c r="C956" s="382" t="s">
        <v>1165</v>
      </c>
      <c r="D956" s="382" t="s">
        <v>1166</v>
      </c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>
      <c r="A957" s="382" t="s">
        <v>2222</v>
      </c>
      <c r="B957" s="382" t="s">
        <v>1589</v>
      </c>
      <c r="C957" s="382" t="s">
        <v>1167</v>
      </c>
      <c r="D957" s="382" t="s">
        <v>1166</v>
      </c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>
      <c r="A958" s="382" t="s">
        <v>2223</v>
      </c>
      <c r="B958" s="382" t="s">
        <v>1286</v>
      </c>
      <c r="C958" s="382" t="s">
        <v>1165</v>
      </c>
      <c r="D958" s="382" t="s">
        <v>1166</v>
      </c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>
      <c r="A959" s="382" t="s">
        <v>1895</v>
      </c>
      <c r="B959" s="382" t="s">
        <v>1895</v>
      </c>
      <c r="C959" s="382" t="s">
        <v>1210</v>
      </c>
      <c r="D959" s="382" t="s">
        <v>1155</v>
      </c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>
      <c r="A960" s="382" t="s">
        <v>1990</v>
      </c>
      <c r="B960" s="382" t="s">
        <v>1990</v>
      </c>
      <c r="C960" s="382" t="s">
        <v>1165</v>
      </c>
      <c r="D960" s="382" t="s">
        <v>1166</v>
      </c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>
      <c r="A961" s="382" t="s">
        <v>2224</v>
      </c>
      <c r="B961" s="382" t="s">
        <v>1225</v>
      </c>
      <c r="C961" s="382" t="s">
        <v>1165</v>
      </c>
      <c r="D961" s="382" t="s">
        <v>1166</v>
      </c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>
      <c r="A962" s="382" t="s">
        <v>2225</v>
      </c>
      <c r="B962" s="382" t="s">
        <v>1595</v>
      </c>
      <c r="C962" s="382" t="s">
        <v>1245</v>
      </c>
      <c r="D962" s="382" t="s">
        <v>1155</v>
      </c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>
      <c r="A963" s="382" t="s">
        <v>1402</v>
      </c>
      <c r="B963" s="382" t="s">
        <v>1633</v>
      </c>
      <c r="C963" s="382" t="s">
        <v>1158</v>
      </c>
      <c r="D963" s="382" t="s">
        <v>1151</v>
      </c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>
      <c r="A964" s="382" t="s">
        <v>2221</v>
      </c>
      <c r="B964" s="382" t="s">
        <v>2221</v>
      </c>
      <c r="C964" s="382" t="s">
        <v>1165</v>
      </c>
      <c r="D964" s="382" t="s">
        <v>1166</v>
      </c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>
      <c r="A965" s="382" t="s">
        <v>2226</v>
      </c>
      <c r="B965" s="382" t="s">
        <v>1227</v>
      </c>
      <c r="C965" s="382" t="s">
        <v>1167</v>
      </c>
      <c r="D965" s="382" t="s">
        <v>1166</v>
      </c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>
      <c r="A966" s="382" t="s">
        <v>2227</v>
      </c>
      <c r="B966" s="382" t="s">
        <v>2228</v>
      </c>
      <c r="C966" s="382" t="s">
        <v>1170</v>
      </c>
      <c r="D966" s="382" t="s">
        <v>1151</v>
      </c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>
      <c r="A967" s="382" t="s">
        <v>2229</v>
      </c>
      <c r="B967" s="382" t="s">
        <v>1510</v>
      </c>
      <c r="C967" s="382" t="s">
        <v>1170</v>
      </c>
      <c r="D967" s="382" t="s">
        <v>1151</v>
      </c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autoFilter ref="A1:D967" xr:uid="{00000000-0009-0000-0000-00000B000000}"/>
  <pageMargins left="0.7" right="0.7" top="0.3" bottom="0.3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Z3452"/>
  <sheetViews>
    <sheetView workbookViewId="0"/>
  </sheetViews>
  <sheetFormatPr defaultColWidth="12.625" defaultRowHeight="15" customHeight="1"/>
  <cols>
    <col min="1" max="1" width="26" customWidth="1"/>
    <col min="2" max="6" width="7.875" customWidth="1"/>
    <col min="7" max="26" width="8.625" customWidth="1"/>
  </cols>
  <sheetData>
    <row r="1" spans="1:26" ht="13.5" customHeight="1">
      <c r="A1" s="381" t="s">
        <v>2230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383">
        <v>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383">
        <v>2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83">
        <v>3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83">
        <v>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383">
        <v>5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383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83">
        <v>7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383">
        <v>8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383">
        <v>9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383">
        <v>10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383">
        <v>11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383">
        <v>12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383">
        <v>13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83">
        <v>14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83">
        <v>15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383">
        <v>16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383">
        <v>17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383">
        <v>18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83">
        <v>19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383">
        <v>20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383">
        <v>21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383">
        <v>22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383">
        <v>23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383">
        <v>24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383">
        <v>25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383">
        <v>26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83">
        <v>27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383">
        <v>28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383">
        <v>29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383">
        <v>30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83">
        <v>31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383">
        <v>32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383">
        <v>33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383">
        <v>34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383">
        <v>35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383">
        <v>36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383">
        <v>37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383">
        <v>38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383">
        <v>39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383">
        <v>40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383">
        <v>41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383">
        <v>42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83">
        <v>43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383">
        <v>44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383">
        <v>45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383">
        <v>46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383">
        <v>47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383">
        <v>48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383">
        <v>49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383">
        <v>51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383">
        <v>52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383">
        <v>53</v>
      </c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383">
        <v>54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383">
        <v>55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383">
        <v>56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383">
        <v>57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383">
        <v>58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383">
        <v>59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383">
        <v>60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383">
        <v>61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83">
        <v>62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383">
        <v>63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383">
        <v>64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383">
        <v>65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383">
        <v>66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383">
        <v>67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383">
        <v>68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383">
        <v>69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83">
        <v>71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383">
        <v>72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383">
        <v>73</v>
      </c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383">
        <v>74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383">
        <v>75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383">
        <v>76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383">
        <v>77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383">
        <v>78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383">
        <v>79</v>
      </c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383">
        <v>80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383">
        <v>81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383">
        <v>82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383">
        <v>83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383">
        <v>84</v>
      </c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83">
        <v>85</v>
      </c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383">
        <v>86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383">
        <v>87</v>
      </c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383">
        <v>88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383">
        <v>89</v>
      </c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383">
        <v>151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383">
        <v>152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383">
        <v>153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383">
        <v>154</v>
      </c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383">
        <v>155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383">
        <v>156</v>
      </c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383">
        <v>157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383">
        <v>158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383">
        <v>159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383">
        <v>160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383">
        <v>161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383">
        <v>162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383">
        <v>163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383">
        <v>164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383">
        <v>165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383">
        <v>166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383">
        <v>167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383">
        <v>168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383">
        <v>169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383">
        <v>170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383">
        <v>171</v>
      </c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383">
        <v>172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383">
        <v>173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383">
        <v>174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383">
        <v>175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383">
        <v>176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383">
        <v>177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383">
        <v>178</v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383">
        <v>179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383">
        <v>180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383">
        <v>181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383">
        <v>182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383">
        <v>183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383">
        <v>184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383">
        <v>185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383">
        <v>186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383">
        <v>188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383">
        <v>189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383">
        <v>191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383">
        <v>192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383">
        <v>193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383">
        <v>194</v>
      </c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383">
        <v>195</v>
      </c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383">
        <v>196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383">
        <v>197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383">
        <v>198</v>
      </c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383">
        <v>199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383">
        <v>201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383">
        <v>202</v>
      </c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383">
        <v>203</v>
      </c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383">
        <v>204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383">
        <v>205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383">
        <v>206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383">
        <v>208</v>
      </c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383">
        <v>209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383">
        <v>210</v>
      </c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383">
        <v>211</v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383">
        <v>212</v>
      </c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383">
        <v>213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383">
        <v>214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383">
        <v>215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383">
        <v>216</v>
      </c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383">
        <v>217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383">
        <v>218</v>
      </c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383">
        <v>219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383">
        <v>220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383">
        <v>221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383">
        <v>222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383">
        <v>224</v>
      </c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383">
        <v>225</v>
      </c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383">
        <v>226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383">
        <v>227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383">
        <v>228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383">
        <v>229</v>
      </c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383">
        <v>230</v>
      </c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383">
        <v>231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383">
        <v>232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383">
        <v>233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383">
        <v>234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383">
        <v>235</v>
      </c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383">
        <v>236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383">
        <v>237</v>
      </c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383">
        <v>238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383">
        <v>239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383">
        <v>240</v>
      </c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383">
        <v>241</v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383">
        <v>242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383">
        <v>243</v>
      </c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383">
        <v>244</v>
      </c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383">
        <v>245</v>
      </c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383">
        <v>246</v>
      </c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383">
        <v>247</v>
      </c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383">
        <v>248</v>
      </c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383">
        <v>249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383">
        <v>250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383">
        <v>251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383">
        <v>252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383">
        <v>253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383">
        <v>254</v>
      </c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383">
        <v>255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383">
        <v>256</v>
      </c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383">
        <v>257</v>
      </c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383">
        <v>258</v>
      </c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383">
        <v>259</v>
      </c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383">
        <v>260</v>
      </c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383">
        <v>261</v>
      </c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383">
        <v>262</v>
      </c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383">
        <v>263</v>
      </c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383">
        <v>264</v>
      </c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383">
        <v>265</v>
      </c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383">
        <v>266</v>
      </c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383">
        <v>267</v>
      </c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383">
        <v>268</v>
      </c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383">
        <v>269</v>
      </c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383">
        <v>270</v>
      </c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383">
        <v>271</v>
      </c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383">
        <v>272</v>
      </c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383">
        <v>273</v>
      </c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383">
        <v>274</v>
      </c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383">
        <v>275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383">
        <v>276</v>
      </c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383">
        <v>277</v>
      </c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383">
        <v>278</v>
      </c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383">
        <v>280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383">
        <v>281</v>
      </c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383">
        <v>282</v>
      </c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383">
        <v>283</v>
      </c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383">
        <v>284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383">
        <v>285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383">
        <v>286</v>
      </c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383">
        <v>287</v>
      </c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383">
        <v>288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383">
        <v>289</v>
      </c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383">
        <v>291</v>
      </c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383">
        <v>292</v>
      </c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383">
        <v>293</v>
      </c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383">
        <v>294</v>
      </c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383">
        <v>295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383">
        <v>296</v>
      </c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383">
        <v>297</v>
      </c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383">
        <v>298</v>
      </c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383">
        <v>299</v>
      </c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383">
        <v>300</v>
      </c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383">
        <v>301</v>
      </c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383">
        <v>302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383">
        <v>303</v>
      </c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383">
        <v>304</v>
      </c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383">
        <v>306</v>
      </c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383">
        <v>307</v>
      </c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383">
        <v>308</v>
      </c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383">
        <v>309</v>
      </c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383">
        <v>310</v>
      </c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383">
        <v>311</v>
      </c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383">
        <v>312</v>
      </c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383">
        <v>313</v>
      </c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383">
        <v>314</v>
      </c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383">
        <v>315</v>
      </c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383">
        <v>316</v>
      </c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383">
        <v>317</v>
      </c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383">
        <v>318</v>
      </c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383">
        <v>319</v>
      </c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383">
        <v>320</v>
      </c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383">
        <v>321</v>
      </c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83">
        <v>322</v>
      </c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83">
        <v>323</v>
      </c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83">
        <v>324</v>
      </c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383">
        <v>325</v>
      </c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383">
        <v>326</v>
      </c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383">
        <v>327</v>
      </c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383">
        <v>328</v>
      </c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383">
        <v>329</v>
      </c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383">
        <v>330</v>
      </c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383">
        <v>331</v>
      </c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383">
        <v>332</v>
      </c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383">
        <v>333</v>
      </c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383">
        <v>334</v>
      </c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83">
        <v>335</v>
      </c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83">
        <v>336</v>
      </c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383">
        <v>337</v>
      </c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383">
        <v>338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383">
        <v>339</v>
      </c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383">
        <v>340</v>
      </c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383">
        <v>341</v>
      </c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383">
        <v>342</v>
      </c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383">
        <v>343</v>
      </c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83">
        <v>344</v>
      </c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383">
        <v>345</v>
      </c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383">
        <v>346</v>
      </c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383">
        <v>348</v>
      </c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383">
        <v>349</v>
      </c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383">
        <v>350</v>
      </c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383">
        <v>351</v>
      </c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383">
        <v>352</v>
      </c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383">
        <v>353</v>
      </c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383">
        <v>354</v>
      </c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383">
        <v>355</v>
      </c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383">
        <v>356</v>
      </c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383">
        <v>357</v>
      </c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383">
        <v>358</v>
      </c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383">
        <v>359</v>
      </c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383">
        <v>360</v>
      </c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383">
        <v>361</v>
      </c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383">
        <v>362</v>
      </c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383">
        <v>363</v>
      </c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383">
        <v>364</v>
      </c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383">
        <v>365</v>
      </c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383">
        <v>366</v>
      </c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383">
        <v>367</v>
      </c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383">
        <v>368</v>
      </c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383">
        <v>369</v>
      </c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383">
        <v>370</v>
      </c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383">
        <v>371</v>
      </c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383">
        <v>372</v>
      </c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383">
        <v>375</v>
      </c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383">
        <v>376</v>
      </c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383">
        <v>377</v>
      </c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383">
        <v>378</v>
      </c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383">
        <v>379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383">
        <v>380</v>
      </c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383">
        <v>381</v>
      </c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383">
        <v>382</v>
      </c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383">
        <v>383</v>
      </c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383">
        <v>385</v>
      </c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383">
        <v>386</v>
      </c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383">
        <v>387</v>
      </c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383">
        <v>388</v>
      </c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383">
        <v>389</v>
      </c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383">
        <v>390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383">
        <v>391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383">
        <v>392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383">
        <v>393</v>
      </c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383">
        <v>395</v>
      </c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383">
        <v>396</v>
      </c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383">
        <v>398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383">
        <v>399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383">
        <v>400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383">
        <v>401</v>
      </c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383">
        <v>402</v>
      </c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383">
        <v>403</v>
      </c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383">
        <v>404</v>
      </c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383">
        <v>405</v>
      </c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383">
        <v>406</v>
      </c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383">
        <v>407</v>
      </c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383">
        <v>408</v>
      </c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383">
        <v>409</v>
      </c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383">
        <v>410</v>
      </c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383">
        <v>411</v>
      </c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383">
        <v>412</v>
      </c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383">
        <v>413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383">
        <v>414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383">
        <v>415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383">
        <v>416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383">
        <v>418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383">
        <v>419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383">
        <v>420</v>
      </c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383">
        <v>421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383">
        <v>422</v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383">
        <v>423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383">
        <v>424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383">
        <v>425</v>
      </c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383">
        <v>426</v>
      </c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383">
        <v>427</v>
      </c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383">
        <v>428</v>
      </c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383">
        <v>429</v>
      </c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383">
        <v>430</v>
      </c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383">
        <v>431</v>
      </c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383">
        <v>432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383">
        <v>433</v>
      </c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383">
        <v>434</v>
      </c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383">
        <v>435</v>
      </c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383">
        <v>437</v>
      </c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383">
        <v>438</v>
      </c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383">
        <v>439</v>
      </c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383">
        <v>440</v>
      </c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383">
        <v>441</v>
      </c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383">
        <v>442</v>
      </c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383">
        <v>444</v>
      </c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383">
        <v>445</v>
      </c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383">
        <v>446</v>
      </c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383">
        <v>448</v>
      </c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383">
        <v>449</v>
      </c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383">
        <v>450</v>
      </c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383">
        <v>451</v>
      </c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383">
        <v>452</v>
      </c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383">
        <v>454</v>
      </c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383">
        <v>456</v>
      </c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383">
        <v>457</v>
      </c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383">
        <v>458</v>
      </c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383">
        <v>459</v>
      </c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383">
        <v>460</v>
      </c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383">
        <v>461</v>
      </c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383">
        <v>463</v>
      </c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383">
        <v>464</v>
      </c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383">
        <v>466</v>
      </c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383">
        <v>467</v>
      </c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383">
        <v>468</v>
      </c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383">
        <v>469</v>
      </c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383">
        <v>470</v>
      </c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383">
        <v>471</v>
      </c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383">
        <v>472</v>
      </c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383">
        <v>473</v>
      </c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383">
        <v>474</v>
      </c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383">
        <v>475</v>
      </c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383">
        <v>477</v>
      </c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383">
        <v>478</v>
      </c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383">
        <v>479</v>
      </c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383">
        <v>480</v>
      </c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383">
        <v>481</v>
      </c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383">
        <v>482</v>
      </c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383">
        <v>483</v>
      </c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383">
        <v>484</v>
      </c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383">
        <v>486</v>
      </c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383">
        <v>487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383">
        <v>488</v>
      </c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383">
        <v>489</v>
      </c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383">
        <v>490</v>
      </c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383">
        <v>491</v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383">
        <v>492</v>
      </c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383">
        <v>493</v>
      </c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383">
        <v>494</v>
      </c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383">
        <v>495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383">
        <v>496</v>
      </c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383">
        <v>497</v>
      </c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383">
        <v>498</v>
      </c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383">
        <v>499</v>
      </c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383">
        <v>500</v>
      </c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383">
        <v>501</v>
      </c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383">
        <v>502</v>
      </c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383">
        <v>504</v>
      </c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383">
        <v>505</v>
      </c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383">
        <v>506</v>
      </c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383">
        <v>507</v>
      </c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383">
        <v>508</v>
      </c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383">
        <v>509</v>
      </c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383">
        <v>510</v>
      </c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383">
        <v>512</v>
      </c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383">
        <v>517</v>
      </c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383">
        <v>518</v>
      </c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383">
        <v>519</v>
      </c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383">
        <v>520</v>
      </c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383">
        <v>521</v>
      </c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383">
        <v>522</v>
      </c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383">
        <v>524</v>
      </c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383">
        <v>525</v>
      </c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383">
        <v>526</v>
      </c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383">
        <v>527</v>
      </c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383">
        <v>528</v>
      </c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383">
        <v>529</v>
      </c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383">
        <v>530</v>
      </c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383">
        <v>531</v>
      </c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383">
        <v>532</v>
      </c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383">
        <v>533</v>
      </c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383">
        <v>534</v>
      </c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383">
        <v>535</v>
      </c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383">
        <v>536</v>
      </c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383">
        <v>537</v>
      </c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383">
        <v>539</v>
      </c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383">
        <v>540</v>
      </c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383">
        <v>541</v>
      </c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383">
        <v>542</v>
      </c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383">
        <v>543</v>
      </c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383">
        <v>544</v>
      </c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383">
        <v>545</v>
      </c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383">
        <v>546</v>
      </c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383">
        <v>547</v>
      </c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383">
        <v>548</v>
      </c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383">
        <v>549</v>
      </c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383">
        <v>550</v>
      </c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383">
        <v>551</v>
      </c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383">
        <v>552</v>
      </c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383">
        <v>553</v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383">
        <v>554</v>
      </c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383">
        <v>555</v>
      </c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383">
        <v>556</v>
      </c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383">
        <v>557</v>
      </c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383">
        <v>558</v>
      </c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383">
        <v>559</v>
      </c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383">
        <v>560</v>
      </c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383">
        <v>561</v>
      </c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383">
        <v>562</v>
      </c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383">
        <v>563</v>
      </c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383">
        <v>564</v>
      </c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383">
        <v>565</v>
      </c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383">
        <v>566</v>
      </c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383">
        <v>567</v>
      </c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383">
        <v>568</v>
      </c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383">
        <v>569</v>
      </c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383">
        <v>570</v>
      </c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383">
        <v>571</v>
      </c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383">
        <v>572</v>
      </c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383">
        <v>573</v>
      </c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383">
        <v>574</v>
      </c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383">
        <v>575</v>
      </c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383">
        <v>577</v>
      </c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383">
        <v>578</v>
      </c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383">
        <v>579</v>
      </c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383">
        <v>580</v>
      </c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383">
        <v>581</v>
      </c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383">
        <v>582</v>
      </c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383">
        <v>583</v>
      </c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383">
        <v>584</v>
      </c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383">
        <v>585</v>
      </c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383">
        <v>586</v>
      </c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383">
        <v>587</v>
      </c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383">
        <v>588</v>
      </c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383">
        <v>589</v>
      </c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383">
        <v>590</v>
      </c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383">
        <v>591</v>
      </c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383">
        <v>592</v>
      </c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383">
        <v>594</v>
      </c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383">
        <v>596</v>
      </c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383">
        <v>597</v>
      </c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383">
        <v>598</v>
      </c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383">
        <v>599</v>
      </c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383">
        <v>600</v>
      </c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383">
        <v>601</v>
      </c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383">
        <v>602</v>
      </c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383">
        <v>603</v>
      </c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383">
        <v>604</v>
      </c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383">
        <v>605</v>
      </c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383">
        <v>607</v>
      </c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383">
        <v>608</v>
      </c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383">
        <v>609</v>
      </c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383">
        <v>610</v>
      </c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383">
        <v>611</v>
      </c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383">
        <v>612</v>
      </c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383">
        <v>613</v>
      </c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383">
        <v>614</v>
      </c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383">
        <v>616</v>
      </c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383">
        <v>618</v>
      </c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383">
        <v>619</v>
      </c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383">
        <v>621</v>
      </c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383">
        <v>623</v>
      </c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383">
        <v>624</v>
      </c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383">
        <v>625</v>
      </c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383">
        <v>626</v>
      </c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383">
        <v>628</v>
      </c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383">
        <v>630</v>
      </c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383">
        <v>631</v>
      </c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383">
        <v>632</v>
      </c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383">
        <v>633</v>
      </c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383">
        <v>634</v>
      </c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383">
        <v>635</v>
      </c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383">
        <v>637</v>
      </c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383">
        <v>638</v>
      </c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383">
        <v>639</v>
      </c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383">
        <v>640</v>
      </c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383">
        <v>641</v>
      </c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383">
        <v>642</v>
      </c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383">
        <v>643</v>
      </c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383">
        <v>644</v>
      </c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383">
        <v>646</v>
      </c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383">
        <v>647</v>
      </c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383">
        <v>649</v>
      </c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383">
        <v>650</v>
      </c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383">
        <v>652</v>
      </c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383">
        <v>653</v>
      </c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383">
        <v>654</v>
      </c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383">
        <v>655</v>
      </c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383">
        <v>656</v>
      </c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383">
        <v>657</v>
      </c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383">
        <v>659</v>
      </c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383">
        <v>660</v>
      </c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383">
        <v>667</v>
      </c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383">
        <v>670</v>
      </c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383">
        <v>671</v>
      </c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383">
        <v>673</v>
      </c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383">
        <v>675</v>
      </c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383">
        <v>677</v>
      </c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383">
        <v>678</v>
      </c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383">
        <v>679</v>
      </c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383">
        <v>680</v>
      </c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383">
        <v>681</v>
      </c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383">
        <v>683</v>
      </c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383">
        <v>684</v>
      </c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383">
        <v>685</v>
      </c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383">
        <v>686</v>
      </c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383">
        <v>687</v>
      </c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383">
        <v>689</v>
      </c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383">
        <v>690</v>
      </c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383">
        <v>692</v>
      </c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383">
        <v>693</v>
      </c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383">
        <v>694</v>
      </c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383">
        <v>695</v>
      </c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383">
        <v>696</v>
      </c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383">
        <v>697</v>
      </c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383">
        <v>698</v>
      </c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383">
        <v>699</v>
      </c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383">
        <v>700</v>
      </c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383">
        <v>701</v>
      </c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383">
        <v>702</v>
      </c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383">
        <v>704</v>
      </c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383">
        <v>705</v>
      </c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383">
        <v>708</v>
      </c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383">
        <v>709</v>
      </c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383">
        <v>713</v>
      </c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383">
        <v>714</v>
      </c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383">
        <v>715</v>
      </c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383">
        <v>716</v>
      </c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383">
        <v>717</v>
      </c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383">
        <v>718</v>
      </c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383">
        <v>719</v>
      </c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383">
        <v>720</v>
      </c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383">
        <v>721</v>
      </c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383">
        <v>722</v>
      </c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383">
        <v>724</v>
      </c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383">
        <v>726</v>
      </c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383">
        <v>727</v>
      </c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383">
        <v>728</v>
      </c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383">
        <v>730</v>
      </c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383">
        <v>731</v>
      </c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383">
        <v>733</v>
      </c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383">
        <v>734</v>
      </c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383">
        <v>735</v>
      </c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383">
        <v>737</v>
      </c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383">
        <v>738</v>
      </c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383">
        <v>739</v>
      </c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383">
        <v>740</v>
      </c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383">
        <v>742</v>
      </c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383">
        <v>744</v>
      </c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383">
        <v>745</v>
      </c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383">
        <v>746</v>
      </c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383">
        <v>748</v>
      </c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383">
        <v>749</v>
      </c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383">
        <v>750</v>
      </c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383">
        <v>751</v>
      </c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383">
        <v>752</v>
      </c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383">
        <v>753</v>
      </c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383">
        <v>754</v>
      </c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383">
        <v>755</v>
      </c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383">
        <v>759</v>
      </c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383">
        <v>760</v>
      </c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383">
        <v>761</v>
      </c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383">
        <v>762</v>
      </c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383">
        <v>763</v>
      </c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383">
        <v>766</v>
      </c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383">
        <v>767</v>
      </c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383">
        <v>768</v>
      </c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383">
        <v>772</v>
      </c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383">
        <v>773</v>
      </c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383">
        <v>774</v>
      </c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383">
        <v>775</v>
      </c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383">
        <v>776</v>
      </c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383">
        <v>777</v>
      </c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383">
        <v>778</v>
      </c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383">
        <v>779</v>
      </c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383">
        <v>780</v>
      </c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383">
        <v>781</v>
      </c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383">
        <v>782</v>
      </c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383">
        <v>783</v>
      </c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383">
        <v>784</v>
      </c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383">
        <v>786</v>
      </c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383">
        <v>787</v>
      </c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383">
        <v>788</v>
      </c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383">
        <v>789</v>
      </c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383">
        <v>790</v>
      </c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383">
        <v>791</v>
      </c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383">
        <v>792</v>
      </c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383">
        <v>793</v>
      </c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383">
        <v>794</v>
      </c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383">
        <v>795</v>
      </c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383">
        <v>796</v>
      </c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383">
        <v>797</v>
      </c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383">
        <v>799</v>
      </c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383">
        <v>800</v>
      </c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383">
        <v>801</v>
      </c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383">
        <v>803</v>
      </c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383">
        <v>804</v>
      </c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383">
        <v>805</v>
      </c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383">
        <v>806</v>
      </c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383">
        <v>807</v>
      </c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383">
        <v>808</v>
      </c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383">
        <v>815</v>
      </c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383">
        <v>816</v>
      </c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383">
        <v>823</v>
      </c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383">
        <v>824</v>
      </c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383">
        <v>825</v>
      </c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383">
        <v>826</v>
      </c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383">
        <v>827</v>
      </c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383">
        <v>828</v>
      </c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383">
        <v>829</v>
      </c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383">
        <v>830</v>
      </c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383">
        <v>831</v>
      </c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383">
        <v>832</v>
      </c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383">
        <v>833</v>
      </c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383">
        <v>834</v>
      </c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383">
        <v>835</v>
      </c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383">
        <v>836</v>
      </c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383">
        <v>837</v>
      </c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383">
        <v>839</v>
      </c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383">
        <v>840</v>
      </c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383">
        <v>841</v>
      </c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383">
        <v>842</v>
      </c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383">
        <v>843</v>
      </c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383">
        <v>844</v>
      </c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383">
        <v>845</v>
      </c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383">
        <v>846</v>
      </c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383">
        <v>847</v>
      </c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383">
        <v>848</v>
      </c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383">
        <v>849</v>
      </c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383">
        <v>850</v>
      </c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383">
        <v>851</v>
      </c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383">
        <v>852</v>
      </c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383">
        <v>853</v>
      </c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383">
        <v>854</v>
      </c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383">
        <v>855</v>
      </c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383">
        <v>856</v>
      </c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383">
        <v>857</v>
      </c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383">
        <v>858</v>
      </c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383">
        <v>859</v>
      </c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383">
        <v>860</v>
      </c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383">
        <v>862</v>
      </c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383">
        <v>864</v>
      </c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383">
        <v>865</v>
      </c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383">
        <v>866</v>
      </c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383">
        <v>867</v>
      </c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383">
        <v>868</v>
      </c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383">
        <v>869</v>
      </c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383">
        <v>870</v>
      </c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383">
        <v>871</v>
      </c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383">
        <v>872</v>
      </c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383">
        <v>873</v>
      </c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383">
        <v>874</v>
      </c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383">
        <v>875</v>
      </c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383">
        <v>876</v>
      </c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383">
        <v>877</v>
      </c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383">
        <v>878</v>
      </c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383">
        <v>879</v>
      </c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383">
        <v>880</v>
      </c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383">
        <v>883</v>
      </c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383">
        <v>884</v>
      </c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383">
        <v>885</v>
      </c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383">
        <v>886</v>
      </c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383">
        <v>887</v>
      </c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383">
        <v>888</v>
      </c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383">
        <v>894</v>
      </c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383">
        <v>895</v>
      </c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383">
        <v>896</v>
      </c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383">
        <v>897</v>
      </c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383">
        <v>898</v>
      </c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383">
        <v>899</v>
      </c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383">
        <v>900</v>
      </c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383">
        <v>901</v>
      </c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383">
        <v>902</v>
      </c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383">
        <v>909</v>
      </c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383">
        <v>910</v>
      </c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383">
        <v>911</v>
      </c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383">
        <v>912</v>
      </c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383">
        <v>913</v>
      </c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383">
        <v>914</v>
      </c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383">
        <v>915</v>
      </c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383">
        <v>916</v>
      </c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383">
        <v>917</v>
      </c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383">
        <v>918</v>
      </c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383">
        <v>919</v>
      </c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383">
        <v>921</v>
      </c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383">
        <v>922</v>
      </c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383">
        <v>923</v>
      </c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383">
        <v>924</v>
      </c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383">
        <v>926</v>
      </c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383">
        <v>927</v>
      </c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383">
        <v>928</v>
      </c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383">
        <v>929</v>
      </c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383">
        <v>930</v>
      </c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383">
        <v>931</v>
      </c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383">
        <v>934</v>
      </c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383">
        <v>935</v>
      </c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383">
        <v>936</v>
      </c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383">
        <v>937</v>
      </c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383">
        <v>938</v>
      </c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383">
        <v>939</v>
      </c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383">
        <v>940</v>
      </c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383">
        <v>941</v>
      </c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383">
        <v>942</v>
      </c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383">
        <v>943</v>
      </c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383">
        <v>944</v>
      </c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383">
        <v>945</v>
      </c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383">
        <v>946</v>
      </c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383">
        <v>948</v>
      </c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383">
        <v>949</v>
      </c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383">
        <v>950</v>
      </c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383">
        <v>951</v>
      </c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383">
        <v>952</v>
      </c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383">
        <v>953</v>
      </c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383">
        <v>954</v>
      </c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383">
        <v>956</v>
      </c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383">
        <v>957</v>
      </c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383">
        <v>958</v>
      </c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383">
        <v>959</v>
      </c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383">
        <v>962</v>
      </c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383">
        <v>963</v>
      </c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383">
        <v>964</v>
      </c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383">
        <v>966</v>
      </c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383">
        <v>967</v>
      </c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383">
        <v>968</v>
      </c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383">
        <v>970</v>
      </c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383">
        <v>971</v>
      </c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383">
        <v>974</v>
      </c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383">
        <v>975</v>
      </c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383">
        <v>979</v>
      </c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383">
        <v>980</v>
      </c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383">
        <v>981</v>
      </c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383">
        <v>982</v>
      </c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383">
        <v>983</v>
      </c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383">
        <v>984</v>
      </c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383">
        <v>985</v>
      </c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383">
        <v>986</v>
      </c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383">
        <v>987</v>
      </c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383">
        <v>988</v>
      </c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383">
        <v>990</v>
      </c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383">
        <v>991</v>
      </c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383">
        <v>993</v>
      </c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383">
        <v>994</v>
      </c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383">
        <v>995</v>
      </c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383">
        <v>996</v>
      </c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383">
        <v>998</v>
      </c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383">
        <v>999</v>
      </c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383">
        <v>1000</v>
      </c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383">
        <v>1001</v>
      </c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383">
        <v>1002</v>
      </c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383">
        <v>1003</v>
      </c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383">
        <v>1004</v>
      </c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383">
        <v>1005</v>
      </c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383">
        <v>1006</v>
      </c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383">
        <v>1007</v>
      </c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383">
        <v>1008</v>
      </c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383">
        <v>1009</v>
      </c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383">
        <v>1010</v>
      </c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383">
        <v>1011</v>
      </c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383">
        <v>1012</v>
      </c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383">
        <v>1013</v>
      </c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383">
        <v>1014</v>
      </c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383">
        <v>1016</v>
      </c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383">
        <v>1017</v>
      </c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383">
        <v>1019</v>
      </c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383">
        <v>1020</v>
      </c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383">
        <v>1021</v>
      </c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383">
        <v>1022</v>
      </c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383">
        <v>1023</v>
      </c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383">
        <v>1024</v>
      </c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383">
        <v>1025</v>
      </c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383">
        <v>1026</v>
      </c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383">
        <v>1027</v>
      </c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383">
        <v>1028</v>
      </c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383">
        <v>1029</v>
      </c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383">
        <v>1030</v>
      </c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383">
        <v>1031</v>
      </c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383">
        <v>1032</v>
      </c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383">
        <v>1033</v>
      </c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383">
        <v>1035</v>
      </c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383">
        <v>1036</v>
      </c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383">
        <v>1037</v>
      </c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383">
        <v>1038</v>
      </c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383">
        <v>1039</v>
      </c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383">
        <v>1040</v>
      </c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383">
        <v>1041</v>
      </c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383">
        <v>1042</v>
      </c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383">
        <v>1043</v>
      </c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383">
        <v>1044</v>
      </c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383">
        <v>1045</v>
      </c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383">
        <v>1046</v>
      </c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383">
        <v>1047</v>
      </c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383">
        <v>1048</v>
      </c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383">
        <v>1049</v>
      </c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383">
        <v>1050</v>
      </c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383">
        <v>1052</v>
      </c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383">
        <v>1053</v>
      </c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383">
        <v>1056</v>
      </c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383">
        <v>1057</v>
      </c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383">
        <v>1058</v>
      </c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383">
        <v>1059</v>
      </c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383">
        <v>1060</v>
      </c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383">
        <v>1061</v>
      </c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383">
        <v>1062</v>
      </c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383">
        <v>1063</v>
      </c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383">
        <v>1064</v>
      </c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383">
        <v>1065</v>
      </c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383">
        <v>1066</v>
      </c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383">
        <v>1067</v>
      </c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383">
        <v>1069</v>
      </c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383">
        <v>1070</v>
      </c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383">
        <v>1071</v>
      </c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383">
        <v>1072</v>
      </c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383">
        <v>1073</v>
      </c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383">
        <v>1074</v>
      </c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383">
        <v>1075</v>
      </c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383">
        <v>1076</v>
      </c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383">
        <v>1077</v>
      </c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383">
        <v>1078</v>
      </c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383">
        <v>1079</v>
      </c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383">
        <v>1080</v>
      </c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383">
        <v>1081</v>
      </c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383">
        <v>1082</v>
      </c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383">
        <v>1083</v>
      </c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383">
        <v>1084</v>
      </c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383">
        <v>1085</v>
      </c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383">
        <v>1086</v>
      </c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383">
        <v>1087</v>
      </c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383">
        <v>1088</v>
      </c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383">
        <v>1090</v>
      </c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383">
        <v>1091</v>
      </c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383">
        <v>1092</v>
      </c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383">
        <v>1093</v>
      </c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383">
        <v>1094</v>
      </c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383">
        <v>1095</v>
      </c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383">
        <v>1096</v>
      </c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383">
        <v>1097</v>
      </c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383">
        <v>1098</v>
      </c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383">
        <v>1099</v>
      </c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383">
        <v>1100</v>
      </c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383">
        <v>1101</v>
      </c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383">
        <v>1102</v>
      </c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383">
        <v>1103</v>
      </c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383">
        <v>1105</v>
      </c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383">
        <v>1106</v>
      </c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383">
        <v>1107</v>
      </c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383">
        <v>1108</v>
      </c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383">
        <v>1110</v>
      </c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383">
        <v>1111</v>
      </c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383">
        <v>1112</v>
      </c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383">
        <v>1113</v>
      </c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383">
        <v>1114</v>
      </c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383">
        <v>1115</v>
      </c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383">
        <v>1116</v>
      </c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383">
        <v>1117</v>
      </c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383">
        <v>1118</v>
      </c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383">
        <v>1119</v>
      </c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383">
        <v>1120</v>
      </c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383">
        <v>1121</v>
      </c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383">
        <v>1122</v>
      </c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383">
        <v>1123</v>
      </c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383">
        <v>1124</v>
      </c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383">
        <v>1125</v>
      </c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383">
        <v>1126</v>
      </c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383">
        <v>1127</v>
      </c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383">
        <v>1128</v>
      </c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383">
        <v>1129</v>
      </c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383">
        <v>1130</v>
      </c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383">
        <v>1131</v>
      </c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383">
        <v>1132</v>
      </c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383">
        <v>1133</v>
      </c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383">
        <v>1134</v>
      </c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383">
        <v>1135</v>
      </c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383">
        <v>1136</v>
      </c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383">
        <v>1137</v>
      </c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383">
        <v>1138</v>
      </c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383">
        <v>1139</v>
      </c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383">
        <v>1140</v>
      </c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383">
        <v>1141</v>
      </c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383">
        <v>1142</v>
      </c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383">
        <v>1143</v>
      </c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383">
        <v>1144</v>
      </c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383">
        <v>1145</v>
      </c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383">
        <v>1146</v>
      </c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383">
        <v>1147</v>
      </c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383">
        <v>1148</v>
      </c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383">
        <v>1149</v>
      </c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383">
        <v>1150</v>
      </c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383">
        <v>1151</v>
      </c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383">
        <v>1152</v>
      </c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383">
        <v>1153</v>
      </c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383">
        <v>1154</v>
      </c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383">
        <v>1155</v>
      </c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383">
        <v>1156</v>
      </c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383">
        <v>1157</v>
      </c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383">
        <v>1158</v>
      </c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383">
        <v>1159</v>
      </c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383">
        <v>1160</v>
      </c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383">
        <v>1161</v>
      </c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383">
        <v>1162</v>
      </c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383">
        <v>1163</v>
      </c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383">
        <v>1164</v>
      </c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383">
        <v>1165</v>
      </c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383">
        <v>1166</v>
      </c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383">
        <v>1167</v>
      </c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383">
        <v>1168</v>
      </c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383">
        <v>1169</v>
      </c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383">
        <v>1171</v>
      </c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383">
        <v>1172</v>
      </c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383">
        <v>1173</v>
      </c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383">
        <v>1174</v>
      </c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383">
        <v>1175</v>
      </c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383">
        <v>1177</v>
      </c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383">
        <v>1178</v>
      </c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383">
        <v>1179</v>
      </c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383">
        <v>1180</v>
      </c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383">
        <v>1181</v>
      </c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383">
        <v>1182</v>
      </c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383">
        <v>1183</v>
      </c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383">
        <v>1184</v>
      </c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383">
        <v>1185</v>
      </c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383">
        <v>1186</v>
      </c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383">
        <v>1187</v>
      </c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383">
        <v>1188</v>
      </c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383">
        <v>1189</v>
      </c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383">
        <v>1190</v>
      </c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383">
        <v>1191</v>
      </c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383">
        <v>1192</v>
      </c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383">
        <v>1193</v>
      </c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383">
        <v>1194</v>
      </c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383">
        <v>1195</v>
      </c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383">
        <v>1196</v>
      </c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383">
        <v>1197</v>
      </c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383">
        <v>1198</v>
      </c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383">
        <v>1199</v>
      </c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383">
        <v>1200</v>
      </c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383">
        <v>1201</v>
      </c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383">
        <v>1202</v>
      </c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383">
        <v>1203</v>
      </c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383">
        <v>1204</v>
      </c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383">
        <v>1205</v>
      </c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383">
        <v>1206</v>
      </c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 spans="1:26" ht="13.5" customHeight="1">
      <c r="A1001" s="383">
        <v>1207</v>
      </c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  <row r="1002" spans="1:26" ht="13.5" customHeight="1">
      <c r="A1002" s="383">
        <v>1208</v>
      </c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</row>
    <row r="1003" spans="1:26" ht="13.5" customHeight="1">
      <c r="A1003" s="383">
        <v>1209</v>
      </c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</row>
    <row r="1004" spans="1:26" ht="13.5" customHeight="1">
      <c r="A1004" s="383">
        <v>1210</v>
      </c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</row>
    <row r="1005" spans="1:26" ht="13.5" customHeight="1">
      <c r="A1005" s="383">
        <v>1211</v>
      </c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</row>
    <row r="1006" spans="1:26" ht="13.5" customHeight="1">
      <c r="A1006" s="383">
        <v>1212</v>
      </c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</row>
    <row r="1007" spans="1:26" ht="13.5" customHeight="1">
      <c r="A1007" s="383">
        <v>1213</v>
      </c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</row>
    <row r="1008" spans="1:26" ht="13.5" customHeight="1">
      <c r="A1008" s="383">
        <v>1214</v>
      </c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</row>
    <row r="1009" spans="1:26" ht="13.5" customHeight="1">
      <c r="A1009" s="383">
        <v>1215</v>
      </c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</row>
    <row r="1010" spans="1:26" ht="13.5" customHeight="1">
      <c r="A1010" s="383">
        <v>1216</v>
      </c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</row>
    <row r="1011" spans="1:26" ht="13.5" customHeight="1">
      <c r="A1011" s="383">
        <v>1217</v>
      </c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</row>
    <row r="1012" spans="1:26" ht="13.5" customHeight="1">
      <c r="A1012" s="383">
        <v>1218</v>
      </c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</row>
    <row r="1013" spans="1:26" ht="13.5" customHeight="1">
      <c r="A1013" s="383">
        <v>1219</v>
      </c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</row>
    <row r="1014" spans="1:26" ht="13.5" customHeight="1">
      <c r="A1014" s="383">
        <v>1220</v>
      </c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</row>
    <row r="1015" spans="1:26" ht="13.5" customHeight="1">
      <c r="A1015" s="383">
        <v>1221</v>
      </c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</row>
    <row r="1016" spans="1:26" ht="13.5" customHeight="1">
      <c r="A1016" s="383">
        <v>1222</v>
      </c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</row>
    <row r="1017" spans="1:26" ht="13.5" customHeight="1">
      <c r="A1017" s="383">
        <v>1223</v>
      </c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</row>
    <row r="1018" spans="1:26" ht="13.5" customHeight="1">
      <c r="A1018" s="383">
        <v>1224</v>
      </c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</row>
    <row r="1019" spans="1:26" ht="13.5" customHeight="1">
      <c r="A1019" s="383">
        <v>1225</v>
      </c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</row>
    <row r="1020" spans="1:26" ht="13.5" customHeight="1">
      <c r="A1020" s="383">
        <v>1226</v>
      </c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</row>
    <row r="1021" spans="1:26" ht="13.5" customHeight="1">
      <c r="A1021" s="383">
        <v>1227</v>
      </c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</row>
    <row r="1022" spans="1:26" ht="13.5" customHeight="1">
      <c r="A1022" s="383">
        <v>1228</v>
      </c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</row>
    <row r="1023" spans="1:26" ht="13.5" customHeight="1">
      <c r="A1023" s="383">
        <v>1229</v>
      </c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</row>
    <row r="1024" spans="1:26" ht="13.5" customHeight="1">
      <c r="A1024" s="383">
        <v>1230</v>
      </c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</row>
    <row r="1025" spans="1:26" ht="13.5" customHeight="1">
      <c r="A1025" s="383">
        <v>1231</v>
      </c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</row>
    <row r="1026" spans="1:26" ht="13.5" customHeight="1">
      <c r="A1026" s="383">
        <v>1232</v>
      </c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</row>
    <row r="1027" spans="1:26" ht="13.5" customHeight="1">
      <c r="A1027" s="383">
        <v>1233</v>
      </c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</row>
    <row r="1028" spans="1:26" ht="13.5" customHeight="1">
      <c r="A1028" s="383">
        <v>1234</v>
      </c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</row>
    <row r="1029" spans="1:26" ht="13.5" customHeight="1">
      <c r="A1029" s="383">
        <v>1235</v>
      </c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</row>
    <row r="1030" spans="1:26" ht="13.5" customHeight="1">
      <c r="A1030" s="383">
        <v>1236</v>
      </c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</row>
    <row r="1031" spans="1:26" ht="13.5" customHeight="1">
      <c r="A1031" s="383">
        <v>1237</v>
      </c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</row>
    <row r="1032" spans="1:26" ht="13.5" customHeight="1">
      <c r="A1032" s="383">
        <v>1238</v>
      </c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</row>
    <row r="1033" spans="1:26" ht="13.5" customHeight="1">
      <c r="A1033" s="383">
        <v>1239</v>
      </c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</row>
    <row r="1034" spans="1:26" ht="13.5" customHeight="1">
      <c r="A1034" s="383">
        <v>1240</v>
      </c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</row>
    <row r="1035" spans="1:26" ht="13.5" customHeight="1">
      <c r="A1035" s="383">
        <v>1241</v>
      </c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</row>
    <row r="1036" spans="1:26" ht="13.5" customHeight="1">
      <c r="A1036" s="383">
        <v>1243</v>
      </c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</row>
    <row r="1037" spans="1:26" ht="13.5" customHeight="1">
      <c r="A1037" s="383">
        <v>1244</v>
      </c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</row>
    <row r="1038" spans="1:26" ht="13.5" customHeight="1">
      <c r="A1038" s="383">
        <v>1246</v>
      </c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</row>
    <row r="1039" spans="1:26" ht="13.5" customHeight="1">
      <c r="A1039" s="383">
        <v>1247</v>
      </c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</row>
    <row r="1040" spans="1:26" ht="13.5" customHeight="1">
      <c r="A1040" s="383">
        <v>1248</v>
      </c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</row>
    <row r="1041" spans="1:26" ht="13.5" customHeight="1">
      <c r="A1041" s="383">
        <v>1249</v>
      </c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</row>
    <row r="1042" spans="1:26" ht="13.5" customHeight="1">
      <c r="A1042" s="383">
        <v>1250</v>
      </c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</row>
    <row r="1043" spans="1:26" ht="13.5" customHeight="1">
      <c r="A1043" s="383">
        <v>1251</v>
      </c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</row>
    <row r="1044" spans="1:26" ht="13.5" customHeight="1">
      <c r="A1044" s="383">
        <v>1252</v>
      </c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</row>
    <row r="1045" spans="1:26" ht="13.5" customHeight="1">
      <c r="A1045" s="383">
        <v>1253</v>
      </c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</row>
    <row r="1046" spans="1:26" ht="13.5" customHeight="1">
      <c r="A1046" s="383">
        <v>1254</v>
      </c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</row>
    <row r="1047" spans="1:26" ht="13.5" customHeight="1">
      <c r="A1047" s="383">
        <v>1255</v>
      </c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</row>
    <row r="1048" spans="1:26" ht="13.5" customHeight="1">
      <c r="A1048" s="383">
        <v>1256</v>
      </c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</row>
    <row r="1049" spans="1:26" ht="13.5" customHeight="1">
      <c r="A1049" s="383">
        <v>1257</v>
      </c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</row>
    <row r="1050" spans="1:26" ht="13.5" customHeight="1">
      <c r="A1050" s="383">
        <v>1258</v>
      </c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</row>
    <row r="1051" spans="1:26" ht="13.5" customHeight="1">
      <c r="A1051" s="383">
        <v>1259</v>
      </c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</row>
    <row r="1052" spans="1:26" ht="13.5" customHeight="1">
      <c r="A1052" s="383">
        <v>1260</v>
      </c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</row>
    <row r="1053" spans="1:26" ht="13.5" customHeight="1">
      <c r="A1053" s="383">
        <v>1261</v>
      </c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</row>
    <row r="1054" spans="1:26" ht="13.5" customHeight="1">
      <c r="A1054" s="383">
        <v>1262</v>
      </c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</row>
    <row r="1055" spans="1:26" ht="13.5" customHeight="1">
      <c r="A1055" s="383">
        <v>1263</v>
      </c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</row>
    <row r="1056" spans="1:26" ht="13.5" customHeight="1">
      <c r="A1056" s="383">
        <v>1264</v>
      </c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</row>
    <row r="1057" spans="1:26" ht="13.5" customHeight="1">
      <c r="A1057" s="383">
        <v>1265</v>
      </c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</row>
    <row r="1058" spans="1:26" ht="13.5" customHeight="1">
      <c r="A1058" s="383">
        <v>1266</v>
      </c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</row>
    <row r="1059" spans="1:26" ht="13.5" customHeight="1">
      <c r="A1059" s="383">
        <v>1267</v>
      </c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</row>
    <row r="1060" spans="1:26" ht="13.5" customHeight="1">
      <c r="A1060" s="383">
        <v>1268</v>
      </c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</row>
    <row r="1061" spans="1:26" ht="13.5" customHeight="1">
      <c r="A1061" s="383">
        <v>1269</v>
      </c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</row>
    <row r="1062" spans="1:26" ht="13.5" customHeight="1">
      <c r="A1062" s="383">
        <v>1270</v>
      </c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</row>
    <row r="1063" spans="1:26" ht="13.5" customHeight="1">
      <c r="A1063" s="383">
        <v>1271</v>
      </c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</row>
    <row r="1064" spans="1:26" ht="13.5" customHeight="1">
      <c r="A1064" s="383">
        <v>1272</v>
      </c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</row>
    <row r="1065" spans="1:26" ht="13.5" customHeight="1">
      <c r="A1065" s="383">
        <v>1273</v>
      </c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</row>
    <row r="1066" spans="1:26" ht="13.5" customHeight="1">
      <c r="A1066" s="383">
        <v>1274</v>
      </c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</row>
    <row r="1067" spans="1:26" ht="13.5" customHeight="1">
      <c r="A1067" s="383">
        <v>1275</v>
      </c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</row>
    <row r="1068" spans="1:26" ht="13.5" customHeight="1">
      <c r="A1068" s="383">
        <v>1276</v>
      </c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</row>
    <row r="1069" spans="1:26" ht="13.5" customHeight="1">
      <c r="A1069" s="383">
        <v>1277</v>
      </c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</row>
    <row r="1070" spans="1:26" ht="13.5" customHeight="1">
      <c r="A1070" s="383">
        <v>1278</v>
      </c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</row>
    <row r="1071" spans="1:26" ht="13.5" customHeight="1">
      <c r="A1071" s="383">
        <v>1279</v>
      </c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</row>
    <row r="1072" spans="1:26" ht="13.5" customHeight="1">
      <c r="A1072" s="383">
        <v>1280</v>
      </c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</row>
    <row r="1073" spans="1:26" ht="13.5" customHeight="1">
      <c r="A1073" s="383">
        <v>1281</v>
      </c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</row>
    <row r="1074" spans="1:26" ht="13.5" customHeight="1">
      <c r="A1074" s="383">
        <v>1282</v>
      </c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</row>
    <row r="1075" spans="1:26" ht="13.5" customHeight="1">
      <c r="A1075" s="383">
        <v>1283</v>
      </c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</row>
    <row r="1076" spans="1:26" ht="13.5" customHeight="1">
      <c r="A1076" s="383">
        <v>1284</v>
      </c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</row>
    <row r="1077" spans="1:26" ht="13.5" customHeight="1">
      <c r="A1077" s="383">
        <v>1285</v>
      </c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</row>
    <row r="1078" spans="1:26" ht="13.5" customHeight="1">
      <c r="A1078" s="383">
        <v>1286</v>
      </c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</row>
    <row r="1079" spans="1:26" ht="13.5" customHeight="1">
      <c r="A1079" s="383">
        <v>1287</v>
      </c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</row>
    <row r="1080" spans="1:26" ht="13.5" customHeight="1">
      <c r="A1080" s="383">
        <v>1288</v>
      </c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</row>
    <row r="1081" spans="1:26" ht="13.5" customHeight="1">
      <c r="A1081" s="383">
        <v>1289</v>
      </c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</row>
    <row r="1082" spans="1:26" ht="13.5" customHeight="1">
      <c r="A1082" s="383">
        <v>1290</v>
      </c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</row>
    <row r="1083" spans="1:26" ht="13.5" customHeight="1">
      <c r="A1083" s="383">
        <v>1291</v>
      </c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</row>
    <row r="1084" spans="1:26" ht="13.5" customHeight="1">
      <c r="A1084" s="383">
        <v>1292</v>
      </c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</row>
    <row r="1085" spans="1:26" ht="13.5" customHeight="1">
      <c r="A1085" s="383">
        <v>1293</v>
      </c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</row>
    <row r="1086" spans="1:26" ht="13.5" customHeight="1">
      <c r="A1086" s="383">
        <v>1294</v>
      </c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</row>
    <row r="1087" spans="1:26" ht="13.5" customHeight="1">
      <c r="A1087" s="383">
        <v>1296</v>
      </c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</row>
    <row r="1088" spans="1:26" ht="13.5" customHeight="1">
      <c r="A1088" s="383">
        <v>1297</v>
      </c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</row>
    <row r="1089" spans="1:26" ht="13.5" customHeight="1">
      <c r="A1089" s="383">
        <v>1298</v>
      </c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</row>
    <row r="1090" spans="1:26" ht="13.5" customHeight="1">
      <c r="A1090" s="383">
        <v>1299</v>
      </c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</row>
    <row r="1091" spans="1:26" ht="13.5" customHeight="1">
      <c r="A1091" s="383">
        <v>1300</v>
      </c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</row>
    <row r="1092" spans="1:26" ht="13.5" customHeight="1">
      <c r="A1092" s="383">
        <v>1301</v>
      </c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</row>
    <row r="1093" spans="1:26" ht="13.5" customHeight="1">
      <c r="A1093" s="383">
        <v>1302</v>
      </c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</row>
    <row r="1094" spans="1:26" ht="13.5" customHeight="1">
      <c r="A1094" s="383">
        <v>1304</v>
      </c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</row>
    <row r="1095" spans="1:26" ht="13.5" customHeight="1">
      <c r="A1095" s="383">
        <v>1306</v>
      </c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</row>
    <row r="1096" spans="1:26" ht="13.5" customHeight="1">
      <c r="A1096" s="383">
        <v>1307</v>
      </c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</row>
    <row r="1097" spans="1:26" ht="13.5" customHeight="1">
      <c r="A1097" s="383">
        <v>1308</v>
      </c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</row>
    <row r="1098" spans="1:26" ht="13.5" customHeight="1">
      <c r="A1098" s="383">
        <v>1309</v>
      </c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</row>
    <row r="1099" spans="1:26" ht="13.5" customHeight="1">
      <c r="A1099" s="383">
        <v>1311</v>
      </c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</row>
    <row r="1100" spans="1:26" ht="13.5" customHeight="1">
      <c r="A1100" s="383">
        <v>1312</v>
      </c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</row>
    <row r="1101" spans="1:26" ht="13.5" customHeight="1">
      <c r="A1101" s="383">
        <v>1313</v>
      </c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</row>
    <row r="1102" spans="1:26" ht="13.5" customHeight="1">
      <c r="A1102" s="383">
        <v>1314</v>
      </c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</row>
    <row r="1103" spans="1:26" ht="13.5" customHeight="1">
      <c r="A1103" s="383">
        <v>1315</v>
      </c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</row>
    <row r="1104" spans="1:26" ht="13.5" customHeight="1">
      <c r="A1104" s="383">
        <v>1316</v>
      </c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</row>
    <row r="1105" spans="1:26" ht="13.5" customHeight="1">
      <c r="A1105" s="383">
        <v>1317</v>
      </c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</row>
    <row r="1106" spans="1:26" ht="13.5" customHeight="1">
      <c r="A1106" s="383">
        <v>1318</v>
      </c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</row>
    <row r="1107" spans="1:26" ht="13.5" customHeight="1">
      <c r="A1107" s="383">
        <v>1319</v>
      </c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</row>
    <row r="1108" spans="1:26" ht="13.5" customHeight="1">
      <c r="A1108" s="383">
        <v>1320</v>
      </c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</row>
    <row r="1109" spans="1:26" ht="13.5" customHeight="1">
      <c r="A1109" s="383">
        <v>1330</v>
      </c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</row>
    <row r="1110" spans="1:26" ht="13.5" customHeight="1">
      <c r="A1110" s="383">
        <v>1333</v>
      </c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</row>
    <row r="1111" spans="1:26" ht="13.5" customHeight="1">
      <c r="A1111" s="383">
        <v>1334</v>
      </c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</row>
    <row r="1112" spans="1:26" ht="13.5" customHeight="1">
      <c r="A1112" s="383">
        <v>1339</v>
      </c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</row>
    <row r="1113" spans="1:26" ht="13.5" customHeight="1">
      <c r="A1113" s="383">
        <v>1340</v>
      </c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</row>
    <row r="1114" spans="1:26" ht="13.5" customHeight="1">
      <c r="A1114" s="383">
        <v>1341</v>
      </c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</row>
    <row r="1115" spans="1:26" ht="13.5" customHeight="1">
      <c r="A1115" s="383">
        <v>1342</v>
      </c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</row>
    <row r="1116" spans="1:26" ht="13.5" customHeight="1">
      <c r="A1116" s="383">
        <v>1343</v>
      </c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</row>
    <row r="1117" spans="1:26" ht="13.5" customHeight="1">
      <c r="A1117" s="383">
        <v>1344</v>
      </c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</row>
    <row r="1118" spans="1:26" ht="13.5" customHeight="1">
      <c r="A1118" s="383">
        <v>1345</v>
      </c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</row>
    <row r="1119" spans="1:26" ht="13.5" customHeight="1">
      <c r="A1119" s="383">
        <v>1346</v>
      </c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</row>
    <row r="1120" spans="1:26" ht="13.5" customHeight="1">
      <c r="A1120" s="383">
        <v>1347</v>
      </c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</row>
    <row r="1121" spans="1:26" ht="13.5" customHeight="1">
      <c r="A1121" s="383">
        <v>1348</v>
      </c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</row>
    <row r="1122" spans="1:26" ht="13.5" customHeight="1">
      <c r="A1122" s="383">
        <v>1349</v>
      </c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</row>
    <row r="1123" spans="1:26" ht="13.5" customHeight="1">
      <c r="A1123" s="383">
        <v>1351</v>
      </c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</row>
    <row r="1124" spans="1:26" ht="13.5" customHeight="1">
      <c r="A1124" s="383">
        <v>1352</v>
      </c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</row>
    <row r="1125" spans="1:26" ht="13.5" customHeight="1">
      <c r="A1125" s="383">
        <v>1353</v>
      </c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</row>
    <row r="1126" spans="1:26" ht="13.5" customHeight="1">
      <c r="A1126" s="383">
        <v>1354</v>
      </c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</row>
    <row r="1127" spans="1:26" ht="13.5" customHeight="1">
      <c r="A1127" s="383">
        <v>1355</v>
      </c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</row>
    <row r="1128" spans="1:26" ht="13.5" customHeight="1">
      <c r="A1128" s="383">
        <v>1356</v>
      </c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</row>
    <row r="1129" spans="1:26" ht="13.5" customHeight="1">
      <c r="A1129" s="383">
        <v>1357</v>
      </c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</row>
    <row r="1130" spans="1:26" ht="13.5" customHeight="1">
      <c r="A1130" s="383">
        <v>1358</v>
      </c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</row>
    <row r="1131" spans="1:26" ht="13.5" customHeight="1">
      <c r="A1131" s="383">
        <v>1359</v>
      </c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</row>
    <row r="1132" spans="1:26" ht="13.5" customHeight="1">
      <c r="A1132" s="383">
        <v>1360</v>
      </c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</row>
    <row r="1133" spans="1:26" ht="13.5" customHeight="1">
      <c r="A1133" s="383">
        <v>1361</v>
      </c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</row>
    <row r="1134" spans="1:26" ht="13.5" customHeight="1">
      <c r="A1134" s="383">
        <v>1362</v>
      </c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</row>
    <row r="1135" spans="1:26" ht="13.5" customHeight="1">
      <c r="A1135" s="383">
        <v>1363</v>
      </c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</row>
    <row r="1136" spans="1:26" ht="13.5" customHeight="1">
      <c r="A1136" s="383">
        <v>1364</v>
      </c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</row>
    <row r="1137" spans="1:26" ht="13.5" customHeight="1">
      <c r="A1137" s="383">
        <v>1365</v>
      </c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</row>
    <row r="1138" spans="1:26" ht="13.5" customHeight="1">
      <c r="A1138" s="383">
        <v>1366</v>
      </c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</row>
    <row r="1139" spans="1:26" ht="13.5" customHeight="1">
      <c r="A1139" s="383">
        <v>1367</v>
      </c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</row>
    <row r="1140" spans="1:26" ht="13.5" customHeight="1">
      <c r="A1140" s="383">
        <v>1368</v>
      </c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</row>
    <row r="1141" spans="1:26" ht="13.5" customHeight="1">
      <c r="A1141" s="383">
        <v>1369</v>
      </c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</row>
    <row r="1142" spans="1:26" ht="13.5" customHeight="1">
      <c r="A1142" s="383">
        <v>1370</v>
      </c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</row>
    <row r="1143" spans="1:26" ht="13.5" customHeight="1">
      <c r="A1143" s="383">
        <v>1371</v>
      </c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</row>
    <row r="1144" spans="1:26" ht="13.5" customHeight="1">
      <c r="A1144" s="383">
        <v>1372</v>
      </c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</row>
    <row r="1145" spans="1:26" ht="13.5" customHeight="1">
      <c r="A1145" s="383">
        <v>1373</v>
      </c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</row>
    <row r="1146" spans="1:26" ht="13.5" customHeight="1">
      <c r="A1146" s="383">
        <v>1374</v>
      </c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</row>
    <row r="1147" spans="1:26" ht="13.5" customHeight="1">
      <c r="A1147" s="383">
        <v>1375</v>
      </c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</row>
    <row r="1148" spans="1:26" ht="13.5" customHeight="1">
      <c r="A1148" s="383">
        <v>1376</v>
      </c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</row>
    <row r="1149" spans="1:26" ht="13.5" customHeight="1">
      <c r="A1149" s="383">
        <v>1378</v>
      </c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</row>
    <row r="1150" spans="1:26" ht="13.5" customHeight="1">
      <c r="A1150" s="383">
        <v>1379</v>
      </c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</row>
    <row r="1151" spans="1:26" ht="13.5" customHeight="1">
      <c r="A1151" s="383">
        <v>1380</v>
      </c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</row>
    <row r="1152" spans="1:26" ht="13.5" customHeight="1">
      <c r="A1152" s="383">
        <v>1382</v>
      </c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</row>
    <row r="1153" spans="1:26" ht="13.5" customHeight="1">
      <c r="A1153" s="383">
        <v>1383</v>
      </c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</row>
    <row r="1154" spans="1:26" ht="13.5" customHeight="1">
      <c r="A1154" s="383">
        <v>1384</v>
      </c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</row>
    <row r="1155" spans="1:26" ht="13.5" customHeight="1">
      <c r="A1155" s="383">
        <v>1385</v>
      </c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</row>
    <row r="1156" spans="1:26" ht="13.5" customHeight="1">
      <c r="A1156" s="383">
        <v>1386</v>
      </c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</row>
    <row r="1157" spans="1:26" ht="13.5" customHeight="1">
      <c r="A1157" s="383">
        <v>1387</v>
      </c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</row>
    <row r="1158" spans="1:26" ht="13.5" customHeight="1">
      <c r="A1158" s="383">
        <v>1388</v>
      </c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</row>
    <row r="1159" spans="1:26" ht="13.5" customHeight="1">
      <c r="A1159" s="383">
        <v>1389</v>
      </c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</row>
    <row r="1160" spans="1:26" ht="13.5" customHeight="1">
      <c r="A1160" s="383">
        <v>1390</v>
      </c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</row>
    <row r="1161" spans="1:26" ht="13.5" customHeight="1">
      <c r="A1161" s="383">
        <v>1392</v>
      </c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</row>
    <row r="1162" spans="1:26" ht="13.5" customHeight="1">
      <c r="A1162" s="383">
        <v>1393</v>
      </c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</row>
    <row r="1163" spans="1:26" ht="13.5" customHeight="1">
      <c r="A1163" s="383">
        <v>1394</v>
      </c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</row>
    <row r="1164" spans="1:26" ht="13.5" customHeight="1">
      <c r="A1164" s="383">
        <v>1395</v>
      </c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</row>
    <row r="1165" spans="1:26" ht="13.5" customHeight="1">
      <c r="A1165" s="383">
        <v>1396</v>
      </c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</row>
    <row r="1166" spans="1:26" ht="13.5" customHeight="1">
      <c r="A1166" s="383">
        <v>1397</v>
      </c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</row>
    <row r="1167" spans="1:26" ht="13.5" customHeight="1">
      <c r="A1167" s="383">
        <v>1398</v>
      </c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</row>
    <row r="1168" spans="1:26" ht="13.5" customHeight="1">
      <c r="A1168" s="383">
        <v>1400</v>
      </c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</row>
    <row r="1169" spans="1:26" ht="13.5" customHeight="1">
      <c r="A1169" s="383">
        <v>1401</v>
      </c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</row>
    <row r="1170" spans="1:26" ht="13.5" customHeight="1">
      <c r="A1170" s="383">
        <v>1403</v>
      </c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</row>
    <row r="1171" spans="1:26" ht="13.5" customHeight="1">
      <c r="A1171" s="383">
        <v>1404</v>
      </c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</row>
    <row r="1172" spans="1:26" ht="13.5" customHeight="1">
      <c r="A1172" s="383">
        <v>1405</v>
      </c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</row>
    <row r="1173" spans="1:26" ht="13.5" customHeight="1">
      <c r="A1173" s="383">
        <v>1406</v>
      </c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</row>
    <row r="1174" spans="1:26" ht="13.5" customHeight="1">
      <c r="A1174" s="383">
        <v>1409</v>
      </c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</row>
    <row r="1175" spans="1:26" ht="13.5" customHeight="1">
      <c r="A1175" s="383">
        <v>1410</v>
      </c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</row>
    <row r="1176" spans="1:26" ht="13.5" customHeight="1">
      <c r="A1176" s="383">
        <v>1411</v>
      </c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</row>
    <row r="1177" spans="1:26" ht="13.5" customHeight="1">
      <c r="A1177" s="383">
        <v>1412</v>
      </c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</row>
    <row r="1178" spans="1:26" ht="13.5" customHeight="1">
      <c r="A1178" s="383">
        <v>1413</v>
      </c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</row>
    <row r="1179" spans="1:26" ht="13.5" customHeight="1">
      <c r="A1179" s="383">
        <v>1414</v>
      </c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</row>
    <row r="1180" spans="1:26" ht="13.5" customHeight="1">
      <c r="A1180" s="383">
        <v>1415</v>
      </c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</row>
    <row r="1181" spans="1:26" ht="13.5" customHeight="1">
      <c r="A1181" s="383">
        <v>1416</v>
      </c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</row>
    <row r="1182" spans="1:26" ht="13.5" customHeight="1">
      <c r="A1182" s="383">
        <v>1417</v>
      </c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</row>
    <row r="1183" spans="1:26" ht="13.5" customHeight="1">
      <c r="A1183" s="383">
        <v>1418</v>
      </c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</row>
    <row r="1184" spans="1:26" ht="13.5" customHeight="1">
      <c r="A1184" s="383">
        <v>1419</v>
      </c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</row>
    <row r="1185" spans="1:26" ht="13.5" customHeight="1">
      <c r="A1185" s="383">
        <v>1420</v>
      </c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</row>
    <row r="1186" spans="1:26" ht="13.5" customHeight="1">
      <c r="A1186" s="383">
        <v>1421</v>
      </c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</row>
    <row r="1187" spans="1:26" ht="13.5" customHeight="1">
      <c r="A1187" s="383">
        <v>1422</v>
      </c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</row>
    <row r="1188" spans="1:26" ht="13.5" customHeight="1">
      <c r="A1188" s="383">
        <v>1423</v>
      </c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</row>
    <row r="1189" spans="1:26" ht="13.5" customHeight="1">
      <c r="A1189" s="383">
        <v>1425</v>
      </c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</row>
    <row r="1190" spans="1:26" ht="13.5" customHeight="1">
      <c r="A1190" s="383">
        <v>1426</v>
      </c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</row>
    <row r="1191" spans="1:26" ht="13.5" customHeight="1">
      <c r="A1191" s="383">
        <v>1427</v>
      </c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</row>
    <row r="1192" spans="1:26" ht="13.5" customHeight="1">
      <c r="A1192" s="383">
        <v>1428</v>
      </c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</row>
    <row r="1193" spans="1:26" ht="13.5" customHeight="1">
      <c r="A1193" s="383">
        <v>1429</v>
      </c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</row>
    <row r="1194" spans="1:26" ht="13.5" customHeight="1">
      <c r="A1194" s="383">
        <v>1430</v>
      </c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</row>
    <row r="1195" spans="1:26" ht="13.5" customHeight="1">
      <c r="A1195" s="383">
        <v>1431</v>
      </c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</row>
    <row r="1196" spans="1:26" ht="13.5" customHeight="1">
      <c r="A1196" s="383">
        <v>1432</v>
      </c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</row>
    <row r="1197" spans="1:26" ht="13.5" customHeight="1">
      <c r="A1197" s="383">
        <v>1433</v>
      </c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</row>
    <row r="1198" spans="1:26" ht="13.5" customHeight="1">
      <c r="A1198" s="383">
        <v>1434</v>
      </c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</row>
    <row r="1199" spans="1:26" ht="13.5" customHeight="1">
      <c r="A1199" s="383">
        <v>1436</v>
      </c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</row>
    <row r="1200" spans="1:26" ht="13.5" customHeight="1">
      <c r="A1200" s="383">
        <v>1437</v>
      </c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</row>
    <row r="1201" spans="1:26" ht="13.5" customHeight="1">
      <c r="A1201" s="383">
        <v>1438</v>
      </c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</row>
    <row r="1202" spans="1:26" ht="13.5" customHeight="1">
      <c r="A1202" s="383">
        <v>1439</v>
      </c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</row>
    <row r="1203" spans="1:26" ht="13.5" customHeight="1">
      <c r="A1203" s="383">
        <v>1440</v>
      </c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</row>
    <row r="1204" spans="1:26" ht="13.5" customHeight="1">
      <c r="A1204" s="383">
        <v>1441</v>
      </c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</row>
    <row r="1205" spans="1:26" ht="13.5" customHeight="1">
      <c r="A1205" s="383">
        <v>1442</v>
      </c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</row>
    <row r="1206" spans="1:26" ht="13.5" customHeight="1">
      <c r="A1206" s="383">
        <v>1443</v>
      </c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</row>
    <row r="1207" spans="1:26" ht="13.5" customHeight="1">
      <c r="A1207" s="383">
        <v>1444</v>
      </c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</row>
    <row r="1208" spans="1:26" ht="13.5" customHeight="1">
      <c r="A1208" s="383">
        <v>1445</v>
      </c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</row>
    <row r="1209" spans="1:26" ht="13.5" customHeight="1">
      <c r="A1209" s="383">
        <v>1446</v>
      </c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</row>
    <row r="1210" spans="1:26" ht="13.5" customHeight="1">
      <c r="A1210" s="383">
        <v>1448</v>
      </c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</row>
    <row r="1211" spans="1:26" ht="13.5" customHeight="1">
      <c r="A1211" s="383">
        <v>1449</v>
      </c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</row>
    <row r="1212" spans="1:26" ht="13.5" customHeight="1">
      <c r="A1212" s="383">
        <v>1450</v>
      </c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</row>
    <row r="1213" spans="1:26" ht="13.5" customHeight="1">
      <c r="A1213" s="383">
        <v>1451</v>
      </c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</row>
    <row r="1214" spans="1:26" ht="13.5" customHeight="1">
      <c r="A1214" s="383">
        <v>1452</v>
      </c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</row>
    <row r="1215" spans="1:26" ht="13.5" customHeight="1">
      <c r="A1215" s="383">
        <v>1453</v>
      </c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</row>
    <row r="1216" spans="1:26" ht="13.5" customHeight="1">
      <c r="A1216" s="383">
        <v>1454</v>
      </c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</row>
    <row r="1217" spans="1:26" ht="13.5" customHeight="1">
      <c r="A1217" s="383">
        <v>1455</v>
      </c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</row>
    <row r="1218" spans="1:26" ht="13.5" customHeight="1">
      <c r="A1218" s="383">
        <v>1456</v>
      </c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</row>
    <row r="1219" spans="1:26" ht="13.5" customHeight="1">
      <c r="A1219" s="383">
        <v>1457</v>
      </c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</row>
    <row r="1220" spans="1:26" ht="13.5" customHeight="1">
      <c r="A1220" s="383">
        <v>1458</v>
      </c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</row>
    <row r="1221" spans="1:26" ht="13.5" customHeight="1">
      <c r="A1221" s="383">
        <v>1459</v>
      </c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</row>
    <row r="1222" spans="1:26" ht="13.5" customHeight="1">
      <c r="A1222" s="383">
        <v>1460</v>
      </c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</row>
    <row r="1223" spans="1:26" ht="13.5" customHeight="1">
      <c r="A1223" s="383">
        <v>1461</v>
      </c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</row>
    <row r="1224" spans="1:26" ht="13.5" customHeight="1">
      <c r="A1224" s="383">
        <v>1462</v>
      </c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</row>
    <row r="1225" spans="1:26" ht="13.5" customHeight="1">
      <c r="A1225" s="383">
        <v>1463</v>
      </c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</row>
    <row r="1226" spans="1:26" ht="13.5" customHeight="1">
      <c r="A1226" s="383">
        <v>1464</v>
      </c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</row>
    <row r="1227" spans="1:26" ht="13.5" customHeight="1">
      <c r="A1227" s="383">
        <v>1465</v>
      </c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</row>
    <row r="1228" spans="1:26" ht="13.5" customHeight="1">
      <c r="A1228" s="383">
        <v>1466</v>
      </c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</row>
    <row r="1229" spans="1:26" ht="13.5" customHeight="1">
      <c r="A1229" s="383">
        <v>1467</v>
      </c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</row>
    <row r="1230" spans="1:26" ht="13.5" customHeight="1">
      <c r="A1230" s="383">
        <v>1468</v>
      </c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</row>
    <row r="1231" spans="1:26" ht="13.5" customHeight="1">
      <c r="A1231" s="383">
        <v>1469</v>
      </c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</row>
    <row r="1232" spans="1:26" ht="13.5" customHeight="1">
      <c r="A1232" s="383">
        <v>1470</v>
      </c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</row>
    <row r="1233" spans="1:26" ht="13.5" customHeight="1">
      <c r="A1233" s="383">
        <v>1471</v>
      </c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</row>
    <row r="1234" spans="1:26" ht="13.5" customHeight="1">
      <c r="A1234" s="383">
        <v>1472</v>
      </c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</row>
    <row r="1235" spans="1:26" ht="13.5" customHeight="1">
      <c r="A1235" s="383">
        <v>1473</v>
      </c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</row>
    <row r="1236" spans="1:26" ht="13.5" customHeight="1">
      <c r="A1236" s="383">
        <v>1474</v>
      </c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</row>
    <row r="1237" spans="1:26" ht="13.5" customHeight="1">
      <c r="A1237" s="383">
        <v>1475</v>
      </c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</row>
    <row r="1238" spans="1:26" ht="13.5" customHeight="1">
      <c r="A1238" s="383">
        <v>1476</v>
      </c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</row>
    <row r="1239" spans="1:26" ht="13.5" customHeight="1">
      <c r="A1239" s="383">
        <v>1477</v>
      </c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</row>
    <row r="1240" spans="1:26" ht="13.5" customHeight="1">
      <c r="A1240" s="383">
        <v>1478</v>
      </c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</row>
    <row r="1241" spans="1:26" ht="13.5" customHeight="1">
      <c r="A1241" s="383">
        <v>1479</v>
      </c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</row>
    <row r="1242" spans="1:26" ht="13.5" customHeight="1">
      <c r="A1242" s="383">
        <v>1480</v>
      </c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</row>
    <row r="1243" spans="1:26" ht="13.5" customHeight="1">
      <c r="A1243" s="383">
        <v>1481</v>
      </c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</row>
    <row r="1244" spans="1:26" ht="13.5" customHeight="1">
      <c r="A1244" s="383">
        <v>1482</v>
      </c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</row>
    <row r="1245" spans="1:26" ht="13.5" customHeight="1">
      <c r="A1245" s="383">
        <v>1484</v>
      </c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</row>
    <row r="1246" spans="1:26" ht="13.5" customHeight="1">
      <c r="A1246" s="383">
        <v>1485</v>
      </c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</row>
    <row r="1247" spans="1:26" ht="13.5" customHeight="1">
      <c r="A1247" s="383">
        <v>1486</v>
      </c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</row>
    <row r="1248" spans="1:26" ht="13.5" customHeight="1">
      <c r="A1248" s="383">
        <v>1487</v>
      </c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</row>
    <row r="1249" spans="1:26" ht="13.5" customHeight="1">
      <c r="A1249" s="383">
        <v>1488</v>
      </c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</row>
    <row r="1250" spans="1:26" ht="13.5" customHeight="1">
      <c r="A1250" s="383">
        <v>1489</v>
      </c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</row>
    <row r="1251" spans="1:26" ht="13.5" customHeight="1">
      <c r="A1251" s="383">
        <v>1490</v>
      </c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</row>
    <row r="1252" spans="1:26" ht="13.5" customHeight="1">
      <c r="A1252" s="383">
        <v>1491</v>
      </c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</row>
    <row r="1253" spans="1:26" ht="13.5" customHeight="1">
      <c r="A1253" s="383">
        <v>1492</v>
      </c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</row>
    <row r="1254" spans="1:26" ht="13.5" customHeight="1">
      <c r="A1254" s="383">
        <v>1494</v>
      </c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</row>
    <row r="1255" spans="1:26" ht="13.5" customHeight="1">
      <c r="A1255" s="383">
        <v>1495</v>
      </c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</row>
    <row r="1256" spans="1:26" ht="13.5" customHeight="1">
      <c r="A1256" s="383">
        <v>1496</v>
      </c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</row>
    <row r="1257" spans="1:26" ht="13.5" customHeight="1">
      <c r="A1257" s="383">
        <v>1497</v>
      </c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</row>
    <row r="1258" spans="1:26" ht="13.5" customHeight="1">
      <c r="A1258" s="383">
        <v>1498</v>
      </c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</row>
    <row r="1259" spans="1:26" ht="13.5" customHeight="1">
      <c r="A1259" s="383">
        <v>1499</v>
      </c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</row>
    <row r="1260" spans="1:26" ht="13.5" customHeight="1">
      <c r="A1260" s="383">
        <v>1500</v>
      </c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</row>
    <row r="1261" spans="1:26" ht="13.5" customHeight="1">
      <c r="A1261" s="383">
        <v>1501</v>
      </c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</row>
    <row r="1262" spans="1:26" ht="13.5" customHeight="1">
      <c r="A1262" s="383">
        <v>1502</v>
      </c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</row>
    <row r="1263" spans="1:26" ht="13.5" customHeight="1">
      <c r="A1263" s="383">
        <v>1503</v>
      </c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</row>
    <row r="1264" spans="1:26" ht="13.5" customHeight="1">
      <c r="A1264" s="383">
        <v>1504</v>
      </c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</row>
    <row r="1265" spans="1:26" ht="13.5" customHeight="1">
      <c r="A1265" s="383">
        <v>1505</v>
      </c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</row>
    <row r="1266" spans="1:26" ht="13.5" customHeight="1">
      <c r="A1266" s="383">
        <v>1506</v>
      </c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</row>
    <row r="1267" spans="1:26" ht="13.5" customHeight="1">
      <c r="A1267" s="383">
        <v>1507</v>
      </c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</row>
    <row r="1268" spans="1:26" ht="13.5" customHeight="1">
      <c r="A1268" s="383">
        <v>1508</v>
      </c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</row>
    <row r="1269" spans="1:26" ht="13.5" customHeight="1">
      <c r="A1269" s="383">
        <v>1509</v>
      </c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</row>
    <row r="1270" spans="1:26" ht="13.5" customHeight="1">
      <c r="A1270" s="383">
        <v>1510</v>
      </c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</row>
    <row r="1271" spans="1:26" ht="13.5" customHeight="1">
      <c r="A1271" s="383">
        <v>1511</v>
      </c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</row>
    <row r="1272" spans="1:26" ht="13.5" customHeight="1">
      <c r="A1272" s="383">
        <v>1512</v>
      </c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</row>
    <row r="1273" spans="1:26" ht="13.5" customHeight="1">
      <c r="A1273" s="383">
        <v>1513</v>
      </c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</row>
    <row r="1274" spans="1:26" ht="13.5" customHeight="1">
      <c r="A1274" s="383">
        <v>1514</v>
      </c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</row>
    <row r="1275" spans="1:26" ht="13.5" customHeight="1">
      <c r="A1275" s="383">
        <v>1515</v>
      </c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</row>
    <row r="1276" spans="1:26" ht="13.5" customHeight="1">
      <c r="A1276" s="383">
        <v>1516</v>
      </c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</row>
    <row r="1277" spans="1:26" ht="13.5" customHeight="1">
      <c r="A1277" s="383">
        <v>1517</v>
      </c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</row>
    <row r="1278" spans="1:26" ht="13.5" customHeight="1">
      <c r="A1278" s="383">
        <v>1518</v>
      </c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</row>
    <row r="1279" spans="1:26" ht="13.5" customHeight="1">
      <c r="A1279" s="383">
        <v>1520</v>
      </c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</row>
    <row r="1280" spans="1:26" ht="13.5" customHeight="1">
      <c r="A1280" s="383">
        <v>1521</v>
      </c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</row>
    <row r="1281" spans="1:26" ht="13.5" customHeight="1">
      <c r="A1281" s="383">
        <v>1522</v>
      </c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</row>
    <row r="1282" spans="1:26" ht="13.5" customHeight="1">
      <c r="A1282" s="383">
        <v>1523</v>
      </c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</row>
    <row r="1283" spans="1:26" ht="13.5" customHeight="1">
      <c r="A1283" s="383">
        <v>1524</v>
      </c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</row>
    <row r="1284" spans="1:26" ht="13.5" customHeight="1">
      <c r="A1284" s="383">
        <v>1525</v>
      </c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</row>
    <row r="1285" spans="1:26" ht="13.5" customHeight="1">
      <c r="A1285" s="383">
        <v>1526</v>
      </c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</row>
    <row r="1286" spans="1:26" ht="13.5" customHeight="1">
      <c r="A1286" s="383">
        <v>1527</v>
      </c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</row>
    <row r="1287" spans="1:26" ht="13.5" customHeight="1">
      <c r="A1287" s="383">
        <v>1529</v>
      </c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</row>
    <row r="1288" spans="1:26" ht="13.5" customHeight="1">
      <c r="A1288" s="383">
        <v>1530</v>
      </c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</row>
    <row r="1289" spans="1:26" ht="13.5" customHeight="1">
      <c r="A1289" s="383">
        <v>1531</v>
      </c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</row>
    <row r="1290" spans="1:26" ht="13.5" customHeight="1">
      <c r="A1290" s="383">
        <v>1532</v>
      </c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</row>
    <row r="1291" spans="1:26" ht="13.5" customHeight="1">
      <c r="A1291" s="383">
        <v>1538</v>
      </c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</row>
    <row r="1292" spans="1:26" ht="13.5" customHeight="1">
      <c r="A1292" s="383">
        <v>1539</v>
      </c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</row>
    <row r="1293" spans="1:26" ht="13.5" customHeight="1">
      <c r="A1293" s="383">
        <v>1541</v>
      </c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</row>
    <row r="1294" spans="1:26" ht="13.5" customHeight="1">
      <c r="A1294" s="383">
        <v>1542</v>
      </c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</row>
    <row r="1295" spans="1:26" ht="13.5" customHeight="1">
      <c r="A1295" s="383">
        <v>1543</v>
      </c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</row>
    <row r="1296" spans="1:26" ht="13.5" customHeight="1">
      <c r="A1296" s="383">
        <v>1544</v>
      </c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</row>
    <row r="1297" spans="1:26" ht="13.5" customHeight="1">
      <c r="A1297" s="383">
        <v>1545</v>
      </c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</row>
    <row r="1298" spans="1:26" ht="13.5" customHeight="1">
      <c r="A1298" s="383">
        <v>1546</v>
      </c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</row>
    <row r="1299" spans="1:26" ht="13.5" customHeight="1">
      <c r="A1299" s="383">
        <v>1547</v>
      </c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</row>
    <row r="1300" spans="1:26" ht="13.5" customHeight="1">
      <c r="A1300" s="383">
        <v>1548</v>
      </c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</row>
    <row r="1301" spans="1:26" ht="13.5" customHeight="1">
      <c r="A1301" s="383">
        <v>1549</v>
      </c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</row>
    <row r="1302" spans="1:26" ht="13.5" customHeight="1">
      <c r="A1302" s="383">
        <v>1550</v>
      </c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</row>
    <row r="1303" spans="1:26" ht="13.5" customHeight="1">
      <c r="A1303" s="383">
        <v>1551</v>
      </c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</row>
    <row r="1304" spans="1:26" ht="13.5" customHeight="1">
      <c r="A1304" s="383">
        <v>1552</v>
      </c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</row>
    <row r="1305" spans="1:26" ht="13.5" customHeight="1">
      <c r="A1305" s="383">
        <v>1553</v>
      </c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</row>
    <row r="1306" spans="1:26" ht="13.5" customHeight="1">
      <c r="A1306" s="383">
        <v>1554</v>
      </c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</row>
    <row r="1307" spans="1:26" ht="13.5" customHeight="1">
      <c r="A1307" s="383">
        <v>1555</v>
      </c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</row>
    <row r="1308" spans="1:26" ht="13.5" customHeight="1">
      <c r="A1308" s="383">
        <v>1556</v>
      </c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</row>
    <row r="1309" spans="1:26" ht="13.5" customHeight="1">
      <c r="A1309" s="383">
        <v>1557</v>
      </c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</row>
    <row r="1310" spans="1:26" ht="13.5" customHeight="1">
      <c r="A1310" s="383">
        <v>1559</v>
      </c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</row>
    <row r="1311" spans="1:26" ht="13.5" customHeight="1">
      <c r="A1311" s="383">
        <v>1560</v>
      </c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</row>
    <row r="1312" spans="1:26" ht="13.5" customHeight="1">
      <c r="A1312" s="383">
        <v>1561</v>
      </c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</row>
    <row r="1313" spans="1:26" ht="13.5" customHeight="1">
      <c r="A1313" s="383">
        <v>1562</v>
      </c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</row>
    <row r="1314" spans="1:26" ht="13.5" customHeight="1">
      <c r="A1314" s="383">
        <v>1563</v>
      </c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</row>
    <row r="1315" spans="1:26" ht="13.5" customHeight="1">
      <c r="A1315" s="383">
        <v>1564</v>
      </c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</row>
    <row r="1316" spans="1:26" ht="13.5" customHeight="1">
      <c r="A1316" s="383">
        <v>1565</v>
      </c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</row>
    <row r="1317" spans="1:26" ht="13.5" customHeight="1">
      <c r="A1317" s="383">
        <v>1566</v>
      </c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</row>
    <row r="1318" spans="1:26" ht="13.5" customHeight="1">
      <c r="A1318" s="383">
        <v>1567</v>
      </c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</row>
    <row r="1319" spans="1:26" ht="13.5" customHeight="1">
      <c r="A1319" s="383">
        <v>1568</v>
      </c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</row>
    <row r="1320" spans="1:26" ht="13.5" customHeight="1">
      <c r="A1320" s="383">
        <v>1569</v>
      </c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</row>
    <row r="1321" spans="1:26" ht="13.5" customHeight="1">
      <c r="A1321" s="383">
        <v>1570</v>
      </c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</row>
    <row r="1322" spans="1:26" ht="13.5" customHeight="1">
      <c r="A1322" s="383">
        <v>1571</v>
      </c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</row>
    <row r="1323" spans="1:26" ht="13.5" customHeight="1">
      <c r="A1323" s="383">
        <v>1576</v>
      </c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</row>
    <row r="1324" spans="1:26" ht="13.5" customHeight="1">
      <c r="A1324" s="383">
        <v>1577</v>
      </c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</row>
    <row r="1325" spans="1:26" ht="13.5" customHeight="1">
      <c r="A1325" s="383">
        <v>1578</v>
      </c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</row>
    <row r="1326" spans="1:26" ht="13.5" customHeight="1">
      <c r="A1326" s="383">
        <v>1579</v>
      </c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</row>
    <row r="1327" spans="1:26" ht="13.5" customHeight="1">
      <c r="A1327" s="383">
        <v>1580</v>
      </c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</row>
    <row r="1328" spans="1:26" ht="13.5" customHeight="1">
      <c r="A1328" s="383">
        <v>1581</v>
      </c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</row>
    <row r="1329" spans="1:26" ht="13.5" customHeight="1">
      <c r="A1329" s="383">
        <v>1582</v>
      </c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</row>
    <row r="1330" spans="1:26" ht="13.5" customHeight="1">
      <c r="A1330" s="383">
        <v>1583</v>
      </c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</row>
    <row r="1331" spans="1:26" ht="13.5" customHeight="1">
      <c r="A1331" s="383">
        <v>1584</v>
      </c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</row>
    <row r="1332" spans="1:26" ht="13.5" customHeight="1">
      <c r="A1332" s="383">
        <v>1585</v>
      </c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</row>
    <row r="1333" spans="1:26" ht="13.5" customHeight="1">
      <c r="A1333" s="383">
        <v>1592</v>
      </c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</row>
    <row r="1334" spans="1:26" ht="13.5" customHeight="1">
      <c r="A1334" s="383">
        <v>1593</v>
      </c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</row>
    <row r="1335" spans="1:26" ht="13.5" customHeight="1">
      <c r="A1335" s="383">
        <v>1594</v>
      </c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</row>
    <row r="1336" spans="1:26" ht="13.5" customHeight="1">
      <c r="A1336" s="383">
        <v>1595</v>
      </c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</row>
    <row r="1337" spans="1:26" ht="13.5" customHeight="1">
      <c r="A1337" s="383">
        <v>1596</v>
      </c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</row>
    <row r="1338" spans="1:26" ht="13.5" customHeight="1">
      <c r="A1338" s="383">
        <v>1597</v>
      </c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</row>
    <row r="1339" spans="1:26" ht="13.5" customHeight="1">
      <c r="A1339" s="383">
        <v>1598</v>
      </c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</row>
    <row r="1340" spans="1:26" ht="13.5" customHeight="1">
      <c r="A1340" s="383">
        <v>1599</v>
      </c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</row>
    <row r="1341" spans="1:26" ht="13.5" customHeight="1">
      <c r="A1341" s="383">
        <v>1600</v>
      </c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</row>
    <row r="1342" spans="1:26" ht="13.5" customHeight="1">
      <c r="A1342" s="383">
        <v>1601</v>
      </c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</row>
    <row r="1343" spans="1:26" ht="13.5" customHeight="1">
      <c r="A1343" s="383">
        <v>1604</v>
      </c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</row>
    <row r="1344" spans="1:26" ht="13.5" customHeight="1">
      <c r="A1344" s="383">
        <v>1605</v>
      </c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</row>
    <row r="1345" spans="1:26" ht="13.5" customHeight="1">
      <c r="A1345" s="383">
        <v>1606</v>
      </c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</row>
    <row r="1346" spans="1:26" ht="13.5" customHeight="1">
      <c r="A1346" s="383">
        <v>1607</v>
      </c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</row>
    <row r="1347" spans="1:26" ht="13.5" customHeight="1">
      <c r="A1347" s="383">
        <v>1608</v>
      </c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</row>
    <row r="1348" spans="1:26" ht="13.5" customHeight="1">
      <c r="A1348" s="383">
        <v>1609</v>
      </c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</row>
    <row r="1349" spans="1:26" ht="13.5" customHeight="1">
      <c r="A1349" s="383">
        <v>1610</v>
      </c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</row>
    <row r="1350" spans="1:26" ht="13.5" customHeight="1">
      <c r="A1350" s="383">
        <v>1611</v>
      </c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</row>
    <row r="1351" spans="1:26" ht="13.5" customHeight="1">
      <c r="A1351" s="383">
        <v>1612</v>
      </c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</row>
    <row r="1352" spans="1:26" ht="13.5" customHeight="1">
      <c r="A1352" s="383">
        <v>1613</v>
      </c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</row>
    <row r="1353" spans="1:26" ht="13.5" customHeight="1">
      <c r="A1353" s="383">
        <v>1614</v>
      </c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</row>
    <row r="1354" spans="1:26" ht="13.5" customHeight="1">
      <c r="A1354" s="383">
        <v>1615</v>
      </c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</row>
    <row r="1355" spans="1:26" ht="13.5" customHeight="1">
      <c r="A1355" s="383">
        <v>1616</v>
      </c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</row>
    <row r="1356" spans="1:26" ht="13.5" customHeight="1">
      <c r="A1356" s="383">
        <v>1617</v>
      </c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</row>
    <row r="1357" spans="1:26" ht="13.5" customHeight="1">
      <c r="A1357" s="383">
        <v>1622</v>
      </c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</row>
    <row r="1358" spans="1:26" ht="13.5" customHeight="1">
      <c r="A1358" s="383">
        <v>1623</v>
      </c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</row>
    <row r="1359" spans="1:26" ht="13.5" customHeight="1">
      <c r="A1359" s="383">
        <v>1625</v>
      </c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</row>
    <row r="1360" spans="1:26" ht="13.5" customHeight="1">
      <c r="A1360" s="383">
        <v>1627</v>
      </c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</row>
    <row r="1361" spans="1:26" ht="13.5" customHeight="1">
      <c r="A1361" s="383">
        <v>1628</v>
      </c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</row>
    <row r="1362" spans="1:26" ht="13.5" customHeight="1">
      <c r="A1362" s="383">
        <v>1629</v>
      </c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</row>
    <row r="1363" spans="1:26" ht="13.5" customHeight="1">
      <c r="A1363" s="383">
        <v>1630</v>
      </c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</row>
    <row r="1364" spans="1:26" ht="13.5" customHeight="1">
      <c r="A1364" s="383">
        <v>1631</v>
      </c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</row>
    <row r="1365" spans="1:26" ht="13.5" customHeight="1">
      <c r="A1365" s="383">
        <v>1632</v>
      </c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</row>
    <row r="1366" spans="1:26" ht="13.5" customHeight="1">
      <c r="A1366" s="383">
        <v>1634</v>
      </c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</row>
    <row r="1367" spans="1:26" ht="13.5" customHeight="1">
      <c r="A1367" s="383">
        <v>1635</v>
      </c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</row>
    <row r="1368" spans="1:26" ht="13.5" customHeight="1">
      <c r="A1368" s="383">
        <v>1636</v>
      </c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</row>
    <row r="1369" spans="1:26" ht="13.5" customHeight="1">
      <c r="A1369" s="383">
        <v>1638</v>
      </c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</row>
    <row r="1370" spans="1:26" ht="13.5" customHeight="1">
      <c r="A1370" s="383">
        <v>1639</v>
      </c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</row>
    <row r="1371" spans="1:26" ht="13.5" customHeight="1">
      <c r="A1371" s="383">
        <v>1640</v>
      </c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</row>
    <row r="1372" spans="1:26" ht="13.5" customHeight="1">
      <c r="A1372" s="383">
        <v>1641</v>
      </c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</row>
    <row r="1373" spans="1:26" ht="13.5" customHeight="1">
      <c r="A1373" s="383">
        <v>1642</v>
      </c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</row>
    <row r="1374" spans="1:26" ht="13.5" customHeight="1">
      <c r="A1374" s="383">
        <v>1643</v>
      </c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</row>
    <row r="1375" spans="1:26" ht="13.5" customHeight="1">
      <c r="A1375" s="383">
        <v>1644</v>
      </c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</row>
    <row r="1376" spans="1:26" ht="13.5" customHeight="1">
      <c r="A1376" s="383">
        <v>1645</v>
      </c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</row>
    <row r="1377" spans="1:26" ht="13.5" customHeight="1">
      <c r="A1377" s="383">
        <v>1646</v>
      </c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</row>
    <row r="1378" spans="1:26" ht="13.5" customHeight="1">
      <c r="A1378" s="383">
        <v>1647</v>
      </c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</row>
    <row r="1379" spans="1:26" ht="13.5" customHeight="1">
      <c r="A1379" s="383">
        <v>1648</v>
      </c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</row>
    <row r="1380" spans="1:26" ht="13.5" customHeight="1">
      <c r="A1380" s="383">
        <v>1649</v>
      </c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</row>
    <row r="1381" spans="1:26" ht="13.5" customHeight="1">
      <c r="A1381" s="383">
        <v>1650</v>
      </c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</row>
    <row r="1382" spans="1:26" ht="13.5" customHeight="1">
      <c r="A1382" s="383">
        <v>1651</v>
      </c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</row>
    <row r="1383" spans="1:26" ht="13.5" customHeight="1">
      <c r="A1383" s="383">
        <v>1652</v>
      </c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</row>
    <row r="1384" spans="1:26" ht="13.5" customHeight="1">
      <c r="A1384" s="383">
        <v>1653</v>
      </c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</row>
    <row r="1385" spans="1:26" ht="13.5" customHeight="1">
      <c r="A1385" s="383">
        <v>1654</v>
      </c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</row>
    <row r="1386" spans="1:26" ht="13.5" customHeight="1">
      <c r="A1386" s="383">
        <v>1655</v>
      </c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</row>
    <row r="1387" spans="1:26" ht="13.5" customHeight="1">
      <c r="A1387" s="383">
        <v>1656</v>
      </c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</row>
    <row r="1388" spans="1:26" ht="13.5" customHeight="1">
      <c r="A1388" s="383">
        <v>1657</v>
      </c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</row>
    <row r="1389" spans="1:26" ht="13.5" customHeight="1">
      <c r="A1389" s="383">
        <v>1658</v>
      </c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</row>
    <row r="1390" spans="1:26" ht="13.5" customHeight="1">
      <c r="A1390" s="383">
        <v>1659</v>
      </c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</row>
    <row r="1391" spans="1:26" ht="13.5" customHeight="1">
      <c r="A1391" s="383">
        <v>1660</v>
      </c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</row>
    <row r="1392" spans="1:26" ht="13.5" customHeight="1">
      <c r="A1392" s="383">
        <v>1661</v>
      </c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</row>
    <row r="1393" spans="1:26" ht="13.5" customHeight="1">
      <c r="A1393" s="383">
        <v>1662</v>
      </c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</row>
    <row r="1394" spans="1:26" ht="13.5" customHeight="1">
      <c r="A1394" s="383">
        <v>1663</v>
      </c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</row>
    <row r="1395" spans="1:26" ht="13.5" customHeight="1">
      <c r="A1395" s="383">
        <v>1664</v>
      </c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</row>
    <row r="1396" spans="1:26" ht="13.5" customHeight="1">
      <c r="A1396" s="383">
        <v>1665</v>
      </c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</row>
    <row r="1397" spans="1:26" ht="13.5" customHeight="1">
      <c r="A1397" s="383">
        <v>1666</v>
      </c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</row>
    <row r="1398" spans="1:26" ht="13.5" customHeight="1">
      <c r="A1398" s="383">
        <v>1667</v>
      </c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</row>
    <row r="1399" spans="1:26" ht="13.5" customHeight="1">
      <c r="A1399" s="383">
        <v>1668</v>
      </c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</row>
    <row r="1400" spans="1:26" ht="13.5" customHeight="1">
      <c r="A1400" s="383">
        <v>1669</v>
      </c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</row>
    <row r="1401" spans="1:26" ht="13.5" customHeight="1">
      <c r="A1401" s="383">
        <v>1670</v>
      </c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</row>
    <row r="1402" spans="1:26" ht="13.5" customHeight="1">
      <c r="A1402" s="383">
        <v>1671</v>
      </c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</row>
    <row r="1403" spans="1:26" ht="13.5" customHeight="1">
      <c r="A1403" s="383">
        <v>1673</v>
      </c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</row>
    <row r="1404" spans="1:26" ht="13.5" customHeight="1">
      <c r="A1404" s="383">
        <v>1674</v>
      </c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</row>
    <row r="1405" spans="1:26" ht="13.5" customHeight="1">
      <c r="A1405" s="383">
        <v>1675</v>
      </c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</row>
    <row r="1406" spans="1:26" ht="13.5" customHeight="1">
      <c r="A1406" s="383">
        <v>1676</v>
      </c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</row>
    <row r="1407" spans="1:26" ht="13.5" customHeight="1">
      <c r="A1407" s="383">
        <v>1677</v>
      </c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</row>
    <row r="1408" spans="1:26" ht="13.5" customHeight="1">
      <c r="A1408" s="383">
        <v>1678</v>
      </c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</row>
    <row r="1409" spans="1:26" ht="13.5" customHeight="1">
      <c r="A1409" s="383">
        <v>1679</v>
      </c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</row>
    <row r="1410" spans="1:26" ht="13.5" customHeight="1">
      <c r="A1410" s="383">
        <v>1680</v>
      </c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</row>
    <row r="1411" spans="1:26" ht="13.5" customHeight="1">
      <c r="A1411" s="383">
        <v>1681</v>
      </c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</row>
    <row r="1412" spans="1:26" ht="13.5" customHeight="1">
      <c r="A1412" s="383">
        <v>1682</v>
      </c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</row>
    <row r="1413" spans="1:26" ht="13.5" customHeight="1">
      <c r="A1413" s="383">
        <v>1683</v>
      </c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</row>
    <row r="1414" spans="1:26" ht="13.5" customHeight="1">
      <c r="A1414" s="383">
        <v>1684</v>
      </c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</row>
    <row r="1415" spans="1:26" ht="13.5" customHeight="1">
      <c r="A1415" s="383">
        <v>1685</v>
      </c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</row>
    <row r="1416" spans="1:26" ht="13.5" customHeight="1">
      <c r="A1416" s="383">
        <v>1686</v>
      </c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</row>
    <row r="1417" spans="1:26" ht="13.5" customHeight="1">
      <c r="A1417" s="383">
        <v>1687</v>
      </c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</row>
    <row r="1418" spans="1:26" ht="13.5" customHeight="1">
      <c r="A1418" s="383">
        <v>1690</v>
      </c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</row>
    <row r="1419" spans="1:26" ht="13.5" customHeight="1">
      <c r="A1419" s="383">
        <v>1691</v>
      </c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</row>
    <row r="1420" spans="1:26" ht="13.5" customHeight="1">
      <c r="A1420" s="383">
        <v>1692</v>
      </c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</row>
    <row r="1421" spans="1:26" ht="13.5" customHeight="1">
      <c r="A1421" s="383">
        <v>1693</v>
      </c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</row>
    <row r="1422" spans="1:26" ht="13.5" customHeight="1">
      <c r="A1422" s="383">
        <v>1694</v>
      </c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</row>
    <row r="1423" spans="1:26" ht="13.5" customHeight="1">
      <c r="A1423" s="383">
        <v>1695</v>
      </c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</row>
    <row r="1424" spans="1:26" ht="13.5" customHeight="1">
      <c r="A1424" s="383">
        <v>1696</v>
      </c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</row>
    <row r="1425" spans="1:26" ht="13.5" customHeight="1">
      <c r="A1425" s="383">
        <v>1697</v>
      </c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</row>
    <row r="1426" spans="1:26" ht="13.5" customHeight="1">
      <c r="A1426" s="383">
        <v>1698</v>
      </c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</row>
    <row r="1427" spans="1:26" ht="13.5" customHeight="1">
      <c r="A1427" s="383">
        <v>1699</v>
      </c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</row>
    <row r="1428" spans="1:26" ht="13.5" customHeight="1">
      <c r="A1428" s="383">
        <v>1701</v>
      </c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</row>
    <row r="1429" spans="1:26" ht="13.5" customHeight="1">
      <c r="A1429" s="383">
        <v>1702</v>
      </c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</row>
    <row r="1430" spans="1:26" ht="13.5" customHeight="1">
      <c r="A1430" s="383">
        <v>1703</v>
      </c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</row>
    <row r="1431" spans="1:26" ht="13.5" customHeight="1">
      <c r="A1431" s="383">
        <v>1706</v>
      </c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</row>
    <row r="1432" spans="1:26" ht="13.5" customHeight="1">
      <c r="A1432" s="383">
        <v>1707</v>
      </c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</row>
    <row r="1433" spans="1:26" ht="13.5" customHeight="1">
      <c r="A1433" s="383">
        <v>1709</v>
      </c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</row>
    <row r="1434" spans="1:26" ht="13.5" customHeight="1">
      <c r="A1434" s="383">
        <v>1710</v>
      </c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</row>
    <row r="1435" spans="1:26" ht="13.5" customHeight="1">
      <c r="A1435" s="383">
        <v>1711</v>
      </c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</row>
    <row r="1436" spans="1:26" ht="13.5" customHeight="1">
      <c r="A1436" s="383">
        <v>1712</v>
      </c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</row>
    <row r="1437" spans="1:26" ht="13.5" customHeight="1">
      <c r="A1437" s="383">
        <v>1713</v>
      </c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</row>
    <row r="1438" spans="1:26" ht="13.5" customHeight="1">
      <c r="A1438" s="383">
        <v>1714</v>
      </c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</row>
    <row r="1439" spans="1:26" ht="13.5" customHeight="1">
      <c r="A1439" s="383">
        <v>1715</v>
      </c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</row>
    <row r="1440" spans="1:26" ht="13.5" customHeight="1">
      <c r="A1440" s="383">
        <v>1716</v>
      </c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</row>
    <row r="1441" spans="1:26" ht="13.5" customHeight="1">
      <c r="A1441" s="383">
        <v>1717</v>
      </c>
      <c r="B1441" s="27"/>
      <c r="C1441" s="27"/>
      <c r="D1441" s="27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</row>
    <row r="1442" spans="1:26" ht="13.5" customHeight="1">
      <c r="A1442" s="383">
        <v>1718</v>
      </c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</row>
    <row r="1443" spans="1:26" ht="13.5" customHeight="1">
      <c r="A1443" s="383">
        <v>1719</v>
      </c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</row>
    <row r="1444" spans="1:26" ht="13.5" customHeight="1">
      <c r="A1444" s="383">
        <v>1720</v>
      </c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</row>
    <row r="1445" spans="1:26" ht="13.5" customHeight="1">
      <c r="A1445" s="383">
        <v>1721</v>
      </c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</row>
    <row r="1446" spans="1:26" ht="13.5" customHeight="1">
      <c r="A1446" s="383">
        <v>1722</v>
      </c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</row>
    <row r="1447" spans="1:26" ht="13.5" customHeight="1">
      <c r="A1447" s="383">
        <v>1727</v>
      </c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</row>
    <row r="1448" spans="1:26" ht="13.5" customHeight="1">
      <c r="A1448" s="383">
        <v>1728</v>
      </c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</row>
    <row r="1449" spans="1:26" ht="13.5" customHeight="1">
      <c r="A1449" s="383">
        <v>1729</v>
      </c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</row>
    <row r="1450" spans="1:26" ht="13.5" customHeight="1">
      <c r="A1450" s="383">
        <v>1730</v>
      </c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</row>
    <row r="1451" spans="1:26" ht="13.5" customHeight="1">
      <c r="A1451" s="383">
        <v>1731</v>
      </c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</row>
    <row r="1452" spans="1:26" ht="13.5" customHeight="1">
      <c r="A1452" s="383">
        <v>1733</v>
      </c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</row>
    <row r="1453" spans="1:26" ht="13.5" customHeight="1">
      <c r="A1453" s="383">
        <v>1734</v>
      </c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</row>
    <row r="1454" spans="1:26" ht="13.5" customHeight="1">
      <c r="A1454" s="383">
        <v>1736</v>
      </c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</row>
    <row r="1455" spans="1:26" ht="13.5" customHeight="1">
      <c r="A1455" s="383">
        <v>1737</v>
      </c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</row>
    <row r="1456" spans="1:26" ht="13.5" customHeight="1">
      <c r="A1456" s="383">
        <v>1738</v>
      </c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</row>
    <row r="1457" spans="1:26" ht="13.5" customHeight="1">
      <c r="A1457" s="383">
        <v>1739</v>
      </c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</row>
    <row r="1458" spans="1:26" ht="13.5" customHeight="1">
      <c r="A1458" s="383">
        <v>1740</v>
      </c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</row>
    <row r="1459" spans="1:26" ht="13.5" customHeight="1">
      <c r="A1459" s="383">
        <v>1744</v>
      </c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</row>
    <row r="1460" spans="1:26" ht="13.5" customHeight="1">
      <c r="A1460" s="383">
        <v>1749</v>
      </c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</row>
    <row r="1461" spans="1:26" ht="13.5" customHeight="1">
      <c r="A1461" s="383">
        <v>1750</v>
      </c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</row>
    <row r="1462" spans="1:26" ht="13.5" customHeight="1">
      <c r="A1462" s="383">
        <v>1753</v>
      </c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</row>
    <row r="1463" spans="1:26" ht="13.5" customHeight="1">
      <c r="A1463" s="383">
        <v>1754</v>
      </c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</row>
    <row r="1464" spans="1:26" ht="13.5" customHeight="1">
      <c r="A1464" s="383">
        <v>1756</v>
      </c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</row>
    <row r="1465" spans="1:26" ht="13.5" customHeight="1">
      <c r="A1465" s="383">
        <v>1757</v>
      </c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</row>
    <row r="1466" spans="1:26" ht="13.5" customHeight="1">
      <c r="A1466" s="383">
        <v>1758</v>
      </c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</row>
    <row r="1467" spans="1:26" ht="13.5" customHeight="1">
      <c r="A1467" s="383">
        <v>1759</v>
      </c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</row>
    <row r="1468" spans="1:26" ht="13.5" customHeight="1">
      <c r="A1468" s="383">
        <v>1760</v>
      </c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</row>
    <row r="1469" spans="1:26" ht="13.5" customHeight="1">
      <c r="A1469" s="383">
        <v>1761</v>
      </c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</row>
    <row r="1470" spans="1:26" ht="13.5" customHeight="1">
      <c r="A1470" s="383">
        <v>1762</v>
      </c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</row>
    <row r="1471" spans="1:26" ht="13.5" customHeight="1">
      <c r="A1471" s="383">
        <v>1763</v>
      </c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</row>
    <row r="1472" spans="1:26" ht="13.5" customHeight="1">
      <c r="A1472" s="383">
        <v>1768</v>
      </c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</row>
    <row r="1473" spans="1:26" ht="13.5" customHeight="1">
      <c r="A1473" s="383">
        <v>1769</v>
      </c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</row>
    <row r="1474" spans="1:26" ht="13.5" customHeight="1">
      <c r="A1474" s="383">
        <v>1770</v>
      </c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</row>
    <row r="1475" spans="1:26" ht="13.5" customHeight="1">
      <c r="A1475" s="383">
        <v>1771</v>
      </c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</row>
    <row r="1476" spans="1:26" ht="13.5" customHeight="1">
      <c r="A1476" s="383">
        <v>1772</v>
      </c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</row>
    <row r="1477" spans="1:26" ht="13.5" customHeight="1">
      <c r="A1477" s="383">
        <v>1773</v>
      </c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</row>
    <row r="1478" spans="1:26" ht="13.5" customHeight="1">
      <c r="A1478" s="383">
        <v>1774</v>
      </c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</row>
    <row r="1479" spans="1:26" ht="13.5" customHeight="1">
      <c r="A1479" s="383">
        <v>1776</v>
      </c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</row>
    <row r="1480" spans="1:26" ht="13.5" customHeight="1">
      <c r="A1480" s="383">
        <v>1777</v>
      </c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</row>
    <row r="1481" spans="1:26" ht="13.5" customHeight="1">
      <c r="A1481" s="383">
        <v>1778</v>
      </c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</row>
    <row r="1482" spans="1:26" ht="13.5" customHeight="1">
      <c r="A1482" s="383">
        <v>1779</v>
      </c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</row>
    <row r="1483" spans="1:26" ht="13.5" customHeight="1">
      <c r="A1483" s="383">
        <v>1780</v>
      </c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</row>
    <row r="1484" spans="1:26" ht="13.5" customHeight="1">
      <c r="A1484" s="383">
        <v>1781</v>
      </c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</row>
    <row r="1485" spans="1:26" ht="13.5" customHeight="1">
      <c r="A1485" s="383">
        <v>1782</v>
      </c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</row>
    <row r="1486" spans="1:26" ht="13.5" customHeight="1">
      <c r="A1486" s="383">
        <v>1786</v>
      </c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</row>
    <row r="1487" spans="1:26" ht="13.5" customHeight="1">
      <c r="A1487" s="383">
        <v>1787</v>
      </c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</row>
    <row r="1488" spans="1:26" ht="13.5" customHeight="1">
      <c r="A1488" s="383">
        <v>1788</v>
      </c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</row>
    <row r="1489" spans="1:26" ht="13.5" customHeight="1">
      <c r="A1489" s="383">
        <v>1789</v>
      </c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</row>
    <row r="1490" spans="1:26" ht="13.5" customHeight="1">
      <c r="A1490" s="383">
        <v>1790</v>
      </c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</row>
    <row r="1491" spans="1:26" ht="13.5" customHeight="1">
      <c r="A1491" s="383">
        <v>1793</v>
      </c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</row>
    <row r="1492" spans="1:26" ht="13.5" customHeight="1">
      <c r="A1492" s="383">
        <v>1796</v>
      </c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</row>
    <row r="1493" spans="1:26" ht="13.5" customHeight="1">
      <c r="A1493" s="383">
        <v>1798</v>
      </c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</row>
    <row r="1494" spans="1:26" ht="13.5" customHeight="1">
      <c r="A1494" s="383">
        <v>1800</v>
      </c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</row>
    <row r="1495" spans="1:26" ht="13.5" customHeight="1">
      <c r="A1495" s="383">
        <v>1802</v>
      </c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</row>
    <row r="1496" spans="1:26" ht="13.5" customHeight="1">
      <c r="A1496" s="383">
        <v>1803</v>
      </c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</row>
    <row r="1497" spans="1:26" ht="13.5" customHeight="1">
      <c r="A1497" s="383">
        <v>1804</v>
      </c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</row>
    <row r="1498" spans="1:26" ht="13.5" customHeight="1">
      <c r="A1498" s="383">
        <v>1805</v>
      </c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</row>
    <row r="1499" spans="1:26" ht="13.5" customHeight="1">
      <c r="A1499" s="383">
        <v>1806</v>
      </c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</row>
    <row r="1500" spans="1:26" ht="13.5" customHeight="1">
      <c r="A1500" s="383">
        <v>1807</v>
      </c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</row>
    <row r="1501" spans="1:26" ht="13.5" customHeight="1">
      <c r="A1501" s="383">
        <v>1808</v>
      </c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</row>
    <row r="1502" spans="1:26" ht="13.5" customHeight="1">
      <c r="A1502" s="383">
        <v>1809</v>
      </c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</row>
    <row r="1503" spans="1:26" ht="13.5" customHeight="1">
      <c r="A1503" s="383">
        <v>1813</v>
      </c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</row>
    <row r="1504" spans="1:26" ht="13.5" customHeight="1">
      <c r="A1504" s="383">
        <v>1814</v>
      </c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</row>
    <row r="1505" spans="1:26" ht="13.5" customHeight="1">
      <c r="A1505" s="383">
        <v>1815</v>
      </c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</row>
    <row r="1506" spans="1:26" ht="13.5" customHeight="1">
      <c r="A1506" s="383">
        <v>1816</v>
      </c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</row>
    <row r="1507" spans="1:26" ht="13.5" customHeight="1">
      <c r="A1507" s="383">
        <v>1817</v>
      </c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</row>
    <row r="1508" spans="1:26" ht="13.5" customHeight="1">
      <c r="A1508" s="383">
        <v>1818</v>
      </c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</row>
    <row r="1509" spans="1:26" ht="13.5" customHeight="1">
      <c r="A1509" s="383">
        <v>1819</v>
      </c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</row>
    <row r="1510" spans="1:26" ht="13.5" customHeight="1">
      <c r="A1510" s="383">
        <v>1820</v>
      </c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</row>
    <row r="1511" spans="1:26" ht="13.5" customHeight="1">
      <c r="A1511" s="383">
        <v>1821</v>
      </c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</row>
    <row r="1512" spans="1:26" ht="13.5" customHeight="1">
      <c r="A1512" s="383">
        <v>1822</v>
      </c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</row>
    <row r="1513" spans="1:26" ht="13.5" customHeight="1">
      <c r="A1513" s="383">
        <v>1823</v>
      </c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</row>
    <row r="1514" spans="1:26" ht="13.5" customHeight="1">
      <c r="A1514" s="383">
        <v>1824</v>
      </c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</row>
    <row r="1515" spans="1:26" ht="13.5" customHeight="1">
      <c r="A1515" s="383">
        <v>1825</v>
      </c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</row>
    <row r="1516" spans="1:26" ht="13.5" customHeight="1">
      <c r="A1516" s="383">
        <v>1826</v>
      </c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</row>
    <row r="1517" spans="1:26" ht="13.5" customHeight="1">
      <c r="A1517" s="383">
        <v>1827</v>
      </c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</row>
    <row r="1518" spans="1:26" ht="13.5" customHeight="1">
      <c r="A1518" s="383">
        <v>1828</v>
      </c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</row>
    <row r="1519" spans="1:26" ht="13.5" customHeight="1">
      <c r="A1519" s="383">
        <v>1830</v>
      </c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</row>
    <row r="1520" spans="1:26" ht="13.5" customHeight="1">
      <c r="A1520" s="383">
        <v>1833</v>
      </c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</row>
    <row r="1521" spans="1:26" ht="13.5" customHeight="1">
      <c r="A1521" s="383">
        <v>1835</v>
      </c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</row>
    <row r="1522" spans="1:26" ht="13.5" customHeight="1">
      <c r="A1522" s="383">
        <v>1836</v>
      </c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</row>
    <row r="1523" spans="1:26" ht="13.5" customHeight="1">
      <c r="A1523" s="383">
        <v>1837</v>
      </c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</row>
    <row r="1524" spans="1:26" ht="13.5" customHeight="1">
      <c r="A1524" s="383">
        <v>1838</v>
      </c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</row>
    <row r="1525" spans="1:26" ht="13.5" customHeight="1">
      <c r="A1525" s="383">
        <v>1839</v>
      </c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</row>
    <row r="1526" spans="1:26" ht="13.5" customHeight="1">
      <c r="A1526" s="383">
        <v>1840</v>
      </c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</row>
    <row r="1527" spans="1:26" ht="13.5" customHeight="1">
      <c r="A1527" s="383">
        <v>1841</v>
      </c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</row>
    <row r="1528" spans="1:26" ht="13.5" customHeight="1">
      <c r="A1528" s="383">
        <v>1842</v>
      </c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</row>
    <row r="1529" spans="1:26" ht="13.5" customHeight="1">
      <c r="A1529" s="383">
        <v>1843</v>
      </c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</row>
    <row r="1530" spans="1:26" ht="13.5" customHeight="1">
      <c r="A1530" s="383">
        <v>1845</v>
      </c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</row>
    <row r="1531" spans="1:26" ht="13.5" customHeight="1">
      <c r="A1531" s="383">
        <v>1847</v>
      </c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</row>
    <row r="1532" spans="1:26" ht="13.5" customHeight="1">
      <c r="A1532" s="383">
        <v>1848</v>
      </c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</row>
    <row r="1533" spans="1:26" ht="13.5" customHeight="1">
      <c r="A1533" s="383">
        <v>1849</v>
      </c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</row>
    <row r="1534" spans="1:26" ht="13.5" customHeight="1">
      <c r="A1534" s="383">
        <v>1850</v>
      </c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</row>
    <row r="1535" spans="1:26" ht="13.5" customHeight="1">
      <c r="A1535" s="383">
        <v>1851</v>
      </c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</row>
    <row r="1536" spans="1:26" ht="13.5" customHeight="1">
      <c r="A1536" s="383">
        <v>1852</v>
      </c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</row>
    <row r="1537" spans="1:26" ht="13.5" customHeight="1">
      <c r="A1537" s="383">
        <v>1853</v>
      </c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</row>
    <row r="1538" spans="1:26" ht="13.5" customHeight="1">
      <c r="A1538" s="383">
        <v>1854</v>
      </c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</row>
    <row r="1539" spans="1:26" ht="13.5" customHeight="1">
      <c r="A1539" s="383">
        <v>1855</v>
      </c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</row>
    <row r="1540" spans="1:26" ht="13.5" customHeight="1">
      <c r="A1540" s="383">
        <v>1856</v>
      </c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</row>
    <row r="1541" spans="1:26" ht="13.5" customHeight="1">
      <c r="A1541" s="383">
        <v>1857</v>
      </c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</row>
    <row r="1542" spans="1:26" ht="13.5" customHeight="1">
      <c r="A1542" s="383">
        <v>1858</v>
      </c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</row>
    <row r="1543" spans="1:26" ht="13.5" customHeight="1">
      <c r="A1543" s="383">
        <v>1859</v>
      </c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</row>
    <row r="1544" spans="1:26" ht="13.5" customHeight="1">
      <c r="A1544" s="383">
        <v>1860</v>
      </c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</row>
    <row r="1545" spans="1:26" ht="13.5" customHeight="1">
      <c r="A1545" s="383">
        <v>1863</v>
      </c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</row>
    <row r="1546" spans="1:26" ht="13.5" customHeight="1">
      <c r="A1546" s="383">
        <v>1865</v>
      </c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</row>
    <row r="1547" spans="1:26" ht="13.5" customHeight="1">
      <c r="A1547" s="383">
        <v>1866</v>
      </c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</row>
    <row r="1548" spans="1:26" ht="13.5" customHeight="1">
      <c r="A1548" s="383">
        <v>1867</v>
      </c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</row>
    <row r="1549" spans="1:26" ht="13.5" customHeight="1">
      <c r="A1549" s="383">
        <v>1868</v>
      </c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</row>
    <row r="1550" spans="1:26" ht="13.5" customHeight="1">
      <c r="A1550" s="383">
        <v>1869</v>
      </c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</row>
    <row r="1551" spans="1:26" ht="13.5" customHeight="1">
      <c r="A1551" s="383">
        <v>1870</v>
      </c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</row>
    <row r="1552" spans="1:26" ht="13.5" customHeight="1">
      <c r="A1552" s="383">
        <v>1871</v>
      </c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</row>
    <row r="1553" spans="1:26" ht="13.5" customHeight="1">
      <c r="A1553" s="383">
        <v>1872</v>
      </c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</row>
    <row r="1554" spans="1:26" ht="13.5" customHeight="1">
      <c r="A1554" s="383">
        <v>1873</v>
      </c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</row>
    <row r="1555" spans="1:26" ht="13.5" customHeight="1">
      <c r="A1555" s="383">
        <v>1874</v>
      </c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</row>
    <row r="1556" spans="1:26" ht="13.5" customHeight="1">
      <c r="A1556" s="383">
        <v>1875</v>
      </c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</row>
    <row r="1557" spans="1:26" ht="13.5" customHeight="1">
      <c r="A1557" s="383">
        <v>1876</v>
      </c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</row>
    <row r="1558" spans="1:26" ht="13.5" customHeight="1">
      <c r="A1558" s="383">
        <v>1877</v>
      </c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</row>
    <row r="1559" spans="1:26" ht="13.5" customHeight="1">
      <c r="A1559" s="383">
        <v>1878</v>
      </c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</row>
    <row r="1560" spans="1:26" ht="13.5" customHeight="1">
      <c r="A1560" s="383">
        <v>1879</v>
      </c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</row>
    <row r="1561" spans="1:26" ht="13.5" customHeight="1">
      <c r="A1561" s="383">
        <v>1880</v>
      </c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</row>
    <row r="1562" spans="1:26" ht="13.5" customHeight="1">
      <c r="A1562" s="383">
        <v>1881</v>
      </c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</row>
    <row r="1563" spans="1:26" ht="13.5" customHeight="1">
      <c r="A1563" s="383">
        <v>1882</v>
      </c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</row>
    <row r="1564" spans="1:26" ht="13.5" customHeight="1">
      <c r="A1564" s="383">
        <v>1883</v>
      </c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</row>
    <row r="1565" spans="1:26" ht="13.5" customHeight="1">
      <c r="A1565" s="383">
        <v>1884</v>
      </c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</row>
    <row r="1566" spans="1:26" ht="13.5" customHeight="1">
      <c r="A1566" s="383">
        <v>1885</v>
      </c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</row>
    <row r="1567" spans="1:26" ht="13.5" customHeight="1">
      <c r="A1567" s="383">
        <v>1886</v>
      </c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</row>
    <row r="1568" spans="1:26" ht="13.5" customHeight="1">
      <c r="A1568" s="383">
        <v>1887</v>
      </c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</row>
    <row r="1569" spans="1:26" ht="13.5" customHeight="1">
      <c r="A1569" s="383">
        <v>1888</v>
      </c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</row>
    <row r="1570" spans="1:26" ht="13.5" customHeight="1">
      <c r="A1570" s="383">
        <v>1889</v>
      </c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</row>
    <row r="1571" spans="1:26" ht="13.5" customHeight="1">
      <c r="A1571" s="383">
        <v>1891</v>
      </c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</row>
    <row r="1572" spans="1:26" ht="13.5" customHeight="1">
      <c r="A1572" s="383">
        <v>1892</v>
      </c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</row>
    <row r="1573" spans="1:26" ht="13.5" customHeight="1">
      <c r="A1573" s="383">
        <v>1893</v>
      </c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</row>
    <row r="1574" spans="1:26" ht="13.5" customHeight="1">
      <c r="A1574" s="383">
        <v>1895</v>
      </c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</row>
    <row r="1575" spans="1:26" ht="13.5" customHeight="1">
      <c r="A1575" s="383">
        <v>1896</v>
      </c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</row>
    <row r="1576" spans="1:26" ht="13.5" customHeight="1">
      <c r="A1576" s="383">
        <v>1897</v>
      </c>
      <c r="B1576" s="27"/>
      <c r="C1576" s="27"/>
      <c r="D1576" s="27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</row>
    <row r="1577" spans="1:26" ht="13.5" customHeight="1">
      <c r="A1577" s="383">
        <v>1898</v>
      </c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</row>
    <row r="1578" spans="1:26" ht="13.5" customHeight="1">
      <c r="A1578" s="383">
        <v>1899</v>
      </c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</row>
    <row r="1579" spans="1:26" ht="13.5" customHeight="1">
      <c r="A1579" s="383">
        <v>1900</v>
      </c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</row>
    <row r="1580" spans="1:26" ht="13.5" customHeight="1">
      <c r="A1580" s="383">
        <v>1901</v>
      </c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</row>
    <row r="1581" spans="1:26" ht="13.5" customHeight="1">
      <c r="A1581" s="383">
        <v>1902</v>
      </c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</row>
    <row r="1582" spans="1:26" ht="13.5" customHeight="1">
      <c r="A1582" s="383">
        <v>1903</v>
      </c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</row>
    <row r="1583" spans="1:26" ht="13.5" customHeight="1">
      <c r="A1583" s="383">
        <v>1904</v>
      </c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</row>
    <row r="1584" spans="1:26" ht="13.5" customHeight="1">
      <c r="A1584" s="383">
        <v>1905</v>
      </c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</row>
    <row r="1585" spans="1:26" ht="13.5" customHeight="1">
      <c r="A1585" s="383">
        <v>1906</v>
      </c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</row>
    <row r="1586" spans="1:26" ht="13.5" customHeight="1">
      <c r="A1586" s="383">
        <v>1907</v>
      </c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</row>
    <row r="1587" spans="1:26" ht="13.5" customHeight="1">
      <c r="A1587" s="383">
        <v>1908</v>
      </c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</row>
    <row r="1588" spans="1:26" ht="13.5" customHeight="1">
      <c r="A1588" s="383">
        <v>1909</v>
      </c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</row>
    <row r="1589" spans="1:26" ht="13.5" customHeight="1">
      <c r="A1589" s="383">
        <v>1910</v>
      </c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</row>
    <row r="1590" spans="1:26" ht="13.5" customHeight="1">
      <c r="A1590" s="383">
        <v>1911</v>
      </c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</row>
    <row r="1591" spans="1:26" ht="13.5" customHeight="1">
      <c r="A1591" s="383">
        <v>1914</v>
      </c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</row>
    <row r="1592" spans="1:26" ht="13.5" customHeight="1">
      <c r="A1592" s="383">
        <v>1915</v>
      </c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</row>
    <row r="1593" spans="1:26" ht="13.5" customHeight="1">
      <c r="A1593" s="383">
        <v>1917</v>
      </c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</row>
    <row r="1594" spans="1:26" ht="13.5" customHeight="1">
      <c r="A1594" s="383">
        <v>1918</v>
      </c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</row>
    <row r="1595" spans="1:26" ht="13.5" customHeight="1">
      <c r="A1595" s="383">
        <v>1921</v>
      </c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</row>
    <row r="1596" spans="1:26" ht="13.5" customHeight="1">
      <c r="A1596" s="383">
        <v>1924</v>
      </c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</row>
    <row r="1597" spans="1:26" ht="13.5" customHeight="1">
      <c r="A1597" s="383">
        <v>1925</v>
      </c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</row>
    <row r="1598" spans="1:26" ht="13.5" customHeight="1">
      <c r="A1598" s="383">
        <v>1926</v>
      </c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</row>
    <row r="1599" spans="1:26" ht="13.5" customHeight="1">
      <c r="A1599" s="383">
        <v>1927</v>
      </c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</row>
    <row r="1600" spans="1:26" ht="13.5" customHeight="1">
      <c r="A1600" s="383">
        <v>1928</v>
      </c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</row>
    <row r="1601" spans="1:26" ht="13.5" customHeight="1">
      <c r="A1601" s="383">
        <v>1929</v>
      </c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</row>
    <row r="1602" spans="1:26" ht="13.5" customHeight="1">
      <c r="A1602" s="383">
        <v>1930</v>
      </c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</row>
    <row r="1603" spans="1:26" ht="13.5" customHeight="1">
      <c r="A1603" s="383">
        <v>1931</v>
      </c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</row>
    <row r="1604" spans="1:26" ht="13.5" customHeight="1">
      <c r="A1604" s="383">
        <v>1932</v>
      </c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</row>
    <row r="1605" spans="1:26" ht="13.5" customHeight="1">
      <c r="A1605" s="383">
        <v>1934</v>
      </c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</row>
    <row r="1606" spans="1:26" ht="13.5" customHeight="1">
      <c r="A1606" s="383">
        <v>1935</v>
      </c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</row>
    <row r="1607" spans="1:26" ht="13.5" customHeight="1">
      <c r="A1607" s="383">
        <v>1936</v>
      </c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</row>
    <row r="1608" spans="1:26" ht="13.5" customHeight="1">
      <c r="A1608" s="383">
        <v>1937</v>
      </c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</row>
    <row r="1609" spans="1:26" ht="13.5" customHeight="1">
      <c r="A1609" s="383">
        <v>1938</v>
      </c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</row>
    <row r="1610" spans="1:26" ht="13.5" customHeight="1">
      <c r="A1610" s="383">
        <v>1939</v>
      </c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</row>
    <row r="1611" spans="1:26" ht="13.5" customHeight="1">
      <c r="A1611" s="383">
        <v>1940</v>
      </c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</row>
    <row r="1612" spans="1:26" ht="13.5" customHeight="1">
      <c r="A1612" s="383">
        <v>1941</v>
      </c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</row>
    <row r="1613" spans="1:26" ht="13.5" customHeight="1">
      <c r="A1613" s="383">
        <v>1942</v>
      </c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</row>
    <row r="1614" spans="1:26" ht="13.5" customHeight="1">
      <c r="A1614" s="383">
        <v>1943</v>
      </c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</row>
    <row r="1615" spans="1:26" ht="13.5" customHeight="1">
      <c r="A1615" s="383">
        <v>1944</v>
      </c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</row>
    <row r="1616" spans="1:26" ht="13.5" customHeight="1">
      <c r="A1616" s="383">
        <v>1945</v>
      </c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</row>
    <row r="1617" spans="1:26" ht="13.5" customHeight="1">
      <c r="A1617" s="383">
        <v>1946</v>
      </c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</row>
    <row r="1618" spans="1:26" ht="13.5" customHeight="1">
      <c r="A1618" s="383">
        <v>1947</v>
      </c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</row>
    <row r="1619" spans="1:26" ht="13.5" customHeight="1">
      <c r="A1619" s="383">
        <v>1948</v>
      </c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</row>
    <row r="1620" spans="1:26" ht="13.5" customHeight="1">
      <c r="A1620" s="383">
        <v>1949</v>
      </c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</row>
    <row r="1621" spans="1:26" ht="13.5" customHeight="1">
      <c r="A1621" s="383">
        <v>1950</v>
      </c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</row>
    <row r="1622" spans="1:26" ht="13.5" customHeight="1">
      <c r="A1622" s="383">
        <v>1951</v>
      </c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</row>
    <row r="1623" spans="1:26" ht="13.5" customHeight="1">
      <c r="A1623" s="383">
        <v>1952</v>
      </c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</row>
    <row r="1624" spans="1:26" ht="13.5" customHeight="1">
      <c r="A1624" s="383">
        <v>1953</v>
      </c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</row>
    <row r="1625" spans="1:26" ht="13.5" customHeight="1">
      <c r="A1625" s="383">
        <v>1955</v>
      </c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</row>
    <row r="1626" spans="1:26" ht="13.5" customHeight="1">
      <c r="A1626" s="383">
        <v>1956</v>
      </c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</row>
    <row r="1627" spans="1:26" ht="13.5" customHeight="1">
      <c r="A1627" s="383">
        <v>1957</v>
      </c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</row>
    <row r="1628" spans="1:26" ht="13.5" customHeight="1">
      <c r="A1628" s="383">
        <v>1958</v>
      </c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</row>
    <row r="1629" spans="1:26" ht="13.5" customHeight="1">
      <c r="A1629" s="383">
        <v>1959</v>
      </c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</row>
    <row r="1630" spans="1:26" ht="13.5" customHeight="1">
      <c r="A1630" s="383">
        <v>1960</v>
      </c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</row>
    <row r="1631" spans="1:26" ht="13.5" customHeight="1">
      <c r="A1631" s="383">
        <v>1961</v>
      </c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</row>
    <row r="1632" spans="1:26" ht="13.5" customHeight="1">
      <c r="A1632" s="383">
        <v>1962</v>
      </c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</row>
    <row r="1633" spans="1:26" ht="13.5" customHeight="1">
      <c r="A1633" s="383">
        <v>1963</v>
      </c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</row>
    <row r="1634" spans="1:26" ht="13.5" customHeight="1">
      <c r="A1634" s="383">
        <v>1964</v>
      </c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</row>
    <row r="1635" spans="1:26" ht="13.5" customHeight="1">
      <c r="A1635" s="383">
        <v>1965</v>
      </c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</row>
    <row r="1636" spans="1:26" ht="13.5" customHeight="1">
      <c r="A1636" s="383">
        <v>1966</v>
      </c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</row>
    <row r="1637" spans="1:26" ht="13.5" customHeight="1">
      <c r="A1637" s="383">
        <v>1967</v>
      </c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</row>
    <row r="1638" spans="1:26" ht="13.5" customHeight="1">
      <c r="A1638" s="383">
        <v>1968</v>
      </c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</row>
    <row r="1639" spans="1:26" ht="13.5" customHeight="1">
      <c r="A1639" s="383">
        <v>1969</v>
      </c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</row>
    <row r="1640" spans="1:26" ht="13.5" customHeight="1">
      <c r="A1640" s="383">
        <v>1970</v>
      </c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</row>
    <row r="1641" spans="1:26" ht="13.5" customHeight="1">
      <c r="A1641" s="383">
        <v>1971</v>
      </c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</row>
    <row r="1642" spans="1:26" ht="13.5" customHeight="1">
      <c r="A1642" s="383">
        <v>1972</v>
      </c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</row>
    <row r="1643" spans="1:26" ht="13.5" customHeight="1">
      <c r="A1643" s="383">
        <v>1973</v>
      </c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</row>
    <row r="1644" spans="1:26" ht="13.5" customHeight="1">
      <c r="A1644" s="383">
        <v>1977</v>
      </c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</row>
    <row r="1645" spans="1:26" ht="13.5" customHeight="1">
      <c r="A1645" s="383">
        <v>1980</v>
      </c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</row>
    <row r="1646" spans="1:26" ht="13.5" customHeight="1">
      <c r="A1646" s="383">
        <v>1981</v>
      </c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</row>
    <row r="1647" spans="1:26" ht="13.5" customHeight="1">
      <c r="A1647" s="383">
        <v>1982</v>
      </c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</row>
    <row r="1648" spans="1:26" ht="13.5" customHeight="1">
      <c r="A1648" s="383">
        <v>1983</v>
      </c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</row>
    <row r="1649" spans="1:26" ht="13.5" customHeight="1">
      <c r="A1649" s="383">
        <v>1985</v>
      </c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</row>
    <row r="1650" spans="1:26" ht="13.5" customHeight="1">
      <c r="A1650" s="383">
        <v>1986</v>
      </c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</row>
    <row r="1651" spans="1:26" ht="13.5" customHeight="1">
      <c r="A1651" s="383">
        <v>1988</v>
      </c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</row>
    <row r="1652" spans="1:26" ht="13.5" customHeight="1">
      <c r="A1652" s="383">
        <v>1989</v>
      </c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</row>
    <row r="1653" spans="1:26" ht="13.5" customHeight="1">
      <c r="A1653" s="383">
        <v>1997</v>
      </c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</row>
    <row r="1654" spans="1:26" ht="13.5" customHeight="1">
      <c r="A1654" s="383">
        <v>1998</v>
      </c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</row>
    <row r="1655" spans="1:26" ht="13.5" customHeight="1">
      <c r="A1655" s="383">
        <v>2000</v>
      </c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</row>
    <row r="1656" spans="1:26" ht="13.5" customHeight="1">
      <c r="A1656" s="383">
        <v>2002</v>
      </c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</row>
    <row r="1657" spans="1:26" ht="13.5" customHeight="1">
      <c r="A1657" s="383">
        <v>2003</v>
      </c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</row>
    <row r="1658" spans="1:26" ht="13.5" customHeight="1">
      <c r="A1658" s="383">
        <v>2004</v>
      </c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</row>
    <row r="1659" spans="1:26" ht="13.5" customHeight="1">
      <c r="A1659" s="383">
        <v>2005</v>
      </c>
      <c r="B1659" s="27"/>
      <c r="C1659" s="27"/>
      <c r="D1659" s="27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</row>
    <row r="1660" spans="1:26" ht="13.5" customHeight="1">
      <c r="A1660" s="383">
        <v>2006</v>
      </c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</row>
    <row r="1661" spans="1:26" ht="13.5" customHeight="1">
      <c r="A1661" s="383">
        <v>2008</v>
      </c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</row>
    <row r="1662" spans="1:26" ht="13.5" customHeight="1">
      <c r="A1662" s="383">
        <v>2009</v>
      </c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</row>
    <row r="1663" spans="1:26" ht="13.5" customHeight="1">
      <c r="A1663" s="383">
        <v>2011</v>
      </c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</row>
    <row r="1664" spans="1:26" ht="13.5" customHeight="1">
      <c r="A1664" s="383">
        <v>2012</v>
      </c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</row>
    <row r="1665" spans="1:26" ht="13.5" customHeight="1">
      <c r="A1665" s="383">
        <v>2014</v>
      </c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</row>
    <row r="1666" spans="1:26" ht="13.5" customHeight="1">
      <c r="A1666" s="383">
        <v>2016</v>
      </c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</row>
    <row r="1667" spans="1:26" ht="13.5" customHeight="1">
      <c r="A1667" s="383">
        <v>2018</v>
      </c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</row>
    <row r="1668" spans="1:26" ht="13.5" customHeight="1">
      <c r="A1668" s="383">
        <v>2019</v>
      </c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</row>
    <row r="1669" spans="1:26" ht="13.5" customHeight="1">
      <c r="A1669" s="383">
        <v>2021</v>
      </c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</row>
    <row r="1670" spans="1:26" ht="13.5" customHeight="1">
      <c r="A1670" s="383">
        <v>2022</v>
      </c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</row>
    <row r="1671" spans="1:26" ht="13.5" customHeight="1">
      <c r="A1671" s="383">
        <v>2023</v>
      </c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</row>
    <row r="1672" spans="1:26" ht="13.5" customHeight="1">
      <c r="A1672" s="383">
        <v>2025</v>
      </c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</row>
    <row r="1673" spans="1:26" ht="13.5" customHeight="1">
      <c r="A1673" s="383">
        <v>2026</v>
      </c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</row>
    <row r="1674" spans="1:26" ht="13.5" customHeight="1">
      <c r="A1674" s="383">
        <v>2027</v>
      </c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</row>
    <row r="1675" spans="1:26" ht="13.5" customHeight="1">
      <c r="A1675" s="383">
        <v>2028</v>
      </c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</row>
    <row r="1676" spans="1:26" ht="13.5" customHeight="1">
      <c r="A1676" s="383">
        <v>2030</v>
      </c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</row>
    <row r="1677" spans="1:26" ht="13.5" customHeight="1">
      <c r="A1677" s="383">
        <v>2031</v>
      </c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</row>
    <row r="1678" spans="1:26" ht="13.5" customHeight="1">
      <c r="A1678" s="383">
        <v>2032</v>
      </c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</row>
    <row r="1679" spans="1:26" ht="13.5" customHeight="1">
      <c r="A1679" s="383">
        <v>2033</v>
      </c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</row>
    <row r="1680" spans="1:26" ht="13.5" customHeight="1">
      <c r="A1680" s="383">
        <v>2034</v>
      </c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</row>
    <row r="1681" spans="1:26" ht="13.5" customHeight="1">
      <c r="A1681" s="383">
        <v>2035</v>
      </c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</row>
    <row r="1682" spans="1:26" ht="13.5" customHeight="1">
      <c r="A1682" s="383">
        <v>2036</v>
      </c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</row>
    <row r="1683" spans="1:26" ht="13.5" customHeight="1">
      <c r="A1683" s="383">
        <v>2039</v>
      </c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</row>
    <row r="1684" spans="1:26" ht="13.5" customHeight="1">
      <c r="A1684" s="383">
        <v>2040</v>
      </c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</row>
    <row r="1685" spans="1:26" ht="13.5" customHeight="1">
      <c r="A1685" s="383">
        <v>2041</v>
      </c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</row>
    <row r="1686" spans="1:26" ht="13.5" customHeight="1">
      <c r="A1686" s="383">
        <v>2042</v>
      </c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</row>
    <row r="1687" spans="1:26" ht="13.5" customHeight="1">
      <c r="A1687" s="383">
        <v>2043</v>
      </c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</row>
    <row r="1688" spans="1:26" ht="13.5" customHeight="1">
      <c r="A1688" s="383">
        <v>2044</v>
      </c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</row>
    <row r="1689" spans="1:26" ht="13.5" customHeight="1">
      <c r="A1689" s="383">
        <v>2048</v>
      </c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</row>
    <row r="1690" spans="1:26" ht="13.5" customHeight="1">
      <c r="A1690" s="383">
        <v>2103</v>
      </c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</row>
    <row r="1691" spans="1:26" ht="13.5" customHeight="1">
      <c r="A1691" s="383">
        <v>2104</v>
      </c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</row>
    <row r="1692" spans="1:26" ht="13.5" customHeight="1">
      <c r="A1692" s="383">
        <v>2105</v>
      </c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</row>
    <row r="1693" spans="1:26" ht="13.5" customHeight="1">
      <c r="A1693" s="383">
        <v>2106</v>
      </c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</row>
    <row r="1694" spans="1:26" ht="13.5" customHeight="1">
      <c r="A1694" s="383">
        <v>2108</v>
      </c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</row>
    <row r="1695" spans="1:26" ht="13.5" customHeight="1">
      <c r="A1695" s="383">
        <v>2109</v>
      </c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</row>
    <row r="1696" spans="1:26" ht="13.5" customHeight="1">
      <c r="A1696" s="383">
        <v>2110</v>
      </c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</row>
    <row r="1697" spans="1:26" ht="13.5" customHeight="1">
      <c r="A1697" s="383">
        <v>2111</v>
      </c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</row>
    <row r="1698" spans="1:26" ht="13.5" customHeight="1">
      <c r="A1698" s="383">
        <v>2113</v>
      </c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</row>
    <row r="1699" spans="1:26" ht="13.5" customHeight="1">
      <c r="A1699" s="383">
        <v>2115</v>
      </c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</row>
    <row r="1700" spans="1:26" ht="13.5" customHeight="1">
      <c r="A1700" s="383">
        <v>2117</v>
      </c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</row>
    <row r="1701" spans="1:26" ht="13.5" customHeight="1">
      <c r="A1701" s="383">
        <v>2119</v>
      </c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</row>
    <row r="1702" spans="1:26" ht="13.5" customHeight="1">
      <c r="A1702" s="383">
        <v>2122</v>
      </c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</row>
    <row r="1703" spans="1:26" ht="13.5" customHeight="1">
      <c r="A1703" s="383">
        <v>2123</v>
      </c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</row>
    <row r="1704" spans="1:26" ht="13.5" customHeight="1">
      <c r="A1704" s="383">
        <v>2126</v>
      </c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</row>
    <row r="1705" spans="1:26" ht="13.5" customHeight="1">
      <c r="A1705" s="383">
        <v>2127</v>
      </c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</row>
    <row r="1706" spans="1:26" ht="13.5" customHeight="1">
      <c r="A1706" s="383">
        <v>2128</v>
      </c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</row>
    <row r="1707" spans="1:26" ht="13.5" customHeight="1">
      <c r="A1707" s="383">
        <v>2129</v>
      </c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</row>
    <row r="1708" spans="1:26" ht="13.5" customHeight="1">
      <c r="A1708" s="383">
        <v>2130</v>
      </c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</row>
    <row r="1709" spans="1:26" ht="13.5" customHeight="1">
      <c r="A1709" s="383">
        <v>2131</v>
      </c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</row>
    <row r="1710" spans="1:26" ht="13.5" customHeight="1">
      <c r="A1710" s="383">
        <v>2132</v>
      </c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</row>
    <row r="1711" spans="1:26" ht="13.5" customHeight="1">
      <c r="A1711" s="383">
        <v>2133</v>
      </c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</row>
    <row r="1712" spans="1:26" ht="13.5" customHeight="1">
      <c r="A1712" s="383">
        <v>2136</v>
      </c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</row>
    <row r="1713" spans="1:26" ht="13.5" customHeight="1">
      <c r="A1713" s="383">
        <v>2139</v>
      </c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</row>
    <row r="1714" spans="1:26" ht="13.5" customHeight="1">
      <c r="A1714" s="383">
        <v>2140</v>
      </c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</row>
    <row r="1715" spans="1:26" ht="13.5" customHeight="1">
      <c r="A1715" s="383">
        <v>2142</v>
      </c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</row>
    <row r="1716" spans="1:26" ht="13.5" customHeight="1">
      <c r="A1716" s="383">
        <v>2143</v>
      </c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</row>
    <row r="1717" spans="1:26" ht="13.5" customHeight="1">
      <c r="A1717" s="383">
        <v>2144</v>
      </c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</row>
    <row r="1718" spans="1:26" ht="13.5" customHeight="1">
      <c r="A1718" s="383">
        <v>2145</v>
      </c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</row>
    <row r="1719" spans="1:26" ht="13.5" customHeight="1">
      <c r="A1719" s="383">
        <v>2149</v>
      </c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</row>
    <row r="1720" spans="1:26" ht="13.5" customHeight="1">
      <c r="A1720" s="383">
        <v>2150</v>
      </c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</row>
    <row r="1721" spans="1:26" ht="13.5" customHeight="1">
      <c r="A1721" s="383">
        <v>2151</v>
      </c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</row>
    <row r="1722" spans="1:26" ht="13.5" customHeight="1">
      <c r="A1722" s="383">
        <v>2152</v>
      </c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</row>
    <row r="1723" spans="1:26" ht="13.5" customHeight="1">
      <c r="A1723" s="383">
        <v>2153</v>
      </c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</row>
    <row r="1724" spans="1:26" ht="13.5" customHeight="1">
      <c r="A1724" s="383">
        <v>2156</v>
      </c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</row>
    <row r="1725" spans="1:26" ht="13.5" customHeight="1">
      <c r="A1725" s="383">
        <v>2158</v>
      </c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</row>
    <row r="1726" spans="1:26" ht="13.5" customHeight="1">
      <c r="A1726" s="383">
        <v>2159</v>
      </c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</row>
    <row r="1727" spans="1:26" ht="13.5" customHeight="1">
      <c r="A1727" s="383">
        <v>2162</v>
      </c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</row>
    <row r="1728" spans="1:26" ht="13.5" customHeight="1">
      <c r="A1728" s="383">
        <v>2163</v>
      </c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</row>
    <row r="1729" spans="1:26" ht="13.5" customHeight="1">
      <c r="A1729" s="383">
        <v>2165</v>
      </c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</row>
    <row r="1730" spans="1:26" ht="13.5" customHeight="1">
      <c r="A1730" s="383">
        <v>2172</v>
      </c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</row>
    <row r="1731" spans="1:26" ht="13.5" customHeight="1">
      <c r="A1731" s="383">
        <v>2176</v>
      </c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</row>
    <row r="1732" spans="1:26" ht="13.5" customHeight="1">
      <c r="A1732" s="383">
        <v>2177</v>
      </c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</row>
    <row r="1733" spans="1:26" ht="13.5" customHeight="1">
      <c r="A1733" s="383">
        <v>2178</v>
      </c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</row>
    <row r="1734" spans="1:26" ht="13.5" customHeight="1">
      <c r="A1734" s="383">
        <v>2179</v>
      </c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</row>
    <row r="1735" spans="1:26" ht="13.5" customHeight="1">
      <c r="A1735" s="383">
        <v>2180</v>
      </c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</row>
    <row r="1736" spans="1:26" ht="13.5" customHeight="1">
      <c r="A1736" s="383">
        <v>2181</v>
      </c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</row>
    <row r="1737" spans="1:26" ht="13.5" customHeight="1">
      <c r="A1737" s="383">
        <v>2182</v>
      </c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</row>
    <row r="1738" spans="1:26" ht="13.5" customHeight="1">
      <c r="A1738" s="383">
        <v>2183</v>
      </c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</row>
    <row r="1739" spans="1:26" ht="13.5" customHeight="1">
      <c r="A1739" s="383">
        <v>2184</v>
      </c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</row>
    <row r="1740" spans="1:26" ht="13.5" customHeight="1">
      <c r="A1740" s="383">
        <v>2185</v>
      </c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</row>
    <row r="1741" spans="1:26" ht="13.5" customHeight="1">
      <c r="A1741" s="383">
        <v>2186</v>
      </c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</row>
    <row r="1742" spans="1:26" ht="13.5" customHeight="1">
      <c r="A1742" s="383">
        <v>2187</v>
      </c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</row>
    <row r="1743" spans="1:26" ht="13.5" customHeight="1">
      <c r="A1743" s="383">
        <v>2189</v>
      </c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</row>
    <row r="1744" spans="1:26" ht="13.5" customHeight="1">
      <c r="A1744" s="383">
        <v>2190</v>
      </c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</row>
    <row r="1745" spans="1:26" ht="13.5" customHeight="1">
      <c r="A1745" s="383">
        <v>2191</v>
      </c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</row>
    <row r="1746" spans="1:26" ht="13.5" customHeight="1">
      <c r="A1746" s="383">
        <v>2192</v>
      </c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</row>
    <row r="1747" spans="1:26" ht="13.5" customHeight="1">
      <c r="A1747" s="383">
        <v>2193</v>
      </c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</row>
    <row r="1748" spans="1:26" ht="13.5" customHeight="1">
      <c r="A1748" s="383">
        <v>2194</v>
      </c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</row>
    <row r="1749" spans="1:26" ht="13.5" customHeight="1">
      <c r="A1749" s="383">
        <v>2196</v>
      </c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</row>
    <row r="1750" spans="1:26" ht="13.5" customHeight="1">
      <c r="A1750" s="383">
        <v>2197</v>
      </c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</row>
    <row r="1751" spans="1:26" ht="13.5" customHeight="1">
      <c r="A1751" s="383">
        <v>2198</v>
      </c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</row>
    <row r="1752" spans="1:26" ht="13.5" customHeight="1">
      <c r="A1752" s="383">
        <v>2199</v>
      </c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</row>
    <row r="1753" spans="1:26" ht="13.5" customHeight="1">
      <c r="A1753" s="383">
        <v>2201</v>
      </c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</row>
    <row r="1754" spans="1:26" ht="13.5" customHeight="1">
      <c r="A1754" s="383">
        <v>2202</v>
      </c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</row>
    <row r="1755" spans="1:26" ht="13.5" customHeight="1">
      <c r="A1755" s="383">
        <v>2203</v>
      </c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</row>
    <row r="1756" spans="1:26" ht="13.5" customHeight="1">
      <c r="A1756" s="383">
        <v>2205</v>
      </c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</row>
    <row r="1757" spans="1:26" ht="13.5" customHeight="1">
      <c r="A1757" s="383">
        <v>2206</v>
      </c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</row>
    <row r="1758" spans="1:26" ht="13.5" customHeight="1">
      <c r="A1758" s="383">
        <v>2207</v>
      </c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</row>
    <row r="1759" spans="1:26" ht="13.5" customHeight="1">
      <c r="A1759" s="383">
        <v>2208</v>
      </c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</row>
    <row r="1760" spans="1:26" ht="13.5" customHeight="1">
      <c r="A1760" s="383">
        <v>2209</v>
      </c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</row>
    <row r="1761" spans="1:26" ht="13.5" customHeight="1">
      <c r="A1761" s="383">
        <v>2210</v>
      </c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</row>
    <row r="1762" spans="1:26" ht="13.5" customHeight="1">
      <c r="A1762" s="383">
        <v>2211</v>
      </c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</row>
    <row r="1763" spans="1:26" ht="13.5" customHeight="1">
      <c r="A1763" s="383">
        <v>2212</v>
      </c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</row>
    <row r="1764" spans="1:26" ht="13.5" customHeight="1">
      <c r="A1764" s="383">
        <v>2223</v>
      </c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</row>
    <row r="1765" spans="1:26" ht="13.5" customHeight="1">
      <c r="A1765" s="383">
        <v>2227</v>
      </c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</row>
    <row r="1766" spans="1:26" ht="13.5" customHeight="1">
      <c r="A1766" s="383">
        <v>2228</v>
      </c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</row>
    <row r="1767" spans="1:26" ht="13.5" customHeight="1">
      <c r="A1767" s="383">
        <v>2230</v>
      </c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</row>
    <row r="1768" spans="1:26" ht="13.5" customHeight="1">
      <c r="A1768" s="383">
        <v>2231</v>
      </c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</row>
    <row r="1769" spans="1:26" ht="13.5" customHeight="1">
      <c r="A1769" s="383">
        <v>2232</v>
      </c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</row>
    <row r="1770" spans="1:26" ht="13.5" customHeight="1">
      <c r="A1770" s="383">
        <v>2233</v>
      </c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</row>
    <row r="1771" spans="1:26" ht="13.5" customHeight="1">
      <c r="A1771" s="383">
        <v>2234</v>
      </c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</row>
    <row r="1772" spans="1:26" ht="13.5" customHeight="1">
      <c r="A1772" s="383">
        <v>2235</v>
      </c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</row>
    <row r="1773" spans="1:26" ht="13.5" customHeight="1">
      <c r="A1773" s="383">
        <v>2236</v>
      </c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</row>
    <row r="1774" spans="1:26" ht="13.5" customHeight="1">
      <c r="A1774" s="383">
        <v>2237</v>
      </c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</row>
    <row r="1775" spans="1:26" ht="13.5" customHeight="1">
      <c r="A1775" s="383">
        <v>2239</v>
      </c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</row>
    <row r="1776" spans="1:26" ht="13.5" customHeight="1">
      <c r="A1776" s="383">
        <v>2240</v>
      </c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</row>
    <row r="1777" spans="1:26" ht="13.5" customHeight="1">
      <c r="A1777" s="383">
        <v>2241</v>
      </c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</row>
    <row r="1778" spans="1:26" ht="13.5" customHeight="1">
      <c r="A1778" s="383">
        <v>2242</v>
      </c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</row>
    <row r="1779" spans="1:26" ht="13.5" customHeight="1">
      <c r="A1779" s="383">
        <v>2243</v>
      </c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</row>
    <row r="1780" spans="1:26" ht="13.5" customHeight="1">
      <c r="A1780" s="383">
        <v>2244</v>
      </c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</row>
    <row r="1781" spans="1:26" ht="13.5" customHeight="1">
      <c r="A1781" s="383">
        <v>2245</v>
      </c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</row>
    <row r="1782" spans="1:26" ht="13.5" customHeight="1">
      <c r="A1782" s="383">
        <v>2246</v>
      </c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</row>
    <row r="1783" spans="1:26" ht="13.5" customHeight="1">
      <c r="A1783" s="383">
        <v>2248</v>
      </c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</row>
    <row r="1784" spans="1:26" ht="13.5" customHeight="1">
      <c r="A1784" s="383">
        <v>2249</v>
      </c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</row>
    <row r="1785" spans="1:26" ht="13.5" customHeight="1">
      <c r="A1785" s="383">
        <v>2250</v>
      </c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</row>
    <row r="1786" spans="1:26" ht="13.5" customHeight="1">
      <c r="A1786" s="383">
        <v>2251</v>
      </c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</row>
    <row r="1787" spans="1:26" ht="13.5" customHeight="1">
      <c r="A1787" s="383">
        <v>2252</v>
      </c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</row>
    <row r="1788" spans="1:26" ht="13.5" customHeight="1">
      <c r="A1788" s="383">
        <v>2253</v>
      </c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</row>
    <row r="1789" spans="1:26" ht="13.5" customHeight="1">
      <c r="A1789" s="383">
        <v>2254</v>
      </c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</row>
    <row r="1790" spans="1:26" ht="13.5" customHeight="1">
      <c r="A1790" s="383">
        <v>2255</v>
      </c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</row>
    <row r="1791" spans="1:26" ht="13.5" customHeight="1">
      <c r="A1791" s="383">
        <v>2256</v>
      </c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</row>
    <row r="1792" spans="1:26" ht="13.5" customHeight="1">
      <c r="A1792" s="383">
        <v>2257</v>
      </c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</row>
    <row r="1793" spans="1:26" ht="13.5" customHeight="1">
      <c r="A1793" s="383">
        <v>2259</v>
      </c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</row>
    <row r="1794" spans="1:26" ht="13.5" customHeight="1">
      <c r="A1794" s="383">
        <v>2260</v>
      </c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</row>
    <row r="1795" spans="1:26" ht="13.5" customHeight="1">
      <c r="A1795" s="383">
        <v>2261</v>
      </c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</row>
    <row r="1796" spans="1:26" ht="13.5" customHeight="1">
      <c r="A1796" s="383">
        <v>2262</v>
      </c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</row>
    <row r="1797" spans="1:26" ht="13.5" customHeight="1">
      <c r="A1797" s="383">
        <v>2263</v>
      </c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</row>
    <row r="1798" spans="1:26" ht="13.5" customHeight="1">
      <c r="A1798" s="383">
        <v>2264</v>
      </c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</row>
    <row r="1799" spans="1:26" ht="13.5" customHeight="1">
      <c r="A1799" s="383">
        <v>2265</v>
      </c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</row>
    <row r="1800" spans="1:26" ht="13.5" customHeight="1">
      <c r="A1800" s="383">
        <v>2266</v>
      </c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</row>
    <row r="1801" spans="1:26" ht="13.5" customHeight="1">
      <c r="A1801" s="383">
        <v>2271</v>
      </c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</row>
    <row r="1802" spans="1:26" ht="13.5" customHeight="1">
      <c r="A1802" s="383">
        <v>2272</v>
      </c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</row>
    <row r="1803" spans="1:26" ht="13.5" customHeight="1">
      <c r="A1803" s="383">
        <v>2273</v>
      </c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</row>
    <row r="1804" spans="1:26" ht="13.5" customHeight="1">
      <c r="A1804" s="383">
        <v>2274</v>
      </c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</row>
    <row r="1805" spans="1:26" ht="13.5" customHeight="1">
      <c r="A1805" s="383">
        <v>2275</v>
      </c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</row>
    <row r="1806" spans="1:26" ht="13.5" customHeight="1">
      <c r="A1806" s="383">
        <v>2276</v>
      </c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</row>
    <row r="1807" spans="1:26" ht="13.5" customHeight="1">
      <c r="A1807" s="383">
        <v>2278</v>
      </c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</row>
    <row r="1808" spans="1:26" ht="13.5" customHeight="1">
      <c r="A1808" s="383">
        <v>2279</v>
      </c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</row>
    <row r="1809" spans="1:26" ht="13.5" customHeight="1">
      <c r="A1809" s="383">
        <v>2280</v>
      </c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</row>
    <row r="1810" spans="1:26" ht="13.5" customHeight="1">
      <c r="A1810" s="383">
        <v>2281</v>
      </c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</row>
    <row r="1811" spans="1:26" ht="13.5" customHeight="1">
      <c r="A1811" s="383">
        <v>2282</v>
      </c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</row>
    <row r="1812" spans="1:26" ht="13.5" customHeight="1">
      <c r="A1812" s="383">
        <v>2284</v>
      </c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</row>
    <row r="1813" spans="1:26" ht="13.5" customHeight="1">
      <c r="A1813" s="383">
        <v>2285</v>
      </c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</row>
    <row r="1814" spans="1:26" ht="13.5" customHeight="1">
      <c r="A1814" s="383">
        <v>2287</v>
      </c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</row>
    <row r="1815" spans="1:26" ht="13.5" customHeight="1">
      <c r="A1815" s="383">
        <v>2289</v>
      </c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</row>
    <row r="1816" spans="1:26" ht="13.5" customHeight="1">
      <c r="A1816" s="383">
        <v>2290</v>
      </c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</row>
    <row r="1817" spans="1:26" ht="13.5" customHeight="1">
      <c r="A1817" s="383">
        <v>2291</v>
      </c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</row>
    <row r="1818" spans="1:26" ht="13.5" customHeight="1">
      <c r="A1818" s="383">
        <v>2292</v>
      </c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</row>
    <row r="1819" spans="1:26" ht="13.5" customHeight="1">
      <c r="A1819" s="383">
        <v>2297</v>
      </c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</row>
    <row r="1820" spans="1:26" ht="13.5" customHeight="1">
      <c r="A1820" s="383">
        <v>2298</v>
      </c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</row>
    <row r="1821" spans="1:26" ht="13.5" customHeight="1">
      <c r="A1821" s="383">
        <v>2299</v>
      </c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</row>
    <row r="1822" spans="1:26" ht="13.5" customHeight="1">
      <c r="A1822" s="383">
        <v>2300</v>
      </c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</row>
    <row r="1823" spans="1:26" ht="13.5" customHeight="1">
      <c r="A1823" s="383">
        <v>2301</v>
      </c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</row>
    <row r="1824" spans="1:26" ht="13.5" customHeight="1">
      <c r="A1824" s="383">
        <v>2302</v>
      </c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</row>
    <row r="1825" spans="1:26" ht="13.5" customHeight="1">
      <c r="A1825" s="383">
        <v>2303</v>
      </c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</row>
    <row r="1826" spans="1:26" ht="13.5" customHeight="1">
      <c r="A1826" s="383">
        <v>2305</v>
      </c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</row>
    <row r="1827" spans="1:26" ht="13.5" customHeight="1">
      <c r="A1827" s="383">
        <v>2306</v>
      </c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</row>
    <row r="1828" spans="1:26" ht="13.5" customHeight="1">
      <c r="A1828" s="383">
        <v>2308</v>
      </c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</row>
    <row r="1829" spans="1:26" ht="13.5" customHeight="1">
      <c r="A1829" s="383">
        <v>2309</v>
      </c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</row>
    <row r="1830" spans="1:26" ht="13.5" customHeight="1">
      <c r="A1830" s="383">
        <v>2310</v>
      </c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</row>
    <row r="1831" spans="1:26" ht="13.5" customHeight="1">
      <c r="A1831" s="383">
        <v>2311</v>
      </c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</row>
    <row r="1832" spans="1:26" ht="13.5" customHeight="1">
      <c r="A1832" s="383">
        <v>2312</v>
      </c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</row>
    <row r="1833" spans="1:26" ht="13.5" customHeight="1">
      <c r="A1833" s="383">
        <v>2313</v>
      </c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</row>
    <row r="1834" spans="1:26" ht="13.5" customHeight="1">
      <c r="A1834" s="383">
        <v>2314</v>
      </c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</row>
    <row r="1835" spans="1:26" ht="13.5" customHeight="1">
      <c r="A1835" s="383">
        <v>2315</v>
      </c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</row>
    <row r="1836" spans="1:26" ht="13.5" customHeight="1">
      <c r="A1836" s="383">
        <v>2316</v>
      </c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</row>
    <row r="1837" spans="1:26" ht="13.5" customHeight="1">
      <c r="A1837" s="383">
        <v>2317</v>
      </c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</row>
    <row r="1838" spans="1:26" ht="13.5" customHeight="1">
      <c r="A1838" s="383">
        <v>2318</v>
      </c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</row>
    <row r="1839" spans="1:26" ht="13.5" customHeight="1">
      <c r="A1839" s="383">
        <v>2319</v>
      </c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</row>
    <row r="1840" spans="1:26" ht="13.5" customHeight="1">
      <c r="A1840" s="383">
        <v>2320</v>
      </c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</row>
    <row r="1841" spans="1:26" ht="13.5" customHeight="1">
      <c r="A1841" s="383">
        <v>2321</v>
      </c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</row>
    <row r="1842" spans="1:26" ht="13.5" customHeight="1">
      <c r="A1842" s="383">
        <v>2322</v>
      </c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</row>
    <row r="1843" spans="1:26" ht="13.5" customHeight="1">
      <c r="A1843" s="383">
        <v>2323</v>
      </c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</row>
    <row r="1844" spans="1:26" ht="13.5" customHeight="1">
      <c r="A1844" s="383">
        <v>2324</v>
      </c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</row>
    <row r="1845" spans="1:26" ht="13.5" customHeight="1">
      <c r="A1845" s="383">
        <v>2325</v>
      </c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</row>
    <row r="1846" spans="1:26" ht="13.5" customHeight="1">
      <c r="A1846" s="383">
        <v>2326</v>
      </c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</row>
    <row r="1847" spans="1:26" ht="13.5" customHeight="1">
      <c r="A1847" s="383">
        <v>2327</v>
      </c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</row>
    <row r="1848" spans="1:26" ht="13.5" customHeight="1">
      <c r="A1848" s="383">
        <v>2328</v>
      </c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</row>
    <row r="1849" spans="1:26" ht="13.5" customHeight="1">
      <c r="A1849" s="383">
        <v>2329</v>
      </c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</row>
    <row r="1850" spans="1:26" ht="13.5" customHeight="1">
      <c r="A1850" s="383">
        <v>2330</v>
      </c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</row>
    <row r="1851" spans="1:26" ht="13.5" customHeight="1">
      <c r="A1851" s="383">
        <v>2331</v>
      </c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</row>
    <row r="1852" spans="1:26" ht="13.5" customHeight="1">
      <c r="A1852" s="383">
        <v>2332</v>
      </c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</row>
    <row r="1853" spans="1:26" ht="13.5" customHeight="1">
      <c r="A1853" s="383">
        <v>2333</v>
      </c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</row>
    <row r="1854" spans="1:26" ht="13.5" customHeight="1">
      <c r="A1854" s="383">
        <v>2334</v>
      </c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</row>
    <row r="1855" spans="1:26" ht="13.5" customHeight="1">
      <c r="A1855" s="383">
        <v>2335</v>
      </c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</row>
    <row r="1856" spans="1:26" ht="13.5" customHeight="1">
      <c r="A1856" s="383">
        <v>2336</v>
      </c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</row>
    <row r="1857" spans="1:26" ht="13.5" customHeight="1">
      <c r="A1857" s="383">
        <v>2337</v>
      </c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</row>
    <row r="1858" spans="1:26" ht="13.5" customHeight="1">
      <c r="A1858" s="383">
        <v>2338</v>
      </c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</row>
    <row r="1859" spans="1:26" ht="13.5" customHeight="1">
      <c r="A1859" s="383">
        <v>2339</v>
      </c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</row>
    <row r="1860" spans="1:26" ht="13.5" customHeight="1">
      <c r="A1860" s="383">
        <v>2340</v>
      </c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</row>
    <row r="1861" spans="1:26" ht="13.5" customHeight="1">
      <c r="A1861" s="383">
        <v>2341</v>
      </c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</row>
    <row r="1862" spans="1:26" ht="13.5" customHeight="1">
      <c r="A1862" s="383">
        <v>2343</v>
      </c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</row>
    <row r="1863" spans="1:26" ht="13.5" customHeight="1">
      <c r="A1863" s="383">
        <v>2345</v>
      </c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</row>
    <row r="1864" spans="1:26" ht="13.5" customHeight="1">
      <c r="A1864" s="383">
        <v>2346</v>
      </c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</row>
    <row r="1865" spans="1:26" ht="13.5" customHeight="1">
      <c r="A1865" s="383">
        <v>2347</v>
      </c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</row>
    <row r="1866" spans="1:26" ht="13.5" customHeight="1">
      <c r="A1866" s="383">
        <v>2348</v>
      </c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</row>
    <row r="1867" spans="1:26" ht="13.5" customHeight="1">
      <c r="A1867" s="383">
        <v>2349</v>
      </c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</row>
    <row r="1868" spans="1:26" ht="13.5" customHeight="1">
      <c r="A1868" s="383">
        <v>2351</v>
      </c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</row>
    <row r="1869" spans="1:26" ht="13.5" customHeight="1">
      <c r="A1869" s="383">
        <v>2352</v>
      </c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</row>
    <row r="1870" spans="1:26" ht="13.5" customHeight="1">
      <c r="A1870" s="383">
        <v>2353</v>
      </c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</row>
    <row r="1871" spans="1:26" ht="13.5" customHeight="1">
      <c r="A1871" s="383">
        <v>2354</v>
      </c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</row>
    <row r="1872" spans="1:26" ht="13.5" customHeight="1">
      <c r="A1872" s="383">
        <v>2355</v>
      </c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</row>
    <row r="1873" spans="1:26" ht="13.5" customHeight="1">
      <c r="A1873" s="383">
        <v>2356</v>
      </c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</row>
    <row r="1874" spans="1:26" ht="13.5" customHeight="1">
      <c r="A1874" s="383">
        <v>2357</v>
      </c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</row>
    <row r="1875" spans="1:26" ht="13.5" customHeight="1">
      <c r="A1875" s="383">
        <v>2358</v>
      </c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</row>
    <row r="1876" spans="1:26" ht="13.5" customHeight="1">
      <c r="A1876" s="383">
        <v>2359</v>
      </c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</row>
    <row r="1877" spans="1:26" ht="13.5" customHeight="1">
      <c r="A1877" s="383">
        <v>2360</v>
      </c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</row>
    <row r="1878" spans="1:26" ht="13.5" customHeight="1">
      <c r="A1878" s="383">
        <v>2361</v>
      </c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</row>
    <row r="1879" spans="1:26" ht="13.5" customHeight="1">
      <c r="A1879" s="383">
        <v>2362</v>
      </c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</row>
    <row r="1880" spans="1:26" ht="13.5" customHeight="1">
      <c r="A1880" s="383">
        <v>2363</v>
      </c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</row>
    <row r="1881" spans="1:26" ht="13.5" customHeight="1">
      <c r="A1881" s="383">
        <v>2364</v>
      </c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</row>
    <row r="1882" spans="1:26" ht="13.5" customHeight="1">
      <c r="A1882" s="383">
        <v>2365</v>
      </c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</row>
    <row r="1883" spans="1:26" ht="13.5" customHeight="1">
      <c r="A1883" s="383">
        <v>2366</v>
      </c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</row>
    <row r="1884" spans="1:26" ht="13.5" customHeight="1">
      <c r="A1884" s="383">
        <v>2368</v>
      </c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</row>
    <row r="1885" spans="1:26" ht="13.5" customHeight="1">
      <c r="A1885" s="383">
        <v>2369</v>
      </c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</row>
    <row r="1886" spans="1:26" ht="13.5" customHeight="1">
      <c r="A1886" s="383">
        <v>2370</v>
      </c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</row>
    <row r="1887" spans="1:26" ht="13.5" customHeight="1">
      <c r="A1887" s="383">
        <v>2371</v>
      </c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</row>
    <row r="1888" spans="1:26" ht="13.5" customHeight="1">
      <c r="A1888" s="383">
        <v>2372</v>
      </c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</row>
    <row r="1889" spans="1:26" ht="13.5" customHeight="1">
      <c r="A1889" s="383">
        <v>2373</v>
      </c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</row>
    <row r="1890" spans="1:26" ht="13.5" customHeight="1">
      <c r="A1890" s="383">
        <v>2374</v>
      </c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</row>
    <row r="1891" spans="1:26" ht="13.5" customHeight="1">
      <c r="A1891" s="383">
        <v>2376</v>
      </c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</row>
    <row r="1892" spans="1:26" ht="13.5" customHeight="1">
      <c r="A1892" s="383">
        <v>2377</v>
      </c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</row>
    <row r="1893" spans="1:26" ht="13.5" customHeight="1">
      <c r="A1893" s="383">
        <v>2378</v>
      </c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</row>
    <row r="1894" spans="1:26" ht="13.5" customHeight="1">
      <c r="A1894" s="383">
        <v>2380</v>
      </c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</row>
    <row r="1895" spans="1:26" ht="13.5" customHeight="1">
      <c r="A1895" s="383">
        <v>2381</v>
      </c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</row>
    <row r="1896" spans="1:26" ht="13.5" customHeight="1">
      <c r="A1896" s="383">
        <v>2382</v>
      </c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</row>
    <row r="1897" spans="1:26" ht="13.5" customHeight="1">
      <c r="A1897" s="383">
        <v>2383</v>
      </c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</row>
    <row r="1898" spans="1:26" ht="13.5" customHeight="1">
      <c r="A1898" s="383">
        <v>2384</v>
      </c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</row>
    <row r="1899" spans="1:26" ht="13.5" customHeight="1">
      <c r="A1899" s="383">
        <v>2385</v>
      </c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</row>
    <row r="1900" spans="1:26" ht="13.5" customHeight="1">
      <c r="A1900" s="383">
        <v>2386</v>
      </c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</row>
    <row r="1901" spans="1:26" ht="13.5" customHeight="1">
      <c r="A1901" s="383">
        <v>2387</v>
      </c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</row>
    <row r="1902" spans="1:26" ht="13.5" customHeight="1">
      <c r="A1902" s="383">
        <v>2388</v>
      </c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</row>
    <row r="1903" spans="1:26" ht="13.5" customHeight="1">
      <c r="A1903" s="383">
        <v>2389</v>
      </c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</row>
    <row r="1904" spans="1:26" ht="13.5" customHeight="1">
      <c r="A1904" s="383">
        <v>2390</v>
      </c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</row>
    <row r="1905" spans="1:26" ht="13.5" customHeight="1">
      <c r="A1905" s="383">
        <v>2391</v>
      </c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</row>
    <row r="1906" spans="1:26" ht="13.5" customHeight="1">
      <c r="A1906" s="383">
        <v>2392</v>
      </c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</row>
    <row r="1907" spans="1:26" ht="13.5" customHeight="1">
      <c r="A1907" s="383">
        <v>2393</v>
      </c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</row>
    <row r="1908" spans="1:26" ht="13.5" customHeight="1">
      <c r="A1908" s="383">
        <v>2394</v>
      </c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</row>
    <row r="1909" spans="1:26" ht="13.5" customHeight="1">
      <c r="A1909" s="383">
        <v>2395</v>
      </c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</row>
    <row r="1910" spans="1:26" ht="13.5" customHeight="1">
      <c r="A1910" s="383">
        <v>2396</v>
      </c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</row>
    <row r="1911" spans="1:26" ht="13.5" customHeight="1">
      <c r="A1911" s="383">
        <v>2397</v>
      </c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</row>
    <row r="1912" spans="1:26" ht="13.5" customHeight="1">
      <c r="A1912" s="383">
        <v>2398</v>
      </c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</row>
    <row r="1913" spans="1:26" ht="13.5" customHeight="1">
      <c r="A1913" s="383">
        <v>2399</v>
      </c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</row>
    <row r="1914" spans="1:26" ht="13.5" customHeight="1">
      <c r="A1914" s="383">
        <v>2400</v>
      </c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</row>
    <row r="1915" spans="1:26" ht="13.5" customHeight="1">
      <c r="A1915" s="383">
        <v>2401</v>
      </c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</row>
    <row r="1916" spans="1:26" ht="13.5" customHeight="1">
      <c r="A1916" s="383">
        <v>2402</v>
      </c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</row>
    <row r="1917" spans="1:26" ht="13.5" customHeight="1">
      <c r="A1917" s="383">
        <v>2403</v>
      </c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</row>
    <row r="1918" spans="1:26" ht="13.5" customHeight="1">
      <c r="A1918" s="383">
        <v>2404</v>
      </c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</row>
    <row r="1919" spans="1:26" ht="13.5" customHeight="1">
      <c r="A1919" s="383">
        <v>2405</v>
      </c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</row>
    <row r="1920" spans="1:26" ht="13.5" customHeight="1">
      <c r="A1920" s="383">
        <v>2406</v>
      </c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</row>
    <row r="1921" spans="1:26" ht="13.5" customHeight="1">
      <c r="A1921" s="383">
        <v>2407</v>
      </c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</row>
    <row r="1922" spans="1:26" ht="13.5" customHeight="1">
      <c r="A1922" s="383">
        <v>2408</v>
      </c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</row>
    <row r="1923" spans="1:26" ht="13.5" customHeight="1">
      <c r="A1923" s="383">
        <v>2409</v>
      </c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</row>
    <row r="1924" spans="1:26" ht="13.5" customHeight="1">
      <c r="A1924" s="383">
        <v>2410</v>
      </c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</row>
    <row r="1925" spans="1:26" ht="13.5" customHeight="1">
      <c r="A1925" s="383">
        <v>2411</v>
      </c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</row>
    <row r="1926" spans="1:26" ht="13.5" customHeight="1">
      <c r="A1926" s="383">
        <v>2412</v>
      </c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</row>
    <row r="1927" spans="1:26" ht="13.5" customHeight="1">
      <c r="A1927" s="383">
        <v>2413</v>
      </c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</row>
    <row r="1928" spans="1:26" ht="13.5" customHeight="1">
      <c r="A1928" s="383">
        <v>2415</v>
      </c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</row>
    <row r="1929" spans="1:26" ht="13.5" customHeight="1">
      <c r="A1929" s="383">
        <v>2416</v>
      </c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</row>
    <row r="1930" spans="1:26" ht="13.5" customHeight="1">
      <c r="A1930" s="383">
        <v>2417</v>
      </c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</row>
    <row r="1931" spans="1:26" ht="13.5" customHeight="1">
      <c r="A1931" s="383">
        <v>2418</v>
      </c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</row>
    <row r="1932" spans="1:26" ht="13.5" customHeight="1">
      <c r="A1932" s="383">
        <v>2419</v>
      </c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</row>
    <row r="1933" spans="1:26" ht="13.5" customHeight="1">
      <c r="A1933" s="383">
        <v>2420</v>
      </c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</row>
    <row r="1934" spans="1:26" ht="13.5" customHeight="1">
      <c r="A1934" s="383">
        <v>2421</v>
      </c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</row>
    <row r="1935" spans="1:26" ht="13.5" customHeight="1">
      <c r="A1935" s="383">
        <v>2422</v>
      </c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</row>
    <row r="1936" spans="1:26" ht="13.5" customHeight="1">
      <c r="A1936" s="383">
        <v>2423</v>
      </c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</row>
    <row r="1937" spans="1:26" ht="13.5" customHeight="1">
      <c r="A1937" s="383">
        <v>2424</v>
      </c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</row>
    <row r="1938" spans="1:26" ht="13.5" customHeight="1">
      <c r="A1938" s="383">
        <v>2425</v>
      </c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</row>
    <row r="1939" spans="1:26" ht="13.5" customHeight="1">
      <c r="A1939" s="383">
        <v>2426</v>
      </c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</row>
    <row r="1940" spans="1:26" ht="13.5" customHeight="1">
      <c r="A1940" s="383">
        <v>2427</v>
      </c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</row>
    <row r="1941" spans="1:26" ht="13.5" customHeight="1">
      <c r="A1941" s="383">
        <v>2429</v>
      </c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</row>
    <row r="1942" spans="1:26" ht="13.5" customHeight="1">
      <c r="A1942" s="383">
        <v>2430</v>
      </c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</row>
    <row r="1943" spans="1:26" ht="13.5" customHeight="1">
      <c r="A1943" s="383">
        <v>2432</v>
      </c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</row>
    <row r="1944" spans="1:26" ht="13.5" customHeight="1">
      <c r="A1944" s="383">
        <v>2433</v>
      </c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</row>
    <row r="1945" spans="1:26" ht="13.5" customHeight="1">
      <c r="A1945" s="383">
        <v>2434</v>
      </c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</row>
    <row r="1946" spans="1:26" ht="13.5" customHeight="1">
      <c r="A1946" s="383">
        <v>2435</v>
      </c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</row>
    <row r="1947" spans="1:26" ht="13.5" customHeight="1">
      <c r="A1947" s="383">
        <v>2436</v>
      </c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</row>
    <row r="1948" spans="1:26" ht="13.5" customHeight="1">
      <c r="A1948" s="383">
        <v>2437</v>
      </c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</row>
    <row r="1949" spans="1:26" ht="13.5" customHeight="1">
      <c r="A1949" s="383">
        <v>2438</v>
      </c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</row>
    <row r="1950" spans="1:26" ht="13.5" customHeight="1">
      <c r="A1950" s="383">
        <v>2440</v>
      </c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</row>
    <row r="1951" spans="1:26" ht="13.5" customHeight="1">
      <c r="A1951" s="383">
        <v>2442</v>
      </c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</row>
    <row r="1952" spans="1:26" ht="13.5" customHeight="1">
      <c r="A1952" s="383">
        <v>2443</v>
      </c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</row>
    <row r="1953" spans="1:26" ht="13.5" customHeight="1">
      <c r="A1953" s="383">
        <v>2445</v>
      </c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  <c r="V1953" s="27"/>
      <c r="W1953" s="27"/>
      <c r="X1953" s="27"/>
      <c r="Y1953" s="27"/>
      <c r="Z1953" s="27"/>
    </row>
    <row r="1954" spans="1:26" ht="13.5" customHeight="1">
      <c r="A1954" s="383">
        <v>2446</v>
      </c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  <c r="V1954" s="27"/>
      <c r="W1954" s="27"/>
      <c r="X1954" s="27"/>
      <c r="Y1954" s="27"/>
      <c r="Z1954" s="27"/>
    </row>
    <row r="1955" spans="1:26" ht="13.5" customHeight="1">
      <c r="A1955" s="383">
        <v>2447</v>
      </c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  <c r="V1955" s="27"/>
      <c r="W1955" s="27"/>
      <c r="X1955" s="27"/>
      <c r="Y1955" s="27"/>
      <c r="Z1955" s="27"/>
    </row>
    <row r="1956" spans="1:26" ht="13.5" customHeight="1">
      <c r="A1956" s="383">
        <v>2448</v>
      </c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  <c r="V1956" s="27"/>
      <c r="W1956" s="27"/>
      <c r="X1956" s="27"/>
      <c r="Y1956" s="27"/>
      <c r="Z1956" s="27"/>
    </row>
    <row r="1957" spans="1:26" ht="13.5" customHeight="1">
      <c r="A1957" s="383">
        <v>2449</v>
      </c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</row>
    <row r="1958" spans="1:26" ht="13.5" customHeight="1">
      <c r="A1958" s="383">
        <v>2450</v>
      </c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  <c r="V1958" s="27"/>
      <c r="W1958" s="27"/>
      <c r="X1958" s="27"/>
      <c r="Y1958" s="27"/>
      <c r="Z1958" s="27"/>
    </row>
    <row r="1959" spans="1:26" ht="13.5" customHeight="1">
      <c r="A1959" s="383">
        <v>2451</v>
      </c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  <c r="V1959" s="27"/>
      <c r="W1959" s="27"/>
      <c r="X1959" s="27"/>
      <c r="Y1959" s="27"/>
      <c r="Z1959" s="27"/>
    </row>
    <row r="1960" spans="1:26" ht="13.5" customHeight="1">
      <c r="A1960" s="383">
        <v>2452</v>
      </c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  <c r="V1960" s="27"/>
      <c r="W1960" s="27"/>
      <c r="X1960" s="27"/>
      <c r="Y1960" s="27"/>
      <c r="Z1960" s="27"/>
    </row>
    <row r="1961" spans="1:26" ht="13.5" customHeight="1">
      <c r="A1961" s="383">
        <v>2453</v>
      </c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  <c r="V1961" s="27"/>
      <c r="W1961" s="27"/>
      <c r="X1961" s="27"/>
      <c r="Y1961" s="27"/>
      <c r="Z1961" s="27"/>
    </row>
    <row r="1962" spans="1:26" ht="13.5" customHeight="1">
      <c r="A1962" s="383">
        <v>2454</v>
      </c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27"/>
      <c r="Y1962" s="27"/>
      <c r="Z1962" s="27"/>
    </row>
    <row r="1963" spans="1:26" ht="13.5" customHeight="1">
      <c r="A1963" s="383">
        <v>2455</v>
      </c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  <c r="V1963" s="27"/>
      <c r="W1963" s="27"/>
      <c r="X1963" s="27"/>
      <c r="Y1963" s="27"/>
      <c r="Z1963" s="27"/>
    </row>
    <row r="1964" spans="1:26" ht="13.5" customHeight="1">
      <c r="A1964" s="383">
        <v>2456</v>
      </c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  <c r="V1964" s="27"/>
      <c r="W1964" s="27"/>
      <c r="X1964" s="27"/>
      <c r="Y1964" s="27"/>
      <c r="Z1964" s="27"/>
    </row>
    <row r="1965" spans="1:26" ht="13.5" customHeight="1">
      <c r="A1965" s="383">
        <v>2458</v>
      </c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  <c r="V1965" s="27"/>
      <c r="W1965" s="27"/>
      <c r="X1965" s="27"/>
      <c r="Y1965" s="27"/>
      <c r="Z1965" s="27"/>
    </row>
    <row r="1966" spans="1:26" ht="13.5" customHeight="1">
      <c r="A1966" s="383">
        <v>2459</v>
      </c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  <c r="V1966" s="27"/>
      <c r="W1966" s="27"/>
      <c r="X1966" s="27"/>
      <c r="Y1966" s="27"/>
      <c r="Z1966" s="27"/>
    </row>
    <row r="1967" spans="1:26" ht="13.5" customHeight="1">
      <c r="A1967" s="383">
        <v>2460</v>
      </c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  <c r="V1967" s="27"/>
      <c r="W1967" s="27"/>
      <c r="X1967" s="27"/>
      <c r="Y1967" s="27"/>
      <c r="Z1967" s="27"/>
    </row>
    <row r="1968" spans="1:26" ht="13.5" customHeight="1">
      <c r="A1968" s="383">
        <v>2461</v>
      </c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  <c r="V1968" s="27"/>
      <c r="W1968" s="27"/>
      <c r="X1968" s="27"/>
      <c r="Y1968" s="27"/>
      <c r="Z1968" s="27"/>
    </row>
    <row r="1969" spans="1:26" ht="13.5" customHeight="1">
      <c r="A1969" s="383">
        <v>2463</v>
      </c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  <c r="V1969" s="27"/>
      <c r="W1969" s="27"/>
      <c r="X1969" s="27"/>
      <c r="Y1969" s="27"/>
      <c r="Z1969" s="27"/>
    </row>
    <row r="1970" spans="1:26" ht="13.5" customHeight="1">
      <c r="A1970" s="383">
        <v>2464</v>
      </c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  <c r="V1970" s="27"/>
      <c r="W1970" s="27"/>
      <c r="X1970" s="27"/>
      <c r="Y1970" s="27"/>
      <c r="Z1970" s="27"/>
    </row>
    <row r="1971" spans="1:26" ht="13.5" customHeight="1">
      <c r="A1971" s="383">
        <v>2465</v>
      </c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  <c r="V1971" s="27"/>
      <c r="W1971" s="27"/>
      <c r="X1971" s="27"/>
      <c r="Y1971" s="27"/>
      <c r="Z1971" s="27"/>
    </row>
    <row r="1972" spans="1:26" ht="13.5" customHeight="1">
      <c r="A1972" s="383">
        <v>2466</v>
      </c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  <c r="V1972" s="27"/>
      <c r="W1972" s="27"/>
      <c r="X1972" s="27"/>
      <c r="Y1972" s="27"/>
      <c r="Z1972" s="27"/>
    </row>
    <row r="1973" spans="1:26" ht="13.5" customHeight="1">
      <c r="A1973" s="383">
        <v>2467</v>
      </c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  <c r="V1973" s="27"/>
      <c r="W1973" s="27"/>
      <c r="X1973" s="27"/>
      <c r="Y1973" s="27"/>
      <c r="Z1973" s="27"/>
    </row>
    <row r="1974" spans="1:26" ht="13.5" customHeight="1">
      <c r="A1974" s="383">
        <v>2468</v>
      </c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</row>
    <row r="1975" spans="1:26" ht="13.5" customHeight="1">
      <c r="A1975" s="383">
        <v>2469</v>
      </c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  <c r="V1975" s="27"/>
      <c r="W1975" s="27"/>
      <c r="X1975" s="27"/>
      <c r="Y1975" s="27"/>
      <c r="Z1975" s="27"/>
    </row>
    <row r="1976" spans="1:26" ht="13.5" customHeight="1">
      <c r="A1976" s="383">
        <v>2470</v>
      </c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  <c r="V1976" s="27"/>
      <c r="W1976" s="27"/>
      <c r="X1976" s="27"/>
      <c r="Y1976" s="27"/>
      <c r="Z1976" s="27"/>
    </row>
    <row r="1977" spans="1:26" ht="13.5" customHeight="1">
      <c r="A1977" s="383">
        <v>2471</v>
      </c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</row>
    <row r="1978" spans="1:26" ht="13.5" customHeight="1">
      <c r="A1978" s="383">
        <v>2472</v>
      </c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  <c r="V1978" s="27"/>
      <c r="W1978" s="27"/>
      <c r="X1978" s="27"/>
      <c r="Y1978" s="27"/>
      <c r="Z1978" s="27"/>
    </row>
    <row r="1979" spans="1:26" ht="13.5" customHeight="1">
      <c r="A1979" s="383">
        <v>2473</v>
      </c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  <c r="V1979" s="27"/>
      <c r="W1979" s="27"/>
      <c r="X1979" s="27"/>
      <c r="Y1979" s="27"/>
      <c r="Z1979" s="27"/>
    </row>
    <row r="1980" spans="1:26" ht="13.5" customHeight="1">
      <c r="A1980" s="383">
        <v>2474</v>
      </c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  <c r="V1980" s="27"/>
      <c r="W1980" s="27"/>
      <c r="X1980" s="27"/>
      <c r="Y1980" s="27"/>
      <c r="Z1980" s="27"/>
    </row>
    <row r="1981" spans="1:26" ht="13.5" customHeight="1">
      <c r="A1981" s="383">
        <v>2475</v>
      </c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</row>
    <row r="1982" spans="1:26" ht="13.5" customHeight="1">
      <c r="A1982" s="383">
        <v>2476</v>
      </c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  <c r="V1982" s="27"/>
      <c r="W1982" s="27"/>
      <c r="X1982" s="27"/>
      <c r="Y1982" s="27"/>
      <c r="Z1982" s="27"/>
    </row>
    <row r="1983" spans="1:26" ht="13.5" customHeight="1">
      <c r="A1983" s="383">
        <v>2477</v>
      </c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  <c r="V1983" s="27"/>
      <c r="W1983" s="27"/>
      <c r="X1983" s="27"/>
      <c r="Y1983" s="27"/>
      <c r="Z1983" s="27"/>
    </row>
    <row r="1984" spans="1:26" ht="13.5" customHeight="1">
      <c r="A1984" s="383">
        <v>2478</v>
      </c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  <c r="V1984" s="27"/>
      <c r="W1984" s="27"/>
      <c r="X1984" s="27"/>
      <c r="Y1984" s="27"/>
      <c r="Z1984" s="27"/>
    </row>
    <row r="1985" spans="1:26" ht="13.5" customHeight="1">
      <c r="A1985" s="383">
        <v>2479</v>
      </c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  <c r="V1985" s="27"/>
      <c r="W1985" s="27"/>
      <c r="X1985" s="27"/>
      <c r="Y1985" s="27"/>
      <c r="Z1985" s="27"/>
    </row>
    <row r="1986" spans="1:26" ht="13.5" customHeight="1">
      <c r="A1986" s="383">
        <v>2480</v>
      </c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  <c r="V1986" s="27"/>
      <c r="W1986" s="27"/>
      <c r="X1986" s="27"/>
      <c r="Y1986" s="27"/>
      <c r="Z1986" s="27"/>
    </row>
    <row r="1987" spans="1:26" ht="13.5" customHeight="1">
      <c r="A1987" s="383">
        <v>2481</v>
      </c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  <c r="V1987" s="27"/>
      <c r="W1987" s="27"/>
      <c r="X1987" s="27"/>
      <c r="Y1987" s="27"/>
      <c r="Z1987" s="27"/>
    </row>
    <row r="1988" spans="1:26" ht="13.5" customHeight="1">
      <c r="A1988" s="383">
        <v>2482</v>
      </c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  <c r="V1988" s="27"/>
      <c r="W1988" s="27"/>
      <c r="X1988" s="27"/>
      <c r="Y1988" s="27"/>
      <c r="Z1988" s="27"/>
    </row>
    <row r="1989" spans="1:26" ht="13.5" customHeight="1">
      <c r="A1989" s="383">
        <v>2483</v>
      </c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  <c r="V1989" s="27"/>
      <c r="W1989" s="27"/>
      <c r="X1989" s="27"/>
      <c r="Y1989" s="27"/>
      <c r="Z1989" s="27"/>
    </row>
    <row r="1990" spans="1:26" ht="13.5" customHeight="1">
      <c r="A1990" s="383">
        <v>2484</v>
      </c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  <c r="V1990" s="27"/>
      <c r="W1990" s="27"/>
      <c r="X1990" s="27"/>
      <c r="Y1990" s="27"/>
      <c r="Z1990" s="27"/>
    </row>
    <row r="1991" spans="1:26" ht="13.5" customHeight="1">
      <c r="A1991" s="383">
        <v>2485</v>
      </c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  <c r="V1991" s="27"/>
      <c r="W1991" s="27"/>
      <c r="X1991" s="27"/>
      <c r="Y1991" s="27"/>
      <c r="Z1991" s="27"/>
    </row>
    <row r="1992" spans="1:26" ht="13.5" customHeight="1">
      <c r="A1992" s="383">
        <v>2486</v>
      </c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</row>
    <row r="1993" spans="1:26" ht="13.5" customHeight="1">
      <c r="A1993" s="383">
        <v>2487</v>
      </c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  <c r="V1993" s="27"/>
      <c r="W1993" s="27"/>
      <c r="X1993" s="27"/>
      <c r="Y1993" s="27"/>
      <c r="Z1993" s="27"/>
    </row>
    <row r="1994" spans="1:26" ht="13.5" customHeight="1">
      <c r="A1994" s="383">
        <v>2488</v>
      </c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  <c r="V1994" s="27"/>
      <c r="W1994" s="27"/>
      <c r="X1994" s="27"/>
      <c r="Y1994" s="27"/>
      <c r="Z1994" s="27"/>
    </row>
    <row r="1995" spans="1:26" ht="13.5" customHeight="1">
      <c r="A1995" s="383">
        <v>2489</v>
      </c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  <c r="V1995" s="27"/>
      <c r="W1995" s="27"/>
      <c r="X1995" s="27"/>
      <c r="Y1995" s="27"/>
      <c r="Z1995" s="27"/>
    </row>
    <row r="1996" spans="1:26" ht="13.5" customHeight="1">
      <c r="A1996" s="383">
        <v>2490</v>
      </c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</row>
    <row r="1997" spans="1:26" ht="13.5" customHeight="1">
      <c r="A1997" s="383">
        <v>2491</v>
      </c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</row>
    <row r="1998" spans="1:26" ht="13.5" customHeight="1">
      <c r="A1998" s="383">
        <v>2493</v>
      </c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  <c r="V1998" s="27"/>
      <c r="W1998" s="27"/>
      <c r="X1998" s="27"/>
      <c r="Y1998" s="27"/>
      <c r="Z1998" s="27"/>
    </row>
    <row r="1999" spans="1:26" ht="13.5" customHeight="1">
      <c r="A1999" s="383">
        <v>2494</v>
      </c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</row>
    <row r="2000" spans="1:26" ht="13.5" customHeight="1">
      <c r="A2000" s="383">
        <v>2495</v>
      </c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  <c r="V2000" s="27"/>
      <c r="W2000" s="27"/>
      <c r="X2000" s="27"/>
      <c r="Y2000" s="27"/>
      <c r="Z2000" s="27"/>
    </row>
    <row r="2001" spans="1:26" ht="13.5" customHeight="1">
      <c r="A2001" s="383">
        <v>2497</v>
      </c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  <c r="V2001" s="27"/>
      <c r="W2001" s="27"/>
      <c r="X2001" s="27"/>
      <c r="Y2001" s="27"/>
      <c r="Z2001" s="27"/>
    </row>
    <row r="2002" spans="1:26" ht="13.5" customHeight="1">
      <c r="A2002" s="383">
        <v>2498</v>
      </c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</row>
    <row r="2003" spans="1:26" ht="13.5" customHeight="1">
      <c r="A2003" s="383">
        <v>2500</v>
      </c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  <c r="V2003" s="27"/>
      <c r="W2003" s="27"/>
      <c r="X2003" s="27"/>
      <c r="Y2003" s="27"/>
      <c r="Z2003" s="27"/>
    </row>
    <row r="2004" spans="1:26" ht="13.5" customHeight="1">
      <c r="A2004" s="383">
        <v>2502</v>
      </c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</row>
    <row r="2005" spans="1:26" ht="13.5" customHeight="1">
      <c r="A2005" s="383">
        <v>2503</v>
      </c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  <c r="V2005" s="27"/>
      <c r="W2005" s="27"/>
      <c r="X2005" s="27"/>
      <c r="Y2005" s="27"/>
      <c r="Z2005" s="27"/>
    </row>
    <row r="2006" spans="1:26" ht="13.5" customHeight="1">
      <c r="A2006" s="383">
        <v>2504</v>
      </c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  <c r="V2006" s="27"/>
      <c r="W2006" s="27"/>
      <c r="X2006" s="27"/>
      <c r="Y2006" s="27"/>
      <c r="Z2006" s="27"/>
    </row>
    <row r="2007" spans="1:26" ht="13.5" customHeight="1">
      <c r="A2007" s="383">
        <v>2505</v>
      </c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  <c r="V2007" s="27"/>
      <c r="W2007" s="27"/>
      <c r="X2007" s="27"/>
      <c r="Y2007" s="27"/>
      <c r="Z2007" s="27"/>
    </row>
    <row r="2008" spans="1:26" ht="13.5" customHeight="1">
      <c r="A2008" s="383">
        <v>2506</v>
      </c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  <c r="V2008" s="27"/>
      <c r="W2008" s="27"/>
      <c r="X2008" s="27"/>
      <c r="Y2008" s="27"/>
      <c r="Z2008" s="27"/>
    </row>
    <row r="2009" spans="1:26" ht="13.5" customHeight="1">
      <c r="A2009" s="383">
        <v>2507</v>
      </c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  <c r="V2009" s="27"/>
      <c r="W2009" s="27"/>
      <c r="X2009" s="27"/>
      <c r="Y2009" s="27"/>
      <c r="Z2009" s="27"/>
    </row>
    <row r="2010" spans="1:26" ht="13.5" customHeight="1">
      <c r="A2010" s="383">
        <v>2508</v>
      </c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  <c r="V2010" s="27"/>
      <c r="W2010" s="27"/>
      <c r="X2010" s="27"/>
      <c r="Y2010" s="27"/>
      <c r="Z2010" s="27"/>
    </row>
    <row r="2011" spans="1:26" ht="13.5" customHeight="1">
      <c r="A2011" s="383">
        <v>2509</v>
      </c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  <c r="V2011" s="27"/>
      <c r="W2011" s="27"/>
      <c r="X2011" s="27"/>
      <c r="Y2011" s="27"/>
      <c r="Z2011" s="27"/>
    </row>
    <row r="2012" spans="1:26" ht="13.5" customHeight="1">
      <c r="A2012" s="383">
        <v>2510</v>
      </c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  <c r="V2012" s="27"/>
      <c r="W2012" s="27"/>
      <c r="X2012" s="27"/>
      <c r="Y2012" s="27"/>
      <c r="Z2012" s="27"/>
    </row>
    <row r="2013" spans="1:26" ht="13.5" customHeight="1">
      <c r="A2013" s="383">
        <v>2511</v>
      </c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  <c r="V2013" s="27"/>
      <c r="W2013" s="27"/>
      <c r="X2013" s="27"/>
      <c r="Y2013" s="27"/>
      <c r="Z2013" s="27"/>
    </row>
    <row r="2014" spans="1:26" ht="13.5" customHeight="1">
      <c r="A2014" s="383">
        <v>2512</v>
      </c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  <c r="V2014" s="27"/>
      <c r="W2014" s="27"/>
      <c r="X2014" s="27"/>
      <c r="Y2014" s="27"/>
      <c r="Z2014" s="27"/>
    </row>
    <row r="2015" spans="1:26" ht="13.5" customHeight="1">
      <c r="A2015" s="383">
        <v>2513</v>
      </c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</row>
    <row r="2016" spans="1:26" ht="13.5" customHeight="1">
      <c r="A2016" s="383">
        <v>2514</v>
      </c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  <c r="V2016" s="27"/>
      <c r="W2016" s="27"/>
      <c r="X2016" s="27"/>
      <c r="Y2016" s="27"/>
      <c r="Z2016" s="27"/>
    </row>
    <row r="2017" spans="1:26" ht="13.5" customHeight="1">
      <c r="A2017" s="383">
        <v>2515</v>
      </c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7"/>
      <c r="W2017" s="27"/>
      <c r="X2017" s="27"/>
      <c r="Y2017" s="27"/>
      <c r="Z2017" s="27"/>
    </row>
    <row r="2018" spans="1:26" ht="13.5" customHeight="1">
      <c r="A2018" s="383">
        <v>2516</v>
      </c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  <c r="V2018" s="27"/>
      <c r="W2018" s="27"/>
      <c r="X2018" s="27"/>
      <c r="Y2018" s="27"/>
      <c r="Z2018" s="27"/>
    </row>
    <row r="2019" spans="1:26" ht="13.5" customHeight="1">
      <c r="A2019" s="383">
        <v>2517</v>
      </c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</row>
    <row r="2020" spans="1:26" ht="13.5" customHeight="1">
      <c r="A2020" s="383">
        <v>2519</v>
      </c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  <c r="V2020" s="27"/>
      <c r="W2020" s="27"/>
      <c r="X2020" s="27"/>
      <c r="Y2020" s="27"/>
      <c r="Z2020" s="27"/>
    </row>
    <row r="2021" spans="1:26" ht="13.5" customHeight="1">
      <c r="A2021" s="383">
        <v>2520</v>
      </c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  <c r="V2021" s="27"/>
      <c r="W2021" s="27"/>
      <c r="X2021" s="27"/>
      <c r="Y2021" s="27"/>
      <c r="Z2021" s="27"/>
    </row>
    <row r="2022" spans="1:26" ht="13.5" customHeight="1">
      <c r="A2022" s="383">
        <v>2521</v>
      </c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  <c r="V2022" s="27"/>
      <c r="W2022" s="27"/>
      <c r="X2022" s="27"/>
      <c r="Y2022" s="27"/>
      <c r="Z2022" s="27"/>
    </row>
    <row r="2023" spans="1:26" ht="13.5" customHeight="1">
      <c r="A2023" s="383">
        <v>2522</v>
      </c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  <c r="V2023" s="27"/>
      <c r="W2023" s="27"/>
      <c r="X2023" s="27"/>
      <c r="Y2023" s="27"/>
      <c r="Z2023" s="27"/>
    </row>
    <row r="2024" spans="1:26" ht="13.5" customHeight="1">
      <c r="A2024" s="383">
        <v>2523</v>
      </c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</row>
    <row r="2025" spans="1:26" ht="13.5" customHeight="1">
      <c r="A2025" s="383">
        <v>2524</v>
      </c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  <c r="V2025" s="27"/>
      <c r="W2025" s="27"/>
      <c r="X2025" s="27"/>
      <c r="Y2025" s="27"/>
      <c r="Z2025" s="27"/>
    </row>
    <row r="2026" spans="1:26" ht="13.5" customHeight="1">
      <c r="A2026" s="383">
        <v>2525</v>
      </c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</row>
    <row r="2027" spans="1:26" ht="13.5" customHeight="1">
      <c r="A2027" s="383">
        <v>2526</v>
      </c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  <c r="V2027" s="27"/>
      <c r="W2027" s="27"/>
      <c r="X2027" s="27"/>
      <c r="Y2027" s="27"/>
      <c r="Z2027" s="27"/>
    </row>
    <row r="2028" spans="1:26" ht="13.5" customHeight="1">
      <c r="A2028" s="383">
        <v>2528</v>
      </c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  <c r="V2028" s="27"/>
      <c r="W2028" s="27"/>
      <c r="X2028" s="27"/>
      <c r="Y2028" s="27"/>
      <c r="Z2028" s="27"/>
    </row>
    <row r="2029" spans="1:26" ht="13.5" customHeight="1">
      <c r="A2029" s="383">
        <v>2529</v>
      </c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  <c r="V2029" s="27"/>
      <c r="W2029" s="27"/>
      <c r="X2029" s="27"/>
      <c r="Y2029" s="27"/>
      <c r="Z2029" s="27"/>
    </row>
    <row r="2030" spans="1:26" ht="13.5" customHeight="1">
      <c r="A2030" s="383">
        <v>2530</v>
      </c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</row>
    <row r="2031" spans="1:26" ht="13.5" customHeight="1">
      <c r="A2031" s="383">
        <v>2531</v>
      </c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</row>
    <row r="2032" spans="1:26" ht="13.5" customHeight="1">
      <c r="A2032" s="383">
        <v>2533</v>
      </c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  <c r="V2032" s="27"/>
      <c r="W2032" s="27"/>
      <c r="X2032" s="27"/>
      <c r="Y2032" s="27"/>
      <c r="Z2032" s="27"/>
    </row>
    <row r="2033" spans="1:26" ht="13.5" customHeight="1">
      <c r="A2033" s="383">
        <v>2534</v>
      </c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  <c r="V2033" s="27"/>
      <c r="W2033" s="27"/>
      <c r="X2033" s="27"/>
      <c r="Y2033" s="27"/>
      <c r="Z2033" s="27"/>
    </row>
    <row r="2034" spans="1:26" ht="13.5" customHeight="1">
      <c r="A2034" s="383">
        <v>2535</v>
      </c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  <c r="V2034" s="27"/>
      <c r="W2034" s="27"/>
      <c r="X2034" s="27"/>
      <c r="Y2034" s="27"/>
      <c r="Z2034" s="27"/>
    </row>
    <row r="2035" spans="1:26" ht="13.5" customHeight="1">
      <c r="A2035" s="383">
        <v>2536</v>
      </c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  <c r="V2035" s="27"/>
      <c r="W2035" s="27"/>
      <c r="X2035" s="27"/>
      <c r="Y2035" s="27"/>
      <c r="Z2035" s="27"/>
    </row>
    <row r="2036" spans="1:26" ht="13.5" customHeight="1">
      <c r="A2036" s="383">
        <v>2537</v>
      </c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  <c r="V2036" s="27"/>
      <c r="W2036" s="27"/>
      <c r="X2036" s="27"/>
      <c r="Y2036" s="27"/>
      <c r="Z2036" s="27"/>
    </row>
    <row r="2037" spans="1:26" ht="13.5" customHeight="1">
      <c r="A2037" s="383">
        <v>2538</v>
      </c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  <c r="V2037" s="27"/>
      <c r="W2037" s="27"/>
      <c r="X2037" s="27"/>
      <c r="Y2037" s="27"/>
      <c r="Z2037" s="27"/>
    </row>
    <row r="2038" spans="1:26" ht="13.5" customHeight="1">
      <c r="A2038" s="383">
        <v>2539</v>
      </c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</row>
    <row r="2039" spans="1:26" ht="13.5" customHeight="1">
      <c r="A2039" s="383">
        <v>2540</v>
      </c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</row>
    <row r="2040" spans="1:26" ht="13.5" customHeight="1">
      <c r="A2040" s="383">
        <v>2541</v>
      </c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  <c r="V2040" s="27"/>
      <c r="W2040" s="27"/>
      <c r="X2040" s="27"/>
      <c r="Y2040" s="27"/>
      <c r="Z2040" s="27"/>
    </row>
    <row r="2041" spans="1:26" ht="13.5" customHeight="1">
      <c r="A2041" s="383">
        <v>2542</v>
      </c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  <c r="V2041" s="27"/>
      <c r="W2041" s="27"/>
      <c r="X2041" s="27"/>
      <c r="Y2041" s="27"/>
      <c r="Z2041" s="27"/>
    </row>
    <row r="2042" spans="1:26" ht="13.5" customHeight="1">
      <c r="A2042" s="383">
        <v>2543</v>
      </c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  <c r="V2042" s="27"/>
      <c r="W2042" s="27"/>
      <c r="X2042" s="27"/>
      <c r="Y2042" s="27"/>
      <c r="Z2042" s="27"/>
    </row>
    <row r="2043" spans="1:26" ht="13.5" customHeight="1">
      <c r="A2043" s="383">
        <v>2544</v>
      </c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  <c r="V2043" s="27"/>
      <c r="W2043" s="27"/>
      <c r="X2043" s="27"/>
      <c r="Y2043" s="27"/>
      <c r="Z2043" s="27"/>
    </row>
    <row r="2044" spans="1:26" ht="13.5" customHeight="1">
      <c r="A2044" s="383">
        <v>2549</v>
      </c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</row>
    <row r="2045" spans="1:26" ht="13.5" customHeight="1">
      <c r="A2045" s="383">
        <v>2550</v>
      </c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  <c r="V2045" s="27"/>
      <c r="W2045" s="27"/>
      <c r="X2045" s="27"/>
      <c r="Y2045" s="27"/>
      <c r="Z2045" s="27"/>
    </row>
    <row r="2046" spans="1:26" ht="13.5" customHeight="1">
      <c r="A2046" s="383">
        <v>2551</v>
      </c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  <c r="V2046" s="27"/>
      <c r="W2046" s="27"/>
      <c r="X2046" s="27"/>
      <c r="Y2046" s="27"/>
      <c r="Z2046" s="27"/>
    </row>
    <row r="2047" spans="1:26" ht="13.5" customHeight="1">
      <c r="A2047" s="383">
        <v>2552</v>
      </c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  <c r="V2047" s="27"/>
      <c r="W2047" s="27"/>
      <c r="X2047" s="27"/>
      <c r="Y2047" s="27"/>
      <c r="Z2047" s="27"/>
    </row>
    <row r="2048" spans="1:26" ht="13.5" customHeight="1">
      <c r="A2048" s="383">
        <v>2554</v>
      </c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  <c r="V2048" s="27"/>
      <c r="W2048" s="27"/>
      <c r="X2048" s="27"/>
      <c r="Y2048" s="27"/>
      <c r="Z2048" s="27"/>
    </row>
    <row r="2049" spans="1:26" ht="13.5" customHeight="1">
      <c r="A2049" s="383">
        <v>2571</v>
      </c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  <c r="V2049" s="27"/>
      <c r="W2049" s="27"/>
      <c r="X2049" s="27"/>
      <c r="Y2049" s="27"/>
      <c r="Z2049" s="27"/>
    </row>
    <row r="2050" spans="1:26" ht="13.5" customHeight="1">
      <c r="A2050" s="383">
        <v>2574</v>
      </c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  <c r="V2050" s="27"/>
      <c r="W2050" s="27"/>
      <c r="X2050" s="27"/>
      <c r="Y2050" s="27"/>
      <c r="Z2050" s="27"/>
    </row>
    <row r="2051" spans="1:26" ht="13.5" customHeight="1">
      <c r="A2051" s="383">
        <v>2575</v>
      </c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  <c r="V2051" s="27"/>
      <c r="W2051" s="27"/>
      <c r="X2051" s="27"/>
      <c r="Y2051" s="27"/>
      <c r="Z2051" s="27"/>
    </row>
    <row r="2052" spans="1:26" ht="13.5" customHeight="1">
      <c r="A2052" s="383">
        <v>2579</v>
      </c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  <c r="V2052" s="27"/>
      <c r="W2052" s="27"/>
      <c r="X2052" s="27"/>
      <c r="Y2052" s="27"/>
      <c r="Z2052" s="27"/>
    </row>
    <row r="2053" spans="1:26" ht="13.5" customHeight="1">
      <c r="A2053" s="383">
        <v>2580</v>
      </c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</row>
    <row r="2054" spans="1:26" ht="13.5" customHeight="1">
      <c r="A2054" s="383">
        <v>2582</v>
      </c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  <c r="V2054" s="27"/>
      <c r="W2054" s="27"/>
      <c r="X2054" s="27"/>
      <c r="Y2054" s="27"/>
      <c r="Z2054" s="27"/>
    </row>
    <row r="2055" spans="1:26" ht="13.5" customHeight="1">
      <c r="A2055" s="383">
        <v>2583</v>
      </c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  <c r="V2055" s="27"/>
      <c r="W2055" s="27"/>
      <c r="X2055" s="27"/>
      <c r="Y2055" s="27"/>
      <c r="Z2055" s="27"/>
    </row>
    <row r="2056" spans="1:26" ht="13.5" customHeight="1">
      <c r="A2056" s="383">
        <v>2587</v>
      </c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</row>
    <row r="2057" spans="1:26" ht="13.5" customHeight="1">
      <c r="A2057" s="383">
        <v>2589</v>
      </c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  <c r="V2057" s="27"/>
      <c r="W2057" s="27"/>
      <c r="X2057" s="27"/>
      <c r="Y2057" s="27"/>
      <c r="Z2057" s="27"/>
    </row>
    <row r="2058" spans="1:26" ht="13.5" customHeight="1">
      <c r="A2058" s="383">
        <v>2592</v>
      </c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  <c r="V2058" s="27"/>
      <c r="W2058" s="27"/>
      <c r="X2058" s="27"/>
      <c r="Y2058" s="27"/>
      <c r="Z2058" s="27"/>
    </row>
    <row r="2059" spans="1:26" ht="13.5" customHeight="1">
      <c r="A2059" s="383">
        <v>2594</v>
      </c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  <c r="V2059" s="27"/>
      <c r="W2059" s="27"/>
      <c r="X2059" s="27"/>
      <c r="Y2059" s="27"/>
      <c r="Z2059" s="27"/>
    </row>
    <row r="2060" spans="1:26" ht="13.5" customHeight="1">
      <c r="A2060" s="383">
        <v>2597</v>
      </c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</row>
    <row r="2061" spans="1:26" ht="13.5" customHeight="1">
      <c r="A2061" s="383">
        <v>2604</v>
      </c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  <c r="V2061" s="27"/>
      <c r="W2061" s="27"/>
      <c r="X2061" s="27"/>
      <c r="Y2061" s="27"/>
      <c r="Z2061" s="27"/>
    </row>
    <row r="2062" spans="1:26" ht="13.5" customHeight="1">
      <c r="A2062" s="383">
        <v>2605</v>
      </c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  <c r="V2062" s="27"/>
      <c r="W2062" s="27"/>
      <c r="X2062" s="27"/>
      <c r="Y2062" s="27"/>
      <c r="Z2062" s="27"/>
    </row>
    <row r="2063" spans="1:26" ht="13.5" customHeight="1">
      <c r="A2063" s="383">
        <v>2607</v>
      </c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  <c r="V2063" s="27"/>
      <c r="W2063" s="27"/>
      <c r="X2063" s="27"/>
      <c r="Y2063" s="27"/>
      <c r="Z2063" s="27"/>
    </row>
    <row r="2064" spans="1:26" ht="13.5" customHeight="1">
      <c r="A2064" s="383">
        <v>2613</v>
      </c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  <c r="V2064" s="27"/>
      <c r="W2064" s="27"/>
      <c r="X2064" s="27"/>
      <c r="Y2064" s="27"/>
      <c r="Z2064" s="27"/>
    </row>
    <row r="2065" spans="1:26" ht="13.5" customHeight="1">
      <c r="A2065" s="383">
        <v>2614</v>
      </c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  <c r="V2065" s="27"/>
      <c r="W2065" s="27"/>
      <c r="X2065" s="27"/>
      <c r="Y2065" s="27"/>
      <c r="Z2065" s="27"/>
    </row>
    <row r="2066" spans="1:26" ht="13.5" customHeight="1">
      <c r="A2066" s="383">
        <v>2615</v>
      </c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  <c r="V2066" s="27"/>
      <c r="W2066" s="27"/>
      <c r="X2066" s="27"/>
      <c r="Y2066" s="27"/>
      <c r="Z2066" s="27"/>
    </row>
    <row r="2067" spans="1:26" ht="13.5" customHeight="1">
      <c r="A2067" s="383">
        <v>2616</v>
      </c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  <c r="V2067" s="27"/>
      <c r="W2067" s="27"/>
      <c r="X2067" s="27"/>
      <c r="Y2067" s="27"/>
      <c r="Z2067" s="27"/>
    </row>
    <row r="2068" spans="1:26" ht="13.5" customHeight="1">
      <c r="A2068" s="383">
        <v>2624</v>
      </c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  <c r="V2068" s="27"/>
      <c r="W2068" s="27"/>
      <c r="X2068" s="27"/>
      <c r="Y2068" s="27"/>
      <c r="Z2068" s="27"/>
    </row>
    <row r="2069" spans="1:26" ht="13.5" customHeight="1">
      <c r="A2069" s="383">
        <v>2625</v>
      </c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  <c r="V2069" s="27"/>
      <c r="W2069" s="27"/>
      <c r="X2069" s="27"/>
      <c r="Y2069" s="27"/>
      <c r="Z2069" s="27"/>
    </row>
    <row r="2070" spans="1:26" ht="13.5" customHeight="1">
      <c r="A2070" s="383">
        <v>2626</v>
      </c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  <c r="V2070" s="27"/>
      <c r="W2070" s="27"/>
      <c r="X2070" s="27"/>
      <c r="Y2070" s="27"/>
      <c r="Z2070" s="27"/>
    </row>
    <row r="2071" spans="1:26" ht="13.5" customHeight="1">
      <c r="A2071" s="383">
        <v>2628</v>
      </c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</row>
    <row r="2072" spans="1:26" ht="13.5" customHeight="1">
      <c r="A2072" s="383">
        <v>2631</v>
      </c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  <c r="V2072" s="27"/>
      <c r="W2072" s="27"/>
      <c r="X2072" s="27"/>
      <c r="Y2072" s="27"/>
      <c r="Z2072" s="27"/>
    </row>
    <row r="2073" spans="1:26" ht="13.5" customHeight="1">
      <c r="A2073" s="383">
        <v>2636</v>
      </c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  <c r="V2073" s="27"/>
      <c r="W2073" s="27"/>
      <c r="X2073" s="27"/>
      <c r="Y2073" s="27"/>
      <c r="Z2073" s="27"/>
    </row>
    <row r="2074" spans="1:26" ht="13.5" customHeight="1">
      <c r="A2074" s="383">
        <v>2637</v>
      </c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  <c r="V2074" s="27"/>
      <c r="W2074" s="27"/>
      <c r="X2074" s="27"/>
      <c r="Y2074" s="27"/>
      <c r="Z2074" s="27"/>
    </row>
    <row r="2075" spans="1:26" ht="13.5" customHeight="1">
      <c r="A2075" s="383">
        <v>2639</v>
      </c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  <c r="V2075" s="27"/>
      <c r="W2075" s="27"/>
      <c r="X2075" s="27"/>
      <c r="Y2075" s="27"/>
      <c r="Z2075" s="27"/>
    </row>
    <row r="2076" spans="1:26" ht="13.5" customHeight="1">
      <c r="A2076" s="383">
        <v>2641</v>
      </c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  <c r="V2076" s="27"/>
      <c r="W2076" s="27"/>
      <c r="X2076" s="27"/>
      <c r="Y2076" s="27"/>
      <c r="Z2076" s="27"/>
    </row>
    <row r="2077" spans="1:26" ht="13.5" customHeight="1">
      <c r="A2077" s="383">
        <v>2643</v>
      </c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  <c r="V2077" s="27"/>
      <c r="W2077" s="27"/>
      <c r="X2077" s="27"/>
      <c r="Y2077" s="27"/>
      <c r="Z2077" s="27"/>
    </row>
    <row r="2078" spans="1:26" ht="13.5" customHeight="1">
      <c r="A2078" s="383">
        <v>2647</v>
      </c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  <c r="V2078" s="27"/>
      <c r="W2078" s="27"/>
      <c r="X2078" s="27"/>
      <c r="Y2078" s="27"/>
      <c r="Z2078" s="27"/>
    </row>
    <row r="2079" spans="1:26" ht="13.5" customHeight="1">
      <c r="A2079" s="383">
        <v>2648</v>
      </c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  <c r="V2079" s="27"/>
      <c r="W2079" s="27"/>
      <c r="X2079" s="27"/>
      <c r="Y2079" s="27"/>
      <c r="Z2079" s="27"/>
    </row>
    <row r="2080" spans="1:26" ht="13.5" customHeight="1">
      <c r="A2080" s="383">
        <v>2649</v>
      </c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  <c r="V2080" s="27"/>
      <c r="W2080" s="27"/>
      <c r="X2080" s="27"/>
      <c r="Y2080" s="27"/>
      <c r="Z2080" s="27"/>
    </row>
    <row r="2081" spans="1:26" ht="13.5" customHeight="1">
      <c r="A2081" s="383">
        <v>2651</v>
      </c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  <c r="V2081" s="27"/>
      <c r="W2081" s="27"/>
      <c r="X2081" s="27"/>
      <c r="Y2081" s="27"/>
      <c r="Z2081" s="27"/>
    </row>
    <row r="2082" spans="1:26" ht="13.5" customHeight="1">
      <c r="A2082" s="383">
        <v>2653</v>
      </c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</row>
    <row r="2083" spans="1:26" ht="13.5" customHeight="1">
      <c r="A2083" s="383">
        <v>2655</v>
      </c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  <c r="V2083" s="27"/>
      <c r="W2083" s="27"/>
      <c r="X2083" s="27"/>
      <c r="Y2083" s="27"/>
      <c r="Z2083" s="27"/>
    </row>
    <row r="2084" spans="1:26" ht="13.5" customHeight="1">
      <c r="A2084" s="383">
        <v>2656</v>
      </c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  <c r="V2084" s="27"/>
      <c r="W2084" s="27"/>
      <c r="X2084" s="27"/>
      <c r="Y2084" s="27"/>
      <c r="Z2084" s="27"/>
    </row>
    <row r="2085" spans="1:26" ht="13.5" customHeight="1">
      <c r="A2085" s="383">
        <v>2657</v>
      </c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  <c r="V2085" s="27"/>
      <c r="W2085" s="27"/>
      <c r="X2085" s="27"/>
      <c r="Y2085" s="27"/>
      <c r="Z2085" s="27"/>
    </row>
    <row r="2086" spans="1:26" ht="13.5" customHeight="1">
      <c r="A2086" s="383">
        <v>2658</v>
      </c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</row>
    <row r="2087" spans="1:26" ht="13.5" customHeight="1">
      <c r="A2087" s="383">
        <v>2659</v>
      </c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  <c r="V2087" s="27"/>
      <c r="W2087" s="27"/>
      <c r="X2087" s="27"/>
      <c r="Y2087" s="27"/>
      <c r="Z2087" s="27"/>
    </row>
    <row r="2088" spans="1:26" ht="13.5" customHeight="1">
      <c r="A2088" s="383">
        <v>2660</v>
      </c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  <c r="V2088" s="27"/>
      <c r="W2088" s="27"/>
      <c r="X2088" s="27"/>
      <c r="Y2088" s="27"/>
      <c r="Z2088" s="27"/>
    </row>
    <row r="2089" spans="1:26" ht="13.5" customHeight="1">
      <c r="A2089" s="383">
        <v>2661</v>
      </c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  <c r="V2089" s="27"/>
      <c r="W2089" s="27"/>
      <c r="X2089" s="27"/>
      <c r="Y2089" s="27"/>
      <c r="Z2089" s="27"/>
    </row>
    <row r="2090" spans="1:26" ht="13.5" customHeight="1">
      <c r="A2090" s="383">
        <v>2662</v>
      </c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  <c r="V2090" s="27"/>
      <c r="W2090" s="27"/>
      <c r="X2090" s="27"/>
      <c r="Y2090" s="27"/>
      <c r="Z2090" s="27"/>
    </row>
    <row r="2091" spans="1:26" ht="13.5" customHeight="1">
      <c r="A2091" s="383">
        <v>2665</v>
      </c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  <c r="V2091" s="27"/>
      <c r="W2091" s="27"/>
      <c r="X2091" s="27"/>
      <c r="Y2091" s="27"/>
      <c r="Z2091" s="27"/>
    </row>
    <row r="2092" spans="1:26" ht="13.5" customHeight="1">
      <c r="A2092" s="383">
        <v>2669</v>
      </c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  <c r="V2092" s="27"/>
      <c r="W2092" s="27"/>
      <c r="X2092" s="27"/>
      <c r="Y2092" s="27"/>
      <c r="Z2092" s="27"/>
    </row>
    <row r="2093" spans="1:26" ht="13.5" customHeight="1">
      <c r="A2093" s="383">
        <v>2671</v>
      </c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  <c r="V2093" s="27"/>
      <c r="W2093" s="27"/>
      <c r="X2093" s="27"/>
      <c r="Y2093" s="27"/>
      <c r="Z2093" s="27"/>
    </row>
    <row r="2094" spans="1:26" ht="13.5" customHeight="1">
      <c r="A2094" s="383">
        <v>2672</v>
      </c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</row>
    <row r="2095" spans="1:26" ht="13.5" customHeight="1">
      <c r="A2095" s="383">
        <v>2673</v>
      </c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  <c r="V2095" s="27"/>
      <c r="W2095" s="27"/>
      <c r="X2095" s="27"/>
      <c r="Y2095" s="27"/>
      <c r="Z2095" s="27"/>
    </row>
    <row r="2096" spans="1:26" ht="13.5" customHeight="1">
      <c r="A2096" s="383">
        <v>2674</v>
      </c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  <c r="V2096" s="27"/>
      <c r="W2096" s="27"/>
      <c r="X2096" s="27"/>
      <c r="Y2096" s="27"/>
      <c r="Z2096" s="27"/>
    </row>
    <row r="2097" spans="1:26" ht="13.5" customHeight="1">
      <c r="A2097" s="383">
        <v>2675</v>
      </c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</row>
    <row r="2098" spans="1:26" ht="13.5" customHeight="1">
      <c r="A2098" s="383">
        <v>2677</v>
      </c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  <c r="V2098" s="27"/>
      <c r="W2098" s="27"/>
      <c r="X2098" s="27"/>
      <c r="Y2098" s="27"/>
      <c r="Z2098" s="27"/>
    </row>
    <row r="2099" spans="1:26" ht="13.5" customHeight="1">
      <c r="A2099" s="383">
        <v>2678</v>
      </c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</row>
    <row r="2100" spans="1:26" ht="13.5" customHeight="1">
      <c r="A2100" s="383">
        <v>2679</v>
      </c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  <c r="V2100" s="27"/>
      <c r="W2100" s="27"/>
      <c r="X2100" s="27"/>
      <c r="Y2100" s="27"/>
      <c r="Z2100" s="27"/>
    </row>
    <row r="2101" spans="1:26" ht="13.5" customHeight="1">
      <c r="A2101" s="383">
        <v>2680</v>
      </c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  <c r="V2101" s="27"/>
      <c r="W2101" s="27"/>
      <c r="X2101" s="27"/>
      <c r="Y2101" s="27"/>
      <c r="Z2101" s="27"/>
    </row>
    <row r="2102" spans="1:26" ht="13.5" customHeight="1">
      <c r="A2102" s="383">
        <v>2681</v>
      </c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  <c r="V2102" s="27"/>
      <c r="W2102" s="27"/>
      <c r="X2102" s="27"/>
      <c r="Y2102" s="27"/>
      <c r="Z2102" s="27"/>
    </row>
    <row r="2103" spans="1:26" ht="13.5" customHeight="1">
      <c r="A2103" s="383">
        <v>2682</v>
      </c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  <c r="V2103" s="27"/>
      <c r="W2103" s="27"/>
      <c r="X2103" s="27"/>
      <c r="Y2103" s="27"/>
      <c r="Z2103" s="27"/>
    </row>
    <row r="2104" spans="1:26" ht="13.5" customHeight="1">
      <c r="A2104" s="383">
        <v>2683</v>
      </c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  <c r="V2104" s="27"/>
      <c r="W2104" s="27"/>
      <c r="X2104" s="27"/>
      <c r="Y2104" s="27"/>
      <c r="Z2104" s="27"/>
    </row>
    <row r="2105" spans="1:26" ht="13.5" customHeight="1">
      <c r="A2105" s="383">
        <v>2684</v>
      </c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  <c r="V2105" s="27"/>
      <c r="W2105" s="27"/>
      <c r="X2105" s="27"/>
      <c r="Y2105" s="27"/>
      <c r="Z2105" s="27"/>
    </row>
    <row r="2106" spans="1:26" ht="13.5" customHeight="1">
      <c r="A2106" s="383">
        <v>2685</v>
      </c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  <c r="V2106" s="27"/>
      <c r="W2106" s="27"/>
      <c r="X2106" s="27"/>
      <c r="Y2106" s="27"/>
      <c r="Z2106" s="27"/>
    </row>
    <row r="2107" spans="1:26" ht="13.5" customHeight="1">
      <c r="A2107" s="383">
        <v>2687</v>
      </c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7"/>
      <c r="W2107" s="27"/>
      <c r="X2107" s="27"/>
      <c r="Y2107" s="27"/>
      <c r="Z2107" s="27"/>
    </row>
    <row r="2108" spans="1:26" ht="13.5" customHeight="1">
      <c r="A2108" s="383">
        <v>2688</v>
      </c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</row>
    <row r="2109" spans="1:26" ht="13.5" customHeight="1">
      <c r="A2109" s="383">
        <v>2689</v>
      </c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  <c r="V2109" s="27"/>
      <c r="W2109" s="27"/>
      <c r="X2109" s="27"/>
      <c r="Y2109" s="27"/>
      <c r="Z2109" s="27"/>
    </row>
    <row r="2110" spans="1:26" ht="13.5" customHeight="1">
      <c r="A2110" s="383">
        <v>2690</v>
      </c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7"/>
      <c r="W2110" s="27"/>
      <c r="X2110" s="27"/>
      <c r="Y2110" s="27"/>
      <c r="Z2110" s="27"/>
    </row>
    <row r="2111" spans="1:26" ht="13.5" customHeight="1">
      <c r="A2111" s="383">
        <v>2691</v>
      </c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7"/>
      <c r="W2111" s="27"/>
      <c r="X2111" s="27"/>
      <c r="Y2111" s="27"/>
      <c r="Z2111" s="27"/>
    </row>
    <row r="2112" spans="1:26" ht="13.5" customHeight="1">
      <c r="A2112" s="383">
        <v>2692</v>
      </c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7"/>
      <c r="W2112" s="27"/>
      <c r="X2112" s="27"/>
      <c r="Y2112" s="27"/>
      <c r="Z2112" s="27"/>
    </row>
    <row r="2113" spans="1:26" ht="13.5" customHeight="1">
      <c r="A2113" s="383">
        <v>2693</v>
      </c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7"/>
      <c r="W2113" s="27"/>
      <c r="X2113" s="27"/>
      <c r="Y2113" s="27"/>
      <c r="Z2113" s="27"/>
    </row>
    <row r="2114" spans="1:26" ht="13.5" customHeight="1">
      <c r="A2114" s="383">
        <v>2694</v>
      </c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  <c r="V2114" s="27"/>
      <c r="W2114" s="27"/>
      <c r="X2114" s="27"/>
      <c r="Y2114" s="27"/>
      <c r="Z2114" s="27"/>
    </row>
    <row r="2115" spans="1:26" ht="13.5" customHeight="1">
      <c r="A2115" s="383">
        <v>2696</v>
      </c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  <c r="V2115" s="27"/>
      <c r="W2115" s="27"/>
      <c r="X2115" s="27"/>
      <c r="Y2115" s="27"/>
      <c r="Z2115" s="27"/>
    </row>
    <row r="2116" spans="1:26" ht="13.5" customHeight="1">
      <c r="A2116" s="383">
        <v>2697</v>
      </c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7"/>
      <c r="W2116" s="27"/>
      <c r="X2116" s="27"/>
      <c r="Y2116" s="27"/>
      <c r="Z2116" s="27"/>
    </row>
    <row r="2117" spans="1:26" ht="13.5" customHeight="1">
      <c r="A2117" s="383">
        <v>2698</v>
      </c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  <c r="V2117" s="27"/>
      <c r="W2117" s="27"/>
      <c r="X2117" s="27"/>
      <c r="Y2117" s="27"/>
      <c r="Z2117" s="27"/>
    </row>
    <row r="2118" spans="1:26" ht="13.5" customHeight="1">
      <c r="A2118" s="383">
        <v>2699</v>
      </c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</row>
    <row r="2119" spans="1:26" ht="13.5" customHeight="1">
      <c r="A2119" s="383">
        <v>2700</v>
      </c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  <c r="V2119" s="27"/>
      <c r="W2119" s="27"/>
      <c r="X2119" s="27"/>
      <c r="Y2119" s="27"/>
      <c r="Z2119" s="27"/>
    </row>
    <row r="2120" spans="1:26" ht="13.5" customHeight="1">
      <c r="A2120" s="383">
        <v>2702</v>
      </c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7"/>
      <c r="W2120" s="27"/>
      <c r="X2120" s="27"/>
      <c r="Y2120" s="27"/>
      <c r="Z2120" s="27"/>
    </row>
    <row r="2121" spans="1:26" ht="13.5" customHeight="1">
      <c r="A2121" s="383">
        <v>2704</v>
      </c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  <c r="V2121" s="27"/>
      <c r="W2121" s="27"/>
      <c r="X2121" s="27"/>
      <c r="Y2121" s="27"/>
      <c r="Z2121" s="27"/>
    </row>
    <row r="2122" spans="1:26" ht="13.5" customHeight="1">
      <c r="A2122" s="383">
        <v>2705</v>
      </c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  <c r="V2122" s="27"/>
      <c r="W2122" s="27"/>
      <c r="X2122" s="27"/>
      <c r="Y2122" s="27"/>
      <c r="Z2122" s="27"/>
    </row>
    <row r="2123" spans="1:26" ht="13.5" customHeight="1">
      <c r="A2123" s="383">
        <v>2706</v>
      </c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</row>
    <row r="2124" spans="1:26" ht="13.5" customHeight="1">
      <c r="A2124" s="383">
        <v>2707</v>
      </c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  <c r="V2124" s="27"/>
      <c r="W2124" s="27"/>
      <c r="X2124" s="27"/>
      <c r="Y2124" s="27"/>
      <c r="Z2124" s="27"/>
    </row>
    <row r="2125" spans="1:26" ht="13.5" customHeight="1">
      <c r="A2125" s="383">
        <v>2708</v>
      </c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  <c r="V2125" s="27"/>
      <c r="W2125" s="27"/>
      <c r="X2125" s="27"/>
      <c r="Y2125" s="27"/>
      <c r="Z2125" s="27"/>
    </row>
    <row r="2126" spans="1:26" ht="13.5" customHeight="1">
      <c r="A2126" s="383">
        <v>2709</v>
      </c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7"/>
      <c r="W2126" s="27"/>
      <c r="X2126" s="27"/>
      <c r="Y2126" s="27"/>
      <c r="Z2126" s="27"/>
    </row>
    <row r="2127" spans="1:26" ht="13.5" customHeight="1">
      <c r="A2127" s="383">
        <v>2711</v>
      </c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  <c r="V2127" s="27"/>
      <c r="W2127" s="27"/>
      <c r="X2127" s="27"/>
      <c r="Y2127" s="27"/>
      <c r="Z2127" s="27"/>
    </row>
    <row r="2128" spans="1:26" ht="13.5" customHeight="1">
      <c r="A2128" s="383">
        <v>2715</v>
      </c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  <c r="V2128" s="27"/>
      <c r="W2128" s="27"/>
      <c r="X2128" s="27"/>
      <c r="Y2128" s="27"/>
      <c r="Z2128" s="27"/>
    </row>
    <row r="2129" spans="1:26" ht="13.5" customHeight="1">
      <c r="A2129" s="383">
        <v>2723</v>
      </c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  <c r="V2129" s="27"/>
      <c r="W2129" s="27"/>
      <c r="X2129" s="27"/>
      <c r="Y2129" s="27"/>
      <c r="Z2129" s="27"/>
    </row>
    <row r="2130" spans="1:26" ht="13.5" customHeight="1">
      <c r="A2130" s="383">
        <v>2724</v>
      </c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  <c r="V2130" s="27"/>
      <c r="W2130" s="27"/>
      <c r="X2130" s="27"/>
      <c r="Y2130" s="27"/>
      <c r="Z2130" s="27"/>
    </row>
    <row r="2131" spans="1:26" ht="13.5" customHeight="1">
      <c r="A2131" s="383">
        <v>2725</v>
      </c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  <c r="V2131" s="27"/>
      <c r="W2131" s="27"/>
      <c r="X2131" s="27"/>
      <c r="Y2131" s="27"/>
      <c r="Z2131" s="27"/>
    </row>
    <row r="2132" spans="1:26" ht="13.5" customHeight="1">
      <c r="A2132" s="383">
        <v>2726</v>
      </c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27"/>
      <c r="Y2132" s="27"/>
      <c r="Z2132" s="27"/>
    </row>
    <row r="2133" spans="1:26" ht="13.5" customHeight="1">
      <c r="A2133" s="383">
        <v>2727</v>
      </c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7"/>
      <c r="W2133" s="27"/>
      <c r="X2133" s="27"/>
      <c r="Y2133" s="27"/>
      <c r="Z2133" s="27"/>
    </row>
    <row r="2134" spans="1:26" ht="13.5" customHeight="1">
      <c r="A2134" s="383">
        <v>2728</v>
      </c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7"/>
      <c r="W2134" s="27"/>
      <c r="X2134" s="27"/>
      <c r="Y2134" s="27"/>
      <c r="Z2134" s="27"/>
    </row>
    <row r="2135" spans="1:26" ht="13.5" customHeight="1">
      <c r="A2135" s="383">
        <v>2729</v>
      </c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  <c r="V2135" s="27"/>
      <c r="W2135" s="27"/>
      <c r="X2135" s="27"/>
      <c r="Y2135" s="27"/>
      <c r="Z2135" s="27"/>
    </row>
    <row r="2136" spans="1:26" ht="13.5" customHeight="1">
      <c r="A2136" s="383">
        <v>2735</v>
      </c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  <c r="V2136" s="27"/>
      <c r="W2136" s="27"/>
      <c r="X2136" s="27"/>
      <c r="Y2136" s="27"/>
      <c r="Z2136" s="27"/>
    </row>
    <row r="2137" spans="1:26" ht="13.5" customHeight="1">
      <c r="A2137" s="383">
        <v>2737</v>
      </c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  <c r="V2137" s="27"/>
      <c r="W2137" s="27"/>
      <c r="X2137" s="27"/>
      <c r="Y2137" s="27"/>
      <c r="Z2137" s="27"/>
    </row>
    <row r="2138" spans="1:26" ht="13.5" customHeight="1">
      <c r="A2138" s="383">
        <v>2738</v>
      </c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  <c r="V2138" s="27"/>
      <c r="W2138" s="27"/>
      <c r="X2138" s="27"/>
      <c r="Y2138" s="27"/>
      <c r="Z2138" s="27"/>
    </row>
    <row r="2139" spans="1:26" ht="13.5" customHeight="1">
      <c r="A2139" s="383">
        <v>2740</v>
      </c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  <c r="V2139" s="27"/>
      <c r="W2139" s="27"/>
      <c r="X2139" s="27"/>
      <c r="Y2139" s="27"/>
      <c r="Z2139" s="27"/>
    </row>
    <row r="2140" spans="1:26" ht="13.5" customHeight="1">
      <c r="A2140" s="383">
        <v>2741</v>
      </c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7"/>
      <c r="W2140" s="27"/>
      <c r="X2140" s="27"/>
      <c r="Y2140" s="27"/>
      <c r="Z2140" s="27"/>
    </row>
    <row r="2141" spans="1:26" ht="13.5" customHeight="1">
      <c r="A2141" s="383">
        <v>2742</v>
      </c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  <c r="V2141" s="27"/>
      <c r="W2141" s="27"/>
      <c r="X2141" s="27"/>
      <c r="Y2141" s="27"/>
      <c r="Z2141" s="27"/>
    </row>
    <row r="2142" spans="1:26" ht="13.5" customHeight="1">
      <c r="A2142" s="383">
        <v>2751</v>
      </c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  <c r="V2142" s="27"/>
      <c r="W2142" s="27"/>
      <c r="X2142" s="27"/>
      <c r="Y2142" s="27"/>
      <c r="Z2142" s="27"/>
    </row>
    <row r="2143" spans="1:26" ht="13.5" customHeight="1">
      <c r="A2143" s="383">
        <v>2752</v>
      </c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7"/>
      <c r="W2143" s="27"/>
      <c r="X2143" s="27"/>
      <c r="Y2143" s="27"/>
      <c r="Z2143" s="27"/>
    </row>
    <row r="2144" spans="1:26" ht="13.5" customHeight="1">
      <c r="A2144" s="383">
        <v>2753</v>
      </c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  <c r="V2144" s="27"/>
      <c r="W2144" s="27"/>
      <c r="X2144" s="27"/>
      <c r="Y2144" s="27"/>
      <c r="Z2144" s="27"/>
    </row>
    <row r="2145" spans="1:26" ht="13.5" customHeight="1">
      <c r="A2145" s="383">
        <v>2754</v>
      </c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  <c r="V2145" s="27"/>
      <c r="W2145" s="27"/>
      <c r="X2145" s="27"/>
      <c r="Y2145" s="27"/>
      <c r="Z2145" s="27"/>
    </row>
    <row r="2146" spans="1:26" ht="13.5" customHeight="1">
      <c r="A2146" s="383">
        <v>2755</v>
      </c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  <c r="V2146" s="27"/>
      <c r="W2146" s="27"/>
      <c r="X2146" s="27"/>
      <c r="Y2146" s="27"/>
      <c r="Z2146" s="27"/>
    </row>
    <row r="2147" spans="1:26" ht="13.5" customHeight="1">
      <c r="A2147" s="383">
        <v>2758</v>
      </c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  <c r="V2147" s="27"/>
      <c r="W2147" s="27"/>
      <c r="X2147" s="27"/>
      <c r="Y2147" s="27"/>
      <c r="Z2147" s="27"/>
    </row>
    <row r="2148" spans="1:26" ht="13.5" customHeight="1">
      <c r="A2148" s="383">
        <v>2759</v>
      </c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</row>
    <row r="2149" spans="1:26" ht="13.5" customHeight="1">
      <c r="A2149" s="383">
        <v>2760</v>
      </c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7"/>
      <c r="W2149" s="27"/>
      <c r="X2149" s="27"/>
      <c r="Y2149" s="27"/>
      <c r="Z2149" s="27"/>
    </row>
    <row r="2150" spans="1:26" ht="13.5" customHeight="1">
      <c r="A2150" s="383">
        <v>2763</v>
      </c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</row>
    <row r="2151" spans="1:26" ht="13.5" customHeight="1">
      <c r="A2151" s="383">
        <v>2764</v>
      </c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  <c r="V2151" s="27"/>
      <c r="W2151" s="27"/>
      <c r="X2151" s="27"/>
      <c r="Y2151" s="27"/>
      <c r="Z2151" s="27"/>
    </row>
    <row r="2152" spans="1:26" ht="13.5" customHeight="1">
      <c r="A2152" s="383">
        <v>2770</v>
      </c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</row>
    <row r="2153" spans="1:26" ht="13.5" customHeight="1">
      <c r="A2153" s="383">
        <v>2771</v>
      </c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</row>
    <row r="2154" spans="1:26" ht="13.5" customHeight="1">
      <c r="A2154" s="383">
        <v>2777</v>
      </c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  <c r="V2154" s="27"/>
      <c r="W2154" s="27"/>
      <c r="X2154" s="27"/>
      <c r="Y2154" s="27"/>
      <c r="Z2154" s="27"/>
    </row>
    <row r="2155" spans="1:26" ht="13.5" customHeight="1">
      <c r="A2155" s="383">
        <v>2778</v>
      </c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  <c r="V2155" s="27"/>
      <c r="W2155" s="27"/>
      <c r="X2155" s="27"/>
      <c r="Y2155" s="27"/>
      <c r="Z2155" s="27"/>
    </row>
    <row r="2156" spans="1:26" ht="13.5" customHeight="1">
      <c r="A2156" s="383">
        <v>2780</v>
      </c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  <c r="V2156" s="27"/>
      <c r="W2156" s="27"/>
      <c r="X2156" s="27"/>
      <c r="Y2156" s="27"/>
      <c r="Z2156" s="27"/>
    </row>
    <row r="2157" spans="1:26" ht="13.5" customHeight="1">
      <c r="A2157" s="383">
        <v>2781</v>
      </c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  <c r="V2157" s="27"/>
      <c r="W2157" s="27"/>
      <c r="X2157" s="27"/>
      <c r="Y2157" s="27"/>
      <c r="Z2157" s="27"/>
    </row>
    <row r="2158" spans="1:26" ht="13.5" customHeight="1">
      <c r="A2158" s="383">
        <v>2782</v>
      </c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  <c r="V2158" s="27"/>
      <c r="W2158" s="27"/>
      <c r="X2158" s="27"/>
      <c r="Y2158" s="27"/>
      <c r="Z2158" s="27"/>
    </row>
    <row r="2159" spans="1:26" ht="13.5" customHeight="1">
      <c r="A2159" s="383">
        <v>2787</v>
      </c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7"/>
      <c r="W2159" s="27"/>
      <c r="X2159" s="27"/>
      <c r="Y2159" s="27"/>
      <c r="Z2159" s="27"/>
    </row>
    <row r="2160" spans="1:26" ht="13.5" customHeight="1">
      <c r="A2160" s="383">
        <v>2788</v>
      </c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  <c r="V2160" s="27"/>
      <c r="W2160" s="27"/>
      <c r="X2160" s="27"/>
      <c r="Y2160" s="27"/>
      <c r="Z2160" s="27"/>
    </row>
    <row r="2161" spans="1:26" ht="13.5" customHeight="1">
      <c r="A2161" s="383">
        <v>2789</v>
      </c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  <c r="V2161" s="27"/>
      <c r="W2161" s="27"/>
      <c r="X2161" s="27"/>
      <c r="Y2161" s="27"/>
      <c r="Z2161" s="27"/>
    </row>
    <row r="2162" spans="1:26" ht="13.5" customHeight="1">
      <c r="A2162" s="383">
        <v>2790</v>
      </c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  <c r="V2162" s="27"/>
      <c r="W2162" s="27"/>
      <c r="X2162" s="27"/>
      <c r="Y2162" s="27"/>
      <c r="Z2162" s="27"/>
    </row>
    <row r="2163" spans="1:26" ht="13.5" customHeight="1">
      <c r="A2163" s="383">
        <v>2791</v>
      </c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7"/>
      <c r="W2163" s="27"/>
      <c r="X2163" s="27"/>
      <c r="Y2163" s="27"/>
      <c r="Z2163" s="27"/>
    </row>
    <row r="2164" spans="1:26" ht="13.5" customHeight="1">
      <c r="A2164" s="383">
        <v>2792</v>
      </c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</row>
    <row r="2165" spans="1:26" ht="13.5" customHeight="1">
      <c r="A2165" s="383">
        <v>2793</v>
      </c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27"/>
      <c r="Y2165" s="27"/>
      <c r="Z2165" s="27"/>
    </row>
    <row r="2166" spans="1:26" ht="13.5" customHeight="1">
      <c r="A2166" s="383">
        <v>2794</v>
      </c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/>
      <c r="X2166" s="27"/>
      <c r="Y2166" s="27"/>
      <c r="Z2166" s="27"/>
    </row>
    <row r="2167" spans="1:26" ht="13.5" customHeight="1">
      <c r="A2167" s="383">
        <v>2795</v>
      </c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27"/>
      <c r="Y2167" s="27"/>
      <c r="Z2167" s="27"/>
    </row>
    <row r="2168" spans="1:26" ht="13.5" customHeight="1">
      <c r="A2168" s="383">
        <v>2798</v>
      </c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/>
      <c r="X2168" s="27"/>
      <c r="Y2168" s="27"/>
      <c r="Z2168" s="27"/>
    </row>
    <row r="2169" spans="1:26" ht="13.5" customHeight="1">
      <c r="A2169" s="383">
        <v>2799</v>
      </c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  <c r="V2169" s="27"/>
      <c r="W2169" s="27"/>
      <c r="X2169" s="27"/>
      <c r="Y2169" s="27"/>
      <c r="Z2169" s="27"/>
    </row>
    <row r="2170" spans="1:26" ht="13.5" customHeight="1">
      <c r="A2170" s="383">
        <v>2801</v>
      </c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/>
      <c r="X2170" s="27"/>
      <c r="Y2170" s="27"/>
      <c r="Z2170" s="27"/>
    </row>
    <row r="2171" spans="1:26" ht="13.5" customHeight="1">
      <c r="A2171" s="383">
        <v>2802</v>
      </c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  <c r="V2171" s="27"/>
      <c r="W2171" s="27"/>
      <c r="X2171" s="27"/>
      <c r="Y2171" s="27"/>
      <c r="Z2171" s="27"/>
    </row>
    <row r="2172" spans="1:26" ht="13.5" customHeight="1">
      <c r="A2172" s="383">
        <v>2803</v>
      </c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  <c r="V2172" s="27"/>
      <c r="W2172" s="27"/>
      <c r="X2172" s="27"/>
      <c r="Y2172" s="27"/>
      <c r="Z2172" s="27"/>
    </row>
    <row r="2173" spans="1:26" ht="13.5" customHeight="1">
      <c r="A2173" s="383">
        <v>2804</v>
      </c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  <c r="V2173" s="27"/>
      <c r="W2173" s="27"/>
      <c r="X2173" s="27"/>
      <c r="Y2173" s="27"/>
      <c r="Z2173" s="27"/>
    </row>
    <row r="2174" spans="1:26" ht="13.5" customHeight="1">
      <c r="A2174" s="383">
        <v>2805</v>
      </c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  <c r="V2174" s="27"/>
      <c r="W2174" s="27"/>
      <c r="X2174" s="27"/>
      <c r="Y2174" s="27"/>
      <c r="Z2174" s="27"/>
    </row>
    <row r="2175" spans="1:26" ht="13.5" customHeight="1">
      <c r="A2175" s="383">
        <v>2809</v>
      </c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  <c r="V2175" s="27"/>
      <c r="W2175" s="27"/>
      <c r="X2175" s="27"/>
      <c r="Y2175" s="27"/>
      <c r="Z2175" s="27"/>
    </row>
    <row r="2176" spans="1:26" ht="13.5" customHeight="1">
      <c r="A2176" s="383">
        <v>2810</v>
      </c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</row>
    <row r="2177" spans="1:26" ht="13.5" customHeight="1">
      <c r="A2177" s="383">
        <v>2811</v>
      </c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7"/>
      <c r="W2177" s="27"/>
      <c r="X2177" s="27"/>
      <c r="Y2177" s="27"/>
      <c r="Z2177" s="27"/>
    </row>
    <row r="2178" spans="1:26" ht="13.5" customHeight="1">
      <c r="A2178" s="383">
        <v>2812</v>
      </c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  <c r="V2178" s="27"/>
      <c r="W2178" s="27"/>
      <c r="X2178" s="27"/>
      <c r="Y2178" s="27"/>
      <c r="Z2178" s="27"/>
    </row>
    <row r="2179" spans="1:26" ht="13.5" customHeight="1">
      <c r="A2179" s="383">
        <v>2813</v>
      </c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  <c r="V2179" s="27"/>
      <c r="W2179" s="27"/>
      <c r="X2179" s="27"/>
      <c r="Y2179" s="27"/>
      <c r="Z2179" s="27"/>
    </row>
    <row r="2180" spans="1:26" ht="13.5" customHeight="1">
      <c r="A2180" s="383">
        <v>2817</v>
      </c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7"/>
      <c r="W2180" s="27"/>
      <c r="X2180" s="27"/>
      <c r="Y2180" s="27"/>
      <c r="Z2180" s="27"/>
    </row>
    <row r="2181" spans="1:26" ht="13.5" customHeight="1">
      <c r="A2181" s="383">
        <v>2829</v>
      </c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  <c r="V2181" s="27"/>
      <c r="W2181" s="27"/>
      <c r="X2181" s="27"/>
      <c r="Y2181" s="27"/>
      <c r="Z2181" s="27"/>
    </row>
    <row r="2182" spans="1:26" ht="13.5" customHeight="1">
      <c r="A2182" s="383">
        <v>2831</v>
      </c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  <c r="V2182" s="27"/>
      <c r="W2182" s="27"/>
      <c r="X2182" s="27"/>
      <c r="Y2182" s="27"/>
      <c r="Z2182" s="27"/>
    </row>
    <row r="2183" spans="1:26" ht="13.5" customHeight="1">
      <c r="A2183" s="383">
        <v>2832</v>
      </c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</row>
    <row r="2184" spans="1:26" ht="13.5" customHeight="1">
      <c r="A2184" s="383">
        <v>2838</v>
      </c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</row>
    <row r="2185" spans="1:26" ht="13.5" customHeight="1">
      <c r="A2185" s="383">
        <v>2841</v>
      </c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7"/>
      <c r="W2185" s="27"/>
      <c r="X2185" s="27"/>
      <c r="Y2185" s="27"/>
      <c r="Z2185" s="27"/>
    </row>
    <row r="2186" spans="1:26" ht="13.5" customHeight="1">
      <c r="A2186" s="383">
        <v>2842</v>
      </c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  <c r="V2186" s="27"/>
      <c r="W2186" s="27"/>
      <c r="X2186" s="27"/>
      <c r="Y2186" s="27"/>
      <c r="Z2186" s="27"/>
    </row>
    <row r="2187" spans="1:26" ht="13.5" customHeight="1">
      <c r="A2187" s="383">
        <v>2843</v>
      </c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  <c r="V2187" s="27"/>
      <c r="W2187" s="27"/>
      <c r="X2187" s="27"/>
      <c r="Y2187" s="27"/>
      <c r="Z2187" s="27"/>
    </row>
    <row r="2188" spans="1:26" ht="13.5" customHeight="1">
      <c r="A2188" s="383">
        <v>2844</v>
      </c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7"/>
      <c r="W2188" s="27"/>
      <c r="X2188" s="27"/>
      <c r="Y2188" s="27"/>
      <c r="Z2188" s="27"/>
    </row>
    <row r="2189" spans="1:26" ht="13.5" customHeight="1">
      <c r="A2189" s="383">
        <v>2846</v>
      </c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  <c r="V2189" s="27"/>
      <c r="W2189" s="27"/>
      <c r="X2189" s="27"/>
      <c r="Y2189" s="27"/>
      <c r="Z2189" s="27"/>
    </row>
    <row r="2190" spans="1:26" ht="13.5" customHeight="1">
      <c r="A2190" s="383">
        <v>2850</v>
      </c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7"/>
      <c r="W2190" s="27"/>
      <c r="X2190" s="27"/>
      <c r="Y2190" s="27"/>
      <c r="Z2190" s="27"/>
    </row>
    <row r="2191" spans="1:26" ht="13.5" customHeight="1">
      <c r="A2191" s="383">
        <v>2868</v>
      </c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7"/>
      <c r="W2191" s="27"/>
      <c r="X2191" s="27"/>
      <c r="Y2191" s="27"/>
      <c r="Z2191" s="27"/>
    </row>
    <row r="2192" spans="1:26" ht="13.5" customHeight="1">
      <c r="A2192" s="383">
        <v>2869</v>
      </c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</row>
    <row r="2193" spans="1:26" ht="13.5" customHeight="1">
      <c r="A2193" s="383">
        <v>2870</v>
      </c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  <c r="V2193" s="27"/>
      <c r="W2193" s="27"/>
      <c r="X2193" s="27"/>
      <c r="Y2193" s="27"/>
      <c r="Z2193" s="27"/>
    </row>
    <row r="2194" spans="1:26" ht="13.5" customHeight="1">
      <c r="A2194" s="383">
        <v>2871</v>
      </c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  <c r="V2194" s="27"/>
      <c r="W2194" s="27"/>
      <c r="X2194" s="27"/>
      <c r="Y2194" s="27"/>
      <c r="Z2194" s="27"/>
    </row>
    <row r="2195" spans="1:26" ht="13.5" customHeight="1">
      <c r="A2195" s="383">
        <v>2872</v>
      </c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7"/>
      <c r="W2195" s="27"/>
      <c r="X2195" s="27"/>
      <c r="Y2195" s="27"/>
      <c r="Z2195" s="27"/>
    </row>
    <row r="2196" spans="1:26" ht="13.5" customHeight="1">
      <c r="A2196" s="383">
        <v>2873</v>
      </c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7"/>
      <c r="W2196" s="27"/>
      <c r="X2196" s="27"/>
      <c r="Y2196" s="27"/>
      <c r="Z2196" s="27"/>
    </row>
    <row r="2197" spans="1:26" ht="13.5" customHeight="1">
      <c r="A2197" s="383">
        <v>2874</v>
      </c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</row>
    <row r="2198" spans="1:26" ht="13.5" customHeight="1">
      <c r="A2198" s="383">
        <v>2875</v>
      </c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  <c r="V2198" s="27"/>
      <c r="W2198" s="27"/>
      <c r="X2198" s="27"/>
      <c r="Y2198" s="27"/>
      <c r="Z2198" s="27"/>
    </row>
    <row r="2199" spans="1:26" ht="13.5" customHeight="1">
      <c r="A2199" s="383">
        <v>2876</v>
      </c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</row>
    <row r="2200" spans="1:26" ht="13.5" customHeight="1">
      <c r="A2200" s="383">
        <v>2877</v>
      </c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7"/>
      <c r="W2200" s="27"/>
      <c r="X2200" s="27"/>
      <c r="Y2200" s="27"/>
      <c r="Z2200" s="27"/>
    </row>
    <row r="2201" spans="1:26" ht="13.5" customHeight="1">
      <c r="A2201" s="383">
        <v>2878</v>
      </c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</row>
    <row r="2202" spans="1:26" ht="13.5" customHeight="1">
      <c r="A2202" s="383">
        <v>2879</v>
      </c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</row>
    <row r="2203" spans="1:26" ht="13.5" customHeight="1">
      <c r="A2203" s="383">
        <v>2880</v>
      </c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  <c r="V2203" s="27"/>
      <c r="W2203" s="27"/>
      <c r="X2203" s="27"/>
      <c r="Y2203" s="27"/>
      <c r="Z2203" s="27"/>
    </row>
    <row r="2204" spans="1:26" ht="13.5" customHeight="1">
      <c r="A2204" s="383">
        <v>2881</v>
      </c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</row>
    <row r="2205" spans="1:26" ht="13.5" customHeight="1">
      <c r="A2205" s="383">
        <v>2884</v>
      </c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7"/>
      <c r="W2205" s="27"/>
      <c r="X2205" s="27"/>
      <c r="Y2205" s="27"/>
      <c r="Z2205" s="27"/>
    </row>
    <row r="2206" spans="1:26" ht="13.5" customHeight="1">
      <c r="A2206" s="383">
        <v>2885</v>
      </c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</row>
    <row r="2207" spans="1:26" ht="13.5" customHeight="1">
      <c r="A2207" s="383">
        <v>2886</v>
      </c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  <c r="V2207" s="27"/>
      <c r="W2207" s="27"/>
      <c r="X2207" s="27"/>
      <c r="Y2207" s="27"/>
      <c r="Z2207" s="27"/>
    </row>
    <row r="2208" spans="1:26" ht="13.5" customHeight="1">
      <c r="A2208" s="383">
        <v>2887</v>
      </c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  <c r="V2208" s="27"/>
      <c r="W2208" s="27"/>
      <c r="X2208" s="27"/>
      <c r="Y2208" s="27"/>
      <c r="Z2208" s="27"/>
    </row>
    <row r="2209" spans="1:26" ht="13.5" customHeight="1">
      <c r="A2209" s="383">
        <v>2888</v>
      </c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7"/>
      <c r="W2209" s="27"/>
      <c r="X2209" s="27"/>
      <c r="Y2209" s="27"/>
      <c r="Z2209" s="27"/>
    </row>
    <row r="2210" spans="1:26" ht="13.5" customHeight="1">
      <c r="A2210" s="383">
        <v>2897</v>
      </c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  <c r="V2210" s="27"/>
      <c r="W2210" s="27"/>
      <c r="X2210" s="27"/>
      <c r="Y2210" s="27"/>
      <c r="Z2210" s="27"/>
    </row>
    <row r="2211" spans="1:26" ht="13.5" customHeight="1">
      <c r="A2211" s="383">
        <v>2923</v>
      </c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7"/>
      <c r="W2211" s="27"/>
      <c r="X2211" s="27"/>
      <c r="Y2211" s="27"/>
      <c r="Z2211" s="27"/>
    </row>
    <row r="2212" spans="1:26" ht="13.5" customHeight="1">
      <c r="A2212" s="383">
        <v>2924</v>
      </c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  <c r="V2212" s="27"/>
      <c r="W2212" s="27"/>
      <c r="X2212" s="27"/>
      <c r="Y2212" s="27"/>
      <c r="Z2212" s="27"/>
    </row>
    <row r="2213" spans="1:26" ht="13.5" customHeight="1">
      <c r="A2213" s="383">
        <v>2927</v>
      </c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7"/>
      <c r="W2213" s="27"/>
      <c r="X2213" s="27"/>
      <c r="Y2213" s="27"/>
      <c r="Z2213" s="27"/>
    </row>
    <row r="2214" spans="1:26" ht="13.5" customHeight="1">
      <c r="A2214" s="383">
        <v>2929</v>
      </c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7"/>
      <c r="W2214" s="27"/>
      <c r="X2214" s="27"/>
      <c r="Y2214" s="27"/>
      <c r="Z2214" s="27"/>
    </row>
    <row r="2215" spans="1:26" ht="13.5" customHeight="1">
      <c r="A2215" s="383">
        <v>2935</v>
      </c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7"/>
      <c r="W2215" s="27"/>
      <c r="X2215" s="27"/>
      <c r="Y2215" s="27"/>
      <c r="Z2215" s="27"/>
    </row>
    <row r="2216" spans="1:26" ht="13.5" customHeight="1">
      <c r="A2216" s="383">
        <v>2939</v>
      </c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</row>
    <row r="2217" spans="1:26" ht="13.5" customHeight="1">
      <c r="A2217" s="383">
        <v>2940</v>
      </c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  <c r="V2217" s="27"/>
      <c r="W2217" s="27"/>
      <c r="X2217" s="27"/>
      <c r="Y2217" s="27"/>
      <c r="Z2217" s="27"/>
    </row>
    <row r="2218" spans="1:26" ht="13.5" customHeight="1">
      <c r="A2218" s="383">
        <v>2941</v>
      </c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7"/>
      <c r="W2218" s="27"/>
      <c r="X2218" s="27"/>
      <c r="Y2218" s="27"/>
      <c r="Z2218" s="27"/>
    </row>
    <row r="2219" spans="1:26" ht="13.5" customHeight="1">
      <c r="A2219" s="383">
        <v>2942</v>
      </c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  <c r="V2219" s="27"/>
      <c r="W2219" s="27"/>
      <c r="X2219" s="27"/>
      <c r="Y2219" s="27"/>
      <c r="Z2219" s="27"/>
    </row>
    <row r="2220" spans="1:26" ht="13.5" customHeight="1">
      <c r="A2220" s="383">
        <v>2943</v>
      </c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7"/>
      <c r="W2220" s="27"/>
      <c r="X2220" s="27"/>
      <c r="Y2220" s="27"/>
      <c r="Z2220" s="27"/>
    </row>
    <row r="2221" spans="1:26" ht="13.5" customHeight="1">
      <c r="A2221" s="383">
        <v>2945</v>
      </c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7"/>
      <c r="W2221" s="27"/>
      <c r="X2221" s="27"/>
      <c r="Y2221" s="27"/>
      <c r="Z2221" s="27"/>
    </row>
    <row r="2222" spans="1:26" ht="13.5" customHeight="1">
      <c r="A2222" s="383">
        <v>2946</v>
      </c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  <c r="V2222" s="27"/>
      <c r="W2222" s="27"/>
      <c r="X2222" s="27"/>
      <c r="Y2222" s="27"/>
      <c r="Z2222" s="27"/>
    </row>
    <row r="2223" spans="1:26" ht="13.5" customHeight="1">
      <c r="A2223" s="383">
        <v>2947</v>
      </c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  <c r="V2223" s="27"/>
      <c r="W2223" s="27"/>
      <c r="X2223" s="27"/>
      <c r="Y2223" s="27"/>
      <c r="Z2223" s="27"/>
    </row>
    <row r="2224" spans="1:26" ht="13.5" customHeight="1">
      <c r="A2224" s="383">
        <v>2948</v>
      </c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  <c r="V2224" s="27"/>
      <c r="W2224" s="27"/>
      <c r="X2224" s="27"/>
      <c r="Y2224" s="27"/>
      <c r="Z2224" s="27"/>
    </row>
    <row r="2225" spans="1:26" ht="13.5" customHeight="1">
      <c r="A2225" s="383">
        <v>2949</v>
      </c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  <c r="V2225" s="27"/>
      <c r="W2225" s="27"/>
      <c r="X2225" s="27"/>
      <c r="Y2225" s="27"/>
      <c r="Z2225" s="27"/>
    </row>
    <row r="2226" spans="1:26" ht="13.5" customHeight="1">
      <c r="A2226" s="383">
        <v>2950</v>
      </c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  <c r="V2226" s="27"/>
      <c r="W2226" s="27"/>
      <c r="X2226" s="27"/>
      <c r="Y2226" s="27"/>
      <c r="Z2226" s="27"/>
    </row>
    <row r="2227" spans="1:26" ht="13.5" customHeight="1">
      <c r="A2227" s="383">
        <v>2951</v>
      </c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7"/>
      <c r="W2227" s="27"/>
      <c r="X2227" s="27"/>
      <c r="Y2227" s="27"/>
      <c r="Z2227" s="27"/>
    </row>
    <row r="2228" spans="1:26" ht="13.5" customHeight="1">
      <c r="A2228" s="383">
        <v>3012</v>
      </c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27"/>
      <c r="Y2228" s="27"/>
      <c r="Z2228" s="27"/>
    </row>
    <row r="2229" spans="1:26" ht="13.5" customHeight="1">
      <c r="A2229" s="383">
        <v>3013</v>
      </c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  <c r="V2229" s="27"/>
      <c r="W2229" s="27"/>
      <c r="X2229" s="27"/>
      <c r="Y2229" s="27"/>
      <c r="Z2229" s="27"/>
    </row>
    <row r="2230" spans="1:26" ht="13.5" customHeight="1">
      <c r="A2230" s="383">
        <v>3024</v>
      </c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  <c r="V2230" s="27"/>
      <c r="W2230" s="27"/>
      <c r="X2230" s="27"/>
      <c r="Y2230" s="27"/>
      <c r="Z2230" s="27"/>
    </row>
    <row r="2231" spans="1:26" ht="13.5" customHeight="1">
      <c r="A2231" s="383">
        <v>3041</v>
      </c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  <c r="V2231" s="27"/>
      <c r="W2231" s="27"/>
      <c r="X2231" s="27"/>
      <c r="Y2231" s="27"/>
      <c r="Z2231" s="27"/>
    </row>
    <row r="2232" spans="1:26" ht="13.5" customHeight="1">
      <c r="A2232" s="383">
        <v>3051</v>
      </c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  <c r="V2232" s="27"/>
      <c r="W2232" s="27"/>
      <c r="X2232" s="27"/>
      <c r="Y2232" s="27"/>
      <c r="Z2232" s="27"/>
    </row>
    <row r="2233" spans="1:26" ht="13.5" customHeight="1">
      <c r="A2233" s="383">
        <v>3054</v>
      </c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  <c r="V2233" s="27"/>
      <c r="W2233" s="27"/>
      <c r="X2233" s="27"/>
      <c r="Y2233" s="27"/>
      <c r="Z2233" s="27"/>
    </row>
    <row r="2234" spans="1:26" ht="13.5" customHeight="1">
      <c r="A2234" s="383">
        <v>3055</v>
      </c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</row>
    <row r="2235" spans="1:26" ht="13.5" customHeight="1">
      <c r="A2235" s="383">
        <v>3056</v>
      </c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  <c r="V2235" s="27"/>
      <c r="W2235" s="27"/>
      <c r="X2235" s="27"/>
      <c r="Y2235" s="27"/>
      <c r="Z2235" s="27"/>
    </row>
    <row r="2236" spans="1:26" ht="13.5" customHeight="1">
      <c r="A2236" s="383">
        <v>3058</v>
      </c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27"/>
      <c r="Y2236" s="27"/>
      <c r="Z2236" s="27"/>
    </row>
    <row r="2237" spans="1:26" ht="13.5" customHeight="1">
      <c r="A2237" s="383">
        <v>3059</v>
      </c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</row>
    <row r="2238" spans="1:26" ht="13.5" customHeight="1">
      <c r="A2238" s="383">
        <v>3063</v>
      </c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  <c r="V2238" s="27"/>
      <c r="W2238" s="27"/>
      <c r="X2238" s="27"/>
      <c r="Y2238" s="27"/>
      <c r="Z2238" s="27"/>
    </row>
    <row r="2239" spans="1:26" ht="13.5" customHeight="1">
      <c r="A2239" s="383">
        <v>3070</v>
      </c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7"/>
      <c r="W2239" s="27"/>
      <c r="X2239" s="27"/>
      <c r="Y2239" s="27"/>
      <c r="Z2239" s="27"/>
    </row>
    <row r="2240" spans="1:26" ht="13.5" customHeight="1">
      <c r="A2240" s="383">
        <v>3073</v>
      </c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  <c r="V2240" s="27"/>
      <c r="W2240" s="27"/>
      <c r="X2240" s="27"/>
      <c r="Y2240" s="27"/>
      <c r="Z2240" s="27"/>
    </row>
    <row r="2241" spans="1:26" ht="13.5" customHeight="1">
      <c r="A2241" s="383">
        <v>3074</v>
      </c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  <c r="V2241" s="27"/>
      <c r="W2241" s="27"/>
      <c r="X2241" s="27"/>
      <c r="Y2241" s="27"/>
      <c r="Z2241" s="27"/>
    </row>
    <row r="2242" spans="1:26" ht="13.5" customHeight="1">
      <c r="A2242" s="383">
        <v>3077</v>
      </c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</row>
    <row r="2243" spans="1:26" ht="13.5" customHeight="1">
      <c r="A2243" s="383">
        <v>3108</v>
      </c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  <c r="V2243" s="27"/>
      <c r="W2243" s="27"/>
      <c r="X2243" s="27"/>
      <c r="Y2243" s="27"/>
      <c r="Z2243" s="27"/>
    </row>
    <row r="2244" spans="1:26" ht="13.5" customHeight="1">
      <c r="A2244" s="383">
        <v>3115</v>
      </c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  <c r="V2244" s="27"/>
      <c r="W2244" s="27"/>
      <c r="X2244" s="27"/>
      <c r="Y2244" s="27"/>
      <c r="Z2244" s="27"/>
    </row>
    <row r="2245" spans="1:26" ht="13.5" customHeight="1">
      <c r="A2245" s="383">
        <v>3116</v>
      </c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  <c r="V2245" s="27"/>
      <c r="W2245" s="27"/>
      <c r="X2245" s="27"/>
      <c r="Y2245" s="27"/>
      <c r="Z2245" s="27"/>
    </row>
    <row r="2246" spans="1:26" ht="13.5" customHeight="1">
      <c r="A2246" s="383">
        <v>3131</v>
      </c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  <c r="V2246" s="27"/>
      <c r="W2246" s="27"/>
      <c r="X2246" s="27"/>
      <c r="Y2246" s="27"/>
      <c r="Z2246" s="27"/>
    </row>
    <row r="2247" spans="1:26" ht="13.5" customHeight="1">
      <c r="A2247" s="383">
        <v>3132</v>
      </c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  <c r="V2247" s="27"/>
      <c r="W2247" s="27"/>
      <c r="X2247" s="27"/>
      <c r="Y2247" s="27"/>
      <c r="Z2247" s="27"/>
    </row>
    <row r="2248" spans="1:26" ht="13.5" customHeight="1">
      <c r="A2248" s="383">
        <v>3135</v>
      </c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  <c r="V2248" s="27"/>
      <c r="W2248" s="27"/>
      <c r="X2248" s="27"/>
      <c r="Y2248" s="27"/>
      <c r="Z2248" s="27"/>
    </row>
    <row r="2249" spans="1:26" ht="13.5" customHeight="1">
      <c r="A2249" s="383">
        <v>3146</v>
      </c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  <c r="V2249" s="27"/>
      <c r="W2249" s="27"/>
      <c r="X2249" s="27"/>
      <c r="Y2249" s="27"/>
      <c r="Z2249" s="27"/>
    </row>
    <row r="2250" spans="1:26" ht="13.5" customHeight="1">
      <c r="A2250" s="383">
        <v>3157</v>
      </c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  <c r="V2250" s="27"/>
      <c r="W2250" s="27"/>
      <c r="X2250" s="27"/>
      <c r="Y2250" s="27"/>
      <c r="Z2250" s="27"/>
    </row>
    <row r="2251" spans="1:26" ht="13.5" customHeight="1">
      <c r="A2251" s="383">
        <v>3158</v>
      </c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</row>
    <row r="2252" spans="1:26" ht="13.5" customHeight="1">
      <c r="A2252" s="383">
        <v>3168</v>
      </c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</row>
    <row r="2253" spans="1:26" ht="13.5" customHeight="1">
      <c r="A2253" s="383">
        <v>3169</v>
      </c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  <c r="V2253" s="27"/>
      <c r="W2253" s="27"/>
      <c r="X2253" s="27"/>
      <c r="Y2253" s="27"/>
      <c r="Z2253" s="27"/>
    </row>
    <row r="2254" spans="1:26" ht="13.5" customHeight="1">
      <c r="A2254" s="383">
        <v>3170</v>
      </c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  <c r="V2254" s="27"/>
      <c r="W2254" s="27"/>
      <c r="X2254" s="27"/>
      <c r="Y2254" s="27"/>
      <c r="Z2254" s="27"/>
    </row>
    <row r="2255" spans="1:26" ht="13.5" customHeight="1">
      <c r="A2255" s="383">
        <v>3171</v>
      </c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  <c r="V2255" s="27"/>
      <c r="W2255" s="27"/>
      <c r="X2255" s="27"/>
      <c r="Y2255" s="27"/>
      <c r="Z2255" s="27"/>
    </row>
    <row r="2256" spans="1:26" ht="13.5" customHeight="1">
      <c r="A2256" s="383">
        <v>3172</v>
      </c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</row>
    <row r="2257" spans="1:26" ht="13.5" customHeight="1">
      <c r="A2257" s="383">
        <v>3173</v>
      </c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7"/>
      <c r="W2257" s="27"/>
      <c r="X2257" s="27"/>
      <c r="Y2257" s="27"/>
      <c r="Z2257" s="27"/>
    </row>
    <row r="2258" spans="1:26" ht="13.5" customHeight="1">
      <c r="A2258" s="383">
        <v>3174</v>
      </c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7"/>
      <c r="W2258" s="27"/>
      <c r="X2258" s="27"/>
      <c r="Y2258" s="27"/>
      <c r="Z2258" s="27"/>
    </row>
    <row r="2259" spans="1:26" ht="13.5" customHeight="1">
      <c r="A2259" s="383">
        <v>3175</v>
      </c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  <c r="V2259" s="27"/>
      <c r="W2259" s="27"/>
      <c r="X2259" s="27"/>
      <c r="Y2259" s="27"/>
      <c r="Z2259" s="27"/>
    </row>
    <row r="2260" spans="1:26" ht="13.5" customHeight="1">
      <c r="A2260" s="383">
        <v>3176</v>
      </c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  <c r="V2260" s="27"/>
      <c r="W2260" s="27"/>
      <c r="X2260" s="27"/>
      <c r="Y2260" s="27"/>
      <c r="Z2260" s="27"/>
    </row>
    <row r="2261" spans="1:26" ht="13.5" customHeight="1">
      <c r="A2261" s="383">
        <v>3178</v>
      </c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  <c r="V2261" s="27"/>
      <c r="W2261" s="27"/>
      <c r="X2261" s="27"/>
      <c r="Y2261" s="27"/>
      <c r="Z2261" s="27"/>
    </row>
    <row r="2262" spans="1:26" ht="13.5" customHeight="1">
      <c r="A2262" s="383">
        <v>3179</v>
      </c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  <c r="V2262" s="27"/>
      <c r="W2262" s="27"/>
      <c r="X2262" s="27"/>
      <c r="Y2262" s="27"/>
      <c r="Z2262" s="27"/>
    </row>
    <row r="2263" spans="1:26" ht="13.5" customHeight="1">
      <c r="A2263" s="383">
        <v>3180</v>
      </c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7"/>
      <c r="W2263" s="27"/>
      <c r="X2263" s="27"/>
      <c r="Y2263" s="27"/>
      <c r="Z2263" s="27"/>
    </row>
    <row r="2264" spans="1:26" ht="13.5" customHeight="1">
      <c r="A2264" s="383">
        <v>3182</v>
      </c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7"/>
      <c r="W2264" s="27"/>
      <c r="X2264" s="27"/>
      <c r="Y2264" s="27"/>
      <c r="Z2264" s="27"/>
    </row>
    <row r="2265" spans="1:26" ht="13.5" customHeight="1">
      <c r="A2265" s="383">
        <v>3183</v>
      </c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7"/>
      <c r="W2265" s="27"/>
      <c r="X2265" s="27"/>
      <c r="Y2265" s="27"/>
      <c r="Z2265" s="27"/>
    </row>
    <row r="2266" spans="1:26" ht="13.5" customHeight="1">
      <c r="A2266" s="383">
        <v>3184</v>
      </c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7"/>
      <c r="W2266" s="27"/>
      <c r="X2266" s="27"/>
      <c r="Y2266" s="27"/>
      <c r="Z2266" s="27"/>
    </row>
    <row r="2267" spans="1:26" ht="13.5" customHeight="1">
      <c r="A2267" s="383">
        <v>3207</v>
      </c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7"/>
      <c r="W2267" s="27"/>
      <c r="X2267" s="27"/>
      <c r="Y2267" s="27"/>
      <c r="Z2267" s="27"/>
    </row>
    <row r="2268" spans="1:26" ht="13.5" customHeight="1">
      <c r="A2268" s="383">
        <v>3216</v>
      </c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7"/>
      <c r="W2268" s="27"/>
      <c r="X2268" s="27"/>
      <c r="Y2268" s="27"/>
      <c r="Z2268" s="27"/>
    </row>
    <row r="2269" spans="1:26" ht="13.5" customHeight="1">
      <c r="A2269" s="383">
        <v>3217</v>
      </c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7"/>
      <c r="W2269" s="27"/>
      <c r="X2269" s="27"/>
      <c r="Y2269" s="27"/>
      <c r="Z2269" s="27"/>
    </row>
    <row r="2270" spans="1:26" ht="13.5" customHeight="1">
      <c r="A2270" s="383">
        <v>3218</v>
      </c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7"/>
      <c r="W2270" s="27"/>
      <c r="X2270" s="27"/>
      <c r="Y2270" s="27"/>
      <c r="Z2270" s="27"/>
    </row>
    <row r="2271" spans="1:26" ht="13.5" customHeight="1">
      <c r="A2271" s="383">
        <v>3219</v>
      </c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  <c r="V2271" s="27"/>
      <c r="W2271" s="27"/>
      <c r="X2271" s="27"/>
      <c r="Y2271" s="27"/>
      <c r="Z2271" s="27"/>
    </row>
    <row r="2272" spans="1:26" ht="13.5" customHeight="1">
      <c r="A2272" s="383">
        <v>3221</v>
      </c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7"/>
      <c r="W2272" s="27"/>
      <c r="X2272" s="27"/>
      <c r="Y2272" s="27"/>
      <c r="Z2272" s="27"/>
    </row>
    <row r="2273" spans="1:26" ht="13.5" customHeight="1">
      <c r="A2273" s="383">
        <v>3222</v>
      </c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  <c r="V2273" s="27"/>
      <c r="W2273" s="27"/>
      <c r="X2273" s="27"/>
      <c r="Y2273" s="27"/>
      <c r="Z2273" s="27"/>
    </row>
    <row r="2274" spans="1:26" ht="13.5" customHeight="1">
      <c r="A2274" s="383">
        <v>3224</v>
      </c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7"/>
      <c r="W2274" s="27"/>
      <c r="X2274" s="27"/>
      <c r="Y2274" s="27"/>
      <c r="Z2274" s="27"/>
    </row>
    <row r="2275" spans="1:26" ht="13.5" customHeight="1">
      <c r="A2275" s="383">
        <v>3227</v>
      </c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7"/>
      <c r="W2275" s="27"/>
      <c r="X2275" s="27"/>
      <c r="Y2275" s="27"/>
      <c r="Z2275" s="27"/>
    </row>
    <row r="2276" spans="1:26" ht="13.5" customHeight="1">
      <c r="A2276" s="383">
        <v>3230</v>
      </c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</row>
    <row r="2277" spans="1:26" ht="13.5" customHeight="1">
      <c r="A2277" s="383">
        <v>3231</v>
      </c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</row>
    <row r="2278" spans="1:26" ht="13.5" customHeight="1">
      <c r="A2278" s="383">
        <v>3232</v>
      </c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  <c r="V2278" s="27"/>
      <c r="W2278" s="27"/>
      <c r="X2278" s="27"/>
      <c r="Y2278" s="27"/>
      <c r="Z2278" s="27"/>
    </row>
    <row r="2279" spans="1:26" ht="13.5" customHeight="1">
      <c r="A2279" s="383">
        <v>3233</v>
      </c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  <c r="V2279" s="27"/>
      <c r="W2279" s="27"/>
      <c r="X2279" s="27"/>
      <c r="Y2279" s="27"/>
      <c r="Z2279" s="27"/>
    </row>
    <row r="2280" spans="1:26" ht="13.5" customHeight="1">
      <c r="A2280" s="383">
        <v>3235</v>
      </c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7"/>
      <c r="W2280" s="27"/>
      <c r="X2280" s="27"/>
      <c r="Y2280" s="27"/>
      <c r="Z2280" s="27"/>
    </row>
    <row r="2281" spans="1:26" ht="13.5" customHeight="1">
      <c r="A2281" s="383">
        <v>3236</v>
      </c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  <c r="V2281" s="27"/>
      <c r="W2281" s="27"/>
      <c r="X2281" s="27"/>
      <c r="Y2281" s="27"/>
      <c r="Z2281" s="27"/>
    </row>
    <row r="2282" spans="1:26" ht="13.5" customHeight="1">
      <c r="A2282" s="383">
        <v>3237</v>
      </c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  <c r="V2282" s="27"/>
      <c r="W2282" s="27"/>
      <c r="X2282" s="27"/>
      <c r="Y2282" s="27"/>
      <c r="Z2282" s="27"/>
    </row>
    <row r="2283" spans="1:26" ht="13.5" customHeight="1">
      <c r="A2283" s="383">
        <v>3238</v>
      </c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  <c r="V2283" s="27"/>
      <c r="W2283" s="27"/>
      <c r="X2283" s="27"/>
      <c r="Y2283" s="27"/>
      <c r="Z2283" s="27"/>
    </row>
    <row r="2284" spans="1:26" ht="13.5" customHeight="1">
      <c r="A2284" s="383">
        <v>3240</v>
      </c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  <c r="V2284" s="27"/>
      <c r="W2284" s="27"/>
      <c r="X2284" s="27"/>
      <c r="Y2284" s="27"/>
      <c r="Z2284" s="27"/>
    </row>
    <row r="2285" spans="1:26" ht="13.5" customHeight="1">
      <c r="A2285" s="383">
        <v>3241</v>
      </c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  <c r="V2285" s="27"/>
      <c r="W2285" s="27"/>
      <c r="X2285" s="27"/>
      <c r="Y2285" s="27"/>
      <c r="Z2285" s="27"/>
    </row>
    <row r="2286" spans="1:26" ht="13.5" customHeight="1">
      <c r="A2286" s="383">
        <v>3243</v>
      </c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  <c r="V2286" s="27"/>
      <c r="W2286" s="27"/>
      <c r="X2286" s="27"/>
      <c r="Y2286" s="27"/>
      <c r="Z2286" s="27"/>
    </row>
    <row r="2287" spans="1:26" ht="13.5" customHeight="1">
      <c r="A2287" s="383">
        <v>3244</v>
      </c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  <c r="V2287" s="27"/>
      <c r="W2287" s="27"/>
      <c r="X2287" s="27"/>
      <c r="Y2287" s="27"/>
      <c r="Z2287" s="27"/>
    </row>
    <row r="2288" spans="1:26" ht="13.5" customHeight="1">
      <c r="A2288" s="383">
        <v>3245</v>
      </c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  <c r="V2288" s="27"/>
      <c r="W2288" s="27"/>
      <c r="X2288" s="27"/>
      <c r="Y2288" s="27"/>
      <c r="Z2288" s="27"/>
    </row>
    <row r="2289" spans="1:26" ht="13.5" customHeight="1">
      <c r="A2289" s="383">
        <v>3246</v>
      </c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  <c r="V2289" s="27"/>
      <c r="W2289" s="27"/>
      <c r="X2289" s="27"/>
      <c r="Y2289" s="27"/>
      <c r="Z2289" s="27"/>
    </row>
    <row r="2290" spans="1:26" ht="13.5" customHeight="1">
      <c r="A2290" s="383">
        <v>3248</v>
      </c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  <c r="V2290" s="27"/>
      <c r="W2290" s="27"/>
      <c r="X2290" s="27"/>
      <c r="Y2290" s="27"/>
      <c r="Z2290" s="27"/>
    </row>
    <row r="2291" spans="1:26" ht="13.5" customHeight="1">
      <c r="A2291" s="383">
        <v>3251</v>
      </c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  <c r="V2291" s="27"/>
      <c r="W2291" s="27"/>
      <c r="X2291" s="27"/>
      <c r="Y2291" s="27"/>
      <c r="Z2291" s="27"/>
    </row>
    <row r="2292" spans="1:26" ht="13.5" customHeight="1">
      <c r="A2292" s="383">
        <v>3253</v>
      </c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</row>
    <row r="2293" spans="1:26" ht="13.5" customHeight="1">
      <c r="A2293" s="383">
        <v>3254</v>
      </c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  <c r="V2293" s="27"/>
      <c r="W2293" s="27"/>
      <c r="X2293" s="27"/>
      <c r="Y2293" s="27"/>
      <c r="Z2293" s="27"/>
    </row>
    <row r="2294" spans="1:26" ht="13.5" customHeight="1">
      <c r="A2294" s="383">
        <v>3255</v>
      </c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7"/>
      <c r="W2294" s="27"/>
      <c r="X2294" s="27"/>
      <c r="Y2294" s="27"/>
      <c r="Z2294" s="27"/>
    </row>
    <row r="2295" spans="1:26" ht="13.5" customHeight="1">
      <c r="A2295" s="383">
        <v>3256</v>
      </c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7"/>
      <c r="W2295" s="27"/>
      <c r="X2295" s="27"/>
      <c r="Y2295" s="27"/>
      <c r="Z2295" s="27"/>
    </row>
    <row r="2296" spans="1:26" ht="13.5" customHeight="1">
      <c r="A2296" s="383">
        <v>3257</v>
      </c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7"/>
      <c r="W2296" s="27"/>
      <c r="X2296" s="27"/>
      <c r="Y2296" s="27"/>
      <c r="Z2296" s="27"/>
    </row>
    <row r="2297" spans="1:26" ht="13.5" customHeight="1">
      <c r="A2297" s="383">
        <v>3266</v>
      </c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  <c r="V2297" s="27"/>
      <c r="W2297" s="27"/>
      <c r="X2297" s="27"/>
      <c r="Y2297" s="27"/>
      <c r="Z2297" s="27"/>
    </row>
    <row r="2298" spans="1:26" ht="13.5" customHeight="1">
      <c r="A2298" s="383">
        <v>3267</v>
      </c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7"/>
      <c r="W2298" s="27"/>
      <c r="X2298" s="27"/>
      <c r="Y2298" s="27"/>
      <c r="Z2298" s="27"/>
    </row>
    <row r="2299" spans="1:26" ht="13.5" customHeight="1">
      <c r="A2299" s="383">
        <v>3268</v>
      </c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  <c r="V2299" s="27"/>
      <c r="W2299" s="27"/>
      <c r="X2299" s="27"/>
      <c r="Y2299" s="27"/>
      <c r="Z2299" s="27"/>
    </row>
    <row r="2300" spans="1:26" ht="13.5" customHeight="1">
      <c r="A2300" s="383">
        <v>3270</v>
      </c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7"/>
      <c r="W2300" s="27"/>
      <c r="X2300" s="27"/>
      <c r="Y2300" s="27"/>
      <c r="Z2300" s="27"/>
    </row>
    <row r="2301" spans="1:26" ht="13.5" customHeight="1">
      <c r="A2301" s="383">
        <v>3271</v>
      </c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  <c r="V2301" s="27"/>
      <c r="W2301" s="27"/>
      <c r="X2301" s="27"/>
      <c r="Y2301" s="27"/>
      <c r="Z2301" s="27"/>
    </row>
    <row r="2302" spans="1:26" ht="13.5" customHeight="1">
      <c r="A2302" s="383">
        <v>3273</v>
      </c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  <c r="V2302" s="27"/>
      <c r="W2302" s="27"/>
      <c r="X2302" s="27"/>
      <c r="Y2302" s="27"/>
      <c r="Z2302" s="27"/>
    </row>
    <row r="2303" spans="1:26" ht="13.5" customHeight="1">
      <c r="A2303" s="383">
        <v>3275</v>
      </c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7"/>
      <c r="W2303" s="27"/>
      <c r="X2303" s="27"/>
      <c r="Y2303" s="27"/>
      <c r="Z2303" s="27"/>
    </row>
    <row r="2304" spans="1:26" ht="13.5" customHeight="1">
      <c r="A2304" s="383">
        <v>3276</v>
      </c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7"/>
      <c r="W2304" s="27"/>
      <c r="X2304" s="27"/>
      <c r="Y2304" s="27"/>
      <c r="Z2304" s="27"/>
    </row>
    <row r="2305" spans="1:26" ht="13.5" customHeight="1">
      <c r="A2305" s="383">
        <v>3278</v>
      </c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  <c r="V2305" s="27"/>
      <c r="W2305" s="27"/>
      <c r="X2305" s="27"/>
      <c r="Y2305" s="27"/>
      <c r="Z2305" s="27"/>
    </row>
    <row r="2306" spans="1:26" ht="13.5" customHeight="1">
      <c r="A2306" s="383">
        <v>3280</v>
      </c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  <c r="V2306" s="27"/>
      <c r="W2306" s="27"/>
      <c r="X2306" s="27"/>
      <c r="Y2306" s="27"/>
      <c r="Z2306" s="27"/>
    </row>
    <row r="2307" spans="1:26" ht="13.5" customHeight="1">
      <c r="A2307" s="383">
        <v>3283</v>
      </c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  <c r="V2307" s="27"/>
      <c r="W2307" s="27"/>
      <c r="X2307" s="27"/>
      <c r="Y2307" s="27"/>
      <c r="Z2307" s="27"/>
    </row>
    <row r="2308" spans="1:26" ht="13.5" customHeight="1">
      <c r="A2308" s="383">
        <v>3287</v>
      </c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  <c r="V2308" s="27"/>
      <c r="W2308" s="27"/>
      <c r="X2308" s="27"/>
      <c r="Y2308" s="27"/>
      <c r="Z2308" s="27"/>
    </row>
    <row r="2309" spans="1:26" ht="13.5" customHeight="1">
      <c r="A2309" s="383">
        <v>3290</v>
      </c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</row>
    <row r="2310" spans="1:26" ht="13.5" customHeight="1">
      <c r="A2310" s="383">
        <v>3292</v>
      </c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  <c r="V2310" s="27"/>
      <c r="W2310" s="27"/>
      <c r="X2310" s="27"/>
      <c r="Y2310" s="27"/>
      <c r="Z2310" s="27"/>
    </row>
    <row r="2311" spans="1:26" ht="13.5" customHeight="1">
      <c r="A2311" s="383">
        <v>3293</v>
      </c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7"/>
      <c r="W2311" s="27"/>
      <c r="X2311" s="27"/>
      <c r="Y2311" s="27"/>
      <c r="Z2311" s="27"/>
    </row>
    <row r="2312" spans="1:26" ht="13.5" customHeight="1">
      <c r="A2312" s="383">
        <v>3294</v>
      </c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  <c r="V2312" s="27"/>
      <c r="W2312" s="27"/>
      <c r="X2312" s="27"/>
      <c r="Y2312" s="27"/>
      <c r="Z2312" s="27"/>
    </row>
    <row r="2313" spans="1:26" ht="13.5" customHeight="1">
      <c r="A2313" s="383">
        <v>3295</v>
      </c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7"/>
      <c r="W2313" s="27"/>
      <c r="X2313" s="27"/>
      <c r="Y2313" s="27"/>
      <c r="Z2313" s="27"/>
    </row>
    <row r="2314" spans="1:26" ht="13.5" customHeight="1">
      <c r="A2314" s="383">
        <v>3297</v>
      </c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</row>
    <row r="2315" spans="1:26" ht="13.5" customHeight="1">
      <c r="A2315" s="383">
        <v>3298</v>
      </c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  <c r="V2315" s="27"/>
      <c r="W2315" s="27"/>
      <c r="X2315" s="27"/>
      <c r="Y2315" s="27"/>
      <c r="Z2315" s="27"/>
    </row>
    <row r="2316" spans="1:26" ht="13.5" customHeight="1">
      <c r="A2316" s="383">
        <v>3299</v>
      </c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  <c r="V2316" s="27"/>
      <c r="W2316" s="27"/>
      <c r="X2316" s="27"/>
      <c r="Y2316" s="27"/>
      <c r="Z2316" s="27"/>
    </row>
    <row r="2317" spans="1:26" ht="13.5" customHeight="1">
      <c r="A2317" s="383">
        <v>3300</v>
      </c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7"/>
      <c r="W2317" s="27"/>
      <c r="X2317" s="27"/>
      <c r="Y2317" s="27"/>
      <c r="Z2317" s="27"/>
    </row>
    <row r="2318" spans="1:26" ht="13.5" customHeight="1">
      <c r="A2318" s="383">
        <v>3302</v>
      </c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7"/>
      <c r="W2318" s="27"/>
      <c r="X2318" s="27"/>
      <c r="Y2318" s="27"/>
      <c r="Z2318" s="27"/>
    </row>
    <row r="2319" spans="1:26" ht="13.5" customHeight="1">
      <c r="A2319" s="383">
        <v>3303</v>
      </c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7"/>
      <c r="W2319" s="27"/>
      <c r="X2319" s="27"/>
      <c r="Y2319" s="27"/>
      <c r="Z2319" s="27"/>
    </row>
    <row r="2320" spans="1:26" ht="13.5" customHeight="1">
      <c r="A2320" s="383">
        <v>3304</v>
      </c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  <c r="V2320" s="27"/>
      <c r="W2320" s="27"/>
      <c r="X2320" s="27"/>
      <c r="Y2320" s="27"/>
      <c r="Z2320" s="27"/>
    </row>
    <row r="2321" spans="1:26" ht="13.5" customHeight="1">
      <c r="A2321" s="383">
        <v>3305</v>
      </c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</row>
    <row r="2322" spans="1:26" ht="13.5" customHeight="1">
      <c r="A2322" s="383">
        <v>3306</v>
      </c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7"/>
      <c r="W2322" s="27"/>
      <c r="X2322" s="27"/>
      <c r="Y2322" s="27"/>
      <c r="Z2322" s="27"/>
    </row>
    <row r="2323" spans="1:26" ht="13.5" customHeight="1">
      <c r="A2323" s="383">
        <v>3307</v>
      </c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7"/>
      <c r="W2323" s="27"/>
      <c r="X2323" s="27"/>
      <c r="Y2323" s="27"/>
      <c r="Z2323" s="27"/>
    </row>
    <row r="2324" spans="1:26" ht="13.5" customHeight="1">
      <c r="A2324" s="383">
        <v>3309</v>
      </c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  <c r="V2324" s="27"/>
      <c r="W2324" s="27"/>
      <c r="X2324" s="27"/>
      <c r="Y2324" s="27"/>
      <c r="Z2324" s="27"/>
    </row>
    <row r="2325" spans="1:26" ht="13.5" customHeight="1">
      <c r="A2325" s="383">
        <v>3310</v>
      </c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  <c r="V2325" s="27"/>
      <c r="W2325" s="27"/>
      <c r="X2325" s="27"/>
      <c r="Y2325" s="27"/>
      <c r="Z2325" s="27"/>
    </row>
    <row r="2326" spans="1:26" ht="13.5" customHeight="1">
      <c r="A2326" s="383">
        <v>3311</v>
      </c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  <c r="V2326" s="27"/>
      <c r="W2326" s="27"/>
      <c r="X2326" s="27"/>
      <c r="Y2326" s="27"/>
      <c r="Z2326" s="27"/>
    </row>
    <row r="2327" spans="1:26" ht="13.5" customHeight="1">
      <c r="A2327" s="383">
        <v>3313</v>
      </c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7"/>
      <c r="W2327" s="27"/>
      <c r="X2327" s="27"/>
      <c r="Y2327" s="27"/>
      <c r="Z2327" s="27"/>
    </row>
    <row r="2328" spans="1:26" ht="13.5" customHeight="1">
      <c r="A2328" s="383">
        <v>3314</v>
      </c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</row>
    <row r="2329" spans="1:26" ht="13.5" customHeight="1">
      <c r="A2329" s="383">
        <v>3315</v>
      </c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  <c r="V2329" s="27"/>
      <c r="W2329" s="27"/>
      <c r="X2329" s="27"/>
      <c r="Y2329" s="27"/>
      <c r="Z2329" s="27"/>
    </row>
    <row r="2330" spans="1:26" ht="13.5" customHeight="1">
      <c r="A2330" s="383">
        <v>3316</v>
      </c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  <c r="V2330" s="27"/>
      <c r="W2330" s="27"/>
      <c r="X2330" s="27"/>
      <c r="Y2330" s="27"/>
      <c r="Z2330" s="27"/>
    </row>
    <row r="2331" spans="1:26" ht="13.5" customHeight="1">
      <c r="A2331" s="383">
        <v>3317</v>
      </c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</row>
    <row r="2332" spans="1:26" ht="13.5" customHeight="1">
      <c r="A2332" s="383">
        <v>3318</v>
      </c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7"/>
      <c r="W2332" s="27"/>
      <c r="X2332" s="27"/>
      <c r="Y2332" s="27"/>
      <c r="Z2332" s="27"/>
    </row>
    <row r="2333" spans="1:26" ht="13.5" customHeight="1">
      <c r="A2333" s="383">
        <v>3319</v>
      </c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  <c r="V2333" s="27"/>
      <c r="W2333" s="27"/>
      <c r="X2333" s="27"/>
      <c r="Y2333" s="27"/>
      <c r="Z2333" s="27"/>
    </row>
    <row r="2334" spans="1:26" ht="13.5" customHeight="1">
      <c r="A2334" s="383">
        <v>3320</v>
      </c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  <c r="V2334" s="27"/>
      <c r="W2334" s="27"/>
      <c r="X2334" s="27"/>
      <c r="Y2334" s="27"/>
      <c r="Z2334" s="27"/>
    </row>
    <row r="2335" spans="1:26" ht="13.5" customHeight="1">
      <c r="A2335" s="383">
        <v>3322</v>
      </c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  <c r="V2335" s="27"/>
      <c r="W2335" s="27"/>
      <c r="X2335" s="27"/>
      <c r="Y2335" s="27"/>
      <c r="Z2335" s="27"/>
    </row>
    <row r="2336" spans="1:26" ht="13.5" customHeight="1">
      <c r="A2336" s="383">
        <v>3323</v>
      </c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  <c r="V2336" s="27"/>
      <c r="W2336" s="27"/>
      <c r="X2336" s="27"/>
      <c r="Y2336" s="27"/>
      <c r="Z2336" s="27"/>
    </row>
    <row r="2337" spans="1:26" ht="13.5" customHeight="1">
      <c r="A2337" s="383">
        <v>3324</v>
      </c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  <c r="V2337" s="27"/>
      <c r="W2337" s="27"/>
      <c r="X2337" s="27"/>
      <c r="Y2337" s="27"/>
      <c r="Z2337" s="27"/>
    </row>
    <row r="2338" spans="1:26" ht="13.5" customHeight="1">
      <c r="A2338" s="383">
        <v>3325</v>
      </c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  <c r="V2338" s="27"/>
      <c r="W2338" s="27"/>
      <c r="X2338" s="27"/>
      <c r="Y2338" s="27"/>
      <c r="Z2338" s="27"/>
    </row>
    <row r="2339" spans="1:26" ht="13.5" customHeight="1">
      <c r="A2339" s="383">
        <v>3326</v>
      </c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  <c r="V2339" s="27"/>
      <c r="W2339" s="27"/>
      <c r="X2339" s="27"/>
      <c r="Y2339" s="27"/>
      <c r="Z2339" s="27"/>
    </row>
    <row r="2340" spans="1:26" ht="13.5" customHeight="1">
      <c r="A2340" s="383">
        <v>3327</v>
      </c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7"/>
      <c r="W2340" s="27"/>
      <c r="X2340" s="27"/>
      <c r="Y2340" s="27"/>
      <c r="Z2340" s="27"/>
    </row>
    <row r="2341" spans="1:26" ht="13.5" customHeight="1">
      <c r="A2341" s="383">
        <v>3328</v>
      </c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  <c r="V2341" s="27"/>
      <c r="W2341" s="27"/>
      <c r="X2341" s="27"/>
      <c r="Y2341" s="27"/>
      <c r="Z2341" s="27"/>
    </row>
    <row r="2342" spans="1:26" ht="13.5" customHeight="1">
      <c r="A2342" s="383">
        <v>3329</v>
      </c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  <c r="V2342" s="27"/>
      <c r="W2342" s="27"/>
      <c r="X2342" s="27"/>
      <c r="Y2342" s="27"/>
      <c r="Z2342" s="27"/>
    </row>
    <row r="2343" spans="1:26" ht="13.5" customHeight="1">
      <c r="A2343" s="383">
        <v>3330</v>
      </c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  <c r="V2343" s="27"/>
      <c r="W2343" s="27"/>
      <c r="X2343" s="27"/>
      <c r="Y2343" s="27"/>
      <c r="Z2343" s="27"/>
    </row>
    <row r="2344" spans="1:26" ht="13.5" customHeight="1">
      <c r="A2344" s="383">
        <v>3331</v>
      </c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7"/>
      <c r="W2344" s="27"/>
      <c r="X2344" s="27"/>
      <c r="Y2344" s="27"/>
      <c r="Z2344" s="27"/>
    </row>
    <row r="2345" spans="1:26" ht="13.5" customHeight="1">
      <c r="A2345" s="383">
        <v>3332</v>
      </c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  <c r="V2345" s="27"/>
      <c r="W2345" s="27"/>
      <c r="X2345" s="27"/>
      <c r="Y2345" s="27"/>
      <c r="Z2345" s="27"/>
    </row>
    <row r="2346" spans="1:26" ht="13.5" customHeight="1">
      <c r="A2346" s="383">
        <v>3333</v>
      </c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</row>
    <row r="2347" spans="1:26" ht="13.5" customHeight="1">
      <c r="A2347" s="383">
        <v>3334</v>
      </c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  <c r="V2347" s="27"/>
      <c r="W2347" s="27"/>
      <c r="X2347" s="27"/>
      <c r="Y2347" s="27"/>
      <c r="Z2347" s="27"/>
    </row>
    <row r="2348" spans="1:26" ht="13.5" customHeight="1">
      <c r="A2348" s="383">
        <v>3335</v>
      </c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  <c r="V2348" s="27"/>
      <c r="W2348" s="27"/>
      <c r="X2348" s="27"/>
      <c r="Y2348" s="27"/>
      <c r="Z2348" s="27"/>
    </row>
    <row r="2349" spans="1:26" ht="13.5" customHeight="1">
      <c r="A2349" s="383">
        <v>3337</v>
      </c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  <c r="V2349" s="27"/>
      <c r="W2349" s="27"/>
      <c r="X2349" s="27"/>
      <c r="Y2349" s="27"/>
      <c r="Z2349" s="27"/>
    </row>
    <row r="2350" spans="1:26" ht="13.5" customHeight="1">
      <c r="A2350" s="383">
        <v>3338</v>
      </c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</row>
    <row r="2351" spans="1:26" ht="13.5" customHeight="1">
      <c r="A2351" s="383">
        <v>3339</v>
      </c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  <c r="V2351" s="27"/>
      <c r="W2351" s="27"/>
      <c r="X2351" s="27"/>
      <c r="Y2351" s="27"/>
      <c r="Z2351" s="27"/>
    </row>
    <row r="2352" spans="1:26" ht="13.5" customHeight="1">
      <c r="A2352" s="383">
        <v>3340</v>
      </c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27"/>
      <c r="Y2352" s="27"/>
      <c r="Z2352" s="27"/>
    </row>
    <row r="2353" spans="1:26" ht="13.5" customHeight="1">
      <c r="A2353" s="383">
        <v>3341</v>
      </c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  <c r="V2353" s="27"/>
      <c r="W2353" s="27"/>
      <c r="X2353" s="27"/>
      <c r="Y2353" s="27"/>
      <c r="Z2353" s="27"/>
    </row>
    <row r="2354" spans="1:26" ht="13.5" customHeight="1">
      <c r="A2354" s="383">
        <v>3342</v>
      </c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  <c r="V2354" s="27"/>
      <c r="W2354" s="27"/>
      <c r="X2354" s="27"/>
      <c r="Y2354" s="27"/>
      <c r="Z2354" s="27"/>
    </row>
    <row r="2355" spans="1:26" ht="13.5" customHeight="1">
      <c r="A2355" s="383">
        <v>3343</v>
      </c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7"/>
      <c r="W2355" s="27"/>
      <c r="X2355" s="27"/>
      <c r="Y2355" s="27"/>
      <c r="Z2355" s="27"/>
    </row>
    <row r="2356" spans="1:26" ht="13.5" customHeight="1">
      <c r="A2356" s="383">
        <v>3344</v>
      </c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  <c r="V2356" s="27"/>
      <c r="W2356" s="27"/>
      <c r="X2356" s="27"/>
      <c r="Y2356" s="27"/>
      <c r="Z2356" s="27"/>
    </row>
    <row r="2357" spans="1:26" ht="13.5" customHeight="1">
      <c r="A2357" s="383">
        <v>3345</v>
      </c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7"/>
      <c r="W2357" s="27"/>
      <c r="X2357" s="27"/>
      <c r="Y2357" s="27"/>
      <c r="Z2357" s="27"/>
    </row>
    <row r="2358" spans="1:26" ht="13.5" customHeight="1">
      <c r="A2358" s="383">
        <v>3346</v>
      </c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7"/>
      <c r="W2358" s="27"/>
      <c r="X2358" s="27"/>
      <c r="Y2358" s="27"/>
      <c r="Z2358" s="27"/>
    </row>
    <row r="2359" spans="1:26" ht="13.5" customHeight="1">
      <c r="A2359" s="383">
        <v>3347</v>
      </c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  <c r="V2359" s="27"/>
      <c r="W2359" s="27"/>
      <c r="X2359" s="27"/>
      <c r="Y2359" s="27"/>
      <c r="Z2359" s="27"/>
    </row>
    <row r="2360" spans="1:26" ht="13.5" customHeight="1">
      <c r="A2360" s="383">
        <v>3348</v>
      </c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  <c r="V2360" s="27"/>
      <c r="W2360" s="27"/>
      <c r="X2360" s="27"/>
      <c r="Y2360" s="27"/>
      <c r="Z2360" s="27"/>
    </row>
    <row r="2361" spans="1:26" ht="13.5" customHeight="1">
      <c r="A2361" s="383">
        <v>3349</v>
      </c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7"/>
      <c r="W2361" s="27"/>
      <c r="X2361" s="27"/>
      <c r="Y2361" s="27"/>
      <c r="Z2361" s="27"/>
    </row>
    <row r="2362" spans="1:26" ht="13.5" customHeight="1">
      <c r="A2362" s="383">
        <v>3350</v>
      </c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7"/>
      <c r="W2362" s="27"/>
      <c r="X2362" s="27"/>
      <c r="Y2362" s="27"/>
      <c r="Z2362" s="27"/>
    </row>
    <row r="2363" spans="1:26" ht="13.5" customHeight="1">
      <c r="A2363" s="383">
        <v>3352</v>
      </c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  <c r="V2363" s="27"/>
      <c r="W2363" s="27"/>
      <c r="X2363" s="27"/>
      <c r="Y2363" s="27"/>
      <c r="Z2363" s="27"/>
    </row>
    <row r="2364" spans="1:26" ht="13.5" customHeight="1">
      <c r="A2364" s="383">
        <v>3353</v>
      </c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  <c r="V2364" s="27"/>
      <c r="W2364" s="27"/>
      <c r="X2364" s="27"/>
      <c r="Y2364" s="27"/>
      <c r="Z2364" s="27"/>
    </row>
    <row r="2365" spans="1:26" ht="13.5" customHeight="1">
      <c r="A2365" s="383">
        <v>3354</v>
      </c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7"/>
      <c r="W2365" s="27"/>
      <c r="X2365" s="27"/>
      <c r="Y2365" s="27"/>
      <c r="Z2365" s="27"/>
    </row>
    <row r="2366" spans="1:26" ht="13.5" customHeight="1">
      <c r="A2366" s="383">
        <v>3355</v>
      </c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  <c r="V2366" s="27"/>
      <c r="W2366" s="27"/>
      <c r="X2366" s="27"/>
      <c r="Y2366" s="27"/>
      <c r="Z2366" s="27"/>
    </row>
    <row r="2367" spans="1:26" ht="13.5" customHeight="1">
      <c r="A2367" s="383">
        <v>3357</v>
      </c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7"/>
      <c r="W2367" s="27"/>
      <c r="X2367" s="27"/>
      <c r="Y2367" s="27"/>
      <c r="Z2367" s="27"/>
    </row>
    <row r="2368" spans="1:26" ht="13.5" customHeight="1">
      <c r="A2368" s="383">
        <v>3358</v>
      </c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7"/>
      <c r="W2368" s="27"/>
      <c r="X2368" s="27"/>
      <c r="Y2368" s="27"/>
      <c r="Z2368" s="27"/>
    </row>
    <row r="2369" spans="1:26" ht="13.5" customHeight="1">
      <c r="A2369" s="383">
        <v>3359</v>
      </c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7"/>
      <c r="W2369" s="27"/>
      <c r="X2369" s="27"/>
      <c r="Y2369" s="27"/>
      <c r="Z2369" s="27"/>
    </row>
    <row r="2370" spans="1:26" ht="13.5" customHeight="1">
      <c r="A2370" s="383">
        <v>3360</v>
      </c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7"/>
      <c r="W2370" s="27"/>
      <c r="X2370" s="27"/>
      <c r="Y2370" s="27"/>
      <c r="Z2370" s="27"/>
    </row>
    <row r="2371" spans="1:26" ht="13.5" customHeight="1">
      <c r="A2371" s="383">
        <v>3361</v>
      </c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7"/>
      <c r="W2371" s="27"/>
      <c r="X2371" s="27"/>
      <c r="Y2371" s="27"/>
      <c r="Z2371" s="27"/>
    </row>
    <row r="2372" spans="1:26" ht="13.5" customHeight="1">
      <c r="A2372" s="383">
        <v>3363</v>
      </c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  <c r="V2372" s="27"/>
      <c r="W2372" s="27"/>
      <c r="X2372" s="27"/>
      <c r="Y2372" s="27"/>
      <c r="Z2372" s="27"/>
    </row>
    <row r="2373" spans="1:26" ht="13.5" customHeight="1">
      <c r="A2373" s="383">
        <v>3364</v>
      </c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  <c r="V2373" s="27"/>
      <c r="W2373" s="27"/>
      <c r="X2373" s="27"/>
      <c r="Y2373" s="27"/>
      <c r="Z2373" s="27"/>
    </row>
    <row r="2374" spans="1:26" ht="13.5" customHeight="1">
      <c r="A2374" s="383">
        <v>3365</v>
      </c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  <c r="V2374" s="27"/>
      <c r="W2374" s="27"/>
      <c r="X2374" s="27"/>
      <c r="Y2374" s="27"/>
      <c r="Z2374" s="27"/>
    </row>
    <row r="2375" spans="1:26" ht="13.5" customHeight="1">
      <c r="A2375" s="383">
        <v>3366</v>
      </c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  <c r="V2375" s="27"/>
      <c r="W2375" s="27"/>
      <c r="X2375" s="27"/>
      <c r="Y2375" s="27"/>
      <c r="Z2375" s="27"/>
    </row>
    <row r="2376" spans="1:26" ht="13.5" customHeight="1">
      <c r="A2376" s="383">
        <v>3367</v>
      </c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  <c r="V2376" s="27"/>
      <c r="W2376" s="27"/>
      <c r="X2376" s="27"/>
      <c r="Y2376" s="27"/>
      <c r="Z2376" s="27"/>
    </row>
    <row r="2377" spans="1:26" ht="13.5" customHeight="1">
      <c r="A2377" s="383">
        <v>3368</v>
      </c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</row>
    <row r="2378" spans="1:26" ht="13.5" customHeight="1">
      <c r="A2378" s="383">
        <v>3369</v>
      </c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</row>
    <row r="2379" spans="1:26" ht="13.5" customHeight="1">
      <c r="A2379" s="383">
        <v>3371</v>
      </c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</row>
    <row r="2380" spans="1:26" ht="13.5" customHeight="1">
      <c r="A2380" s="383">
        <v>3372</v>
      </c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  <c r="V2380" s="27"/>
      <c r="W2380" s="27"/>
      <c r="X2380" s="27"/>
      <c r="Y2380" s="27"/>
      <c r="Z2380" s="27"/>
    </row>
    <row r="2381" spans="1:26" ht="13.5" customHeight="1">
      <c r="A2381" s="383">
        <v>3373</v>
      </c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</row>
    <row r="2382" spans="1:26" ht="13.5" customHeight="1">
      <c r="A2382" s="383">
        <v>3374</v>
      </c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  <c r="V2382" s="27"/>
      <c r="W2382" s="27"/>
      <c r="X2382" s="27"/>
      <c r="Y2382" s="27"/>
      <c r="Z2382" s="27"/>
    </row>
    <row r="2383" spans="1:26" ht="13.5" customHeight="1">
      <c r="A2383" s="383">
        <v>3375</v>
      </c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  <c r="V2383" s="27"/>
      <c r="W2383" s="27"/>
      <c r="X2383" s="27"/>
      <c r="Y2383" s="27"/>
      <c r="Z2383" s="27"/>
    </row>
    <row r="2384" spans="1:26" ht="13.5" customHeight="1">
      <c r="A2384" s="383">
        <v>3376</v>
      </c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7"/>
      <c r="W2384" s="27"/>
      <c r="X2384" s="27"/>
      <c r="Y2384" s="27"/>
      <c r="Z2384" s="27"/>
    </row>
    <row r="2385" spans="1:26" ht="13.5" customHeight="1">
      <c r="A2385" s="383">
        <v>3377</v>
      </c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  <c r="V2385" s="27"/>
      <c r="W2385" s="27"/>
      <c r="X2385" s="27"/>
      <c r="Y2385" s="27"/>
      <c r="Z2385" s="27"/>
    </row>
    <row r="2386" spans="1:26" ht="13.5" customHeight="1">
      <c r="A2386" s="383">
        <v>3378</v>
      </c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  <c r="V2386" s="27"/>
      <c r="W2386" s="27"/>
      <c r="X2386" s="27"/>
      <c r="Y2386" s="27"/>
      <c r="Z2386" s="27"/>
    </row>
    <row r="2387" spans="1:26" ht="13.5" customHeight="1">
      <c r="A2387" s="383">
        <v>3379</v>
      </c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  <c r="V2387" s="27"/>
      <c r="W2387" s="27"/>
      <c r="X2387" s="27"/>
      <c r="Y2387" s="27"/>
      <c r="Z2387" s="27"/>
    </row>
    <row r="2388" spans="1:26" ht="13.5" customHeight="1">
      <c r="A2388" s="383">
        <v>3382</v>
      </c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  <c r="V2388" s="27"/>
      <c r="W2388" s="27"/>
      <c r="X2388" s="27"/>
      <c r="Y2388" s="27"/>
      <c r="Z2388" s="27"/>
    </row>
    <row r="2389" spans="1:26" ht="13.5" customHeight="1">
      <c r="A2389" s="383">
        <v>3383</v>
      </c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  <c r="V2389" s="27"/>
      <c r="W2389" s="27"/>
      <c r="X2389" s="27"/>
      <c r="Y2389" s="27"/>
      <c r="Z2389" s="27"/>
    </row>
    <row r="2390" spans="1:26" ht="13.5" customHeight="1">
      <c r="A2390" s="383">
        <v>3385</v>
      </c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  <c r="V2390" s="27"/>
      <c r="W2390" s="27"/>
      <c r="X2390" s="27"/>
      <c r="Y2390" s="27"/>
      <c r="Z2390" s="27"/>
    </row>
    <row r="2391" spans="1:26" ht="13.5" customHeight="1">
      <c r="A2391" s="383">
        <v>3386</v>
      </c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  <c r="V2391" s="27"/>
      <c r="W2391" s="27"/>
      <c r="X2391" s="27"/>
      <c r="Y2391" s="27"/>
      <c r="Z2391" s="27"/>
    </row>
    <row r="2392" spans="1:26" ht="13.5" customHeight="1">
      <c r="A2392" s="383">
        <v>3387</v>
      </c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</row>
    <row r="2393" spans="1:26" ht="13.5" customHeight="1">
      <c r="A2393" s="383">
        <v>3388</v>
      </c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</row>
    <row r="2394" spans="1:26" ht="13.5" customHeight="1">
      <c r="A2394" s="383">
        <v>3389</v>
      </c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  <c r="V2394" s="27"/>
      <c r="W2394" s="27"/>
      <c r="X2394" s="27"/>
      <c r="Y2394" s="27"/>
      <c r="Z2394" s="27"/>
    </row>
    <row r="2395" spans="1:26" ht="13.5" customHeight="1">
      <c r="A2395" s="383">
        <v>3390</v>
      </c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7"/>
      <c r="W2395" s="27"/>
      <c r="X2395" s="27"/>
      <c r="Y2395" s="27"/>
      <c r="Z2395" s="27"/>
    </row>
    <row r="2396" spans="1:26" ht="13.5" customHeight="1">
      <c r="A2396" s="383">
        <v>3392</v>
      </c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  <c r="V2396" s="27"/>
      <c r="W2396" s="27"/>
      <c r="X2396" s="27"/>
      <c r="Y2396" s="27"/>
      <c r="Z2396" s="27"/>
    </row>
    <row r="2397" spans="1:26" ht="13.5" customHeight="1">
      <c r="A2397" s="383">
        <v>3393</v>
      </c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  <c r="V2397" s="27"/>
      <c r="W2397" s="27"/>
      <c r="X2397" s="27"/>
      <c r="Y2397" s="27"/>
      <c r="Z2397" s="27"/>
    </row>
    <row r="2398" spans="1:26" ht="13.5" customHeight="1">
      <c r="A2398" s="383">
        <v>3394</v>
      </c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</row>
    <row r="2399" spans="1:26" ht="13.5" customHeight="1">
      <c r="A2399" s="383">
        <v>3397</v>
      </c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27"/>
      <c r="Y2399" s="27"/>
      <c r="Z2399" s="27"/>
    </row>
    <row r="2400" spans="1:26" ht="13.5" customHeight="1">
      <c r="A2400" s="383">
        <v>3398</v>
      </c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  <c r="V2400" s="27"/>
      <c r="W2400" s="27"/>
      <c r="X2400" s="27"/>
      <c r="Y2400" s="27"/>
      <c r="Z2400" s="27"/>
    </row>
    <row r="2401" spans="1:26" ht="13.5" customHeight="1">
      <c r="A2401" s="383">
        <v>3402</v>
      </c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  <c r="V2401" s="27"/>
      <c r="W2401" s="27"/>
      <c r="X2401" s="27"/>
      <c r="Y2401" s="27"/>
      <c r="Z2401" s="27"/>
    </row>
    <row r="2402" spans="1:26" ht="13.5" customHeight="1">
      <c r="A2402" s="383">
        <v>3403</v>
      </c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  <c r="V2402" s="27"/>
      <c r="W2402" s="27"/>
      <c r="X2402" s="27"/>
      <c r="Y2402" s="27"/>
      <c r="Z2402" s="27"/>
    </row>
    <row r="2403" spans="1:26" ht="13.5" customHeight="1">
      <c r="A2403" s="383">
        <v>3404</v>
      </c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  <c r="V2403" s="27"/>
      <c r="W2403" s="27"/>
      <c r="X2403" s="27"/>
      <c r="Y2403" s="27"/>
      <c r="Z2403" s="27"/>
    </row>
    <row r="2404" spans="1:26" ht="13.5" customHeight="1">
      <c r="A2404" s="383">
        <v>3405</v>
      </c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  <c r="V2404" s="27"/>
      <c r="W2404" s="27"/>
      <c r="X2404" s="27"/>
      <c r="Y2404" s="27"/>
      <c r="Z2404" s="27"/>
    </row>
    <row r="2405" spans="1:26" ht="13.5" customHeight="1">
      <c r="A2405" s="383">
        <v>3406</v>
      </c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  <c r="V2405" s="27"/>
      <c r="W2405" s="27"/>
      <c r="X2405" s="27"/>
      <c r="Y2405" s="27"/>
      <c r="Z2405" s="27"/>
    </row>
    <row r="2406" spans="1:26" ht="13.5" customHeight="1">
      <c r="A2406" s="383">
        <v>3407</v>
      </c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  <c r="V2406" s="27"/>
      <c r="W2406" s="27"/>
      <c r="X2406" s="27"/>
      <c r="Y2406" s="27"/>
      <c r="Z2406" s="27"/>
    </row>
    <row r="2407" spans="1:26" ht="13.5" customHeight="1">
      <c r="A2407" s="383">
        <v>3408</v>
      </c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  <c r="V2407" s="27"/>
      <c r="W2407" s="27"/>
      <c r="X2407" s="27"/>
      <c r="Y2407" s="27"/>
      <c r="Z2407" s="27"/>
    </row>
    <row r="2408" spans="1:26" ht="13.5" customHeight="1">
      <c r="A2408" s="383">
        <v>3409</v>
      </c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</row>
    <row r="2409" spans="1:26" ht="13.5" customHeight="1">
      <c r="A2409" s="383">
        <v>3410</v>
      </c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  <c r="V2409" s="27"/>
      <c r="W2409" s="27"/>
      <c r="X2409" s="27"/>
      <c r="Y2409" s="27"/>
      <c r="Z2409" s="27"/>
    </row>
    <row r="2410" spans="1:26" ht="13.5" customHeight="1">
      <c r="A2410" s="383">
        <v>3411</v>
      </c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7"/>
      <c r="W2410" s="27"/>
      <c r="X2410" s="27"/>
      <c r="Y2410" s="27"/>
      <c r="Z2410" s="27"/>
    </row>
    <row r="2411" spans="1:26" ht="13.5" customHeight="1">
      <c r="A2411" s="383">
        <v>3413</v>
      </c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  <c r="V2411" s="27"/>
      <c r="W2411" s="27"/>
      <c r="X2411" s="27"/>
      <c r="Y2411" s="27"/>
      <c r="Z2411" s="27"/>
    </row>
    <row r="2412" spans="1:26" ht="13.5" customHeight="1">
      <c r="A2412" s="383">
        <v>3414</v>
      </c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7"/>
      <c r="W2412" s="27"/>
      <c r="X2412" s="27"/>
      <c r="Y2412" s="27"/>
      <c r="Z2412" s="27"/>
    </row>
    <row r="2413" spans="1:26" ht="13.5" customHeight="1">
      <c r="A2413" s="383">
        <v>3415</v>
      </c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</row>
    <row r="2414" spans="1:26" ht="13.5" customHeight="1">
      <c r="A2414" s="383">
        <v>3416</v>
      </c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7"/>
      <c r="W2414" s="27"/>
      <c r="X2414" s="27"/>
      <c r="Y2414" s="27"/>
      <c r="Z2414" s="27"/>
    </row>
    <row r="2415" spans="1:26" ht="13.5" customHeight="1">
      <c r="A2415" s="383">
        <v>3417</v>
      </c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7"/>
      <c r="W2415" s="27"/>
      <c r="X2415" s="27"/>
      <c r="Y2415" s="27"/>
      <c r="Z2415" s="27"/>
    </row>
    <row r="2416" spans="1:26" ht="13.5" customHeight="1">
      <c r="A2416" s="383">
        <v>3418</v>
      </c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  <c r="V2416" s="27"/>
      <c r="W2416" s="27"/>
      <c r="X2416" s="27"/>
      <c r="Y2416" s="27"/>
      <c r="Z2416" s="27"/>
    </row>
    <row r="2417" spans="1:26" ht="13.5" customHeight="1">
      <c r="A2417" s="383">
        <v>3421</v>
      </c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27"/>
      <c r="Y2417" s="27"/>
      <c r="Z2417" s="27"/>
    </row>
    <row r="2418" spans="1:26" ht="13.5" customHeight="1">
      <c r="A2418" s="383">
        <v>3422</v>
      </c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  <c r="V2418" s="27"/>
      <c r="W2418" s="27"/>
      <c r="X2418" s="27"/>
      <c r="Y2418" s="27"/>
      <c r="Z2418" s="27"/>
    </row>
    <row r="2419" spans="1:26" ht="13.5" customHeight="1">
      <c r="A2419" s="383">
        <v>3424</v>
      </c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</row>
    <row r="2420" spans="1:26" ht="13.5" customHeight="1">
      <c r="A2420" s="383">
        <v>3426</v>
      </c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</row>
    <row r="2421" spans="1:26" ht="13.5" customHeight="1">
      <c r="A2421" s="383">
        <v>3427</v>
      </c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  <c r="V2421" s="27"/>
      <c r="W2421" s="27"/>
      <c r="X2421" s="27"/>
      <c r="Y2421" s="27"/>
      <c r="Z2421" s="27"/>
    </row>
    <row r="2422" spans="1:26" ht="13.5" customHeight="1">
      <c r="A2422" s="383">
        <v>3428</v>
      </c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/>
      <c r="X2422" s="27"/>
      <c r="Y2422" s="27"/>
      <c r="Z2422" s="27"/>
    </row>
    <row r="2423" spans="1:26" ht="13.5" customHeight="1">
      <c r="A2423" s="383">
        <v>3429</v>
      </c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  <c r="V2423" s="27"/>
      <c r="W2423" s="27"/>
      <c r="X2423" s="27"/>
      <c r="Y2423" s="27"/>
      <c r="Z2423" s="27"/>
    </row>
    <row r="2424" spans="1:26" ht="13.5" customHeight="1">
      <c r="A2424" s="383">
        <v>3430</v>
      </c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  <c r="V2424" s="27"/>
      <c r="W2424" s="27"/>
      <c r="X2424" s="27"/>
      <c r="Y2424" s="27"/>
      <c r="Z2424" s="27"/>
    </row>
    <row r="2425" spans="1:26" ht="13.5" customHeight="1">
      <c r="A2425" s="383">
        <v>3431</v>
      </c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  <c r="V2425" s="27"/>
      <c r="W2425" s="27"/>
      <c r="X2425" s="27"/>
      <c r="Y2425" s="27"/>
      <c r="Z2425" s="27"/>
    </row>
    <row r="2426" spans="1:26" ht="13.5" customHeight="1">
      <c r="A2426" s="383">
        <v>3432</v>
      </c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  <c r="V2426" s="27"/>
      <c r="W2426" s="27"/>
      <c r="X2426" s="27"/>
      <c r="Y2426" s="27"/>
      <c r="Z2426" s="27"/>
    </row>
    <row r="2427" spans="1:26" ht="13.5" customHeight="1">
      <c r="A2427" s="383">
        <v>3433</v>
      </c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7"/>
      <c r="W2427" s="27"/>
      <c r="X2427" s="27"/>
      <c r="Y2427" s="27"/>
      <c r="Z2427" s="27"/>
    </row>
    <row r="2428" spans="1:26" ht="13.5" customHeight="1">
      <c r="A2428" s="383">
        <v>3434</v>
      </c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  <c r="V2428" s="27"/>
      <c r="W2428" s="27"/>
      <c r="X2428" s="27"/>
      <c r="Y2428" s="27"/>
      <c r="Z2428" s="27"/>
    </row>
    <row r="2429" spans="1:26" ht="13.5" customHeight="1">
      <c r="A2429" s="383">
        <v>3435</v>
      </c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  <c r="V2429" s="27"/>
      <c r="W2429" s="27"/>
      <c r="X2429" s="27"/>
      <c r="Y2429" s="27"/>
      <c r="Z2429" s="27"/>
    </row>
    <row r="2430" spans="1:26" ht="13.5" customHeight="1">
      <c r="A2430" s="383">
        <v>3436</v>
      </c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  <c r="V2430" s="27"/>
      <c r="W2430" s="27"/>
      <c r="X2430" s="27"/>
      <c r="Y2430" s="27"/>
      <c r="Z2430" s="27"/>
    </row>
    <row r="2431" spans="1:26" ht="13.5" customHeight="1">
      <c r="A2431" s="383">
        <v>3437</v>
      </c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  <c r="V2431" s="27"/>
      <c r="W2431" s="27"/>
      <c r="X2431" s="27"/>
      <c r="Y2431" s="27"/>
      <c r="Z2431" s="27"/>
    </row>
    <row r="2432" spans="1:26" ht="13.5" customHeight="1">
      <c r="A2432" s="383">
        <v>3438</v>
      </c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  <c r="V2432" s="27"/>
      <c r="W2432" s="27"/>
      <c r="X2432" s="27"/>
      <c r="Y2432" s="27"/>
      <c r="Z2432" s="27"/>
    </row>
    <row r="2433" spans="1:26" ht="13.5" customHeight="1">
      <c r="A2433" s="383">
        <v>3439</v>
      </c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  <c r="V2433" s="27"/>
      <c r="W2433" s="27"/>
      <c r="X2433" s="27"/>
      <c r="Y2433" s="27"/>
      <c r="Z2433" s="27"/>
    </row>
    <row r="2434" spans="1:26" ht="13.5" customHeight="1">
      <c r="A2434" s="383">
        <v>3440</v>
      </c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</row>
    <row r="2435" spans="1:26" ht="13.5" customHeight="1">
      <c r="A2435" s="383">
        <v>3441</v>
      </c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  <c r="V2435" s="27"/>
      <c r="W2435" s="27"/>
      <c r="X2435" s="27"/>
      <c r="Y2435" s="27"/>
      <c r="Z2435" s="27"/>
    </row>
    <row r="2436" spans="1:26" ht="13.5" customHeight="1">
      <c r="A2436" s="383">
        <v>3442</v>
      </c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  <c r="V2436" s="27"/>
      <c r="W2436" s="27"/>
      <c r="X2436" s="27"/>
      <c r="Y2436" s="27"/>
      <c r="Z2436" s="27"/>
    </row>
    <row r="2437" spans="1:26" ht="13.5" customHeight="1">
      <c r="A2437" s="383">
        <v>3443</v>
      </c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  <c r="V2437" s="27"/>
      <c r="W2437" s="27"/>
      <c r="X2437" s="27"/>
      <c r="Y2437" s="27"/>
      <c r="Z2437" s="27"/>
    </row>
    <row r="2438" spans="1:26" ht="13.5" customHeight="1">
      <c r="A2438" s="383">
        <v>3445</v>
      </c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  <c r="V2438" s="27"/>
      <c r="W2438" s="27"/>
      <c r="X2438" s="27"/>
      <c r="Y2438" s="27"/>
      <c r="Z2438" s="27"/>
    </row>
    <row r="2439" spans="1:26" ht="13.5" customHeight="1">
      <c r="A2439" s="383">
        <v>3446</v>
      </c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  <c r="V2439" s="27"/>
      <c r="W2439" s="27"/>
      <c r="X2439" s="27"/>
      <c r="Y2439" s="27"/>
      <c r="Z2439" s="27"/>
    </row>
    <row r="2440" spans="1:26" ht="13.5" customHeight="1">
      <c r="A2440" s="383">
        <v>3447</v>
      </c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  <c r="V2440" s="27"/>
      <c r="W2440" s="27"/>
      <c r="X2440" s="27"/>
      <c r="Y2440" s="27"/>
      <c r="Z2440" s="27"/>
    </row>
    <row r="2441" spans="1:26" ht="13.5" customHeight="1">
      <c r="A2441" s="383">
        <v>3450</v>
      </c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  <c r="V2441" s="27"/>
      <c r="W2441" s="27"/>
      <c r="X2441" s="27"/>
      <c r="Y2441" s="27"/>
      <c r="Z2441" s="27"/>
    </row>
    <row r="2442" spans="1:26" ht="13.5" customHeight="1">
      <c r="A2442" s="383">
        <v>3451</v>
      </c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</row>
    <row r="2443" spans="1:26" ht="13.5" customHeight="1">
      <c r="A2443" s="383">
        <v>3452</v>
      </c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  <c r="V2443" s="27"/>
      <c r="W2443" s="27"/>
      <c r="X2443" s="27"/>
      <c r="Y2443" s="27"/>
      <c r="Z2443" s="27"/>
    </row>
    <row r="2444" spans="1:26" ht="13.5" customHeight="1">
      <c r="A2444" s="383">
        <v>3453</v>
      </c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7"/>
      <c r="W2444" s="27"/>
      <c r="X2444" s="27"/>
      <c r="Y2444" s="27"/>
      <c r="Z2444" s="27"/>
    </row>
    <row r="2445" spans="1:26" ht="13.5" customHeight="1">
      <c r="A2445" s="383">
        <v>3454</v>
      </c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  <c r="V2445" s="27"/>
      <c r="W2445" s="27"/>
      <c r="X2445" s="27"/>
      <c r="Y2445" s="27"/>
      <c r="Z2445" s="27"/>
    </row>
    <row r="2446" spans="1:26" ht="13.5" customHeight="1">
      <c r="A2446" s="383">
        <v>3455</v>
      </c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7"/>
      <c r="W2446" s="27"/>
      <c r="X2446" s="27"/>
      <c r="Y2446" s="27"/>
      <c r="Z2446" s="27"/>
    </row>
    <row r="2447" spans="1:26" ht="13.5" customHeight="1">
      <c r="A2447" s="383">
        <v>3456</v>
      </c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  <c r="V2447" s="27"/>
      <c r="W2447" s="27"/>
      <c r="X2447" s="27"/>
      <c r="Y2447" s="27"/>
      <c r="Z2447" s="27"/>
    </row>
    <row r="2448" spans="1:26" ht="13.5" customHeight="1">
      <c r="A2448" s="383">
        <v>3457</v>
      </c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  <c r="V2448" s="27"/>
      <c r="W2448" s="27"/>
      <c r="X2448" s="27"/>
      <c r="Y2448" s="27"/>
      <c r="Z2448" s="27"/>
    </row>
    <row r="2449" spans="1:26" ht="13.5" customHeight="1">
      <c r="A2449" s="383">
        <v>3458</v>
      </c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7"/>
      <c r="W2449" s="27"/>
      <c r="X2449" s="27"/>
      <c r="Y2449" s="27"/>
      <c r="Z2449" s="27"/>
    </row>
    <row r="2450" spans="1:26" ht="13.5" customHeight="1">
      <c r="A2450" s="383">
        <v>3460</v>
      </c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  <c r="V2450" s="27"/>
      <c r="W2450" s="27"/>
      <c r="X2450" s="27"/>
      <c r="Y2450" s="27"/>
      <c r="Z2450" s="27"/>
    </row>
    <row r="2451" spans="1:26" ht="13.5" customHeight="1">
      <c r="A2451" s="383">
        <v>3461</v>
      </c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  <c r="V2451" s="27"/>
      <c r="W2451" s="27"/>
      <c r="X2451" s="27"/>
      <c r="Y2451" s="27"/>
      <c r="Z2451" s="27"/>
    </row>
    <row r="2452" spans="1:26" ht="13.5" customHeight="1">
      <c r="A2452" s="383">
        <v>3462</v>
      </c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  <c r="V2452" s="27"/>
      <c r="W2452" s="27"/>
      <c r="X2452" s="27"/>
      <c r="Y2452" s="27"/>
      <c r="Z2452" s="27"/>
    </row>
    <row r="2453" spans="1:26" ht="13.5" customHeight="1">
      <c r="A2453" s="383">
        <v>3463</v>
      </c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7"/>
      <c r="W2453" s="27"/>
      <c r="X2453" s="27"/>
      <c r="Y2453" s="27"/>
      <c r="Z2453" s="27"/>
    </row>
    <row r="2454" spans="1:26" ht="13.5" customHeight="1">
      <c r="A2454" s="383">
        <v>3465</v>
      </c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7"/>
      <c r="W2454" s="27"/>
      <c r="X2454" s="27"/>
      <c r="Y2454" s="27"/>
      <c r="Z2454" s="27"/>
    </row>
    <row r="2455" spans="1:26" ht="13.5" customHeight="1">
      <c r="A2455" s="383">
        <v>3466</v>
      </c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7"/>
      <c r="W2455" s="27"/>
      <c r="X2455" s="27"/>
      <c r="Y2455" s="27"/>
      <c r="Z2455" s="27"/>
    </row>
    <row r="2456" spans="1:26" ht="13.5" customHeight="1">
      <c r="A2456" s="383">
        <v>3467</v>
      </c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7"/>
      <c r="W2456" s="27"/>
      <c r="X2456" s="27"/>
      <c r="Y2456" s="27"/>
      <c r="Z2456" s="27"/>
    </row>
    <row r="2457" spans="1:26" ht="13.5" customHeight="1">
      <c r="A2457" s="383">
        <v>3468</v>
      </c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  <c r="V2457" s="27"/>
      <c r="W2457" s="27"/>
      <c r="X2457" s="27"/>
      <c r="Y2457" s="27"/>
      <c r="Z2457" s="27"/>
    </row>
    <row r="2458" spans="1:26" ht="13.5" customHeight="1">
      <c r="A2458" s="383">
        <v>3469</v>
      </c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  <c r="V2458" s="27"/>
      <c r="W2458" s="27"/>
      <c r="X2458" s="27"/>
      <c r="Y2458" s="27"/>
      <c r="Z2458" s="27"/>
    </row>
    <row r="2459" spans="1:26" ht="13.5" customHeight="1">
      <c r="A2459" s="383">
        <v>3470</v>
      </c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7"/>
      <c r="W2459" s="27"/>
      <c r="X2459" s="27"/>
      <c r="Y2459" s="27"/>
      <c r="Z2459" s="27"/>
    </row>
    <row r="2460" spans="1:26" ht="13.5" customHeight="1">
      <c r="A2460" s="383">
        <v>3471</v>
      </c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  <c r="V2460" s="27"/>
      <c r="W2460" s="27"/>
      <c r="X2460" s="27"/>
      <c r="Y2460" s="27"/>
      <c r="Z2460" s="27"/>
    </row>
    <row r="2461" spans="1:26" ht="13.5" customHeight="1">
      <c r="A2461" s="383">
        <v>3472</v>
      </c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</row>
    <row r="2462" spans="1:26" ht="13.5" customHeight="1">
      <c r="A2462" s="383">
        <v>3473</v>
      </c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7"/>
      <c r="W2462" s="27"/>
      <c r="X2462" s="27"/>
      <c r="Y2462" s="27"/>
      <c r="Z2462" s="27"/>
    </row>
    <row r="2463" spans="1:26" ht="13.5" customHeight="1">
      <c r="A2463" s="383">
        <v>3474</v>
      </c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7"/>
      <c r="W2463" s="27"/>
      <c r="X2463" s="27"/>
      <c r="Y2463" s="27"/>
      <c r="Z2463" s="27"/>
    </row>
    <row r="2464" spans="1:26" ht="13.5" customHeight="1">
      <c r="A2464" s="383">
        <v>3475</v>
      </c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  <c r="V2464" s="27"/>
      <c r="W2464" s="27"/>
      <c r="X2464" s="27"/>
      <c r="Y2464" s="27"/>
      <c r="Z2464" s="27"/>
    </row>
    <row r="2465" spans="1:26" ht="13.5" customHeight="1">
      <c r="A2465" s="383">
        <v>3476</v>
      </c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7"/>
      <c r="W2465" s="27"/>
      <c r="X2465" s="27"/>
      <c r="Y2465" s="27"/>
      <c r="Z2465" s="27"/>
    </row>
    <row r="2466" spans="1:26" ht="13.5" customHeight="1">
      <c r="A2466" s="383">
        <v>3477</v>
      </c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</row>
    <row r="2467" spans="1:26" ht="13.5" customHeight="1">
      <c r="A2467" s="383">
        <v>3478</v>
      </c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7"/>
      <c r="W2467" s="27"/>
      <c r="X2467" s="27"/>
      <c r="Y2467" s="27"/>
      <c r="Z2467" s="27"/>
    </row>
    <row r="2468" spans="1:26" ht="13.5" customHeight="1">
      <c r="A2468" s="383">
        <v>3480</v>
      </c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</row>
    <row r="2469" spans="1:26" ht="13.5" customHeight="1">
      <c r="A2469" s="383">
        <v>3482</v>
      </c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  <c r="V2469" s="27"/>
      <c r="W2469" s="27"/>
      <c r="X2469" s="27"/>
      <c r="Y2469" s="27"/>
      <c r="Z2469" s="27"/>
    </row>
    <row r="2470" spans="1:26" ht="13.5" customHeight="1">
      <c r="A2470" s="383">
        <v>3483</v>
      </c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</row>
    <row r="2471" spans="1:26" ht="13.5" customHeight="1">
      <c r="A2471" s="383">
        <v>3484</v>
      </c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7"/>
      <c r="W2471" s="27"/>
      <c r="X2471" s="27"/>
      <c r="Y2471" s="27"/>
      <c r="Z2471" s="27"/>
    </row>
    <row r="2472" spans="1:26" ht="13.5" customHeight="1">
      <c r="A2472" s="383">
        <v>3486</v>
      </c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  <c r="V2472" s="27"/>
      <c r="W2472" s="27"/>
      <c r="X2472" s="27"/>
      <c r="Y2472" s="27"/>
      <c r="Z2472" s="27"/>
    </row>
    <row r="2473" spans="1:26" ht="13.5" customHeight="1">
      <c r="A2473" s="383">
        <v>3487</v>
      </c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</row>
    <row r="2474" spans="1:26" ht="13.5" customHeight="1">
      <c r="A2474" s="383">
        <v>3488</v>
      </c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</row>
    <row r="2475" spans="1:26" ht="13.5" customHeight="1">
      <c r="A2475" s="383">
        <v>3489</v>
      </c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</row>
    <row r="2476" spans="1:26" ht="13.5" customHeight="1">
      <c r="A2476" s="383">
        <v>3490</v>
      </c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</row>
    <row r="2477" spans="1:26" ht="13.5" customHeight="1">
      <c r="A2477" s="383">
        <v>3491</v>
      </c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  <c r="V2477" s="27"/>
      <c r="W2477" s="27"/>
      <c r="X2477" s="27"/>
      <c r="Y2477" s="27"/>
      <c r="Z2477" s="27"/>
    </row>
    <row r="2478" spans="1:26" ht="13.5" customHeight="1">
      <c r="A2478" s="383">
        <v>3495</v>
      </c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</row>
    <row r="2479" spans="1:26" ht="13.5" customHeight="1">
      <c r="A2479" s="383">
        <v>3496</v>
      </c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  <c r="V2479" s="27"/>
      <c r="W2479" s="27"/>
      <c r="X2479" s="27"/>
      <c r="Y2479" s="27"/>
      <c r="Z2479" s="27"/>
    </row>
    <row r="2480" spans="1:26" ht="13.5" customHeight="1">
      <c r="A2480" s="383">
        <v>3497</v>
      </c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7"/>
      <c r="W2480" s="27"/>
      <c r="X2480" s="27"/>
      <c r="Y2480" s="27"/>
      <c r="Z2480" s="27"/>
    </row>
    <row r="2481" spans="1:26" ht="13.5" customHeight="1">
      <c r="A2481" s="383">
        <v>3500</v>
      </c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  <c r="V2481" s="27"/>
      <c r="W2481" s="27"/>
      <c r="X2481" s="27"/>
      <c r="Y2481" s="27"/>
      <c r="Z2481" s="27"/>
    </row>
    <row r="2482" spans="1:26" ht="13.5" customHeight="1">
      <c r="A2482" s="383">
        <v>3501</v>
      </c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  <c r="V2482" s="27"/>
      <c r="W2482" s="27"/>
      <c r="X2482" s="27"/>
      <c r="Y2482" s="27"/>
      <c r="Z2482" s="27"/>
    </row>
    <row r="2483" spans="1:26" ht="13.5" customHeight="1">
      <c r="A2483" s="383">
        <v>3504</v>
      </c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</row>
    <row r="2484" spans="1:26" ht="13.5" customHeight="1">
      <c r="A2484" s="383">
        <v>3505</v>
      </c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</row>
    <row r="2485" spans="1:26" ht="13.5" customHeight="1">
      <c r="A2485" s="383">
        <v>3507</v>
      </c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</row>
    <row r="2486" spans="1:26" ht="13.5" customHeight="1">
      <c r="A2486" s="383">
        <v>3509</v>
      </c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  <c r="V2486" s="27"/>
      <c r="W2486" s="27"/>
      <c r="X2486" s="27"/>
      <c r="Y2486" s="27"/>
      <c r="Z2486" s="27"/>
    </row>
    <row r="2487" spans="1:26" ht="13.5" customHeight="1">
      <c r="A2487" s="383">
        <v>3513</v>
      </c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</row>
    <row r="2488" spans="1:26" ht="13.5" customHeight="1">
      <c r="A2488" s="383">
        <v>3514</v>
      </c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</row>
    <row r="2489" spans="1:26" ht="13.5" customHeight="1">
      <c r="A2489" s="383">
        <v>3515</v>
      </c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  <c r="V2489" s="27"/>
      <c r="W2489" s="27"/>
      <c r="X2489" s="27"/>
      <c r="Y2489" s="27"/>
      <c r="Z2489" s="27"/>
    </row>
    <row r="2490" spans="1:26" ht="13.5" customHeight="1">
      <c r="A2490" s="383">
        <v>3516</v>
      </c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  <c r="V2490" s="27"/>
      <c r="W2490" s="27"/>
      <c r="X2490" s="27"/>
      <c r="Y2490" s="27"/>
      <c r="Z2490" s="27"/>
    </row>
    <row r="2491" spans="1:26" ht="13.5" customHeight="1">
      <c r="A2491" s="383">
        <v>3517</v>
      </c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  <c r="V2491" s="27"/>
      <c r="W2491" s="27"/>
      <c r="X2491" s="27"/>
      <c r="Y2491" s="27"/>
      <c r="Z2491" s="27"/>
    </row>
    <row r="2492" spans="1:26" ht="13.5" customHeight="1">
      <c r="A2492" s="383">
        <v>3518</v>
      </c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  <c r="V2492" s="27"/>
      <c r="W2492" s="27"/>
      <c r="X2492" s="27"/>
      <c r="Y2492" s="27"/>
      <c r="Z2492" s="27"/>
    </row>
    <row r="2493" spans="1:26" ht="13.5" customHeight="1">
      <c r="A2493" s="383">
        <v>3519</v>
      </c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  <c r="V2493" s="27"/>
      <c r="W2493" s="27"/>
      <c r="X2493" s="27"/>
      <c r="Y2493" s="27"/>
      <c r="Z2493" s="27"/>
    </row>
    <row r="2494" spans="1:26" ht="13.5" customHeight="1">
      <c r="A2494" s="383">
        <v>3520</v>
      </c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  <c r="V2494" s="27"/>
      <c r="W2494" s="27"/>
      <c r="X2494" s="27"/>
      <c r="Y2494" s="27"/>
      <c r="Z2494" s="27"/>
    </row>
    <row r="2495" spans="1:26" ht="13.5" customHeight="1">
      <c r="A2495" s="383">
        <v>3524</v>
      </c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  <c r="V2495" s="27"/>
      <c r="W2495" s="27"/>
      <c r="X2495" s="27"/>
      <c r="Y2495" s="27"/>
      <c r="Z2495" s="27"/>
    </row>
    <row r="2496" spans="1:26" ht="13.5" customHeight="1">
      <c r="A2496" s="383">
        <v>3527</v>
      </c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  <c r="V2496" s="27"/>
      <c r="W2496" s="27"/>
      <c r="X2496" s="27"/>
      <c r="Y2496" s="27"/>
      <c r="Z2496" s="27"/>
    </row>
    <row r="2497" spans="1:26" ht="13.5" customHeight="1">
      <c r="A2497" s="383">
        <v>3529</v>
      </c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  <c r="V2497" s="27"/>
      <c r="W2497" s="27"/>
      <c r="X2497" s="27"/>
      <c r="Y2497" s="27"/>
      <c r="Z2497" s="27"/>
    </row>
    <row r="2498" spans="1:26" ht="13.5" customHeight="1">
      <c r="A2498" s="383">
        <v>3530</v>
      </c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  <c r="V2498" s="27"/>
      <c r="W2498" s="27"/>
      <c r="X2498" s="27"/>
      <c r="Y2498" s="27"/>
      <c r="Z2498" s="27"/>
    </row>
    <row r="2499" spans="1:26" ht="13.5" customHeight="1">
      <c r="A2499" s="383">
        <v>3531</v>
      </c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</row>
    <row r="2500" spans="1:26" ht="13.5" customHeight="1">
      <c r="A2500" s="383">
        <v>3532</v>
      </c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  <c r="V2500" s="27"/>
      <c r="W2500" s="27"/>
      <c r="X2500" s="27"/>
      <c r="Y2500" s="27"/>
      <c r="Z2500" s="27"/>
    </row>
    <row r="2501" spans="1:26" ht="13.5" customHeight="1">
      <c r="A2501" s="383">
        <v>3534</v>
      </c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  <c r="V2501" s="27"/>
      <c r="W2501" s="27"/>
      <c r="X2501" s="27"/>
      <c r="Y2501" s="27"/>
      <c r="Z2501" s="27"/>
    </row>
    <row r="2502" spans="1:26" ht="13.5" customHeight="1">
      <c r="A2502" s="383">
        <v>3535</v>
      </c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  <c r="V2502" s="27"/>
      <c r="W2502" s="27"/>
      <c r="X2502" s="27"/>
      <c r="Y2502" s="27"/>
      <c r="Z2502" s="27"/>
    </row>
    <row r="2503" spans="1:26" ht="13.5" customHeight="1">
      <c r="A2503" s="383">
        <v>3538</v>
      </c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  <c r="V2503" s="27"/>
      <c r="W2503" s="27"/>
      <c r="X2503" s="27"/>
      <c r="Y2503" s="27"/>
      <c r="Z2503" s="27"/>
    </row>
    <row r="2504" spans="1:26" ht="13.5" customHeight="1">
      <c r="A2504" s="383">
        <v>3539</v>
      </c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  <c r="V2504" s="27"/>
      <c r="W2504" s="27"/>
      <c r="X2504" s="27"/>
      <c r="Y2504" s="27"/>
      <c r="Z2504" s="27"/>
    </row>
    <row r="2505" spans="1:26" ht="13.5" customHeight="1">
      <c r="A2505" s="383">
        <v>3540</v>
      </c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  <c r="V2505" s="27"/>
      <c r="W2505" s="27"/>
      <c r="X2505" s="27"/>
      <c r="Y2505" s="27"/>
      <c r="Z2505" s="27"/>
    </row>
    <row r="2506" spans="1:26" ht="13.5" customHeight="1">
      <c r="A2506" s="383">
        <v>3543</v>
      </c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  <c r="V2506" s="27"/>
      <c r="W2506" s="27"/>
      <c r="X2506" s="27"/>
      <c r="Y2506" s="27"/>
      <c r="Z2506" s="27"/>
    </row>
    <row r="2507" spans="1:26" ht="13.5" customHeight="1">
      <c r="A2507" s="383">
        <v>3544</v>
      </c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  <c r="V2507" s="27"/>
      <c r="W2507" s="27"/>
      <c r="X2507" s="27"/>
      <c r="Y2507" s="27"/>
      <c r="Z2507" s="27"/>
    </row>
    <row r="2508" spans="1:26" ht="13.5" customHeight="1">
      <c r="A2508" s="383">
        <v>3546</v>
      </c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7"/>
      <c r="W2508" s="27"/>
      <c r="X2508" s="27"/>
      <c r="Y2508" s="27"/>
      <c r="Z2508" s="27"/>
    </row>
    <row r="2509" spans="1:26" ht="13.5" customHeight="1">
      <c r="A2509" s="383">
        <v>3548</v>
      </c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</row>
    <row r="2510" spans="1:26" ht="13.5" customHeight="1">
      <c r="A2510" s="383">
        <v>3550</v>
      </c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7"/>
      <c r="W2510" s="27"/>
      <c r="X2510" s="27"/>
      <c r="Y2510" s="27"/>
      <c r="Z2510" s="27"/>
    </row>
    <row r="2511" spans="1:26" ht="13.5" customHeight="1">
      <c r="A2511" s="383">
        <v>3551</v>
      </c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  <c r="V2511" s="27"/>
      <c r="W2511" s="27"/>
      <c r="X2511" s="27"/>
      <c r="Y2511" s="27"/>
      <c r="Z2511" s="27"/>
    </row>
    <row r="2512" spans="1:26" ht="13.5" customHeight="1">
      <c r="A2512" s="383">
        <v>3552</v>
      </c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  <c r="V2512" s="27"/>
      <c r="W2512" s="27"/>
      <c r="X2512" s="27"/>
      <c r="Y2512" s="27"/>
      <c r="Z2512" s="27"/>
    </row>
    <row r="2513" spans="1:26" ht="13.5" customHeight="1">
      <c r="A2513" s="383">
        <v>3553</v>
      </c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</row>
    <row r="2514" spans="1:26" ht="13.5" customHeight="1">
      <c r="A2514" s="383">
        <v>3555</v>
      </c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</row>
    <row r="2515" spans="1:26" ht="13.5" customHeight="1">
      <c r="A2515" s="383">
        <v>3557</v>
      </c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7"/>
      <c r="W2515" s="27"/>
      <c r="X2515" s="27"/>
      <c r="Y2515" s="27"/>
      <c r="Z2515" s="27"/>
    </row>
    <row r="2516" spans="1:26" ht="13.5" customHeight="1">
      <c r="A2516" s="383">
        <v>3559</v>
      </c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  <c r="V2516" s="27"/>
      <c r="W2516" s="27"/>
      <c r="X2516" s="27"/>
      <c r="Y2516" s="27"/>
      <c r="Z2516" s="27"/>
    </row>
    <row r="2517" spans="1:26" ht="13.5" customHeight="1">
      <c r="A2517" s="383">
        <v>3560</v>
      </c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7"/>
      <c r="W2517" s="27"/>
      <c r="X2517" s="27"/>
      <c r="Y2517" s="27"/>
      <c r="Z2517" s="27"/>
    </row>
    <row r="2518" spans="1:26" ht="13.5" customHeight="1">
      <c r="A2518" s="383">
        <v>3562</v>
      </c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  <c r="V2518" s="27"/>
      <c r="W2518" s="27"/>
      <c r="X2518" s="27"/>
      <c r="Y2518" s="27"/>
      <c r="Z2518" s="27"/>
    </row>
    <row r="2519" spans="1:26" ht="13.5" customHeight="1">
      <c r="A2519" s="383">
        <v>3564</v>
      </c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  <c r="V2519" s="27"/>
      <c r="W2519" s="27"/>
      <c r="X2519" s="27"/>
      <c r="Y2519" s="27"/>
      <c r="Z2519" s="27"/>
    </row>
    <row r="2520" spans="1:26" ht="13.5" customHeight="1">
      <c r="A2520" s="383">
        <v>3565</v>
      </c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  <c r="V2520" s="27"/>
      <c r="W2520" s="27"/>
      <c r="X2520" s="27"/>
      <c r="Y2520" s="27"/>
      <c r="Z2520" s="27"/>
    </row>
    <row r="2521" spans="1:26" ht="13.5" customHeight="1">
      <c r="A2521" s="383">
        <v>3568</v>
      </c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</row>
    <row r="2522" spans="1:26" ht="13.5" customHeight="1">
      <c r="A2522" s="383">
        <v>3570</v>
      </c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  <c r="V2522" s="27"/>
      <c r="W2522" s="27"/>
      <c r="X2522" s="27"/>
      <c r="Y2522" s="27"/>
      <c r="Z2522" s="27"/>
    </row>
    <row r="2523" spans="1:26" ht="13.5" customHeight="1">
      <c r="A2523" s="383">
        <v>3572</v>
      </c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  <c r="V2523" s="27"/>
      <c r="W2523" s="27"/>
      <c r="X2523" s="27"/>
      <c r="Y2523" s="27"/>
      <c r="Z2523" s="27"/>
    </row>
    <row r="2524" spans="1:26" ht="13.5" customHeight="1">
      <c r="A2524" s="383">
        <v>3574</v>
      </c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</row>
    <row r="2525" spans="1:26" ht="13.5" customHeight="1">
      <c r="A2525" s="383">
        <v>3575</v>
      </c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</row>
    <row r="2526" spans="1:26" ht="13.5" customHeight="1">
      <c r="A2526" s="383">
        <v>3576</v>
      </c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7"/>
      <c r="W2526" s="27"/>
      <c r="X2526" s="27"/>
      <c r="Y2526" s="27"/>
      <c r="Z2526" s="27"/>
    </row>
    <row r="2527" spans="1:26" ht="13.5" customHeight="1">
      <c r="A2527" s="383">
        <v>3578</v>
      </c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7"/>
      <c r="W2527" s="27"/>
      <c r="X2527" s="27"/>
      <c r="Y2527" s="27"/>
      <c r="Z2527" s="27"/>
    </row>
    <row r="2528" spans="1:26" ht="13.5" customHeight="1">
      <c r="A2528" s="383">
        <v>3579</v>
      </c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7"/>
      <c r="W2528" s="27"/>
      <c r="X2528" s="27"/>
      <c r="Y2528" s="27"/>
      <c r="Z2528" s="27"/>
    </row>
    <row r="2529" spans="1:26" ht="13.5" customHeight="1">
      <c r="A2529" s="383">
        <v>3581</v>
      </c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  <c r="V2529" s="27"/>
      <c r="W2529" s="27"/>
      <c r="X2529" s="27"/>
      <c r="Y2529" s="27"/>
      <c r="Z2529" s="27"/>
    </row>
    <row r="2530" spans="1:26" ht="13.5" customHeight="1">
      <c r="A2530" s="383">
        <v>3582</v>
      </c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7"/>
      <c r="W2530" s="27"/>
      <c r="X2530" s="27"/>
      <c r="Y2530" s="27"/>
      <c r="Z2530" s="27"/>
    </row>
    <row r="2531" spans="1:26" ht="13.5" customHeight="1">
      <c r="A2531" s="383">
        <v>3583</v>
      </c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  <c r="V2531" s="27"/>
      <c r="W2531" s="27"/>
      <c r="X2531" s="27"/>
      <c r="Y2531" s="27"/>
      <c r="Z2531" s="27"/>
    </row>
    <row r="2532" spans="1:26" ht="13.5" customHeight="1">
      <c r="A2532" s="383">
        <v>3585</v>
      </c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</row>
    <row r="2533" spans="1:26" ht="13.5" customHeight="1">
      <c r="A2533" s="383">
        <v>3588</v>
      </c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  <c r="V2533" s="27"/>
      <c r="W2533" s="27"/>
      <c r="X2533" s="27"/>
      <c r="Y2533" s="27"/>
      <c r="Z2533" s="27"/>
    </row>
    <row r="2534" spans="1:26" ht="13.5" customHeight="1">
      <c r="A2534" s="383">
        <v>3589</v>
      </c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7"/>
      <c r="W2534" s="27"/>
      <c r="X2534" s="27"/>
      <c r="Y2534" s="27"/>
      <c r="Z2534" s="27"/>
    </row>
    <row r="2535" spans="1:26" ht="13.5" customHeight="1">
      <c r="A2535" s="383">
        <v>3590</v>
      </c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  <c r="V2535" s="27"/>
      <c r="W2535" s="27"/>
      <c r="X2535" s="27"/>
      <c r="Y2535" s="27"/>
      <c r="Z2535" s="27"/>
    </row>
    <row r="2536" spans="1:26" ht="13.5" customHeight="1">
      <c r="A2536" s="383">
        <v>3591</v>
      </c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</row>
    <row r="2537" spans="1:26" ht="13.5" customHeight="1">
      <c r="A2537" s="383">
        <v>3592</v>
      </c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  <c r="V2537" s="27"/>
      <c r="W2537" s="27"/>
      <c r="X2537" s="27"/>
      <c r="Y2537" s="27"/>
      <c r="Z2537" s="27"/>
    </row>
    <row r="2538" spans="1:26" ht="13.5" customHeight="1">
      <c r="A2538" s="383">
        <v>3593</v>
      </c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  <c r="V2538" s="27"/>
      <c r="W2538" s="27"/>
      <c r="X2538" s="27"/>
      <c r="Y2538" s="27"/>
      <c r="Z2538" s="27"/>
    </row>
    <row r="2539" spans="1:26" ht="13.5" customHeight="1">
      <c r="A2539" s="383">
        <v>3594</v>
      </c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  <c r="V2539" s="27"/>
      <c r="W2539" s="27"/>
      <c r="X2539" s="27"/>
      <c r="Y2539" s="27"/>
      <c r="Z2539" s="27"/>
    </row>
    <row r="2540" spans="1:26" ht="13.5" customHeight="1">
      <c r="A2540" s="383">
        <v>3595</v>
      </c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  <c r="V2540" s="27"/>
      <c r="W2540" s="27"/>
      <c r="X2540" s="27"/>
      <c r="Y2540" s="27"/>
      <c r="Z2540" s="27"/>
    </row>
    <row r="2541" spans="1:26" ht="13.5" customHeight="1">
      <c r="A2541" s="383">
        <v>3596</v>
      </c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</row>
    <row r="2542" spans="1:26" ht="13.5" customHeight="1">
      <c r="A2542" s="383">
        <v>3597</v>
      </c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  <c r="V2542" s="27"/>
      <c r="W2542" s="27"/>
      <c r="X2542" s="27"/>
      <c r="Y2542" s="27"/>
      <c r="Z2542" s="27"/>
    </row>
    <row r="2543" spans="1:26" ht="13.5" customHeight="1">
      <c r="A2543" s="383">
        <v>3598</v>
      </c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7"/>
      <c r="W2543" s="27"/>
      <c r="X2543" s="27"/>
      <c r="Y2543" s="27"/>
      <c r="Z2543" s="27"/>
    </row>
    <row r="2544" spans="1:26" ht="13.5" customHeight="1">
      <c r="A2544" s="383">
        <v>3599</v>
      </c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  <c r="V2544" s="27"/>
      <c r="W2544" s="27"/>
      <c r="X2544" s="27"/>
      <c r="Y2544" s="27"/>
      <c r="Z2544" s="27"/>
    </row>
    <row r="2545" spans="1:26" ht="13.5" customHeight="1">
      <c r="A2545" s="383">
        <v>3600</v>
      </c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  <c r="V2545" s="27"/>
      <c r="W2545" s="27"/>
      <c r="X2545" s="27"/>
      <c r="Y2545" s="27"/>
      <c r="Z2545" s="27"/>
    </row>
    <row r="2546" spans="1:26" ht="13.5" customHeight="1">
      <c r="A2546" s="383">
        <v>3601</v>
      </c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</row>
    <row r="2547" spans="1:26" ht="13.5" customHeight="1">
      <c r="A2547" s="383">
        <v>3602</v>
      </c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  <c r="V2547" s="27"/>
      <c r="W2547" s="27"/>
      <c r="X2547" s="27"/>
      <c r="Y2547" s="27"/>
      <c r="Z2547" s="27"/>
    </row>
    <row r="2548" spans="1:26" ht="13.5" customHeight="1">
      <c r="A2548" s="383">
        <v>3604</v>
      </c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  <c r="V2548" s="27"/>
      <c r="W2548" s="27"/>
      <c r="X2548" s="27"/>
      <c r="Y2548" s="27"/>
      <c r="Z2548" s="27"/>
    </row>
    <row r="2549" spans="1:26" ht="13.5" customHeight="1">
      <c r="A2549" s="383">
        <v>3605</v>
      </c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7"/>
      <c r="W2549" s="27"/>
      <c r="X2549" s="27"/>
      <c r="Y2549" s="27"/>
      <c r="Z2549" s="27"/>
    </row>
    <row r="2550" spans="1:26" ht="13.5" customHeight="1">
      <c r="A2550" s="383">
        <v>3606</v>
      </c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7"/>
      <c r="W2550" s="27"/>
      <c r="X2550" s="27"/>
      <c r="Y2550" s="27"/>
      <c r="Z2550" s="27"/>
    </row>
    <row r="2551" spans="1:26" ht="13.5" customHeight="1">
      <c r="A2551" s="383">
        <v>3607</v>
      </c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  <c r="V2551" s="27"/>
      <c r="W2551" s="27"/>
      <c r="X2551" s="27"/>
      <c r="Y2551" s="27"/>
      <c r="Z2551" s="27"/>
    </row>
    <row r="2552" spans="1:26" ht="13.5" customHeight="1">
      <c r="A2552" s="383">
        <v>3608</v>
      </c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  <c r="V2552" s="27"/>
      <c r="W2552" s="27"/>
      <c r="X2552" s="27"/>
      <c r="Y2552" s="27"/>
      <c r="Z2552" s="27"/>
    </row>
    <row r="2553" spans="1:26" ht="13.5" customHeight="1">
      <c r="A2553" s="383">
        <v>3610</v>
      </c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  <c r="V2553" s="27"/>
      <c r="W2553" s="27"/>
      <c r="X2553" s="27"/>
      <c r="Y2553" s="27"/>
      <c r="Z2553" s="27"/>
    </row>
    <row r="2554" spans="1:26" ht="13.5" customHeight="1">
      <c r="A2554" s="383">
        <v>3611</v>
      </c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</row>
    <row r="2555" spans="1:26" ht="13.5" customHeight="1">
      <c r="A2555" s="383">
        <v>3612</v>
      </c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  <c r="V2555" s="27"/>
      <c r="W2555" s="27"/>
      <c r="X2555" s="27"/>
      <c r="Y2555" s="27"/>
      <c r="Z2555" s="27"/>
    </row>
    <row r="2556" spans="1:26" ht="13.5" customHeight="1">
      <c r="A2556" s="383">
        <v>3613</v>
      </c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  <c r="V2556" s="27"/>
      <c r="W2556" s="27"/>
      <c r="X2556" s="27"/>
      <c r="Y2556" s="27"/>
      <c r="Z2556" s="27"/>
    </row>
    <row r="2557" spans="1:26" ht="13.5" customHeight="1">
      <c r="A2557" s="383">
        <v>3614</v>
      </c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7"/>
      <c r="W2557" s="27"/>
      <c r="X2557" s="27"/>
      <c r="Y2557" s="27"/>
      <c r="Z2557" s="27"/>
    </row>
    <row r="2558" spans="1:26" ht="13.5" customHeight="1">
      <c r="A2558" s="383">
        <v>3615</v>
      </c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</row>
    <row r="2559" spans="1:26" ht="13.5" customHeight="1">
      <c r="A2559" s="383">
        <v>3616</v>
      </c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</row>
    <row r="2560" spans="1:26" ht="13.5" customHeight="1">
      <c r="A2560" s="383">
        <v>3617</v>
      </c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</row>
    <row r="2561" spans="1:26" ht="13.5" customHeight="1">
      <c r="A2561" s="383">
        <v>3618</v>
      </c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  <c r="V2561" s="27"/>
      <c r="W2561" s="27"/>
      <c r="X2561" s="27"/>
      <c r="Y2561" s="27"/>
      <c r="Z2561" s="27"/>
    </row>
    <row r="2562" spans="1:26" ht="13.5" customHeight="1">
      <c r="A2562" s="383">
        <v>3624</v>
      </c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7"/>
      <c r="W2562" s="27"/>
      <c r="X2562" s="27"/>
      <c r="Y2562" s="27"/>
      <c r="Z2562" s="27"/>
    </row>
    <row r="2563" spans="1:26" ht="13.5" customHeight="1">
      <c r="A2563" s="383">
        <v>3625</v>
      </c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7"/>
      <c r="W2563" s="27"/>
      <c r="X2563" s="27"/>
      <c r="Y2563" s="27"/>
      <c r="Z2563" s="27"/>
    </row>
    <row r="2564" spans="1:26" ht="13.5" customHeight="1">
      <c r="A2564" s="383">
        <v>3626</v>
      </c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  <c r="V2564" s="27"/>
      <c r="W2564" s="27"/>
      <c r="X2564" s="27"/>
      <c r="Y2564" s="27"/>
      <c r="Z2564" s="27"/>
    </row>
    <row r="2565" spans="1:26" ht="13.5" customHeight="1">
      <c r="A2565" s="383">
        <v>3627</v>
      </c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  <c r="V2565" s="27"/>
      <c r="W2565" s="27"/>
      <c r="X2565" s="27"/>
      <c r="Y2565" s="27"/>
      <c r="Z2565" s="27"/>
    </row>
    <row r="2566" spans="1:26" ht="13.5" customHeight="1">
      <c r="A2566" s="383">
        <v>3628</v>
      </c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  <c r="V2566" s="27"/>
      <c r="W2566" s="27"/>
      <c r="X2566" s="27"/>
      <c r="Y2566" s="27"/>
      <c r="Z2566" s="27"/>
    </row>
    <row r="2567" spans="1:26" ht="13.5" customHeight="1">
      <c r="A2567" s="383">
        <v>3629</v>
      </c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  <c r="V2567" s="27"/>
      <c r="W2567" s="27"/>
      <c r="X2567" s="27"/>
      <c r="Y2567" s="27"/>
      <c r="Z2567" s="27"/>
    </row>
    <row r="2568" spans="1:26" ht="13.5" customHeight="1">
      <c r="A2568" s="383">
        <v>3630</v>
      </c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  <c r="V2568" s="27"/>
      <c r="W2568" s="27"/>
      <c r="X2568" s="27"/>
      <c r="Y2568" s="27"/>
      <c r="Z2568" s="27"/>
    </row>
    <row r="2569" spans="1:26" ht="13.5" customHeight="1">
      <c r="A2569" s="383">
        <v>3631</v>
      </c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  <c r="V2569" s="27"/>
      <c r="W2569" s="27"/>
      <c r="X2569" s="27"/>
      <c r="Y2569" s="27"/>
      <c r="Z2569" s="27"/>
    </row>
    <row r="2570" spans="1:26" ht="13.5" customHeight="1">
      <c r="A2570" s="383">
        <v>3632</v>
      </c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</row>
    <row r="2571" spans="1:26" ht="13.5" customHeight="1">
      <c r="A2571" s="383">
        <v>3634</v>
      </c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  <c r="V2571" s="27"/>
      <c r="W2571" s="27"/>
      <c r="X2571" s="27"/>
      <c r="Y2571" s="27"/>
      <c r="Z2571" s="27"/>
    </row>
    <row r="2572" spans="1:26" ht="13.5" customHeight="1">
      <c r="A2572" s="383">
        <v>3635</v>
      </c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  <c r="V2572" s="27"/>
      <c r="W2572" s="27"/>
      <c r="X2572" s="27"/>
      <c r="Y2572" s="27"/>
      <c r="Z2572" s="27"/>
    </row>
    <row r="2573" spans="1:26" ht="13.5" customHeight="1">
      <c r="A2573" s="383">
        <v>3636</v>
      </c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  <c r="V2573" s="27"/>
      <c r="W2573" s="27"/>
      <c r="X2573" s="27"/>
      <c r="Y2573" s="27"/>
      <c r="Z2573" s="27"/>
    </row>
    <row r="2574" spans="1:26" ht="13.5" customHeight="1">
      <c r="A2574" s="383">
        <v>3637</v>
      </c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  <c r="V2574" s="27"/>
      <c r="W2574" s="27"/>
      <c r="X2574" s="27"/>
      <c r="Y2574" s="27"/>
      <c r="Z2574" s="27"/>
    </row>
    <row r="2575" spans="1:26" ht="13.5" customHeight="1">
      <c r="A2575" s="383">
        <v>3638</v>
      </c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7"/>
      <c r="W2575" s="27"/>
      <c r="X2575" s="27"/>
      <c r="Y2575" s="27"/>
      <c r="Z2575" s="27"/>
    </row>
    <row r="2576" spans="1:26" ht="13.5" customHeight="1">
      <c r="A2576" s="383">
        <v>3639</v>
      </c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7"/>
      <c r="W2576" s="27"/>
      <c r="X2576" s="27"/>
      <c r="Y2576" s="27"/>
      <c r="Z2576" s="27"/>
    </row>
    <row r="2577" spans="1:26" ht="13.5" customHeight="1">
      <c r="A2577" s="383">
        <v>3640</v>
      </c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  <c r="V2577" s="27"/>
      <c r="W2577" s="27"/>
      <c r="X2577" s="27"/>
      <c r="Y2577" s="27"/>
      <c r="Z2577" s="27"/>
    </row>
    <row r="2578" spans="1:26" ht="13.5" customHeight="1">
      <c r="A2578" s="383">
        <v>3641</v>
      </c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</row>
    <row r="2579" spans="1:26" ht="13.5" customHeight="1">
      <c r="A2579" s="383">
        <v>3643</v>
      </c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7"/>
      <c r="W2579" s="27"/>
      <c r="X2579" s="27"/>
      <c r="Y2579" s="27"/>
      <c r="Z2579" s="27"/>
    </row>
    <row r="2580" spans="1:26" ht="13.5" customHeight="1">
      <c r="A2580" s="383">
        <v>3644</v>
      </c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  <c r="V2580" s="27"/>
      <c r="W2580" s="27"/>
      <c r="X2580" s="27"/>
      <c r="Y2580" s="27"/>
      <c r="Z2580" s="27"/>
    </row>
    <row r="2581" spans="1:26" ht="13.5" customHeight="1">
      <c r="A2581" s="383">
        <v>3654</v>
      </c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  <c r="V2581" s="27"/>
      <c r="W2581" s="27"/>
      <c r="X2581" s="27"/>
      <c r="Y2581" s="27"/>
      <c r="Z2581" s="27"/>
    </row>
    <row r="2582" spans="1:26" ht="13.5" customHeight="1">
      <c r="A2582" s="383">
        <v>3656</v>
      </c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</row>
    <row r="2583" spans="1:26" ht="13.5" customHeight="1">
      <c r="A2583" s="383">
        <v>3657</v>
      </c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</row>
    <row r="2584" spans="1:26" ht="13.5" customHeight="1">
      <c r="A2584" s="383">
        <v>3658</v>
      </c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</row>
    <row r="2585" spans="1:26" ht="13.5" customHeight="1">
      <c r="A2585" s="383">
        <v>3659</v>
      </c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  <c r="V2585" s="27"/>
      <c r="W2585" s="27"/>
      <c r="X2585" s="27"/>
      <c r="Y2585" s="27"/>
      <c r="Z2585" s="27"/>
    </row>
    <row r="2586" spans="1:26" ht="13.5" customHeight="1">
      <c r="A2586" s="383">
        <v>3660</v>
      </c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7"/>
      <c r="W2586" s="27"/>
      <c r="X2586" s="27"/>
      <c r="Y2586" s="27"/>
      <c r="Z2586" s="27"/>
    </row>
    <row r="2587" spans="1:26" ht="13.5" customHeight="1">
      <c r="A2587" s="383">
        <v>3661</v>
      </c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  <c r="V2587" s="27"/>
      <c r="W2587" s="27"/>
      <c r="X2587" s="27"/>
      <c r="Y2587" s="27"/>
      <c r="Z2587" s="27"/>
    </row>
    <row r="2588" spans="1:26" ht="13.5" customHeight="1">
      <c r="A2588" s="383">
        <v>3662</v>
      </c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</row>
    <row r="2589" spans="1:26" ht="13.5" customHeight="1">
      <c r="A2589" s="383">
        <v>3663</v>
      </c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7"/>
      <c r="W2589" s="27"/>
      <c r="X2589" s="27"/>
      <c r="Y2589" s="27"/>
      <c r="Z2589" s="27"/>
    </row>
    <row r="2590" spans="1:26" ht="13.5" customHeight="1">
      <c r="A2590" s="383">
        <v>3665</v>
      </c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  <c r="V2590" s="27"/>
      <c r="W2590" s="27"/>
      <c r="X2590" s="27"/>
      <c r="Y2590" s="27"/>
      <c r="Z2590" s="27"/>
    </row>
    <row r="2591" spans="1:26" ht="13.5" customHeight="1">
      <c r="A2591" s="383">
        <v>3666</v>
      </c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  <c r="V2591" s="27"/>
      <c r="W2591" s="27"/>
      <c r="X2591" s="27"/>
      <c r="Y2591" s="27"/>
      <c r="Z2591" s="27"/>
    </row>
    <row r="2592" spans="1:26" ht="13.5" customHeight="1">
      <c r="A2592" s="383">
        <v>3667</v>
      </c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7"/>
      <c r="W2592" s="27"/>
      <c r="X2592" s="27"/>
      <c r="Y2592" s="27"/>
      <c r="Z2592" s="27"/>
    </row>
    <row r="2593" spans="1:26" ht="13.5" customHeight="1">
      <c r="A2593" s="383">
        <v>3668</v>
      </c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</row>
    <row r="2594" spans="1:26" ht="13.5" customHeight="1">
      <c r="A2594" s="383">
        <v>3669</v>
      </c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7"/>
      <c r="W2594" s="27"/>
      <c r="X2594" s="27"/>
      <c r="Y2594" s="27"/>
      <c r="Z2594" s="27"/>
    </row>
    <row r="2595" spans="1:26" ht="13.5" customHeight="1">
      <c r="A2595" s="383">
        <v>3670</v>
      </c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7"/>
      <c r="W2595" s="27"/>
      <c r="X2595" s="27"/>
      <c r="Y2595" s="27"/>
      <c r="Z2595" s="27"/>
    </row>
    <row r="2596" spans="1:26" ht="13.5" customHeight="1">
      <c r="A2596" s="383">
        <v>3671</v>
      </c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7"/>
      <c r="W2596" s="27"/>
      <c r="X2596" s="27"/>
      <c r="Y2596" s="27"/>
      <c r="Z2596" s="27"/>
    </row>
    <row r="2597" spans="1:26" ht="13.5" customHeight="1">
      <c r="A2597" s="383">
        <v>3673</v>
      </c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  <c r="V2597" s="27"/>
      <c r="W2597" s="27"/>
      <c r="X2597" s="27"/>
      <c r="Y2597" s="27"/>
      <c r="Z2597" s="27"/>
    </row>
    <row r="2598" spans="1:26" ht="13.5" customHeight="1">
      <c r="A2598" s="383">
        <v>3674</v>
      </c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7"/>
      <c r="W2598" s="27"/>
      <c r="X2598" s="27"/>
      <c r="Y2598" s="27"/>
      <c r="Z2598" s="27"/>
    </row>
    <row r="2599" spans="1:26" ht="13.5" customHeight="1">
      <c r="A2599" s="383">
        <v>3675</v>
      </c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  <c r="V2599" s="27"/>
      <c r="W2599" s="27"/>
      <c r="X2599" s="27"/>
      <c r="Y2599" s="27"/>
      <c r="Z2599" s="27"/>
    </row>
    <row r="2600" spans="1:26" ht="13.5" customHeight="1">
      <c r="A2600" s="383">
        <v>3676</v>
      </c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  <c r="V2600" s="27"/>
      <c r="W2600" s="27"/>
      <c r="X2600" s="27"/>
      <c r="Y2600" s="27"/>
      <c r="Z2600" s="27"/>
    </row>
    <row r="2601" spans="1:26" ht="13.5" customHeight="1">
      <c r="A2601" s="383">
        <v>3677</v>
      </c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  <c r="V2601" s="27"/>
      <c r="W2601" s="27"/>
      <c r="X2601" s="27"/>
      <c r="Y2601" s="27"/>
      <c r="Z2601" s="27"/>
    </row>
    <row r="2602" spans="1:26" ht="13.5" customHeight="1">
      <c r="A2602" s="383">
        <v>3679</v>
      </c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  <c r="V2602" s="27"/>
      <c r="W2602" s="27"/>
      <c r="X2602" s="27"/>
      <c r="Y2602" s="27"/>
      <c r="Z2602" s="27"/>
    </row>
    <row r="2603" spans="1:26" ht="13.5" customHeight="1">
      <c r="A2603" s="383">
        <v>3681</v>
      </c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  <c r="V2603" s="27"/>
      <c r="W2603" s="27"/>
      <c r="X2603" s="27"/>
      <c r="Y2603" s="27"/>
      <c r="Z2603" s="27"/>
    </row>
    <row r="2604" spans="1:26" ht="13.5" customHeight="1">
      <c r="A2604" s="383">
        <v>3682</v>
      </c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</row>
    <row r="2605" spans="1:26" ht="13.5" customHeight="1">
      <c r="A2605" s="383">
        <v>3684</v>
      </c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  <c r="V2605" s="27"/>
      <c r="W2605" s="27"/>
      <c r="X2605" s="27"/>
      <c r="Y2605" s="27"/>
      <c r="Z2605" s="27"/>
    </row>
    <row r="2606" spans="1:26" ht="13.5" customHeight="1">
      <c r="A2606" s="383">
        <v>3685</v>
      </c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  <c r="V2606" s="27"/>
      <c r="W2606" s="27"/>
      <c r="X2606" s="27"/>
      <c r="Y2606" s="27"/>
      <c r="Z2606" s="27"/>
    </row>
    <row r="2607" spans="1:26" ht="13.5" customHeight="1">
      <c r="A2607" s="383">
        <v>3688</v>
      </c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  <c r="V2607" s="27"/>
      <c r="W2607" s="27"/>
      <c r="X2607" s="27"/>
      <c r="Y2607" s="27"/>
      <c r="Z2607" s="27"/>
    </row>
    <row r="2608" spans="1:26" ht="13.5" customHeight="1">
      <c r="A2608" s="383">
        <v>3690</v>
      </c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  <c r="V2608" s="27"/>
      <c r="W2608" s="27"/>
      <c r="X2608" s="27"/>
      <c r="Y2608" s="27"/>
      <c r="Z2608" s="27"/>
    </row>
    <row r="2609" spans="1:26" ht="13.5" customHeight="1">
      <c r="A2609" s="383">
        <v>3691</v>
      </c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</row>
    <row r="2610" spans="1:26" ht="13.5" customHeight="1">
      <c r="A2610" s="383">
        <v>3692</v>
      </c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</row>
    <row r="2611" spans="1:26" ht="13.5" customHeight="1">
      <c r="A2611" s="383">
        <v>3693</v>
      </c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7"/>
      <c r="W2611" s="27"/>
      <c r="X2611" s="27"/>
      <c r="Y2611" s="27"/>
      <c r="Z2611" s="27"/>
    </row>
    <row r="2612" spans="1:26" ht="13.5" customHeight="1">
      <c r="A2612" s="383">
        <v>3694</v>
      </c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7"/>
      <c r="W2612" s="27"/>
      <c r="X2612" s="27"/>
      <c r="Y2612" s="27"/>
      <c r="Z2612" s="27"/>
    </row>
    <row r="2613" spans="1:26" ht="13.5" customHeight="1">
      <c r="A2613" s="383">
        <v>3695</v>
      </c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</row>
    <row r="2614" spans="1:26" ht="13.5" customHeight="1">
      <c r="A2614" s="383">
        <v>3696</v>
      </c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  <c r="V2614" s="27"/>
      <c r="W2614" s="27"/>
      <c r="X2614" s="27"/>
      <c r="Y2614" s="27"/>
      <c r="Z2614" s="27"/>
    </row>
    <row r="2615" spans="1:26" ht="13.5" customHeight="1">
      <c r="A2615" s="383">
        <v>3698</v>
      </c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  <c r="V2615" s="27"/>
      <c r="W2615" s="27"/>
      <c r="X2615" s="27"/>
      <c r="Y2615" s="27"/>
      <c r="Z2615" s="27"/>
    </row>
    <row r="2616" spans="1:26" ht="13.5" customHeight="1">
      <c r="A2616" s="383">
        <v>3702</v>
      </c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7"/>
      <c r="W2616" s="27"/>
      <c r="X2616" s="27"/>
      <c r="Y2616" s="27"/>
      <c r="Z2616" s="27"/>
    </row>
    <row r="2617" spans="1:26" ht="13.5" customHeight="1">
      <c r="A2617" s="383">
        <v>3703</v>
      </c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  <c r="V2617" s="27"/>
      <c r="W2617" s="27"/>
      <c r="X2617" s="27"/>
      <c r="Y2617" s="27"/>
      <c r="Z2617" s="27"/>
    </row>
    <row r="2618" spans="1:26" ht="13.5" customHeight="1">
      <c r="A2618" s="383">
        <v>3704</v>
      </c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7"/>
      <c r="W2618" s="27"/>
      <c r="X2618" s="27"/>
      <c r="Y2618" s="27"/>
      <c r="Z2618" s="27"/>
    </row>
    <row r="2619" spans="1:26" ht="13.5" customHeight="1">
      <c r="A2619" s="383">
        <v>3705</v>
      </c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7"/>
      <c r="W2619" s="27"/>
      <c r="X2619" s="27"/>
      <c r="Y2619" s="27"/>
      <c r="Z2619" s="27"/>
    </row>
    <row r="2620" spans="1:26" ht="13.5" customHeight="1">
      <c r="A2620" s="383">
        <v>3709</v>
      </c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</row>
    <row r="2621" spans="1:26" ht="13.5" customHeight="1">
      <c r="A2621" s="383">
        <v>3711</v>
      </c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7"/>
      <c r="W2621" s="27"/>
      <c r="X2621" s="27"/>
      <c r="Y2621" s="27"/>
      <c r="Z2621" s="27"/>
    </row>
    <row r="2622" spans="1:26" ht="13.5" customHeight="1">
      <c r="A2622" s="383">
        <v>3712</v>
      </c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7"/>
      <c r="W2622" s="27"/>
      <c r="X2622" s="27"/>
      <c r="Y2622" s="27"/>
      <c r="Z2622" s="27"/>
    </row>
    <row r="2623" spans="1:26" ht="13.5" customHeight="1">
      <c r="A2623" s="383">
        <v>3713</v>
      </c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7"/>
      <c r="W2623" s="27"/>
      <c r="X2623" s="27"/>
      <c r="Y2623" s="27"/>
      <c r="Z2623" s="27"/>
    </row>
    <row r="2624" spans="1:26" ht="13.5" customHeight="1">
      <c r="A2624" s="383">
        <v>3716</v>
      </c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7"/>
      <c r="W2624" s="27"/>
      <c r="X2624" s="27"/>
      <c r="Y2624" s="27"/>
      <c r="Z2624" s="27"/>
    </row>
    <row r="2625" spans="1:26" ht="13.5" customHeight="1">
      <c r="A2625" s="383">
        <v>3717</v>
      </c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</row>
    <row r="2626" spans="1:26" ht="13.5" customHeight="1">
      <c r="A2626" s="383">
        <v>3718</v>
      </c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7"/>
      <c r="W2626" s="27"/>
      <c r="X2626" s="27"/>
      <c r="Y2626" s="27"/>
      <c r="Z2626" s="27"/>
    </row>
    <row r="2627" spans="1:26" ht="13.5" customHeight="1">
      <c r="A2627" s="383">
        <v>3721</v>
      </c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</row>
    <row r="2628" spans="1:26" ht="13.5" customHeight="1">
      <c r="A2628" s="383">
        <v>3722</v>
      </c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</row>
    <row r="2629" spans="1:26" ht="13.5" customHeight="1">
      <c r="A2629" s="383">
        <v>3723</v>
      </c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  <c r="V2629" s="27"/>
      <c r="W2629" s="27"/>
      <c r="X2629" s="27"/>
      <c r="Y2629" s="27"/>
      <c r="Z2629" s="27"/>
    </row>
    <row r="2630" spans="1:26" ht="13.5" customHeight="1">
      <c r="A2630" s="383">
        <v>3724</v>
      </c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</row>
    <row r="2631" spans="1:26" ht="13.5" customHeight="1">
      <c r="A2631" s="383">
        <v>3725</v>
      </c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7"/>
      <c r="W2631" s="27"/>
      <c r="X2631" s="27"/>
      <c r="Y2631" s="27"/>
      <c r="Z2631" s="27"/>
    </row>
    <row r="2632" spans="1:26" ht="13.5" customHeight="1">
      <c r="A2632" s="383">
        <v>3726</v>
      </c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7"/>
      <c r="W2632" s="27"/>
      <c r="X2632" s="27"/>
      <c r="Y2632" s="27"/>
      <c r="Z2632" s="27"/>
    </row>
    <row r="2633" spans="1:26" ht="13.5" customHeight="1">
      <c r="A2633" s="383">
        <v>3727</v>
      </c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  <c r="V2633" s="27"/>
      <c r="W2633" s="27"/>
      <c r="X2633" s="27"/>
      <c r="Y2633" s="27"/>
      <c r="Z2633" s="27"/>
    </row>
    <row r="2634" spans="1:26" ht="13.5" customHeight="1">
      <c r="A2634" s="383">
        <v>3730</v>
      </c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</row>
    <row r="2635" spans="1:26" ht="13.5" customHeight="1">
      <c r="A2635" s="383">
        <v>3732</v>
      </c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  <c r="V2635" s="27"/>
      <c r="W2635" s="27"/>
      <c r="X2635" s="27"/>
      <c r="Y2635" s="27"/>
      <c r="Z2635" s="27"/>
    </row>
    <row r="2636" spans="1:26" ht="13.5" customHeight="1">
      <c r="A2636" s="383">
        <v>3734</v>
      </c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  <c r="V2636" s="27"/>
      <c r="W2636" s="27"/>
      <c r="X2636" s="27"/>
      <c r="Y2636" s="27"/>
      <c r="Z2636" s="27"/>
    </row>
    <row r="2637" spans="1:26" ht="13.5" customHeight="1">
      <c r="A2637" s="383">
        <v>3736</v>
      </c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7"/>
      <c r="W2637" s="27"/>
      <c r="X2637" s="27"/>
      <c r="Y2637" s="27"/>
      <c r="Z2637" s="27"/>
    </row>
    <row r="2638" spans="1:26" ht="13.5" customHeight="1">
      <c r="A2638" s="383">
        <v>3737</v>
      </c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  <c r="V2638" s="27"/>
      <c r="W2638" s="27"/>
      <c r="X2638" s="27"/>
      <c r="Y2638" s="27"/>
      <c r="Z2638" s="27"/>
    </row>
    <row r="2639" spans="1:26" ht="13.5" customHeight="1">
      <c r="A2639" s="383">
        <v>3739</v>
      </c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</row>
    <row r="2640" spans="1:26" ht="13.5" customHeight="1">
      <c r="A2640" s="383">
        <v>3740</v>
      </c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  <c r="V2640" s="27"/>
      <c r="W2640" s="27"/>
      <c r="X2640" s="27"/>
      <c r="Y2640" s="27"/>
      <c r="Z2640" s="27"/>
    </row>
    <row r="2641" spans="1:26" ht="13.5" customHeight="1">
      <c r="A2641" s="383">
        <v>3742</v>
      </c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  <c r="V2641" s="27"/>
      <c r="W2641" s="27"/>
      <c r="X2641" s="27"/>
      <c r="Y2641" s="27"/>
      <c r="Z2641" s="27"/>
    </row>
    <row r="2642" spans="1:26" ht="13.5" customHeight="1">
      <c r="A2642" s="383">
        <v>3752</v>
      </c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</row>
    <row r="2643" spans="1:26" ht="13.5" customHeight="1">
      <c r="A2643" s="383">
        <v>3757</v>
      </c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  <c r="V2643" s="27"/>
      <c r="W2643" s="27"/>
      <c r="X2643" s="27"/>
      <c r="Y2643" s="27"/>
      <c r="Z2643" s="27"/>
    </row>
    <row r="2644" spans="1:26" ht="13.5" customHeight="1">
      <c r="A2644" s="383">
        <v>3758</v>
      </c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  <c r="V2644" s="27"/>
      <c r="W2644" s="27"/>
      <c r="X2644" s="27"/>
      <c r="Y2644" s="27"/>
      <c r="Z2644" s="27"/>
    </row>
    <row r="2645" spans="1:26" ht="13.5" customHeight="1">
      <c r="A2645" s="383">
        <v>3761</v>
      </c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  <c r="V2645" s="27"/>
      <c r="W2645" s="27"/>
      <c r="X2645" s="27"/>
      <c r="Y2645" s="27"/>
      <c r="Z2645" s="27"/>
    </row>
    <row r="2646" spans="1:26" ht="13.5" customHeight="1">
      <c r="A2646" s="383">
        <v>3770</v>
      </c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  <c r="V2646" s="27"/>
      <c r="W2646" s="27"/>
      <c r="X2646" s="27"/>
      <c r="Y2646" s="27"/>
      <c r="Z2646" s="27"/>
    </row>
    <row r="2647" spans="1:26" ht="13.5" customHeight="1">
      <c r="A2647" s="383">
        <v>3775</v>
      </c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  <c r="V2647" s="27"/>
      <c r="W2647" s="27"/>
      <c r="X2647" s="27"/>
      <c r="Y2647" s="27"/>
      <c r="Z2647" s="27"/>
    </row>
    <row r="2648" spans="1:26" ht="13.5" customHeight="1">
      <c r="A2648" s="383">
        <v>3778</v>
      </c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  <c r="V2648" s="27"/>
      <c r="W2648" s="27"/>
      <c r="X2648" s="27"/>
      <c r="Y2648" s="27"/>
      <c r="Z2648" s="27"/>
    </row>
    <row r="2649" spans="1:26" ht="13.5" customHeight="1">
      <c r="A2649" s="383">
        <v>3779</v>
      </c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  <c r="V2649" s="27"/>
      <c r="W2649" s="27"/>
      <c r="X2649" s="27"/>
      <c r="Y2649" s="27"/>
      <c r="Z2649" s="27"/>
    </row>
    <row r="2650" spans="1:26" ht="13.5" customHeight="1">
      <c r="A2650" s="383">
        <v>3781</v>
      </c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  <c r="V2650" s="27"/>
      <c r="W2650" s="27"/>
      <c r="X2650" s="27"/>
      <c r="Y2650" s="27"/>
      <c r="Z2650" s="27"/>
    </row>
    <row r="2651" spans="1:26" ht="13.5" customHeight="1">
      <c r="A2651" s="383">
        <v>3782</v>
      </c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</row>
    <row r="2652" spans="1:26" ht="13.5" customHeight="1">
      <c r="A2652" s="383">
        <v>3784</v>
      </c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7"/>
      <c r="W2652" s="27"/>
      <c r="X2652" s="27"/>
      <c r="Y2652" s="27"/>
      <c r="Z2652" s="27"/>
    </row>
    <row r="2653" spans="1:26" ht="13.5" customHeight="1">
      <c r="A2653" s="383">
        <v>3790</v>
      </c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  <c r="V2653" s="27"/>
      <c r="W2653" s="27"/>
      <c r="X2653" s="27"/>
      <c r="Y2653" s="27"/>
      <c r="Z2653" s="27"/>
    </row>
    <row r="2654" spans="1:26" ht="13.5" customHeight="1">
      <c r="A2654" s="383">
        <v>3792</v>
      </c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  <c r="V2654" s="27"/>
      <c r="W2654" s="27"/>
      <c r="X2654" s="27"/>
      <c r="Y2654" s="27"/>
      <c r="Z2654" s="27"/>
    </row>
    <row r="2655" spans="1:26" ht="13.5" customHeight="1">
      <c r="A2655" s="383">
        <v>3795</v>
      </c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  <c r="V2655" s="27"/>
      <c r="W2655" s="27"/>
      <c r="X2655" s="27"/>
      <c r="Y2655" s="27"/>
      <c r="Z2655" s="27"/>
    </row>
    <row r="2656" spans="1:26" ht="13.5" customHeight="1">
      <c r="A2656" s="383">
        <v>3798</v>
      </c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7"/>
      <c r="W2656" s="27"/>
      <c r="X2656" s="27"/>
      <c r="Y2656" s="27"/>
      <c r="Z2656" s="27"/>
    </row>
    <row r="2657" spans="1:26" ht="13.5" customHeight="1">
      <c r="A2657" s="383">
        <v>3808</v>
      </c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  <c r="V2657" s="27"/>
      <c r="W2657" s="27"/>
      <c r="X2657" s="27"/>
      <c r="Y2657" s="27"/>
      <c r="Z2657" s="27"/>
    </row>
    <row r="2658" spans="1:26" ht="13.5" customHeight="1">
      <c r="A2658" s="383">
        <v>3809</v>
      </c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  <c r="V2658" s="27"/>
      <c r="W2658" s="27"/>
      <c r="X2658" s="27"/>
      <c r="Y2658" s="27"/>
      <c r="Z2658" s="27"/>
    </row>
    <row r="2659" spans="1:26" ht="13.5" customHeight="1">
      <c r="A2659" s="383">
        <v>3815</v>
      </c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7"/>
      <c r="W2659" s="27"/>
      <c r="X2659" s="27"/>
      <c r="Y2659" s="27"/>
      <c r="Z2659" s="27"/>
    </row>
    <row r="2660" spans="1:26" ht="13.5" customHeight="1">
      <c r="A2660" s="383">
        <v>3817</v>
      </c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7"/>
      <c r="W2660" s="27"/>
      <c r="X2660" s="27"/>
      <c r="Y2660" s="27"/>
      <c r="Z2660" s="27"/>
    </row>
    <row r="2661" spans="1:26" ht="13.5" customHeight="1">
      <c r="A2661" s="383">
        <v>3833</v>
      </c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7"/>
      <c r="W2661" s="27"/>
      <c r="X2661" s="27"/>
      <c r="Y2661" s="27"/>
      <c r="Z2661" s="27"/>
    </row>
    <row r="2662" spans="1:26" ht="13.5" customHeight="1">
      <c r="A2662" s="383">
        <v>3840</v>
      </c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7"/>
      <c r="W2662" s="27"/>
      <c r="X2662" s="27"/>
      <c r="Y2662" s="27"/>
      <c r="Z2662" s="27"/>
    </row>
    <row r="2663" spans="1:26" ht="13.5" customHeight="1">
      <c r="A2663" s="383">
        <v>3841</v>
      </c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7"/>
      <c r="W2663" s="27"/>
      <c r="X2663" s="27"/>
      <c r="Y2663" s="27"/>
      <c r="Z2663" s="27"/>
    </row>
    <row r="2664" spans="1:26" ht="13.5" customHeight="1">
      <c r="A2664" s="383">
        <v>3844</v>
      </c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7"/>
      <c r="W2664" s="27"/>
      <c r="X2664" s="27"/>
      <c r="Y2664" s="27"/>
      <c r="Z2664" s="27"/>
    </row>
    <row r="2665" spans="1:26" ht="13.5" customHeight="1">
      <c r="A2665" s="383">
        <v>3845</v>
      </c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  <c r="V2665" s="27"/>
      <c r="W2665" s="27"/>
      <c r="X2665" s="27"/>
      <c r="Y2665" s="27"/>
      <c r="Z2665" s="27"/>
    </row>
    <row r="2666" spans="1:26" ht="13.5" customHeight="1">
      <c r="A2666" s="383">
        <v>3848</v>
      </c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  <c r="V2666" s="27"/>
      <c r="W2666" s="27"/>
      <c r="X2666" s="27"/>
      <c r="Y2666" s="27"/>
      <c r="Z2666" s="27"/>
    </row>
    <row r="2667" spans="1:26" ht="13.5" customHeight="1">
      <c r="A2667" s="383">
        <v>3850</v>
      </c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7"/>
      <c r="W2667" s="27"/>
      <c r="X2667" s="27"/>
      <c r="Y2667" s="27"/>
      <c r="Z2667" s="27"/>
    </row>
    <row r="2668" spans="1:26" ht="13.5" customHeight="1">
      <c r="A2668" s="383">
        <v>3851</v>
      </c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  <c r="V2668" s="27"/>
      <c r="W2668" s="27"/>
      <c r="X2668" s="27"/>
      <c r="Y2668" s="27"/>
      <c r="Z2668" s="27"/>
    </row>
    <row r="2669" spans="1:26" ht="13.5" customHeight="1">
      <c r="A2669" s="383">
        <v>3852</v>
      </c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  <c r="V2669" s="27"/>
      <c r="W2669" s="27"/>
      <c r="X2669" s="27"/>
      <c r="Y2669" s="27"/>
      <c r="Z2669" s="27"/>
    </row>
    <row r="2670" spans="1:26" ht="13.5" customHeight="1">
      <c r="A2670" s="383">
        <v>3853</v>
      </c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7"/>
      <c r="W2670" s="27"/>
      <c r="X2670" s="27"/>
      <c r="Y2670" s="27"/>
      <c r="Z2670" s="27"/>
    </row>
    <row r="2671" spans="1:26" ht="13.5" customHeight="1">
      <c r="A2671" s="383">
        <v>3854</v>
      </c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  <c r="V2671" s="27"/>
      <c r="W2671" s="27"/>
      <c r="X2671" s="27"/>
      <c r="Y2671" s="27"/>
      <c r="Z2671" s="27"/>
    </row>
    <row r="2672" spans="1:26" ht="13.5" customHeight="1">
      <c r="A2672" s="383">
        <v>3855</v>
      </c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7"/>
      <c r="W2672" s="27"/>
      <c r="X2672" s="27"/>
      <c r="Y2672" s="27"/>
      <c r="Z2672" s="27"/>
    </row>
    <row r="2673" spans="1:26" ht="13.5" customHeight="1">
      <c r="A2673" s="383">
        <v>3856</v>
      </c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7"/>
      <c r="W2673" s="27"/>
      <c r="X2673" s="27"/>
      <c r="Y2673" s="27"/>
      <c r="Z2673" s="27"/>
    </row>
    <row r="2674" spans="1:26" ht="13.5" customHeight="1">
      <c r="A2674" s="383">
        <v>3857</v>
      </c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  <c r="V2674" s="27"/>
      <c r="W2674" s="27"/>
      <c r="X2674" s="27"/>
      <c r="Y2674" s="27"/>
      <c r="Z2674" s="27"/>
    </row>
    <row r="2675" spans="1:26" ht="13.5" customHeight="1">
      <c r="A2675" s="383">
        <v>3859</v>
      </c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  <c r="V2675" s="27"/>
      <c r="W2675" s="27"/>
      <c r="X2675" s="27"/>
      <c r="Y2675" s="27"/>
      <c r="Z2675" s="27"/>
    </row>
    <row r="2676" spans="1:26" ht="13.5" customHeight="1">
      <c r="A2676" s="383">
        <v>3860</v>
      </c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7"/>
      <c r="W2676" s="27"/>
      <c r="X2676" s="27"/>
      <c r="Y2676" s="27"/>
      <c r="Z2676" s="27"/>
    </row>
    <row r="2677" spans="1:26" ht="13.5" customHeight="1">
      <c r="A2677" s="383">
        <v>3863</v>
      </c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</row>
    <row r="2678" spans="1:26" ht="13.5" customHeight="1">
      <c r="A2678" s="383">
        <v>3866</v>
      </c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  <c r="V2678" s="27"/>
      <c r="W2678" s="27"/>
      <c r="X2678" s="27"/>
      <c r="Y2678" s="27"/>
      <c r="Z2678" s="27"/>
    </row>
    <row r="2679" spans="1:26" ht="13.5" customHeight="1">
      <c r="A2679" s="383">
        <v>3867</v>
      </c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</row>
    <row r="2680" spans="1:26" ht="13.5" customHeight="1">
      <c r="A2680" s="383">
        <v>3868</v>
      </c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  <c r="V2680" s="27"/>
      <c r="W2680" s="27"/>
      <c r="X2680" s="27"/>
      <c r="Y2680" s="27"/>
      <c r="Z2680" s="27"/>
    </row>
    <row r="2681" spans="1:26" ht="13.5" customHeight="1">
      <c r="A2681" s="383">
        <v>3870</v>
      </c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7"/>
      <c r="W2681" s="27"/>
      <c r="X2681" s="27"/>
      <c r="Y2681" s="27"/>
      <c r="Z2681" s="27"/>
    </row>
    <row r="2682" spans="1:26" ht="13.5" customHeight="1">
      <c r="A2682" s="383">
        <v>3871</v>
      </c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7"/>
      <c r="W2682" s="27"/>
      <c r="X2682" s="27"/>
      <c r="Y2682" s="27"/>
      <c r="Z2682" s="27"/>
    </row>
    <row r="2683" spans="1:26" ht="13.5" customHeight="1">
      <c r="A2683" s="383">
        <v>3873</v>
      </c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</row>
    <row r="2684" spans="1:26" ht="13.5" customHeight="1">
      <c r="A2684" s="383">
        <v>3874</v>
      </c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</row>
    <row r="2685" spans="1:26" ht="13.5" customHeight="1">
      <c r="A2685" s="383">
        <v>3875</v>
      </c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  <c r="V2685" s="27"/>
      <c r="W2685" s="27"/>
      <c r="X2685" s="27"/>
      <c r="Y2685" s="27"/>
      <c r="Z2685" s="27"/>
    </row>
    <row r="2686" spans="1:26" ht="13.5" customHeight="1">
      <c r="A2686" s="383">
        <v>3876</v>
      </c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  <c r="V2686" s="27"/>
      <c r="W2686" s="27"/>
      <c r="X2686" s="27"/>
      <c r="Y2686" s="27"/>
      <c r="Z2686" s="27"/>
    </row>
    <row r="2687" spans="1:26" ht="13.5" customHeight="1">
      <c r="A2687" s="383">
        <v>3877</v>
      </c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  <c r="V2687" s="27"/>
      <c r="W2687" s="27"/>
      <c r="X2687" s="27"/>
      <c r="Y2687" s="27"/>
      <c r="Z2687" s="27"/>
    </row>
    <row r="2688" spans="1:26" ht="13.5" customHeight="1">
      <c r="A2688" s="383">
        <v>3880</v>
      </c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  <c r="V2688" s="27"/>
      <c r="W2688" s="27"/>
      <c r="X2688" s="27"/>
      <c r="Y2688" s="27"/>
      <c r="Z2688" s="27"/>
    </row>
    <row r="2689" spans="1:26" ht="13.5" customHeight="1">
      <c r="A2689" s="383">
        <v>3881</v>
      </c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  <c r="V2689" s="27"/>
      <c r="W2689" s="27"/>
      <c r="X2689" s="27"/>
      <c r="Y2689" s="27"/>
      <c r="Z2689" s="27"/>
    </row>
    <row r="2690" spans="1:26" ht="13.5" customHeight="1">
      <c r="A2690" s="383">
        <v>3886</v>
      </c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  <c r="V2690" s="27"/>
      <c r="W2690" s="27"/>
      <c r="X2690" s="27"/>
      <c r="Y2690" s="27"/>
      <c r="Z2690" s="27"/>
    </row>
    <row r="2691" spans="1:26" ht="13.5" customHeight="1">
      <c r="A2691" s="383">
        <v>3887</v>
      </c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  <c r="V2691" s="27"/>
      <c r="W2691" s="27"/>
      <c r="X2691" s="27"/>
      <c r="Y2691" s="27"/>
      <c r="Z2691" s="27"/>
    </row>
    <row r="2692" spans="1:26" ht="13.5" customHeight="1">
      <c r="A2692" s="383">
        <v>3890</v>
      </c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</row>
    <row r="2693" spans="1:26" ht="13.5" customHeight="1">
      <c r="A2693" s="383">
        <v>3892</v>
      </c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</row>
    <row r="2694" spans="1:26" ht="13.5" customHeight="1">
      <c r="A2694" s="383">
        <v>3893</v>
      </c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</row>
    <row r="2695" spans="1:26" ht="13.5" customHeight="1">
      <c r="A2695" s="383">
        <v>3896</v>
      </c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  <c r="V2695" s="27"/>
      <c r="W2695" s="27"/>
      <c r="X2695" s="27"/>
      <c r="Y2695" s="27"/>
      <c r="Z2695" s="27"/>
    </row>
    <row r="2696" spans="1:26" ht="13.5" customHeight="1">
      <c r="A2696" s="383">
        <v>3897</v>
      </c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  <c r="V2696" s="27"/>
      <c r="W2696" s="27"/>
      <c r="X2696" s="27"/>
      <c r="Y2696" s="27"/>
      <c r="Z2696" s="27"/>
    </row>
    <row r="2697" spans="1:26" ht="13.5" customHeight="1">
      <c r="A2697" s="383">
        <v>3899</v>
      </c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  <c r="V2697" s="27"/>
      <c r="W2697" s="27"/>
      <c r="X2697" s="27"/>
      <c r="Y2697" s="27"/>
      <c r="Z2697" s="27"/>
    </row>
    <row r="2698" spans="1:26" ht="13.5" customHeight="1">
      <c r="A2698" s="383">
        <v>3903</v>
      </c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  <c r="V2698" s="27"/>
      <c r="W2698" s="27"/>
      <c r="X2698" s="27"/>
      <c r="Y2698" s="27"/>
      <c r="Z2698" s="27"/>
    </row>
    <row r="2699" spans="1:26" ht="13.5" customHeight="1">
      <c r="A2699" s="383">
        <v>3904</v>
      </c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  <c r="V2699" s="27"/>
      <c r="W2699" s="27"/>
      <c r="X2699" s="27"/>
      <c r="Y2699" s="27"/>
      <c r="Z2699" s="27"/>
    </row>
    <row r="2700" spans="1:26" ht="13.5" customHeight="1">
      <c r="A2700" s="383">
        <v>3905</v>
      </c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  <c r="V2700" s="27"/>
      <c r="W2700" s="27"/>
      <c r="X2700" s="27"/>
      <c r="Y2700" s="27"/>
      <c r="Z2700" s="27"/>
    </row>
    <row r="2701" spans="1:26" ht="13.5" customHeight="1">
      <c r="A2701" s="383">
        <v>3907</v>
      </c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  <c r="V2701" s="27"/>
      <c r="W2701" s="27"/>
      <c r="X2701" s="27"/>
      <c r="Y2701" s="27"/>
      <c r="Z2701" s="27"/>
    </row>
    <row r="2702" spans="1:26" ht="13.5" customHeight="1">
      <c r="A2702" s="383">
        <v>3927</v>
      </c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</row>
    <row r="2703" spans="1:26" ht="13.5" customHeight="1">
      <c r="A2703" s="383">
        <v>3928</v>
      </c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  <c r="V2703" s="27"/>
      <c r="W2703" s="27"/>
      <c r="X2703" s="27"/>
      <c r="Y2703" s="27"/>
      <c r="Z2703" s="27"/>
    </row>
    <row r="2704" spans="1:26" ht="13.5" customHeight="1">
      <c r="A2704" s="383">
        <v>3930</v>
      </c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  <c r="V2704" s="27"/>
      <c r="W2704" s="27"/>
      <c r="X2704" s="27"/>
      <c r="Y2704" s="27"/>
      <c r="Z2704" s="27"/>
    </row>
    <row r="2705" spans="1:26" ht="13.5" customHeight="1">
      <c r="A2705" s="383">
        <v>6003</v>
      </c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  <c r="V2705" s="27"/>
      <c r="W2705" s="27"/>
      <c r="X2705" s="27"/>
      <c r="Y2705" s="27"/>
      <c r="Z2705" s="27"/>
    </row>
    <row r="2706" spans="1:26" ht="13.5" customHeight="1">
      <c r="A2706" s="383">
        <v>6004</v>
      </c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  <c r="V2706" s="27"/>
      <c r="W2706" s="27"/>
      <c r="X2706" s="27"/>
      <c r="Y2706" s="27"/>
      <c r="Z2706" s="27"/>
    </row>
    <row r="2707" spans="1:26" ht="13.5" customHeight="1">
      <c r="A2707" s="383">
        <v>6006</v>
      </c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  <c r="V2707" s="27"/>
      <c r="W2707" s="27"/>
      <c r="X2707" s="27"/>
      <c r="Y2707" s="27"/>
      <c r="Z2707" s="27"/>
    </row>
    <row r="2708" spans="1:26" ht="13.5" customHeight="1">
      <c r="A2708" s="383">
        <v>6009</v>
      </c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  <c r="V2708" s="27"/>
      <c r="W2708" s="27"/>
      <c r="X2708" s="27"/>
      <c r="Y2708" s="27"/>
      <c r="Z2708" s="27"/>
    </row>
    <row r="2709" spans="1:26" ht="13.5" customHeight="1">
      <c r="A2709" s="383">
        <v>6011</v>
      </c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  <c r="V2709" s="27"/>
      <c r="W2709" s="27"/>
      <c r="X2709" s="27"/>
      <c r="Y2709" s="27"/>
      <c r="Z2709" s="27"/>
    </row>
    <row r="2710" spans="1:26" ht="13.5" customHeight="1">
      <c r="A2710" s="383">
        <v>6013</v>
      </c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  <c r="V2710" s="27"/>
      <c r="W2710" s="27"/>
      <c r="X2710" s="27"/>
      <c r="Y2710" s="27"/>
      <c r="Z2710" s="27"/>
    </row>
    <row r="2711" spans="1:26" ht="13.5" customHeight="1">
      <c r="A2711" s="383">
        <v>6016</v>
      </c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  <c r="V2711" s="27"/>
      <c r="W2711" s="27"/>
      <c r="X2711" s="27"/>
      <c r="Y2711" s="27"/>
      <c r="Z2711" s="27"/>
    </row>
    <row r="2712" spans="1:26" ht="13.5" customHeight="1">
      <c r="A2712" s="383">
        <v>6017</v>
      </c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  <c r="V2712" s="27"/>
      <c r="W2712" s="27"/>
      <c r="X2712" s="27"/>
      <c r="Y2712" s="27"/>
      <c r="Z2712" s="27"/>
    </row>
    <row r="2713" spans="1:26" ht="13.5" customHeight="1">
      <c r="A2713" s="383">
        <v>6020</v>
      </c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  <c r="V2713" s="27"/>
      <c r="W2713" s="27"/>
      <c r="X2713" s="27"/>
      <c r="Y2713" s="27"/>
      <c r="Z2713" s="27"/>
    </row>
    <row r="2714" spans="1:26" ht="13.5" customHeight="1">
      <c r="A2714" s="383">
        <v>6022</v>
      </c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  <c r="V2714" s="27"/>
      <c r="W2714" s="27"/>
      <c r="X2714" s="27"/>
      <c r="Y2714" s="27"/>
      <c r="Z2714" s="27"/>
    </row>
    <row r="2715" spans="1:26" ht="13.5" customHeight="1">
      <c r="A2715" s="383">
        <v>6023</v>
      </c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  <c r="V2715" s="27"/>
      <c r="W2715" s="27"/>
      <c r="X2715" s="27"/>
      <c r="Y2715" s="27"/>
      <c r="Z2715" s="27"/>
    </row>
    <row r="2716" spans="1:26" ht="13.5" customHeight="1">
      <c r="A2716" s="383">
        <v>6025</v>
      </c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  <c r="V2716" s="27"/>
      <c r="W2716" s="27"/>
      <c r="X2716" s="27"/>
      <c r="Y2716" s="27"/>
      <c r="Z2716" s="27"/>
    </row>
    <row r="2717" spans="1:26" ht="13.5" customHeight="1">
      <c r="A2717" s="383">
        <v>6026</v>
      </c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  <c r="V2717" s="27"/>
      <c r="W2717" s="27"/>
      <c r="X2717" s="27"/>
      <c r="Y2717" s="27"/>
      <c r="Z2717" s="27"/>
    </row>
    <row r="2718" spans="1:26" ht="13.5" customHeight="1">
      <c r="A2718" s="383">
        <v>6027</v>
      </c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  <c r="V2718" s="27"/>
      <c r="W2718" s="27"/>
      <c r="X2718" s="27"/>
      <c r="Y2718" s="27"/>
      <c r="Z2718" s="27"/>
    </row>
    <row r="2719" spans="1:26" ht="13.5" customHeight="1">
      <c r="A2719" s="383">
        <v>6028</v>
      </c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  <c r="V2719" s="27"/>
      <c r="W2719" s="27"/>
      <c r="X2719" s="27"/>
      <c r="Y2719" s="27"/>
      <c r="Z2719" s="27"/>
    </row>
    <row r="2720" spans="1:26" ht="13.5" customHeight="1">
      <c r="A2720" s="383">
        <v>6031</v>
      </c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  <c r="V2720" s="27"/>
      <c r="W2720" s="27"/>
      <c r="X2720" s="27"/>
      <c r="Y2720" s="27"/>
      <c r="Z2720" s="27"/>
    </row>
    <row r="2721" spans="1:26" ht="13.5" customHeight="1">
      <c r="A2721" s="383">
        <v>6033</v>
      </c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  <c r="V2721" s="27"/>
      <c r="W2721" s="27"/>
      <c r="X2721" s="27"/>
      <c r="Y2721" s="27"/>
      <c r="Z2721" s="27"/>
    </row>
    <row r="2722" spans="1:26" ht="13.5" customHeight="1">
      <c r="A2722" s="383">
        <v>6035</v>
      </c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  <c r="V2722" s="27"/>
      <c r="W2722" s="27"/>
      <c r="X2722" s="27"/>
      <c r="Y2722" s="27"/>
      <c r="Z2722" s="27"/>
    </row>
    <row r="2723" spans="1:26" ht="13.5" customHeight="1">
      <c r="A2723" s="383">
        <v>6036</v>
      </c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  <c r="V2723" s="27"/>
      <c r="W2723" s="27"/>
      <c r="X2723" s="27"/>
      <c r="Y2723" s="27"/>
      <c r="Z2723" s="27"/>
    </row>
    <row r="2724" spans="1:26" ht="13.5" customHeight="1">
      <c r="A2724" s="383">
        <v>6037</v>
      </c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7"/>
      <c r="W2724" s="27"/>
      <c r="X2724" s="27"/>
      <c r="Y2724" s="27"/>
      <c r="Z2724" s="27"/>
    </row>
    <row r="2725" spans="1:26" ht="13.5" customHeight="1">
      <c r="A2725" s="383">
        <v>6038</v>
      </c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7"/>
      <c r="W2725" s="27"/>
      <c r="X2725" s="27"/>
      <c r="Y2725" s="27"/>
      <c r="Z2725" s="27"/>
    </row>
    <row r="2726" spans="1:26" ht="13.5" customHeight="1">
      <c r="A2726" s="383">
        <v>6044</v>
      </c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  <c r="V2726" s="27"/>
      <c r="W2726" s="27"/>
      <c r="X2726" s="27"/>
      <c r="Y2726" s="27"/>
      <c r="Z2726" s="27"/>
    </row>
    <row r="2727" spans="1:26" ht="13.5" customHeight="1">
      <c r="A2727" s="383">
        <v>6045</v>
      </c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7"/>
      <c r="W2727" s="27"/>
      <c r="X2727" s="27"/>
      <c r="Y2727" s="27"/>
      <c r="Z2727" s="27"/>
    </row>
    <row r="2728" spans="1:26" ht="13.5" customHeight="1">
      <c r="A2728" s="383">
        <v>6048</v>
      </c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  <c r="V2728" s="27"/>
      <c r="W2728" s="27"/>
      <c r="X2728" s="27"/>
      <c r="Y2728" s="27"/>
      <c r="Z2728" s="27"/>
    </row>
    <row r="2729" spans="1:26" ht="13.5" customHeight="1">
      <c r="A2729" s="383">
        <v>6049</v>
      </c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  <c r="V2729" s="27"/>
      <c r="W2729" s="27"/>
      <c r="X2729" s="27"/>
      <c r="Y2729" s="27"/>
      <c r="Z2729" s="27"/>
    </row>
    <row r="2730" spans="1:26" ht="13.5" customHeight="1">
      <c r="A2730" s="383">
        <v>6051</v>
      </c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  <c r="V2730" s="27"/>
      <c r="W2730" s="27"/>
      <c r="X2730" s="27"/>
      <c r="Y2730" s="27"/>
      <c r="Z2730" s="27"/>
    </row>
    <row r="2731" spans="1:26" ht="13.5" customHeight="1">
      <c r="A2731" s="383">
        <v>6052</v>
      </c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</row>
    <row r="2732" spans="1:26" ht="13.5" customHeight="1">
      <c r="A2732" s="383">
        <v>6053</v>
      </c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7"/>
      <c r="W2732" s="27"/>
      <c r="X2732" s="27"/>
      <c r="Y2732" s="27"/>
      <c r="Z2732" s="27"/>
    </row>
    <row r="2733" spans="1:26" ht="13.5" customHeight="1">
      <c r="A2733" s="383">
        <v>6056</v>
      </c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7"/>
      <c r="W2733" s="27"/>
      <c r="X2733" s="27"/>
      <c r="Y2733" s="27"/>
      <c r="Z2733" s="27"/>
    </row>
    <row r="2734" spans="1:26" ht="13.5" customHeight="1">
      <c r="A2734" s="383">
        <v>6057</v>
      </c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  <c r="V2734" s="27"/>
      <c r="W2734" s="27"/>
      <c r="X2734" s="27"/>
      <c r="Y2734" s="27"/>
      <c r="Z2734" s="27"/>
    </row>
    <row r="2735" spans="1:26" ht="13.5" customHeight="1">
      <c r="A2735" s="383">
        <v>6058</v>
      </c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7"/>
      <c r="W2735" s="27"/>
      <c r="X2735" s="27"/>
      <c r="Y2735" s="27"/>
      <c r="Z2735" s="27"/>
    </row>
    <row r="2736" spans="1:26" ht="13.5" customHeight="1">
      <c r="A2736" s="383">
        <v>6060</v>
      </c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  <c r="V2736" s="27"/>
      <c r="W2736" s="27"/>
      <c r="X2736" s="27"/>
      <c r="Y2736" s="27"/>
      <c r="Z2736" s="27"/>
    </row>
    <row r="2737" spans="1:26" ht="13.5" customHeight="1">
      <c r="A2737" s="383">
        <v>6061</v>
      </c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7"/>
      <c r="W2737" s="27"/>
      <c r="X2737" s="27"/>
      <c r="Y2737" s="27"/>
      <c r="Z2737" s="27"/>
    </row>
    <row r="2738" spans="1:26" ht="13.5" customHeight="1">
      <c r="A2738" s="383">
        <v>6062</v>
      </c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7"/>
      <c r="W2738" s="27"/>
      <c r="X2738" s="27"/>
      <c r="Y2738" s="27"/>
      <c r="Z2738" s="27"/>
    </row>
    <row r="2739" spans="1:26" ht="13.5" customHeight="1">
      <c r="A2739" s="383">
        <v>6064</v>
      </c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  <c r="V2739" s="27"/>
      <c r="W2739" s="27"/>
      <c r="X2739" s="27"/>
      <c r="Y2739" s="27"/>
      <c r="Z2739" s="27"/>
    </row>
    <row r="2740" spans="1:26" ht="13.5" customHeight="1">
      <c r="A2740" s="383">
        <v>6065</v>
      </c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7"/>
      <c r="W2740" s="27"/>
      <c r="X2740" s="27"/>
      <c r="Y2740" s="27"/>
      <c r="Z2740" s="27"/>
    </row>
    <row r="2741" spans="1:26" ht="13.5" customHeight="1">
      <c r="A2741" s="383">
        <v>6066</v>
      </c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  <c r="V2741" s="27"/>
      <c r="W2741" s="27"/>
      <c r="X2741" s="27"/>
      <c r="Y2741" s="27"/>
      <c r="Z2741" s="27"/>
    </row>
    <row r="2742" spans="1:26" ht="13.5" customHeight="1">
      <c r="A2742" s="383">
        <v>6067</v>
      </c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  <c r="V2742" s="27"/>
      <c r="W2742" s="27"/>
      <c r="X2742" s="27"/>
      <c r="Y2742" s="27"/>
      <c r="Z2742" s="27"/>
    </row>
    <row r="2743" spans="1:26" ht="13.5" customHeight="1">
      <c r="A2743" s="383">
        <v>6068</v>
      </c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</row>
    <row r="2744" spans="1:26" ht="13.5" customHeight="1">
      <c r="A2744" s="383">
        <v>6069</v>
      </c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  <c r="V2744" s="27"/>
      <c r="W2744" s="27"/>
      <c r="X2744" s="27"/>
      <c r="Y2744" s="27"/>
      <c r="Z2744" s="27"/>
    </row>
    <row r="2745" spans="1:26" ht="13.5" customHeight="1">
      <c r="A2745" s="383">
        <v>6071</v>
      </c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</row>
    <row r="2746" spans="1:26" ht="13.5" customHeight="1">
      <c r="A2746" s="383">
        <v>6072</v>
      </c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  <c r="V2746" s="27"/>
      <c r="W2746" s="27"/>
      <c r="X2746" s="27"/>
      <c r="Y2746" s="27"/>
      <c r="Z2746" s="27"/>
    </row>
    <row r="2747" spans="1:26" ht="13.5" customHeight="1">
      <c r="A2747" s="383">
        <v>6073</v>
      </c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  <c r="V2747" s="27"/>
      <c r="W2747" s="27"/>
      <c r="X2747" s="27"/>
      <c r="Y2747" s="27"/>
      <c r="Z2747" s="27"/>
    </row>
    <row r="2748" spans="1:26" ht="13.5" customHeight="1">
      <c r="A2748" s="383">
        <v>6074</v>
      </c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  <c r="V2748" s="27"/>
      <c r="W2748" s="27"/>
      <c r="X2748" s="27"/>
      <c r="Y2748" s="27"/>
      <c r="Z2748" s="27"/>
    </row>
    <row r="2749" spans="1:26" ht="13.5" customHeight="1">
      <c r="A2749" s="383">
        <v>6075</v>
      </c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</row>
    <row r="2750" spans="1:26" ht="13.5" customHeight="1">
      <c r="A2750" s="383">
        <v>6076</v>
      </c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  <c r="V2750" s="27"/>
      <c r="W2750" s="27"/>
      <c r="X2750" s="27"/>
      <c r="Y2750" s="27"/>
      <c r="Z2750" s="27"/>
    </row>
    <row r="2751" spans="1:26" ht="13.5" customHeight="1">
      <c r="A2751" s="383">
        <v>6077</v>
      </c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  <c r="V2751" s="27"/>
      <c r="W2751" s="27"/>
      <c r="X2751" s="27"/>
      <c r="Y2751" s="27"/>
      <c r="Z2751" s="27"/>
    </row>
    <row r="2752" spans="1:26" ht="13.5" customHeight="1">
      <c r="A2752" s="383">
        <v>6078</v>
      </c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  <c r="V2752" s="27"/>
      <c r="W2752" s="27"/>
      <c r="X2752" s="27"/>
      <c r="Y2752" s="27"/>
      <c r="Z2752" s="27"/>
    </row>
    <row r="2753" spans="1:26" ht="13.5" customHeight="1">
      <c r="A2753" s="383">
        <v>6079</v>
      </c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  <c r="V2753" s="27"/>
      <c r="W2753" s="27"/>
      <c r="X2753" s="27"/>
      <c r="Y2753" s="27"/>
      <c r="Z2753" s="27"/>
    </row>
    <row r="2754" spans="1:26" ht="13.5" customHeight="1">
      <c r="A2754" s="383">
        <v>6080</v>
      </c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  <c r="V2754" s="27"/>
      <c r="W2754" s="27"/>
      <c r="X2754" s="27"/>
      <c r="Y2754" s="27"/>
      <c r="Z2754" s="27"/>
    </row>
    <row r="2755" spans="1:26" ht="13.5" customHeight="1">
      <c r="A2755" s="383">
        <v>6081</v>
      </c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  <c r="V2755" s="27"/>
      <c r="W2755" s="27"/>
      <c r="X2755" s="27"/>
      <c r="Y2755" s="27"/>
      <c r="Z2755" s="27"/>
    </row>
    <row r="2756" spans="1:26" ht="13.5" customHeight="1">
      <c r="A2756" s="383">
        <v>6082</v>
      </c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  <c r="V2756" s="27"/>
      <c r="W2756" s="27"/>
      <c r="X2756" s="27"/>
      <c r="Y2756" s="27"/>
      <c r="Z2756" s="27"/>
    </row>
    <row r="2757" spans="1:26" ht="13.5" customHeight="1">
      <c r="A2757" s="383">
        <v>6083</v>
      </c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  <c r="V2757" s="27"/>
      <c r="W2757" s="27"/>
      <c r="X2757" s="27"/>
      <c r="Y2757" s="27"/>
      <c r="Z2757" s="27"/>
    </row>
    <row r="2758" spans="1:26" ht="13.5" customHeight="1">
      <c r="A2758" s="383">
        <v>6085</v>
      </c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</row>
    <row r="2759" spans="1:26" ht="13.5" customHeight="1">
      <c r="A2759" s="383">
        <v>6086</v>
      </c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  <c r="V2759" s="27"/>
      <c r="W2759" s="27"/>
      <c r="X2759" s="27"/>
      <c r="Y2759" s="27"/>
      <c r="Z2759" s="27"/>
    </row>
    <row r="2760" spans="1:26" ht="13.5" customHeight="1">
      <c r="A2760" s="383">
        <v>6087</v>
      </c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  <c r="V2760" s="27"/>
      <c r="W2760" s="27"/>
      <c r="X2760" s="27"/>
      <c r="Y2760" s="27"/>
      <c r="Z2760" s="27"/>
    </row>
    <row r="2761" spans="1:26" ht="13.5" customHeight="1">
      <c r="A2761" s="383">
        <v>6089</v>
      </c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  <c r="V2761" s="27"/>
      <c r="W2761" s="27"/>
      <c r="X2761" s="27"/>
      <c r="Y2761" s="27"/>
      <c r="Z2761" s="27"/>
    </row>
    <row r="2762" spans="1:26" ht="13.5" customHeight="1">
      <c r="A2762" s="383">
        <v>6090</v>
      </c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  <c r="V2762" s="27"/>
      <c r="W2762" s="27"/>
      <c r="X2762" s="27"/>
      <c r="Y2762" s="27"/>
      <c r="Z2762" s="27"/>
    </row>
    <row r="2763" spans="1:26" ht="13.5" customHeight="1">
      <c r="A2763" s="383">
        <v>6091</v>
      </c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  <c r="V2763" s="27"/>
      <c r="W2763" s="27"/>
      <c r="X2763" s="27"/>
      <c r="Y2763" s="27"/>
      <c r="Z2763" s="27"/>
    </row>
    <row r="2764" spans="1:26" ht="13.5" customHeight="1">
      <c r="A2764" s="383">
        <v>6092</v>
      </c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  <c r="V2764" s="27"/>
      <c r="W2764" s="27"/>
      <c r="X2764" s="27"/>
      <c r="Y2764" s="27"/>
      <c r="Z2764" s="27"/>
    </row>
    <row r="2765" spans="1:26" ht="13.5" customHeight="1">
      <c r="A2765" s="383">
        <v>6093</v>
      </c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  <c r="V2765" s="27"/>
      <c r="W2765" s="27"/>
      <c r="X2765" s="27"/>
      <c r="Y2765" s="27"/>
      <c r="Z2765" s="27"/>
    </row>
    <row r="2766" spans="1:26" ht="13.5" customHeight="1">
      <c r="A2766" s="383">
        <v>6094</v>
      </c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  <c r="V2766" s="27"/>
      <c r="W2766" s="27"/>
      <c r="X2766" s="27"/>
      <c r="Y2766" s="27"/>
      <c r="Z2766" s="27"/>
    </row>
    <row r="2767" spans="1:26" ht="13.5" customHeight="1">
      <c r="A2767" s="383">
        <v>6095</v>
      </c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  <c r="V2767" s="27"/>
      <c r="W2767" s="27"/>
      <c r="X2767" s="27"/>
      <c r="Y2767" s="27"/>
      <c r="Z2767" s="27"/>
    </row>
    <row r="2768" spans="1:26" ht="13.5" customHeight="1">
      <c r="A2768" s="383">
        <v>6098</v>
      </c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  <c r="V2768" s="27"/>
      <c r="W2768" s="27"/>
      <c r="X2768" s="27"/>
      <c r="Y2768" s="27"/>
      <c r="Z2768" s="27"/>
    </row>
    <row r="2769" spans="1:26" ht="13.5" customHeight="1">
      <c r="A2769" s="383">
        <v>6099</v>
      </c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  <c r="V2769" s="27"/>
      <c r="W2769" s="27"/>
      <c r="X2769" s="27"/>
      <c r="Y2769" s="27"/>
      <c r="Z2769" s="27"/>
    </row>
    <row r="2770" spans="1:26" ht="13.5" customHeight="1">
      <c r="A2770" s="383">
        <v>6100</v>
      </c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  <c r="V2770" s="27"/>
      <c r="W2770" s="27"/>
      <c r="X2770" s="27"/>
      <c r="Y2770" s="27"/>
      <c r="Z2770" s="27"/>
    </row>
    <row r="2771" spans="1:26" ht="13.5" customHeight="1">
      <c r="A2771" s="383">
        <v>6101</v>
      </c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  <c r="V2771" s="27"/>
      <c r="W2771" s="27"/>
      <c r="X2771" s="27"/>
      <c r="Y2771" s="27"/>
      <c r="Z2771" s="27"/>
    </row>
    <row r="2772" spans="1:26" ht="13.5" customHeight="1">
      <c r="A2772" s="383">
        <v>6102</v>
      </c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  <c r="V2772" s="27"/>
      <c r="W2772" s="27"/>
      <c r="X2772" s="27"/>
      <c r="Y2772" s="27"/>
      <c r="Z2772" s="27"/>
    </row>
    <row r="2773" spans="1:26" ht="13.5" customHeight="1">
      <c r="A2773" s="383">
        <v>6103</v>
      </c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  <c r="V2773" s="27"/>
      <c r="W2773" s="27"/>
      <c r="X2773" s="27"/>
      <c r="Y2773" s="27"/>
      <c r="Z2773" s="27"/>
    </row>
    <row r="2774" spans="1:26" ht="13.5" customHeight="1">
      <c r="A2774" s="383">
        <v>6104</v>
      </c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  <c r="V2774" s="27"/>
      <c r="W2774" s="27"/>
      <c r="X2774" s="27"/>
      <c r="Y2774" s="27"/>
      <c r="Z2774" s="27"/>
    </row>
    <row r="2775" spans="1:26" ht="13.5" customHeight="1">
      <c r="A2775" s="383">
        <v>6105</v>
      </c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  <c r="V2775" s="27"/>
      <c r="W2775" s="27"/>
      <c r="X2775" s="27"/>
      <c r="Y2775" s="27"/>
      <c r="Z2775" s="27"/>
    </row>
    <row r="2776" spans="1:26" ht="13.5" customHeight="1">
      <c r="A2776" s="383">
        <v>6106</v>
      </c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  <c r="V2776" s="27"/>
      <c r="W2776" s="27"/>
      <c r="X2776" s="27"/>
      <c r="Y2776" s="27"/>
      <c r="Z2776" s="27"/>
    </row>
    <row r="2777" spans="1:26" ht="13.5" customHeight="1">
      <c r="A2777" s="383">
        <v>6107</v>
      </c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  <c r="V2777" s="27"/>
      <c r="W2777" s="27"/>
      <c r="X2777" s="27"/>
      <c r="Y2777" s="27"/>
      <c r="Z2777" s="27"/>
    </row>
    <row r="2778" spans="1:26" ht="13.5" customHeight="1">
      <c r="A2778" s="383">
        <v>6108</v>
      </c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  <c r="V2778" s="27"/>
      <c r="W2778" s="27"/>
      <c r="X2778" s="27"/>
      <c r="Y2778" s="27"/>
      <c r="Z2778" s="27"/>
    </row>
    <row r="2779" spans="1:26" ht="13.5" customHeight="1">
      <c r="A2779" s="383">
        <v>6109</v>
      </c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  <c r="V2779" s="27"/>
      <c r="W2779" s="27"/>
      <c r="X2779" s="27"/>
      <c r="Y2779" s="27"/>
      <c r="Z2779" s="27"/>
    </row>
    <row r="2780" spans="1:26" ht="13.5" customHeight="1">
      <c r="A2780" s="383">
        <v>6110</v>
      </c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  <c r="V2780" s="27"/>
      <c r="W2780" s="27"/>
      <c r="X2780" s="27"/>
      <c r="Y2780" s="27"/>
      <c r="Z2780" s="27"/>
    </row>
    <row r="2781" spans="1:26" ht="13.5" customHeight="1">
      <c r="A2781" s="383">
        <v>6111</v>
      </c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  <c r="V2781" s="27"/>
      <c r="W2781" s="27"/>
      <c r="X2781" s="27"/>
      <c r="Y2781" s="27"/>
      <c r="Z2781" s="27"/>
    </row>
    <row r="2782" spans="1:26" ht="13.5" customHeight="1">
      <c r="A2782" s="383">
        <v>6112</v>
      </c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7"/>
      <c r="W2782" s="27"/>
      <c r="X2782" s="27"/>
      <c r="Y2782" s="27"/>
      <c r="Z2782" s="27"/>
    </row>
    <row r="2783" spans="1:26" ht="13.5" customHeight="1">
      <c r="A2783" s="383">
        <v>6113</v>
      </c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</row>
    <row r="2784" spans="1:26" ht="13.5" customHeight="1">
      <c r="A2784" s="383">
        <v>6114</v>
      </c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</row>
    <row r="2785" spans="1:26" ht="13.5" customHeight="1">
      <c r="A2785" s="383">
        <v>6115</v>
      </c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</row>
    <row r="2786" spans="1:26" ht="13.5" customHeight="1">
      <c r="A2786" s="383">
        <v>6117</v>
      </c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7"/>
      <c r="W2786" s="27"/>
      <c r="X2786" s="27"/>
      <c r="Y2786" s="27"/>
      <c r="Z2786" s="27"/>
    </row>
    <row r="2787" spans="1:26" ht="13.5" customHeight="1">
      <c r="A2787" s="383">
        <v>6118</v>
      </c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7"/>
      <c r="W2787" s="27"/>
      <c r="X2787" s="27"/>
      <c r="Y2787" s="27"/>
      <c r="Z2787" s="27"/>
    </row>
    <row r="2788" spans="1:26" ht="13.5" customHeight="1">
      <c r="A2788" s="383">
        <v>6119</v>
      </c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7"/>
      <c r="W2788" s="27"/>
      <c r="X2788" s="27"/>
      <c r="Y2788" s="27"/>
      <c r="Z2788" s="27"/>
    </row>
    <row r="2789" spans="1:26" ht="13.5" customHeight="1">
      <c r="A2789" s="383">
        <v>6121</v>
      </c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  <c r="V2789" s="27"/>
      <c r="W2789" s="27"/>
      <c r="X2789" s="27"/>
      <c r="Y2789" s="27"/>
      <c r="Z2789" s="27"/>
    </row>
    <row r="2790" spans="1:26" ht="13.5" customHeight="1">
      <c r="A2790" s="383">
        <v>6122</v>
      </c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  <c r="V2790" s="27"/>
      <c r="W2790" s="27"/>
      <c r="X2790" s="27"/>
      <c r="Y2790" s="27"/>
      <c r="Z2790" s="27"/>
    </row>
    <row r="2791" spans="1:26" ht="13.5" customHeight="1">
      <c r="A2791" s="383">
        <v>6123</v>
      </c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  <c r="V2791" s="27"/>
      <c r="W2791" s="27"/>
      <c r="X2791" s="27"/>
      <c r="Y2791" s="27"/>
      <c r="Z2791" s="27"/>
    </row>
    <row r="2792" spans="1:26" ht="13.5" customHeight="1">
      <c r="A2792" s="383">
        <v>6124</v>
      </c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7"/>
      <c r="W2792" s="27"/>
      <c r="X2792" s="27"/>
      <c r="Y2792" s="27"/>
      <c r="Z2792" s="27"/>
    </row>
    <row r="2793" spans="1:26" ht="13.5" customHeight="1">
      <c r="A2793" s="383">
        <v>6125</v>
      </c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7"/>
      <c r="W2793" s="27"/>
      <c r="X2793" s="27"/>
      <c r="Y2793" s="27"/>
      <c r="Z2793" s="27"/>
    </row>
    <row r="2794" spans="1:26" ht="13.5" customHeight="1">
      <c r="A2794" s="383">
        <v>6126</v>
      </c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  <c r="V2794" s="27"/>
      <c r="W2794" s="27"/>
      <c r="X2794" s="27"/>
      <c r="Y2794" s="27"/>
      <c r="Z2794" s="27"/>
    </row>
    <row r="2795" spans="1:26" ht="13.5" customHeight="1">
      <c r="A2795" s="383">
        <v>6127</v>
      </c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</row>
    <row r="2796" spans="1:26" ht="13.5" customHeight="1">
      <c r="A2796" s="383">
        <v>6128</v>
      </c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</row>
    <row r="2797" spans="1:26" ht="13.5" customHeight="1">
      <c r="A2797" s="383">
        <v>6129</v>
      </c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7"/>
      <c r="W2797" s="27"/>
      <c r="X2797" s="27"/>
      <c r="Y2797" s="27"/>
      <c r="Z2797" s="27"/>
    </row>
    <row r="2798" spans="1:26" ht="13.5" customHeight="1">
      <c r="A2798" s="383">
        <v>6131</v>
      </c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  <c r="V2798" s="27"/>
      <c r="W2798" s="27"/>
      <c r="X2798" s="27"/>
      <c r="Y2798" s="27"/>
      <c r="Z2798" s="27"/>
    </row>
    <row r="2799" spans="1:26" ht="13.5" customHeight="1">
      <c r="A2799" s="383">
        <v>6132</v>
      </c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  <c r="V2799" s="27"/>
      <c r="W2799" s="27"/>
      <c r="X2799" s="27"/>
      <c r="Y2799" s="27"/>
      <c r="Z2799" s="27"/>
    </row>
    <row r="2800" spans="1:26" ht="13.5" customHeight="1">
      <c r="A2800" s="383">
        <v>6134</v>
      </c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7"/>
      <c r="W2800" s="27"/>
      <c r="X2800" s="27"/>
      <c r="Y2800" s="27"/>
      <c r="Z2800" s="27"/>
    </row>
    <row r="2801" spans="1:26" ht="13.5" customHeight="1">
      <c r="A2801" s="383">
        <v>6135</v>
      </c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  <c r="V2801" s="27"/>
      <c r="W2801" s="27"/>
      <c r="X2801" s="27"/>
      <c r="Y2801" s="27"/>
      <c r="Z2801" s="27"/>
    </row>
    <row r="2802" spans="1:26" ht="13.5" customHeight="1">
      <c r="A2802" s="383">
        <v>6136</v>
      </c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  <c r="V2802" s="27"/>
      <c r="W2802" s="27"/>
      <c r="X2802" s="27"/>
      <c r="Y2802" s="27"/>
      <c r="Z2802" s="27"/>
    </row>
    <row r="2803" spans="1:26" ht="13.5" customHeight="1">
      <c r="A2803" s="383">
        <v>6137</v>
      </c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7"/>
      <c r="W2803" s="27"/>
      <c r="X2803" s="27"/>
      <c r="Y2803" s="27"/>
      <c r="Z2803" s="27"/>
    </row>
    <row r="2804" spans="1:26" ht="13.5" customHeight="1">
      <c r="A2804" s="383">
        <v>6139</v>
      </c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  <c r="V2804" s="27"/>
      <c r="W2804" s="27"/>
      <c r="X2804" s="27"/>
      <c r="Y2804" s="27"/>
      <c r="Z2804" s="27"/>
    </row>
    <row r="2805" spans="1:26" ht="13.5" customHeight="1">
      <c r="A2805" s="383">
        <v>6140</v>
      </c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7"/>
      <c r="W2805" s="27"/>
      <c r="X2805" s="27"/>
      <c r="Y2805" s="27"/>
      <c r="Z2805" s="27"/>
    </row>
    <row r="2806" spans="1:26" ht="13.5" customHeight="1">
      <c r="A2806" s="383">
        <v>6143</v>
      </c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  <c r="V2806" s="27"/>
      <c r="W2806" s="27"/>
      <c r="X2806" s="27"/>
      <c r="Y2806" s="27"/>
      <c r="Z2806" s="27"/>
    </row>
    <row r="2807" spans="1:26" ht="13.5" customHeight="1">
      <c r="A2807" s="383">
        <v>6144</v>
      </c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7"/>
      <c r="W2807" s="27"/>
      <c r="X2807" s="27"/>
      <c r="Y2807" s="27"/>
      <c r="Z2807" s="27"/>
    </row>
    <row r="2808" spans="1:26" ht="13.5" customHeight="1">
      <c r="A2808" s="383">
        <v>6146</v>
      </c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  <c r="V2808" s="27"/>
      <c r="W2808" s="27"/>
      <c r="X2808" s="27"/>
      <c r="Y2808" s="27"/>
      <c r="Z2808" s="27"/>
    </row>
    <row r="2809" spans="1:26" ht="13.5" customHeight="1">
      <c r="A2809" s="383">
        <v>6147</v>
      </c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7"/>
      <c r="W2809" s="27"/>
      <c r="X2809" s="27"/>
      <c r="Y2809" s="27"/>
      <c r="Z2809" s="27"/>
    </row>
    <row r="2810" spans="1:26" ht="13.5" customHeight="1">
      <c r="A2810" s="383">
        <v>6148</v>
      </c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7"/>
      <c r="W2810" s="27"/>
      <c r="X2810" s="27"/>
      <c r="Y2810" s="27"/>
      <c r="Z2810" s="27"/>
    </row>
    <row r="2811" spans="1:26" ht="13.5" customHeight="1">
      <c r="A2811" s="383">
        <v>6149</v>
      </c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7"/>
      <c r="W2811" s="27"/>
      <c r="X2811" s="27"/>
      <c r="Y2811" s="27"/>
      <c r="Z2811" s="27"/>
    </row>
    <row r="2812" spans="1:26" ht="13.5" customHeight="1">
      <c r="A2812" s="383">
        <v>6150</v>
      </c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7"/>
      <c r="W2812" s="27"/>
      <c r="X2812" s="27"/>
      <c r="Y2812" s="27"/>
      <c r="Z2812" s="27"/>
    </row>
    <row r="2813" spans="1:26" ht="13.5" customHeight="1">
      <c r="A2813" s="383">
        <v>6151</v>
      </c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  <c r="V2813" s="27"/>
      <c r="W2813" s="27"/>
      <c r="X2813" s="27"/>
      <c r="Y2813" s="27"/>
      <c r="Z2813" s="27"/>
    </row>
    <row r="2814" spans="1:26" ht="13.5" customHeight="1">
      <c r="A2814" s="383">
        <v>6152</v>
      </c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7"/>
      <c r="W2814" s="27"/>
      <c r="X2814" s="27"/>
      <c r="Y2814" s="27"/>
      <c r="Z2814" s="27"/>
    </row>
    <row r="2815" spans="1:26" ht="13.5" customHeight="1">
      <c r="A2815" s="383">
        <v>6153</v>
      </c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</row>
    <row r="2816" spans="1:26" ht="13.5" customHeight="1">
      <c r="A2816" s="383">
        <v>6154</v>
      </c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7"/>
      <c r="W2816" s="27"/>
      <c r="X2816" s="27"/>
      <c r="Y2816" s="27"/>
      <c r="Z2816" s="27"/>
    </row>
    <row r="2817" spans="1:26" ht="13.5" customHeight="1">
      <c r="A2817" s="383">
        <v>6155</v>
      </c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</row>
    <row r="2818" spans="1:26" ht="13.5" customHeight="1">
      <c r="A2818" s="383">
        <v>6157</v>
      </c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7"/>
      <c r="W2818" s="27"/>
      <c r="X2818" s="27"/>
      <c r="Y2818" s="27"/>
      <c r="Z2818" s="27"/>
    </row>
    <row r="2819" spans="1:26" ht="13.5" customHeight="1">
      <c r="A2819" s="383">
        <v>6158</v>
      </c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</row>
    <row r="2820" spans="1:26" ht="13.5" customHeight="1">
      <c r="A2820" s="383">
        <v>6159</v>
      </c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7"/>
      <c r="W2820" s="27"/>
      <c r="X2820" s="27"/>
      <c r="Y2820" s="27"/>
      <c r="Z2820" s="27"/>
    </row>
    <row r="2821" spans="1:26" ht="13.5" customHeight="1">
      <c r="A2821" s="383">
        <v>6161</v>
      </c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7"/>
      <c r="W2821" s="27"/>
      <c r="X2821" s="27"/>
      <c r="Y2821" s="27"/>
      <c r="Z2821" s="27"/>
    </row>
    <row r="2822" spans="1:26" ht="13.5" customHeight="1">
      <c r="A2822" s="383">
        <v>6164</v>
      </c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</row>
    <row r="2823" spans="1:26" ht="13.5" customHeight="1">
      <c r="A2823" s="383">
        <v>6167</v>
      </c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7"/>
      <c r="W2823" s="27"/>
      <c r="X2823" s="27"/>
      <c r="Y2823" s="27"/>
      <c r="Z2823" s="27"/>
    </row>
    <row r="2824" spans="1:26" ht="13.5" customHeight="1">
      <c r="A2824" s="383">
        <v>6168</v>
      </c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7"/>
      <c r="W2824" s="27"/>
      <c r="X2824" s="27"/>
      <c r="Y2824" s="27"/>
      <c r="Z2824" s="27"/>
    </row>
    <row r="2825" spans="1:26" ht="13.5" customHeight="1">
      <c r="A2825" s="383">
        <v>6169</v>
      </c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  <c r="V2825" s="27"/>
      <c r="W2825" s="27"/>
      <c r="X2825" s="27"/>
      <c r="Y2825" s="27"/>
      <c r="Z2825" s="27"/>
    </row>
    <row r="2826" spans="1:26" ht="13.5" customHeight="1">
      <c r="A2826" s="383">
        <v>6170</v>
      </c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  <c r="V2826" s="27"/>
      <c r="W2826" s="27"/>
      <c r="X2826" s="27"/>
      <c r="Y2826" s="27"/>
      <c r="Z2826" s="27"/>
    </row>
    <row r="2827" spans="1:26" ht="13.5" customHeight="1">
      <c r="A2827" s="383">
        <v>6171</v>
      </c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  <c r="V2827" s="27"/>
      <c r="W2827" s="27"/>
      <c r="X2827" s="27"/>
      <c r="Y2827" s="27"/>
      <c r="Z2827" s="27"/>
    </row>
    <row r="2828" spans="1:26" ht="13.5" customHeight="1">
      <c r="A2828" s="383">
        <v>6172</v>
      </c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  <c r="V2828" s="27"/>
      <c r="W2828" s="27"/>
      <c r="X2828" s="27"/>
      <c r="Y2828" s="27"/>
      <c r="Z2828" s="27"/>
    </row>
    <row r="2829" spans="1:26" ht="13.5" customHeight="1">
      <c r="A2829" s="383">
        <v>6173</v>
      </c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  <c r="V2829" s="27"/>
      <c r="W2829" s="27"/>
      <c r="X2829" s="27"/>
      <c r="Y2829" s="27"/>
      <c r="Z2829" s="27"/>
    </row>
    <row r="2830" spans="1:26" ht="13.5" customHeight="1">
      <c r="A2830" s="383">
        <v>6174</v>
      </c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  <c r="V2830" s="27"/>
      <c r="W2830" s="27"/>
      <c r="X2830" s="27"/>
      <c r="Y2830" s="27"/>
      <c r="Z2830" s="27"/>
    </row>
    <row r="2831" spans="1:26" ht="13.5" customHeight="1">
      <c r="A2831" s="383">
        <v>6175</v>
      </c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  <c r="V2831" s="27"/>
      <c r="W2831" s="27"/>
      <c r="X2831" s="27"/>
      <c r="Y2831" s="27"/>
      <c r="Z2831" s="27"/>
    </row>
    <row r="2832" spans="1:26" ht="13.5" customHeight="1">
      <c r="A2832" s="383">
        <v>6176</v>
      </c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  <c r="V2832" s="27"/>
      <c r="W2832" s="27"/>
      <c r="X2832" s="27"/>
      <c r="Y2832" s="27"/>
      <c r="Z2832" s="27"/>
    </row>
    <row r="2833" spans="1:26" ht="13.5" customHeight="1">
      <c r="A2833" s="383">
        <v>6177</v>
      </c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  <c r="V2833" s="27"/>
      <c r="W2833" s="27"/>
      <c r="X2833" s="27"/>
      <c r="Y2833" s="27"/>
      <c r="Z2833" s="27"/>
    </row>
    <row r="2834" spans="1:26" ht="13.5" customHeight="1">
      <c r="A2834" s="383">
        <v>6178</v>
      </c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  <c r="V2834" s="27"/>
      <c r="W2834" s="27"/>
      <c r="X2834" s="27"/>
      <c r="Y2834" s="27"/>
      <c r="Z2834" s="27"/>
    </row>
    <row r="2835" spans="1:26" ht="13.5" customHeight="1">
      <c r="A2835" s="383">
        <v>6179</v>
      </c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  <c r="V2835" s="27"/>
      <c r="W2835" s="27"/>
      <c r="X2835" s="27"/>
      <c r="Y2835" s="27"/>
      <c r="Z2835" s="27"/>
    </row>
    <row r="2836" spans="1:26" ht="13.5" customHeight="1">
      <c r="A2836" s="383">
        <v>6180</v>
      </c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  <c r="V2836" s="27"/>
      <c r="W2836" s="27"/>
      <c r="X2836" s="27"/>
      <c r="Y2836" s="27"/>
      <c r="Z2836" s="27"/>
    </row>
    <row r="2837" spans="1:26" ht="13.5" customHeight="1">
      <c r="A2837" s="383">
        <v>6181</v>
      </c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  <c r="V2837" s="27"/>
      <c r="W2837" s="27"/>
      <c r="X2837" s="27"/>
      <c r="Y2837" s="27"/>
      <c r="Z2837" s="27"/>
    </row>
    <row r="2838" spans="1:26" ht="13.5" customHeight="1">
      <c r="A2838" s="383">
        <v>6183</v>
      </c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</row>
    <row r="2839" spans="1:26" ht="13.5" customHeight="1">
      <c r="A2839" s="383">
        <v>6184</v>
      </c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  <c r="V2839" s="27"/>
      <c r="W2839" s="27"/>
      <c r="X2839" s="27"/>
      <c r="Y2839" s="27"/>
      <c r="Z2839" s="27"/>
    </row>
    <row r="2840" spans="1:26" ht="13.5" customHeight="1">
      <c r="A2840" s="383">
        <v>6185</v>
      </c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  <c r="V2840" s="27"/>
      <c r="W2840" s="27"/>
      <c r="X2840" s="27"/>
      <c r="Y2840" s="27"/>
      <c r="Z2840" s="27"/>
    </row>
    <row r="2841" spans="1:26" ht="13.5" customHeight="1">
      <c r="A2841" s="383">
        <v>6186</v>
      </c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  <c r="V2841" s="27"/>
      <c r="W2841" s="27"/>
      <c r="X2841" s="27"/>
      <c r="Y2841" s="27"/>
      <c r="Z2841" s="27"/>
    </row>
    <row r="2842" spans="1:26" ht="13.5" customHeight="1">
      <c r="A2842" s="383">
        <v>6189</v>
      </c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  <c r="V2842" s="27"/>
      <c r="W2842" s="27"/>
      <c r="X2842" s="27"/>
      <c r="Y2842" s="27"/>
      <c r="Z2842" s="27"/>
    </row>
    <row r="2843" spans="1:26" ht="13.5" customHeight="1">
      <c r="A2843" s="383">
        <v>6191</v>
      </c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  <c r="V2843" s="27"/>
      <c r="W2843" s="27"/>
      <c r="X2843" s="27"/>
      <c r="Y2843" s="27"/>
      <c r="Z2843" s="27"/>
    </row>
    <row r="2844" spans="1:26" ht="13.5" customHeight="1">
      <c r="A2844" s="383">
        <v>6194</v>
      </c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  <c r="V2844" s="27"/>
      <c r="W2844" s="27"/>
      <c r="X2844" s="27"/>
      <c r="Y2844" s="27"/>
      <c r="Z2844" s="27"/>
    </row>
    <row r="2845" spans="1:26" ht="13.5" customHeight="1">
      <c r="A2845" s="383">
        <v>6196</v>
      </c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  <c r="V2845" s="27"/>
      <c r="W2845" s="27"/>
      <c r="X2845" s="27"/>
      <c r="Y2845" s="27"/>
      <c r="Z2845" s="27"/>
    </row>
    <row r="2846" spans="1:26" ht="13.5" customHeight="1">
      <c r="A2846" s="383">
        <v>6199</v>
      </c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</row>
    <row r="2847" spans="1:26" ht="13.5" customHeight="1">
      <c r="A2847" s="383">
        <v>6201</v>
      </c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  <c r="V2847" s="27"/>
      <c r="W2847" s="27"/>
      <c r="X2847" s="27"/>
      <c r="Y2847" s="27"/>
      <c r="Z2847" s="27"/>
    </row>
    <row r="2848" spans="1:26" ht="13.5" customHeight="1">
      <c r="A2848" s="383">
        <v>6202</v>
      </c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  <c r="V2848" s="27"/>
      <c r="W2848" s="27"/>
      <c r="X2848" s="27"/>
      <c r="Y2848" s="27"/>
      <c r="Z2848" s="27"/>
    </row>
    <row r="2849" spans="1:26" ht="13.5" customHeight="1">
      <c r="A2849" s="383">
        <v>6203</v>
      </c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  <c r="V2849" s="27"/>
      <c r="W2849" s="27"/>
      <c r="X2849" s="27"/>
      <c r="Y2849" s="27"/>
      <c r="Z2849" s="27"/>
    </row>
    <row r="2850" spans="1:26" ht="13.5" customHeight="1">
      <c r="A2850" s="383">
        <v>6204</v>
      </c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  <c r="V2850" s="27"/>
      <c r="W2850" s="27"/>
      <c r="X2850" s="27"/>
      <c r="Y2850" s="27"/>
      <c r="Z2850" s="27"/>
    </row>
    <row r="2851" spans="1:26" ht="13.5" customHeight="1">
      <c r="A2851" s="383">
        <v>6205</v>
      </c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  <c r="V2851" s="27"/>
      <c r="W2851" s="27"/>
      <c r="X2851" s="27"/>
      <c r="Y2851" s="27"/>
      <c r="Z2851" s="27"/>
    </row>
    <row r="2852" spans="1:26" ht="13.5" customHeight="1">
      <c r="A2852" s="383">
        <v>6206</v>
      </c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  <c r="V2852" s="27"/>
      <c r="W2852" s="27"/>
      <c r="X2852" s="27"/>
      <c r="Y2852" s="27"/>
      <c r="Z2852" s="27"/>
    </row>
    <row r="2853" spans="1:26" ht="13.5" customHeight="1">
      <c r="A2853" s="383">
        <v>6207</v>
      </c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  <c r="V2853" s="27"/>
      <c r="W2853" s="27"/>
      <c r="X2853" s="27"/>
      <c r="Y2853" s="27"/>
      <c r="Z2853" s="27"/>
    </row>
    <row r="2854" spans="1:26" ht="13.5" customHeight="1">
      <c r="A2854" s="383">
        <v>6209</v>
      </c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  <c r="V2854" s="27"/>
      <c r="W2854" s="27"/>
      <c r="X2854" s="27"/>
      <c r="Y2854" s="27"/>
      <c r="Z2854" s="27"/>
    </row>
    <row r="2855" spans="1:26" ht="13.5" customHeight="1">
      <c r="A2855" s="383">
        <v>6211</v>
      </c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  <c r="V2855" s="27"/>
      <c r="W2855" s="27"/>
      <c r="X2855" s="27"/>
      <c r="Y2855" s="27"/>
      <c r="Z2855" s="27"/>
    </row>
    <row r="2856" spans="1:26" ht="13.5" customHeight="1">
      <c r="A2856" s="383">
        <v>6212</v>
      </c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  <c r="V2856" s="27"/>
      <c r="W2856" s="27"/>
      <c r="X2856" s="27"/>
      <c r="Y2856" s="27"/>
      <c r="Z2856" s="27"/>
    </row>
    <row r="2857" spans="1:26" ht="13.5" customHeight="1">
      <c r="A2857" s="383">
        <v>6213</v>
      </c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  <c r="V2857" s="27"/>
      <c r="W2857" s="27"/>
      <c r="X2857" s="27"/>
      <c r="Y2857" s="27"/>
      <c r="Z2857" s="27"/>
    </row>
    <row r="2858" spans="1:26" ht="13.5" customHeight="1">
      <c r="A2858" s="383">
        <v>6214</v>
      </c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</row>
    <row r="2859" spans="1:26" ht="13.5" customHeight="1">
      <c r="A2859" s="383">
        <v>6215</v>
      </c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  <c r="V2859" s="27"/>
      <c r="W2859" s="27"/>
      <c r="X2859" s="27"/>
      <c r="Y2859" s="27"/>
      <c r="Z2859" s="27"/>
    </row>
    <row r="2860" spans="1:26" ht="13.5" customHeight="1">
      <c r="A2860" s="383">
        <v>6216</v>
      </c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  <c r="V2860" s="27"/>
      <c r="W2860" s="27"/>
      <c r="X2860" s="27"/>
      <c r="Y2860" s="27"/>
      <c r="Z2860" s="27"/>
    </row>
    <row r="2861" spans="1:26" ht="13.5" customHeight="1">
      <c r="A2861" s="383">
        <v>6222</v>
      </c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</row>
    <row r="2862" spans="1:26" ht="13.5" customHeight="1">
      <c r="A2862" s="383">
        <v>6225</v>
      </c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7"/>
      <c r="W2862" s="27"/>
      <c r="X2862" s="27"/>
      <c r="Y2862" s="27"/>
      <c r="Z2862" s="27"/>
    </row>
    <row r="2863" spans="1:26" ht="13.5" customHeight="1">
      <c r="A2863" s="383">
        <v>6226</v>
      </c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7"/>
      <c r="W2863" s="27"/>
      <c r="X2863" s="27"/>
      <c r="Y2863" s="27"/>
      <c r="Z2863" s="27"/>
    </row>
    <row r="2864" spans="1:26" ht="13.5" customHeight="1">
      <c r="A2864" s="383">
        <v>6227</v>
      </c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7"/>
      <c r="W2864" s="27"/>
      <c r="X2864" s="27"/>
      <c r="Y2864" s="27"/>
      <c r="Z2864" s="27"/>
    </row>
    <row r="2865" spans="1:26" ht="13.5" customHeight="1">
      <c r="A2865" s="383">
        <v>6228</v>
      </c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7"/>
      <c r="W2865" s="27"/>
      <c r="X2865" s="27"/>
      <c r="Y2865" s="27"/>
      <c r="Z2865" s="27"/>
    </row>
    <row r="2866" spans="1:26" ht="13.5" customHeight="1">
      <c r="A2866" s="383">
        <v>6233</v>
      </c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7"/>
      <c r="W2866" s="27"/>
      <c r="X2866" s="27"/>
      <c r="Y2866" s="27"/>
      <c r="Z2866" s="27"/>
    </row>
    <row r="2867" spans="1:26" ht="13.5" customHeight="1">
      <c r="A2867" s="383">
        <v>6235</v>
      </c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7"/>
      <c r="W2867" s="27"/>
      <c r="X2867" s="27"/>
      <c r="Y2867" s="27"/>
      <c r="Z2867" s="27"/>
    </row>
    <row r="2868" spans="1:26" ht="13.5" customHeight="1">
      <c r="A2868" s="383">
        <v>6237</v>
      </c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7"/>
      <c r="W2868" s="27"/>
      <c r="X2868" s="27"/>
      <c r="Y2868" s="27"/>
      <c r="Z2868" s="27"/>
    </row>
    <row r="2869" spans="1:26" ht="13.5" customHeight="1">
      <c r="A2869" s="383">
        <v>6238</v>
      </c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</row>
    <row r="2870" spans="1:26" ht="13.5" customHeight="1">
      <c r="A2870" s="383">
        <v>6239</v>
      </c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  <c r="V2870" s="27"/>
      <c r="W2870" s="27"/>
      <c r="X2870" s="27"/>
      <c r="Y2870" s="27"/>
      <c r="Z2870" s="27"/>
    </row>
    <row r="2871" spans="1:26" ht="13.5" customHeight="1">
      <c r="A2871" s="383">
        <v>6240</v>
      </c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  <c r="V2871" s="27"/>
      <c r="W2871" s="27"/>
      <c r="X2871" s="27"/>
      <c r="Y2871" s="27"/>
      <c r="Z2871" s="27"/>
    </row>
    <row r="2872" spans="1:26" ht="13.5" customHeight="1">
      <c r="A2872" s="383">
        <v>6242</v>
      </c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  <c r="V2872" s="27"/>
      <c r="W2872" s="27"/>
      <c r="X2872" s="27"/>
      <c r="Y2872" s="27"/>
      <c r="Z2872" s="27"/>
    </row>
    <row r="2873" spans="1:26" ht="13.5" customHeight="1">
      <c r="A2873" s="383">
        <v>6244</v>
      </c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7"/>
      <c r="W2873" s="27"/>
      <c r="X2873" s="27"/>
      <c r="Y2873" s="27"/>
      <c r="Z2873" s="27"/>
    </row>
    <row r="2874" spans="1:26" ht="13.5" customHeight="1">
      <c r="A2874" s="383">
        <v>6245</v>
      </c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  <c r="V2874" s="27"/>
      <c r="W2874" s="27"/>
      <c r="X2874" s="27"/>
      <c r="Y2874" s="27"/>
      <c r="Z2874" s="27"/>
    </row>
    <row r="2875" spans="1:26" ht="13.5" customHeight="1">
      <c r="A2875" s="383">
        <v>6246</v>
      </c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7"/>
      <c r="W2875" s="27"/>
      <c r="X2875" s="27"/>
      <c r="Y2875" s="27"/>
      <c r="Z2875" s="27"/>
    </row>
    <row r="2876" spans="1:26" ht="13.5" customHeight="1">
      <c r="A2876" s="383">
        <v>6248</v>
      </c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7"/>
      <c r="W2876" s="27"/>
      <c r="X2876" s="27"/>
      <c r="Y2876" s="27"/>
      <c r="Z2876" s="27"/>
    </row>
    <row r="2877" spans="1:26" ht="13.5" customHeight="1">
      <c r="A2877" s="383">
        <v>6251</v>
      </c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</row>
    <row r="2878" spans="1:26" ht="13.5" customHeight="1">
      <c r="A2878" s="383">
        <v>6252</v>
      </c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  <c r="V2878" s="27"/>
      <c r="W2878" s="27"/>
      <c r="X2878" s="27"/>
      <c r="Y2878" s="27"/>
      <c r="Z2878" s="27"/>
    </row>
    <row r="2879" spans="1:26" ht="13.5" customHeight="1">
      <c r="A2879" s="383">
        <v>6253</v>
      </c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  <c r="V2879" s="27"/>
      <c r="W2879" s="27"/>
      <c r="X2879" s="27"/>
      <c r="Y2879" s="27"/>
      <c r="Z2879" s="27"/>
    </row>
    <row r="2880" spans="1:26" ht="13.5" customHeight="1">
      <c r="A2880" s="383">
        <v>6254</v>
      </c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  <c r="V2880" s="27"/>
      <c r="W2880" s="27"/>
      <c r="X2880" s="27"/>
      <c r="Y2880" s="27"/>
      <c r="Z2880" s="27"/>
    </row>
    <row r="2881" spans="1:26" ht="13.5" customHeight="1">
      <c r="A2881" s="383">
        <v>6255</v>
      </c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  <c r="V2881" s="27"/>
      <c r="W2881" s="27"/>
      <c r="X2881" s="27"/>
      <c r="Y2881" s="27"/>
      <c r="Z2881" s="27"/>
    </row>
    <row r="2882" spans="1:26" ht="13.5" customHeight="1">
      <c r="A2882" s="383">
        <v>6259</v>
      </c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</row>
    <row r="2883" spans="1:26" ht="13.5" customHeight="1">
      <c r="A2883" s="383">
        <v>6262</v>
      </c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  <c r="V2883" s="27"/>
      <c r="W2883" s="27"/>
      <c r="X2883" s="27"/>
      <c r="Y2883" s="27"/>
      <c r="Z2883" s="27"/>
    </row>
    <row r="2884" spans="1:26" ht="13.5" customHeight="1">
      <c r="A2884" s="383">
        <v>6264</v>
      </c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  <c r="V2884" s="27"/>
      <c r="W2884" s="27"/>
      <c r="X2884" s="27"/>
      <c r="Y2884" s="27"/>
      <c r="Z2884" s="27"/>
    </row>
    <row r="2885" spans="1:26" ht="13.5" customHeight="1">
      <c r="A2885" s="383">
        <v>6265</v>
      </c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7"/>
      <c r="W2885" s="27"/>
      <c r="X2885" s="27"/>
      <c r="Y2885" s="27"/>
      <c r="Z2885" s="27"/>
    </row>
    <row r="2886" spans="1:26" ht="13.5" customHeight="1">
      <c r="A2886" s="383">
        <v>6266</v>
      </c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7"/>
      <c r="W2886" s="27"/>
      <c r="X2886" s="27"/>
      <c r="Y2886" s="27"/>
      <c r="Z2886" s="27"/>
    </row>
    <row r="2887" spans="1:26" ht="13.5" customHeight="1">
      <c r="A2887" s="383">
        <v>6267</v>
      </c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  <c r="V2887" s="27"/>
      <c r="W2887" s="27"/>
      <c r="X2887" s="27"/>
      <c r="Y2887" s="27"/>
      <c r="Z2887" s="27"/>
    </row>
    <row r="2888" spans="1:26" ht="13.5" customHeight="1">
      <c r="A2888" s="383">
        <v>6269</v>
      </c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7"/>
      <c r="W2888" s="27"/>
      <c r="X2888" s="27"/>
      <c r="Y2888" s="27"/>
      <c r="Z2888" s="27"/>
    </row>
    <row r="2889" spans="1:26" ht="13.5" customHeight="1">
      <c r="A2889" s="383">
        <v>6271</v>
      </c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  <c r="V2889" s="27"/>
      <c r="W2889" s="27"/>
      <c r="X2889" s="27"/>
      <c r="Y2889" s="27"/>
      <c r="Z2889" s="27"/>
    </row>
    <row r="2890" spans="1:26" ht="13.5" customHeight="1">
      <c r="A2890" s="383">
        <v>6272</v>
      </c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7"/>
      <c r="W2890" s="27"/>
      <c r="X2890" s="27"/>
      <c r="Y2890" s="27"/>
      <c r="Z2890" s="27"/>
    </row>
    <row r="2891" spans="1:26" ht="13.5" customHeight="1">
      <c r="A2891" s="383">
        <v>6275</v>
      </c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  <c r="V2891" s="27"/>
      <c r="W2891" s="27"/>
      <c r="X2891" s="27"/>
      <c r="Y2891" s="27"/>
      <c r="Z2891" s="27"/>
    </row>
    <row r="2892" spans="1:26" ht="13.5" customHeight="1">
      <c r="A2892" s="383">
        <v>6277</v>
      </c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  <c r="V2892" s="27"/>
      <c r="W2892" s="27"/>
      <c r="X2892" s="27"/>
      <c r="Y2892" s="27"/>
      <c r="Z2892" s="27"/>
    </row>
    <row r="2893" spans="1:26" ht="13.5" customHeight="1">
      <c r="A2893" s="383">
        <v>6278</v>
      </c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  <c r="V2893" s="27"/>
      <c r="W2893" s="27"/>
      <c r="X2893" s="27"/>
      <c r="Y2893" s="27"/>
      <c r="Z2893" s="27"/>
    </row>
    <row r="2894" spans="1:26" ht="13.5" customHeight="1">
      <c r="A2894" s="383">
        <v>6279</v>
      </c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  <c r="V2894" s="27"/>
      <c r="W2894" s="27"/>
      <c r="X2894" s="27"/>
      <c r="Y2894" s="27"/>
      <c r="Z2894" s="27"/>
    </row>
    <row r="2895" spans="1:26" ht="13.5" customHeight="1">
      <c r="A2895" s="383">
        <v>6280</v>
      </c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  <c r="V2895" s="27"/>
      <c r="W2895" s="27"/>
      <c r="X2895" s="27"/>
      <c r="Y2895" s="27"/>
      <c r="Z2895" s="27"/>
    </row>
    <row r="2896" spans="1:26" ht="13.5" customHeight="1">
      <c r="A2896" s="383">
        <v>6281</v>
      </c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  <c r="V2896" s="27"/>
      <c r="W2896" s="27"/>
      <c r="X2896" s="27"/>
      <c r="Y2896" s="27"/>
      <c r="Z2896" s="27"/>
    </row>
    <row r="2897" spans="1:26" ht="13.5" customHeight="1">
      <c r="A2897" s="383">
        <v>6282</v>
      </c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  <c r="V2897" s="27"/>
      <c r="W2897" s="27"/>
      <c r="X2897" s="27"/>
      <c r="Y2897" s="27"/>
      <c r="Z2897" s="27"/>
    </row>
    <row r="2898" spans="1:26" ht="13.5" customHeight="1">
      <c r="A2898" s="383">
        <v>6283</v>
      </c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  <c r="V2898" s="27"/>
      <c r="W2898" s="27"/>
      <c r="X2898" s="27"/>
      <c r="Y2898" s="27"/>
      <c r="Z2898" s="27"/>
    </row>
    <row r="2899" spans="1:26" ht="13.5" customHeight="1">
      <c r="A2899" s="383">
        <v>6284</v>
      </c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  <c r="V2899" s="27"/>
      <c r="W2899" s="27"/>
      <c r="X2899" s="27"/>
      <c r="Y2899" s="27"/>
      <c r="Z2899" s="27"/>
    </row>
    <row r="2900" spans="1:26" ht="13.5" customHeight="1">
      <c r="A2900" s="383">
        <v>6285</v>
      </c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  <c r="V2900" s="27"/>
      <c r="W2900" s="27"/>
      <c r="X2900" s="27"/>
      <c r="Y2900" s="27"/>
      <c r="Z2900" s="27"/>
    </row>
    <row r="2901" spans="1:26" ht="13.5" customHeight="1">
      <c r="A2901" s="383">
        <v>6286</v>
      </c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7"/>
      <c r="W2901" s="27"/>
      <c r="X2901" s="27"/>
      <c r="Y2901" s="27"/>
      <c r="Z2901" s="27"/>
    </row>
    <row r="2902" spans="1:26" ht="13.5" customHeight="1">
      <c r="A2902" s="383">
        <v>6287</v>
      </c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  <c r="V2902" s="27"/>
      <c r="W2902" s="27"/>
      <c r="X2902" s="27"/>
      <c r="Y2902" s="27"/>
      <c r="Z2902" s="27"/>
    </row>
    <row r="2903" spans="1:26" ht="13.5" customHeight="1">
      <c r="A2903" s="383">
        <v>6288</v>
      </c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  <c r="V2903" s="27"/>
      <c r="W2903" s="27"/>
      <c r="X2903" s="27"/>
      <c r="Y2903" s="27"/>
      <c r="Z2903" s="27"/>
    </row>
    <row r="2904" spans="1:26" ht="13.5" customHeight="1">
      <c r="A2904" s="383">
        <v>6291</v>
      </c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  <c r="V2904" s="27"/>
      <c r="W2904" s="27"/>
      <c r="X2904" s="27"/>
      <c r="Y2904" s="27"/>
      <c r="Z2904" s="27"/>
    </row>
    <row r="2905" spans="1:26" ht="13.5" customHeight="1">
      <c r="A2905" s="383">
        <v>6292</v>
      </c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7"/>
      <c r="W2905" s="27"/>
      <c r="X2905" s="27"/>
      <c r="Y2905" s="27"/>
      <c r="Z2905" s="27"/>
    </row>
    <row r="2906" spans="1:26" ht="13.5" customHeight="1">
      <c r="A2906" s="383">
        <v>6293</v>
      </c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  <c r="V2906" s="27"/>
      <c r="W2906" s="27"/>
      <c r="X2906" s="27"/>
      <c r="Y2906" s="27"/>
      <c r="Z2906" s="27"/>
    </row>
    <row r="2907" spans="1:26" ht="13.5" customHeight="1">
      <c r="A2907" s="383">
        <v>6294</v>
      </c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  <c r="V2907" s="27"/>
      <c r="W2907" s="27"/>
      <c r="X2907" s="27"/>
      <c r="Y2907" s="27"/>
      <c r="Z2907" s="27"/>
    </row>
    <row r="2908" spans="1:26" ht="13.5" customHeight="1">
      <c r="A2908" s="383">
        <v>6295</v>
      </c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  <c r="V2908" s="27"/>
      <c r="W2908" s="27"/>
      <c r="X2908" s="27"/>
      <c r="Y2908" s="27"/>
      <c r="Z2908" s="27"/>
    </row>
    <row r="2909" spans="1:26" ht="13.5" customHeight="1">
      <c r="A2909" s="383">
        <v>6296</v>
      </c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  <c r="V2909" s="27"/>
      <c r="W2909" s="27"/>
      <c r="X2909" s="27"/>
      <c r="Y2909" s="27"/>
      <c r="Z2909" s="27"/>
    </row>
    <row r="2910" spans="1:26" ht="13.5" customHeight="1">
      <c r="A2910" s="383">
        <v>6297</v>
      </c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  <c r="V2910" s="27"/>
      <c r="W2910" s="27"/>
      <c r="X2910" s="27"/>
      <c r="Y2910" s="27"/>
      <c r="Z2910" s="27"/>
    </row>
    <row r="2911" spans="1:26" ht="13.5" customHeight="1">
      <c r="A2911" s="383">
        <v>6298</v>
      </c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7"/>
      <c r="W2911" s="27"/>
      <c r="X2911" s="27"/>
      <c r="Y2911" s="27"/>
      <c r="Z2911" s="27"/>
    </row>
    <row r="2912" spans="1:26" ht="13.5" customHeight="1">
      <c r="A2912" s="383">
        <v>6300</v>
      </c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  <c r="V2912" s="27"/>
      <c r="W2912" s="27"/>
      <c r="X2912" s="27"/>
      <c r="Y2912" s="27"/>
      <c r="Z2912" s="27"/>
    </row>
    <row r="2913" spans="1:26" ht="13.5" customHeight="1">
      <c r="A2913" s="383">
        <v>6301</v>
      </c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  <c r="V2913" s="27"/>
      <c r="W2913" s="27"/>
      <c r="X2913" s="27"/>
      <c r="Y2913" s="27"/>
      <c r="Z2913" s="27"/>
    </row>
    <row r="2914" spans="1:26" ht="13.5" customHeight="1">
      <c r="A2914" s="383">
        <v>6303</v>
      </c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  <c r="V2914" s="27"/>
      <c r="W2914" s="27"/>
      <c r="X2914" s="27"/>
      <c r="Y2914" s="27"/>
      <c r="Z2914" s="27"/>
    </row>
    <row r="2915" spans="1:26" ht="13.5" customHeight="1">
      <c r="A2915" s="383">
        <v>6305</v>
      </c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  <c r="V2915" s="27"/>
      <c r="W2915" s="27"/>
      <c r="X2915" s="27"/>
      <c r="Y2915" s="27"/>
      <c r="Z2915" s="27"/>
    </row>
    <row r="2916" spans="1:26" ht="13.5" customHeight="1">
      <c r="A2916" s="383">
        <v>6306</v>
      </c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  <c r="V2916" s="27"/>
      <c r="W2916" s="27"/>
      <c r="X2916" s="27"/>
      <c r="Y2916" s="27"/>
      <c r="Z2916" s="27"/>
    </row>
    <row r="2917" spans="1:26" ht="13.5" customHeight="1">
      <c r="A2917" s="383">
        <v>6307</v>
      </c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  <c r="V2917" s="27"/>
      <c r="W2917" s="27"/>
      <c r="X2917" s="27"/>
      <c r="Y2917" s="27"/>
      <c r="Z2917" s="27"/>
    </row>
    <row r="2918" spans="1:26" ht="13.5" customHeight="1">
      <c r="A2918" s="383">
        <v>6308</v>
      </c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  <c r="V2918" s="27"/>
      <c r="W2918" s="27"/>
      <c r="X2918" s="27"/>
      <c r="Y2918" s="27"/>
      <c r="Z2918" s="27"/>
    </row>
    <row r="2919" spans="1:26" ht="13.5" customHeight="1">
      <c r="A2919" s="383">
        <v>6309</v>
      </c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  <c r="V2919" s="27"/>
      <c r="W2919" s="27"/>
      <c r="X2919" s="27"/>
      <c r="Y2919" s="27"/>
      <c r="Z2919" s="27"/>
    </row>
    <row r="2920" spans="1:26" ht="13.5" customHeight="1">
      <c r="A2920" s="383">
        <v>6310</v>
      </c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7"/>
      <c r="W2920" s="27"/>
      <c r="X2920" s="27"/>
      <c r="Y2920" s="27"/>
      <c r="Z2920" s="27"/>
    </row>
    <row r="2921" spans="1:26" ht="13.5" customHeight="1">
      <c r="A2921" s="383">
        <v>6312</v>
      </c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7"/>
      <c r="W2921" s="27"/>
      <c r="X2921" s="27"/>
      <c r="Y2921" s="27"/>
      <c r="Z2921" s="27"/>
    </row>
    <row r="2922" spans="1:26" ht="13.5" customHeight="1">
      <c r="A2922" s="383">
        <v>6313</v>
      </c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  <c r="V2922" s="27"/>
      <c r="W2922" s="27"/>
      <c r="X2922" s="27"/>
      <c r="Y2922" s="27"/>
      <c r="Z2922" s="27"/>
    </row>
    <row r="2923" spans="1:26" ht="13.5" customHeight="1">
      <c r="A2923" s="383">
        <v>6315</v>
      </c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7"/>
      <c r="W2923" s="27"/>
      <c r="X2923" s="27"/>
      <c r="Y2923" s="27"/>
      <c r="Z2923" s="27"/>
    </row>
    <row r="2924" spans="1:26" ht="13.5" customHeight="1">
      <c r="A2924" s="383">
        <v>6316</v>
      </c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7"/>
      <c r="W2924" s="27"/>
      <c r="X2924" s="27"/>
      <c r="Y2924" s="27"/>
      <c r="Z2924" s="27"/>
    </row>
    <row r="2925" spans="1:26" ht="13.5" customHeight="1">
      <c r="A2925" s="383">
        <v>6319</v>
      </c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  <c r="V2925" s="27"/>
      <c r="W2925" s="27"/>
      <c r="X2925" s="27"/>
      <c r="Y2925" s="27"/>
      <c r="Z2925" s="27"/>
    </row>
    <row r="2926" spans="1:26" ht="13.5" customHeight="1">
      <c r="A2926" s="383">
        <v>6321</v>
      </c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7"/>
      <c r="W2926" s="27"/>
      <c r="X2926" s="27"/>
      <c r="Y2926" s="27"/>
      <c r="Z2926" s="27"/>
    </row>
    <row r="2927" spans="1:26" ht="13.5" customHeight="1">
      <c r="A2927" s="383">
        <v>6322</v>
      </c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7"/>
      <c r="W2927" s="27"/>
      <c r="X2927" s="27"/>
      <c r="Y2927" s="27"/>
      <c r="Z2927" s="27"/>
    </row>
    <row r="2928" spans="1:26" ht="13.5" customHeight="1">
      <c r="A2928" s="383">
        <v>6342</v>
      </c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  <c r="V2928" s="27"/>
      <c r="W2928" s="27"/>
      <c r="X2928" s="27"/>
      <c r="Y2928" s="27"/>
      <c r="Z2928" s="27"/>
    </row>
    <row r="2929" spans="1:26" ht="13.5" customHeight="1">
      <c r="A2929" s="383">
        <v>6343</v>
      </c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7"/>
      <c r="W2929" s="27"/>
      <c r="X2929" s="27"/>
      <c r="Y2929" s="27"/>
      <c r="Z2929" s="27"/>
    </row>
    <row r="2930" spans="1:26" ht="13.5" customHeight="1">
      <c r="A2930" s="383">
        <v>6349</v>
      </c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</row>
    <row r="2931" spans="1:26" ht="13.5" customHeight="1">
      <c r="A2931" s="383">
        <v>6350</v>
      </c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  <c r="V2931" s="27"/>
      <c r="W2931" s="27"/>
      <c r="X2931" s="27"/>
      <c r="Y2931" s="27"/>
      <c r="Z2931" s="27"/>
    </row>
    <row r="2932" spans="1:26" ht="13.5" customHeight="1">
      <c r="A2932" s="383">
        <v>6351</v>
      </c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  <c r="V2932" s="27"/>
      <c r="W2932" s="27"/>
      <c r="X2932" s="27"/>
      <c r="Y2932" s="27"/>
      <c r="Z2932" s="27"/>
    </row>
    <row r="2933" spans="1:26" ht="13.5" customHeight="1">
      <c r="A2933" s="383">
        <v>6352</v>
      </c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  <c r="V2933" s="27"/>
      <c r="W2933" s="27"/>
      <c r="X2933" s="27"/>
      <c r="Y2933" s="27"/>
      <c r="Z2933" s="27"/>
    </row>
    <row r="2934" spans="1:26" ht="13.5" customHeight="1">
      <c r="A2934" s="383">
        <v>6353</v>
      </c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  <c r="V2934" s="27"/>
      <c r="W2934" s="27"/>
      <c r="X2934" s="27"/>
      <c r="Y2934" s="27"/>
      <c r="Z2934" s="27"/>
    </row>
    <row r="2935" spans="1:26" ht="13.5" customHeight="1">
      <c r="A2935" s="383">
        <v>6354</v>
      </c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  <c r="V2935" s="27"/>
      <c r="W2935" s="27"/>
      <c r="X2935" s="27"/>
      <c r="Y2935" s="27"/>
      <c r="Z2935" s="27"/>
    </row>
    <row r="2936" spans="1:26" ht="13.5" customHeight="1">
      <c r="A2936" s="383">
        <v>6355</v>
      </c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  <c r="V2936" s="27"/>
      <c r="W2936" s="27"/>
      <c r="X2936" s="27"/>
      <c r="Y2936" s="27"/>
      <c r="Z2936" s="27"/>
    </row>
    <row r="2937" spans="1:26" ht="13.5" customHeight="1">
      <c r="A2937" s="383">
        <v>6356</v>
      </c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  <c r="V2937" s="27"/>
      <c r="W2937" s="27"/>
      <c r="X2937" s="27"/>
      <c r="Y2937" s="27"/>
      <c r="Z2937" s="27"/>
    </row>
    <row r="2938" spans="1:26" ht="13.5" customHeight="1">
      <c r="A2938" s="383">
        <v>6357</v>
      </c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  <c r="V2938" s="27"/>
      <c r="W2938" s="27"/>
      <c r="X2938" s="27"/>
      <c r="Y2938" s="27"/>
      <c r="Z2938" s="27"/>
    </row>
    <row r="2939" spans="1:26" ht="13.5" customHeight="1">
      <c r="A2939" s="383">
        <v>6358</v>
      </c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  <c r="V2939" s="27"/>
      <c r="W2939" s="27"/>
      <c r="X2939" s="27"/>
      <c r="Y2939" s="27"/>
      <c r="Z2939" s="27"/>
    </row>
    <row r="2940" spans="1:26" ht="13.5" customHeight="1">
      <c r="A2940" s="383">
        <v>6359</v>
      </c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  <c r="V2940" s="27"/>
      <c r="W2940" s="27"/>
      <c r="X2940" s="27"/>
      <c r="Y2940" s="27"/>
      <c r="Z2940" s="27"/>
    </row>
    <row r="2941" spans="1:26" ht="13.5" customHeight="1">
      <c r="A2941" s="383">
        <v>6361</v>
      </c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  <c r="V2941" s="27"/>
      <c r="W2941" s="27"/>
      <c r="X2941" s="27"/>
      <c r="Y2941" s="27"/>
      <c r="Z2941" s="27"/>
    </row>
    <row r="2942" spans="1:26" ht="13.5" customHeight="1">
      <c r="A2942" s="383">
        <v>6362</v>
      </c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</row>
    <row r="2943" spans="1:26" ht="13.5" customHeight="1">
      <c r="A2943" s="383">
        <v>6363</v>
      </c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  <c r="V2943" s="27"/>
      <c r="W2943" s="27"/>
      <c r="X2943" s="27"/>
      <c r="Y2943" s="27"/>
      <c r="Z2943" s="27"/>
    </row>
    <row r="2944" spans="1:26" ht="13.5" customHeight="1">
      <c r="A2944" s="383">
        <v>6364</v>
      </c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  <c r="V2944" s="27"/>
      <c r="W2944" s="27"/>
      <c r="X2944" s="27"/>
      <c r="Y2944" s="27"/>
      <c r="Z2944" s="27"/>
    </row>
    <row r="2945" spans="1:26" ht="13.5" customHeight="1">
      <c r="A2945" s="383">
        <v>6365</v>
      </c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  <c r="V2945" s="27"/>
      <c r="W2945" s="27"/>
      <c r="X2945" s="27"/>
      <c r="Y2945" s="27"/>
      <c r="Z2945" s="27"/>
    </row>
    <row r="2946" spans="1:26" ht="13.5" customHeight="1">
      <c r="A2946" s="383">
        <v>6366</v>
      </c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  <c r="V2946" s="27"/>
      <c r="W2946" s="27"/>
      <c r="X2946" s="27"/>
      <c r="Y2946" s="27"/>
      <c r="Z2946" s="27"/>
    </row>
    <row r="2947" spans="1:26" ht="13.5" customHeight="1">
      <c r="A2947" s="383">
        <v>6367</v>
      </c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  <c r="V2947" s="27"/>
      <c r="W2947" s="27"/>
      <c r="X2947" s="27"/>
      <c r="Y2947" s="27"/>
      <c r="Z2947" s="27"/>
    </row>
    <row r="2948" spans="1:26" ht="13.5" customHeight="1">
      <c r="A2948" s="383">
        <v>6368</v>
      </c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  <c r="V2948" s="27"/>
      <c r="W2948" s="27"/>
      <c r="X2948" s="27"/>
      <c r="Y2948" s="27"/>
      <c r="Z2948" s="27"/>
    </row>
    <row r="2949" spans="1:26" ht="13.5" customHeight="1">
      <c r="A2949" s="383">
        <v>6369</v>
      </c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  <c r="V2949" s="27"/>
      <c r="W2949" s="27"/>
      <c r="X2949" s="27"/>
      <c r="Y2949" s="27"/>
      <c r="Z2949" s="27"/>
    </row>
    <row r="2950" spans="1:26" ht="13.5" customHeight="1">
      <c r="A2950" s="383">
        <v>6370</v>
      </c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  <c r="V2950" s="27"/>
      <c r="W2950" s="27"/>
      <c r="X2950" s="27"/>
      <c r="Y2950" s="27"/>
      <c r="Z2950" s="27"/>
    </row>
    <row r="2951" spans="1:26" ht="13.5" customHeight="1">
      <c r="A2951" s="383">
        <v>6372</v>
      </c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  <c r="V2951" s="27"/>
      <c r="W2951" s="27"/>
      <c r="X2951" s="27"/>
      <c r="Y2951" s="27"/>
      <c r="Z2951" s="27"/>
    </row>
    <row r="2952" spans="1:26" ht="13.5" customHeight="1">
      <c r="A2952" s="383">
        <v>6373</v>
      </c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  <c r="V2952" s="27"/>
      <c r="W2952" s="27"/>
      <c r="X2952" s="27"/>
      <c r="Y2952" s="27"/>
      <c r="Z2952" s="27"/>
    </row>
    <row r="2953" spans="1:26" ht="13.5" customHeight="1">
      <c r="A2953" s="383">
        <v>6374</v>
      </c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  <c r="V2953" s="27"/>
      <c r="W2953" s="27"/>
      <c r="X2953" s="27"/>
      <c r="Y2953" s="27"/>
      <c r="Z2953" s="27"/>
    </row>
    <row r="2954" spans="1:26" ht="13.5" customHeight="1">
      <c r="A2954" s="383">
        <v>6375</v>
      </c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</row>
    <row r="2955" spans="1:26" ht="13.5" customHeight="1">
      <c r="A2955" s="383">
        <v>6376</v>
      </c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7"/>
      <c r="W2955" s="27"/>
      <c r="X2955" s="27"/>
      <c r="Y2955" s="27"/>
      <c r="Z2955" s="27"/>
    </row>
    <row r="2956" spans="1:26" ht="13.5" customHeight="1">
      <c r="A2956" s="383">
        <v>6377</v>
      </c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  <c r="V2956" s="27"/>
      <c r="W2956" s="27"/>
      <c r="X2956" s="27"/>
      <c r="Y2956" s="27"/>
      <c r="Z2956" s="27"/>
    </row>
    <row r="2957" spans="1:26" ht="13.5" customHeight="1">
      <c r="A2957" s="383">
        <v>6378</v>
      </c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  <c r="V2957" s="27"/>
      <c r="W2957" s="27"/>
      <c r="X2957" s="27"/>
      <c r="Y2957" s="27"/>
      <c r="Z2957" s="27"/>
    </row>
    <row r="2958" spans="1:26" ht="13.5" customHeight="1">
      <c r="A2958" s="383">
        <v>6379</v>
      </c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  <c r="V2958" s="27"/>
      <c r="W2958" s="27"/>
      <c r="X2958" s="27"/>
      <c r="Y2958" s="27"/>
      <c r="Z2958" s="27"/>
    </row>
    <row r="2959" spans="1:26" ht="13.5" customHeight="1">
      <c r="A2959" s="383">
        <v>6380</v>
      </c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</row>
    <row r="2960" spans="1:26" ht="13.5" customHeight="1">
      <c r="A2960" s="383">
        <v>6381</v>
      </c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7"/>
      <c r="W2960" s="27"/>
      <c r="X2960" s="27"/>
      <c r="Y2960" s="27"/>
      <c r="Z2960" s="27"/>
    </row>
    <row r="2961" spans="1:26" ht="13.5" customHeight="1">
      <c r="A2961" s="383">
        <v>6382</v>
      </c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  <c r="V2961" s="27"/>
      <c r="W2961" s="27"/>
      <c r="X2961" s="27"/>
      <c r="Y2961" s="27"/>
      <c r="Z2961" s="27"/>
    </row>
    <row r="2962" spans="1:26" ht="13.5" customHeight="1">
      <c r="A2962" s="383">
        <v>6383</v>
      </c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  <c r="V2962" s="27"/>
      <c r="W2962" s="27"/>
      <c r="X2962" s="27"/>
      <c r="Y2962" s="27"/>
      <c r="Z2962" s="27"/>
    </row>
    <row r="2963" spans="1:26" ht="13.5" customHeight="1">
      <c r="A2963" s="383">
        <v>6384</v>
      </c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7"/>
      <c r="W2963" s="27"/>
      <c r="X2963" s="27"/>
      <c r="Y2963" s="27"/>
      <c r="Z2963" s="27"/>
    </row>
    <row r="2964" spans="1:26" ht="13.5" customHeight="1">
      <c r="A2964" s="383">
        <v>6385</v>
      </c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  <c r="V2964" s="27"/>
      <c r="W2964" s="27"/>
      <c r="X2964" s="27"/>
      <c r="Y2964" s="27"/>
      <c r="Z2964" s="27"/>
    </row>
    <row r="2965" spans="1:26" ht="13.5" customHeight="1">
      <c r="A2965" s="383">
        <v>6386</v>
      </c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  <c r="V2965" s="27"/>
      <c r="W2965" s="27"/>
      <c r="X2965" s="27"/>
      <c r="Y2965" s="27"/>
      <c r="Z2965" s="27"/>
    </row>
    <row r="2966" spans="1:26" ht="13.5" customHeight="1">
      <c r="A2966" s="383">
        <v>6387</v>
      </c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  <c r="V2966" s="27"/>
      <c r="W2966" s="27"/>
      <c r="X2966" s="27"/>
      <c r="Y2966" s="27"/>
      <c r="Z2966" s="27"/>
    </row>
    <row r="2967" spans="1:26" ht="13.5" customHeight="1">
      <c r="A2967" s="383">
        <v>6388</v>
      </c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  <c r="V2967" s="27"/>
      <c r="W2967" s="27"/>
      <c r="X2967" s="27"/>
      <c r="Y2967" s="27"/>
      <c r="Z2967" s="27"/>
    </row>
    <row r="2968" spans="1:26" ht="13.5" customHeight="1">
      <c r="A2968" s="383">
        <v>6390</v>
      </c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  <c r="V2968" s="27"/>
      <c r="W2968" s="27"/>
      <c r="X2968" s="27"/>
      <c r="Y2968" s="27"/>
      <c r="Z2968" s="27"/>
    </row>
    <row r="2969" spans="1:26" ht="13.5" customHeight="1">
      <c r="A2969" s="383">
        <v>6391</v>
      </c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  <c r="V2969" s="27"/>
      <c r="W2969" s="27"/>
      <c r="X2969" s="27"/>
      <c r="Y2969" s="27"/>
      <c r="Z2969" s="27"/>
    </row>
    <row r="2970" spans="1:26" ht="13.5" customHeight="1">
      <c r="A2970" s="383">
        <v>6392</v>
      </c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  <c r="V2970" s="27"/>
      <c r="W2970" s="27"/>
      <c r="X2970" s="27"/>
      <c r="Y2970" s="27"/>
      <c r="Z2970" s="27"/>
    </row>
    <row r="2971" spans="1:26" ht="13.5" customHeight="1">
      <c r="A2971" s="383">
        <v>6393</v>
      </c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  <c r="V2971" s="27"/>
      <c r="W2971" s="27"/>
      <c r="X2971" s="27"/>
      <c r="Y2971" s="27"/>
      <c r="Z2971" s="27"/>
    </row>
    <row r="2972" spans="1:26" ht="13.5" customHeight="1">
      <c r="A2972" s="383">
        <v>6394</v>
      </c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  <c r="V2972" s="27"/>
      <c r="W2972" s="27"/>
      <c r="X2972" s="27"/>
      <c r="Y2972" s="27"/>
      <c r="Z2972" s="27"/>
    </row>
    <row r="2973" spans="1:26" ht="13.5" customHeight="1">
      <c r="A2973" s="383">
        <v>6395</v>
      </c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  <c r="V2973" s="27"/>
      <c r="W2973" s="27"/>
      <c r="X2973" s="27"/>
      <c r="Y2973" s="27"/>
      <c r="Z2973" s="27"/>
    </row>
    <row r="2974" spans="1:26" ht="13.5" customHeight="1">
      <c r="A2974" s="383">
        <v>6396</v>
      </c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  <c r="V2974" s="27"/>
      <c r="W2974" s="27"/>
      <c r="X2974" s="27"/>
      <c r="Y2974" s="27"/>
      <c r="Z2974" s="27"/>
    </row>
    <row r="2975" spans="1:26" ht="13.5" customHeight="1">
      <c r="A2975" s="383">
        <v>6397</v>
      </c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  <c r="V2975" s="27"/>
      <c r="W2975" s="27"/>
      <c r="X2975" s="27"/>
      <c r="Y2975" s="27"/>
      <c r="Z2975" s="27"/>
    </row>
    <row r="2976" spans="1:26" ht="13.5" customHeight="1">
      <c r="A2976" s="383">
        <v>6398</v>
      </c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  <c r="V2976" s="27"/>
      <c r="W2976" s="27"/>
      <c r="X2976" s="27"/>
      <c r="Y2976" s="27"/>
      <c r="Z2976" s="27"/>
    </row>
    <row r="2977" spans="1:26" ht="13.5" customHeight="1">
      <c r="A2977" s="383">
        <v>6399</v>
      </c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  <c r="V2977" s="27"/>
      <c r="W2977" s="27"/>
      <c r="X2977" s="27"/>
      <c r="Y2977" s="27"/>
      <c r="Z2977" s="27"/>
    </row>
    <row r="2978" spans="1:26" ht="13.5" customHeight="1">
      <c r="A2978" s="383">
        <v>6400</v>
      </c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  <c r="V2978" s="27"/>
      <c r="W2978" s="27"/>
      <c r="X2978" s="27"/>
      <c r="Y2978" s="27"/>
      <c r="Z2978" s="27"/>
    </row>
    <row r="2979" spans="1:26" ht="13.5" customHeight="1">
      <c r="A2979" s="383">
        <v>6401</v>
      </c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  <c r="V2979" s="27"/>
      <c r="W2979" s="27"/>
      <c r="X2979" s="27"/>
      <c r="Y2979" s="27"/>
      <c r="Z2979" s="27"/>
    </row>
    <row r="2980" spans="1:26" ht="13.5" customHeight="1">
      <c r="A2980" s="383">
        <v>6402</v>
      </c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  <c r="V2980" s="27"/>
      <c r="W2980" s="27"/>
      <c r="X2980" s="27"/>
      <c r="Y2980" s="27"/>
      <c r="Z2980" s="27"/>
    </row>
    <row r="2981" spans="1:26" ht="13.5" customHeight="1">
      <c r="A2981" s="383">
        <v>6403</v>
      </c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  <c r="V2981" s="27"/>
      <c r="W2981" s="27"/>
      <c r="X2981" s="27"/>
      <c r="Y2981" s="27"/>
      <c r="Z2981" s="27"/>
    </row>
    <row r="2982" spans="1:26" ht="13.5" customHeight="1">
      <c r="A2982" s="383">
        <v>6404</v>
      </c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  <c r="V2982" s="27"/>
      <c r="W2982" s="27"/>
      <c r="X2982" s="27"/>
      <c r="Y2982" s="27"/>
      <c r="Z2982" s="27"/>
    </row>
    <row r="2983" spans="1:26" ht="13.5" customHeight="1">
      <c r="A2983" s="383">
        <v>6405</v>
      </c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  <c r="V2983" s="27"/>
      <c r="W2983" s="27"/>
      <c r="X2983" s="27"/>
      <c r="Y2983" s="27"/>
      <c r="Z2983" s="27"/>
    </row>
    <row r="2984" spans="1:26" ht="13.5" customHeight="1">
      <c r="A2984" s="383">
        <v>6411</v>
      </c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  <c r="V2984" s="27"/>
      <c r="W2984" s="27"/>
      <c r="X2984" s="27"/>
      <c r="Y2984" s="27"/>
      <c r="Z2984" s="27"/>
    </row>
    <row r="2985" spans="1:26" ht="13.5" customHeight="1">
      <c r="A2985" s="383">
        <v>6412</v>
      </c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</row>
    <row r="2986" spans="1:26" ht="13.5" customHeight="1">
      <c r="A2986" s="383">
        <v>6414</v>
      </c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</row>
    <row r="2987" spans="1:26" ht="13.5" customHeight="1">
      <c r="A2987" s="383">
        <v>6415</v>
      </c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</row>
    <row r="2988" spans="1:26" ht="13.5" customHeight="1">
      <c r="A2988" s="383">
        <v>6419</v>
      </c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  <c r="V2988" s="27"/>
      <c r="W2988" s="27"/>
      <c r="X2988" s="27"/>
      <c r="Y2988" s="27"/>
      <c r="Z2988" s="27"/>
    </row>
    <row r="2989" spans="1:26" ht="13.5" customHeight="1">
      <c r="A2989" s="383">
        <v>6421</v>
      </c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  <c r="V2989" s="27"/>
      <c r="W2989" s="27"/>
      <c r="X2989" s="27"/>
      <c r="Y2989" s="27"/>
      <c r="Z2989" s="27"/>
    </row>
    <row r="2990" spans="1:26" ht="13.5" customHeight="1">
      <c r="A2990" s="383">
        <v>6422</v>
      </c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  <c r="V2990" s="27"/>
      <c r="W2990" s="27"/>
      <c r="X2990" s="27"/>
      <c r="Y2990" s="27"/>
      <c r="Z2990" s="27"/>
    </row>
    <row r="2991" spans="1:26" ht="13.5" customHeight="1">
      <c r="A2991" s="383">
        <v>6423</v>
      </c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</row>
    <row r="2992" spans="1:26" ht="13.5" customHeight="1">
      <c r="A2992" s="383">
        <v>6424</v>
      </c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  <c r="V2992" s="27"/>
      <c r="W2992" s="27"/>
      <c r="X2992" s="27"/>
      <c r="Y2992" s="27"/>
      <c r="Z2992" s="27"/>
    </row>
    <row r="2993" spans="1:26" ht="13.5" customHeight="1">
      <c r="A2993" s="383">
        <v>6426</v>
      </c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  <c r="V2993" s="27"/>
      <c r="W2993" s="27"/>
      <c r="X2993" s="27"/>
      <c r="Y2993" s="27"/>
      <c r="Z2993" s="27"/>
    </row>
    <row r="2994" spans="1:26" ht="13.5" customHeight="1">
      <c r="A2994" s="383">
        <v>6427</v>
      </c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</row>
    <row r="2995" spans="1:26" ht="13.5" customHeight="1">
      <c r="A2995" s="383">
        <v>6428</v>
      </c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  <c r="V2995" s="27"/>
      <c r="W2995" s="27"/>
      <c r="X2995" s="27"/>
      <c r="Y2995" s="27"/>
      <c r="Z2995" s="27"/>
    </row>
    <row r="2996" spans="1:26" ht="13.5" customHeight="1">
      <c r="A2996" s="383">
        <v>6429</v>
      </c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  <c r="V2996" s="27"/>
      <c r="W2996" s="27"/>
      <c r="X2996" s="27"/>
      <c r="Y2996" s="27"/>
      <c r="Z2996" s="27"/>
    </row>
    <row r="2997" spans="1:26" ht="13.5" customHeight="1">
      <c r="A2997" s="383">
        <v>6431</v>
      </c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  <c r="V2997" s="27"/>
      <c r="W2997" s="27"/>
      <c r="X2997" s="27"/>
      <c r="Y2997" s="27"/>
      <c r="Z2997" s="27"/>
    </row>
    <row r="2998" spans="1:26" ht="13.5" customHeight="1">
      <c r="A2998" s="383">
        <v>6432</v>
      </c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  <c r="V2998" s="27"/>
      <c r="W2998" s="27"/>
      <c r="X2998" s="27"/>
      <c r="Y2998" s="27"/>
      <c r="Z2998" s="27"/>
    </row>
    <row r="2999" spans="1:26" ht="13.5" customHeight="1">
      <c r="A2999" s="383">
        <v>6433</v>
      </c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  <c r="V2999" s="27"/>
      <c r="W2999" s="27"/>
      <c r="X2999" s="27"/>
      <c r="Y2999" s="27"/>
      <c r="Z2999" s="27"/>
    </row>
    <row r="3000" spans="1:26" ht="13.5" customHeight="1">
      <c r="A3000" s="383">
        <v>6434</v>
      </c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  <c r="V3000" s="27"/>
      <c r="W3000" s="27"/>
      <c r="X3000" s="27"/>
      <c r="Y3000" s="27"/>
      <c r="Z3000" s="27"/>
    </row>
    <row r="3001" spans="1:26" ht="13.5" customHeight="1">
      <c r="A3001" s="383">
        <v>6435</v>
      </c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  <c r="V3001" s="27"/>
      <c r="W3001" s="27"/>
      <c r="X3001" s="27"/>
      <c r="Y3001" s="27"/>
      <c r="Z3001" s="27"/>
    </row>
    <row r="3002" spans="1:26" ht="13.5" customHeight="1">
      <c r="A3002" s="383">
        <v>6436</v>
      </c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</row>
    <row r="3003" spans="1:26" ht="13.5" customHeight="1">
      <c r="A3003" s="383">
        <v>6438</v>
      </c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7"/>
      <c r="W3003" s="27"/>
      <c r="X3003" s="27"/>
      <c r="Y3003" s="27"/>
      <c r="Z3003" s="27"/>
    </row>
    <row r="3004" spans="1:26" ht="13.5" customHeight="1">
      <c r="A3004" s="383">
        <v>6446</v>
      </c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  <c r="V3004" s="27"/>
      <c r="W3004" s="27"/>
      <c r="X3004" s="27"/>
      <c r="Y3004" s="27"/>
      <c r="Z3004" s="27"/>
    </row>
    <row r="3005" spans="1:26" ht="13.5" customHeight="1">
      <c r="A3005" s="383">
        <v>6450</v>
      </c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  <c r="V3005" s="27"/>
      <c r="W3005" s="27"/>
      <c r="X3005" s="27"/>
      <c r="Y3005" s="27"/>
      <c r="Z3005" s="27"/>
    </row>
    <row r="3006" spans="1:26" ht="13.5" customHeight="1">
      <c r="A3006" s="383">
        <v>6451</v>
      </c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7"/>
      <c r="W3006" s="27"/>
      <c r="X3006" s="27"/>
      <c r="Y3006" s="27"/>
      <c r="Z3006" s="27"/>
    </row>
    <row r="3007" spans="1:26" ht="13.5" customHeight="1">
      <c r="A3007" s="383">
        <v>6452</v>
      </c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  <c r="V3007" s="27"/>
      <c r="W3007" s="27"/>
      <c r="X3007" s="27"/>
      <c r="Y3007" s="27"/>
      <c r="Z3007" s="27"/>
    </row>
    <row r="3008" spans="1:26" ht="13.5" customHeight="1">
      <c r="A3008" s="383">
        <v>6455</v>
      </c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7"/>
      <c r="W3008" s="27"/>
      <c r="X3008" s="27"/>
      <c r="Y3008" s="27"/>
      <c r="Z3008" s="27"/>
    </row>
    <row r="3009" spans="1:26" ht="13.5" customHeight="1">
      <c r="A3009" s="383">
        <v>6458</v>
      </c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  <c r="V3009" s="27"/>
      <c r="W3009" s="27"/>
      <c r="X3009" s="27"/>
      <c r="Y3009" s="27"/>
      <c r="Z3009" s="27"/>
    </row>
    <row r="3010" spans="1:26" ht="13.5" customHeight="1">
      <c r="A3010" s="383">
        <v>6459</v>
      </c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</row>
    <row r="3011" spans="1:26" ht="13.5" customHeight="1">
      <c r="A3011" s="383">
        <v>6460</v>
      </c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  <c r="V3011" s="27"/>
      <c r="W3011" s="27"/>
      <c r="X3011" s="27"/>
      <c r="Y3011" s="27"/>
      <c r="Z3011" s="27"/>
    </row>
    <row r="3012" spans="1:26" ht="13.5" customHeight="1">
      <c r="A3012" s="383">
        <v>6461</v>
      </c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  <c r="V3012" s="27"/>
      <c r="W3012" s="27"/>
      <c r="X3012" s="27"/>
      <c r="Y3012" s="27"/>
      <c r="Z3012" s="27"/>
    </row>
    <row r="3013" spans="1:26" ht="13.5" customHeight="1">
      <c r="A3013" s="383">
        <v>6462</v>
      </c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  <c r="V3013" s="27"/>
      <c r="W3013" s="27"/>
      <c r="X3013" s="27"/>
      <c r="Y3013" s="27"/>
      <c r="Z3013" s="27"/>
    </row>
    <row r="3014" spans="1:26" ht="13.5" customHeight="1">
      <c r="A3014" s="383">
        <v>6463</v>
      </c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  <c r="V3014" s="27"/>
      <c r="W3014" s="27"/>
      <c r="X3014" s="27"/>
      <c r="Y3014" s="27"/>
      <c r="Z3014" s="27"/>
    </row>
    <row r="3015" spans="1:26" ht="13.5" customHeight="1">
      <c r="A3015" s="383">
        <v>6464</v>
      </c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7"/>
      <c r="W3015" s="27"/>
      <c r="X3015" s="27"/>
      <c r="Y3015" s="27"/>
      <c r="Z3015" s="27"/>
    </row>
    <row r="3016" spans="1:26" ht="13.5" customHeight="1">
      <c r="A3016" s="383">
        <v>6466</v>
      </c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7"/>
      <c r="W3016" s="27"/>
      <c r="X3016" s="27"/>
      <c r="Y3016" s="27"/>
      <c r="Z3016" s="27"/>
    </row>
    <row r="3017" spans="1:26" ht="13.5" customHeight="1">
      <c r="A3017" s="383">
        <v>6468</v>
      </c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7"/>
      <c r="W3017" s="27"/>
      <c r="X3017" s="27"/>
      <c r="Y3017" s="27"/>
      <c r="Z3017" s="27"/>
    </row>
    <row r="3018" spans="1:26" ht="13.5" customHeight="1">
      <c r="A3018" s="383">
        <v>6469</v>
      </c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7"/>
      <c r="W3018" s="27"/>
      <c r="X3018" s="27"/>
      <c r="Y3018" s="27"/>
      <c r="Z3018" s="27"/>
    </row>
    <row r="3019" spans="1:26" ht="13.5" customHeight="1">
      <c r="A3019" s="383">
        <v>6471</v>
      </c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7"/>
      <c r="W3019" s="27"/>
      <c r="X3019" s="27"/>
      <c r="Y3019" s="27"/>
      <c r="Z3019" s="27"/>
    </row>
    <row r="3020" spans="1:26" ht="13.5" customHeight="1">
      <c r="A3020" s="383">
        <v>6473</v>
      </c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7"/>
      <c r="W3020" s="27"/>
      <c r="X3020" s="27"/>
      <c r="Y3020" s="27"/>
      <c r="Z3020" s="27"/>
    </row>
    <row r="3021" spans="1:26" ht="13.5" customHeight="1">
      <c r="A3021" s="383">
        <v>6476</v>
      </c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7"/>
      <c r="W3021" s="27"/>
      <c r="X3021" s="27"/>
      <c r="Y3021" s="27"/>
      <c r="Z3021" s="27"/>
    </row>
    <row r="3022" spans="1:26" ht="13.5" customHeight="1">
      <c r="A3022" s="383">
        <v>6477</v>
      </c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</row>
    <row r="3023" spans="1:26" ht="13.5" customHeight="1">
      <c r="A3023" s="383">
        <v>6481</v>
      </c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  <c r="V3023" s="27"/>
      <c r="W3023" s="27"/>
      <c r="X3023" s="27"/>
      <c r="Y3023" s="27"/>
      <c r="Z3023" s="27"/>
    </row>
    <row r="3024" spans="1:26" ht="13.5" customHeight="1">
      <c r="A3024" s="383">
        <v>6482</v>
      </c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7"/>
      <c r="W3024" s="27"/>
      <c r="X3024" s="27"/>
      <c r="Y3024" s="27"/>
      <c r="Z3024" s="27"/>
    </row>
    <row r="3025" spans="1:26" ht="13.5" customHeight="1">
      <c r="A3025" s="383">
        <v>6483</v>
      </c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  <c r="V3025" s="27"/>
      <c r="W3025" s="27"/>
      <c r="X3025" s="27"/>
      <c r="Y3025" s="27"/>
      <c r="Z3025" s="27"/>
    </row>
    <row r="3026" spans="1:26" ht="13.5" customHeight="1">
      <c r="A3026" s="383">
        <v>6484</v>
      </c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  <c r="V3026" s="27"/>
      <c r="W3026" s="27"/>
      <c r="X3026" s="27"/>
      <c r="Y3026" s="27"/>
      <c r="Z3026" s="27"/>
    </row>
    <row r="3027" spans="1:26" ht="13.5" customHeight="1">
      <c r="A3027" s="383">
        <v>6487</v>
      </c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7"/>
      <c r="W3027" s="27"/>
      <c r="X3027" s="27"/>
      <c r="Y3027" s="27"/>
      <c r="Z3027" s="27"/>
    </row>
    <row r="3028" spans="1:26" ht="13.5" customHeight="1">
      <c r="A3028" s="383">
        <v>6488</v>
      </c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  <c r="V3028" s="27"/>
      <c r="W3028" s="27"/>
      <c r="X3028" s="27"/>
      <c r="Y3028" s="27"/>
      <c r="Z3028" s="27"/>
    </row>
    <row r="3029" spans="1:26" ht="13.5" customHeight="1">
      <c r="A3029" s="383">
        <v>6489</v>
      </c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  <c r="V3029" s="27"/>
      <c r="W3029" s="27"/>
      <c r="X3029" s="27"/>
      <c r="Y3029" s="27"/>
      <c r="Z3029" s="27"/>
    </row>
    <row r="3030" spans="1:26" ht="13.5" customHeight="1">
      <c r="A3030" s="383">
        <v>6490</v>
      </c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  <c r="V3030" s="27"/>
      <c r="W3030" s="27"/>
      <c r="X3030" s="27"/>
      <c r="Y3030" s="27"/>
      <c r="Z3030" s="27"/>
    </row>
    <row r="3031" spans="1:26" ht="13.5" customHeight="1">
      <c r="A3031" s="383">
        <v>6493</v>
      </c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  <c r="V3031" s="27"/>
      <c r="W3031" s="27"/>
      <c r="X3031" s="27"/>
      <c r="Y3031" s="27"/>
      <c r="Z3031" s="27"/>
    </row>
    <row r="3032" spans="1:26" ht="13.5" customHeight="1">
      <c r="A3032" s="383">
        <v>6497</v>
      </c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  <c r="V3032" s="27"/>
      <c r="W3032" s="27"/>
      <c r="X3032" s="27"/>
      <c r="Y3032" s="27"/>
      <c r="Z3032" s="27"/>
    </row>
    <row r="3033" spans="1:26" ht="13.5" customHeight="1">
      <c r="A3033" s="383">
        <v>6498</v>
      </c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  <c r="V3033" s="27"/>
      <c r="W3033" s="27"/>
      <c r="X3033" s="27"/>
      <c r="Y3033" s="27"/>
      <c r="Z3033" s="27"/>
    </row>
    <row r="3034" spans="1:26" ht="13.5" customHeight="1">
      <c r="A3034" s="383">
        <v>6499</v>
      </c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  <c r="V3034" s="27"/>
      <c r="W3034" s="27"/>
      <c r="X3034" s="27"/>
      <c r="Y3034" s="27"/>
      <c r="Z3034" s="27"/>
    </row>
    <row r="3035" spans="1:26" ht="13.5" customHeight="1">
      <c r="A3035" s="383">
        <v>6500</v>
      </c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  <c r="V3035" s="27"/>
      <c r="W3035" s="27"/>
      <c r="X3035" s="27"/>
      <c r="Y3035" s="27"/>
      <c r="Z3035" s="27"/>
    </row>
    <row r="3036" spans="1:26" ht="13.5" customHeight="1">
      <c r="A3036" s="383">
        <v>6501</v>
      </c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  <c r="V3036" s="27"/>
      <c r="W3036" s="27"/>
      <c r="X3036" s="27"/>
      <c r="Y3036" s="27"/>
      <c r="Z3036" s="27"/>
    </row>
    <row r="3037" spans="1:26" ht="13.5" customHeight="1">
      <c r="A3037" s="383">
        <v>6502</v>
      </c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  <c r="V3037" s="27"/>
      <c r="W3037" s="27"/>
      <c r="X3037" s="27"/>
      <c r="Y3037" s="27"/>
      <c r="Z3037" s="27"/>
    </row>
    <row r="3038" spans="1:26" ht="13.5" customHeight="1">
      <c r="A3038" s="383">
        <v>6505</v>
      </c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  <c r="V3038" s="27"/>
      <c r="W3038" s="27"/>
      <c r="X3038" s="27"/>
      <c r="Y3038" s="27"/>
      <c r="Z3038" s="27"/>
    </row>
    <row r="3039" spans="1:26" ht="13.5" customHeight="1">
      <c r="A3039" s="383">
        <v>6506</v>
      </c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  <c r="V3039" s="27"/>
      <c r="W3039" s="27"/>
      <c r="X3039" s="27"/>
      <c r="Y3039" s="27"/>
      <c r="Z3039" s="27"/>
    </row>
    <row r="3040" spans="1:26" ht="13.5" customHeight="1">
      <c r="A3040" s="383">
        <v>6508</v>
      </c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  <c r="V3040" s="27"/>
      <c r="W3040" s="27"/>
      <c r="X3040" s="27"/>
      <c r="Y3040" s="27"/>
      <c r="Z3040" s="27"/>
    </row>
    <row r="3041" spans="1:26" ht="13.5" customHeight="1">
      <c r="A3041" s="383">
        <v>6509</v>
      </c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  <c r="V3041" s="27"/>
      <c r="W3041" s="27"/>
      <c r="X3041" s="27"/>
      <c r="Y3041" s="27"/>
      <c r="Z3041" s="27"/>
    </row>
    <row r="3042" spans="1:26" ht="13.5" customHeight="1">
      <c r="A3042" s="383">
        <v>6510</v>
      </c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</row>
    <row r="3043" spans="1:26" ht="13.5" customHeight="1">
      <c r="A3043" s="383">
        <v>6514</v>
      </c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  <c r="V3043" s="27"/>
      <c r="W3043" s="27"/>
      <c r="X3043" s="27"/>
      <c r="Y3043" s="27"/>
      <c r="Z3043" s="27"/>
    </row>
    <row r="3044" spans="1:26" ht="13.5" customHeight="1">
      <c r="A3044" s="383">
        <v>6515</v>
      </c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  <c r="V3044" s="27"/>
      <c r="W3044" s="27"/>
      <c r="X3044" s="27"/>
      <c r="Y3044" s="27"/>
      <c r="Z3044" s="27"/>
    </row>
    <row r="3045" spans="1:26" ht="13.5" customHeight="1">
      <c r="A3045" s="383">
        <v>6516</v>
      </c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</row>
    <row r="3046" spans="1:26" ht="13.5" customHeight="1">
      <c r="A3046" s="383">
        <v>6517</v>
      </c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  <c r="V3046" s="27"/>
      <c r="W3046" s="27"/>
      <c r="X3046" s="27"/>
      <c r="Y3046" s="27"/>
      <c r="Z3046" s="27"/>
    </row>
    <row r="3047" spans="1:26" ht="13.5" customHeight="1">
      <c r="A3047" s="383">
        <v>6518</v>
      </c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  <c r="V3047" s="27"/>
      <c r="W3047" s="27"/>
      <c r="X3047" s="27"/>
      <c r="Y3047" s="27"/>
      <c r="Z3047" s="27"/>
    </row>
    <row r="3048" spans="1:26" ht="13.5" customHeight="1">
      <c r="A3048" s="383">
        <v>6519</v>
      </c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</row>
    <row r="3049" spans="1:26" ht="13.5" customHeight="1">
      <c r="A3049" s="383">
        <v>6520</v>
      </c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  <c r="V3049" s="27"/>
      <c r="W3049" s="27"/>
      <c r="X3049" s="27"/>
      <c r="Y3049" s="27"/>
      <c r="Z3049" s="27"/>
    </row>
    <row r="3050" spans="1:26" ht="13.5" customHeight="1">
      <c r="A3050" s="383">
        <v>6523</v>
      </c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  <c r="V3050" s="27"/>
      <c r="W3050" s="27"/>
      <c r="X3050" s="27"/>
      <c r="Y3050" s="27"/>
      <c r="Z3050" s="27"/>
    </row>
    <row r="3051" spans="1:26" ht="13.5" customHeight="1">
      <c r="A3051" s="383">
        <v>6524</v>
      </c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  <c r="V3051" s="27"/>
      <c r="W3051" s="27"/>
      <c r="X3051" s="27"/>
      <c r="Y3051" s="27"/>
      <c r="Z3051" s="27"/>
    </row>
    <row r="3052" spans="1:26" ht="13.5" customHeight="1">
      <c r="A3052" s="383">
        <v>6533</v>
      </c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  <c r="V3052" s="27"/>
      <c r="W3052" s="27"/>
      <c r="X3052" s="27"/>
      <c r="Y3052" s="27"/>
      <c r="Z3052" s="27"/>
    </row>
    <row r="3053" spans="1:26" ht="13.5" customHeight="1">
      <c r="A3053" s="383">
        <v>6534</v>
      </c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  <c r="V3053" s="27"/>
      <c r="W3053" s="27"/>
      <c r="X3053" s="27"/>
      <c r="Y3053" s="27"/>
      <c r="Z3053" s="27"/>
    </row>
    <row r="3054" spans="1:26" ht="13.5" customHeight="1">
      <c r="A3054" s="383">
        <v>6535</v>
      </c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  <c r="V3054" s="27"/>
      <c r="W3054" s="27"/>
      <c r="X3054" s="27"/>
      <c r="Y3054" s="27"/>
      <c r="Z3054" s="27"/>
    </row>
    <row r="3055" spans="1:26" ht="13.5" customHeight="1">
      <c r="A3055" s="383">
        <v>6537</v>
      </c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  <c r="V3055" s="27"/>
      <c r="W3055" s="27"/>
      <c r="X3055" s="27"/>
      <c r="Y3055" s="27"/>
      <c r="Z3055" s="27"/>
    </row>
    <row r="3056" spans="1:26" ht="13.5" customHeight="1">
      <c r="A3056" s="383">
        <v>6538</v>
      </c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  <c r="V3056" s="27"/>
      <c r="W3056" s="27"/>
      <c r="X3056" s="27"/>
      <c r="Y3056" s="27"/>
      <c r="Z3056" s="27"/>
    </row>
    <row r="3057" spans="1:26" ht="13.5" customHeight="1">
      <c r="A3057" s="383">
        <v>6540</v>
      </c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  <c r="V3057" s="27"/>
      <c r="W3057" s="27"/>
      <c r="X3057" s="27"/>
      <c r="Y3057" s="27"/>
      <c r="Z3057" s="27"/>
    </row>
    <row r="3058" spans="1:26" ht="13.5" customHeight="1">
      <c r="A3058" s="383">
        <v>6546</v>
      </c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  <c r="V3058" s="27"/>
      <c r="W3058" s="27"/>
      <c r="X3058" s="27"/>
      <c r="Y3058" s="27"/>
      <c r="Z3058" s="27"/>
    </row>
    <row r="3059" spans="1:26" ht="13.5" customHeight="1">
      <c r="A3059" s="383">
        <v>6547</v>
      </c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  <c r="V3059" s="27"/>
      <c r="W3059" s="27"/>
      <c r="X3059" s="27"/>
      <c r="Y3059" s="27"/>
      <c r="Z3059" s="27"/>
    </row>
    <row r="3060" spans="1:26" ht="13.5" customHeight="1">
      <c r="A3060" s="383">
        <v>6548</v>
      </c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  <c r="V3060" s="27"/>
      <c r="W3060" s="27"/>
      <c r="X3060" s="27"/>
      <c r="Y3060" s="27"/>
      <c r="Z3060" s="27"/>
    </row>
    <row r="3061" spans="1:26" ht="13.5" customHeight="1">
      <c r="A3061" s="383">
        <v>6549</v>
      </c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</row>
    <row r="3062" spans="1:26" ht="13.5" customHeight="1">
      <c r="A3062" s="383">
        <v>6550</v>
      </c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</row>
    <row r="3063" spans="1:26" ht="13.5" customHeight="1">
      <c r="A3063" s="383">
        <v>6551</v>
      </c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  <c r="V3063" s="27"/>
      <c r="W3063" s="27"/>
      <c r="X3063" s="27"/>
      <c r="Y3063" s="27"/>
      <c r="Z3063" s="27"/>
    </row>
    <row r="3064" spans="1:26" ht="13.5" customHeight="1">
      <c r="A3064" s="383">
        <v>6553</v>
      </c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  <c r="V3064" s="27"/>
      <c r="W3064" s="27"/>
      <c r="X3064" s="27"/>
      <c r="Y3064" s="27"/>
      <c r="Z3064" s="27"/>
    </row>
    <row r="3065" spans="1:26" ht="13.5" customHeight="1">
      <c r="A3065" s="383">
        <v>6554</v>
      </c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  <c r="V3065" s="27"/>
      <c r="W3065" s="27"/>
      <c r="X3065" s="27"/>
      <c r="Y3065" s="27"/>
      <c r="Z3065" s="27"/>
    </row>
    <row r="3066" spans="1:26" ht="13.5" customHeight="1">
      <c r="A3066" s="383">
        <v>6557</v>
      </c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  <c r="V3066" s="27"/>
      <c r="W3066" s="27"/>
      <c r="X3066" s="27"/>
      <c r="Y3066" s="27"/>
      <c r="Z3066" s="27"/>
    </row>
    <row r="3067" spans="1:26" ht="13.5" customHeight="1">
      <c r="A3067" s="383">
        <v>6559</v>
      </c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  <c r="V3067" s="27"/>
      <c r="W3067" s="27"/>
      <c r="X3067" s="27"/>
      <c r="Y3067" s="27"/>
      <c r="Z3067" s="27"/>
    </row>
    <row r="3068" spans="1:26" ht="13.5" customHeight="1">
      <c r="A3068" s="383">
        <v>6560</v>
      </c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  <c r="V3068" s="27"/>
      <c r="W3068" s="27"/>
      <c r="X3068" s="27"/>
      <c r="Y3068" s="27"/>
      <c r="Z3068" s="27"/>
    </row>
    <row r="3069" spans="1:26" ht="13.5" customHeight="1">
      <c r="A3069" s="383">
        <v>6562</v>
      </c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  <c r="V3069" s="27"/>
      <c r="W3069" s="27"/>
      <c r="X3069" s="27"/>
      <c r="Y3069" s="27"/>
      <c r="Z3069" s="27"/>
    </row>
    <row r="3070" spans="1:26" ht="13.5" customHeight="1">
      <c r="A3070" s="383">
        <v>6563</v>
      </c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  <c r="V3070" s="27"/>
      <c r="W3070" s="27"/>
      <c r="X3070" s="27"/>
      <c r="Y3070" s="27"/>
      <c r="Z3070" s="27"/>
    </row>
    <row r="3071" spans="1:26" ht="13.5" customHeight="1">
      <c r="A3071" s="383">
        <v>6565</v>
      </c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  <c r="V3071" s="27"/>
      <c r="W3071" s="27"/>
      <c r="X3071" s="27"/>
      <c r="Y3071" s="27"/>
      <c r="Z3071" s="27"/>
    </row>
    <row r="3072" spans="1:26" ht="13.5" customHeight="1">
      <c r="A3072" s="383">
        <v>6566</v>
      </c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  <c r="V3072" s="27"/>
      <c r="W3072" s="27"/>
      <c r="X3072" s="27"/>
      <c r="Y3072" s="27"/>
      <c r="Z3072" s="27"/>
    </row>
    <row r="3073" spans="1:26" ht="13.5" customHeight="1">
      <c r="A3073" s="383">
        <v>6567</v>
      </c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</row>
    <row r="3074" spans="1:26" ht="13.5" customHeight="1">
      <c r="A3074" s="383">
        <v>6568</v>
      </c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</row>
    <row r="3075" spans="1:26" ht="13.5" customHeight="1">
      <c r="A3075" s="383">
        <v>6569</v>
      </c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  <c r="V3075" s="27"/>
      <c r="W3075" s="27"/>
      <c r="X3075" s="27"/>
      <c r="Y3075" s="27"/>
      <c r="Z3075" s="27"/>
    </row>
    <row r="3076" spans="1:26" ht="13.5" customHeight="1">
      <c r="A3076" s="383">
        <v>6570</v>
      </c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  <c r="V3076" s="27"/>
      <c r="W3076" s="27"/>
      <c r="X3076" s="27"/>
      <c r="Y3076" s="27"/>
      <c r="Z3076" s="27"/>
    </row>
    <row r="3077" spans="1:26" ht="13.5" customHeight="1">
      <c r="A3077" s="383">
        <v>6571</v>
      </c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  <c r="V3077" s="27"/>
      <c r="W3077" s="27"/>
      <c r="X3077" s="27"/>
      <c r="Y3077" s="27"/>
      <c r="Z3077" s="27"/>
    </row>
    <row r="3078" spans="1:26" ht="13.5" customHeight="1">
      <c r="A3078" s="383">
        <v>6572</v>
      </c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  <c r="V3078" s="27"/>
      <c r="W3078" s="27"/>
      <c r="X3078" s="27"/>
      <c r="Y3078" s="27"/>
      <c r="Z3078" s="27"/>
    </row>
    <row r="3079" spans="1:26" ht="13.5" customHeight="1">
      <c r="A3079" s="383">
        <v>6573</v>
      </c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  <c r="V3079" s="27"/>
      <c r="W3079" s="27"/>
      <c r="X3079" s="27"/>
      <c r="Y3079" s="27"/>
      <c r="Z3079" s="27"/>
    </row>
    <row r="3080" spans="1:26" ht="13.5" customHeight="1">
      <c r="A3080" s="383">
        <v>6574</v>
      </c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  <c r="V3080" s="27"/>
      <c r="W3080" s="27"/>
      <c r="X3080" s="27"/>
      <c r="Y3080" s="27"/>
      <c r="Z3080" s="27"/>
    </row>
    <row r="3081" spans="1:26" ht="13.5" customHeight="1">
      <c r="A3081" s="383">
        <v>6575</v>
      </c>
      <c r="B3081" s="27"/>
      <c r="C3081" s="27"/>
      <c r="D3081" s="27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  <c r="V3081" s="27"/>
      <c r="W3081" s="27"/>
      <c r="X3081" s="27"/>
      <c r="Y3081" s="27"/>
      <c r="Z3081" s="27"/>
    </row>
    <row r="3082" spans="1:26" ht="13.5" customHeight="1">
      <c r="A3082" s="383">
        <v>6576</v>
      </c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  <c r="V3082" s="27"/>
      <c r="W3082" s="27"/>
      <c r="X3082" s="27"/>
      <c r="Y3082" s="27"/>
      <c r="Z3082" s="27"/>
    </row>
    <row r="3083" spans="1:26" ht="13.5" customHeight="1">
      <c r="A3083" s="383">
        <v>6577</v>
      </c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  <c r="V3083" s="27"/>
      <c r="W3083" s="27"/>
      <c r="X3083" s="27"/>
      <c r="Y3083" s="27"/>
      <c r="Z3083" s="27"/>
    </row>
    <row r="3084" spans="1:26" ht="13.5" customHeight="1">
      <c r="A3084" s="383">
        <v>6579</v>
      </c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  <c r="V3084" s="27"/>
      <c r="W3084" s="27"/>
      <c r="X3084" s="27"/>
      <c r="Y3084" s="27"/>
      <c r="Z3084" s="27"/>
    </row>
    <row r="3085" spans="1:26" ht="13.5" customHeight="1">
      <c r="A3085" s="383">
        <v>6581</v>
      </c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  <c r="V3085" s="27"/>
      <c r="W3085" s="27"/>
      <c r="X3085" s="27"/>
      <c r="Y3085" s="27"/>
      <c r="Z3085" s="27"/>
    </row>
    <row r="3086" spans="1:26" ht="13.5" customHeight="1">
      <c r="A3086" s="383">
        <v>6582</v>
      </c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  <c r="V3086" s="27"/>
      <c r="W3086" s="27"/>
      <c r="X3086" s="27"/>
      <c r="Y3086" s="27"/>
      <c r="Z3086" s="27"/>
    </row>
    <row r="3087" spans="1:26" ht="13.5" customHeight="1">
      <c r="A3087" s="383">
        <v>6583</v>
      </c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  <c r="V3087" s="27"/>
      <c r="W3087" s="27"/>
      <c r="X3087" s="27"/>
      <c r="Y3087" s="27"/>
      <c r="Z3087" s="27"/>
    </row>
    <row r="3088" spans="1:26" ht="13.5" customHeight="1">
      <c r="A3088" s="383">
        <v>6584</v>
      </c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  <c r="V3088" s="27"/>
      <c r="W3088" s="27"/>
      <c r="X3088" s="27"/>
      <c r="Y3088" s="27"/>
      <c r="Z3088" s="27"/>
    </row>
    <row r="3089" spans="1:26" ht="13.5" customHeight="1">
      <c r="A3089" s="383">
        <v>6585</v>
      </c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</row>
    <row r="3090" spans="1:26" ht="13.5" customHeight="1">
      <c r="A3090" s="383">
        <v>6586</v>
      </c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  <c r="V3090" s="27"/>
      <c r="W3090" s="27"/>
      <c r="X3090" s="27"/>
      <c r="Y3090" s="27"/>
      <c r="Z3090" s="27"/>
    </row>
    <row r="3091" spans="1:26" ht="13.5" customHeight="1">
      <c r="A3091" s="383">
        <v>6587</v>
      </c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  <c r="V3091" s="27"/>
      <c r="W3091" s="27"/>
      <c r="X3091" s="27"/>
      <c r="Y3091" s="27"/>
      <c r="Z3091" s="27"/>
    </row>
    <row r="3092" spans="1:26" ht="13.5" customHeight="1">
      <c r="A3092" s="383">
        <v>6588</v>
      </c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  <c r="V3092" s="27"/>
      <c r="W3092" s="27"/>
      <c r="X3092" s="27"/>
      <c r="Y3092" s="27"/>
      <c r="Z3092" s="27"/>
    </row>
    <row r="3093" spans="1:26" ht="13.5" customHeight="1">
      <c r="A3093" s="383">
        <v>6589</v>
      </c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  <c r="V3093" s="27"/>
      <c r="W3093" s="27"/>
      <c r="X3093" s="27"/>
      <c r="Y3093" s="27"/>
      <c r="Z3093" s="27"/>
    </row>
    <row r="3094" spans="1:26" ht="13.5" customHeight="1">
      <c r="A3094" s="383">
        <v>6590</v>
      </c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  <c r="V3094" s="27"/>
      <c r="W3094" s="27"/>
      <c r="X3094" s="27"/>
      <c r="Y3094" s="27"/>
      <c r="Z3094" s="27"/>
    </row>
    <row r="3095" spans="1:26" ht="13.5" customHeight="1">
      <c r="A3095" s="383">
        <v>6591</v>
      </c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  <c r="V3095" s="27"/>
      <c r="W3095" s="27"/>
      <c r="X3095" s="27"/>
      <c r="Y3095" s="27"/>
      <c r="Z3095" s="27"/>
    </row>
    <row r="3096" spans="1:26" ht="13.5" customHeight="1">
      <c r="A3096" s="383">
        <v>6592</v>
      </c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</row>
    <row r="3097" spans="1:26" ht="13.5" customHeight="1">
      <c r="A3097" s="383">
        <v>6593</v>
      </c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  <c r="V3097" s="27"/>
      <c r="W3097" s="27"/>
      <c r="X3097" s="27"/>
      <c r="Y3097" s="27"/>
      <c r="Z3097" s="27"/>
    </row>
    <row r="3098" spans="1:26" ht="13.5" customHeight="1">
      <c r="A3098" s="383">
        <v>6596</v>
      </c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</row>
    <row r="3099" spans="1:26" ht="13.5" customHeight="1">
      <c r="A3099" s="383">
        <v>6599</v>
      </c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  <c r="V3099" s="27"/>
      <c r="W3099" s="27"/>
      <c r="X3099" s="27"/>
      <c r="Y3099" s="27"/>
      <c r="Z3099" s="27"/>
    </row>
    <row r="3100" spans="1:26" ht="13.5" customHeight="1">
      <c r="A3100" s="383">
        <v>6600</v>
      </c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  <c r="V3100" s="27"/>
      <c r="W3100" s="27"/>
      <c r="X3100" s="27"/>
      <c r="Y3100" s="27"/>
      <c r="Z3100" s="27"/>
    </row>
    <row r="3101" spans="1:26" ht="13.5" customHeight="1">
      <c r="A3101" s="383">
        <v>6603</v>
      </c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  <c r="V3101" s="27"/>
      <c r="W3101" s="27"/>
      <c r="X3101" s="27"/>
      <c r="Y3101" s="27"/>
      <c r="Z3101" s="27"/>
    </row>
    <row r="3102" spans="1:26" ht="13.5" customHeight="1">
      <c r="A3102" s="383">
        <v>6604</v>
      </c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  <c r="V3102" s="27"/>
      <c r="W3102" s="27"/>
      <c r="X3102" s="27"/>
      <c r="Y3102" s="27"/>
      <c r="Z3102" s="27"/>
    </row>
    <row r="3103" spans="1:26" ht="13.5" customHeight="1">
      <c r="A3103" s="383">
        <v>6607</v>
      </c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  <c r="V3103" s="27"/>
      <c r="W3103" s="27"/>
      <c r="X3103" s="27"/>
      <c r="Y3103" s="27"/>
      <c r="Z3103" s="27"/>
    </row>
    <row r="3104" spans="1:26" ht="13.5" customHeight="1">
      <c r="A3104" s="383">
        <v>6608</v>
      </c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  <c r="V3104" s="27"/>
      <c r="W3104" s="27"/>
      <c r="X3104" s="27"/>
      <c r="Y3104" s="27"/>
      <c r="Z3104" s="27"/>
    </row>
    <row r="3105" spans="1:26" ht="13.5" customHeight="1">
      <c r="A3105" s="383">
        <v>6609</v>
      </c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  <c r="V3105" s="27"/>
      <c r="W3105" s="27"/>
      <c r="X3105" s="27"/>
      <c r="Y3105" s="27"/>
      <c r="Z3105" s="27"/>
    </row>
    <row r="3106" spans="1:26" ht="13.5" customHeight="1">
      <c r="A3106" s="383">
        <v>6610</v>
      </c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  <c r="V3106" s="27"/>
      <c r="W3106" s="27"/>
      <c r="X3106" s="27"/>
      <c r="Y3106" s="27"/>
      <c r="Z3106" s="27"/>
    </row>
    <row r="3107" spans="1:26" ht="13.5" customHeight="1">
      <c r="A3107" s="383">
        <v>6611</v>
      </c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  <c r="V3107" s="27"/>
      <c r="W3107" s="27"/>
      <c r="X3107" s="27"/>
      <c r="Y3107" s="27"/>
      <c r="Z3107" s="27"/>
    </row>
    <row r="3108" spans="1:26" ht="13.5" customHeight="1">
      <c r="A3108" s="383">
        <v>6612</v>
      </c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  <c r="V3108" s="27"/>
      <c r="W3108" s="27"/>
      <c r="X3108" s="27"/>
      <c r="Y3108" s="27"/>
      <c r="Z3108" s="27"/>
    </row>
    <row r="3109" spans="1:26" ht="13.5" customHeight="1">
      <c r="A3109" s="383">
        <v>6613</v>
      </c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  <c r="V3109" s="27"/>
      <c r="W3109" s="27"/>
      <c r="X3109" s="27"/>
      <c r="Y3109" s="27"/>
      <c r="Z3109" s="27"/>
    </row>
    <row r="3110" spans="1:26" ht="13.5" customHeight="1">
      <c r="A3110" s="383">
        <v>6614</v>
      </c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  <c r="V3110" s="27"/>
      <c r="W3110" s="27"/>
      <c r="X3110" s="27"/>
      <c r="Y3110" s="27"/>
      <c r="Z3110" s="27"/>
    </row>
    <row r="3111" spans="1:26" ht="13.5" customHeight="1">
      <c r="A3111" s="383">
        <v>6615</v>
      </c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  <c r="V3111" s="27"/>
      <c r="W3111" s="27"/>
      <c r="X3111" s="27"/>
      <c r="Y3111" s="27"/>
      <c r="Z3111" s="27"/>
    </row>
    <row r="3112" spans="1:26" ht="13.5" customHeight="1">
      <c r="A3112" s="383">
        <v>6616</v>
      </c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  <c r="V3112" s="27"/>
      <c r="W3112" s="27"/>
      <c r="X3112" s="27"/>
      <c r="Y3112" s="27"/>
      <c r="Z3112" s="27"/>
    </row>
    <row r="3113" spans="1:26" ht="13.5" customHeight="1">
      <c r="A3113" s="383">
        <v>6617</v>
      </c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  <c r="V3113" s="27"/>
      <c r="W3113" s="27"/>
      <c r="X3113" s="27"/>
      <c r="Y3113" s="27"/>
      <c r="Z3113" s="27"/>
    </row>
    <row r="3114" spans="1:26" ht="13.5" customHeight="1">
      <c r="A3114" s="383">
        <v>6618</v>
      </c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  <c r="V3114" s="27"/>
      <c r="W3114" s="27"/>
      <c r="X3114" s="27"/>
      <c r="Y3114" s="27"/>
      <c r="Z3114" s="27"/>
    </row>
    <row r="3115" spans="1:26" ht="13.5" customHeight="1">
      <c r="A3115" s="383">
        <v>6619</v>
      </c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  <c r="V3115" s="27"/>
      <c r="W3115" s="27"/>
      <c r="X3115" s="27"/>
      <c r="Y3115" s="27"/>
      <c r="Z3115" s="27"/>
    </row>
    <row r="3116" spans="1:26" ht="13.5" customHeight="1">
      <c r="A3116" s="383">
        <v>6620</v>
      </c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</row>
    <row r="3117" spans="1:26" ht="13.5" customHeight="1">
      <c r="A3117" s="383">
        <v>6621</v>
      </c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  <c r="V3117" s="27"/>
      <c r="W3117" s="27"/>
      <c r="X3117" s="27"/>
      <c r="Y3117" s="27"/>
      <c r="Z3117" s="27"/>
    </row>
    <row r="3118" spans="1:26" ht="13.5" customHeight="1">
      <c r="A3118" s="383">
        <v>6622</v>
      </c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  <c r="V3118" s="27"/>
      <c r="W3118" s="27"/>
      <c r="X3118" s="27"/>
      <c r="Y3118" s="27"/>
      <c r="Z3118" s="27"/>
    </row>
    <row r="3119" spans="1:26" ht="13.5" customHeight="1">
      <c r="A3119" s="383">
        <v>6623</v>
      </c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  <c r="V3119" s="27"/>
      <c r="W3119" s="27"/>
      <c r="X3119" s="27"/>
      <c r="Y3119" s="27"/>
      <c r="Z3119" s="27"/>
    </row>
    <row r="3120" spans="1:26" ht="13.5" customHeight="1">
      <c r="A3120" s="383">
        <v>6624</v>
      </c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  <c r="V3120" s="27"/>
      <c r="W3120" s="27"/>
      <c r="X3120" s="27"/>
      <c r="Y3120" s="27"/>
      <c r="Z3120" s="27"/>
    </row>
    <row r="3121" spans="1:26" ht="13.5" customHeight="1">
      <c r="A3121" s="383">
        <v>6625</v>
      </c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  <c r="V3121" s="27"/>
      <c r="W3121" s="27"/>
      <c r="X3121" s="27"/>
      <c r="Y3121" s="27"/>
      <c r="Z3121" s="27"/>
    </row>
    <row r="3122" spans="1:26" ht="13.5" customHeight="1">
      <c r="A3122" s="383">
        <v>6626</v>
      </c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</row>
    <row r="3123" spans="1:26" ht="13.5" customHeight="1">
      <c r="A3123" s="383">
        <v>6627</v>
      </c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  <c r="V3123" s="27"/>
      <c r="W3123" s="27"/>
      <c r="X3123" s="27"/>
      <c r="Y3123" s="27"/>
      <c r="Z3123" s="27"/>
    </row>
    <row r="3124" spans="1:26" ht="13.5" customHeight="1">
      <c r="A3124" s="383">
        <v>6628</v>
      </c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  <c r="V3124" s="27"/>
      <c r="W3124" s="27"/>
      <c r="X3124" s="27"/>
      <c r="Y3124" s="27"/>
      <c r="Z3124" s="27"/>
    </row>
    <row r="3125" spans="1:26" ht="13.5" customHeight="1">
      <c r="A3125" s="383">
        <v>6629</v>
      </c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  <c r="V3125" s="27"/>
      <c r="W3125" s="27"/>
      <c r="X3125" s="27"/>
      <c r="Y3125" s="27"/>
      <c r="Z3125" s="27"/>
    </row>
    <row r="3126" spans="1:26" ht="13.5" customHeight="1">
      <c r="A3126" s="383">
        <v>6630</v>
      </c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  <c r="V3126" s="27"/>
      <c r="W3126" s="27"/>
      <c r="X3126" s="27"/>
      <c r="Y3126" s="27"/>
      <c r="Z3126" s="27"/>
    </row>
    <row r="3127" spans="1:26" ht="13.5" customHeight="1">
      <c r="A3127" s="383">
        <v>6631</v>
      </c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  <c r="V3127" s="27"/>
      <c r="W3127" s="27"/>
      <c r="X3127" s="27"/>
      <c r="Y3127" s="27"/>
      <c r="Z3127" s="27"/>
    </row>
    <row r="3128" spans="1:26" ht="13.5" customHeight="1">
      <c r="A3128" s="383">
        <v>6632</v>
      </c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  <c r="V3128" s="27"/>
      <c r="W3128" s="27"/>
      <c r="X3128" s="27"/>
      <c r="Y3128" s="27"/>
      <c r="Z3128" s="27"/>
    </row>
    <row r="3129" spans="1:26" ht="13.5" customHeight="1">
      <c r="A3129" s="383">
        <v>6633</v>
      </c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  <c r="V3129" s="27"/>
      <c r="W3129" s="27"/>
      <c r="X3129" s="27"/>
      <c r="Y3129" s="27"/>
      <c r="Z3129" s="27"/>
    </row>
    <row r="3130" spans="1:26" ht="13.5" customHeight="1">
      <c r="A3130" s="383">
        <v>6634</v>
      </c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  <c r="V3130" s="27"/>
      <c r="W3130" s="27"/>
      <c r="X3130" s="27"/>
      <c r="Y3130" s="27"/>
      <c r="Z3130" s="27"/>
    </row>
    <row r="3131" spans="1:26" ht="13.5" customHeight="1">
      <c r="A3131" s="383">
        <v>6635</v>
      </c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  <c r="V3131" s="27"/>
      <c r="W3131" s="27"/>
      <c r="X3131" s="27"/>
      <c r="Y3131" s="27"/>
      <c r="Z3131" s="27"/>
    </row>
    <row r="3132" spans="1:26" ht="13.5" customHeight="1">
      <c r="A3132" s="383">
        <v>6636</v>
      </c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  <c r="V3132" s="27"/>
      <c r="W3132" s="27"/>
      <c r="X3132" s="27"/>
      <c r="Y3132" s="27"/>
      <c r="Z3132" s="27"/>
    </row>
    <row r="3133" spans="1:26" ht="13.5" customHeight="1">
      <c r="A3133" s="383">
        <v>6637</v>
      </c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  <c r="V3133" s="27"/>
      <c r="W3133" s="27"/>
      <c r="X3133" s="27"/>
      <c r="Y3133" s="27"/>
      <c r="Z3133" s="27"/>
    </row>
    <row r="3134" spans="1:26" ht="13.5" customHeight="1">
      <c r="A3134" s="383">
        <v>6639</v>
      </c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  <c r="V3134" s="27"/>
      <c r="W3134" s="27"/>
      <c r="X3134" s="27"/>
      <c r="Y3134" s="27"/>
      <c r="Z3134" s="27"/>
    </row>
    <row r="3135" spans="1:26" ht="13.5" customHeight="1">
      <c r="A3135" s="383">
        <v>6640</v>
      </c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  <c r="V3135" s="27"/>
      <c r="W3135" s="27"/>
      <c r="X3135" s="27"/>
      <c r="Y3135" s="27"/>
      <c r="Z3135" s="27"/>
    </row>
    <row r="3136" spans="1:26" ht="13.5" customHeight="1">
      <c r="A3136" s="383">
        <v>6641</v>
      </c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  <c r="V3136" s="27"/>
      <c r="W3136" s="27"/>
      <c r="X3136" s="27"/>
      <c r="Y3136" s="27"/>
      <c r="Z3136" s="27"/>
    </row>
    <row r="3137" spans="1:26" ht="13.5" customHeight="1">
      <c r="A3137" s="383">
        <v>6642</v>
      </c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  <c r="V3137" s="27"/>
      <c r="W3137" s="27"/>
      <c r="X3137" s="27"/>
      <c r="Y3137" s="27"/>
      <c r="Z3137" s="27"/>
    </row>
    <row r="3138" spans="1:26" ht="13.5" customHeight="1">
      <c r="A3138" s="383">
        <v>6643</v>
      </c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  <c r="V3138" s="27"/>
      <c r="W3138" s="27"/>
      <c r="X3138" s="27"/>
      <c r="Y3138" s="27"/>
      <c r="Z3138" s="27"/>
    </row>
    <row r="3139" spans="1:26" ht="13.5" customHeight="1">
      <c r="A3139" s="383">
        <v>6645</v>
      </c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  <c r="V3139" s="27"/>
      <c r="W3139" s="27"/>
      <c r="X3139" s="27"/>
      <c r="Y3139" s="27"/>
      <c r="Z3139" s="27"/>
    </row>
    <row r="3140" spans="1:26" ht="13.5" customHeight="1">
      <c r="A3140" s="383">
        <v>6646</v>
      </c>
      <c r="B3140" s="27"/>
      <c r="C3140" s="27"/>
      <c r="D3140" s="27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  <c r="V3140" s="27"/>
      <c r="W3140" s="27"/>
      <c r="X3140" s="27"/>
      <c r="Y3140" s="27"/>
      <c r="Z3140" s="27"/>
    </row>
    <row r="3141" spans="1:26" ht="13.5" customHeight="1">
      <c r="A3141" s="383">
        <v>6647</v>
      </c>
      <c r="B3141" s="27"/>
      <c r="C3141" s="27"/>
      <c r="D3141" s="27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  <c r="V3141" s="27"/>
      <c r="W3141" s="27"/>
      <c r="X3141" s="27"/>
      <c r="Y3141" s="27"/>
      <c r="Z3141" s="27"/>
    </row>
    <row r="3142" spans="1:26" ht="13.5" customHeight="1">
      <c r="A3142" s="383">
        <v>6649</v>
      </c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  <c r="V3142" s="27"/>
      <c r="W3142" s="27"/>
      <c r="X3142" s="27"/>
      <c r="Y3142" s="27"/>
      <c r="Z3142" s="27"/>
    </row>
    <row r="3143" spans="1:26" ht="13.5" customHeight="1">
      <c r="A3143" s="383">
        <v>6650</v>
      </c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  <c r="V3143" s="27"/>
      <c r="W3143" s="27"/>
      <c r="X3143" s="27"/>
      <c r="Y3143" s="27"/>
      <c r="Z3143" s="27"/>
    </row>
    <row r="3144" spans="1:26" ht="13.5" customHeight="1">
      <c r="A3144" s="383">
        <v>6651</v>
      </c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  <c r="V3144" s="27"/>
      <c r="W3144" s="27"/>
      <c r="X3144" s="27"/>
      <c r="Y3144" s="27"/>
      <c r="Z3144" s="27"/>
    </row>
    <row r="3145" spans="1:26" ht="13.5" customHeight="1">
      <c r="A3145" s="383">
        <v>6652</v>
      </c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  <c r="V3145" s="27"/>
      <c r="W3145" s="27"/>
      <c r="X3145" s="27"/>
      <c r="Y3145" s="27"/>
      <c r="Z3145" s="27"/>
    </row>
    <row r="3146" spans="1:26" ht="13.5" customHeight="1">
      <c r="A3146" s="383">
        <v>6655</v>
      </c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  <c r="V3146" s="27"/>
      <c r="W3146" s="27"/>
      <c r="X3146" s="27"/>
      <c r="Y3146" s="27"/>
      <c r="Z3146" s="27"/>
    </row>
    <row r="3147" spans="1:26" ht="13.5" customHeight="1">
      <c r="A3147" s="383">
        <v>6656</v>
      </c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  <c r="V3147" s="27"/>
      <c r="W3147" s="27"/>
      <c r="X3147" s="27"/>
      <c r="Y3147" s="27"/>
      <c r="Z3147" s="27"/>
    </row>
    <row r="3148" spans="1:26" ht="13.5" customHeight="1">
      <c r="A3148" s="383">
        <v>6657</v>
      </c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  <c r="V3148" s="27"/>
      <c r="W3148" s="27"/>
      <c r="X3148" s="27"/>
      <c r="Y3148" s="27"/>
      <c r="Z3148" s="27"/>
    </row>
    <row r="3149" spans="1:26" ht="13.5" customHeight="1">
      <c r="A3149" s="383">
        <v>6658</v>
      </c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</row>
    <row r="3150" spans="1:26" ht="13.5" customHeight="1">
      <c r="A3150" s="383">
        <v>6659</v>
      </c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  <c r="V3150" s="27"/>
      <c r="W3150" s="27"/>
      <c r="X3150" s="27"/>
      <c r="Y3150" s="27"/>
      <c r="Z3150" s="27"/>
    </row>
    <row r="3151" spans="1:26" ht="13.5" customHeight="1">
      <c r="A3151" s="383">
        <v>6660</v>
      </c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</row>
    <row r="3152" spans="1:26" ht="13.5" customHeight="1">
      <c r="A3152" s="383">
        <v>6661</v>
      </c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</row>
    <row r="3153" spans="1:26" ht="13.5" customHeight="1">
      <c r="A3153" s="383">
        <v>6662</v>
      </c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  <c r="V3153" s="27"/>
      <c r="W3153" s="27"/>
      <c r="X3153" s="27"/>
      <c r="Y3153" s="27"/>
      <c r="Z3153" s="27"/>
    </row>
    <row r="3154" spans="1:26" ht="13.5" customHeight="1">
      <c r="A3154" s="383">
        <v>6663</v>
      </c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  <c r="V3154" s="27"/>
      <c r="W3154" s="27"/>
      <c r="X3154" s="27"/>
      <c r="Y3154" s="27"/>
      <c r="Z3154" s="27"/>
    </row>
    <row r="3155" spans="1:26" ht="13.5" customHeight="1">
      <c r="A3155" s="383">
        <v>6664</v>
      </c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</row>
    <row r="3156" spans="1:26" ht="13.5" customHeight="1">
      <c r="A3156" s="383">
        <v>6665</v>
      </c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  <c r="V3156" s="27"/>
      <c r="W3156" s="27"/>
      <c r="X3156" s="27"/>
      <c r="Y3156" s="27"/>
      <c r="Z3156" s="27"/>
    </row>
    <row r="3157" spans="1:26" ht="13.5" customHeight="1">
      <c r="A3157" s="383">
        <v>6666</v>
      </c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  <c r="V3157" s="27"/>
      <c r="W3157" s="27"/>
      <c r="X3157" s="27"/>
      <c r="Y3157" s="27"/>
      <c r="Z3157" s="27"/>
    </row>
    <row r="3158" spans="1:26" ht="13.5" customHeight="1">
      <c r="A3158" s="383">
        <v>6667</v>
      </c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  <c r="V3158" s="27"/>
      <c r="W3158" s="27"/>
      <c r="X3158" s="27"/>
      <c r="Y3158" s="27"/>
      <c r="Z3158" s="27"/>
    </row>
    <row r="3159" spans="1:26" ht="13.5" customHeight="1">
      <c r="A3159" s="383">
        <v>6668</v>
      </c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  <c r="V3159" s="27"/>
      <c r="W3159" s="27"/>
      <c r="X3159" s="27"/>
      <c r="Y3159" s="27"/>
      <c r="Z3159" s="27"/>
    </row>
    <row r="3160" spans="1:26" ht="13.5" customHeight="1">
      <c r="A3160" s="383">
        <v>6669</v>
      </c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  <c r="V3160" s="27"/>
      <c r="W3160" s="27"/>
      <c r="X3160" s="27"/>
      <c r="Y3160" s="27"/>
      <c r="Z3160" s="27"/>
    </row>
    <row r="3161" spans="1:26" ht="13.5" customHeight="1">
      <c r="A3161" s="383">
        <v>6671</v>
      </c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</row>
    <row r="3162" spans="1:26" ht="13.5" customHeight="1">
      <c r="A3162" s="383">
        <v>6672</v>
      </c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</row>
    <row r="3163" spans="1:26" ht="13.5" customHeight="1">
      <c r="A3163" s="383">
        <v>6673</v>
      </c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  <c r="V3163" s="27"/>
      <c r="W3163" s="27"/>
      <c r="X3163" s="27"/>
      <c r="Y3163" s="27"/>
      <c r="Z3163" s="27"/>
    </row>
    <row r="3164" spans="1:26" ht="13.5" customHeight="1">
      <c r="A3164" s="383">
        <v>6674</v>
      </c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  <c r="V3164" s="27"/>
      <c r="W3164" s="27"/>
      <c r="X3164" s="27"/>
      <c r="Y3164" s="27"/>
      <c r="Z3164" s="27"/>
    </row>
    <row r="3165" spans="1:26" ht="13.5" customHeight="1">
      <c r="A3165" s="383">
        <v>6675</v>
      </c>
      <c r="B3165" s="27"/>
      <c r="C3165" s="27"/>
      <c r="D3165" s="27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  <c r="V3165" s="27"/>
      <c r="W3165" s="27"/>
      <c r="X3165" s="27"/>
      <c r="Y3165" s="27"/>
      <c r="Z3165" s="27"/>
    </row>
    <row r="3166" spans="1:26" ht="13.5" customHeight="1">
      <c r="A3166" s="383">
        <v>6676</v>
      </c>
      <c r="B3166" s="27"/>
      <c r="C3166" s="27"/>
      <c r="D3166" s="27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</row>
    <row r="3167" spans="1:26" ht="13.5" customHeight="1">
      <c r="A3167" s="383">
        <v>6678</v>
      </c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  <c r="V3167" s="27"/>
      <c r="W3167" s="27"/>
      <c r="X3167" s="27"/>
      <c r="Y3167" s="27"/>
      <c r="Z3167" s="27"/>
    </row>
    <row r="3168" spans="1:26" ht="13.5" customHeight="1">
      <c r="A3168" s="383">
        <v>6679</v>
      </c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  <c r="V3168" s="27"/>
      <c r="W3168" s="27"/>
      <c r="X3168" s="27"/>
      <c r="Y3168" s="27"/>
      <c r="Z3168" s="27"/>
    </row>
    <row r="3169" spans="1:26" ht="13.5" customHeight="1">
      <c r="A3169" s="383">
        <v>6680</v>
      </c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  <c r="V3169" s="27"/>
      <c r="W3169" s="27"/>
      <c r="X3169" s="27"/>
      <c r="Y3169" s="27"/>
      <c r="Z3169" s="27"/>
    </row>
    <row r="3170" spans="1:26" ht="13.5" customHeight="1">
      <c r="A3170" s="383">
        <v>6681</v>
      </c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  <c r="V3170" s="27"/>
      <c r="W3170" s="27"/>
      <c r="X3170" s="27"/>
      <c r="Y3170" s="27"/>
      <c r="Z3170" s="27"/>
    </row>
    <row r="3171" spans="1:26" ht="13.5" customHeight="1">
      <c r="A3171" s="383">
        <v>6682</v>
      </c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  <c r="V3171" s="27"/>
      <c r="W3171" s="27"/>
      <c r="X3171" s="27"/>
      <c r="Y3171" s="27"/>
      <c r="Z3171" s="27"/>
    </row>
    <row r="3172" spans="1:26" ht="13.5" customHeight="1">
      <c r="A3172" s="383">
        <v>6683</v>
      </c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  <c r="V3172" s="27"/>
      <c r="W3172" s="27"/>
      <c r="X3172" s="27"/>
      <c r="Y3172" s="27"/>
      <c r="Z3172" s="27"/>
    </row>
    <row r="3173" spans="1:26" ht="13.5" customHeight="1">
      <c r="A3173" s="383">
        <v>6684</v>
      </c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</row>
    <row r="3174" spans="1:26" ht="13.5" customHeight="1">
      <c r="A3174" s="383">
        <v>6685</v>
      </c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  <c r="V3174" s="27"/>
      <c r="W3174" s="27"/>
      <c r="X3174" s="27"/>
      <c r="Y3174" s="27"/>
      <c r="Z3174" s="27"/>
    </row>
    <row r="3175" spans="1:26" ht="13.5" customHeight="1">
      <c r="A3175" s="383">
        <v>6686</v>
      </c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  <c r="V3175" s="27"/>
      <c r="W3175" s="27"/>
      <c r="X3175" s="27"/>
      <c r="Y3175" s="27"/>
      <c r="Z3175" s="27"/>
    </row>
    <row r="3176" spans="1:26" ht="13.5" customHeight="1">
      <c r="A3176" s="383">
        <v>6687</v>
      </c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  <c r="V3176" s="27"/>
      <c r="W3176" s="27"/>
      <c r="X3176" s="27"/>
      <c r="Y3176" s="27"/>
      <c r="Z3176" s="27"/>
    </row>
    <row r="3177" spans="1:26" ht="13.5" customHeight="1">
      <c r="A3177" s="383">
        <v>6688</v>
      </c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</row>
    <row r="3178" spans="1:26" ht="13.5" customHeight="1">
      <c r="A3178" s="383">
        <v>6689</v>
      </c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</row>
    <row r="3179" spans="1:26" ht="13.5" customHeight="1">
      <c r="A3179" s="383">
        <v>6691</v>
      </c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</row>
    <row r="3180" spans="1:26" ht="13.5" customHeight="1">
      <c r="A3180" s="383">
        <v>6692</v>
      </c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  <c r="V3180" s="27"/>
      <c r="W3180" s="27"/>
      <c r="X3180" s="27"/>
      <c r="Y3180" s="27"/>
      <c r="Z3180" s="27"/>
    </row>
    <row r="3181" spans="1:26" ht="13.5" customHeight="1">
      <c r="A3181" s="383">
        <v>6693</v>
      </c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  <c r="V3181" s="27"/>
      <c r="W3181" s="27"/>
      <c r="X3181" s="27"/>
      <c r="Y3181" s="27"/>
      <c r="Z3181" s="27"/>
    </row>
    <row r="3182" spans="1:26" ht="13.5" customHeight="1">
      <c r="A3182" s="383">
        <v>6695</v>
      </c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</row>
    <row r="3183" spans="1:26" ht="13.5" customHeight="1">
      <c r="A3183" s="383">
        <v>6697</v>
      </c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  <c r="V3183" s="27"/>
      <c r="W3183" s="27"/>
      <c r="X3183" s="27"/>
      <c r="Y3183" s="27"/>
      <c r="Z3183" s="27"/>
    </row>
    <row r="3184" spans="1:26" ht="13.5" customHeight="1">
      <c r="A3184" s="383">
        <v>6698</v>
      </c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  <c r="V3184" s="27"/>
      <c r="W3184" s="27"/>
      <c r="X3184" s="27"/>
      <c r="Y3184" s="27"/>
      <c r="Z3184" s="27"/>
    </row>
    <row r="3185" spans="1:26" ht="13.5" customHeight="1">
      <c r="A3185" s="383">
        <v>6699</v>
      </c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  <c r="V3185" s="27"/>
      <c r="W3185" s="27"/>
      <c r="X3185" s="27"/>
      <c r="Y3185" s="27"/>
      <c r="Z3185" s="27"/>
    </row>
    <row r="3186" spans="1:26" ht="13.5" customHeight="1">
      <c r="A3186" s="383">
        <v>6700</v>
      </c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  <c r="V3186" s="27"/>
      <c r="W3186" s="27"/>
      <c r="X3186" s="27"/>
      <c r="Y3186" s="27"/>
      <c r="Z3186" s="27"/>
    </row>
    <row r="3187" spans="1:26" ht="13.5" customHeight="1">
      <c r="A3187" s="383">
        <v>6701</v>
      </c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  <c r="V3187" s="27"/>
      <c r="W3187" s="27"/>
      <c r="X3187" s="27"/>
      <c r="Y3187" s="27"/>
      <c r="Z3187" s="27"/>
    </row>
    <row r="3188" spans="1:26" ht="13.5" customHeight="1">
      <c r="A3188" s="383">
        <v>6702</v>
      </c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  <c r="V3188" s="27"/>
      <c r="W3188" s="27"/>
      <c r="X3188" s="27"/>
      <c r="Y3188" s="27"/>
      <c r="Z3188" s="27"/>
    </row>
    <row r="3189" spans="1:26" ht="13.5" customHeight="1">
      <c r="A3189" s="383">
        <v>6703</v>
      </c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  <c r="V3189" s="27"/>
      <c r="W3189" s="27"/>
      <c r="X3189" s="27"/>
      <c r="Y3189" s="27"/>
      <c r="Z3189" s="27"/>
    </row>
    <row r="3190" spans="1:26" ht="13.5" customHeight="1">
      <c r="A3190" s="383">
        <v>6704</v>
      </c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  <c r="V3190" s="27"/>
      <c r="W3190" s="27"/>
      <c r="X3190" s="27"/>
      <c r="Y3190" s="27"/>
      <c r="Z3190" s="27"/>
    </row>
    <row r="3191" spans="1:26" ht="13.5" customHeight="1">
      <c r="A3191" s="383">
        <v>6707</v>
      </c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  <c r="V3191" s="27"/>
      <c r="W3191" s="27"/>
      <c r="X3191" s="27"/>
      <c r="Y3191" s="27"/>
      <c r="Z3191" s="27"/>
    </row>
    <row r="3192" spans="1:26" ht="13.5" customHeight="1">
      <c r="A3192" s="383">
        <v>6708</v>
      </c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  <c r="V3192" s="27"/>
      <c r="W3192" s="27"/>
      <c r="X3192" s="27"/>
      <c r="Y3192" s="27"/>
      <c r="Z3192" s="27"/>
    </row>
    <row r="3193" spans="1:26" ht="13.5" customHeight="1">
      <c r="A3193" s="383">
        <v>6709</v>
      </c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  <c r="V3193" s="27"/>
      <c r="W3193" s="27"/>
      <c r="X3193" s="27"/>
      <c r="Y3193" s="27"/>
      <c r="Z3193" s="27"/>
    </row>
    <row r="3194" spans="1:26" ht="13.5" customHeight="1">
      <c r="A3194" s="383">
        <v>6710</v>
      </c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  <c r="V3194" s="27"/>
      <c r="W3194" s="27"/>
      <c r="X3194" s="27"/>
      <c r="Y3194" s="27"/>
      <c r="Z3194" s="27"/>
    </row>
    <row r="3195" spans="1:26" ht="13.5" customHeight="1">
      <c r="A3195" s="383">
        <v>6711</v>
      </c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  <c r="V3195" s="27"/>
      <c r="W3195" s="27"/>
      <c r="X3195" s="27"/>
      <c r="Y3195" s="27"/>
      <c r="Z3195" s="27"/>
    </row>
    <row r="3196" spans="1:26" ht="13.5" customHeight="1">
      <c r="A3196" s="383">
        <v>6712</v>
      </c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  <c r="V3196" s="27"/>
      <c r="W3196" s="27"/>
      <c r="X3196" s="27"/>
      <c r="Y3196" s="27"/>
      <c r="Z3196" s="27"/>
    </row>
    <row r="3197" spans="1:26" ht="13.5" customHeight="1">
      <c r="A3197" s="383">
        <v>6713</v>
      </c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  <c r="V3197" s="27"/>
      <c r="W3197" s="27"/>
      <c r="X3197" s="27"/>
      <c r="Y3197" s="27"/>
      <c r="Z3197" s="27"/>
    </row>
    <row r="3198" spans="1:26" ht="13.5" customHeight="1">
      <c r="A3198" s="383">
        <v>6714</v>
      </c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  <c r="V3198" s="27"/>
      <c r="W3198" s="27"/>
      <c r="X3198" s="27"/>
      <c r="Y3198" s="27"/>
      <c r="Z3198" s="27"/>
    </row>
    <row r="3199" spans="1:26" ht="13.5" customHeight="1">
      <c r="A3199" s="383">
        <v>6715</v>
      </c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  <c r="V3199" s="27"/>
      <c r="W3199" s="27"/>
      <c r="X3199" s="27"/>
      <c r="Y3199" s="27"/>
      <c r="Z3199" s="27"/>
    </row>
    <row r="3200" spans="1:26" ht="13.5" customHeight="1">
      <c r="A3200" s="383">
        <v>6718</v>
      </c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  <c r="V3200" s="27"/>
      <c r="W3200" s="27"/>
      <c r="X3200" s="27"/>
      <c r="Y3200" s="27"/>
      <c r="Z3200" s="27"/>
    </row>
    <row r="3201" spans="1:26" ht="13.5" customHeight="1">
      <c r="A3201" s="383">
        <v>6721</v>
      </c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  <c r="V3201" s="27"/>
      <c r="W3201" s="27"/>
      <c r="X3201" s="27"/>
      <c r="Y3201" s="27"/>
      <c r="Z3201" s="27"/>
    </row>
    <row r="3202" spans="1:26" ht="13.5" customHeight="1">
      <c r="A3202" s="383">
        <v>6722</v>
      </c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  <c r="V3202" s="27"/>
      <c r="W3202" s="27"/>
      <c r="X3202" s="27"/>
      <c r="Y3202" s="27"/>
      <c r="Z3202" s="27"/>
    </row>
    <row r="3203" spans="1:26" ht="13.5" customHeight="1">
      <c r="A3203" s="383">
        <v>6723</v>
      </c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  <c r="V3203" s="27"/>
      <c r="W3203" s="27"/>
      <c r="X3203" s="27"/>
      <c r="Y3203" s="27"/>
      <c r="Z3203" s="27"/>
    </row>
    <row r="3204" spans="1:26" ht="13.5" customHeight="1">
      <c r="A3204" s="383">
        <v>6726</v>
      </c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  <c r="V3204" s="27"/>
      <c r="W3204" s="27"/>
      <c r="X3204" s="27"/>
      <c r="Y3204" s="27"/>
      <c r="Z3204" s="27"/>
    </row>
    <row r="3205" spans="1:26" ht="13.5" customHeight="1">
      <c r="A3205" s="383">
        <v>6727</v>
      </c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  <c r="V3205" s="27"/>
      <c r="W3205" s="27"/>
      <c r="X3205" s="27"/>
      <c r="Y3205" s="27"/>
      <c r="Z3205" s="27"/>
    </row>
    <row r="3206" spans="1:26" ht="13.5" customHeight="1">
      <c r="A3206" s="383">
        <v>6729</v>
      </c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  <c r="V3206" s="27"/>
      <c r="W3206" s="27"/>
      <c r="X3206" s="27"/>
      <c r="Y3206" s="27"/>
      <c r="Z3206" s="27"/>
    </row>
    <row r="3207" spans="1:26" ht="13.5" customHeight="1">
      <c r="A3207" s="383">
        <v>6730</v>
      </c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  <c r="V3207" s="27"/>
      <c r="W3207" s="27"/>
      <c r="X3207" s="27"/>
      <c r="Y3207" s="27"/>
      <c r="Z3207" s="27"/>
    </row>
    <row r="3208" spans="1:26" ht="13.5" customHeight="1">
      <c r="A3208" s="383">
        <v>6732</v>
      </c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  <c r="V3208" s="27"/>
      <c r="W3208" s="27"/>
      <c r="X3208" s="27"/>
      <c r="Y3208" s="27"/>
      <c r="Z3208" s="27"/>
    </row>
    <row r="3209" spans="1:26" ht="13.5" customHeight="1">
      <c r="A3209" s="383">
        <v>6733</v>
      </c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  <c r="V3209" s="27"/>
      <c r="W3209" s="27"/>
      <c r="X3209" s="27"/>
      <c r="Y3209" s="27"/>
      <c r="Z3209" s="27"/>
    </row>
    <row r="3210" spans="1:26" ht="13.5" customHeight="1">
      <c r="A3210" s="383">
        <v>6734</v>
      </c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  <c r="V3210" s="27"/>
      <c r="W3210" s="27"/>
      <c r="X3210" s="27"/>
      <c r="Y3210" s="27"/>
      <c r="Z3210" s="27"/>
    </row>
    <row r="3211" spans="1:26" ht="13.5" customHeight="1">
      <c r="A3211" s="383">
        <v>6735</v>
      </c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  <c r="V3211" s="27"/>
      <c r="W3211" s="27"/>
      <c r="X3211" s="27"/>
      <c r="Y3211" s="27"/>
      <c r="Z3211" s="27"/>
    </row>
    <row r="3212" spans="1:26" ht="13.5" customHeight="1">
      <c r="A3212" s="383">
        <v>6736</v>
      </c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  <c r="V3212" s="27"/>
      <c r="W3212" s="27"/>
      <c r="X3212" s="27"/>
      <c r="Y3212" s="27"/>
      <c r="Z3212" s="27"/>
    </row>
    <row r="3213" spans="1:26" ht="13.5" customHeight="1">
      <c r="A3213" s="383">
        <v>6737</v>
      </c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  <c r="V3213" s="27"/>
      <c r="W3213" s="27"/>
      <c r="X3213" s="27"/>
      <c r="Y3213" s="27"/>
      <c r="Z3213" s="27"/>
    </row>
    <row r="3214" spans="1:26" ht="13.5" customHeight="1">
      <c r="A3214" s="383">
        <v>6738</v>
      </c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  <c r="V3214" s="27"/>
      <c r="W3214" s="27"/>
      <c r="X3214" s="27"/>
      <c r="Y3214" s="27"/>
      <c r="Z3214" s="27"/>
    </row>
    <row r="3215" spans="1:26" ht="13.5" customHeight="1">
      <c r="A3215" s="383">
        <v>6739</v>
      </c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  <c r="V3215" s="27"/>
      <c r="W3215" s="27"/>
      <c r="X3215" s="27"/>
      <c r="Y3215" s="27"/>
      <c r="Z3215" s="27"/>
    </row>
    <row r="3216" spans="1:26" ht="13.5" customHeight="1">
      <c r="A3216" s="383">
        <v>6740</v>
      </c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  <c r="V3216" s="27"/>
      <c r="W3216" s="27"/>
      <c r="X3216" s="27"/>
      <c r="Y3216" s="27"/>
      <c r="Z3216" s="27"/>
    </row>
    <row r="3217" spans="1:26" ht="13.5" customHeight="1">
      <c r="A3217" s="383">
        <v>6741</v>
      </c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  <c r="V3217" s="27"/>
      <c r="W3217" s="27"/>
      <c r="X3217" s="27"/>
      <c r="Y3217" s="27"/>
      <c r="Z3217" s="27"/>
    </row>
    <row r="3218" spans="1:26" ht="13.5" customHeight="1">
      <c r="A3218" s="383">
        <v>6742</v>
      </c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  <c r="V3218" s="27"/>
      <c r="W3218" s="27"/>
      <c r="X3218" s="27"/>
      <c r="Y3218" s="27"/>
      <c r="Z3218" s="27"/>
    </row>
    <row r="3219" spans="1:26" ht="13.5" customHeight="1">
      <c r="A3219" s="383">
        <v>6743</v>
      </c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  <c r="V3219" s="27"/>
      <c r="W3219" s="27"/>
      <c r="X3219" s="27"/>
      <c r="Y3219" s="27"/>
      <c r="Z3219" s="27"/>
    </row>
    <row r="3220" spans="1:26" ht="13.5" customHeight="1">
      <c r="A3220" s="383">
        <v>6744</v>
      </c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  <c r="V3220" s="27"/>
      <c r="W3220" s="27"/>
      <c r="X3220" s="27"/>
      <c r="Y3220" s="27"/>
      <c r="Z3220" s="27"/>
    </row>
    <row r="3221" spans="1:26" ht="13.5" customHeight="1">
      <c r="A3221" s="383">
        <v>6745</v>
      </c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  <c r="V3221" s="27"/>
      <c r="W3221" s="27"/>
      <c r="X3221" s="27"/>
      <c r="Y3221" s="27"/>
      <c r="Z3221" s="27"/>
    </row>
    <row r="3222" spans="1:26" ht="13.5" customHeight="1">
      <c r="A3222" s="383">
        <v>6746</v>
      </c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  <c r="V3222" s="27"/>
      <c r="W3222" s="27"/>
      <c r="X3222" s="27"/>
      <c r="Y3222" s="27"/>
      <c r="Z3222" s="27"/>
    </row>
    <row r="3223" spans="1:26" ht="13.5" customHeight="1">
      <c r="A3223" s="383">
        <v>6747</v>
      </c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  <c r="V3223" s="27"/>
      <c r="W3223" s="27"/>
      <c r="X3223" s="27"/>
      <c r="Y3223" s="27"/>
      <c r="Z3223" s="27"/>
    </row>
    <row r="3224" spans="1:26" ht="13.5" customHeight="1">
      <c r="A3224" s="383">
        <v>6748</v>
      </c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  <c r="V3224" s="27"/>
      <c r="W3224" s="27"/>
      <c r="X3224" s="27"/>
      <c r="Y3224" s="27"/>
      <c r="Z3224" s="27"/>
    </row>
    <row r="3225" spans="1:26" ht="13.5" customHeight="1">
      <c r="A3225" s="383">
        <v>6749</v>
      </c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  <c r="V3225" s="27"/>
      <c r="W3225" s="27"/>
      <c r="X3225" s="27"/>
      <c r="Y3225" s="27"/>
      <c r="Z3225" s="27"/>
    </row>
    <row r="3226" spans="1:26" ht="13.5" customHeight="1">
      <c r="A3226" s="383">
        <v>6750</v>
      </c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  <c r="V3226" s="27"/>
      <c r="W3226" s="27"/>
      <c r="X3226" s="27"/>
      <c r="Y3226" s="27"/>
      <c r="Z3226" s="27"/>
    </row>
    <row r="3227" spans="1:26" ht="13.5" customHeight="1">
      <c r="A3227" s="383">
        <v>6751</v>
      </c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  <c r="V3227" s="27"/>
      <c r="W3227" s="27"/>
      <c r="X3227" s="27"/>
      <c r="Y3227" s="27"/>
      <c r="Z3227" s="27"/>
    </row>
    <row r="3228" spans="1:26" ht="13.5" customHeight="1">
      <c r="A3228" s="383">
        <v>6752</v>
      </c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  <c r="V3228" s="27"/>
      <c r="W3228" s="27"/>
      <c r="X3228" s="27"/>
      <c r="Y3228" s="27"/>
      <c r="Z3228" s="27"/>
    </row>
    <row r="3229" spans="1:26" ht="13.5" customHeight="1">
      <c r="A3229" s="383">
        <v>6753</v>
      </c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  <c r="V3229" s="27"/>
      <c r="W3229" s="27"/>
      <c r="X3229" s="27"/>
      <c r="Y3229" s="27"/>
      <c r="Z3229" s="27"/>
    </row>
    <row r="3230" spans="1:26" ht="13.5" customHeight="1">
      <c r="A3230" s="383">
        <v>6754</v>
      </c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  <c r="V3230" s="27"/>
      <c r="W3230" s="27"/>
      <c r="X3230" s="27"/>
      <c r="Y3230" s="27"/>
      <c r="Z3230" s="27"/>
    </row>
    <row r="3231" spans="1:26" ht="13.5" customHeight="1">
      <c r="A3231" s="383">
        <v>6755</v>
      </c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  <c r="V3231" s="27"/>
      <c r="W3231" s="27"/>
      <c r="X3231" s="27"/>
      <c r="Y3231" s="27"/>
      <c r="Z3231" s="27"/>
    </row>
    <row r="3232" spans="1:26" ht="13.5" customHeight="1">
      <c r="A3232" s="383">
        <v>6756</v>
      </c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  <c r="V3232" s="27"/>
      <c r="W3232" s="27"/>
      <c r="X3232" s="27"/>
      <c r="Y3232" s="27"/>
      <c r="Z3232" s="27"/>
    </row>
    <row r="3233" spans="1:26" ht="13.5" customHeight="1">
      <c r="A3233" s="383">
        <v>6757</v>
      </c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  <c r="V3233" s="27"/>
      <c r="W3233" s="27"/>
      <c r="X3233" s="27"/>
      <c r="Y3233" s="27"/>
      <c r="Z3233" s="27"/>
    </row>
    <row r="3234" spans="1:26" ht="13.5" customHeight="1">
      <c r="A3234" s="383">
        <v>6758</v>
      </c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  <c r="V3234" s="27"/>
      <c r="W3234" s="27"/>
      <c r="X3234" s="27"/>
      <c r="Y3234" s="27"/>
      <c r="Z3234" s="27"/>
    </row>
    <row r="3235" spans="1:26" ht="13.5" customHeight="1">
      <c r="A3235" s="383">
        <v>6759</v>
      </c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  <c r="V3235" s="27"/>
      <c r="W3235" s="27"/>
      <c r="X3235" s="27"/>
      <c r="Y3235" s="27"/>
      <c r="Z3235" s="27"/>
    </row>
    <row r="3236" spans="1:26" ht="13.5" customHeight="1">
      <c r="A3236" s="383">
        <v>6760</v>
      </c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  <c r="V3236" s="27"/>
      <c r="W3236" s="27"/>
      <c r="X3236" s="27"/>
      <c r="Y3236" s="27"/>
      <c r="Z3236" s="27"/>
    </row>
    <row r="3237" spans="1:26" ht="13.5" customHeight="1">
      <c r="A3237" s="383">
        <v>6761</v>
      </c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  <c r="V3237" s="27"/>
      <c r="W3237" s="27"/>
      <c r="X3237" s="27"/>
      <c r="Y3237" s="27"/>
      <c r="Z3237" s="27"/>
    </row>
    <row r="3238" spans="1:26" ht="13.5" customHeight="1">
      <c r="A3238" s="383">
        <v>6762</v>
      </c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  <c r="V3238" s="27"/>
      <c r="W3238" s="27"/>
      <c r="X3238" s="27"/>
      <c r="Y3238" s="27"/>
      <c r="Z3238" s="27"/>
    </row>
    <row r="3239" spans="1:26" ht="13.5" customHeight="1">
      <c r="A3239" s="383">
        <v>6763</v>
      </c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  <c r="V3239" s="27"/>
      <c r="W3239" s="27"/>
      <c r="X3239" s="27"/>
      <c r="Y3239" s="27"/>
      <c r="Z3239" s="27"/>
    </row>
    <row r="3240" spans="1:26" ht="13.5" customHeight="1">
      <c r="A3240" s="383">
        <v>6764</v>
      </c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  <c r="V3240" s="27"/>
      <c r="W3240" s="27"/>
      <c r="X3240" s="27"/>
      <c r="Y3240" s="27"/>
      <c r="Z3240" s="27"/>
    </row>
    <row r="3241" spans="1:26" ht="13.5" customHeight="1">
      <c r="A3241" s="383">
        <v>6765</v>
      </c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  <c r="V3241" s="27"/>
      <c r="W3241" s="27"/>
      <c r="X3241" s="27"/>
      <c r="Y3241" s="27"/>
      <c r="Z3241" s="27"/>
    </row>
    <row r="3242" spans="1:26" ht="13.5" customHeight="1">
      <c r="A3242" s="383">
        <v>6766</v>
      </c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</row>
    <row r="3243" spans="1:26" ht="13.5" customHeight="1">
      <c r="A3243" s="383">
        <v>6768</v>
      </c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  <c r="V3243" s="27"/>
      <c r="W3243" s="27"/>
      <c r="X3243" s="27"/>
      <c r="Y3243" s="27"/>
      <c r="Z3243" s="27"/>
    </row>
    <row r="3244" spans="1:26" ht="13.5" customHeight="1">
      <c r="A3244" s="383">
        <v>6769</v>
      </c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  <c r="V3244" s="27"/>
      <c r="W3244" s="27"/>
      <c r="X3244" s="27"/>
      <c r="Y3244" s="27"/>
      <c r="Z3244" s="27"/>
    </row>
    <row r="3245" spans="1:26" ht="13.5" customHeight="1">
      <c r="A3245" s="383">
        <v>6770</v>
      </c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  <c r="V3245" s="27"/>
      <c r="W3245" s="27"/>
      <c r="X3245" s="27"/>
      <c r="Y3245" s="27"/>
      <c r="Z3245" s="27"/>
    </row>
    <row r="3246" spans="1:26" ht="13.5" customHeight="1">
      <c r="A3246" s="383">
        <v>6771</v>
      </c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  <c r="V3246" s="27"/>
      <c r="W3246" s="27"/>
      <c r="X3246" s="27"/>
      <c r="Y3246" s="27"/>
      <c r="Z3246" s="27"/>
    </row>
    <row r="3247" spans="1:26" ht="13.5" customHeight="1">
      <c r="A3247" s="383">
        <v>6772</v>
      </c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  <c r="V3247" s="27"/>
      <c r="W3247" s="27"/>
      <c r="X3247" s="27"/>
      <c r="Y3247" s="27"/>
      <c r="Z3247" s="27"/>
    </row>
    <row r="3248" spans="1:26" ht="13.5" customHeight="1">
      <c r="A3248" s="383">
        <v>6774</v>
      </c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  <c r="V3248" s="27"/>
      <c r="W3248" s="27"/>
      <c r="X3248" s="27"/>
      <c r="Y3248" s="27"/>
      <c r="Z3248" s="27"/>
    </row>
    <row r="3249" spans="1:26" ht="13.5" customHeight="1">
      <c r="A3249" s="383">
        <v>6775</v>
      </c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  <c r="V3249" s="27"/>
      <c r="W3249" s="27"/>
      <c r="X3249" s="27"/>
      <c r="Y3249" s="27"/>
      <c r="Z3249" s="27"/>
    </row>
    <row r="3250" spans="1:26" ht="13.5" customHeight="1">
      <c r="A3250" s="383">
        <v>6776</v>
      </c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  <c r="V3250" s="27"/>
      <c r="W3250" s="27"/>
      <c r="X3250" s="27"/>
      <c r="Y3250" s="27"/>
      <c r="Z3250" s="27"/>
    </row>
    <row r="3251" spans="1:26" ht="13.5" customHeight="1">
      <c r="A3251" s="383">
        <v>6777</v>
      </c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  <c r="V3251" s="27"/>
      <c r="W3251" s="27"/>
      <c r="X3251" s="27"/>
      <c r="Y3251" s="27"/>
      <c r="Z3251" s="27"/>
    </row>
    <row r="3252" spans="1:26" ht="13.5" customHeight="1">
      <c r="A3252" s="383">
        <v>6778</v>
      </c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  <c r="V3252" s="27"/>
      <c r="W3252" s="27"/>
      <c r="X3252" s="27"/>
      <c r="Y3252" s="27"/>
      <c r="Z3252" s="27"/>
    </row>
    <row r="3253" spans="1:26" ht="13.5" customHeight="1">
      <c r="A3253" s="383">
        <v>6779</v>
      </c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  <c r="V3253" s="27"/>
      <c r="W3253" s="27"/>
      <c r="X3253" s="27"/>
      <c r="Y3253" s="27"/>
      <c r="Z3253" s="27"/>
    </row>
    <row r="3254" spans="1:26" ht="13.5" customHeight="1">
      <c r="A3254" s="383">
        <v>6780</v>
      </c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  <c r="V3254" s="27"/>
      <c r="W3254" s="27"/>
      <c r="X3254" s="27"/>
      <c r="Y3254" s="27"/>
      <c r="Z3254" s="27"/>
    </row>
    <row r="3255" spans="1:26" ht="13.5" customHeight="1">
      <c r="A3255" s="383">
        <v>6781</v>
      </c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  <c r="V3255" s="27"/>
      <c r="W3255" s="27"/>
      <c r="X3255" s="27"/>
      <c r="Y3255" s="27"/>
      <c r="Z3255" s="27"/>
    </row>
    <row r="3256" spans="1:26" ht="13.5" customHeight="1">
      <c r="A3256" s="383">
        <v>6782</v>
      </c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  <c r="V3256" s="27"/>
      <c r="W3256" s="27"/>
      <c r="X3256" s="27"/>
      <c r="Y3256" s="27"/>
      <c r="Z3256" s="27"/>
    </row>
    <row r="3257" spans="1:26" ht="13.5" customHeight="1">
      <c r="A3257" s="383">
        <v>6783</v>
      </c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  <c r="V3257" s="27"/>
      <c r="W3257" s="27"/>
      <c r="X3257" s="27"/>
      <c r="Y3257" s="27"/>
      <c r="Z3257" s="27"/>
    </row>
    <row r="3258" spans="1:26" ht="13.5" customHeight="1">
      <c r="A3258" s="383">
        <v>6784</v>
      </c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  <c r="V3258" s="27"/>
      <c r="W3258" s="27"/>
      <c r="X3258" s="27"/>
      <c r="Y3258" s="27"/>
      <c r="Z3258" s="27"/>
    </row>
    <row r="3259" spans="1:26" ht="13.5" customHeight="1">
      <c r="A3259" s="383">
        <v>6785</v>
      </c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  <c r="V3259" s="27"/>
      <c r="W3259" s="27"/>
      <c r="X3259" s="27"/>
      <c r="Y3259" s="27"/>
      <c r="Z3259" s="27"/>
    </row>
    <row r="3260" spans="1:26" ht="13.5" customHeight="1">
      <c r="A3260" s="383">
        <v>6786</v>
      </c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  <c r="V3260" s="27"/>
      <c r="W3260" s="27"/>
      <c r="X3260" s="27"/>
      <c r="Y3260" s="27"/>
      <c r="Z3260" s="27"/>
    </row>
    <row r="3261" spans="1:26" ht="13.5" customHeight="1">
      <c r="A3261" s="383">
        <v>6787</v>
      </c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  <c r="V3261" s="27"/>
      <c r="W3261" s="27"/>
      <c r="X3261" s="27"/>
      <c r="Y3261" s="27"/>
      <c r="Z3261" s="27"/>
    </row>
    <row r="3262" spans="1:26" ht="13.5" customHeight="1">
      <c r="A3262" s="383">
        <v>6788</v>
      </c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  <c r="V3262" s="27"/>
      <c r="W3262" s="27"/>
      <c r="X3262" s="27"/>
      <c r="Y3262" s="27"/>
      <c r="Z3262" s="27"/>
    </row>
    <row r="3263" spans="1:26" ht="13.5" customHeight="1">
      <c r="A3263" s="383">
        <v>6790</v>
      </c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  <c r="V3263" s="27"/>
      <c r="W3263" s="27"/>
      <c r="X3263" s="27"/>
      <c r="Y3263" s="27"/>
      <c r="Z3263" s="27"/>
    </row>
    <row r="3264" spans="1:26" ht="13.5" customHeight="1">
      <c r="A3264" s="383">
        <v>6791</v>
      </c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  <c r="V3264" s="27"/>
      <c r="W3264" s="27"/>
      <c r="X3264" s="27"/>
      <c r="Y3264" s="27"/>
      <c r="Z3264" s="27"/>
    </row>
    <row r="3265" spans="1:26" ht="13.5" customHeight="1">
      <c r="A3265" s="383">
        <v>6792</v>
      </c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  <c r="V3265" s="27"/>
      <c r="W3265" s="27"/>
      <c r="X3265" s="27"/>
      <c r="Y3265" s="27"/>
      <c r="Z3265" s="27"/>
    </row>
    <row r="3266" spans="1:26" ht="13.5" customHeight="1">
      <c r="A3266" s="383">
        <v>6793</v>
      </c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  <c r="V3266" s="27"/>
      <c r="W3266" s="27"/>
      <c r="X3266" s="27"/>
      <c r="Y3266" s="27"/>
      <c r="Z3266" s="27"/>
    </row>
    <row r="3267" spans="1:26" ht="13.5" customHeight="1">
      <c r="A3267" s="383">
        <v>6794</v>
      </c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  <c r="V3267" s="27"/>
      <c r="W3267" s="27"/>
      <c r="X3267" s="27"/>
      <c r="Y3267" s="27"/>
      <c r="Z3267" s="27"/>
    </row>
    <row r="3268" spans="1:26" ht="13.5" customHeight="1">
      <c r="A3268" s="383">
        <v>6795</v>
      </c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  <c r="V3268" s="27"/>
      <c r="W3268" s="27"/>
      <c r="X3268" s="27"/>
      <c r="Y3268" s="27"/>
      <c r="Z3268" s="27"/>
    </row>
    <row r="3269" spans="1:26" ht="13.5" customHeight="1">
      <c r="A3269" s="383">
        <v>6797</v>
      </c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  <c r="V3269" s="27"/>
      <c r="W3269" s="27"/>
      <c r="X3269" s="27"/>
      <c r="Y3269" s="27"/>
      <c r="Z3269" s="27"/>
    </row>
    <row r="3270" spans="1:26" ht="13.5" customHeight="1">
      <c r="A3270" s="383">
        <v>6798</v>
      </c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  <c r="V3270" s="27"/>
      <c r="W3270" s="27"/>
      <c r="X3270" s="27"/>
      <c r="Y3270" s="27"/>
      <c r="Z3270" s="27"/>
    </row>
    <row r="3271" spans="1:26" ht="13.5" customHeight="1">
      <c r="A3271" s="383">
        <v>6799</v>
      </c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  <c r="V3271" s="27"/>
      <c r="W3271" s="27"/>
      <c r="X3271" s="27"/>
      <c r="Y3271" s="27"/>
      <c r="Z3271" s="27"/>
    </row>
    <row r="3272" spans="1:26" ht="13.5" customHeight="1">
      <c r="A3272" s="383">
        <v>6800</v>
      </c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  <c r="V3272" s="27"/>
      <c r="W3272" s="27"/>
      <c r="X3272" s="27"/>
      <c r="Y3272" s="27"/>
      <c r="Z3272" s="27"/>
    </row>
    <row r="3273" spans="1:26" ht="13.5" customHeight="1">
      <c r="A3273" s="383">
        <v>6802</v>
      </c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  <c r="V3273" s="27"/>
      <c r="W3273" s="27"/>
      <c r="X3273" s="27"/>
      <c r="Y3273" s="27"/>
      <c r="Z3273" s="27"/>
    </row>
    <row r="3274" spans="1:26" ht="13.5" customHeight="1">
      <c r="A3274" s="383">
        <v>6803</v>
      </c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  <c r="V3274" s="27"/>
      <c r="W3274" s="27"/>
      <c r="X3274" s="27"/>
      <c r="Y3274" s="27"/>
      <c r="Z3274" s="27"/>
    </row>
    <row r="3275" spans="1:26" ht="13.5" customHeight="1">
      <c r="A3275" s="383">
        <v>6804</v>
      </c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  <c r="V3275" s="27"/>
      <c r="W3275" s="27"/>
      <c r="X3275" s="27"/>
      <c r="Y3275" s="27"/>
      <c r="Z3275" s="27"/>
    </row>
    <row r="3276" spans="1:26" ht="13.5" customHeight="1">
      <c r="A3276" s="383">
        <v>6805</v>
      </c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  <c r="V3276" s="27"/>
      <c r="W3276" s="27"/>
      <c r="X3276" s="27"/>
      <c r="Y3276" s="27"/>
      <c r="Z3276" s="27"/>
    </row>
    <row r="3277" spans="1:26" ht="13.5" customHeight="1">
      <c r="A3277" s="383">
        <v>6806</v>
      </c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  <c r="V3277" s="27"/>
      <c r="W3277" s="27"/>
      <c r="X3277" s="27"/>
      <c r="Y3277" s="27"/>
      <c r="Z3277" s="27"/>
    </row>
    <row r="3278" spans="1:26" ht="13.5" customHeight="1">
      <c r="A3278" s="383">
        <v>6807</v>
      </c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  <c r="V3278" s="27"/>
      <c r="W3278" s="27"/>
      <c r="X3278" s="27"/>
      <c r="Y3278" s="27"/>
      <c r="Z3278" s="27"/>
    </row>
    <row r="3279" spans="1:26" ht="13.5" customHeight="1">
      <c r="A3279" s="383">
        <v>6808</v>
      </c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  <c r="V3279" s="27"/>
      <c r="W3279" s="27"/>
      <c r="X3279" s="27"/>
      <c r="Y3279" s="27"/>
      <c r="Z3279" s="27"/>
    </row>
    <row r="3280" spans="1:26" ht="13.5" customHeight="1">
      <c r="A3280" s="383">
        <v>6809</v>
      </c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  <c r="V3280" s="27"/>
      <c r="W3280" s="27"/>
      <c r="X3280" s="27"/>
      <c r="Y3280" s="27"/>
      <c r="Z3280" s="27"/>
    </row>
    <row r="3281" spans="1:26" ht="13.5" customHeight="1">
      <c r="A3281" s="383">
        <v>6810</v>
      </c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  <c r="V3281" s="27"/>
      <c r="W3281" s="27"/>
      <c r="X3281" s="27"/>
      <c r="Y3281" s="27"/>
      <c r="Z3281" s="27"/>
    </row>
    <row r="3282" spans="1:26" ht="13.5" customHeight="1">
      <c r="A3282" s="383">
        <v>6811</v>
      </c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  <c r="V3282" s="27"/>
      <c r="W3282" s="27"/>
      <c r="X3282" s="27"/>
      <c r="Y3282" s="27"/>
      <c r="Z3282" s="27"/>
    </row>
    <row r="3283" spans="1:26" ht="13.5" customHeight="1">
      <c r="A3283" s="383">
        <v>6812</v>
      </c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  <c r="V3283" s="27"/>
      <c r="W3283" s="27"/>
      <c r="X3283" s="27"/>
      <c r="Y3283" s="27"/>
      <c r="Z3283" s="27"/>
    </row>
    <row r="3284" spans="1:26" ht="13.5" customHeight="1">
      <c r="A3284" s="383">
        <v>6813</v>
      </c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  <c r="V3284" s="27"/>
      <c r="W3284" s="27"/>
      <c r="X3284" s="27"/>
      <c r="Y3284" s="27"/>
      <c r="Z3284" s="27"/>
    </row>
    <row r="3285" spans="1:26" ht="13.5" customHeight="1">
      <c r="A3285" s="383">
        <v>6814</v>
      </c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  <c r="V3285" s="27"/>
      <c r="W3285" s="27"/>
      <c r="X3285" s="27"/>
      <c r="Y3285" s="27"/>
      <c r="Z3285" s="27"/>
    </row>
    <row r="3286" spans="1:26" ht="13.5" customHeight="1">
      <c r="A3286" s="383">
        <v>6815</v>
      </c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  <c r="V3286" s="27"/>
      <c r="W3286" s="27"/>
      <c r="X3286" s="27"/>
      <c r="Y3286" s="27"/>
      <c r="Z3286" s="27"/>
    </row>
    <row r="3287" spans="1:26" ht="13.5" customHeight="1">
      <c r="A3287" s="383">
        <v>6817</v>
      </c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  <c r="V3287" s="27"/>
      <c r="W3287" s="27"/>
      <c r="X3287" s="27"/>
      <c r="Y3287" s="27"/>
      <c r="Z3287" s="27"/>
    </row>
    <row r="3288" spans="1:26" ht="13.5" customHeight="1">
      <c r="A3288" s="383">
        <v>6818</v>
      </c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  <c r="V3288" s="27"/>
      <c r="W3288" s="27"/>
      <c r="X3288" s="27"/>
      <c r="Y3288" s="27"/>
      <c r="Z3288" s="27"/>
    </row>
    <row r="3289" spans="1:26" ht="13.5" customHeight="1">
      <c r="A3289" s="383">
        <v>6819</v>
      </c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  <c r="V3289" s="27"/>
      <c r="W3289" s="27"/>
      <c r="X3289" s="27"/>
      <c r="Y3289" s="27"/>
      <c r="Z3289" s="27"/>
    </row>
    <row r="3290" spans="1:26" ht="13.5" customHeight="1">
      <c r="A3290" s="383">
        <v>6820</v>
      </c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  <c r="V3290" s="27"/>
      <c r="W3290" s="27"/>
      <c r="X3290" s="27"/>
      <c r="Y3290" s="27"/>
      <c r="Z3290" s="27"/>
    </row>
    <row r="3291" spans="1:26" ht="13.5" customHeight="1">
      <c r="A3291" s="383">
        <v>6823</v>
      </c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  <c r="V3291" s="27"/>
      <c r="W3291" s="27"/>
      <c r="X3291" s="27"/>
      <c r="Y3291" s="27"/>
      <c r="Z3291" s="27"/>
    </row>
    <row r="3292" spans="1:26" ht="13.5" customHeight="1">
      <c r="A3292" s="383">
        <v>6824</v>
      </c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  <c r="V3292" s="27"/>
      <c r="W3292" s="27"/>
      <c r="X3292" s="27"/>
      <c r="Y3292" s="27"/>
      <c r="Z3292" s="27"/>
    </row>
    <row r="3293" spans="1:26" ht="13.5" customHeight="1">
      <c r="A3293" s="383">
        <v>6825</v>
      </c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  <c r="V3293" s="27"/>
      <c r="W3293" s="27"/>
      <c r="X3293" s="27"/>
      <c r="Y3293" s="27"/>
      <c r="Z3293" s="27"/>
    </row>
    <row r="3294" spans="1:26" ht="13.5" customHeight="1">
      <c r="A3294" s="383">
        <v>6826</v>
      </c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  <c r="V3294" s="27"/>
      <c r="W3294" s="27"/>
      <c r="X3294" s="27"/>
      <c r="Y3294" s="27"/>
      <c r="Z3294" s="27"/>
    </row>
    <row r="3295" spans="1:26" ht="13.5" customHeight="1">
      <c r="A3295" s="383">
        <v>6827</v>
      </c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  <c r="V3295" s="27"/>
      <c r="W3295" s="27"/>
      <c r="X3295" s="27"/>
      <c r="Y3295" s="27"/>
      <c r="Z3295" s="27"/>
    </row>
    <row r="3296" spans="1:26" ht="13.5" customHeight="1">
      <c r="A3296" s="383">
        <v>6828</v>
      </c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  <c r="V3296" s="27"/>
      <c r="W3296" s="27"/>
      <c r="X3296" s="27"/>
      <c r="Y3296" s="27"/>
      <c r="Z3296" s="27"/>
    </row>
    <row r="3297" spans="1:26" ht="13.5" customHeight="1">
      <c r="A3297" s="383">
        <v>6829</v>
      </c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  <c r="V3297" s="27"/>
      <c r="W3297" s="27"/>
      <c r="X3297" s="27"/>
      <c r="Y3297" s="27"/>
      <c r="Z3297" s="27"/>
    </row>
    <row r="3298" spans="1:26" ht="13.5" customHeight="1">
      <c r="A3298" s="383">
        <v>6830</v>
      </c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7"/>
      <c r="W3298" s="27"/>
      <c r="X3298" s="27"/>
      <c r="Y3298" s="27"/>
      <c r="Z3298" s="27"/>
    </row>
    <row r="3299" spans="1:26" ht="13.5" customHeight="1">
      <c r="A3299" s="383">
        <v>6831</v>
      </c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  <c r="V3299" s="27"/>
      <c r="W3299" s="27"/>
      <c r="X3299" s="27"/>
      <c r="Y3299" s="27"/>
      <c r="Z3299" s="27"/>
    </row>
    <row r="3300" spans="1:26" ht="13.5" customHeight="1">
      <c r="A3300" s="383">
        <v>6832</v>
      </c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  <c r="V3300" s="27"/>
      <c r="W3300" s="27"/>
      <c r="X3300" s="27"/>
      <c r="Y3300" s="27"/>
      <c r="Z3300" s="27"/>
    </row>
    <row r="3301" spans="1:26" ht="13.5" customHeight="1">
      <c r="A3301" s="383">
        <v>6833</v>
      </c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  <c r="V3301" s="27"/>
      <c r="W3301" s="27"/>
      <c r="X3301" s="27"/>
      <c r="Y3301" s="27"/>
      <c r="Z3301" s="27"/>
    </row>
    <row r="3302" spans="1:26" ht="13.5" customHeight="1">
      <c r="A3302" s="383">
        <v>6834</v>
      </c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</row>
    <row r="3303" spans="1:26" ht="13.5" customHeight="1">
      <c r="A3303" s="383">
        <v>6835</v>
      </c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7"/>
      <c r="W3303" s="27"/>
      <c r="X3303" s="27"/>
      <c r="Y3303" s="27"/>
      <c r="Z3303" s="27"/>
    </row>
    <row r="3304" spans="1:26" ht="13.5" customHeight="1">
      <c r="A3304" s="383">
        <v>6836</v>
      </c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7"/>
      <c r="W3304" s="27"/>
      <c r="X3304" s="27"/>
      <c r="Y3304" s="27"/>
      <c r="Z3304" s="27"/>
    </row>
    <row r="3305" spans="1:26" ht="13.5" customHeight="1">
      <c r="A3305" s="383">
        <v>6837</v>
      </c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7"/>
      <c r="W3305" s="27"/>
      <c r="X3305" s="27"/>
      <c r="Y3305" s="27"/>
      <c r="Z3305" s="27"/>
    </row>
    <row r="3306" spans="1:26" ht="13.5" customHeight="1">
      <c r="A3306" s="383">
        <v>6838</v>
      </c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  <c r="V3306" s="27"/>
      <c r="W3306" s="27"/>
      <c r="X3306" s="27"/>
      <c r="Y3306" s="27"/>
      <c r="Z3306" s="27"/>
    </row>
    <row r="3307" spans="1:26" ht="13.5" customHeight="1">
      <c r="A3307" s="383">
        <v>6839</v>
      </c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  <c r="V3307" s="27"/>
      <c r="W3307" s="27"/>
      <c r="X3307" s="27"/>
      <c r="Y3307" s="27"/>
      <c r="Z3307" s="27"/>
    </row>
    <row r="3308" spans="1:26" ht="13.5" customHeight="1">
      <c r="A3308" s="383">
        <v>6841</v>
      </c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  <c r="V3308" s="27"/>
      <c r="W3308" s="27"/>
      <c r="X3308" s="27"/>
      <c r="Y3308" s="27"/>
      <c r="Z3308" s="27"/>
    </row>
    <row r="3309" spans="1:26" ht="13.5" customHeight="1">
      <c r="A3309" s="383">
        <v>6842</v>
      </c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  <c r="V3309" s="27"/>
      <c r="W3309" s="27"/>
      <c r="X3309" s="27"/>
      <c r="Y3309" s="27"/>
      <c r="Z3309" s="27"/>
    </row>
    <row r="3310" spans="1:26" ht="13.5" customHeight="1">
      <c r="A3310" s="383">
        <v>6843</v>
      </c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  <c r="V3310" s="27"/>
      <c r="W3310" s="27"/>
      <c r="X3310" s="27"/>
      <c r="Y3310" s="27"/>
      <c r="Z3310" s="27"/>
    </row>
    <row r="3311" spans="1:26" ht="13.5" customHeight="1">
      <c r="A3311" s="383">
        <v>6844</v>
      </c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7"/>
      <c r="W3311" s="27"/>
      <c r="X3311" s="27"/>
      <c r="Y3311" s="27"/>
      <c r="Z3311" s="27"/>
    </row>
    <row r="3312" spans="1:26" ht="13.5" customHeight="1">
      <c r="A3312" s="383">
        <v>6845</v>
      </c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  <c r="V3312" s="27"/>
      <c r="W3312" s="27"/>
      <c r="X3312" s="27"/>
      <c r="Y3312" s="27"/>
      <c r="Z3312" s="27"/>
    </row>
    <row r="3313" spans="1:26" ht="13.5" customHeight="1">
      <c r="A3313" s="383">
        <v>6847</v>
      </c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7"/>
      <c r="W3313" s="27"/>
      <c r="X3313" s="27"/>
      <c r="Y3313" s="27"/>
      <c r="Z3313" s="27"/>
    </row>
    <row r="3314" spans="1:26" ht="13.5" customHeight="1">
      <c r="A3314" s="383">
        <v>6848</v>
      </c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7"/>
      <c r="W3314" s="27"/>
      <c r="X3314" s="27"/>
      <c r="Y3314" s="27"/>
      <c r="Z3314" s="27"/>
    </row>
    <row r="3315" spans="1:26" ht="13.5" customHeight="1">
      <c r="A3315" s="383">
        <v>6850</v>
      </c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7"/>
      <c r="W3315" s="27"/>
      <c r="X3315" s="27"/>
      <c r="Y3315" s="27"/>
      <c r="Z3315" s="27"/>
    </row>
    <row r="3316" spans="1:26" ht="13.5" customHeight="1">
      <c r="A3316" s="383">
        <v>6851</v>
      </c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  <c r="V3316" s="27"/>
      <c r="W3316" s="27"/>
      <c r="X3316" s="27"/>
      <c r="Y3316" s="27"/>
      <c r="Z3316" s="27"/>
    </row>
    <row r="3317" spans="1:26" ht="13.5" customHeight="1">
      <c r="A3317" s="383">
        <v>6852</v>
      </c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  <c r="V3317" s="27"/>
      <c r="W3317" s="27"/>
      <c r="X3317" s="27"/>
      <c r="Y3317" s="27"/>
      <c r="Z3317" s="27"/>
    </row>
    <row r="3318" spans="1:26" ht="13.5" customHeight="1">
      <c r="A3318" s="383">
        <v>6853</v>
      </c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7"/>
      <c r="W3318" s="27"/>
      <c r="X3318" s="27"/>
      <c r="Y3318" s="27"/>
      <c r="Z3318" s="27"/>
    </row>
    <row r="3319" spans="1:26" ht="13.5" customHeight="1">
      <c r="A3319" s="383">
        <v>6854</v>
      </c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  <c r="V3319" s="27"/>
      <c r="W3319" s="27"/>
      <c r="X3319" s="27"/>
      <c r="Y3319" s="27"/>
      <c r="Z3319" s="27"/>
    </row>
    <row r="3320" spans="1:26" ht="13.5" customHeight="1">
      <c r="A3320" s="383">
        <v>6855</v>
      </c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7"/>
      <c r="W3320" s="27"/>
      <c r="X3320" s="27"/>
      <c r="Y3320" s="27"/>
      <c r="Z3320" s="27"/>
    </row>
    <row r="3321" spans="1:26" ht="13.5" customHeight="1">
      <c r="A3321" s="383">
        <v>6856</v>
      </c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7"/>
      <c r="W3321" s="27"/>
      <c r="X3321" s="27"/>
      <c r="Y3321" s="27"/>
      <c r="Z3321" s="27"/>
    </row>
    <row r="3322" spans="1:26" ht="13.5" customHeight="1">
      <c r="A3322" s="383">
        <v>6857</v>
      </c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7"/>
      <c r="W3322" s="27"/>
      <c r="X3322" s="27"/>
      <c r="Y3322" s="27"/>
      <c r="Z3322" s="27"/>
    </row>
    <row r="3323" spans="1:26" ht="13.5" customHeight="1">
      <c r="A3323" s="383">
        <v>6859</v>
      </c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  <c r="V3323" s="27"/>
      <c r="W3323" s="27"/>
      <c r="X3323" s="27"/>
      <c r="Y3323" s="27"/>
      <c r="Z3323" s="27"/>
    </row>
    <row r="3324" spans="1:26" ht="13.5" customHeight="1">
      <c r="A3324" s="383">
        <v>6860</v>
      </c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7"/>
      <c r="W3324" s="27"/>
      <c r="X3324" s="27"/>
      <c r="Y3324" s="27"/>
      <c r="Z3324" s="27"/>
    </row>
    <row r="3325" spans="1:26" ht="13.5" customHeight="1">
      <c r="A3325" s="383">
        <v>6861</v>
      </c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  <c r="V3325" s="27"/>
      <c r="W3325" s="27"/>
      <c r="X3325" s="27"/>
      <c r="Y3325" s="27"/>
      <c r="Z3325" s="27"/>
    </row>
    <row r="3326" spans="1:26" ht="13.5" customHeight="1">
      <c r="A3326" s="383">
        <v>6862</v>
      </c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7"/>
      <c r="W3326" s="27"/>
      <c r="X3326" s="27"/>
      <c r="Y3326" s="27"/>
      <c r="Z3326" s="27"/>
    </row>
    <row r="3327" spans="1:26" ht="13.5" customHeight="1">
      <c r="A3327" s="383">
        <v>6865</v>
      </c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7"/>
      <c r="W3327" s="27"/>
      <c r="X3327" s="27"/>
      <c r="Y3327" s="27"/>
      <c r="Z3327" s="27"/>
    </row>
    <row r="3328" spans="1:26" ht="13.5" customHeight="1">
      <c r="A3328" s="383">
        <v>6868</v>
      </c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7"/>
      <c r="W3328" s="27"/>
      <c r="X3328" s="27"/>
      <c r="Y3328" s="27"/>
      <c r="Z3328" s="27"/>
    </row>
    <row r="3329" spans="1:26" ht="13.5" customHeight="1">
      <c r="A3329" s="383">
        <v>6870</v>
      </c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7"/>
      <c r="W3329" s="27"/>
      <c r="X3329" s="27"/>
      <c r="Y3329" s="27"/>
      <c r="Z3329" s="27"/>
    </row>
    <row r="3330" spans="1:26" ht="13.5" customHeight="1">
      <c r="A3330" s="383">
        <v>6871</v>
      </c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7"/>
      <c r="W3330" s="27"/>
      <c r="X3330" s="27"/>
      <c r="Y3330" s="27"/>
      <c r="Z3330" s="27"/>
    </row>
    <row r="3331" spans="1:26" ht="13.5" customHeight="1">
      <c r="A3331" s="383">
        <v>6873</v>
      </c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  <c r="V3331" s="27"/>
      <c r="W3331" s="27"/>
      <c r="X3331" s="27"/>
      <c r="Y3331" s="27"/>
      <c r="Z3331" s="27"/>
    </row>
    <row r="3332" spans="1:26" ht="13.5" customHeight="1">
      <c r="A3332" s="383">
        <v>6874</v>
      </c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7"/>
      <c r="W3332" s="27"/>
      <c r="X3332" s="27"/>
      <c r="Y3332" s="27"/>
      <c r="Z3332" s="27"/>
    </row>
    <row r="3333" spans="1:26" ht="13.5" customHeight="1">
      <c r="A3333" s="383">
        <v>6875</v>
      </c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7"/>
      <c r="W3333" s="27"/>
      <c r="X3333" s="27"/>
      <c r="Y3333" s="27"/>
      <c r="Z3333" s="27"/>
    </row>
    <row r="3334" spans="1:26" ht="13.5" customHeight="1">
      <c r="A3334" s="383">
        <v>6877</v>
      </c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7"/>
      <c r="W3334" s="27"/>
      <c r="X3334" s="27"/>
      <c r="Y3334" s="27"/>
      <c r="Z3334" s="27"/>
    </row>
    <row r="3335" spans="1:26" ht="13.5" customHeight="1">
      <c r="A3335" s="383">
        <v>6878</v>
      </c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  <c r="V3335" s="27"/>
      <c r="W3335" s="27"/>
      <c r="X3335" s="27"/>
      <c r="Y3335" s="27"/>
      <c r="Z3335" s="27"/>
    </row>
    <row r="3336" spans="1:26" ht="13.5" customHeight="1">
      <c r="A3336" s="383">
        <v>6879</v>
      </c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7"/>
      <c r="W3336" s="27"/>
      <c r="X3336" s="27"/>
      <c r="Y3336" s="27"/>
      <c r="Z3336" s="27"/>
    </row>
    <row r="3337" spans="1:26" ht="13.5" customHeight="1">
      <c r="A3337" s="383">
        <v>6881</v>
      </c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7"/>
      <c r="W3337" s="27"/>
      <c r="X3337" s="27"/>
      <c r="Y3337" s="27"/>
      <c r="Z3337" s="27"/>
    </row>
    <row r="3338" spans="1:26" ht="13.5" customHeight="1">
      <c r="A3338" s="383">
        <v>6882</v>
      </c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7"/>
      <c r="W3338" s="27"/>
      <c r="X3338" s="27"/>
      <c r="Y3338" s="27"/>
      <c r="Z3338" s="27"/>
    </row>
    <row r="3339" spans="1:26" ht="13.5" customHeight="1">
      <c r="A3339" s="383">
        <v>6883</v>
      </c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7"/>
      <c r="W3339" s="27"/>
      <c r="X3339" s="27"/>
      <c r="Y3339" s="27"/>
      <c r="Z3339" s="27"/>
    </row>
    <row r="3340" spans="1:26" ht="13.5" customHeight="1">
      <c r="A3340" s="383">
        <v>6888</v>
      </c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7"/>
      <c r="W3340" s="27"/>
      <c r="X3340" s="27"/>
      <c r="Y3340" s="27"/>
      <c r="Z3340" s="27"/>
    </row>
    <row r="3341" spans="1:26" ht="13.5" customHeight="1">
      <c r="A3341" s="383">
        <v>6889</v>
      </c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  <c r="V3341" s="27"/>
      <c r="W3341" s="27"/>
      <c r="X3341" s="27"/>
      <c r="Y3341" s="27"/>
      <c r="Z3341" s="27"/>
    </row>
    <row r="3342" spans="1:26" ht="13.5" customHeight="1">
      <c r="A3342" s="383">
        <v>6892</v>
      </c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  <c r="V3342" s="27"/>
      <c r="W3342" s="27"/>
      <c r="X3342" s="27"/>
      <c r="Y3342" s="27"/>
      <c r="Z3342" s="27"/>
    </row>
    <row r="3343" spans="1:26" ht="13.5" customHeight="1">
      <c r="A3343" s="383">
        <v>6893</v>
      </c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  <c r="V3343" s="27"/>
      <c r="W3343" s="27"/>
      <c r="X3343" s="27"/>
      <c r="Y3343" s="27"/>
      <c r="Z3343" s="27"/>
    </row>
    <row r="3344" spans="1:26" ht="13.5" customHeight="1">
      <c r="A3344" s="383">
        <v>6897</v>
      </c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  <c r="V3344" s="27"/>
      <c r="W3344" s="27"/>
      <c r="X3344" s="27"/>
      <c r="Y3344" s="27"/>
      <c r="Z3344" s="27"/>
    </row>
    <row r="3345" spans="1:26" ht="13.5" customHeight="1">
      <c r="A3345" s="383">
        <v>6898</v>
      </c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  <c r="V3345" s="27"/>
      <c r="W3345" s="27"/>
      <c r="X3345" s="27"/>
      <c r="Y3345" s="27"/>
      <c r="Z3345" s="27"/>
    </row>
    <row r="3346" spans="1:26" ht="13.5" customHeight="1">
      <c r="A3346" s="383">
        <v>6899</v>
      </c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  <c r="V3346" s="27"/>
      <c r="W3346" s="27"/>
      <c r="X3346" s="27"/>
      <c r="Y3346" s="27"/>
      <c r="Z3346" s="27"/>
    </row>
    <row r="3347" spans="1:26" ht="13.5" customHeight="1">
      <c r="A3347" s="383">
        <v>6900</v>
      </c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  <c r="V3347" s="27"/>
      <c r="W3347" s="27"/>
      <c r="X3347" s="27"/>
      <c r="Y3347" s="27"/>
      <c r="Z3347" s="27"/>
    </row>
    <row r="3348" spans="1:26" ht="13.5" customHeight="1">
      <c r="A3348" s="383">
        <v>6901</v>
      </c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  <c r="V3348" s="27"/>
      <c r="W3348" s="27"/>
      <c r="X3348" s="27"/>
      <c r="Y3348" s="27"/>
      <c r="Z3348" s="27"/>
    </row>
    <row r="3349" spans="1:26" ht="13.5" customHeight="1">
      <c r="A3349" s="383">
        <v>6903</v>
      </c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  <c r="V3349" s="27"/>
      <c r="W3349" s="27"/>
      <c r="X3349" s="27"/>
      <c r="Y3349" s="27"/>
      <c r="Z3349" s="27"/>
    </row>
    <row r="3350" spans="1:26" ht="13.5" customHeight="1">
      <c r="A3350" s="383">
        <v>6904</v>
      </c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  <c r="V3350" s="27"/>
      <c r="W3350" s="27"/>
      <c r="X3350" s="27"/>
      <c r="Y3350" s="27"/>
      <c r="Z3350" s="27"/>
    </row>
    <row r="3351" spans="1:26" ht="13.5" customHeight="1">
      <c r="A3351" s="383">
        <v>6905</v>
      </c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  <c r="V3351" s="27"/>
      <c r="W3351" s="27"/>
      <c r="X3351" s="27"/>
      <c r="Y3351" s="27"/>
      <c r="Z3351" s="27"/>
    </row>
    <row r="3352" spans="1:26" ht="13.5" customHeight="1">
      <c r="A3352" s="383">
        <v>6906</v>
      </c>
      <c r="B3352" s="27"/>
      <c r="C3352" s="27"/>
      <c r="D3352" s="27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  <c r="V3352" s="27"/>
      <c r="W3352" s="27"/>
      <c r="X3352" s="27"/>
      <c r="Y3352" s="27"/>
      <c r="Z3352" s="27"/>
    </row>
    <row r="3353" spans="1:26" ht="13.5" customHeight="1">
      <c r="A3353" s="383">
        <v>6907</v>
      </c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  <c r="V3353" s="27"/>
      <c r="W3353" s="27"/>
      <c r="X3353" s="27"/>
      <c r="Y3353" s="27"/>
      <c r="Z3353" s="27"/>
    </row>
    <row r="3354" spans="1:26" ht="13.5" customHeight="1">
      <c r="A3354" s="383">
        <v>6908</v>
      </c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  <c r="V3354" s="27"/>
      <c r="W3354" s="27"/>
      <c r="X3354" s="27"/>
      <c r="Y3354" s="27"/>
      <c r="Z3354" s="27"/>
    </row>
    <row r="3355" spans="1:26" ht="13.5" customHeight="1">
      <c r="A3355" s="383">
        <v>6909</v>
      </c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  <c r="V3355" s="27"/>
      <c r="W3355" s="27"/>
      <c r="X3355" s="27"/>
      <c r="Y3355" s="27"/>
      <c r="Z3355" s="27"/>
    </row>
    <row r="3356" spans="1:26" ht="13.5" customHeight="1">
      <c r="A3356" s="383">
        <v>6910</v>
      </c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  <c r="V3356" s="27"/>
      <c r="W3356" s="27"/>
      <c r="X3356" s="27"/>
      <c r="Y3356" s="27"/>
      <c r="Z3356" s="27"/>
    </row>
    <row r="3357" spans="1:26" ht="13.5" customHeight="1">
      <c r="A3357" s="383">
        <v>6911</v>
      </c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  <c r="V3357" s="27"/>
      <c r="W3357" s="27"/>
      <c r="X3357" s="27"/>
      <c r="Y3357" s="27"/>
      <c r="Z3357" s="27"/>
    </row>
    <row r="3358" spans="1:26" ht="13.5" customHeight="1">
      <c r="A3358" s="383">
        <v>6915</v>
      </c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  <c r="V3358" s="27"/>
      <c r="W3358" s="27"/>
      <c r="X3358" s="27"/>
      <c r="Y3358" s="27"/>
      <c r="Z3358" s="27"/>
    </row>
    <row r="3359" spans="1:26" ht="13.5" customHeight="1">
      <c r="A3359" s="383">
        <v>6916</v>
      </c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  <c r="V3359" s="27"/>
      <c r="W3359" s="27"/>
      <c r="X3359" s="27"/>
      <c r="Y3359" s="27"/>
      <c r="Z3359" s="27"/>
    </row>
    <row r="3360" spans="1:26" ht="13.5" customHeight="1">
      <c r="A3360" s="383">
        <v>6919</v>
      </c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  <c r="V3360" s="27"/>
      <c r="W3360" s="27"/>
      <c r="X3360" s="27"/>
      <c r="Y3360" s="27"/>
      <c r="Z3360" s="27"/>
    </row>
    <row r="3361" spans="1:26" ht="13.5" customHeight="1">
      <c r="A3361" s="383">
        <v>6920</v>
      </c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  <c r="V3361" s="27"/>
      <c r="W3361" s="27"/>
      <c r="X3361" s="27"/>
      <c r="Y3361" s="27"/>
      <c r="Z3361" s="27"/>
    </row>
    <row r="3362" spans="1:26" ht="13.5" customHeight="1">
      <c r="A3362" s="383">
        <v>6921</v>
      </c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</row>
    <row r="3363" spans="1:26" ht="13.5" customHeight="1">
      <c r="A3363" s="383">
        <v>6922</v>
      </c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  <c r="V3363" s="27"/>
      <c r="W3363" s="27"/>
      <c r="X3363" s="27"/>
      <c r="Y3363" s="27"/>
      <c r="Z3363" s="27"/>
    </row>
    <row r="3364" spans="1:26" ht="13.5" customHeight="1">
      <c r="A3364" s="383">
        <v>6923</v>
      </c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  <c r="V3364" s="27"/>
      <c r="W3364" s="27"/>
      <c r="X3364" s="27"/>
      <c r="Y3364" s="27"/>
      <c r="Z3364" s="27"/>
    </row>
    <row r="3365" spans="1:26" ht="13.5" customHeight="1">
      <c r="A3365" s="383">
        <v>6927</v>
      </c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  <c r="V3365" s="27"/>
      <c r="W3365" s="27"/>
      <c r="X3365" s="27"/>
      <c r="Y3365" s="27"/>
      <c r="Z3365" s="27"/>
    </row>
    <row r="3366" spans="1:26" ht="13.5" customHeight="1">
      <c r="A3366" s="383">
        <v>6928</v>
      </c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  <c r="V3366" s="27"/>
      <c r="W3366" s="27"/>
      <c r="X3366" s="27"/>
      <c r="Y3366" s="27"/>
      <c r="Z3366" s="27"/>
    </row>
    <row r="3367" spans="1:26" ht="13.5" customHeight="1">
      <c r="A3367" s="383">
        <v>6929</v>
      </c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  <c r="V3367" s="27"/>
      <c r="W3367" s="27"/>
      <c r="X3367" s="27"/>
      <c r="Y3367" s="27"/>
      <c r="Z3367" s="27"/>
    </row>
    <row r="3368" spans="1:26" ht="13.5" customHeight="1">
      <c r="A3368" s="383">
        <v>6930</v>
      </c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  <c r="V3368" s="27"/>
      <c r="W3368" s="27"/>
      <c r="X3368" s="27"/>
      <c r="Y3368" s="27"/>
      <c r="Z3368" s="27"/>
    </row>
    <row r="3369" spans="1:26" ht="13.5" customHeight="1">
      <c r="A3369" s="383">
        <v>6931</v>
      </c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  <c r="V3369" s="27"/>
      <c r="W3369" s="27"/>
      <c r="X3369" s="27"/>
      <c r="Y3369" s="27"/>
      <c r="Z3369" s="27"/>
    </row>
    <row r="3370" spans="1:26" ht="13.5" customHeight="1">
      <c r="A3370" s="383">
        <v>6932</v>
      </c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  <c r="V3370" s="27"/>
      <c r="W3370" s="27"/>
      <c r="X3370" s="27"/>
      <c r="Y3370" s="27"/>
      <c r="Z3370" s="27"/>
    </row>
    <row r="3371" spans="1:26" ht="13.5" customHeight="1">
      <c r="A3371" s="383">
        <v>6933</v>
      </c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  <c r="V3371" s="27"/>
      <c r="W3371" s="27"/>
      <c r="X3371" s="27"/>
      <c r="Y3371" s="27"/>
      <c r="Z3371" s="27"/>
    </row>
    <row r="3372" spans="1:26" ht="13.5" customHeight="1">
      <c r="A3372" s="383">
        <v>6934</v>
      </c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  <c r="V3372" s="27"/>
      <c r="W3372" s="27"/>
      <c r="X3372" s="27"/>
      <c r="Y3372" s="27"/>
      <c r="Z3372" s="27"/>
    </row>
    <row r="3373" spans="1:26" ht="13.5" customHeight="1">
      <c r="A3373" s="383">
        <v>6935</v>
      </c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  <c r="V3373" s="27"/>
      <c r="W3373" s="27"/>
      <c r="X3373" s="27"/>
      <c r="Y3373" s="27"/>
      <c r="Z3373" s="27"/>
    </row>
    <row r="3374" spans="1:26" ht="13.5" customHeight="1">
      <c r="A3374" s="383">
        <v>6936</v>
      </c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  <c r="V3374" s="27"/>
      <c r="W3374" s="27"/>
      <c r="X3374" s="27"/>
      <c r="Y3374" s="27"/>
      <c r="Z3374" s="27"/>
    </row>
    <row r="3375" spans="1:26" ht="13.5" customHeight="1">
      <c r="A3375" s="383">
        <v>6937</v>
      </c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  <c r="V3375" s="27"/>
      <c r="W3375" s="27"/>
      <c r="X3375" s="27"/>
      <c r="Y3375" s="27"/>
      <c r="Z3375" s="27"/>
    </row>
    <row r="3376" spans="1:26" ht="13.5" customHeight="1">
      <c r="A3376" s="383">
        <v>6938</v>
      </c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  <c r="V3376" s="27"/>
      <c r="W3376" s="27"/>
      <c r="X3376" s="27"/>
      <c r="Y3376" s="27"/>
      <c r="Z3376" s="27"/>
    </row>
    <row r="3377" spans="1:26" ht="13.5" customHeight="1">
      <c r="A3377" s="383">
        <v>6939</v>
      </c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  <c r="V3377" s="27"/>
      <c r="W3377" s="27"/>
      <c r="X3377" s="27"/>
      <c r="Y3377" s="27"/>
      <c r="Z3377" s="27"/>
    </row>
    <row r="3378" spans="1:26" ht="13.5" customHeight="1">
      <c r="A3378" s="383">
        <v>6940</v>
      </c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  <c r="V3378" s="27"/>
      <c r="W3378" s="27"/>
      <c r="X3378" s="27"/>
      <c r="Y3378" s="27"/>
      <c r="Z3378" s="27"/>
    </row>
    <row r="3379" spans="1:26" ht="13.5" customHeight="1">
      <c r="A3379" s="383">
        <v>6941</v>
      </c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  <c r="V3379" s="27"/>
      <c r="W3379" s="27"/>
      <c r="X3379" s="27"/>
      <c r="Y3379" s="27"/>
      <c r="Z3379" s="27"/>
    </row>
    <row r="3380" spans="1:26" ht="13.5" customHeight="1">
      <c r="A3380" s="383">
        <v>6942</v>
      </c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  <c r="V3380" s="27"/>
      <c r="W3380" s="27"/>
      <c r="X3380" s="27"/>
      <c r="Y3380" s="27"/>
      <c r="Z3380" s="27"/>
    </row>
    <row r="3381" spans="1:26" ht="13.5" customHeight="1">
      <c r="A3381" s="383">
        <v>6943</v>
      </c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  <c r="V3381" s="27"/>
      <c r="W3381" s="27"/>
      <c r="X3381" s="27"/>
      <c r="Y3381" s="27"/>
      <c r="Z3381" s="27"/>
    </row>
    <row r="3382" spans="1:26" ht="13.5" customHeight="1">
      <c r="A3382" s="383">
        <v>6945</v>
      </c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  <c r="V3382" s="27"/>
      <c r="W3382" s="27"/>
      <c r="X3382" s="27"/>
      <c r="Y3382" s="27"/>
      <c r="Z3382" s="27"/>
    </row>
    <row r="3383" spans="1:26" ht="13.5" customHeight="1">
      <c r="A3383" s="383">
        <v>6946</v>
      </c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  <c r="V3383" s="27"/>
      <c r="W3383" s="27"/>
      <c r="X3383" s="27"/>
      <c r="Y3383" s="27"/>
      <c r="Z3383" s="27"/>
    </row>
    <row r="3384" spans="1:26" ht="13.5" customHeight="1">
      <c r="A3384" s="383">
        <v>6947</v>
      </c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  <c r="V3384" s="27"/>
      <c r="W3384" s="27"/>
      <c r="X3384" s="27"/>
      <c r="Y3384" s="27"/>
      <c r="Z3384" s="27"/>
    </row>
    <row r="3385" spans="1:26" ht="13.5" customHeight="1">
      <c r="A3385" s="383">
        <v>6948</v>
      </c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  <c r="V3385" s="27"/>
      <c r="W3385" s="27"/>
      <c r="X3385" s="27"/>
      <c r="Y3385" s="27"/>
      <c r="Z3385" s="27"/>
    </row>
    <row r="3386" spans="1:26" ht="13.5" customHeight="1">
      <c r="A3386" s="383">
        <v>6949</v>
      </c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  <c r="V3386" s="27"/>
      <c r="W3386" s="27"/>
      <c r="X3386" s="27"/>
      <c r="Y3386" s="27"/>
      <c r="Z3386" s="27"/>
    </row>
    <row r="3387" spans="1:26" ht="13.5" customHeight="1">
      <c r="A3387" s="383">
        <v>6950</v>
      </c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  <c r="V3387" s="27"/>
      <c r="W3387" s="27"/>
      <c r="X3387" s="27"/>
      <c r="Y3387" s="27"/>
      <c r="Z3387" s="27"/>
    </row>
    <row r="3388" spans="1:26" ht="13.5" customHeight="1">
      <c r="A3388" s="383">
        <v>6952</v>
      </c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  <c r="V3388" s="27"/>
      <c r="W3388" s="27"/>
      <c r="X3388" s="27"/>
      <c r="Y3388" s="27"/>
      <c r="Z3388" s="27"/>
    </row>
    <row r="3389" spans="1:26" ht="13.5" customHeight="1">
      <c r="A3389" s="383">
        <v>6953</v>
      </c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  <c r="V3389" s="27"/>
      <c r="W3389" s="27"/>
      <c r="X3389" s="27"/>
      <c r="Y3389" s="27"/>
      <c r="Z3389" s="27"/>
    </row>
    <row r="3390" spans="1:26" ht="13.5" customHeight="1">
      <c r="A3390" s="383">
        <v>6954</v>
      </c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  <c r="V3390" s="27"/>
      <c r="W3390" s="27"/>
      <c r="X3390" s="27"/>
      <c r="Y3390" s="27"/>
      <c r="Z3390" s="27"/>
    </row>
    <row r="3391" spans="1:26" ht="13.5" customHeight="1">
      <c r="A3391" s="383">
        <v>6955</v>
      </c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</row>
    <row r="3392" spans="1:26" ht="13.5" customHeight="1">
      <c r="A3392" s="383">
        <v>6956</v>
      </c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</row>
    <row r="3393" spans="1:26" ht="13.5" customHeight="1">
      <c r="A3393" s="383">
        <v>6957</v>
      </c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</row>
    <row r="3394" spans="1:26" ht="13.5" customHeight="1">
      <c r="A3394" s="383">
        <v>6958</v>
      </c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</row>
    <row r="3395" spans="1:26" ht="13.5" customHeight="1">
      <c r="A3395" s="383">
        <v>6959</v>
      </c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  <c r="V3395" s="27"/>
      <c r="W3395" s="27"/>
      <c r="X3395" s="27"/>
      <c r="Y3395" s="27"/>
      <c r="Z3395" s="27"/>
    </row>
    <row r="3396" spans="1:26" ht="13.5" customHeight="1">
      <c r="A3396" s="383">
        <v>6961</v>
      </c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  <c r="V3396" s="27"/>
      <c r="W3396" s="27"/>
      <c r="X3396" s="27"/>
      <c r="Y3396" s="27"/>
      <c r="Z3396" s="27"/>
    </row>
    <row r="3397" spans="1:26" ht="13.5" customHeight="1">
      <c r="A3397" s="383">
        <v>6962</v>
      </c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  <c r="V3397" s="27"/>
      <c r="W3397" s="27"/>
      <c r="X3397" s="27"/>
      <c r="Y3397" s="27"/>
      <c r="Z3397" s="27"/>
    </row>
    <row r="3398" spans="1:26" ht="13.5" customHeight="1">
      <c r="A3398" s="383">
        <v>6963</v>
      </c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  <c r="V3398" s="27"/>
      <c r="W3398" s="27"/>
      <c r="X3398" s="27"/>
      <c r="Y3398" s="27"/>
      <c r="Z3398" s="27"/>
    </row>
    <row r="3399" spans="1:26" ht="13.5" customHeight="1">
      <c r="A3399" s="383">
        <v>6964</v>
      </c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  <c r="V3399" s="27"/>
      <c r="W3399" s="27"/>
      <c r="X3399" s="27"/>
      <c r="Y3399" s="27"/>
      <c r="Z3399" s="27"/>
    </row>
    <row r="3400" spans="1:26" ht="13.5" customHeight="1">
      <c r="A3400" s="383">
        <v>6965</v>
      </c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  <c r="V3400" s="27"/>
      <c r="W3400" s="27"/>
      <c r="X3400" s="27"/>
      <c r="Y3400" s="27"/>
      <c r="Z3400" s="27"/>
    </row>
    <row r="3401" spans="1:26" ht="13.5" customHeight="1">
      <c r="A3401" s="383">
        <v>6967</v>
      </c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  <c r="V3401" s="27"/>
      <c r="W3401" s="27"/>
      <c r="X3401" s="27"/>
      <c r="Y3401" s="27"/>
      <c r="Z3401" s="27"/>
    </row>
    <row r="3402" spans="1:26" ht="13.5" customHeight="1">
      <c r="A3402" s="383">
        <v>6968</v>
      </c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  <c r="V3402" s="27"/>
      <c r="W3402" s="27"/>
      <c r="X3402" s="27"/>
      <c r="Y3402" s="27"/>
      <c r="Z3402" s="27"/>
    </row>
    <row r="3403" spans="1:26" ht="13.5" customHeight="1">
      <c r="A3403" s="383">
        <v>6969</v>
      </c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  <c r="V3403" s="27"/>
      <c r="W3403" s="27"/>
      <c r="X3403" s="27"/>
      <c r="Y3403" s="27"/>
      <c r="Z3403" s="27"/>
    </row>
    <row r="3404" spans="1:26" ht="13.5" customHeight="1">
      <c r="A3404" s="383">
        <v>6970</v>
      </c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  <c r="V3404" s="27"/>
      <c r="W3404" s="27"/>
      <c r="X3404" s="27"/>
      <c r="Y3404" s="27"/>
      <c r="Z3404" s="27"/>
    </row>
    <row r="3405" spans="1:26" ht="13.5" customHeight="1">
      <c r="A3405" s="383">
        <v>6972</v>
      </c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  <c r="V3405" s="27"/>
      <c r="W3405" s="27"/>
      <c r="X3405" s="27"/>
      <c r="Y3405" s="27"/>
      <c r="Z3405" s="27"/>
    </row>
    <row r="3406" spans="1:26" ht="13.5" customHeight="1">
      <c r="A3406" s="383">
        <v>6973</v>
      </c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  <c r="V3406" s="27"/>
      <c r="W3406" s="27"/>
      <c r="X3406" s="27"/>
      <c r="Y3406" s="27"/>
      <c r="Z3406" s="27"/>
    </row>
    <row r="3407" spans="1:26" ht="13.5" customHeight="1">
      <c r="A3407" s="383">
        <v>6974</v>
      </c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  <c r="V3407" s="27"/>
      <c r="W3407" s="27"/>
      <c r="X3407" s="27"/>
      <c r="Y3407" s="27"/>
      <c r="Z3407" s="27"/>
    </row>
    <row r="3408" spans="1:26" ht="13.5" customHeight="1">
      <c r="A3408" s="383">
        <v>6976</v>
      </c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  <c r="V3408" s="27"/>
      <c r="W3408" s="27"/>
      <c r="X3408" s="27"/>
      <c r="Y3408" s="27"/>
      <c r="Z3408" s="27"/>
    </row>
    <row r="3409" spans="1:26" ht="13.5" customHeight="1">
      <c r="A3409" s="383">
        <v>6977</v>
      </c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  <c r="V3409" s="27"/>
      <c r="W3409" s="27"/>
      <c r="X3409" s="27"/>
      <c r="Y3409" s="27"/>
      <c r="Z3409" s="27"/>
    </row>
    <row r="3410" spans="1:26" ht="13.5" customHeight="1">
      <c r="A3410" s="383">
        <v>6978</v>
      </c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  <c r="V3410" s="27"/>
      <c r="W3410" s="27"/>
      <c r="X3410" s="27"/>
      <c r="Y3410" s="27"/>
      <c r="Z3410" s="27"/>
    </row>
    <row r="3411" spans="1:26" ht="13.5" customHeight="1">
      <c r="A3411" s="383">
        <v>6979</v>
      </c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  <c r="V3411" s="27"/>
      <c r="W3411" s="27"/>
      <c r="X3411" s="27"/>
      <c r="Y3411" s="27"/>
      <c r="Z3411" s="27"/>
    </row>
    <row r="3412" spans="1:26" ht="13.5" customHeight="1">
      <c r="A3412" s="383">
        <v>6980</v>
      </c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  <c r="V3412" s="27"/>
      <c r="W3412" s="27"/>
      <c r="X3412" s="27"/>
      <c r="Y3412" s="27"/>
      <c r="Z3412" s="27"/>
    </row>
    <row r="3413" spans="1:26" ht="13.5" customHeight="1">
      <c r="A3413" s="383">
        <v>6981</v>
      </c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  <c r="V3413" s="27"/>
      <c r="W3413" s="27"/>
      <c r="X3413" s="27"/>
      <c r="Y3413" s="27"/>
      <c r="Z3413" s="27"/>
    </row>
    <row r="3414" spans="1:26" ht="13.5" customHeight="1">
      <c r="A3414" s="383">
        <v>6982</v>
      </c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  <c r="V3414" s="27"/>
      <c r="W3414" s="27"/>
      <c r="X3414" s="27"/>
      <c r="Y3414" s="27"/>
      <c r="Z3414" s="27"/>
    </row>
    <row r="3415" spans="1:26" ht="13.5" customHeight="1">
      <c r="A3415" s="383">
        <v>6983</v>
      </c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  <c r="V3415" s="27"/>
      <c r="W3415" s="27"/>
      <c r="X3415" s="27"/>
      <c r="Y3415" s="27"/>
      <c r="Z3415" s="27"/>
    </row>
    <row r="3416" spans="1:26" ht="13.5" customHeight="1">
      <c r="A3416" s="383">
        <v>6985</v>
      </c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  <c r="V3416" s="27"/>
      <c r="W3416" s="27"/>
      <c r="X3416" s="27"/>
      <c r="Y3416" s="27"/>
      <c r="Z3416" s="27"/>
    </row>
    <row r="3417" spans="1:26" ht="13.5" customHeight="1">
      <c r="A3417" s="383">
        <v>6986</v>
      </c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  <c r="V3417" s="27"/>
      <c r="W3417" s="27"/>
      <c r="X3417" s="27"/>
      <c r="Y3417" s="27"/>
      <c r="Z3417" s="27"/>
    </row>
    <row r="3418" spans="1:26" ht="13.5" customHeight="1">
      <c r="A3418" s="383">
        <v>6987</v>
      </c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  <c r="V3418" s="27"/>
      <c r="W3418" s="27"/>
      <c r="X3418" s="27"/>
      <c r="Y3418" s="27"/>
      <c r="Z3418" s="27"/>
    </row>
    <row r="3419" spans="1:26" ht="13.5" customHeight="1">
      <c r="A3419" s="383">
        <v>6988</v>
      </c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  <c r="V3419" s="27"/>
      <c r="W3419" s="27"/>
      <c r="X3419" s="27"/>
      <c r="Y3419" s="27"/>
      <c r="Z3419" s="27"/>
    </row>
    <row r="3420" spans="1:26" ht="13.5" customHeight="1">
      <c r="A3420" s="383">
        <v>6990</v>
      </c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  <c r="V3420" s="27"/>
      <c r="W3420" s="27"/>
      <c r="X3420" s="27"/>
      <c r="Y3420" s="27"/>
      <c r="Z3420" s="27"/>
    </row>
    <row r="3421" spans="1:26" ht="13.5" customHeight="1">
      <c r="A3421" s="383">
        <v>6991</v>
      </c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  <c r="V3421" s="27"/>
      <c r="W3421" s="27"/>
      <c r="X3421" s="27"/>
      <c r="Y3421" s="27"/>
      <c r="Z3421" s="27"/>
    </row>
    <row r="3422" spans="1:26" ht="13.5" customHeight="1">
      <c r="A3422" s="383">
        <v>6992</v>
      </c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</row>
    <row r="3423" spans="1:26" ht="13.5" customHeight="1">
      <c r="A3423" s="383">
        <v>6993</v>
      </c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  <c r="V3423" s="27"/>
      <c r="W3423" s="27"/>
      <c r="X3423" s="27"/>
      <c r="Y3423" s="27"/>
      <c r="Z3423" s="27"/>
    </row>
    <row r="3424" spans="1:26" ht="13.5" customHeight="1">
      <c r="A3424" s="383">
        <v>6994</v>
      </c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  <c r="V3424" s="27"/>
      <c r="W3424" s="27"/>
      <c r="X3424" s="27"/>
      <c r="Y3424" s="27"/>
      <c r="Z3424" s="27"/>
    </row>
    <row r="3425" spans="1:26" ht="13.5" customHeight="1">
      <c r="A3425" s="383">
        <v>6996</v>
      </c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  <c r="V3425" s="27"/>
      <c r="W3425" s="27"/>
      <c r="X3425" s="27"/>
      <c r="Y3425" s="27"/>
      <c r="Z3425" s="27"/>
    </row>
    <row r="3426" spans="1:26" ht="13.5" customHeight="1">
      <c r="A3426" s="383" t="s">
        <v>2231</v>
      </c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  <c r="V3426" s="27"/>
      <c r="W3426" s="27"/>
      <c r="X3426" s="27"/>
      <c r="Y3426" s="27"/>
      <c r="Z3426" s="27"/>
    </row>
    <row r="3427" spans="1:26" ht="13.5" customHeight="1">
      <c r="A3427" s="383" t="s">
        <v>2231</v>
      </c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  <c r="V3427" s="27"/>
      <c r="W3427" s="27"/>
      <c r="X3427" s="27"/>
      <c r="Y3427" s="27"/>
      <c r="Z3427" s="27"/>
    </row>
    <row r="3428" spans="1:26" ht="13.5" customHeight="1">
      <c r="A3428" s="382">
        <v>3239</v>
      </c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  <c r="V3428" s="27"/>
      <c r="W3428" s="27"/>
      <c r="X3428" s="27"/>
      <c r="Y3428" s="27"/>
      <c r="Z3428" s="27"/>
    </row>
    <row r="3429" spans="1:26" ht="13.5" customHeight="1">
      <c r="A3429" s="382">
        <v>3499</v>
      </c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  <c r="V3429" s="27"/>
      <c r="W3429" s="27"/>
      <c r="X3429" s="27"/>
      <c r="Y3429" s="27"/>
      <c r="Z3429" s="27"/>
    </row>
    <row r="3430" spans="1:26" ht="13.5" customHeight="1">
      <c r="A3430" s="382">
        <v>3512</v>
      </c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  <c r="V3430" s="27"/>
      <c r="W3430" s="27"/>
      <c r="X3430" s="27"/>
      <c r="Y3430" s="27"/>
      <c r="Z3430" s="27"/>
    </row>
    <row r="3431" spans="1:26" ht="13.5" customHeight="1">
      <c r="A3431" s="382">
        <v>3526</v>
      </c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  <c r="V3431" s="27"/>
      <c r="W3431" s="27"/>
      <c r="X3431" s="27"/>
      <c r="Y3431" s="27"/>
      <c r="Z3431" s="27"/>
    </row>
    <row r="3432" spans="1:26" ht="13.5" customHeight="1">
      <c r="A3432" s="382">
        <v>3528</v>
      </c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  <c r="V3432" s="27"/>
      <c r="W3432" s="27"/>
      <c r="X3432" s="27"/>
      <c r="Y3432" s="27"/>
      <c r="Z3432" s="27"/>
    </row>
    <row r="3433" spans="1:26" ht="13.5" customHeight="1">
      <c r="A3433" s="382">
        <v>3824</v>
      </c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  <c r="V3433" s="27"/>
      <c r="W3433" s="27"/>
      <c r="X3433" s="27"/>
      <c r="Y3433" s="27"/>
      <c r="Z3433" s="27"/>
    </row>
    <row r="3434" spans="1:26" ht="13.5" customHeight="1">
      <c r="A3434" s="382">
        <v>3846</v>
      </c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  <c r="V3434" s="27"/>
      <c r="W3434" s="27"/>
      <c r="X3434" s="27"/>
      <c r="Y3434" s="27"/>
      <c r="Z3434" s="27"/>
    </row>
    <row r="3435" spans="1:26" ht="13.5" customHeight="1">
      <c r="A3435" s="382">
        <v>3869</v>
      </c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  <c r="V3435" s="27"/>
      <c r="W3435" s="27"/>
      <c r="X3435" s="27"/>
      <c r="Y3435" s="27"/>
      <c r="Z3435" s="27"/>
    </row>
    <row r="3436" spans="1:26" ht="13.5" customHeight="1">
      <c r="A3436" s="382">
        <v>3925</v>
      </c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  <c r="V3436" s="27"/>
      <c r="W3436" s="27"/>
      <c r="X3436" s="27"/>
      <c r="Y3436" s="27"/>
      <c r="Z3436" s="27"/>
    </row>
    <row r="3437" spans="1:26" ht="13.5" customHeight="1">
      <c r="A3437" s="382">
        <v>3185</v>
      </c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  <c r="V3437" s="27"/>
      <c r="W3437" s="27"/>
      <c r="X3437" s="27"/>
      <c r="Y3437" s="27"/>
      <c r="Z3437" s="27"/>
    </row>
    <row r="3438" spans="1:26" ht="13.5" customHeight="1">
      <c r="A3438" s="382">
        <v>3229</v>
      </c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  <c r="V3438" s="27"/>
      <c r="W3438" s="27"/>
      <c r="X3438" s="27"/>
      <c r="Y3438" s="27"/>
      <c r="Z3438" s="27"/>
    </row>
    <row r="3439" spans="1:26" ht="13.5" customHeight="1">
      <c r="A3439" s="382">
        <v>3412</v>
      </c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  <c r="V3439" s="27"/>
      <c r="W3439" s="27"/>
      <c r="X3439" s="27"/>
      <c r="Y3439" s="27"/>
      <c r="Z3439" s="27"/>
    </row>
    <row r="3440" spans="1:26" ht="13.5" customHeight="1">
      <c r="A3440" s="382">
        <v>3494</v>
      </c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  <c r="V3440" s="27"/>
      <c r="W3440" s="27"/>
      <c r="X3440" s="27"/>
      <c r="Y3440" s="27"/>
      <c r="Z3440" s="27"/>
    </row>
    <row r="3441" spans="1:26" ht="13.5" customHeight="1">
      <c r="A3441" s="382">
        <v>3502</v>
      </c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  <c r="V3441" s="27"/>
      <c r="W3441" s="27"/>
      <c r="X3441" s="27"/>
      <c r="Y3441" s="27"/>
      <c r="Z3441" s="27"/>
    </row>
    <row r="3442" spans="1:26" ht="13.5" customHeight="1">
      <c r="A3442" s="382">
        <v>3510</v>
      </c>
      <c r="B3442" s="27"/>
      <c r="C3442" s="27"/>
      <c r="D3442" s="27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  <c r="V3442" s="27"/>
      <c r="W3442" s="27"/>
      <c r="X3442" s="27"/>
      <c r="Y3442" s="27"/>
      <c r="Z3442" s="27"/>
    </row>
    <row r="3443" spans="1:26" ht="13.5" customHeight="1">
      <c r="A3443" s="382">
        <v>3748</v>
      </c>
      <c r="B3443" s="27"/>
      <c r="C3443" s="27"/>
      <c r="D3443" s="27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  <c r="V3443" s="27"/>
      <c r="W3443" s="27"/>
      <c r="X3443" s="27"/>
      <c r="Y3443" s="27"/>
      <c r="Z3443" s="27"/>
    </row>
    <row r="3444" spans="1:26" ht="13.5" customHeight="1">
      <c r="A3444" s="382">
        <v>3804</v>
      </c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  <c r="V3444" s="27"/>
      <c r="W3444" s="27"/>
      <c r="X3444" s="27"/>
      <c r="Y3444" s="27"/>
      <c r="Z3444" s="27"/>
    </row>
    <row r="3445" spans="1:26" ht="13.5" customHeight="1">
      <c r="A3445" s="382">
        <v>3814</v>
      </c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  <c r="V3445" s="27"/>
      <c r="W3445" s="27"/>
      <c r="X3445" s="27"/>
      <c r="Y3445" s="27"/>
      <c r="Z3445" s="27"/>
    </row>
    <row r="3446" spans="1:26" ht="13.5" customHeight="1">
      <c r="A3446" s="384">
        <v>3994</v>
      </c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  <c r="V3446" s="27"/>
      <c r="W3446" s="27"/>
      <c r="X3446" s="27"/>
      <c r="Y3446" s="27"/>
      <c r="Z3446" s="27"/>
    </row>
    <row r="3447" spans="1:26" ht="13.5" customHeight="1">
      <c r="A3447" s="384">
        <v>3619</v>
      </c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  <c r="V3447" s="27"/>
      <c r="W3447" s="27"/>
      <c r="X3447" s="27"/>
      <c r="Y3447" s="27"/>
      <c r="Z3447" s="27"/>
    </row>
    <row r="3448" spans="1:26" ht="13.5" customHeight="1">
      <c r="A3448" s="384">
        <v>3891</v>
      </c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  <c r="V3448" s="27"/>
      <c r="W3448" s="27"/>
      <c r="X3448" s="27"/>
      <c r="Y3448" s="27"/>
      <c r="Z3448" s="27"/>
    </row>
    <row r="3449" spans="1:26" ht="13.5" customHeight="1">
      <c r="A3449" s="384">
        <v>3942</v>
      </c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  <c r="V3449" s="27"/>
      <c r="W3449" s="27"/>
      <c r="X3449" s="27"/>
      <c r="Y3449" s="27"/>
      <c r="Z3449" s="27"/>
    </row>
    <row r="3450" spans="1:26" ht="13.5" customHeight="1">
      <c r="A3450" s="384">
        <v>3492</v>
      </c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  <c r="V3450" s="27"/>
      <c r="W3450" s="27"/>
      <c r="X3450" s="27"/>
      <c r="Y3450" s="27"/>
      <c r="Z3450" s="27"/>
    </row>
    <row r="3451" spans="1:26" ht="13.5" customHeight="1">
      <c r="A3451" s="384">
        <v>3370</v>
      </c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  <c r="V3451" s="27"/>
      <c r="W3451" s="27"/>
      <c r="X3451" s="27"/>
      <c r="Y3451" s="27"/>
      <c r="Z3451" s="27"/>
    </row>
    <row r="3452" spans="1:26" ht="13.5" customHeight="1">
      <c r="A3452" s="384">
        <v>3931</v>
      </c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  <c r="V3452" s="27"/>
      <c r="W3452" s="27"/>
      <c r="X3452" s="27"/>
      <c r="Y3452" s="27"/>
      <c r="Z3452" s="27"/>
    </row>
  </sheetData>
  <pageMargins left="0.7" right="0.7" top="0.3" bottom="0.3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C1000"/>
  <sheetViews>
    <sheetView workbookViewId="0">
      <selection sqref="A1:E1"/>
    </sheetView>
  </sheetViews>
  <sheetFormatPr defaultColWidth="12.625" defaultRowHeight="15" customHeight="1"/>
  <cols>
    <col min="1" max="1" width="8.875" customWidth="1"/>
    <col min="2" max="2" width="34.625" customWidth="1"/>
    <col min="3" max="3" width="19.75" customWidth="1"/>
    <col min="4" max="4" width="12.375" customWidth="1"/>
    <col min="5" max="5" width="19.375" customWidth="1"/>
    <col min="6" max="7" width="10.625" customWidth="1"/>
    <col min="8" max="9" width="10.625" hidden="1" customWidth="1"/>
    <col min="10" max="29" width="10.625" customWidth="1"/>
  </cols>
  <sheetData>
    <row r="1" spans="1:29" ht="14.25" customHeight="1">
      <c r="A1" s="888" t="s">
        <v>2232</v>
      </c>
      <c r="B1" s="797"/>
      <c r="C1" s="797"/>
      <c r="D1" s="797"/>
      <c r="E1" s="793"/>
      <c r="F1" s="385"/>
      <c r="G1" s="385"/>
      <c r="H1" s="889" t="s">
        <v>2233</v>
      </c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  <c r="AA1" s="385"/>
      <c r="AB1" s="385"/>
      <c r="AC1" s="385"/>
    </row>
    <row r="2" spans="1:29" ht="12.75" customHeight="1">
      <c r="A2" s="888">
        <f>Input!C4</f>
        <v>0</v>
      </c>
      <c r="B2" s="797"/>
      <c r="C2" s="797"/>
      <c r="D2" s="797"/>
      <c r="E2" s="793"/>
      <c r="F2" s="385"/>
      <c r="G2" s="385"/>
      <c r="H2" s="890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  <c r="AA2" s="385"/>
      <c r="AB2" s="385"/>
      <c r="AC2" s="385"/>
    </row>
    <row r="3" spans="1:29" ht="14.25" customHeight="1">
      <c r="A3" s="892" t="s">
        <v>2234</v>
      </c>
      <c r="B3" s="793"/>
      <c r="C3" s="386">
        <f>Input!C2</f>
        <v>2018</v>
      </c>
      <c r="D3" s="387" t="s">
        <v>2235</v>
      </c>
      <c r="E3" s="386">
        <f>Input!D2</f>
        <v>2017</v>
      </c>
      <c r="F3" s="385"/>
      <c r="G3" s="385"/>
      <c r="H3" s="891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</row>
    <row r="4" spans="1:29" ht="15" customHeight="1">
      <c r="A4" s="881" t="s">
        <v>2236</v>
      </c>
      <c r="B4" s="793"/>
      <c r="C4" s="388"/>
      <c r="D4" s="389" t="e">
        <f t="shared" ref="D4:D12" si="0">(C4-E4)/ABS(E4)</f>
        <v>#DIV/0!</v>
      </c>
      <c r="E4" s="388"/>
      <c r="F4" s="385"/>
      <c r="G4" s="385"/>
      <c r="H4" s="390">
        <f t="shared" ref="H4:H12" si="1">E4-C4</f>
        <v>0</v>
      </c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</row>
    <row r="5" spans="1:29" ht="14.25" customHeight="1">
      <c r="A5" s="881" t="s">
        <v>2237</v>
      </c>
      <c r="B5" s="793"/>
      <c r="C5" s="391"/>
      <c r="D5" s="389" t="e">
        <f t="shared" si="0"/>
        <v>#DIV/0!</v>
      </c>
      <c r="E5" s="388"/>
      <c r="F5" s="385"/>
      <c r="G5" s="385"/>
      <c r="H5" s="390">
        <f t="shared" si="1"/>
        <v>0</v>
      </c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</row>
    <row r="6" spans="1:29" ht="14.25" customHeight="1">
      <c r="A6" s="885" t="s">
        <v>2238</v>
      </c>
      <c r="B6" s="793"/>
      <c r="C6" s="392">
        <f>C4+C5</f>
        <v>0</v>
      </c>
      <c r="D6" s="389" t="e">
        <f t="shared" si="0"/>
        <v>#DIV/0!</v>
      </c>
      <c r="E6" s="392">
        <f>E4+E5</f>
        <v>0</v>
      </c>
      <c r="F6" s="385"/>
      <c r="G6" s="385"/>
      <c r="H6" s="390">
        <f t="shared" si="1"/>
        <v>0</v>
      </c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  <c r="AA6" s="385"/>
      <c r="AB6" s="385"/>
      <c r="AC6" s="385"/>
    </row>
    <row r="7" spans="1:29" ht="14.25" customHeight="1">
      <c r="A7" s="881" t="s">
        <v>2239</v>
      </c>
      <c r="B7" s="793"/>
      <c r="C7" s="391"/>
      <c r="D7" s="389" t="e">
        <f t="shared" si="0"/>
        <v>#DIV/0!</v>
      </c>
      <c r="E7" s="388"/>
      <c r="F7" s="385"/>
      <c r="G7" s="385"/>
      <c r="H7" s="390">
        <f t="shared" si="1"/>
        <v>0</v>
      </c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</row>
    <row r="8" spans="1:29" ht="14.25" customHeight="1">
      <c r="A8" s="893" t="s">
        <v>2240</v>
      </c>
      <c r="B8" s="793"/>
      <c r="C8" s="393">
        <f>C6+C7</f>
        <v>0</v>
      </c>
      <c r="D8" s="389" t="e">
        <f t="shared" si="0"/>
        <v>#DIV/0!</v>
      </c>
      <c r="E8" s="393">
        <f>E6+E7</f>
        <v>0</v>
      </c>
      <c r="F8" s="385"/>
      <c r="G8" s="385"/>
      <c r="H8" s="390">
        <f t="shared" si="1"/>
        <v>0</v>
      </c>
      <c r="I8" s="385"/>
      <c r="J8" s="385"/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</row>
    <row r="9" spans="1:29" ht="29.25" customHeight="1">
      <c r="A9" s="881" t="s">
        <v>2241</v>
      </c>
      <c r="B9" s="793"/>
      <c r="C9" s="388"/>
      <c r="D9" s="389" t="e">
        <f t="shared" si="0"/>
        <v>#DIV/0!</v>
      </c>
      <c r="E9" s="388"/>
      <c r="F9" s="385"/>
      <c r="G9" s="385"/>
      <c r="H9" s="390">
        <f t="shared" si="1"/>
        <v>0</v>
      </c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</row>
    <row r="10" spans="1:29" ht="14.25" customHeight="1">
      <c r="A10" s="881" t="s">
        <v>2242</v>
      </c>
      <c r="B10" s="793"/>
      <c r="C10" s="388"/>
      <c r="D10" s="389" t="e">
        <f t="shared" si="0"/>
        <v>#DIV/0!</v>
      </c>
      <c r="E10" s="388"/>
      <c r="F10" s="385"/>
      <c r="G10" s="385"/>
      <c r="H10" s="390">
        <f t="shared" si="1"/>
        <v>0</v>
      </c>
      <c r="I10" s="385"/>
      <c r="J10" s="385"/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  <c r="AA10" s="385"/>
      <c r="AB10" s="385"/>
      <c r="AC10" s="385"/>
    </row>
    <row r="11" spans="1:29" ht="14.25" customHeight="1">
      <c r="A11" s="881" t="s">
        <v>2243</v>
      </c>
      <c r="B11" s="793"/>
      <c r="C11" s="388"/>
      <c r="D11" s="389" t="e">
        <f t="shared" si="0"/>
        <v>#DIV/0!</v>
      </c>
      <c r="E11" s="388"/>
      <c r="F11" s="385"/>
      <c r="G11" s="385"/>
      <c r="H11" s="390">
        <f t="shared" si="1"/>
        <v>0</v>
      </c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</row>
    <row r="12" spans="1:29" ht="14.25" customHeight="1">
      <c r="A12" s="893" t="s">
        <v>2244</v>
      </c>
      <c r="B12" s="793"/>
      <c r="C12" s="393">
        <f>C8-(C9+C10+C11)</f>
        <v>0</v>
      </c>
      <c r="D12" s="389" t="e">
        <f t="shared" si="0"/>
        <v>#DIV/0!</v>
      </c>
      <c r="E12" s="393">
        <f>E8-(E9+E10+E11)</f>
        <v>0</v>
      </c>
      <c r="F12" s="385"/>
      <c r="G12" s="385"/>
      <c r="H12" s="390">
        <f t="shared" si="1"/>
        <v>0</v>
      </c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</row>
    <row r="13" spans="1:29" ht="14.25" customHeight="1">
      <c r="A13" s="885" t="s">
        <v>2245</v>
      </c>
      <c r="B13" s="793"/>
      <c r="C13" s="394"/>
      <c r="D13" s="389"/>
      <c r="E13" s="394"/>
      <c r="F13" s="385"/>
      <c r="G13" s="385"/>
      <c r="H13" s="390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</row>
    <row r="14" spans="1:29" ht="14.25" customHeight="1">
      <c r="A14" s="882" t="s">
        <v>2246</v>
      </c>
      <c r="B14" s="793"/>
      <c r="C14" s="388"/>
      <c r="D14" s="389" t="e">
        <f t="shared" ref="D14:D19" si="2">(C14-E14)/ABS(E14)</f>
        <v>#DIV/0!</v>
      </c>
      <c r="E14" s="388"/>
      <c r="F14" s="385"/>
      <c r="G14" s="385"/>
      <c r="H14" s="390">
        <f t="shared" ref="H14:H19" si="3">E14-C14</f>
        <v>0</v>
      </c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</row>
    <row r="15" spans="1:29" ht="14.25" customHeight="1">
      <c r="A15" s="881" t="s">
        <v>2247</v>
      </c>
      <c r="B15" s="793"/>
      <c r="C15" s="388"/>
      <c r="D15" s="389" t="e">
        <f t="shared" si="2"/>
        <v>#DIV/0!</v>
      </c>
      <c r="E15" s="388"/>
      <c r="F15" s="385"/>
      <c r="G15" s="385"/>
      <c r="H15" s="390">
        <f t="shared" si="3"/>
        <v>0</v>
      </c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</row>
    <row r="16" spans="1:29" ht="14.25" customHeight="1">
      <c r="A16" s="881" t="s">
        <v>2248</v>
      </c>
      <c r="B16" s="793"/>
      <c r="C16" s="388"/>
      <c r="D16" s="389" t="e">
        <f t="shared" si="2"/>
        <v>#DIV/0!</v>
      </c>
      <c r="E16" s="388"/>
      <c r="F16" s="385"/>
      <c r="G16" s="385"/>
      <c r="H16" s="390">
        <f t="shared" si="3"/>
        <v>0</v>
      </c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</row>
    <row r="17" spans="1:29" ht="14.25" customHeight="1">
      <c r="A17" s="882" t="s">
        <v>2249</v>
      </c>
      <c r="B17" s="793"/>
      <c r="C17" s="388"/>
      <c r="D17" s="389" t="e">
        <f t="shared" si="2"/>
        <v>#DIV/0!</v>
      </c>
      <c r="E17" s="388"/>
      <c r="F17" s="385"/>
      <c r="G17" s="385"/>
      <c r="H17" s="390">
        <f t="shared" si="3"/>
        <v>0</v>
      </c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</row>
    <row r="18" spans="1:29" ht="12.75" customHeight="1">
      <c r="A18" s="395"/>
      <c r="B18" s="396" t="s">
        <v>2250</v>
      </c>
      <c r="C18" s="394">
        <f>SUM(C14:C17)</f>
        <v>0</v>
      </c>
      <c r="D18" s="389" t="e">
        <f t="shared" si="2"/>
        <v>#DIV/0!</v>
      </c>
      <c r="E18" s="394">
        <f>SUM(E14:E17)</f>
        <v>0</v>
      </c>
      <c r="F18" s="385"/>
      <c r="G18" s="385"/>
      <c r="H18" s="390">
        <f t="shared" si="3"/>
        <v>0</v>
      </c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385"/>
      <c r="Z18" s="385"/>
      <c r="AA18" s="385"/>
      <c r="AB18" s="385"/>
      <c r="AC18" s="385"/>
    </row>
    <row r="19" spans="1:29" ht="14.25" customHeight="1">
      <c r="A19" s="894" t="s">
        <v>2251</v>
      </c>
      <c r="B19" s="793"/>
      <c r="C19" s="393">
        <f>C12-C18</f>
        <v>0</v>
      </c>
      <c r="D19" s="389" t="e">
        <f t="shared" si="2"/>
        <v>#DIV/0!</v>
      </c>
      <c r="E19" s="393">
        <f>E12-E18</f>
        <v>0</v>
      </c>
      <c r="F19" s="385"/>
      <c r="G19" s="385"/>
      <c r="H19" s="390">
        <f t="shared" si="3"/>
        <v>0</v>
      </c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/>
      <c r="AA19" s="385"/>
      <c r="AB19" s="385"/>
      <c r="AC19" s="385"/>
    </row>
    <row r="20" spans="1:29" ht="12.75" customHeight="1">
      <c r="A20" s="397" t="s">
        <v>2245</v>
      </c>
      <c r="B20" s="396"/>
      <c r="C20" s="394"/>
      <c r="D20" s="389"/>
      <c r="E20" s="394"/>
      <c r="F20" s="385"/>
      <c r="G20" s="385"/>
      <c r="H20" s="390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/>
      <c r="AA20" s="385"/>
      <c r="AB20" s="385"/>
      <c r="AC20" s="385"/>
    </row>
    <row r="21" spans="1:29" ht="15" customHeight="1">
      <c r="A21" s="881" t="s">
        <v>2252</v>
      </c>
      <c r="B21" s="793"/>
      <c r="C21" s="388"/>
      <c r="D21" s="389" t="e">
        <f t="shared" ref="D21:D29" si="4">(C21-E21)/ABS(E21)</f>
        <v>#DIV/0!</v>
      </c>
      <c r="E21" s="388"/>
      <c r="F21" s="385"/>
      <c r="G21" s="385"/>
      <c r="H21" s="390">
        <f t="shared" ref="H21:H29" si="5">E21-C21</f>
        <v>0</v>
      </c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</row>
    <row r="22" spans="1:29" ht="14.25" customHeight="1">
      <c r="A22" s="881" t="s">
        <v>2253</v>
      </c>
      <c r="B22" s="793"/>
      <c r="C22" s="388"/>
      <c r="D22" s="389" t="e">
        <f t="shared" si="4"/>
        <v>#DIV/0!</v>
      </c>
      <c r="E22" s="388"/>
      <c r="F22" s="385"/>
      <c r="G22" s="385"/>
      <c r="H22" s="390">
        <f t="shared" si="5"/>
        <v>0</v>
      </c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</row>
    <row r="23" spans="1:29" ht="14.25" customHeight="1">
      <c r="A23" s="881" t="s">
        <v>2254</v>
      </c>
      <c r="B23" s="793"/>
      <c r="C23" s="388"/>
      <c r="D23" s="389" t="e">
        <f t="shared" si="4"/>
        <v>#DIV/0!</v>
      </c>
      <c r="E23" s="388"/>
      <c r="F23" s="385"/>
      <c r="G23" s="385"/>
      <c r="H23" s="390">
        <f t="shared" si="5"/>
        <v>0</v>
      </c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</row>
    <row r="24" spans="1:29" ht="14.25" customHeight="1">
      <c r="A24" s="881" t="s">
        <v>2255</v>
      </c>
      <c r="B24" s="793"/>
      <c r="C24" s="388"/>
      <c r="D24" s="389" t="e">
        <f t="shared" si="4"/>
        <v>#DIV/0!</v>
      </c>
      <c r="E24" s="388">
        <v>0</v>
      </c>
      <c r="F24" s="385"/>
      <c r="G24" s="385"/>
      <c r="H24" s="390">
        <f t="shared" si="5"/>
        <v>0</v>
      </c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</row>
    <row r="25" spans="1:29" ht="14.25" customHeight="1">
      <c r="A25" s="893" t="s">
        <v>2256</v>
      </c>
      <c r="B25" s="793"/>
      <c r="C25" s="393">
        <f>C19-SUM(C21:C24)</f>
        <v>0</v>
      </c>
      <c r="D25" s="389" t="e">
        <f t="shared" si="4"/>
        <v>#DIV/0!</v>
      </c>
      <c r="E25" s="393">
        <f>E19-SUM(E21:E24)</f>
        <v>0</v>
      </c>
      <c r="F25" s="385"/>
      <c r="G25" s="385"/>
      <c r="H25" s="390">
        <f t="shared" si="5"/>
        <v>0</v>
      </c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</row>
    <row r="26" spans="1:29" ht="14.25" customHeight="1">
      <c r="A26" s="881" t="s">
        <v>2257</v>
      </c>
      <c r="B26" s="793"/>
      <c r="C26" s="388"/>
      <c r="D26" s="389" t="e">
        <f t="shared" si="4"/>
        <v>#DIV/0!</v>
      </c>
      <c r="E26" s="388"/>
      <c r="F26" s="385"/>
      <c r="G26" s="385"/>
      <c r="H26" s="390">
        <f t="shared" si="5"/>
        <v>0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 t="s">
        <v>2258</v>
      </c>
    </row>
    <row r="27" spans="1:29" ht="14.25" customHeight="1">
      <c r="A27" s="893" t="s">
        <v>2259</v>
      </c>
      <c r="B27" s="793"/>
      <c r="C27" s="393">
        <f>+C25-C26</f>
        <v>0</v>
      </c>
      <c r="D27" s="389" t="e">
        <f t="shared" si="4"/>
        <v>#DIV/0!</v>
      </c>
      <c r="E27" s="393">
        <f>+E25-E26</f>
        <v>0</v>
      </c>
      <c r="F27" s="385"/>
      <c r="G27" s="385"/>
      <c r="H27" s="390">
        <f t="shared" si="5"/>
        <v>0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 t="s">
        <v>2260</v>
      </c>
    </row>
    <row r="28" spans="1:29" ht="14.25" customHeight="1">
      <c r="A28" s="881" t="s">
        <v>2261</v>
      </c>
      <c r="B28" s="793"/>
      <c r="C28" s="398">
        <f>C27+C21</f>
        <v>0</v>
      </c>
      <c r="D28" s="389" t="e">
        <f t="shared" si="4"/>
        <v>#DIV/0!</v>
      </c>
      <c r="E28" s="398">
        <f>E27+E21</f>
        <v>0</v>
      </c>
      <c r="F28" s="385"/>
      <c r="G28" s="385"/>
      <c r="H28" s="390">
        <f t="shared" si="5"/>
        <v>0</v>
      </c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</row>
    <row r="29" spans="1:29" ht="14.25" customHeight="1">
      <c r="A29" s="881" t="s">
        <v>2262</v>
      </c>
      <c r="B29" s="793"/>
      <c r="C29" s="388"/>
      <c r="D29" s="389" t="e">
        <f t="shared" si="4"/>
        <v>#DIV/0!</v>
      </c>
      <c r="E29" s="388"/>
      <c r="F29" s="385"/>
      <c r="G29" s="385"/>
      <c r="H29" s="390">
        <f t="shared" si="5"/>
        <v>0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</row>
    <row r="30" spans="1:29" ht="12.75" customHeight="1">
      <c r="A30" s="886" t="s">
        <v>2263</v>
      </c>
      <c r="B30" s="793"/>
      <c r="C30" s="388"/>
      <c r="D30" s="399"/>
      <c r="E30" s="398"/>
      <c r="F30" s="385"/>
      <c r="G30" s="385"/>
      <c r="H30" s="390"/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</row>
    <row r="31" spans="1:29" ht="14.25" customHeight="1">
      <c r="A31" s="894" t="s">
        <v>2264</v>
      </c>
      <c r="B31" s="797"/>
      <c r="C31" s="797"/>
      <c r="D31" s="797"/>
      <c r="E31" s="793"/>
      <c r="F31" s="385"/>
      <c r="G31" s="385"/>
      <c r="H31" s="390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</row>
    <row r="32" spans="1:29" ht="14.25" customHeight="1">
      <c r="A32" s="884" t="s">
        <v>2265</v>
      </c>
      <c r="B32" s="793"/>
      <c r="C32" s="400"/>
      <c r="D32" s="399"/>
      <c r="E32" s="400"/>
      <c r="F32" s="385"/>
      <c r="G32" s="385"/>
      <c r="H32" s="390"/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</row>
    <row r="33" spans="1:29" ht="14.25" customHeight="1">
      <c r="A33" s="882" t="s">
        <v>2266</v>
      </c>
      <c r="B33" s="793"/>
      <c r="C33" s="401"/>
      <c r="D33" s="399" t="e">
        <f t="shared" ref="D33:D42" si="6">+(C33-E33)/E33</f>
        <v>#DIV/0!</v>
      </c>
      <c r="E33" s="401"/>
      <c r="F33" s="385"/>
      <c r="G33" s="385"/>
      <c r="H33" s="390">
        <f t="shared" ref="H33:H42" si="7">E33-C33</f>
        <v>0</v>
      </c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</row>
    <row r="34" spans="1:29" ht="14.25" customHeight="1">
      <c r="A34" s="895" t="s">
        <v>2267</v>
      </c>
      <c r="B34" s="793"/>
      <c r="C34" s="401"/>
      <c r="D34" s="399" t="e">
        <f t="shared" si="6"/>
        <v>#DIV/0!</v>
      </c>
      <c r="E34" s="401"/>
      <c r="F34" s="385"/>
      <c r="G34" s="385"/>
      <c r="H34" s="390">
        <f t="shared" si="7"/>
        <v>0</v>
      </c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</row>
    <row r="35" spans="1:29" ht="12.75" customHeight="1">
      <c r="A35" s="886"/>
      <c r="B35" s="793"/>
      <c r="C35" s="402">
        <f>C33+C34</f>
        <v>0</v>
      </c>
      <c r="D35" s="399" t="e">
        <f t="shared" si="6"/>
        <v>#DIV/0!</v>
      </c>
      <c r="E35" s="402">
        <f>E33+E34</f>
        <v>0</v>
      </c>
      <c r="F35" s="385"/>
      <c r="G35" s="385"/>
      <c r="H35" s="390">
        <f t="shared" si="7"/>
        <v>0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</row>
    <row r="36" spans="1:29" ht="14.25" customHeight="1">
      <c r="A36" s="882" t="s">
        <v>2268</v>
      </c>
      <c r="B36" s="793"/>
      <c r="C36" s="401"/>
      <c r="D36" s="399" t="e">
        <f t="shared" si="6"/>
        <v>#DIV/0!</v>
      </c>
      <c r="E36" s="401"/>
      <c r="F36" s="385"/>
      <c r="G36" s="385"/>
      <c r="H36" s="390">
        <f t="shared" si="7"/>
        <v>0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</row>
    <row r="37" spans="1:29" ht="14.25" customHeight="1">
      <c r="A37" s="882" t="s">
        <v>2269</v>
      </c>
      <c r="B37" s="793"/>
      <c r="C37" s="401"/>
      <c r="D37" s="399" t="e">
        <f t="shared" si="6"/>
        <v>#DIV/0!</v>
      </c>
      <c r="E37" s="401"/>
      <c r="F37" s="385"/>
      <c r="G37" s="385"/>
      <c r="H37" s="390">
        <f t="shared" si="7"/>
        <v>0</v>
      </c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  <c r="AA37" s="385"/>
      <c r="AB37" s="385"/>
      <c r="AC37" s="385"/>
    </row>
    <row r="38" spans="1:29" ht="14.25" customHeight="1">
      <c r="A38" s="882" t="s">
        <v>2270</v>
      </c>
      <c r="B38" s="793"/>
      <c r="C38" s="401"/>
      <c r="D38" s="399" t="e">
        <f t="shared" si="6"/>
        <v>#DIV/0!</v>
      </c>
      <c r="E38" s="401"/>
      <c r="F38" s="385"/>
      <c r="G38" s="385"/>
      <c r="H38" s="390">
        <f t="shared" si="7"/>
        <v>0</v>
      </c>
      <c r="I38" s="385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  <c r="AA38" s="385"/>
      <c r="AB38" s="385"/>
      <c r="AC38" s="385"/>
    </row>
    <row r="39" spans="1:29" ht="14.25" customHeight="1">
      <c r="A39" s="883" t="s">
        <v>2271</v>
      </c>
      <c r="B39" s="793"/>
      <c r="C39" s="403">
        <f>C35+C36-C37-C38</f>
        <v>0</v>
      </c>
      <c r="D39" s="404" t="e">
        <f t="shared" si="6"/>
        <v>#DIV/0!</v>
      </c>
      <c r="E39" s="403">
        <f>E35+E36-E37-E38</f>
        <v>0</v>
      </c>
      <c r="F39" s="385"/>
      <c r="G39" s="385"/>
      <c r="H39" s="405">
        <f t="shared" si="7"/>
        <v>0</v>
      </c>
      <c r="I39" s="385"/>
      <c r="J39" s="385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  <c r="AA39" s="385"/>
      <c r="AB39" s="385"/>
      <c r="AC39" s="385"/>
    </row>
    <row r="40" spans="1:29" ht="29.25" customHeight="1">
      <c r="A40" s="882" t="s">
        <v>2272</v>
      </c>
      <c r="B40" s="793"/>
      <c r="C40" s="401"/>
      <c r="D40" s="399" t="e">
        <f t="shared" si="6"/>
        <v>#DIV/0!</v>
      </c>
      <c r="E40" s="401"/>
      <c r="F40" s="385"/>
      <c r="G40" s="385"/>
      <c r="H40" s="390">
        <f t="shared" si="7"/>
        <v>0</v>
      </c>
      <c r="I40" s="385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  <c r="AA40" s="385"/>
      <c r="AB40" s="385"/>
      <c r="AC40" s="385"/>
    </row>
    <row r="41" spans="1:29" ht="14.25" customHeight="1">
      <c r="A41" s="882" t="s">
        <v>2273</v>
      </c>
      <c r="B41" s="793"/>
      <c r="C41" s="401"/>
      <c r="D41" s="399" t="e">
        <f t="shared" si="6"/>
        <v>#DIV/0!</v>
      </c>
      <c r="E41" s="401"/>
      <c r="F41" s="385"/>
      <c r="G41" s="385"/>
      <c r="H41" s="390">
        <f t="shared" si="7"/>
        <v>0</v>
      </c>
      <c r="I41" s="385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  <c r="AA41" s="385"/>
      <c r="AB41" s="385"/>
      <c r="AC41" s="385"/>
    </row>
    <row r="42" spans="1:29" ht="14.25" customHeight="1">
      <c r="A42" s="894" t="s">
        <v>2274</v>
      </c>
      <c r="B42" s="793"/>
      <c r="C42" s="403">
        <f>C39+C40-C41</f>
        <v>0</v>
      </c>
      <c r="D42" s="404" t="e">
        <f t="shared" si="6"/>
        <v>#DIV/0!</v>
      </c>
      <c r="E42" s="403">
        <f>E39+E40-E41</f>
        <v>0</v>
      </c>
      <c r="F42" s="385"/>
      <c r="G42" s="385"/>
      <c r="H42" s="405">
        <f t="shared" si="7"/>
        <v>0</v>
      </c>
      <c r="I42" s="385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  <c r="AA42" s="385"/>
      <c r="AB42" s="385"/>
      <c r="AC42" s="385"/>
    </row>
    <row r="43" spans="1:29" ht="14.25" customHeight="1">
      <c r="A43" s="885" t="s">
        <v>2275</v>
      </c>
      <c r="B43" s="793"/>
      <c r="C43" s="406"/>
      <c r="D43" s="399"/>
      <c r="E43" s="406"/>
      <c r="F43" s="385"/>
      <c r="G43" s="385"/>
      <c r="H43" s="390"/>
      <c r="I43" s="385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  <c r="AA43" s="385"/>
      <c r="AB43" s="385"/>
      <c r="AC43" s="385"/>
    </row>
    <row r="44" spans="1:29" ht="15.75" customHeight="1">
      <c r="A44" s="881" t="s">
        <v>2276</v>
      </c>
      <c r="B44" s="793"/>
      <c r="C44" s="391"/>
      <c r="D44" s="399" t="e">
        <f t="shared" ref="D44:D48" si="8">+(C44-E44)/E44</f>
        <v>#DIV/0!</v>
      </c>
      <c r="E44" s="391"/>
      <c r="F44" s="385"/>
      <c r="G44" s="385"/>
      <c r="H44" s="390">
        <f t="shared" ref="H44:H48" si="9">E44-C44</f>
        <v>0</v>
      </c>
      <c r="I44" s="385"/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  <c r="AA44" s="385"/>
      <c r="AB44" s="385"/>
      <c r="AC44" s="385"/>
    </row>
    <row r="45" spans="1:29" ht="15.75" customHeight="1">
      <c r="A45" s="881" t="s">
        <v>2277</v>
      </c>
      <c r="B45" s="793"/>
      <c r="C45" s="401"/>
      <c r="D45" s="399" t="e">
        <f t="shared" si="8"/>
        <v>#DIV/0!</v>
      </c>
      <c r="E45" s="401"/>
      <c r="F45" s="385"/>
      <c r="G45" s="385"/>
      <c r="H45" s="390">
        <f t="shared" si="9"/>
        <v>0</v>
      </c>
      <c r="I45" s="385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  <c r="AA45" s="385"/>
      <c r="AB45" s="385"/>
      <c r="AC45" s="385"/>
    </row>
    <row r="46" spans="1:29" ht="15.75" customHeight="1">
      <c r="A46" s="881" t="s">
        <v>2278</v>
      </c>
      <c r="B46" s="793"/>
      <c r="C46" s="401"/>
      <c r="D46" s="399" t="e">
        <f t="shared" si="8"/>
        <v>#DIV/0!</v>
      </c>
      <c r="E46" s="401"/>
      <c r="F46" s="385"/>
      <c r="G46" s="385"/>
      <c r="H46" s="390">
        <f t="shared" si="9"/>
        <v>0</v>
      </c>
      <c r="I46" s="385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  <c r="AA46" s="385"/>
      <c r="AB46" s="385"/>
      <c r="AC46" s="385"/>
    </row>
    <row r="47" spans="1:29" ht="15.75" customHeight="1">
      <c r="A47" s="881" t="s">
        <v>2279</v>
      </c>
      <c r="B47" s="793"/>
      <c r="C47" s="401"/>
      <c r="D47" s="399" t="e">
        <f t="shared" si="8"/>
        <v>#DIV/0!</v>
      </c>
      <c r="E47" s="401"/>
      <c r="F47" s="385"/>
      <c r="G47" s="385"/>
      <c r="H47" s="390">
        <f t="shared" si="9"/>
        <v>0</v>
      </c>
      <c r="I47" s="385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  <c r="AA47" s="385"/>
      <c r="AB47" s="385"/>
      <c r="AC47" s="385"/>
    </row>
    <row r="48" spans="1:29" ht="14.25" customHeight="1">
      <c r="A48" s="894" t="s">
        <v>2280</v>
      </c>
      <c r="B48" s="793"/>
      <c r="C48" s="403">
        <f>C44+C45+C46+C47</f>
        <v>0</v>
      </c>
      <c r="D48" s="404" t="e">
        <f t="shared" si="8"/>
        <v>#DIV/0!</v>
      </c>
      <c r="E48" s="403">
        <f>E44+E45+E46+E47</f>
        <v>0</v>
      </c>
      <c r="F48" s="385"/>
      <c r="G48" s="385"/>
      <c r="H48" s="407">
        <f t="shared" si="9"/>
        <v>0</v>
      </c>
      <c r="I48" s="385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  <c r="AA48" s="385"/>
      <c r="AB48" s="385"/>
      <c r="AC48" s="385"/>
    </row>
    <row r="49" spans="1:29" ht="14.25" customHeight="1">
      <c r="A49" s="885" t="s">
        <v>2281</v>
      </c>
      <c r="B49" s="793"/>
      <c r="C49" s="406"/>
      <c r="D49" s="399"/>
      <c r="E49" s="406"/>
      <c r="F49" s="385"/>
      <c r="G49" s="385"/>
      <c r="H49" s="408"/>
      <c r="I49" s="385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  <c r="AA49" s="385"/>
      <c r="AB49" s="385"/>
      <c r="AC49" s="385"/>
    </row>
    <row r="50" spans="1:29" ht="14.25" customHeight="1">
      <c r="A50" s="882" t="s">
        <v>2282</v>
      </c>
      <c r="B50" s="793"/>
      <c r="C50" s="401"/>
      <c r="D50" s="399" t="e">
        <f t="shared" ref="D50:D56" si="10">+(C50-E50)/E50</f>
        <v>#DIV/0!</v>
      </c>
      <c r="E50" s="401"/>
      <c r="F50" s="385"/>
      <c r="G50" s="385"/>
      <c r="H50" s="408">
        <f t="shared" ref="H50:H56" si="11">E50-C50</f>
        <v>0</v>
      </c>
      <c r="I50" s="385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  <c r="AA50" s="385"/>
      <c r="AB50" s="385"/>
      <c r="AC50" s="385"/>
    </row>
    <row r="51" spans="1:29" ht="14.25" customHeight="1">
      <c r="A51" s="881" t="s">
        <v>2283</v>
      </c>
      <c r="B51" s="793"/>
      <c r="C51" s="401"/>
      <c r="D51" s="399" t="e">
        <f t="shared" si="10"/>
        <v>#DIV/0!</v>
      </c>
      <c r="E51" s="401"/>
      <c r="F51" s="385"/>
      <c r="G51" s="385"/>
      <c r="H51" s="408">
        <f t="shared" si="11"/>
        <v>0</v>
      </c>
      <c r="I51" s="385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  <c r="AA51" s="385"/>
      <c r="AB51" s="385"/>
      <c r="AC51" s="385"/>
    </row>
    <row r="52" spans="1:29" ht="14.25" customHeight="1">
      <c r="A52" s="882" t="s">
        <v>2284</v>
      </c>
      <c r="B52" s="793"/>
      <c r="C52" s="391"/>
      <c r="D52" s="399" t="e">
        <f t="shared" si="10"/>
        <v>#DIV/0!</v>
      </c>
      <c r="E52" s="401"/>
      <c r="F52" s="385"/>
      <c r="G52" s="385"/>
      <c r="H52" s="390">
        <f t="shared" si="11"/>
        <v>0</v>
      </c>
      <c r="I52" s="385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  <c r="AA52" s="385"/>
      <c r="AB52" s="385"/>
      <c r="AC52" s="385"/>
    </row>
    <row r="53" spans="1:29" ht="14.25" customHeight="1">
      <c r="A53" s="882" t="s">
        <v>2285</v>
      </c>
      <c r="B53" s="793"/>
      <c r="C53" s="401"/>
      <c r="D53" s="399" t="e">
        <f t="shared" si="10"/>
        <v>#DIV/0!</v>
      </c>
      <c r="E53" s="401"/>
      <c r="F53" s="385"/>
      <c r="G53" s="385"/>
      <c r="H53" s="390">
        <f t="shared" si="11"/>
        <v>0</v>
      </c>
      <c r="I53" s="385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  <c r="AA53" s="385"/>
      <c r="AB53" s="385"/>
      <c r="AC53" s="385"/>
    </row>
    <row r="54" spans="1:29" ht="14.25" customHeight="1">
      <c r="A54" s="881" t="s">
        <v>2286</v>
      </c>
      <c r="B54" s="793"/>
      <c r="C54" s="401"/>
      <c r="D54" s="399" t="e">
        <f t="shared" si="10"/>
        <v>#DIV/0!</v>
      </c>
      <c r="E54" s="401"/>
      <c r="F54" s="385"/>
      <c r="G54" s="385"/>
      <c r="H54" s="390">
        <f t="shared" si="11"/>
        <v>0</v>
      </c>
      <c r="I54" s="385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  <c r="AA54" s="385"/>
      <c r="AB54" s="385"/>
      <c r="AC54" s="385"/>
    </row>
    <row r="55" spans="1:29" ht="14.25" customHeight="1">
      <c r="A55" s="881" t="s">
        <v>2287</v>
      </c>
      <c r="B55" s="793"/>
      <c r="C55" s="401"/>
      <c r="D55" s="399" t="e">
        <f t="shared" si="10"/>
        <v>#DIV/0!</v>
      </c>
      <c r="E55" s="401"/>
      <c r="F55" s="385"/>
      <c r="G55" s="385"/>
      <c r="H55" s="390">
        <f t="shared" si="11"/>
        <v>0</v>
      </c>
      <c r="I55" s="385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  <c r="AA55" s="385"/>
      <c r="AB55" s="385"/>
      <c r="AC55" s="385"/>
    </row>
    <row r="56" spans="1:29" ht="14.25" customHeight="1">
      <c r="A56" s="883" t="s">
        <v>2288</v>
      </c>
      <c r="B56" s="793"/>
      <c r="C56" s="403">
        <f>SUM(C50:C55)+C48+C42</f>
        <v>0</v>
      </c>
      <c r="D56" s="404" t="e">
        <f t="shared" si="10"/>
        <v>#DIV/0!</v>
      </c>
      <c r="E56" s="403">
        <f>SUM(E50:E55)+E48+E42</f>
        <v>0</v>
      </c>
      <c r="F56" s="385"/>
      <c r="G56" s="385"/>
      <c r="H56" s="409">
        <f t="shared" si="11"/>
        <v>0</v>
      </c>
      <c r="I56" s="385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  <c r="AA56" s="385"/>
      <c r="AB56" s="385"/>
      <c r="AC56" s="385"/>
    </row>
    <row r="57" spans="1:29" ht="14.25" customHeight="1">
      <c r="A57" s="884" t="s">
        <v>2289</v>
      </c>
      <c r="B57" s="793"/>
      <c r="C57" s="400"/>
      <c r="D57" s="399"/>
      <c r="E57" s="400"/>
      <c r="F57" s="385"/>
      <c r="G57" s="385"/>
      <c r="H57" s="390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  <c r="AA57" s="385"/>
      <c r="AB57" s="385"/>
      <c r="AC57" s="385"/>
    </row>
    <row r="58" spans="1:29" ht="15.75" customHeight="1">
      <c r="A58" s="881" t="s">
        <v>2290</v>
      </c>
      <c r="B58" s="793"/>
      <c r="C58" s="401"/>
      <c r="D58" s="399" t="e">
        <f t="shared" ref="D58:D59" si="12">+(C58-E58)/E58</f>
        <v>#DIV/0!</v>
      </c>
      <c r="E58" s="401"/>
      <c r="F58" s="385"/>
      <c r="G58" s="385"/>
      <c r="H58" s="405">
        <f t="shared" ref="H58:H59" si="13">E58-C58</f>
        <v>0</v>
      </c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  <c r="AA58" s="385"/>
      <c r="AB58" s="385"/>
      <c r="AC58" s="385"/>
    </row>
    <row r="59" spans="1:29" ht="14.25" customHeight="1">
      <c r="A59" s="881" t="s">
        <v>2291</v>
      </c>
      <c r="B59" s="793"/>
      <c r="C59" s="401"/>
      <c r="D59" s="399" t="e">
        <f t="shared" si="12"/>
        <v>#DIV/0!</v>
      </c>
      <c r="E59" s="401"/>
      <c r="F59" s="385"/>
      <c r="G59" s="385"/>
      <c r="H59" s="405">
        <f t="shared" si="13"/>
        <v>0</v>
      </c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  <c r="AA59" s="385"/>
      <c r="AB59" s="385"/>
      <c r="AC59" s="385"/>
    </row>
    <row r="60" spans="1:29" ht="14.25" customHeight="1">
      <c r="A60" s="885" t="s">
        <v>2292</v>
      </c>
      <c r="B60" s="793"/>
      <c r="C60" s="401"/>
      <c r="D60" s="399"/>
      <c r="E60" s="401"/>
      <c r="F60" s="385"/>
      <c r="G60" s="385"/>
      <c r="H60" s="40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  <c r="AA60" s="385"/>
      <c r="AB60" s="385"/>
      <c r="AC60" s="385"/>
    </row>
    <row r="61" spans="1:29" ht="14.25" customHeight="1">
      <c r="A61" s="881" t="s">
        <v>2293</v>
      </c>
      <c r="B61" s="793"/>
      <c r="C61" s="401"/>
      <c r="D61" s="399" t="e">
        <f t="shared" ref="D61:D64" si="14">+(C61-E61)/E61</f>
        <v>#DIV/0!</v>
      </c>
      <c r="E61" s="401"/>
      <c r="F61" s="385"/>
      <c r="G61" s="385"/>
      <c r="H61" s="405">
        <f t="shared" ref="H61:H64" si="15">E61-C61</f>
        <v>0</v>
      </c>
      <c r="I61" s="385"/>
      <c r="J61" s="385"/>
      <c r="K61" s="385"/>
      <c r="L61" s="385"/>
      <c r="M61" s="385"/>
      <c r="N61" s="385"/>
      <c r="O61" s="385"/>
      <c r="P61" s="385"/>
      <c r="Q61" s="385"/>
      <c r="R61" s="385"/>
      <c r="S61" s="385"/>
      <c r="T61" s="385"/>
      <c r="U61" s="385"/>
      <c r="V61" s="385"/>
      <c r="W61" s="385"/>
      <c r="X61" s="385"/>
      <c r="Y61" s="385"/>
      <c r="Z61" s="385"/>
      <c r="AA61" s="385"/>
      <c r="AB61" s="385"/>
      <c r="AC61" s="385"/>
    </row>
    <row r="62" spans="1:29" ht="14.25" customHeight="1">
      <c r="A62" s="881" t="s">
        <v>2294</v>
      </c>
      <c r="B62" s="793"/>
      <c r="C62" s="401"/>
      <c r="D62" s="399" t="e">
        <f t="shared" si="14"/>
        <v>#DIV/0!</v>
      </c>
      <c r="E62" s="391"/>
      <c r="F62" s="385"/>
      <c r="G62" s="385"/>
      <c r="H62" s="405">
        <f t="shared" si="15"/>
        <v>0</v>
      </c>
      <c r="I62" s="385"/>
      <c r="J62" s="385"/>
      <c r="K62" s="385"/>
      <c r="L62" s="385"/>
      <c r="M62" s="385"/>
      <c r="N62" s="385"/>
      <c r="O62" s="385"/>
      <c r="P62" s="385"/>
      <c r="Q62" s="385"/>
      <c r="R62" s="385"/>
      <c r="S62" s="385"/>
      <c r="T62" s="385"/>
      <c r="U62" s="385"/>
      <c r="V62" s="385"/>
      <c r="W62" s="385"/>
      <c r="X62" s="385"/>
      <c r="Y62" s="385"/>
      <c r="Z62" s="385"/>
      <c r="AA62" s="385"/>
      <c r="AB62" s="385"/>
      <c r="AC62" s="385"/>
    </row>
    <row r="63" spans="1:29" ht="14.25" customHeight="1">
      <c r="A63" s="881" t="s">
        <v>2295</v>
      </c>
      <c r="B63" s="793"/>
      <c r="C63" s="401"/>
      <c r="D63" s="399" t="e">
        <f t="shared" si="14"/>
        <v>#DIV/0!</v>
      </c>
      <c r="E63" s="401"/>
      <c r="F63" s="385"/>
      <c r="G63" s="385"/>
      <c r="H63" s="405">
        <f t="shared" si="15"/>
        <v>0</v>
      </c>
      <c r="I63" s="385"/>
      <c r="J63" s="385"/>
      <c r="K63" s="385"/>
      <c r="L63" s="385"/>
      <c r="M63" s="385"/>
      <c r="N63" s="385"/>
      <c r="O63" s="385"/>
      <c r="P63" s="385"/>
      <c r="Q63" s="385"/>
      <c r="R63" s="385"/>
      <c r="S63" s="385"/>
      <c r="T63" s="385"/>
      <c r="U63" s="385"/>
      <c r="V63" s="385"/>
      <c r="W63" s="385"/>
      <c r="X63" s="385"/>
      <c r="Y63" s="385"/>
      <c r="Z63" s="385"/>
      <c r="AA63" s="385"/>
      <c r="AB63" s="385"/>
      <c r="AC63" s="385"/>
    </row>
    <row r="64" spans="1:29" ht="14.25" customHeight="1">
      <c r="A64" s="881" t="s">
        <v>2296</v>
      </c>
      <c r="B64" s="793"/>
      <c r="C64" s="401"/>
      <c r="D64" s="399" t="e">
        <f t="shared" si="14"/>
        <v>#DIV/0!</v>
      </c>
      <c r="E64" s="401"/>
      <c r="F64" s="385"/>
      <c r="G64" s="385"/>
      <c r="H64" s="405">
        <f t="shared" si="15"/>
        <v>0</v>
      </c>
      <c r="I64" s="385"/>
      <c r="J64" s="385"/>
      <c r="K64" s="385"/>
      <c r="L64" s="385"/>
      <c r="M64" s="385"/>
      <c r="N64" s="385"/>
      <c r="O64" s="385"/>
      <c r="P64" s="385"/>
      <c r="Q64" s="385"/>
      <c r="R64" s="385"/>
      <c r="S64" s="385"/>
      <c r="T64" s="385"/>
      <c r="U64" s="385"/>
      <c r="V64" s="385"/>
      <c r="W64" s="385"/>
      <c r="X64" s="385"/>
      <c r="Y64" s="385"/>
      <c r="Z64" s="385"/>
      <c r="AA64" s="385"/>
      <c r="AB64" s="385"/>
      <c r="AC64" s="385"/>
    </row>
    <row r="65" spans="1:29" ht="14.25" customHeight="1">
      <c r="A65" s="885" t="s">
        <v>2297</v>
      </c>
      <c r="B65" s="793"/>
      <c r="C65" s="401"/>
      <c r="D65" s="399"/>
      <c r="E65" s="401"/>
      <c r="F65" s="385"/>
      <c r="G65" s="385"/>
      <c r="H65" s="405"/>
      <c r="I65" s="385"/>
      <c r="J65" s="385"/>
      <c r="K65" s="385"/>
      <c r="L65" s="385"/>
      <c r="M65" s="385"/>
      <c r="N65" s="385"/>
      <c r="O65" s="385"/>
      <c r="P65" s="385"/>
      <c r="Q65" s="385"/>
      <c r="R65" s="385"/>
      <c r="S65" s="385"/>
      <c r="T65" s="385"/>
      <c r="U65" s="385"/>
      <c r="V65" s="385"/>
      <c r="W65" s="385"/>
      <c r="X65" s="385"/>
      <c r="Y65" s="385"/>
      <c r="Z65" s="385"/>
      <c r="AA65" s="385"/>
      <c r="AB65" s="385"/>
      <c r="AC65" s="385"/>
    </row>
    <row r="66" spans="1:29" ht="14.25" customHeight="1">
      <c r="A66" s="882" t="s">
        <v>2298</v>
      </c>
      <c r="B66" s="793"/>
      <c r="C66" s="401"/>
      <c r="D66" s="399" t="e">
        <f t="shared" ref="D66:D70" si="16">+(C66-E66)/E66</f>
        <v>#DIV/0!</v>
      </c>
      <c r="E66" s="401"/>
      <c r="F66" s="385"/>
      <c r="G66" s="385"/>
      <c r="H66" s="405">
        <f t="shared" ref="H66:H70" si="17">E66-C66</f>
        <v>0</v>
      </c>
      <c r="I66" s="385"/>
      <c r="J66" s="385"/>
      <c r="K66" s="385"/>
      <c r="L66" s="385"/>
      <c r="M66" s="385"/>
      <c r="N66" s="385"/>
      <c r="O66" s="385"/>
      <c r="P66" s="385"/>
      <c r="Q66" s="385"/>
      <c r="R66" s="385"/>
      <c r="S66" s="385"/>
      <c r="T66" s="385"/>
      <c r="U66" s="385"/>
      <c r="V66" s="385"/>
      <c r="W66" s="385"/>
      <c r="X66" s="385"/>
      <c r="Y66" s="385"/>
      <c r="Z66" s="385"/>
      <c r="AA66" s="385"/>
      <c r="AB66" s="385"/>
      <c r="AC66" s="385"/>
    </row>
    <row r="67" spans="1:29" ht="14.25" customHeight="1">
      <c r="A67" s="882" t="s">
        <v>2299</v>
      </c>
      <c r="B67" s="793"/>
      <c r="C67" s="401"/>
      <c r="D67" s="399" t="e">
        <f t="shared" si="16"/>
        <v>#DIV/0!</v>
      </c>
      <c r="E67" s="401"/>
      <c r="F67" s="385"/>
      <c r="G67" s="385"/>
      <c r="H67" s="405">
        <f t="shared" si="17"/>
        <v>0</v>
      </c>
      <c r="I67" s="385"/>
      <c r="J67" s="385"/>
      <c r="K67" s="385"/>
      <c r="L67" s="385"/>
      <c r="M67" s="385"/>
      <c r="N67" s="385"/>
      <c r="O67" s="385"/>
      <c r="P67" s="385"/>
      <c r="Q67" s="385"/>
      <c r="R67" s="385"/>
      <c r="S67" s="385"/>
      <c r="T67" s="385"/>
      <c r="U67" s="385"/>
      <c r="V67" s="385"/>
      <c r="W67" s="385"/>
      <c r="X67" s="385"/>
      <c r="Y67" s="385"/>
      <c r="Z67" s="385"/>
      <c r="AA67" s="385"/>
      <c r="AB67" s="385"/>
      <c r="AC67" s="385"/>
    </row>
    <row r="68" spans="1:29" ht="14.25" customHeight="1">
      <c r="A68" s="882" t="s">
        <v>2300</v>
      </c>
      <c r="B68" s="793"/>
      <c r="C68" s="401"/>
      <c r="D68" s="399" t="e">
        <f t="shared" si="16"/>
        <v>#DIV/0!</v>
      </c>
      <c r="E68" s="401"/>
      <c r="F68" s="385"/>
      <c r="G68" s="385"/>
      <c r="H68" s="405">
        <f t="shared" si="17"/>
        <v>0</v>
      </c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  <c r="Y68" s="385"/>
      <c r="Z68" s="385"/>
      <c r="AA68" s="385"/>
      <c r="AB68" s="385"/>
      <c r="AC68" s="385"/>
    </row>
    <row r="69" spans="1:29" ht="14.25" customHeight="1">
      <c r="A69" s="881" t="s">
        <v>2301</v>
      </c>
      <c r="B69" s="793"/>
      <c r="C69" s="401"/>
      <c r="D69" s="399" t="e">
        <f t="shared" si="16"/>
        <v>#DIV/0!</v>
      </c>
      <c r="E69" s="401"/>
      <c r="F69" s="385"/>
      <c r="G69" s="385"/>
      <c r="H69" s="405">
        <f t="shared" si="17"/>
        <v>0</v>
      </c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  <c r="AA69" s="385"/>
      <c r="AB69" s="385"/>
      <c r="AC69" s="385"/>
    </row>
    <row r="70" spans="1:29" ht="15" customHeight="1">
      <c r="A70" s="883" t="s">
        <v>2288</v>
      </c>
      <c r="B70" s="793"/>
      <c r="C70" s="403">
        <f>SUM(C58:C69)</f>
        <v>0</v>
      </c>
      <c r="D70" s="404" t="e">
        <f t="shared" si="16"/>
        <v>#DIV/0!</v>
      </c>
      <c r="E70" s="403">
        <f>SUM(E58:E69)</f>
        <v>0</v>
      </c>
      <c r="F70" s="385"/>
      <c r="G70" s="385"/>
      <c r="H70" s="409">
        <f t="shared" si="17"/>
        <v>0</v>
      </c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  <c r="Y70" s="385"/>
      <c r="Z70" s="385"/>
      <c r="AA70" s="385"/>
      <c r="AB70" s="385"/>
      <c r="AC70" s="385"/>
    </row>
    <row r="71" spans="1:29" ht="12.75" customHeight="1">
      <c r="A71" s="886"/>
      <c r="B71" s="793"/>
      <c r="C71" s="410">
        <f>C56-C70</f>
        <v>0</v>
      </c>
      <c r="D71" s="410"/>
      <c r="E71" s="410">
        <f>E56-E70</f>
        <v>0</v>
      </c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  <c r="Y71" s="385"/>
      <c r="Z71" s="385"/>
      <c r="AA71" s="385"/>
      <c r="AB71" s="385"/>
      <c r="AC71" s="385"/>
    </row>
    <row r="72" spans="1:29" ht="12.75" customHeight="1">
      <c r="A72" s="887" t="s">
        <v>2302</v>
      </c>
      <c r="B72" s="793"/>
      <c r="C72" s="411" t="e">
        <f>(SUM(C61:C64))/(C47+C51+C54+C50+C52+C53+C55)</f>
        <v>#DIV/0!</v>
      </c>
      <c r="D72" s="411"/>
      <c r="E72" s="411" t="e">
        <f>(SUM(E61:E64))/(E47+E51+E54+E50+E52+E53+E55)</f>
        <v>#DIV/0!</v>
      </c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  <c r="AA72" s="385"/>
      <c r="AB72" s="385"/>
      <c r="AC72" s="385"/>
    </row>
    <row r="73" spans="1:29" ht="12.75" customHeight="1">
      <c r="A73" s="887" t="s">
        <v>2303</v>
      </c>
      <c r="B73" s="793"/>
      <c r="C73" s="411" t="e">
        <f>(C62/C4)*12</f>
        <v>#DIV/0!</v>
      </c>
      <c r="D73" s="411"/>
      <c r="E73" s="411" t="e">
        <f>(E62/E4)*12</f>
        <v>#DIV/0!</v>
      </c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</row>
    <row r="74" spans="1:29" ht="12.75" customHeight="1">
      <c r="A74" s="887" t="s">
        <v>2304</v>
      </c>
      <c r="B74" s="793"/>
      <c r="C74" s="411" t="e">
        <f>+C63/C4*12</f>
        <v>#DIV/0!</v>
      </c>
      <c r="D74" s="411"/>
      <c r="E74" s="411" t="e">
        <f>+E63/E4*12</f>
        <v>#DIV/0!</v>
      </c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</row>
    <row r="75" spans="1:29" ht="12.75" customHeight="1">
      <c r="A75" s="887" t="s">
        <v>2305</v>
      </c>
      <c r="B75" s="793"/>
      <c r="C75" s="411" t="e">
        <f>(SUM(C44:C47)+SUM(C50:C55))/C39</f>
        <v>#DIV/0!</v>
      </c>
      <c r="D75" s="411"/>
      <c r="E75" s="411" t="e">
        <f>(SUM(E44:E47)+SUM(E50:E55))/E39</f>
        <v>#DIV/0!</v>
      </c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  <c r="AA75" s="385"/>
      <c r="AB75" s="385"/>
      <c r="AC75" s="385"/>
    </row>
    <row r="76" spans="1:29" ht="12.75" customHeight="1">
      <c r="A76" s="887" t="s">
        <v>2306</v>
      </c>
      <c r="B76" s="793"/>
      <c r="C76" s="412" t="e">
        <f>+C12/C4</f>
        <v>#DIV/0!</v>
      </c>
      <c r="D76" s="412"/>
      <c r="E76" s="412" t="e">
        <f>+E12/E4</f>
        <v>#DIV/0!</v>
      </c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  <c r="AA76" s="385"/>
      <c r="AB76" s="385"/>
      <c r="AC76" s="385"/>
    </row>
    <row r="77" spans="1:29" ht="12.75" customHeight="1">
      <c r="A77" s="887" t="s">
        <v>2307</v>
      </c>
      <c r="B77" s="793"/>
      <c r="C77" s="412" t="e">
        <f>C27/C4</f>
        <v>#DIV/0!</v>
      </c>
      <c r="D77" s="412"/>
      <c r="E77" s="412" t="e">
        <f>E27/E4</f>
        <v>#DIV/0!</v>
      </c>
      <c r="F77" s="385"/>
      <c r="G77" s="385"/>
      <c r="H77" s="385" t="s">
        <v>2308</v>
      </c>
      <c r="I77" s="385">
        <f>FOIR!D42/100000</f>
        <v>0</v>
      </c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  <c r="Y77" s="385"/>
      <c r="Z77" s="385"/>
      <c r="AA77" s="385"/>
      <c r="AB77" s="385"/>
      <c r="AC77" s="385"/>
    </row>
    <row r="78" spans="1:29" ht="12.75" customHeight="1">
      <c r="A78" s="887" t="s">
        <v>2309</v>
      </c>
      <c r="B78" s="793"/>
      <c r="C78" s="411" t="e">
        <f>(C45+C44+C46)/C39</f>
        <v>#DIV/0!</v>
      </c>
      <c r="D78" s="411"/>
      <c r="E78" s="411" t="e">
        <f>(E45+E44+E46)/E39</f>
        <v>#DIV/0!</v>
      </c>
      <c r="F78" s="385"/>
      <c r="G78" s="385"/>
      <c r="H78" s="385" t="s">
        <v>2310</v>
      </c>
      <c r="I78" s="413" t="e">
        <f>FOIR!E28</f>
        <v>#DIV/0!</v>
      </c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  <c r="AA78" s="385"/>
      <c r="AB78" s="385"/>
      <c r="AC78" s="385"/>
    </row>
    <row r="79" spans="1:29" ht="12.75" customHeight="1">
      <c r="A79" s="887" t="s">
        <v>2311</v>
      </c>
      <c r="B79" s="793"/>
      <c r="C79" s="411" t="e">
        <f>(C45+C44+C46)/C39</f>
        <v>#DIV/0!</v>
      </c>
      <c r="D79" s="411"/>
      <c r="E79" s="411" t="e">
        <f>(E45+E44+E46)/E39</f>
        <v>#DIV/0!</v>
      </c>
      <c r="F79" s="385" t="s">
        <v>2312</v>
      </c>
      <c r="G79" s="385"/>
      <c r="H79" s="385"/>
      <c r="I79" s="413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  <c r="Z79" s="385"/>
      <c r="AA79" s="385"/>
      <c r="AB79" s="385"/>
      <c r="AC79" s="385"/>
    </row>
    <row r="80" spans="1:29" ht="12.75" customHeight="1">
      <c r="A80" s="887" t="s">
        <v>2313</v>
      </c>
      <c r="B80" s="793"/>
      <c r="C80" s="412" t="e">
        <f>I78</f>
        <v>#DIV/0!</v>
      </c>
      <c r="D80" s="411"/>
      <c r="E80" s="411"/>
      <c r="F80" s="385" t="s">
        <v>2314</v>
      </c>
      <c r="G80" s="385"/>
      <c r="H80" s="385"/>
      <c r="I80" s="413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  <c r="Z80" s="385"/>
      <c r="AA80" s="385"/>
      <c r="AB80" s="385"/>
      <c r="AC80" s="385"/>
    </row>
    <row r="81" spans="1:29" ht="12.75" customHeight="1">
      <c r="A81" s="887" t="s">
        <v>2315</v>
      </c>
      <c r="B81" s="793"/>
      <c r="C81" s="412" t="e">
        <f>I82</f>
        <v>#DIV/0!</v>
      </c>
      <c r="D81" s="411"/>
      <c r="E81" s="411"/>
      <c r="F81" s="385" t="s">
        <v>2312</v>
      </c>
      <c r="G81" s="385"/>
      <c r="H81" s="385" t="s">
        <v>2316</v>
      </c>
      <c r="I81" s="9">
        <f>FOIR!D89/100000</f>
        <v>0</v>
      </c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  <c r="AA81" s="385"/>
      <c r="AB81" s="385"/>
      <c r="AC81" s="385"/>
    </row>
    <row r="82" spans="1:29" ht="12.75" customHeight="1">
      <c r="A82" s="887" t="s">
        <v>2317</v>
      </c>
      <c r="B82" s="793"/>
      <c r="C82" s="411" t="e">
        <f>1/I78</f>
        <v>#DIV/0!</v>
      </c>
      <c r="D82" s="411"/>
      <c r="E82" s="414"/>
      <c r="F82" s="385"/>
      <c r="G82" s="385"/>
      <c r="H82" s="385" t="s">
        <v>2318</v>
      </c>
      <c r="I82" s="413" t="e">
        <f>FOIR!E76</f>
        <v>#DIV/0!</v>
      </c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</row>
    <row r="83" spans="1:29" ht="12.75" customHeight="1">
      <c r="A83" s="887" t="s">
        <v>2319</v>
      </c>
      <c r="B83" s="793"/>
      <c r="C83" s="415" t="e">
        <f>1/I82</f>
        <v>#DIV/0!</v>
      </c>
      <c r="D83" s="411"/>
      <c r="E83" s="414"/>
      <c r="F83" s="385" t="s">
        <v>2312</v>
      </c>
      <c r="G83" s="385"/>
      <c r="H83" s="385"/>
      <c r="I83" s="413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  <c r="AA83" s="385"/>
      <c r="AB83" s="385"/>
      <c r="AC83" s="385"/>
    </row>
    <row r="84" spans="1:29" ht="12.75" customHeight="1">
      <c r="A84" s="887" t="s">
        <v>2320</v>
      </c>
      <c r="B84" s="793"/>
      <c r="C84" s="411" t="e">
        <f>C51/C9*12</f>
        <v>#DIV/0!</v>
      </c>
      <c r="D84" s="411"/>
      <c r="E84" s="414" t="e">
        <f>E51/E9*12</f>
        <v>#DIV/0!</v>
      </c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  <c r="AA84" s="385"/>
      <c r="AB84" s="385"/>
      <c r="AC84" s="385"/>
    </row>
    <row r="85" spans="1:29" ht="12.75" customHeight="1">
      <c r="A85" s="887" t="s">
        <v>2321</v>
      </c>
      <c r="B85" s="793"/>
      <c r="C85" s="414" t="e">
        <f>(SUM(C61:C64)-C63)/(SUM(C50:C55)+C47)</f>
        <v>#DIV/0!</v>
      </c>
      <c r="D85" s="414"/>
      <c r="E85" s="414" t="e">
        <f>(SUM(E61:E64)-E63)/(SUM(E50:E55)+E47)</f>
        <v>#DIV/0!</v>
      </c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  <c r="AA85" s="385"/>
      <c r="AB85" s="385"/>
      <c r="AC85" s="385"/>
    </row>
    <row r="86" spans="1:29" ht="12.75" customHeight="1">
      <c r="A86" s="414" t="s">
        <v>2322</v>
      </c>
      <c r="B86" s="414"/>
      <c r="C86" s="412" t="e">
        <f>C58/C4</f>
        <v>#DIV/0!</v>
      </c>
      <c r="D86" s="414"/>
      <c r="E86" s="412" t="e">
        <f>E58/E4</f>
        <v>#DIV/0!</v>
      </c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  <c r="AA86" s="385"/>
      <c r="AB86" s="385"/>
      <c r="AC86" s="385"/>
    </row>
    <row r="87" spans="1:29" ht="12.75" customHeight="1">
      <c r="A87" s="385"/>
      <c r="B87" s="385"/>
      <c r="C87" s="38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  <c r="AA87" s="385"/>
      <c r="AB87" s="385"/>
      <c r="AC87" s="385"/>
    </row>
    <row r="88" spans="1:29" ht="12.75" customHeight="1">
      <c r="A88" s="385"/>
      <c r="B88" s="385"/>
      <c r="C88" s="38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  <c r="AA88" s="385"/>
      <c r="AB88" s="385"/>
      <c r="AC88" s="385"/>
    </row>
    <row r="89" spans="1:29" ht="12.75" customHeight="1">
      <c r="A89" s="385"/>
      <c r="B89" s="385"/>
      <c r="C89" s="38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  <c r="AA89" s="385"/>
      <c r="AB89" s="385"/>
      <c r="AC89" s="385"/>
    </row>
    <row r="90" spans="1:29" ht="12.75" customHeight="1">
      <c r="A90" s="385"/>
      <c r="B90" s="385"/>
      <c r="C90" s="38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  <c r="Z90" s="385"/>
      <c r="AA90" s="385"/>
      <c r="AB90" s="385"/>
      <c r="AC90" s="385"/>
    </row>
    <row r="91" spans="1:29" ht="12.75" customHeight="1">
      <c r="A91" s="385"/>
      <c r="B91" s="385"/>
      <c r="C91" s="38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  <c r="AA91" s="385"/>
      <c r="AB91" s="385"/>
      <c r="AC91" s="385"/>
    </row>
    <row r="92" spans="1:29" ht="12.75" customHeight="1">
      <c r="A92" s="385"/>
      <c r="B92" s="385"/>
      <c r="C92" s="38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  <c r="AA92" s="385"/>
      <c r="AB92" s="385"/>
      <c r="AC92" s="385"/>
    </row>
    <row r="93" spans="1:29" ht="12.75" customHeight="1">
      <c r="A93" s="385"/>
      <c r="B93" s="385"/>
      <c r="C93" s="38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  <c r="Z93" s="385"/>
      <c r="AA93" s="385"/>
      <c r="AB93" s="385"/>
      <c r="AC93" s="385"/>
    </row>
    <row r="94" spans="1:29" ht="12.75" customHeight="1">
      <c r="A94" s="385"/>
      <c r="B94" s="385"/>
      <c r="C94" s="38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  <c r="AA94" s="385"/>
      <c r="AB94" s="385"/>
      <c r="AC94" s="385"/>
    </row>
    <row r="95" spans="1:29" ht="12.75" customHeight="1">
      <c r="A95" s="385"/>
      <c r="B95" s="385"/>
      <c r="C95" s="38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  <c r="Z95" s="385"/>
      <c r="AA95" s="385"/>
      <c r="AB95" s="385"/>
      <c r="AC95" s="385"/>
    </row>
    <row r="96" spans="1:29" ht="12.75" customHeight="1">
      <c r="A96" s="385"/>
      <c r="B96" s="385"/>
      <c r="C96" s="38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  <c r="Z96" s="385"/>
      <c r="AA96" s="385"/>
      <c r="AB96" s="385"/>
      <c r="AC96" s="385"/>
    </row>
    <row r="97" spans="1:29" ht="12.75" customHeight="1">
      <c r="A97" s="385"/>
      <c r="B97" s="385"/>
      <c r="C97" s="38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  <c r="AA97" s="385"/>
      <c r="AB97" s="385"/>
      <c r="AC97" s="385"/>
    </row>
    <row r="98" spans="1:29" ht="12.75" customHeight="1">
      <c r="A98" s="385"/>
      <c r="B98" s="385"/>
      <c r="C98" s="38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  <c r="Y98" s="385"/>
      <c r="Z98" s="385"/>
      <c r="AA98" s="385"/>
      <c r="AB98" s="385"/>
      <c r="AC98" s="385"/>
    </row>
    <row r="99" spans="1:29" ht="12.75" customHeight="1">
      <c r="A99" s="385"/>
      <c r="B99" s="385"/>
      <c r="C99" s="38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  <c r="AA99" s="385"/>
      <c r="AB99" s="385"/>
      <c r="AC99" s="385"/>
    </row>
    <row r="100" spans="1:29" ht="12.75" customHeight="1">
      <c r="A100" s="385"/>
      <c r="B100" s="385"/>
      <c r="C100" s="38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  <c r="Y100" s="385"/>
      <c r="Z100" s="385"/>
      <c r="AA100" s="385"/>
      <c r="AB100" s="385"/>
      <c r="AC100" s="385"/>
    </row>
    <row r="101" spans="1:29" ht="12.75" customHeight="1">
      <c r="A101" s="385"/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</row>
    <row r="102" spans="1:29" ht="12.75" customHeight="1">
      <c r="A102" s="385"/>
      <c r="B102" s="385"/>
      <c r="C102" s="38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  <c r="Y102" s="385"/>
      <c r="Z102" s="385"/>
      <c r="AA102" s="385"/>
      <c r="AB102" s="385"/>
      <c r="AC102" s="385"/>
    </row>
    <row r="103" spans="1:29" ht="12.75" customHeight="1">
      <c r="A103" s="385"/>
      <c r="B103" s="385"/>
      <c r="C103" s="385"/>
      <c r="D103" s="385"/>
      <c r="E103" s="385"/>
      <c r="F103" s="385"/>
      <c r="G103" s="385"/>
      <c r="H103" s="385"/>
      <c r="I103" s="385"/>
      <c r="J103" s="385"/>
      <c r="K103" s="385"/>
      <c r="L103" s="385"/>
      <c r="M103" s="385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385"/>
      <c r="Y103" s="385"/>
      <c r="Z103" s="385"/>
      <c r="AA103" s="385"/>
      <c r="AB103" s="385"/>
      <c r="AC103" s="385"/>
    </row>
    <row r="104" spans="1:29" ht="12.75" customHeight="1">
      <c r="A104" s="385"/>
      <c r="B104" s="385"/>
      <c r="C104" s="385"/>
      <c r="D104" s="385"/>
      <c r="E104" s="385"/>
      <c r="F104" s="385"/>
      <c r="G104" s="385"/>
      <c r="H104" s="385"/>
      <c r="I104" s="385"/>
      <c r="J104" s="385"/>
      <c r="K104" s="385"/>
      <c r="L104" s="385"/>
      <c r="M104" s="385"/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X104" s="385"/>
      <c r="Y104" s="385"/>
      <c r="Z104" s="385"/>
      <c r="AA104" s="385"/>
      <c r="AB104" s="385"/>
      <c r="AC104" s="385"/>
    </row>
    <row r="105" spans="1:29" ht="12.75" customHeight="1">
      <c r="A105" s="385"/>
      <c r="B105" s="385"/>
      <c r="C105" s="385"/>
      <c r="D105" s="385"/>
      <c r="E105" s="385"/>
      <c r="F105" s="385"/>
      <c r="G105" s="385"/>
      <c r="H105" s="385"/>
      <c r="I105" s="385"/>
      <c r="J105" s="385"/>
      <c r="K105" s="385"/>
      <c r="L105" s="385"/>
      <c r="M105" s="385"/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  <c r="AA105" s="385"/>
      <c r="AB105" s="385"/>
      <c r="AC105" s="385"/>
    </row>
    <row r="106" spans="1:29" ht="12.75" customHeight="1">
      <c r="A106" s="385"/>
      <c r="B106" s="385"/>
      <c r="C106" s="385"/>
      <c r="D106" s="385"/>
      <c r="E106" s="385"/>
      <c r="F106" s="385"/>
      <c r="G106" s="385"/>
      <c r="H106" s="385"/>
      <c r="I106" s="385"/>
      <c r="J106" s="385"/>
      <c r="K106" s="385"/>
      <c r="L106" s="385"/>
      <c r="M106" s="385"/>
      <c r="N106" s="385"/>
      <c r="O106" s="385"/>
      <c r="P106" s="385"/>
      <c r="Q106" s="385"/>
      <c r="R106" s="385"/>
      <c r="S106" s="385"/>
      <c r="T106" s="385"/>
      <c r="U106" s="385"/>
      <c r="V106" s="385"/>
      <c r="W106" s="385"/>
      <c r="X106" s="385"/>
      <c r="Y106" s="385"/>
      <c r="Z106" s="385"/>
      <c r="AA106" s="385"/>
      <c r="AB106" s="385"/>
      <c r="AC106" s="385"/>
    </row>
    <row r="107" spans="1:29" ht="12.75" customHeight="1">
      <c r="A107" s="385"/>
      <c r="B107" s="385"/>
      <c r="C107" s="385"/>
      <c r="D107" s="385"/>
      <c r="E107" s="385"/>
      <c r="F107" s="385"/>
      <c r="G107" s="385"/>
      <c r="H107" s="385"/>
      <c r="I107" s="385"/>
      <c r="J107" s="385"/>
      <c r="K107" s="385"/>
      <c r="L107" s="385"/>
      <c r="M107" s="385"/>
      <c r="N107" s="385"/>
      <c r="O107" s="385"/>
      <c r="P107" s="385"/>
      <c r="Q107" s="385"/>
      <c r="R107" s="385"/>
      <c r="S107" s="385"/>
      <c r="T107" s="385"/>
      <c r="U107" s="385"/>
      <c r="V107" s="385"/>
      <c r="W107" s="385"/>
      <c r="X107" s="385"/>
      <c r="Y107" s="385"/>
      <c r="Z107" s="385"/>
      <c r="AA107" s="385"/>
      <c r="AB107" s="385"/>
      <c r="AC107" s="385"/>
    </row>
    <row r="108" spans="1:29" ht="12.75" customHeight="1">
      <c r="A108" s="385"/>
      <c r="B108" s="385"/>
      <c r="C108" s="385"/>
      <c r="D108" s="385"/>
      <c r="E108" s="385"/>
      <c r="F108" s="385"/>
      <c r="G108" s="385"/>
      <c r="H108" s="385"/>
      <c r="I108" s="385"/>
      <c r="J108" s="385"/>
      <c r="K108" s="385"/>
      <c r="L108" s="385"/>
      <c r="M108" s="385"/>
      <c r="N108" s="385"/>
      <c r="O108" s="385"/>
      <c r="P108" s="385"/>
      <c r="Q108" s="385"/>
      <c r="R108" s="385"/>
      <c r="S108" s="385"/>
      <c r="T108" s="385"/>
      <c r="U108" s="385"/>
      <c r="V108" s="385"/>
      <c r="W108" s="385"/>
      <c r="X108" s="385"/>
      <c r="Y108" s="385"/>
      <c r="Z108" s="385"/>
      <c r="AA108" s="385"/>
      <c r="AB108" s="385"/>
      <c r="AC108" s="385"/>
    </row>
    <row r="109" spans="1:29" ht="12.75" customHeight="1">
      <c r="A109" s="385"/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385"/>
      <c r="P109" s="385"/>
      <c r="Q109" s="385"/>
      <c r="R109" s="385"/>
      <c r="S109" s="385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</row>
    <row r="110" spans="1:29" ht="12.75" customHeight="1">
      <c r="A110" s="385"/>
      <c r="B110" s="385"/>
      <c r="C110" s="385"/>
      <c r="D110" s="385"/>
      <c r="E110" s="385"/>
      <c r="F110" s="385"/>
      <c r="G110" s="385"/>
      <c r="H110" s="385"/>
      <c r="I110" s="385"/>
      <c r="J110" s="385"/>
      <c r="K110" s="385"/>
      <c r="L110" s="385"/>
      <c r="M110" s="385"/>
      <c r="N110" s="385"/>
      <c r="O110" s="385"/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  <c r="AA110" s="385"/>
      <c r="AB110" s="385"/>
      <c r="AC110" s="385"/>
    </row>
    <row r="111" spans="1:29" ht="12.75" customHeight="1">
      <c r="A111" s="385"/>
      <c r="B111" s="385"/>
      <c r="C111" s="385"/>
      <c r="D111" s="385"/>
      <c r="E111" s="385"/>
      <c r="F111" s="385"/>
      <c r="G111" s="385"/>
      <c r="H111" s="385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85"/>
      <c r="U111" s="385"/>
      <c r="V111" s="385"/>
      <c r="W111" s="385"/>
      <c r="X111" s="385"/>
      <c r="Y111" s="385"/>
      <c r="Z111" s="385"/>
      <c r="AA111" s="385"/>
      <c r="AB111" s="385"/>
      <c r="AC111" s="385"/>
    </row>
    <row r="112" spans="1:29" ht="12.75" customHeight="1">
      <c r="A112" s="385"/>
      <c r="B112" s="385"/>
      <c r="C112" s="385"/>
      <c r="D112" s="385"/>
      <c r="E112" s="385"/>
      <c r="F112" s="385"/>
      <c r="G112" s="385"/>
      <c r="H112" s="385"/>
      <c r="I112" s="385"/>
      <c r="J112" s="385"/>
      <c r="K112" s="385"/>
      <c r="L112" s="385"/>
      <c r="M112" s="385"/>
      <c r="N112" s="385"/>
      <c r="O112" s="385"/>
      <c r="P112" s="385"/>
      <c r="Q112" s="385"/>
      <c r="R112" s="385"/>
      <c r="S112" s="385"/>
      <c r="T112" s="385"/>
      <c r="U112" s="385"/>
      <c r="V112" s="385"/>
      <c r="W112" s="385"/>
      <c r="X112" s="385"/>
      <c r="Y112" s="385"/>
      <c r="Z112" s="385"/>
      <c r="AA112" s="385"/>
      <c r="AB112" s="385"/>
      <c r="AC112" s="385"/>
    </row>
    <row r="113" spans="1:29" ht="12.75" customHeight="1">
      <c r="A113" s="385"/>
      <c r="B113" s="385"/>
      <c r="C113" s="385"/>
      <c r="D113" s="385"/>
      <c r="E113" s="385"/>
      <c r="F113" s="385"/>
      <c r="G113" s="385"/>
      <c r="H113" s="385"/>
      <c r="I113" s="385"/>
      <c r="J113" s="385"/>
      <c r="K113" s="385"/>
      <c r="L113" s="385"/>
      <c r="M113" s="385"/>
      <c r="N113" s="385"/>
      <c r="O113" s="385"/>
      <c r="P113" s="385"/>
      <c r="Q113" s="385"/>
      <c r="R113" s="385"/>
      <c r="S113" s="385"/>
      <c r="T113" s="385"/>
      <c r="U113" s="385"/>
      <c r="V113" s="385"/>
      <c r="W113" s="385"/>
      <c r="X113" s="385"/>
      <c r="Y113" s="385"/>
      <c r="Z113" s="385"/>
      <c r="AA113" s="385"/>
      <c r="AB113" s="385"/>
      <c r="AC113" s="385"/>
    </row>
    <row r="114" spans="1:29" ht="12.75" customHeight="1">
      <c r="A114" s="385"/>
      <c r="B114" s="385"/>
      <c r="C114" s="385"/>
      <c r="D114" s="385"/>
      <c r="E114" s="385"/>
      <c r="F114" s="385"/>
      <c r="G114" s="385"/>
      <c r="H114" s="385"/>
      <c r="I114" s="385"/>
      <c r="J114" s="385"/>
      <c r="K114" s="385"/>
      <c r="L114" s="385"/>
      <c r="M114" s="385"/>
      <c r="N114" s="385"/>
      <c r="O114" s="385"/>
      <c r="P114" s="385"/>
      <c r="Q114" s="385"/>
      <c r="R114" s="385"/>
      <c r="S114" s="385"/>
      <c r="T114" s="385"/>
      <c r="U114" s="385"/>
      <c r="V114" s="385"/>
      <c r="W114" s="385"/>
      <c r="X114" s="385"/>
      <c r="Y114" s="385"/>
      <c r="Z114" s="385"/>
      <c r="AA114" s="385"/>
      <c r="AB114" s="385"/>
      <c r="AC114" s="385"/>
    </row>
    <row r="115" spans="1:29" ht="12.75" customHeight="1">
      <c r="A115" s="385"/>
      <c r="B115" s="385"/>
      <c r="C115" s="385"/>
      <c r="D115" s="385"/>
      <c r="E115" s="385"/>
      <c r="F115" s="385"/>
      <c r="G115" s="385"/>
      <c r="H115" s="385"/>
      <c r="I115" s="385"/>
      <c r="J115" s="385"/>
      <c r="K115" s="385"/>
      <c r="L115" s="385"/>
      <c r="M115" s="385"/>
      <c r="N115" s="385"/>
      <c r="O115" s="385"/>
      <c r="P115" s="385"/>
      <c r="Q115" s="385"/>
      <c r="R115" s="385"/>
      <c r="S115" s="385"/>
      <c r="T115" s="385"/>
      <c r="U115" s="385"/>
      <c r="V115" s="385"/>
      <c r="W115" s="385"/>
      <c r="X115" s="385"/>
      <c r="Y115" s="385"/>
      <c r="Z115" s="385"/>
      <c r="AA115" s="385"/>
      <c r="AB115" s="385"/>
      <c r="AC115" s="385"/>
    </row>
    <row r="116" spans="1:29" ht="12.75" customHeight="1">
      <c r="A116" s="385"/>
      <c r="B116" s="385"/>
      <c r="C116" s="385"/>
      <c r="D116" s="385"/>
      <c r="E116" s="385"/>
      <c r="F116" s="385"/>
      <c r="G116" s="385"/>
      <c r="H116" s="385"/>
      <c r="I116" s="385"/>
      <c r="J116" s="385"/>
      <c r="K116" s="385"/>
      <c r="L116" s="385"/>
      <c r="M116" s="385"/>
      <c r="N116" s="385"/>
      <c r="O116" s="385"/>
      <c r="P116" s="385"/>
      <c r="Q116" s="385"/>
      <c r="R116" s="385"/>
      <c r="S116" s="385"/>
      <c r="T116" s="385"/>
      <c r="U116" s="385"/>
      <c r="V116" s="385"/>
      <c r="W116" s="385"/>
      <c r="X116" s="385"/>
      <c r="Y116" s="385"/>
      <c r="Z116" s="385"/>
      <c r="AA116" s="385"/>
      <c r="AB116" s="385"/>
      <c r="AC116" s="385"/>
    </row>
    <row r="117" spans="1:29" ht="12.75" customHeight="1">
      <c r="A117" s="385"/>
      <c r="B117" s="385"/>
      <c r="C117" s="385"/>
      <c r="D117" s="385"/>
      <c r="E117" s="385"/>
      <c r="F117" s="385"/>
      <c r="G117" s="385"/>
      <c r="H117" s="385"/>
      <c r="I117" s="385"/>
      <c r="J117" s="385"/>
      <c r="K117" s="385"/>
      <c r="L117" s="385"/>
      <c r="M117" s="385"/>
      <c r="N117" s="385"/>
      <c r="O117" s="385"/>
      <c r="P117" s="385"/>
      <c r="Q117" s="385"/>
      <c r="R117" s="385"/>
      <c r="S117" s="385"/>
      <c r="T117" s="385"/>
      <c r="U117" s="385"/>
      <c r="V117" s="385"/>
      <c r="W117" s="385"/>
      <c r="X117" s="385"/>
      <c r="Y117" s="385"/>
      <c r="Z117" s="385"/>
      <c r="AA117" s="385"/>
      <c r="AB117" s="385"/>
      <c r="AC117" s="385"/>
    </row>
    <row r="118" spans="1:29" ht="12.75" customHeight="1">
      <c r="A118" s="385"/>
      <c r="B118" s="385"/>
      <c r="C118" s="385"/>
      <c r="D118" s="385"/>
      <c r="E118" s="385"/>
      <c r="F118" s="385"/>
      <c r="G118" s="385"/>
      <c r="H118" s="385"/>
      <c r="I118" s="385"/>
      <c r="J118" s="385"/>
      <c r="K118" s="385"/>
      <c r="L118" s="385"/>
      <c r="M118" s="385"/>
      <c r="N118" s="385"/>
      <c r="O118" s="385"/>
      <c r="P118" s="385"/>
      <c r="Q118" s="385"/>
      <c r="R118" s="385"/>
      <c r="S118" s="385"/>
      <c r="T118" s="385"/>
      <c r="U118" s="385"/>
      <c r="V118" s="385"/>
      <c r="W118" s="385"/>
      <c r="X118" s="385"/>
      <c r="Y118" s="385"/>
      <c r="Z118" s="385"/>
      <c r="AA118" s="385"/>
      <c r="AB118" s="385"/>
      <c r="AC118" s="385"/>
    </row>
    <row r="119" spans="1:29" ht="12.75" customHeight="1">
      <c r="A119" s="385"/>
      <c r="B119" s="385"/>
      <c r="C119" s="385"/>
      <c r="D119" s="385"/>
      <c r="E119" s="385"/>
      <c r="F119" s="385"/>
      <c r="G119" s="385"/>
      <c r="H119" s="385"/>
      <c r="I119" s="385"/>
      <c r="J119" s="385"/>
      <c r="K119" s="385"/>
      <c r="L119" s="385"/>
      <c r="M119" s="385"/>
      <c r="N119" s="385"/>
      <c r="O119" s="385"/>
      <c r="P119" s="385"/>
      <c r="Q119" s="385"/>
      <c r="R119" s="385"/>
      <c r="S119" s="385"/>
      <c r="T119" s="385"/>
      <c r="U119" s="385"/>
      <c r="V119" s="385"/>
      <c r="W119" s="385"/>
      <c r="X119" s="385"/>
      <c r="Y119" s="385"/>
      <c r="Z119" s="385"/>
      <c r="AA119" s="385"/>
      <c r="AB119" s="385"/>
      <c r="AC119" s="385"/>
    </row>
    <row r="120" spans="1:29" ht="12.75" customHeight="1">
      <c r="A120" s="385"/>
      <c r="B120" s="385"/>
      <c r="C120" s="385"/>
      <c r="D120" s="385"/>
      <c r="E120" s="385"/>
      <c r="F120" s="385"/>
      <c r="G120" s="385"/>
      <c r="H120" s="385"/>
      <c r="I120" s="385"/>
      <c r="J120" s="385"/>
      <c r="K120" s="385"/>
      <c r="L120" s="385"/>
      <c r="M120" s="385"/>
      <c r="N120" s="385"/>
      <c r="O120" s="385"/>
      <c r="P120" s="385"/>
      <c r="Q120" s="385"/>
      <c r="R120" s="385"/>
      <c r="S120" s="385"/>
      <c r="T120" s="385"/>
      <c r="U120" s="385"/>
      <c r="V120" s="385"/>
      <c r="W120" s="385"/>
      <c r="X120" s="385"/>
      <c r="Y120" s="385"/>
      <c r="Z120" s="385"/>
      <c r="AA120" s="385"/>
      <c r="AB120" s="385"/>
      <c r="AC120" s="385"/>
    </row>
    <row r="121" spans="1:29" ht="12.75" customHeight="1">
      <c r="A121" s="385"/>
      <c r="B121" s="385"/>
      <c r="C121" s="385"/>
      <c r="D121" s="385"/>
      <c r="E121" s="385"/>
      <c r="F121" s="385"/>
      <c r="G121" s="385"/>
      <c r="H121" s="385"/>
      <c r="I121" s="385"/>
      <c r="J121" s="385"/>
      <c r="K121" s="385"/>
      <c r="L121" s="385"/>
      <c r="M121" s="385"/>
      <c r="N121" s="385"/>
      <c r="O121" s="385"/>
      <c r="P121" s="385"/>
      <c r="Q121" s="385"/>
      <c r="R121" s="385"/>
      <c r="S121" s="385"/>
      <c r="T121" s="385"/>
      <c r="U121" s="385"/>
      <c r="V121" s="385"/>
      <c r="W121" s="385"/>
      <c r="X121" s="385"/>
      <c r="Y121" s="385"/>
      <c r="Z121" s="385"/>
      <c r="AA121" s="385"/>
      <c r="AB121" s="385"/>
      <c r="AC121" s="385"/>
    </row>
    <row r="122" spans="1:29" ht="12.75" customHeight="1">
      <c r="A122" s="385"/>
      <c r="B122" s="385"/>
      <c r="C122" s="38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  <c r="Y122" s="385"/>
      <c r="Z122" s="385"/>
      <c r="AA122" s="385"/>
      <c r="AB122" s="385"/>
      <c r="AC122" s="385"/>
    </row>
    <row r="123" spans="1:29" ht="12.75" customHeight="1">
      <c r="A123" s="385"/>
      <c r="B123" s="385"/>
      <c r="C123" s="38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  <c r="AA123" s="385"/>
      <c r="AB123" s="385"/>
      <c r="AC123" s="385"/>
    </row>
    <row r="124" spans="1:29" ht="12.75" customHeight="1">
      <c r="A124" s="385"/>
      <c r="B124" s="385"/>
      <c r="C124" s="38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  <c r="Z124" s="385"/>
      <c r="AA124" s="385"/>
      <c r="AB124" s="385"/>
      <c r="AC124" s="385"/>
    </row>
    <row r="125" spans="1:29" ht="12.75" customHeight="1">
      <c r="A125" s="385"/>
      <c r="B125" s="385"/>
      <c r="C125" s="38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  <c r="Z125" s="385"/>
      <c r="AA125" s="385"/>
      <c r="AB125" s="385"/>
      <c r="AC125" s="385"/>
    </row>
    <row r="126" spans="1:29" ht="12.75" customHeight="1">
      <c r="A126" s="385"/>
      <c r="B126" s="385"/>
      <c r="C126" s="38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  <c r="AA126" s="385"/>
      <c r="AB126" s="385"/>
      <c r="AC126" s="385"/>
    </row>
    <row r="127" spans="1:29" ht="12.75" customHeight="1">
      <c r="A127" s="385"/>
      <c r="B127" s="385"/>
      <c r="C127" s="38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  <c r="AA127" s="385"/>
      <c r="AB127" s="385"/>
      <c r="AC127" s="385"/>
    </row>
    <row r="128" spans="1:29" ht="12.75" customHeight="1">
      <c r="A128" s="385"/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</row>
    <row r="129" spans="1:29" ht="12.75" customHeight="1">
      <c r="A129" s="385"/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</row>
    <row r="130" spans="1:29" ht="12.75" customHeight="1">
      <c r="A130" s="385"/>
      <c r="B130" s="385"/>
      <c r="C130" s="38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  <c r="Z130" s="385"/>
      <c r="AA130" s="385"/>
      <c r="AB130" s="385"/>
      <c r="AC130" s="385"/>
    </row>
    <row r="131" spans="1:29" ht="12.75" customHeight="1">
      <c r="A131" s="385"/>
      <c r="B131" s="385"/>
      <c r="C131" s="38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</row>
    <row r="132" spans="1:29" ht="12.75" customHeight="1">
      <c r="A132" s="385"/>
      <c r="B132" s="385"/>
      <c r="C132" s="38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  <c r="AA132" s="385"/>
      <c r="AB132" s="385"/>
      <c r="AC132" s="385"/>
    </row>
    <row r="133" spans="1:29" ht="12.75" customHeight="1">
      <c r="A133" s="385"/>
      <c r="B133" s="385"/>
      <c r="C133" s="38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</row>
    <row r="134" spans="1:29" ht="12.75" customHeight="1">
      <c r="A134" s="385"/>
      <c r="B134" s="385"/>
      <c r="C134" s="38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  <c r="AA134" s="385"/>
      <c r="AB134" s="385"/>
      <c r="AC134" s="385"/>
    </row>
    <row r="135" spans="1:29" ht="12.75" customHeight="1">
      <c r="A135" s="385"/>
      <c r="B135" s="385"/>
      <c r="C135" s="38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  <c r="AA135" s="385"/>
      <c r="AB135" s="385"/>
      <c r="AC135" s="385"/>
    </row>
    <row r="136" spans="1:29" ht="12.75" customHeight="1">
      <c r="A136" s="385"/>
      <c r="B136" s="385"/>
      <c r="C136" s="38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  <c r="AA136" s="385"/>
      <c r="AB136" s="385"/>
      <c r="AC136" s="385"/>
    </row>
    <row r="137" spans="1:29" ht="12.75" customHeight="1">
      <c r="A137" s="385"/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</row>
    <row r="138" spans="1:29" ht="12.75" customHeight="1">
      <c r="A138" s="385"/>
      <c r="B138" s="385"/>
      <c r="C138" s="38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  <c r="Z138" s="385"/>
      <c r="AA138" s="385"/>
      <c r="AB138" s="385"/>
      <c r="AC138" s="385"/>
    </row>
    <row r="139" spans="1:29" ht="12.75" customHeight="1">
      <c r="A139" s="385"/>
      <c r="B139" s="385"/>
      <c r="C139" s="38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  <c r="AA139" s="385"/>
      <c r="AB139" s="385"/>
      <c r="AC139" s="385"/>
    </row>
    <row r="140" spans="1:29" ht="12.75" customHeight="1">
      <c r="A140" s="385"/>
      <c r="B140" s="385"/>
      <c r="C140" s="38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  <c r="Z140" s="385"/>
      <c r="AA140" s="385"/>
      <c r="AB140" s="385"/>
      <c r="AC140" s="385"/>
    </row>
    <row r="141" spans="1:29" ht="12.75" customHeight="1">
      <c r="A141" s="385"/>
      <c r="B141" s="385"/>
      <c r="C141" s="38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  <c r="AA141" s="385"/>
      <c r="AB141" s="385"/>
      <c r="AC141" s="385"/>
    </row>
    <row r="142" spans="1:29" ht="12.75" customHeight="1">
      <c r="A142" s="385"/>
      <c r="B142" s="385"/>
      <c r="C142" s="38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  <c r="AA142" s="385"/>
      <c r="AB142" s="385"/>
      <c r="AC142" s="385"/>
    </row>
    <row r="143" spans="1:29" ht="12.75" customHeight="1">
      <c r="A143" s="385"/>
      <c r="B143" s="385"/>
      <c r="C143" s="38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  <c r="AA143" s="385"/>
      <c r="AB143" s="385"/>
      <c r="AC143" s="385"/>
    </row>
    <row r="144" spans="1:29" ht="12.75" customHeight="1">
      <c r="A144" s="385"/>
      <c r="B144" s="385"/>
      <c r="C144" s="38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  <c r="AA144" s="385"/>
      <c r="AB144" s="385"/>
      <c r="AC144" s="385"/>
    </row>
    <row r="145" spans="1:29" ht="12.75" customHeight="1">
      <c r="A145" s="385"/>
      <c r="B145" s="385"/>
      <c r="C145" s="38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  <c r="AA145" s="385"/>
      <c r="AB145" s="385"/>
      <c r="AC145" s="385"/>
    </row>
    <row r="146" spans="1:29" ht="12.75" customHeight="1">
      <c r="A146" s="385"/>
      <c r="B146" s="385"/>
      <c r="C146" s="38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  <c r="Z146" s="385"/>
      <c r="AA146" s="385"/>
      <c r="AB146" s="385"/>
      <c r="AC146" s="385"/>
    </row>
    <row r="147" spans="1:29" ht="12.75" customHeight="1">
      <c r="A147" s="385"/>
      <c r="B147" s="385"/>
      <c r="C147" s="38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  <c r="Z147" s="385"/>
      <c r="AA147" s="385"/>
      <c r="AB147" s="385"/>
      <c r="AC147" s="385"/>
    </row>
    <row r="148" spans="1:29" ht="12.75" customHeight="1">
      <c r="A148" s="385"/>
      <c r="B148" s="385"/>
      <c r="C148" s="38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  <c r="Y148" s="385"/>
      <c r="Z148" s="385"/>
      <c r="AA148" s="385"/>
      <c r="AB148" s="385"/>
      <c r="AC148" s="385"/>
    </row>
    <row r="149" spans="1:29" ht="12.75" customHeight="1">
      <c r="A149" s="385"/>
      <c r="B149" s="385"/>
      <c r="C149" s="38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  <c r="Y149" s="385"/>
      <c r="Z149" s="385"/>
      <c r="AA149" s="385"/>
      <c r="AB149" s="385"/>
      <c r="AC149" s="385"/>
    </row>
    <row r="150" spans="1:29" ht="12.75" customHeight="1">
      <c r="A150" s="385"/>
      <c r="B150" s="385"/>
      <c r="C150" s="38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  <c r="Y150" s="385"/>
      <c r="Z150" s="385"/>
      <c r="AA150" s="385"/>
      <c r="AB150" s="385"/>
      <c r="AC150" s="385"/>
    </row>
    <row r="151" spans="1:29" ht="12.75" customHeight="1">
      <c r="A151" s="385"/>
      <c r="B151" s="385"/>
      <c r="C151" s="38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  <c r="Y151" s="385"/>
      <c r="Z151" s="385"/>
      <c r="AA151" s="385"/>
      <c r="AB151" s="385"/>
      <c r="AC151" s="385"/>
    </row>
    <row r="152" spans="1:29" ht="12.75" customHeight="1">
      <c r="A152" s="385"/>
      <c r="B152" s="385"/>
      <c r="C152" s="38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  <c r="Y152" s="385"/>
      <c r="Z152" s="385"/>
      <c r="AA152" s="385"/>
      <c r="AB152" s="385"/>
      <c r="AC152" s="385"/>
    </row>
    <row r="153" spans="1:29" ht="12.75" customHeight="1">
      <c r="A153" s="385"/>
      <c r="B153" s="385"/>
      <c r="C153" s="38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  <c r="Y153" s="385"/>
      <c r="Z153" s="385"/>
      <c r="AA153" s="385"/>
      <c r="AB153" s="385"/>
      <c r="AC153" s="385"/>
    </row>
    <row r="154" spans="1:29" ht="12.75" customHeight="1">
      <c r="A154" s="385"/>
      <c r="B154" s="385"/>
      <c r="C154" s="38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</row>
    <row r="155" spans="1:29" ht="12.75" customHeight="1">
      <c r="A155" s="385"/>
      <c r="B155" s="385"/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  <c r="AA155" s="385"/>
      <c r="AB155" s="385"/>
      <c r="AC155" s="385"/>
    </row>
    <row r="156" spans="1:29" ht="12.75" customHeight="1">
      <c r="A156" s="385"/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</row>
    <row r="157" spans="1:29" ht="12.75" customHeight="1">
      <c r="A157" s="385"/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85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</row>
    <row r="158" spans="1:29" ht="12.75" customHeight="1">
      <c r="A158" s="385"/>
      <c r="B158" s="385"/>
      <c r="C158" s="385"/>
      <c r="D158" s="385"/>
      <c r="E158" s="385"/>
      <c r="F158" s="385"/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</row>
    <row r="159" spans="1:29" ht="12.75" customHeight="1">
      <c r="A159" s="385"/>
      <c r="B159" s="385"/>
      <c r="C159" s="385"/>
      <c r="D159" s="385"/>
      <c r="E159" s="385"/>
      <c r="F159" s="385"/>
      <c r="G159" s="385"/>
      <c r="H159" s="385"/>
      <c r="I159" s="385"/>
      <c r="J159" s="385"/>
      <c r="K159" s="385"/>
      <c r="L159" s="385"/>
      <c r="M159" s="385"/>
      <c r="N159" s="385"/>
      <c r="O159" s="385"/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  <c r="AA159" s="385"/>
      <c r="AB159" s="385"/>
      <c r="AC159" s="385"/>
    </row>
    <row r="160" spans="1:29" ht="12.75" customHeight="1">
      <c r="A160" s="385"/>
      <c r="B160" s="385"/>
      <c r="C160" s="385"/>
      <c r="D160" s="385"/>
      <c r="E160" s="385"/>
      <c r="F160" s="385"/>
      <c r="G160" s="385"/>
      <c r="H160" s="385"/>
      <c r="I160" s="385"/>
      <c r="J160" s="385"/>
      <c r="K160" s="385"/>
      <c r="L160" s="385"/>
      <c r="M160" s="385"/>
      <c r="N160" s="385"/>
      <c r="O160" s="385"/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  <c r="AA160" s="385"/>
      <c r="AB160" s="385"/>
      <c r="AC160" s="385"/>
    </row>
    <row r="161" spans="1:29" ht="12.75" customHeight="1">
      <c r="A161" s="385"/>
      <c r="B161" s="385"/>
      <c r="C161" s="385"/>
      <c r="D161" s="385"/>
      <c r="E161" s="385"/>
      <c r="F161" s="385"/>
      <c r="G161" s="385"/>
      <c r="H161" s="385"/>
      <c r="I161" s="385"/>
      <c r="J161" s="385"/>
      <c r="K161" s="385"/>
      <c r="L161" s="385"/>
      <c r="M161" s="385"/>
      <c r="N161" s="385"/>
      <c r="O161" s="385"/>
      <c r="P161" s="385"/>
      <c r="Q161" s="385"/>
      <c r="R161" s="385"/>
      <c r="S161" s="385"/>
      <c r="T161" s="385"/>
      <c r="U161" s="385"/>
      <c r="V161" s="385"/>
      <c r="W161" s="385"/>
      <c r="X161" s="385"/>
      <c r="Y161" s="385"/>
      <c r="Z161" s="385"/>
      <c r="AA161" s="385"/>
      <c r="AB161" s="385"/>
      <c r="AC161" s="385"/>
    </row>
    <row r="162" spans="1:29" ht="12.75" customHeight="1">
      <c r="A162" s="385"/>
      <c r="B162" s="385"/>
      <c r="C162" s="385"/>
      <c r="D162" s="385"/>
      <c r="E162" s="385"/>
      <c r="F162" s="385"/>
      <c r="G162" s="385"/>
      <c r="H162" s="385"/>
      <c r="I162" s="385"/>
      <c r="J162" s="385"/>
      <c r="K162" s="385"/>
      <c r="L162" s="385"/>
      <c r="M162" s="385"/>
      <c r="N162" s="385"/>
      <c r="O162" s="385"/>
      <c r="P162" s="385"/>
      <c r="Q162" s="385"/>
      <c r="R162" s="385"/>
      <c r="S162" s="385"/>
      <c r="T162" s="385"/>
      <c r="U162" s="385"/>
      <c r="V162" s="385"/>
      <c r="W162" s="385"/>
      <c r="X162" s="385"/>
      <c r="Y162" s="385"/>
      <c r="Z162" s="385"/>
      <c r="AA162" s="385"/>
      <c r="AB162" s="385"/>
      <c r="AC162" s="385"/>
    </row>
    <row r="163" spans="1:29" ht="12.75" customHeight="1">
      <c r="A163" s="385"/>
      <c r="B163" s="385"/>
      <c r="C163" s="385"/>
      <c r="D163" s="385"/>
      <c r="E163" s="385"/>
      <c r="F163" s="385"/>
      <c r="G163" s="385"/>
      <c r="H163" s="385"/>
      <c r="I163" s="385"/>
      <c r="J163" s="385"/>
      <c r="K163" s="385"/>
      <c r="L163" s="385"/>
      <c r="M163" s="385"/>
      <c r="N163" s="385"/>
      <c r="O163" s="385"/>
      <c r="P163" s="385"/>
      <c r="Q163" s="385"/>
      <c r="R163" s="385"/>
      <c r="S163" s="385"/>
      <c r="T163" s="385"/>
      <c r="U163" s="385"/>
      <c r="V163" s="385"/>
      <c r="W163" s="385"/>
      <c r="X163" s="385"/>
      <c r="Y163" s="385"/>
      <c r="Z163" s="385"/>
      <c r="AA163" s="385"/>
      <c r="AB163" s="385"/>
      <c r="AC163" s="385"/>
    </row>
    <row r="164" spans="1:29" ht="12.75" customHeight="1">
      <c r="A164" s="385"/>
      <c r="B164" s="385"/>
      <c r="C164" s="385"/>
      <c r="D164" s="385"/>
      <c r="E164" s="385"/>
      <c r="F164" s="385"/>
      <c r="G164" s="385"/>
      <c r="H164" s="385"/>
      <c r="I164" s="385"/>
      <c r="J164" s="385"/>
      <c r="K164" s="385"/>
      <c r="L164" s="385"/>
      <c r="M164" s="385"/>
      <c r="N164" s="385"/>
      <c r="O164" s="385"/>
      <c r="P164" s="385"/>
      <c r="Q164" s="385"/>
      <c r="R164" s="385"/>
      <c r="S164" s="385"/>
      <c r="T164" s="385"/>
      <c r="U164" s="385"/>
      <c r="V164" s="385"/>
      <c r="W164" s="385"/>
      <c r="X164" s="385"/>
      <c r="Y164" s="385"/>
      <c r="Z164" s="385"/>
      <c r="AA164" s="385"/>
      <c r="AB164" s="385"/>
      <c r="AC164" s="385"/>
    </row>
    <row r="165" spans="1:29" ht="12.75" customHeight="1">
      <c r="A165" s="385"/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5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</row>
    <row r="166" spans="1:29" ht="12.75" customHeight="1">
      <c r="A166" s="385"/>
      <c r="B166" s="385"/>
      <c r="C166" s="385"/>
      <c r="D166" s="385"/>
      <c r="E166" s="385"/>
      <c r="F166" s="385"/>
      <c r="G166" s="385"/>
      <c r="H166" s="385"/>
      <c r="I166" s="385"/>
      <c r="J166" s="385"/>
      <c r="K166" s="385"/>
      <c r="L166" s="385"/>
      <c r="M166" s="385"/>
      <c r="N166" s="385"/>
      <c r="O166" s="385"/>
      <c r="P166" s="385"/>
      <c r="Q166" s="385"/>
      <c r="R166" s="385"/>
      <c r="S166" s="385"/>
      <c r="T166" s="385"/>
      <c r="U166" s="385"/>
      <c r="V166" s="385"/>
      <c r="W166" s="385"/>
      <c r="X166" s="385"/>
      <c r="Y166" s="385"/>
      <c r="Z166" s="385"/>
      <c r="AA166" s="385"/>
      <c r="AB166" s="385"/>
      <c r="AC166" s="385"/>
    </row>
    <row r="167" spans="1:29" ht="12.75" customHeight="1">
      <c r="A167" s="385"/>
      <c r="B167" s="385"/>
      <c r="C167" s="385"/>
      <c r="D167" s="385"/>
      <c r="E167" s="385"/>
      <c r="F167" s="385"/>
      <c r="G167" s="385"/>
      <c r="H167" s="385"/>
      <c r="I167" s="385"/>
      <c r="J167" s="385"/>
      <c r="K167" s="385"/>
      <c r="L167" s="385"/>
      <c r="M167" s="385"/>
      <c r="N167" s="385"/>
      <c r="O167" s="385"/>
      <c r="P167" s="385"/>
      <c r="Q167" s="385"/>
      <c r="R167" s="385"/>
      <c r="S167" s="385"/>
      <c r="T167" s="385"/>
      <c r="U167" s="385"/>
      <c r="V167" s="385"/>
      <c r="W167" s="385"/>
      <c r="X167" s="385"/>
      <c r="Y167" s="385"/>
      <c r="Z167" s="385"/>
      <c r="AA167" s="385"/>
      <c r="AB167" s="385"/>
      <c r="AC167" s="385"/>
    </row>
    <row r="168" spans="1:29" ht="12.75" customHeight="1">
      <c r="A168" s="385"/>
      <c r="B168" s="385"/>
      <c r="C168" s="385"/>
      <c r="D168" s="385"/>
      <c r="E168" s="385"/>
      <c r="F168" s="385"/>
      <c r="G168" s="385"/>
      <c r="H168" s="385"/>
      <c r="I168" s="385"/>
      <c r="J168" s="385"/>
      <c r="K168" s="385"/>
      <c r="L168" s="385"/>
      <c r="M168" s="385"/>
      <c r="N168" s="385"/>
      <c r="O168" s="385"/>
      <c r="P168" s="385"/>
      <c r="Q168" s="385"/>
      <c r="R168" s="385"/>
      <c r="S168" s="385"/>
      <c r="T168" s="385"/>
      <c r="U168" s="385"/>
      <c r="V168" s="385"/>
      <c r="W168" s="385"/>
      <c r="X168" s="385"/>
      <c r="Y168" s="385"/>
      <c r="Z168" s="385"/>
      <c r="AA168" s="385"/>
      <c r="AB168" s="385"/>
      <c r="AC168" s="385"/>
    </row>
    <row r="169" spans="1:29" ht="12.75" customHeight="1">
      <c r="A169" s="385"/>
      <c r="B169" s="385"/>
      <c r="C169" s="385"/>
      <c r="D169" s="385"/>
      <c r="E169" s="385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  <c r="AA169" s="385"/>
      <c r="AB169" s="385"/>
      <c r="AC169" s="385"/>
    </row>
    <row r="170" spans="1:29" ht="12.75" customHeight="1">
      <c r="A170" s="385"/>
      <c r="B170" s="385"/>
      <c r="C170" s="385"/>
      <c r="D170" s="385"/>
      <c r="E170" s="385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  <c r="AA170" s="385"/>
      <c r="AB170" s="385"/>
      <c r="AC170" s="385"/>
    </row>
    <row r="171" spans="1:29" ht="12.75" customHeight="1">
      <c r="A171" s="385"/>
      <c r="B171" s="385"/>
      <c r="C171" s="385"/>
      <c r="D171" s="385"/>
      <c r="E171" s="385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  <c r="AA171" s="385"/>
      <c r="AB171" s="385"/>
      <c r="AC171" s="385"/>
    </row>
    <row r="172" spans="1:29" ht="12.75" customHeight="1">
      <c r="A172" s="385"/>
      <c r="B172" s="385"/>
      <c r="C172" s="385"/>
      <c r="D172" s="385"/>
      <c r="E172" s="385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  <c r="AA172" s="385"/>
      <c r="AB172" s="385"/>
      <c r="AC172" s="385"/>
    </row>
    <row r="173" spans="1:29" ht="12.75" customHeight="1">
      <c r="A173" s="385"/>
      <c r="B173" s="385"/>
      <c r="C173" s="385"/>
      <c r="D173" s="385"/>
      <c r="E173" s="385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  <c r="AA173" s="385"/>
      <c r="AB173" s="385"/>
      <c r="AC173" s="385"/>
    </row>
    <row r="174" spans="1:29" ht="12.75" customHeight="1">
      <c r="A174" s="385"/>
      <c r="B174" s="385"/>
      <c r="C174" s="385"/>
      <c r="D174" s="385"/>
      <c r="E174" s="385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  <c r="AA174" s="385"/>
      <c r="AB174" s="385"/>
      <c r="AC174" s="385"/>
    </row>
    <row r="175" spans="1:29" ht="12.75" customHeight="1">
      <c r="A175" s="385"/>
      <c r="B175" s="385"/>
      <c r="C175" s="385"/>
      <c r="D175" s="385"/>
      <c r="E175" s="385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  <c r="AA175" s="385"/>
      <c r="AB175" s="385"/>
      <c r="AC175" s="385"/>
    </row>
    <row r="176" spans="1:29" ht="12.75" customHeight="1">
      <c r="A176" s="385"/>
      <c r="B176" s="385"/>
      <c r="C176" s="38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  <c r="AA176" s="385"/>
      <c r="AB176" s="385"/>
      <c r="AC176" s="385"/>
    </row>
    <row r="177" spans="1:29" ht="12.75" customHeight="1">
      <c r="A177" s="385"/>
      <c r="B177" s="385"/>
      <c r="C177" s="38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  <c r="AA177" s="385"/>
      <c r="AB177" s="385"/>
      <c r="AC177" s="385"/>
    </row>
    <row r="178" spans="1:29" ht="12.75" customHeight="1">
      <c r="A178" s="385"/>
      <c r="B178" s="385"/>
      <c r="C178" s="38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  <c r="AA178" s="385"/>
      <c r="AB178" s="385"/>
      <c r="AC178" s="385"/>
    </row>
    <row r="179" spans="1:29" ht="12.75" customHeight="1">
      <c r="A179" s="385"/>
      <c r="B179" s="385"/>
      <c r="C179" s="38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  <c r="AA179" s="385"/>
      <c r="AB179" s="385"/>
      <c r="AC179" s="385"/>
    </row>
    <row r="180" spans="1:29" ht="12.75" customHeight="1">
      <c r="A180" s="385"/>
      <c r="B180" s="385"/>
      <c r="C180" s="38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  <c r="AA180" s="385"/>
      <c r="AB180" s="385"/>
      <c r="AC180" s="385"/>
    </row>
    <row r="181" spans="1:29" ht="12.75" customHeight="1">
      <c r="A181" s="385"/>
      <c r="B181" s="385"/>
      <c r="C181" s="38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  <c r="AA181" s="385"/>
      <c r="AB181" s="385"/>
      <c r="AC181" s="385"/>
    </row>
    <row r="182" spans="1:29" ht="12.75" customHeight="1">
      <c r="A182" s="385"/>
      <c r="B182" s="385"/>
      <c r="C182" s="38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  <c r="AA182" s="385"/>
      <c r="AB182" s="385"/>
      <c r="AC182" s="385"/>
    </row>
    <row r="183" spans="1:29" ht="12.75" customHeight="1">
      <c r="A183" s="385"/>
      <c r="B183" s="385"/>
      <c r="C183" s="38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  <c r="AA183" s="385"/>
      <c r="AB183" s="385"/>
      <c r="AC183" s="385"/>
    </row>
    <row r="184" spans="1:29" ht="12.75" customHeight="1">
      <c r="A184" s="385"/>
      <c r="B184" s="385"/>
      <c r="C184" s="38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  <c r="AA184" s="385"/>
      <c r="AB184" s="385"/>
      <c r="AC184" s="385"/>
    </row>
    <row r="185" spans="1:29" ht="12.75" customHeight="1">
      <c r="A185" s="385"/>
      <c r="B185" s="385"/>
      <c r="C185" s="38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  <c r="AA185" s="385"/>
      <c r="AB185" s="385"/>
      <c r="AC185" s="385"/>
    </row>
    <row r="186" spans="1:29" ht="12.75" customHeight="1">
      <c r="A186" s="385"/>
      <c r="B186" s="385"/>
      <c r="C186" s="38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  <c r="AA186" s="385"/>
      <c r="AB186" s="385"/>
      <c r="AC186" s="385"/>
    </row>
    <row r="187" spans="1:29" ht="12.75" customHeight="1">
      <c r="A187" s="385"/>
      <c r="B187" s="385"/>
      <c r="C187" s="38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  <c r="AA187" s="385"/>
      <c r="AB187" s="385"/>
      <c r="AC187" s="385"/>
    </row>
    <row r="188" spans="1:29" ht="12.75" customHeight="1">
      <c r="A188" s="385"/>
      <c r="B188" s="385"/>
      <c r="C188" s="38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  <c r="AA188" s="385"/>
      <c r="AB188" s="385"/>
      <c r="AC188" s="385"/>
    </row>
    <row r="189" spans="1:29" ht="12.75" customHeight="1">
      <c r="A189" s="385"/>
      <c r="B189" s="385"/>
      <c r="C189" s="38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  <c r="AA189" s="385"/>
      <c r="AB189" s="385"/>
      <c r="AC189" s="385"/>
    </row>
    <row r="190" spans="1:29" ht="12.75" customHeight="1">
      <c r="A190" s="385"/>
      <c r="B190" s="385"/>
      <c r="C190" s="38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  <c r="AA190" s="385"/>
      <c r="AB190" s="385"/>
      <c r="AC190" s="385"/>
    </row>
    <row r="191" spans="1:29" ht="12.75" customHeight="1">
      <c r="A191" s="385"/>
      <c r="B191" s="385"/>
      <c r="C191" s="38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  <c r="AA191" s="385"/>
      <c r="AB191" s="385"/>
      <c r="AC191" s="385"/>
    </row>
    <row r="192" spans="1:29" ht="12.75" customHeight="1">
      <c r="A192" s="385"/>
      <c r="B192" s="385"/>
      <c r="C192" s="38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  <c r="AA192" s="385"/>
      <c r="AB192" s="385"/>
      <c r="AC192" s="385"/>
    </row>
    <row r="193" spans="1:29" ht="12.75" customHeight="1">
      <c r="A193" s="385"/>
      <c r="B193" s="385"/>
      <c r="C193" s="38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  <c r="AA193" s="385"/>
      <c r="AB193" s="385"/>
      <c r="AC193" s="385"/>
    </row>
    <row r="194" spans="1:29" ht="12.75" customHeight="1">
      <c r="A194" s="385"/>
      <c r="B194" s="385"/>
      <c r="C194" s="38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  <c r="AA194" s="385"/>
      <c r="AB194" s="385"/>
      <c r="AC194" s="385"/>
    </row>
    <row r="195" spans="1:29" ht="12.75" customHeight="1">
      <c r="A195" s="385"/>
      <c r="B195" s="385"/>
      <c r="C195" s="38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  <c r="AA195" s="385"/>
      <c r="AB195" s="385"/>
      <c r="AC195" s="385"/>
    </row>
    <row r="196" spans="1:29" ht="12.75" customHeight="1">
      <c r="A196" s="385"/>
      <c r="B196" s="385"/>
      <c r="C196" s="38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  <c r="AA196" s="385"/>
      <c r="AB196" s="385"/>
      <c r="AC196" s="385"/>
    </row>
    <row r="197" spans="1:29" ht="12.75" customHeight="1">
      <c r="A197" s="385"/>
      <c r="B197" s="385"/>
      <c r="C197" s="38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  <c r="AA197" s="385"/>
      <c r="AB197" s="385"/>
      <c r="AC197" s="385"/>
    </row>
    <row r="198" spans="1:29" ht="12.75" customHeight="1">
      <c r="A198" s="385"/>
      <c r="B198" s="385"/>
      <c r="C198" s="38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  <c r="AA198" s="385"/>
      <c r="AB198" s="385"/>
      <c r="AC198" s="385"/>
    </row>
    <row r="199" spans="1:29" ht="12.75" customHeight="1">
      <c r="A199" s="385"/>
      <c r="B199" s="385"/>
      <c r="C199" s="38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  <c r="AA199" s="385"/>
      <c r="AB199" s="385"/>
      <c r="AC199" s="385"/>
    </row>
    <row r="200" spans="1:29" ht="12.75" customHeight="1">
      <c r="A200" s="385"/>
      <c r="B200" s="385"/>
      <c r="C200" s="38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  <c r="AA200" s="385"/>
      <c r="AB200" s="385"/>
      <c r="AC200" s="385"/>
    </row>
    <row r="201" spans="1:29" ht="12.75" customHeight="1">
      <c r="A201" s="385"/>
      <c r="B201" s="385"/>
      <c r="C201" s="38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  <c r="AA201" s="385"/>
      <c r="AB201" s="385"/>
      <c r="AC201" s="385"/>
    </row>
    <row r="202" spans="1:29" ht="12.75" customHeight="1">
      <c r="A202" s="385"/>
      <c r="B202" s="385"/>
      <c r="C202" s="38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  <c r="AA202" s="385"/>
      <c r="AB202" s="385"/>
      <c r="AC202" s="385"/>
    </row>
    <row r="203" spans="1:29" ht="12.75" customHeight="1">
      <c r="A203" s="385"/>
      <c r="B203" s="385"/>
      <c r="C203" s="38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  <c r="AA203" s="385"/>
      <c r="AB203" s="385"/>
      <c r="AC203" s="385"/>
    </row>
    <row r="204" spans="1:29" ht="12.75" customHeight="1">
      <c r="A204" s="385"/>
      <c r="B204" s="385"/>
      <c r="C204" s="38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  <c r="AA204" s="385"/>
      <c r="AB204" s="385"/>
      <c r="AC204" s="385"/>
    </row>
    <row r="205" spans="1:29" ht="12.75" customHeight="1">
      <c r="A205" s="385"/>
      <c r="B205" s="385"/>
      <c r="C205" s="38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  <c r="AA205" s="385"/>
      <c r="AB205" s="385"/>
      <c r="AC205" s="385"/>
    </row>
    <row r="206" spans="1:29" ht="12.75" customHeight="1">
      <c r="A206" s="385"/>
      <c r="B206" s="385"/>
      <c r="C206" s="38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  <c r="AA206" s="385"/>
      <c r="AB206" s="385"/>
      <c r="AC206" s="385"/>
    </row>
    <row r="207" spans="1:29" ht="12.75" customHeight="1">
      <c r="A207" s="385"/>
      <c r="B207" s="385"/>
      <c r="C207" s="385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  <c r="AA207" s="385"/>
      <c r="AB207" s="385"/>
      <c r="AC207" s="385"/>
    </row>
    <row r="208" spans="1:29" ht="12.75" customHeight="1">
      <c r="A208" s="385"/>
      <c r="B208" s="385"/>
      <c r="C208" s="385"/>
      <c r="D208" s="385"/>
      <c r="E208" s="385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  <c r="AA208" s="385"/>
      <c r="AB208" s="385"/>
      <c r="AC208" s="385"/>
    </row>
    <row r="209" spans="1:29" ht="12.75" customHeight="1">
      <c r="A209" s="385"/>
      <c r="B209" s="385"/>
      <c r="C209" s="385"/>
      <c r="D209" s="385"/>
      <c r="E209" s="385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  <c r="AA209" s="385"/>
      <c r="AB209" s="385"/>
      <c r="AC209" s="385"/>
    </row>
    <row r="210" spans="1:29" ht="12.75" customHeight="1">
      <c r="A210" s="385"/>
      <c r="B210" s="385"/>
      <c r="C210" s="385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  <c r="AA210" s="385"/>
      <c r="AB210" s="385"/>
      <c r="AC210" s="385"/>
    </row>
    <row r="211" spans="1:29" ht="12.75" customHeight="1">
      <c r="A211" s="385"/>
      <c r="B211" s="385"/>
      <c r="C211" s="385"/>
      <c r="D211" s="385"/>
      <c r="E211" s="385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  <c r="AA211" s="385"/>
      <c r="AB211" s="385"/>
      <c r="AC211" s="385"/>
    </row>
    <row r="212" spans="1:29" ht="12.75" customHeight="1">
      <c r="A212" s="385"/>
      <c r="B212" s="385"/>
      <c r="C212" s="385"/>
      <c r="D212" s="385"/>
      <c r="E212" s="385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  <c r="AA212" s="385"/>
      <c r="AB212" s="385"/>
      <c r="AC212" s="385"/>
    </row>
    <row r="213" spans="1:29" ht="12.75" customHeight="1">
      <c r="A213" s="385"/>
      <c r="B213" s="385"/>
      <c r="C213" s="385"/>
      <c r="D213" s="385"/>
      <c r="E213" s="385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  <c r="AA213" s="385"/>
      <c r="AB213" s="385"/>
      <c r="AC213" s="385"/>
    </row>
    <row r="214" spans="1:29" ht="12.75" customHeight="1">
      <c r="A214" s="385"/>
      <c r="B214" s="385"/>
      <c r="C214" s="385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  <c r="AA214" s="385"/>
      <c r="AB214" s="385"/>
      <c r="AC214" s="385"/>
    </row>
    <row r="215" spans="1:29" ht="12.75" customHeight="1">
      <c r="A215" s="385"/>
      <c r="B215" s="385"/>
      <c r="C215" s="385"/>
      <c r="D215" s="385"/>
      <c r="E215" s="385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  <c r="AA215" s="385"/>
      <c r="AB215" s="385"/>
      <c r="AC215" s="385"/>
    </row>
    <row r="216" spans="1:29" ht="12.75" customHeight="1">
      <c r="A216" s="385"/>
      <c r="B216" s="385"/>
      <c r="C216" s="385"/>
      <c r="D216" s="385"/>
      <c r="E216" s="385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  <c r="AA216" s="385"/>
      <c r="AB216" s="385"/>
      <c r="AC216" s="385"/>
    </row>
    <row r="217" spans="1:29" ht="12.75" customHeight="1">
      <c r="A217" s="385"/>
      <c r="B217" s="385"/>
      <c r="C217" s="385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  <c r="AA217" s="385"/>
      <c r="AB217" s="385"/>
      <c r="AC217" s="385"/>
    </row>
    <row r="218" spans="1:29" ht="12.75" customHeight="1">
      <c r="A218" s="385"/>
      <c r="B218" s="385"/>
      <c r="C218" s="385"/>
      <c r="D218" s="385"/>
      <c r="E218" s="385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  <c r="AA218" s="385"/>
      <c r="AB218" s="385"/>
      <c r="AC218" s="385"/>
    </row>
    <row r="219" spans="1:29" ht="12.75" customHeight="1">
      <c r="A219" s="385"/>
      <c r="B219" s="385"/>
      <c r="C219" s="385"/>
      <c r="D219" s="385"/>
      <c r="E219" s="385"/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  <c r="AA219" s="385"/>
      <c r="AB219" s="385"/>
      <c r="AC219" s="385"/>
    </row>
    <row r="220" spans="1:29" ht="12.75" customHeight="1">
      <c r="A220" s="385"/>
      <c r="B220" s="385"/>
      <c r="C220" s="385"/>
      <c r="D220" s="385"/>
      <c r="E220" s="385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  <c r="AA220" s="385"/>
      <c r="AB220" s="385"/>
      <c r="AC220" s="385"/>
    </row>
    <row r="221" spans="1:29" ht="12.75" customHeight="1">
      <c r="A221" s="385"/>
      <c r="B221" s="385"/>
      <c r="C221" s="385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  <c r="AA221" s="385"/>
      <c r="AB221" s="385"/>
      <c r="AC221" s="385"/>
    </row>
    <row r="222" spans="1:29" ht="12.75" customHeight="1">
      <c r="A222" s="385"/>
      <c r="B222" s="385"/>
      <c r="C222" s="385"/>
      <c r="D222" s="385"/>
      <c r="E222" s="385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  <c r="AA222" s="385"/>
      <c r="AB222" s="385"/>
      <c r="AC222" s="385"/>
    </row>
    <row r="223" spans="1:29" ht="12.75" customHeight="1">
      <c r="A223" s="385"/>
      <c r="B223" s="385"/>
      <c r="C223" s="385"/>
      <c r="D223" s="385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  <c r="AA223" s="385"/>
      <c r="AB223" s="385"/>
      <c r="AC223" s="385"/>
    </row>
    <row r="224" spans="1:29" ht="12.75" customHeight="1">
      <c r="A224" s="385"/>
      <c r="B224" s="385"/>
      <c r="C224" s="385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  <c r="AA224" s="385"/>
      <c r="AB224" s="385"/>
      <c r="AC224" s="385"/>
    </row>
    <row r="225" spans="1:29" ht="12.75" customHeight="1">
      <c r="A225" s="385"/>
      <c r="B225" s="385"/>
      <c r="C225" s="385"/>
      <c r="D225" s="385"/>
      <c r="E225" s="385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  <c r="AA225" s="385"/>
      <c r="AB225" s="385"/>
      <c r="AC225" s="385"/>
    </row>
    <row r="226" spans="1:29" ht="12.75" customHeight="1">
      <c r="A226" s="385"/>
      <c r="B226" s="385"/>
      <c r="C226" s="385"/>
      <c r="D226" s="385"/>
      <c r="E226" s="385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  <c r="AA226" s="385"/>
      <c r="AB226" s="385"/>
      <c r="AC226" s="385"/>
    </row>
    <row r="227" spans="1:29" ht="12.75" customHeight="1">
      <c r="A227" s="385"/>
      <c r="B227" s="385"/>
      <c r="C227" s="385"/>
      <c r="D227" s="385"/>
      <c r="E227" s="385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  <c r="AA227" s="385"/>
      <c r="AB227" s="385"/>
      <c r="AC227" s="385"/>
    </row>
    <row r="228" spans="1:29" ht="12.75" customHeight="1">
      <c r="A228" s="385"/>
      <c r="B228" s="385"/>
      <c r="C228" s="385"/>
      <c r="D228" s="385"/>
      <c r="E228" s="385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  <c r="AA228" s="385"/>
      <c r="AB228" s="385"/>
      <c r="AC228" s="385"/>
    </row>
    <row r="229" spans="1:29" ht="12.75" customHeight="1">
      <c r="A229" s="385"/>
      <c r="B229" s="385"/>
      <c r="C229" s="385"/>
      <c r="D229" s="385"/>
      <c r="E229" s="385"/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  <c r="AA229" s="385"/>
      <c r="AB229" s="385"/>
      <c r="AC229" s="385"/>
    </row>
    <row r="230" spans="1:29" ht="12.75" customHeight="1">
      <c r="A230" s="385"/>
      <c r="B230" s="385"/>
      <c r="C230" s="38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  <c r="AA230" s="385"/>
      <c r="AB230" s="385"/>
      <c r="AC230" s="385"/>
    </row>
    <row r="231" spans="1:29" ht="12.75" customHeight="1">
      <c r="A231" s="385"/>
      <c r="B231" s="385"/>
      <c r="C231" s="38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  <c r="AA231" s="385"/>
      <c r="AB231" s="385"/>
      <c r="AC231" s="385"/>
    </row>
    <row r="232" spans="1:29" ht="12.75" customHeight="1">
      <c r="A232" s="385"/>
      <c r="B232" s="385"/>
      <c r="C232" s="38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  <c r="AA232" s="385"/>
      <c r="AB232" s="385"/>
      <c r="AC232" s="385"/>
    </row>
    <row r="233" spans="1:29" ht="12.75" customHeight="1">
      <c r="A233" s="385"/>
      <c r="B233" s="385"/>
      <c r="C233" s="38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  <c r="AA233" s="385"/>
      <c r="AB233" s="385"/>
      <c r="AC233" s="385"/>
    </row>
    <row r="234" spans="1:29" ht="12.75" customHeight="1">
      <c r="A234" s="385"/>
      <c r="B234" s="385"/>
      <c r="C234" s="38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  <c r="AA234" s="385"/>
      <c r="AB234" s="385"/>
      <c r="AC234" s="385"/>
    </row>
    <row r="235" spans="1:29" ht="12.75" customHeight="1">
      <c r="A235" s="385"/>
      <c r="B235" s="385"/>
      <c r="C235" s="38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  <c r="AA235" s="385"/>
      <c r="AB235" s="385"/>
      <c r="AC235" s="385"/>
    </row>
    <row r="236" spans="1:29" ht="12.75" customHeight="1">
      <c r="A236" s="385"/>
      <c r="B236" s="385"/>
      <c r="C236" s="38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  <c r="AA236" s="385"/>
      <c r="AB236" s="385"/>
      <c r="AC236" s="385"/>
    </row>
    <row r="237" spans="1:29" ht="12.75" customHeight="1">
      <c r="A237" s="385"/>
      <c r="B237" s="385"/>
      <c r="C237" s="38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  <c r="AA237" s="385"/>
      <c r="AB237" s="385"/>
      <c r="AC237" s="385"/>
    </row>
    <row r="238" spans="1:29" ht="12.75" customHeight="1">
      <c r="A238" s="385"/>
      <c r="B238" s="385"/>
      <c r="C238" s="38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  <c r="AA238" s="385"/>
      <c r="AB238" s="385"/>
      <c r="AC238" s="385"/>
    </row>
    <row r="239" spans="1:29" ht="12.75" customHeight="1">
      <c r="A239" s="385"/>
      <c r="B239" s="385"/>
      <c r="C239" s="38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  <c r="AA239" s="385"/>
      <c r="AB239" s="385"/>
      <c r="AC239" s="385"/>
    </row>
    <row r="240" spans="1:29" ht="12.75" customHeight="1">
      <c r="A240" s="385"/>
      <c r="B240" s="385"/>
      <c r="C240" s="38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  <c r="AA240" s="385"/>
      <c r="AB240" s="385"/>
      <c r="AC240" s="385"/>
    </row>
    <row r="241" spans="1:29" ht="12.75" customHeight="1">
      <c r="A241" s="385"/>
      <c r="B241" s="385"/>
      <c r="C241" s="38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  <c r="AA241" s="385"/>
      <c r="AB241" s="385"/>
      <c r="AC241" s="385"/>
    </row>
    <row r="242" spans="1:29" ht="12.75" customHeight="1">
      <c r="A242" s="385"/>
      <c r="B242" s="385"/>
      <c r="C242" s="38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  <c r="AA242" s="385"/>
      <c r="AB242" s="385"/>
      <c r="AC242" s="385"/>
    </row>
    <row r="243" spans="1:29" ht="12.75" customHeight="1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  <c r="AA243" s="385"/>
      <c r="AB243" s="385"/>
      <c r="AC243" s="385"/>
    </row>
    <row r="244" spans="1:29" ht="12.75" customHeight="1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  <c r="AA244" s="385"/>
      <c r="AB244" s="385"/>
      <c r="AC244" s="385"/>
    </row>
    <row r="245" spans="1:29" ht="12.75" customHeight="1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  <c r="AA245" s="385"/>
      <c r="AB245" s="385"/>
      <c r="AC245" s="385"/>
    </row>
    <row r="246" spans="1:29" ht="12.75" customHeight="1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  <c r="AA246" s="385"/>
      <c r="AB246" s="385"/>
      <c r="AC246" s="385"/>
    </row>
    <row r="247" spans="1:29" ht="12.75" customHeight="1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  <c r="AA247" s="385"/>
      <c r="AB247" s="385"/>
      <c r="AC247" s="385"/>
    </row>
    <row r="248" spans="1:29" ht="12.75" customHeight="1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  <c r="AA248" s="385"/>
      <c r="AB248" s="385"/>
      <c r="AC248" s="385"/>
    </row>
    <row r="249" spans="1:29" ht="12.75" customHeight="1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  <c r="AA249" s="385"/>
      <c r="AB249" s="385"/>
      <c r="AC249" s="385"/>
    </row>
    <row r="250" spans="1:29" ht="12.75" customHeight="1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  <c r="AA250" s="385"/>
      <c r="AB250" s="385"/>
      <c r="AC250" s="385"/>
    </row>
    <row r="251" spans="1:29" ht="12.75" customHeight="1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  <c r="AA251" s="385"/>
      <c r="AB251" s="385"/>
      <c r="AC251" s="385"/>
    </row>
    <row r="252" spans="1:29" ht="12.75" customHeight="1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  <c r="AA252" s="385"/>
      <c r="AB252" s="385"/>
      <c r="AC252" s="385"/>
    </row>
    <row r="253" spans="1:29" ht="12.75" customHeight="1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  <c r="AA253" s="385"/>
      <c r="AB253" s="385"/>
      <c r="AC253" s="385"/>
    </row>
    <row r="254" spans="1:29" ht="12.75" customHeight="1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  <c r="AA254" s="385"/>
      <c r="AB254" s="385"/>
      <c r="AC254" s="385"/>
    </row>
    <row r="255" spans="1:29" ht="12.75" customHeight="1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  <c r="AA255" s="385"/>
      <c r="AB255" s="385"/>
      <c r="AC255" s="385"/>
    </row>
    <row r="256" spans="1:29" ht="12.75" customHeight="1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  <c r="AA256" s="385"/>
      <c r="AB256" s="385"/>
      <c r="AC256" s="385"/>
    </row>
    <row r="257" spans="1:29" ht="12.75" customHeight="1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  <c r="AA257" s="385"/>
      <c r="AB257" s="385"/>
      <c r="AC257" s="385"/>
    </row>
    <row r="258" spans="1:29" ht="12.75" customHeight="1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  <c r="AA258" s="385"/>
      <c r="AB258" s="385"/>
      <c r="AC258" s="385"/>
    </row>
    <row r="259" spans="1:29" ht="12.75" customHeight="1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  <c r="AA259" s="385"/>
      <c r="AB259" s="385"/>
      <c r="AC259" s="385"/>
    </row>
    <row r="260" spans="1:29" ht="12.75" customHeight="1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  <c r="AA260" s="385"/>
      <c r="AB260" s="385"/>
      <c r="AC260" s="385"/>
    </row>
    <row r="261" spans="1:29" ht="12.75" customHeight="1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  <c r="AA261" s="385"/>
      <c r="AB261" s="385"/>
      <c r="AC261" s="385"/>
    </row>
    <row r="262" spans="1:29" ht="12.75" customHeight="1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  <c r="AA262" s="385"/>
      <c r="AB262" s="385"/>
      <c r="AC262" s="385"/>
    </row>
    <row r="263" spans="1:29" ht="12.75" customHeight="1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  <c r="AA263" s="385"/>
      <c r="AB263" s="385"/>
      <c r="AC263" s="385"/>
    </row>
    <row r="264" spans="1:29" ht="12.75" customHeight="1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  <c r="AA264" s="385"/>
      <c r="AB264" s="385"/>
      <c r="AC264" s="385"/>
    </row>
    <row r="265" spans="1:29" ht="12.75" customHeight="1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  <c r="AA265" s="385"/>
      <c r="AB265" s="385"/>
      <c r="AC265" s="385"/>
    </row>
    <row r="266" spans="1:29" ht="12.75" customHeight="1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  <c r="AA266" s="385"/>
      <c r="AB266" s="385"/>
      <c r="AC266" s="385"/>
    </row>
    <row r="267" spans="1:29" ht="12.75" customHeight="1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  <c r="AA267" s="385"/>
      <c r="AB267" s="385"/>
      <c r="AC267" s="385"/>
    </row>
    <row r="268" spans="1:29" ht="12.75" customHeight="1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  <c r="AA268" s="385"/>
      <c r="AB268" s="385"/>
      <c r="AC268" s="385"/>
    </row>
    <row r="269" spans="1:29" ht="12.75" customHeight="1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  <c r="AA269" s="385"/>
      <c r="AB269" s="385"/>
      <c r="AC269" s="385"/>
    </row>
    <row r="270" spans="1:29" ht="12.75" customHeight="1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  <c r="AA270" s="385"/>
      <c r="AB270" s="385"/>
      <c r="AC270" s="385"/>
    </row>
    <row r="271" spans="1:29" ht="12.75" customHeight="1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  <c r="AA271" s="385"/>
      <c r="AB271" s="385"/>
      <c r="AC271" s="385"/>
    </row>
    <row r="272" spans="1:29" ht="12.75" customHeight="1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  <c r="AA272" s="385"/>
      <c r="AB272" s="385"/>
      <c r="AC272" s="385"/>
    </row>
    <row r="273" spans="1:29" ht="12.75" customHeight="1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  <c r="AA273" s="385"/>
      <c r="AB273" s="385"/>
      <c r="AC273" s="385"/>
    </row>
    <row r="274" spans="1:29" ht="12.75" customHeight="1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  <c r="AA274" s="385"/>
      <c r="AB274" s="385"/>
      <c r="AC274" s="385"/>
    </row>
    <row r="275" spans="1:29" ht="12.75" customHeight="1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  <c r="AA275" s="385"/>
      <c r="AB275" s="385"/>
      <c r="AC275" s="385"/>
    </row>
    <row r="276" spans="1:29" ht="12.75" customHeight="1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  <c r="AA276" s="385"/>
      <c r="AB276" s="385"/>
      <c r="AC276" s="385"/>
    </row>
    <row r="277" spans="1:29" ht="12.75" customHeight="1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  <c r="AA277" s="385"/>
      <c r="AB277" s="385"/>
      <c r="AC277" s="385"/>
    </row>
    <row r="278" spans="1:29" ht="12.75" customHeight="1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  <c r="AA278" s="385"/>
      <c r="AB278" s="385"/>
      <c r="AC278" s="385"/>
    </row>
    <row r="279" spans="1:29" ht="12.75" customHeight="1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  <c r="AA279" s="385"/>
      <c r="AB279" s="385"/>
      <c r="AC279" s="385"/>
    </row>
    <row r="280" spans="1:29" ht="12.75" customHeight="1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  <c r="AA280" s="385"/>
      <c r="AB280" s="385"/>
      <c r="AC280" s="385"/>
    </row>
    <row r="281" spans="1:29" ht="12.75" customHeight="1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  <c r="AA281" s="385"/>
      <c r="AB281" s="385"/>
      <c r="AC281" s="385"/>
    </row>
    <row r="282" spans="1:29" ht="12.75" customHeight="1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  <c r="AA282" s="385"/>
      <c r="AB282" s="385"/>
      <c r="AC282" s="385"/>
    </row>
    <row r="283" spans="1:29" ht="12.75" customHeight="1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  <c r="AA283" s="385"/>
      <c r="AB283" s="385"/>
      <c r="AC283" s="385"/>
    </row>
    <row r="284" spans="1:29" ht="12.75" customHeight="1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  <c r="AA284" s="385"/>
      <c r="AB284" s="385"/>
      <c r="AC284" s="385"/>
    </row>
    <row r="285" spans="1:29" ht="12.75" customHeight="1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  <c r="AA285" s="385"/>
      <c r="AB285" s="385"/>
      <c r="AC285" s="385"/>
    </row>
    <row r="286" spans="1:29" ht="12.75" customHeight="1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  <c r="AA286" s="385"/>
      <c r="AB286" s="385"/>
      <c r="AC286" s="385"/>
    </row>
    <row r="287" spans="1:29" ht="12.75" customHeight="1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  <c r="AA287" s="385"/>
      <c r="AB287" s="385"/>
      <c r="AC287" s="385"/>
    </row>
    <row r="288" spans="1:29" ht="12.75" customHeight="1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  <c r="AA288" s="385"/>
      <c r="AB288" s="385"/>
      <c r="AC288" s="385"/>
    </row>
    <row r="289" spans="1:29" ht="12.75" customHeight="1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  <c r="AA289" s="385"/>
      <c r="AB289" s="385"/>
      <c r="AC289" s="385"/>
    </row>
    <row r="290" spans="1:29" ht="12.75" customHeight="1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  <c r="AA290" s="385"/>
      <c r="AB290" s="385"/>
      <c r="AC290" s="385"/>
    </row>
    <row r="291" spans="1:29" ht="12.75" customHeight="1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  <c r="AA291" s="385"/>
      <c r="AB291" s="385"/>
      <c r="AC291" s="385"/>
    </row>
    <row r="292" spans="1:29" ht="12.75" customHeight="1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  <c r="AA292" s="385"/>
      <c r="AB292" s="385"/>
      <c r="AC292" s="385"/>
    </row>
    <row r="293" spans="1:29" ht="12.75" customHeight="1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  <c r="AA293" s="385"/>
      <c r="AB293" s="385"/>
      <c r="AC293" s="385"/>
    </row>
    <row r="294" spans="1:29" ht="12.75" customHeight="1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  <c r="AA294" s="385"/>
      <c r="AB294" s="385"/>
      <c r="AC294" s="385"/>
    </row>
    <row r="295" spans="1:29" ht="12.75" customHeight="1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  <c r="AA295" s="385"/>
      <c r="AB295" s="385"/>
      <c r="AC295" s="385"/>
    </row>
    <row r="296" spans="1:29" ht="12.75" customHeight="1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  <c r="AA296" s="385"/>
      <c r="AB296" s="385"/>
      <c r="AC296" s="385"/>
    </row>
    <row r="297" spans="1:29" ht="12.75" customHeight="1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  <c r="AA297" s="385"/>
      <c r="AB297" s="385"/>
      <c r="AC297" s="385"/>
    </row>
    <row r="298" spans="1:29" ht="12.75" customHeight="1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  <c r="AA298" s="385"/>
      <c r="AB298" s="385"/>
      <c r="AC298" s="385"/>
    </row>
    <row r="299" spans="1:29" ht="12.75" customHeight="1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  <c r="AA299" s="385"/>
      <c r="AB299" s="385"/>
      <c r="AC299" s="385"/>
    </row>
    <row r="300" spans="1:29" ht="12.75" customHeight="1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  <c r="AA300" s="385"/>
      <c r="AB300" s="385"/>
      <c r="AC300" s="385"/>
    </row>
    <row r="301" spans="1:29" ht="12.75" customHeight="1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  <c r="AA301" s="385"/>
      <c r="AB301" s="385"/>
      <c r="AC301" s="385"/>
    </row>
    <row r="302" spans="1:29" ht="12.75" customHeight="1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  <c r="AA302" s="385"/>
      <c r="AB302" s="385"/>
      <c r="AC302" s="385"/>
    </row>
    <row r="303" spans="1:29" ht="12.75" customHeight="1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  <c r="AA303" s="385"/>
      <c r="AB303" s="385"/>
      <c r="AC303" s="385"/>
    </row>
    <row r="304" spans="1:29" ht="12.75" customHeight="1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  <c r="AA304" s="385"/>
      <c r="AB304" s="385"/>
      <c r="AC304" s="385"/>
    </row>
    <row r="305" spans="1:29" ht="12.75" customHeight="1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  <c r="AA305" s="385"/>
      <c r="AB305" s="385"/>
      <c r="AC305" s="385"/>
    </row>
    <row r="306" spans="1:29" ht="12.75" customHeight="1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  <c r="AA306" s="385"/>
      <c r="AB306" s="385"/>
      <c r="AC306" s="385"/>
    </row>
    <row r="307" spans="1:29" ht="12.75" customHeight="1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  <c r="AA307" s="385"/>
      <c r="AB307" s="385"/>
      <c r="AC307" s="385"/>
    </row>
    <row r="308" spans="1:29" ht="12.75" customHeight="1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  <c r="AA308" s="385"/>
      <c r="AB308" s="385"/>
      <c r="AC308" s="385"/>
    </row>
    <row r="309" spans="1:29" ht="12.75" customHeight="1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  <c r="AA309" s="385"/>
      <c r="AB309" s="385"/>
      <c r="AC309" s="385"/>
    </row>
    <row r="310" spans="1:29" ht="12.75" customHeight="1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  <c r="AA310" s="385"/>
      <c r="AB310" s="385"/>
      <c r="AC310" s="385"/>
    </row>
    <row r="311" spans="1:29" ht="12.75" customHeight="1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  <c r="AA311" s="385"/>
      <c r="AB311" s="385"/>
      <c r="AC311" s="385"/>
    </row>
    <row r="312" spans="1:29" ht="12.75" customHeight="1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  <c r="AA312" s="385"/>
      <c r="AB312" s="385"/>
      <c r="AC312" s="385"/>
    </row>
    <row r="313" spans="1:29" ht="12.75" customHeight="1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  <c r="AA313" s="385"/>
      <c r="AB313" s="385"/>
      <c r="AC313" s="385"/>
    </row>
    <row r="314" spans="1:29" ht="12.75" customHeight="1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  <c r="AA314" s="385"/>
      <c r="AB314" s="385"/>
      <c r="AC314" s="385"/>
    </row>
    <row r="315" spans="1:29" ht="12.75" customHeight="1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  <c r="AA315" s="385"/>
      <c r="AB315" s="385"/>
      <c r="AC315" s="385"/>
    </row>
    <row r="316" spans="1:29" ht="12.75" customHeight="1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  <c r="AA316" s="385"/>
      <c r="AB316" s="385"/>
      <c r="AC316" s="385"/>
    </row>
    <row r="317" spans="1:29" ht="12.75" customHeight="1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  <c r="AA317" s="385"/>
      <c r="AB317" s="385"/>
      <c r="AC317" s="385"/>
    </row>
    <row r="318" spans="1:29" ht="12.75" customHeight="1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  <c r="AA318" s="385"/>
      <c r="AB318" s="385"/>
      <c r="AC318" s="385"/>
    </row>
    <row r="319" spans="1:29" ht="12.75" customHeight="1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  <c r="AA319" s="385"/>
      <c r="AB319" s="385"/>
      <c r="AC319" s="385"/>
    </row>
    <row r="320" spans="1:29" ht="12.75" customHeight="1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  <c r="AA320" s="385"/>
      <c r="AB320" s="385"/>
      <c r="AC320" s="385"/>
    </row>
    <row r="321" spans="1:29" ht="12.75" customHeight="1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  <c r="AA321" s="385"/>
      <c r="AB321" s="385"/>
      <c r="AC321" s="385"/>
    </row>
    <row r="322" spans="1:29" ht="12.75" customHeight="1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  <c r="AA322" s="385"/>
      <c r="AB322" s="385"/>
      <c r="AC322" s="385"/>
    </row>
    <row r="323" spans="1:29" ht="12.75" customHeight="1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  <c r="AA323" s="385"/>
      <c r="AB323" s="385"/>
      <c r="AC323" s="385"/>
    </row>
    <row r="324" spans="1:29" ht="12.75" customHeight="1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  <c r="AA324" s="385"/>
      <c r="AB324" s="385"/>
      <c r="AC324" s="385"/>
    </row>
    <row r="325" spans="1:29" ht="12.75" customHeight="1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  <c r="AA325" s="385"/>
      <c r="AB325" s="385"/>
      <c r="AC325" s="385"/>
    </row>
    <row r="326" spans="1:29" ht="12.75" customHeight="1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  <c r="AA326" s="385"/>
      <c r="AB326" s="385"/>
      <c r="AC326" s="385"/>
    </row>
    <row r="327" spans="1:29" ht="12.75" customHeight="1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  <c r="AA327" s="385"/>
      <c r="AB327" s="385"/>
      <c r="AC327" s="385"/>
    </row>
    <row r="328" spans="1:29" ht="12.75" customHeight="1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  <c r="AA328" s="385"/>
      <c r="AB328" s="385"/>
      <c r="AC328" s="385"/>
    </row>
    <row r="329" spans="1:29" ht="12.75" customHeight="1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  <c r="AA329" s="385"/>
      <c r="AB329" s="385"/>
      <c r="AC329" s="385"/>
    </row>
    <row r="330" spans="1:29" ht="12.75" customHeight="1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  <c r="AA330" s="385"/>
      <c r="AB330" s="385"/>
      <c r="AC330" s="385"/>
    </row>
    <row r="331" spans="1:29" ht="12.75" customHeight="1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  <c r="AA331" s="385"/>
      <c r="AB331" s="385"/>
      <c r="AC331" s="385"/>
    </row>
    <row r="332" spans="1:29" ht="12.75" customHeight="1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  <c r="AA332" s="385"/>
      <c r="AB332" s="385"/>
      <c r="AC332" s="385"/>
    </row>
    <row r="333" spans="1:29" ht="12.75" customHeight="1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  <c r="AA333" s="385"/>
      <c r="AB333" s="385"/>
      <c r="AC333" s="385"/>
    </row>
    <row r="334" spans="1:29" ht="12.75" customHeight="1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  <c r="AA334" s="385"/>
      <c r="AB334" s="385"/>
      <c r="AC334" s="385"/>
    </row>
    <row r="335" spans="1:29" ht="12.75" customHeight="1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  <c r="AA335" s="385"/>
      <c r="AB335" s="385"/>
      <c r="AC335" s="385"/>
    </row>
    <row r="336" spans="1:29" ht="12.75" customHeight="1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  <c r="AA336" s="385"/>
      <c r="AB336" s="385"/>
      <c r="AC336" s="385"/>
    </row>
    <row r="337" spans="1:29" ht="12.75" customHeight="1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  <c r="AA337" s="385"/>
      <c r="AB337" s="385"/>
      <c r="AC337" s="385"/>
    </row>
    <row r="338" spans="1:29" ht="12.75" customHeight="1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  <c r="AA338" s="385"/>
      <c r="AB338" s="385"/>
      <c r="AC338" s="385"/>
    </row>
    <row r="339" spans="1:29" ht="12.75" customHeight="1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  <c r="AA339" s="385"/>
      <c r="AB339" s="385"/>
      <c r="AC339" s="385"/>
    </row>
    <row r="340" spans="1:29" ht="12.75" customHeight="1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  <c r="AA340" s="385"/>
      <c r="AB340" s="385"/>
      <c r="AC340" s="385"/>
    </row>
    <row r="341" spans="1:29" ht="12.75" customHeight="1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  <c r="AA341" s="385"/>
      <c r="AB341" s="385"/>
      <c r="AC341" s="385"/>
    </row>
    <row r="342" spans="1:29" ht="12.75" customHeight="1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  <c r="AA342" s="385"/>
      <c r="AB342" s="385"/>
      <c r="AC342" s="385"/>
    </row>
    <row r="343" spans="1:29" ht="12.75" customHeight="1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  <c r="AA343" s="385"/>
      <c r="AB343" s="385"/>
      <c r="AC343" s="385"/>
    </row>
    <row r="344" spans="1:29" ht="12.75" customHeight="1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  <c r="AA344" s="385"/>
      <c r="AB344" s="385"/>
      <c r="AC344" s="385"/>
    </row>
    <row r="345" spans="1:29" ht="12.75" customHeight="1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  <c r="AA345" s="385"/>
      <c r="AB345" s="385"/>
      <c r="AC345" s="385"/>
    </row>
    <row r="346" spans="1:29" ht="12.75" customHeight="1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  <c r="AA346" s="385"/>
      <c r="AB346" s="385"/>
      <c r="AC346" s="385"/>
    </row>
    <row r="347" spans="1:29" ht="12.75" customHeight="1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  <c r="AA347" s="385"/>
      <c r="AB347" s="385"/>
      <c r="AC347" s="385"/>
    </row>
    <row r="348" spans="1:29" ht="12.75" customHeight="1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  <c r="AA348" s="385"/>
      <c r="AB348" s="385"/>
      <c r="AC348" s="385"/>
    </row>
    <row r="349" spans="1:29" ht="12.75" customHeight="1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  <c r="AA349" s="385"/>
      <c r="AB349" s="385"/>
      <c r="AC349" s="385"/>
    </row>
    <row r="350" spans="1:29" ht="12.75" customHeight="1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  <c r="AA350" s="385"/>
      <c r="AB350" s="385"/>
      <c r="AC350" s="385"/>
    </row>
    <row r="351" spans="1:29" ht="12.75" customHeight="1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  <c r="AA351" s="385"/>
      <c r="AB351" s="385"/>
      <c r="AC351" s="385"/>
    </row>
    <row r="352" spans="1:29" ht="12.75" customHeight="1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  <c r="AA352" s="385"/>
      <c r="AB352" s="385"/>
      <c r="AC352" s="385"/>
    </row>
    <row r="353" spans="1:29" ht="12.75" customHeight="1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  <c r="AA353" s="385"/>
      <c r="AB353" s="385"/>
      <c r="AC353" s="385"/>
    </row>
    <row r="354" spans="1:29" ht="12.75" customHeight="1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  <c r="AA354" s="385"/>
      <c r="AB354" s="385"/>
      <c r="AC354" s="385"/>
    </row>
    <row r="355" spans="1:29" ht="12.75" customHeight="1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  <c r="AA355" s="385"/>
      <c r="AB355" s="385"/>
      <c r="AC355" s="385"/>
    </row>
    <row r="356" spans="1:29" ht="12.75" customHeight="1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  <c r="AA356" s="385"/>
      <c r="AB356" s="385"/>
      <c r="AC356" s="385"/>
    </row>
    <row r="357" spans="1:29" ht="12.75" customHeight="1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  <c r="AA357" s="385"/>
      <c r="AB357" s="385"/>
      <c r="AC357" s="385"/>
    </row>
    <row r="358" spans="1:29" ht="12.75" customHeight="1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  <c r="AA358" s="385"/>
      <c r="AB358" s="385"/>
      <c r="AC358" s="385"/>
    </row>
    <row r="359" spans="1:29" ht="12.75" customHeight="1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  <c r="AA359" s="385"/>
      <c r="AB359" s="385"/>
      <c r="AC359" s="385"/>
    </row>
    <row r="360" spans="1:29" ht="12.75" customHeight="1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  <c r="AA360" s="385"/>
      <c r="AB360" s="385"/>
      <c r="AC360" s="385"/>
    </row>
    <row r="361" spans="1:29" ht="12.75" customHeight="1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  <c r="AA361" s="385"/>
      <c r="AB361" s="385"/>
      <c r="AC361" s="385"/>
    </row>
    <row r="362" spans="1:29" ht="12.75" customHeight="1">
      <c r="A362" s="385"/>
      <c r="B362" s="385"/>
      <c r="C362" s="385"/>
      <c r="D362" s="385"/>
      <c r="E362" s="385"/>
      <c r="F362" s="385"/>
      <c r="G362" s="385"/>
      <c r="H362" s="385"/>
      <c r="I362" s="385"/>
      <c r="J362" s="385"/>
      <c r="K362" s="385"/>
      <c r="L362" s="385"/>
      <c r="M362" s="385"/>
      <c r="N362" s="385"/>
      <c r="O362" s="385"/>
      <c r="P362" s="385"/>
      <c r="Q362" s="385"/>
      <c r="R362" s="385"/>
      <c r="S362" s="385"/>
      <c r="T362" s="385"/>
      <c r="U362" s="385"/>
      <c r="V362" s="385"/>
      <c r="W362" s="385"/>
      <c r="X362" s="385"/>
      <c r="Y362" s="385"/>
      <c r="Z362" s="385"/>
      <c r="AA362" s="385"/>
      <c r="AB362" s="385"/>
      <c r="AC362" s="385"/>
    </row>
    <row r="363" spans="1:29" ht="12.75" customHeight="1">
      <c r="A363" s="385"/>
      <c r="B363" s="385"/>
      <c r="C363" s="385"/>
      <c r="D363" s="385"/>
      <c r="E363" s="385"/>
      <c r="F363" s="385"/>
      <c r="G363" s="385"/>
      <c r="H363" s="385"/>
      <c r="I363" s="385"/>
      <c r="J363" s="385"/>
      <c r="K363" s="385"/>
      <c r="L363" s="385"/>
      <c r="M363" s="385"/>
      <c r="N363" s="385"/>
      <c r="O363" s="385"/>
      <c r="P363" s="385"/>
      <c r="Q363" s="385"/>
      <c r="R363" s="385"/>
      <c r="S363" s="385"/>
      <c r="T363" s="385"/>
      <c r="U363" s="385"/>
      <c r="V363" s="385"/>
      <c r="W363" s="385"/>
      <c r="X363" s="385"/>
      <c r="Y363" s="385"/>
      <c r="Z363" s="385"/>
      <c r="AA363" s="385"/>
      <c r="AB363" s="385"/>
      <c r="AC363" s="385"/>
    </row>
    <row r="364" spans="1:29" ht="12.75" customHeight="1">
      <c r="A364" s="385"/>
      <c r="B364" s="385"/>
      <c r="C364" s="385"/>
      <c r="D364" s="385"/>
      <c r="E364" s="385"/>
      <c r="F364" s="385"/>
      <c r="G364" s="385"/>
      <c r="H364" s="385"/>
      <c r="I364" s="385"/>
      <c r="J364" s="385"/>
      <c r="K364" s="385"/>
      <c r="L364" s="385"/>
      <c r="M364" s="385"/>
      <c r="N364" s="385"/>
      <c r="O364" s="385"/>
      <c r="P364" s="385"/>
      <c r="Q364" s="385"/>
      <c r="R364" s="385"/>
      <c r="S364" s="385"/>
      <c r="T364" s="385"/>
      <c r="U364" s="385"/>
      <c r="V364" s="385"/>
      <c r="W364" s="385"/>
      <c r="X364" s="385"/>
      <c r="Y364" s="385"/>
      <c r="Z364" s="385"/>
      <c r="AA364" s="385"/>
      <c r="AB364" s="385"/>
      <c r="AC364" s="385"/>
    </row>
    <row r="365" spans="1:29" ht="12.75" customHeight="1">
      <c r="A365" s="385"/>
      <c r="B365" s="385"/>
      <c r="C365" s="385"/>
      <c r="D365" s="385"/>
      <c r="E365" s="385"/>
      <c r="F365" s="385"/>
      <c r="G365" s="385"/>
      <c r="H365" s="385"/>
      <c r="I365" s="385"/>
      <c r="J365" s="385"/>
      <c r="K365" s="385"/>
      <c r="L365" s="385"/>
      <c r="M365" s="385"/>
      <c r="N365" s="385"/>
      <c r="O365" s="385"/>
      <c r="P365" s="385"/>
      <c r="Q365" s="385"/>
      <c r="R365" s="385"/>
      <c r="S365" s="385"/>
      <c r="T365" s="385"/>
      <c r="U365" s="385"/>
      <c r="V365" s="385"/>
      <c r="W365" s="385"/>
      <c r="X365" s="385"/>
      <c r="Y365" s="385"/>
      <c r="Z365" s="385"/>
      <c r="AA365" s="385"/>
      <c r="AB365" s="385"/>
      <c r="AC365" s="385"/>
    </row>
    <row r="366" spans="1:29" ht="12.75" customHeight="1">
      <c r="A366" s="385"/>
      <c r="B366" s="385"/>
      <c r="C366" s="385"/>
      <c r="D366" s="385"/>
      <c r="E366" s="385"/>
      <c r="F366" s="385"/>
      <c r="G366" s="385"/>
      <c r="H366" s="385"/>
      <c r="I366" s="385"/>
      <c r="J366" s="385"/>
      <c r="K366" s="385"/>
      <c r="L366" s="385"/>
      <c r="M366" s="385"/>
      <c r="N366" s="385"/>
      <c r="O366" s="385"/>
      <c r="P366" s="385"/>
      <c r="Q366" s="385"/>
      <c r="R366" s="385"/>
      <c r="S366" s="385"/>
      <c r="T366" s="385"/>
      <c r="U366" s="385"/>
      <c r="V366" s="385"/>
      <c r="W366" s="385"/>
      <c r="X366" s="385"/>
      <c r="Y366" s="385"/>
      <c r="Z366" s="385"/>
      <c r="AA366" s="385"/>
      <c r="AB366" s="385"/>
      <c r="AC366" s="385"/>
    </row>
    <row r="367" spans="1:29" ht="12.75" customHeight="1">
      <c r="A367" s="385"/>
      <c r="B367" s="385"/>
      <c r="C367" s="385"/>
      <c r="D367" s="385"/>
      <c r="E367" s="385"/>
      <c r="F367" s="385"/>
      <c r="G367" s="385"/>
      <c r="H367" s="385"/>
      <c r="I367" s="385"/>
      <c r="J367" s="385"/>
      <c r="K367" s="385"/>
      <c r="L367" s="385"/>
      <c r="M367" s="385"/>
      <c r="N367" s="385"/>
      <c r="O367" s="385"/>
      <c r="P367" s="385"/>
      <c r="Q367" s="385"/>
      <c r="R367" s="385"/>
      <c r="S367" s="385"/>
      <c r="T367" s="385"/>
      <c r="U367" s="385"/>
      <c r="V367" s="385"/>
      <c r="W367" s="385"/>
      <c r="X367" s="385"/>
      <c r="Y367" s="385"/>
      <c r="Z367" s="385"/>
      <c r="AA367" s="385"/>
      <c r="AB367" s="385"/>
      <c r="AC367" s="385"/>
    </row>
    <row r="368" spans="1:29" ht="12.75" customHeight="1">
      <c r="A368" s="385"/>
      <c r="B368" s="385"/>
      <c r="C368" s="385"/>
      <c r="D368" s="385"/>
      <c r="E368" s="385"/>
      <c r="F368" s="385"/>
      <c r="G368" s="385"/>
      <c r="H368" s="385"/>
      <c r="I368" s="385"/>
      <c r="J368" s="385"/>
      <c r="K368" s="385"/>
      <c r="L368" s="385"/>
      <c r="M368" s="385"/>
      <c r="N368" s="385"/>
      <c r="O368" s="385"/>
      <c r="P368" s="385"/>
      <c r="Q368" s="385"/>
      <c r="R368" s="385"/>
      <c r="S368" s="385"/>
      <c r="T368" s="385"/>
      <c r="U368" s="385"/>
      <c r="V368" s="385"/>
      <c r="W368" s="385"/>
      <c r="X368" s="385"/>
      <c r="Y368" s="385"/>
      <c r="Z368" s="385"/>
      <c r="AA368" s="385"/>
      <c r="AB368" s="385"/>
      <c r="AC368" s="385"/>
    </row>
    <row r="369" spans="1:29" ht="12.75" customHeight="1">
      <c r="A369" s="385"/>
      <c r="B369" s="385"/>
      <c r="C369" s="385"/>
      <c r="D369" s="385"/>
      <c r="E369" s="385"/>
      <c r="F369" s="385"/>
      <c r="G369" s="385"/>
      <c r="H369" s="385"/>
      <c r="I369" s="385"/>
      <c r="J369" s="385"/>
      <c r="K369" s="385"/>
      <c r="L369" s="385"/>
      <c r="M369" s="385"/>
      <c r="N369" s="385"/>
      <c r="O369" s="385"/>
      <c r="P369" s="385"/>
      <c r="Q369" s="385"/>
      <c r="R369" s="385"/>
      <c r="S369" s="385"/>
      <c r="T369" s="385"/>
      <c r="U369" s="385"/>
      <c r="V369" s="385"/>
      <c r="W369" s="385"/>
      <c r="X369" s="385"/>
      <c r="Y369" s="385"/>
      <c r="Z369" s="385"/>
      <c r="AA369" s="385"/>
      <c r="AB369" s="385"/>
      <c r="AC369" s="385"/>
    </row>
    <row r="370" spans="1:29" ht="12.75" customHeight="1">
      <c r="A370" s="385"/>
      <c r="B370" s="385"/>
      <c r="C370" s="385"/>
      <c r="D370" s="385"/>
      <c r="E370" s="385"/>
      <c r="F370" s="385"/>
      <c r="G370" s="385"/>
      <c r="H370" s="385"/>
      <c r="I370" s="385"/>
      <c r="J370" s="385"/>
      <c r="K370" s="385"/>
      <c r="L370" s="385"/>
      <c r="M370" s="385"/>
      <c r="N370" s="385"/>
      <c r="O370" s="385"/>
      <c r="P370" s="385"/>
      <c r="Q370" s="385"/>
      <c r="R370" s="385"/>
      <c r="S370" s="385"/>
      <c r="T370" s="385"/>
      <c r="U370" s="385"/>
      <c r="V370" s="385"/>
      <c r="W370" s="385"/>
      <c r="X370" s="385"/>
      <c r="Y370" s="385"/>
      <c r="Z370" s="385"/>
      <c r="AA370" s="385"/>
      <c r="AB370" s="385"/>
      <c r="AC370" s="385"/>
    </row>
    <row r="371" spans="1:29" ht="12.75" customHeight="1">
      <c r="A371" s="385"/>
      <c r="B371" s="385"/>
      <c r="C371" s="385"/>
      <c r="D371" s="385"/>
      <c r="E371" s="385"/>
      <c r="F371" s="385"/>
      <c r="G371" s="385"/>
      <c r="H371" s="385"/>
      <c r="I371" s="385"/>
      <c r="J371" s="385"/>
      <c r="K371" s="385"/>
      <c r="L371" s="385"/>
      <c r="M371" s="385"/>
      <c r="N371" s="385"/>
      <c r="O371" s="385"/>
      <c r="P371" s="385"/>
      <c r="Q371" s="385"/>
      <c r="R371" s="385"/>
      <c r="S371" s="385"/>
      <c r="T371" s="385"/>
      <c r="U371" s="385"/>
      <c r="V371" s="385"/>
      <c r="W371" s="385"/>
      <c r="X371" s="385"/>
      <c r="Y371" s="385"/>
      <c r="Z371" s="385"/>
      <c r="AA371" s="385"/>
      <c r="AB371" s="385"/>
      <c r="AC371" s="385"/>
    </row>
    <row r="372" spans="1:29" ht="12.75" customHeight="1">
      <c r="A372" s="385"/>
      <c r="B372" s="385"/>
      <c r="C372" s="385"/>
      <c r="D372" s="385"/>
      <c r="E372" s="385"/>
      <c r="F372" s="385"/>
      <c r="G372" s="385"/>
      <c r="H372" s="385"/>
      <c r="I372" s="385"/>
      <c r="J372" s="385"/>
      <c r="K372" s="385"/>
      <c r="L372" s="385"/>
      <c r="M372" s="385"/>
      <c r="N372" s="385"/>
      <c r="O372" s="385"/>
      <c r="P372" s="385"/>
      <c r="Q372" s="385"/>
      <c r="R372" s="385"/>
      <c r="S372" s="385"/>
      <c r="T372" s="385"/>
      <c r="U372" s="385"/>
      <c r="V372" s="385"/>
      <c r="W372" s="385"/>
      <c r="X372" s="385"/>
      <c r="Y372" s="385"/>
      <c r="Z372" s="385"/>
      <c r="AA372" s="385"/>
      <c r="AB372" s="385"/>
      <c r="AC372" s="385"/>
    </row>
    <row r="373" spans="1:29" ht="12.75" customHeight="1">
      <c r="A373" s="385"/>
      <c r="B373" s="385"/>
      <c r="C373" s="385"/>
      <c r="D373" s="385"/>
      <c r="E373" s="385"/>
      <c r="F373" s="385"/>
      <c r="G373" s="385"/>
      <c r="H373" s="385"/>
      <c r="I373" s="385"/>
      <c r="J373" s="385"/>
      <c r="K373" s="385"/>
      <c r="L373" s="385"/>
      <c r="M373" s="385"/>
      <c r="N373" s="385"/>
      <c r="O373" s="385"/>
      <c r="P373" s="385"/>
      <c r="Q373" s="385"/>
      <c r="R373" s="385"/>
      <c r="S373" s="385"/>
      <c r="T373" s="385"/>
      <c r="U373" s="385"/>
      <c r="V373" s="385"/>
      <c r="W373" s="385"/>
      <c r="X373" s="385"/>
      <c r="Y373" s="385"/>
      <c r="Z373" s="385"/>
      <c r="AA373" s="385"/>
      <c r="AB373" s="385"/>
      <c r="AC373" s="385"/>
    </row>
    <row r="374" spans="1:29" ht="12.75" customHeight="1">
      <c r="A374" s="385"/>
      <c r="B374" s="385"/>
      <c r="C374" s="385"/>
      <c r="D374" s="385"/>
      <c r="E374" s="385"/>
      <c r="F374" s="385"/>
      <c r="G374" s="385"/>
      <c r="H374" s="385"/>
      <c r="I374" s="385"/>
      <c r="J374" s="385"/>
      <c r="K374" s="385"/>
      <c r="L374" s="385"/>
      <c r="M374" s="385"/>
      <c r="N374" s="385"/>
      <c r="O374" s="385"/>
      <c r="P374" s="385"/>
      <c r="Q374" s="385"/>
      <c r="R374" s="385"/>
      <c r="S374" s="385"/>
      <c r="T374" s="385"/>
      <c r="U374" s="385"/>
      <c r="V374" s="385"/>
      <c r="W374" s="385"/>
      <c r="X374" s="385"/>
      <c r="Y374" s="385"/>
      <c r="Z374" s="385"/>
      <c r="AA374" s="385"/>
      <c r="AB374" s="385"/>
      <c r="AC374" s="385"/>
    </row>
    <row r="375" spans="1:29" ht="12.75" customHeight="1">
      <c r="A375" s="385"/>
      <c r="B375" s="385"/>
      <c r="C375" s="385"/>
      <c r="D375" s="385"/>
      <c r="E375" s="385"/>
      <c r="F375" s="385"/>
      <c r="G375" s="385"/>
      <c r="H375" s="385"/>
      <c r="I375" s="385"/>
      <c r="J375" s="385"/>
      <c r="K375" s="385"/>
      <c r="L375" s="385"/>
      <c r="M375" s="385"/>
      <c r="N375" s="385"/>
      <c r="O375" s="385"/>
      <c r="P375" s="385"/>
      <c r="Q375" s="385"/>
      <c r="R375" s="385"/>
      <c r="S375" s="385"/>
      <c r="T375" s="385"/>
      <c r="U375" s="385"/>
      <c r="V375" s="385"/>
      <c r="W375" s="385"/>
      <c r="X375" s="385"/>
      <c r="Y375" s="385"/>
      <c r="Z375" s="385"/>
      <c r="AA375" s="385"/>
      <c r="AB375" s="385"/>
      <c r="AC375" s="385"/>
    </row>
    <row r="376" spans="1:29" ht="12.75" customHeight="1">
      <c r="A376" s="385"/>
      <c r="B376" s="385"/>
      <c r="C376" s="385"/>
      <c r="D376" s="385"/>
      <c r="E376" s="385"/>
      <c r="F376" s="385"/>
      <c r="G376" s="385"/>
      <c r="H376" s="385"/>
      <c r="I376" s="385"/>
      <c r="J376" s="385"/>
      <c r="K376" s="385"/>
      <c r="L376" s="385"/>
      <c r="M376" s="385"/>
      <c r="N376" s="385"/>
      <c r="O376" s="385"/>
      <c r="P376" s="385"/>
      <c r="Q376" s="385"/>
      <c r="R376" s="385"/>
      <c r="S376" s="385"/>
      <c r="T376" s="385"/>
      <c r="U376" s="385"/>
      <c r="V376" s="385"/>
      <c r="W376" s="385"/>
      <c r="X376" s="385"/>
      <c r="Y376" s="385"/>
      <c r="Z376" s="385"/>
      <c r="AA376" s="385"/>
      <c r="AB376" s="385"/>
      <c r="AC376" s="385"/>
    </row>
    <row r="377" spans="1:29" ht="12.75" customHeight="1">
      <c r="A377" s="385"/>
      <c r="B377" s="385"/>
      <c r="C377" s="385"/>
      <c r="D377" s="385"/>
      <c r="E377" s="385"/>
      <c r="F377" s="385"/>
      <c r="G377" s="385"/>
      <c r="H377" s="385"/>
      <c r="I377" s="385"/>
      <c r="J377" s="385"/>
      <c r="K377" s="385"/>
      <c r="L377" s="385"/>
      <c r="M377" s="385"/>
      <c r="N377" s="385"/>
      <c r="O377" s="385"/>
      <c r="P377" s="385"/>
      <c r="Q377" s="385"/>
      <c r="R377" s="385"/>
      <c r="S377" s="385"/>
      <c r="T377" s="385"/>
      <c r="U377" s="385"/>
      <c r="V377" s="385"/>
      <c r="W377" s="385"/>
      <c r="X377" s="385"/>
      <c r="Y377" s="385"/>
      <c r="Z377" s="385"/>
      <c r="AA377" s="385"/>
      <c r="AB377" s="385"/>
      <c r="AC377" s="385"/>
    </row>
    <row r="378" spans="1:29" ht="12.75" customHeight="1">
      <c r="A378" s="385"/>
      <c r="B378" s="385"/>
      <c r="C378" s="385"/>
      <c r="D378" s="385"/>
      <c r="E378" s="385"/>
      <c r="F378" s="385"/>
      <c r="G378" s="385"/>
      <c r="H378" s="385"/>
      <c r="I378" s="385"/>
      <c r="J378" s="385"/>
      <c r="K378" s="385"/>
      <c r="L378" s="385"/>
      <c r="M378" s="385"/>
      <c r="N378" s="385"/>
      <c r="O378" s="385"/>
      <c r="P378" s="385"/>
      <c r="Q378" s="385"/>
      <c r="R378" s="385"/>
      <c r="S378" s="385"/>
      <c r="T378" s="385"/>
      <c r="U378" s="385"/>
      <c r="V378" s="385"/>
      <c r="W378" s="385"/>
      <c r="X378" s="385"/>
      <c r="Y378" s="385"/>
      <c r="Z378" s="385"/>
      <c r="AA378" s="385"/>
      <c r="AB378" s="385"/>
      <c r="AC378" s="385"/>
    </row>
    <row r="379" spans="1:29" ht="12.75" customHeight="1">
      <c r="A379" s="385"/>
      <c r="B379" s="385"/>
      <c r="C379" s="385"/>
      <c r="D379" s="385"/>
      <c r="E379" s="385"/>
      <c r="F379" s="385"/>
      <c r="G379" s="385"/>
      <c r="H379" s="385"/>
      <c r="I379" s="385"/>
      <c r="J379" s="385"/>
      <c r="K379" s="385"/>
      <c r="L379" s="385"/>
      <c r="M379" s="385"/>
      <c r="N379" s="385"/>
      <c r="O379" s="385"/>
      <c r="P379" s="385"/>
      <c r="Q379" s="385"/>
      <c r="R379" s="385"/>
      <c r="S379" s="385"/>
      <c r="T379" s="385"/>
      <c r="U379" s="385"/>
      <c r="V379" s="385"/>
      <c r="W379" s="385"/>
      <c r="X379" s="385"/>
      <c r="Y379" s="385"/>
      <c r="Z379" s="385"/>
      <c r="AA379" s="385"/>
      <c r="AB379" s="385"/>
      <c r="AC379" s="385"/>
    </row>
    <row r="380" spans="1:29" ht="12.75" customHeight="1">
      <c r="A380" s="385"/>
      <c r="B380" s="385"/>
      <c r="C380" s="385"/>
      <c r="D380" s="385"/>
      <c r="E380" s="385"/>
      <c r="F380" s="385"/>
      <c r="G380" s="385"/>
      <c r="H380" s="385"/>
      <c r="I380" s="385"/>
      <c r="J380" s="385"/>
      <c r="K380" s="385"/>
      <c r="L380" s="385"/>
      <c r="M380" s="385"/>
      <c r="N380" s="385"/>
      <c r="O380" s="385"/>
      <c r="P380" s="385"/>
      <c r="Q380" s="385"/>
      <c r="R380" s="385"/>
      <c r="S380" s="385"/>
      <c r="T380" s="385"/>
      <c r="U380" s="385"/>
      <c r="V380" s="385"/>
      <c r="W380" s="385"/>
      <c r="X380" s="385"/>
      <c r="Y380" s="385"/>
      <c r="Z380" s="385"/>
      <c r="AA380" s="385"/>
      <c r="AB380" s="385"/>
      <c r="AC380" s="385"/>
    </row>
    <row r="381" spans="1:29" ht="12.75" customHeight="1">
      <c r="A381" s="385"/>
      <c r="B381" s="385"/>
      <c r="C381" s="385"/>
      <c r="D381" s="385"/>
      <c r="E381" s="385"/>
      <c r="F381" s="385"/>
      <c r="G381" s="385"/>
      <c r="H381" s="385"/>
      <c r="I381" s="385"/>
      <c r="J381" s="385"/>
      <c r="K381" s="385"/>
      <c r="L381" s="385"/>
      <c r="M381" s="385"/>
      <c r="N381" s="385"/>
      <c r="O381" s="385"/>
      <c r="P381" s="385"/>
      <c r="Q381" s="385"/>
      <c r="R381" s="385"/>
      <c r="S381" s="385"/>
      <c r="T381" s="385"/>
      <c r="U381" s="385"/>
      <c r="V381" s="385"/>
      <c r="W381" s="385"/>
      <c r="X381" s="385"/>
      <c r="Y381" s="385"/>
      <c r="Z381" s="385"/>
      <c r="AA381" s="385"/>
      <c r="AB381" s="385"/>
      <c r="AC381" s="385"/>
    </row>
    <row r="382" spans="1:29" ht="12.75" customHeight="1">
      <c r="A382" s="385"/>
      <c r="B382" s="385"/>
      <c r="C382" s="385"/>
      <c r="D382" s="385"/>
      <c r="E382" s="385"/>
      <c r="F382" s="385"/>
      <c r="G382" s="385"/>
      <c r="H382" s="385"/>
      <c r="I382" s="385"/>
      <c r="J382" s="385"/>
      <c r="K382" s="385"/>
      <c r="L382" s="385"/>
      <c r="M382" s="385"/>
      <c r="N382" s="385"/>
      <c r="O382" s="385"/>
      <c r="P382" s="385"/>
      <c r="Q382" s="385"/>
      <c r="R382" s="385"/>
      <c r="S382" s="385"/>
      <c r="T382" s="385"/>
      <c r="U382" s="385"/>
      <c r="V382" s="385"/>
      <c r="W382" s="385"/>
      <c r="X382" s="385"/>
      <c r="Y382" s="385"/>
      <c r="Z382" s="385"/>
      <c r="AA382" s="385"/>
      <c r="AB382" s="385"/>
      <c r="AC382" s="385"/>
    </row>
    <row r="383" spans="1:29" ht="12.75" customHeight="1">
      <c r="A383" s="385"/>
      <c r="B383" s="385"/>
      <c r="C383" s="385"/>
      <c r="D383" s="385"/>
      <c r="E383" s="385"/>
      <c r="F383" s="385"/>
      <c r="G383" s="385"/>
      <c r="H383" s="385"/>
      <c r="I383" s="385"/>
      <c r="J383" s="385"/>
      <c r="K383" s="385"/>
      <c r="L383" s="385"/>
      <c r="M383" s="385"/>
      <c r="N383" s="385"/>
      <c r="O383" s="385"/>
      <c r="P383" s="385"/>
      <c r="Q383" s="385"/>
      <c r="R383" s="385"/>
      <c r="S383" s="385"/>
      <c r="T383" s="385"/>
      <c r="U383" s="385"/>
      <c r="V383" s="385"/>
      <c r="W383" s="385"/>
      <c r="X383" s="385"/>
      <c r="Y383" s="385"/>
      <c r="Z383" s="385"/>
      <c r="AA383" s="385"/>
      <c r="AB383" s="385"/>
      <c r="AC383" s="385"/>
    </row>
    <row r="384" spans="1:29" ht="12.75" customHeight="1">
      <c r="A384" s="385"/>
      <c r="B384" s="385"/>
      <c r="C384" s="385"/>
      <c r="D384" s="385"/>
      <c r="E384" s="385"/>
      <c r="F384" s="385"/>
      <c r="G384" s="385"/>
      <c r="H384" s="385"/>
      <c r="I384" s="385"/>
      <c r="J384" s="385"/>
      <c r="K384" s="385"/>
      <c r="L384" s="385"/>
      <c r="M384" s="385"/>
      <c r="N384" s="385"/>
      <c r="O384" s="385"/>
      <c r="P384" s="385"/>
      <c r="Q384" s="385"/>
      <c r="R384" s="385"/>
      <c r="S384" s="385"/>
      <c r="T384" s="385"/>
      <c r="U384" s="385"/>
      <c r="V384" s="385"/>
      <c r="W384" s="385"/>
      <c r="X384" s="385"/>
      <c r="Y384" s="385"/>
      <c r="Z384" s="385"/>
      <c r="AA384" s="385"/>
      <c r="AB384" s="385"/>
      <c r="AC384" s="385"/>
    </row>
    <row r="385" spans="1:29" ht="12.75" customHeight="1">
      <c r="A385" s="385"/>
      <c r="B385" s="385"/>
      <c r="C385" s="385"/>
      <c r="D385" s="385"/>
      <c r="E385" s="385"/>
      <c r="F385" s="385"/>
      <c r="G385" s="385"/>
      <c r="H385" s="385"/>
      <c r="I385" s="385"/>
      <c r="J385" s="385"/>
      <c r="K385" s="385"/>
      <c r="L385" s="385"/>
      <c r="M385" s="385"/>
      <c r="N385" s="385"/>
      <c r="O385" s="385"/>
      <c r="P385" s="385"/>
      <c r="Q385" s="385"/>
      <c r="R385" s="385"/>
      <c r="S385" s="385"/>
      <c r="T385" s="385"/>
      <c r="U385" s="385"/>
      <c r="V385" s="385"/>
      <c r="W385" s="385"/>
      <c r="X385" s="385"/>
      <c r="Y385" s="385"/>
      <c r="Z385" s="385"/>
      <c r="AA385" s="385"/>
      <c r="AB385" s="385"/>
      <c r="AC385" s="385"/>
    </row>
    <row r="386" spans="1:29" ht="12.75" customHeight="1">
      <c r="A386" s="385"/>
      <c r="B386" s="385"/>
      <c r="C386" s="385"/>
      <c r="D386" s="385"/>
      <c r="E386" s="385"/>
      <c r="F386" s="385"/>
      <c r="G386" s="385"/>
      <c r="H386" s="385"/>
      <c r="I386" s="385"/>
      <c r="J386" s="385"/>
      <c r="K386" s="385"/>
      <c r="L386" s="385"/>
      <c r="M386" s="385"/>
      <c r="N386" s="385"/>
      <c r="O386" s="385"/>
      <c r="P386" s="385"/>
      <c r="Q386" s="385"/>
      <c r="R386" s="385"/>
      <c r="S386" s="385"/>
      <c r="T386" s="385"/>
      <c r="U386" s="385"/>
      <c r="V386" s="385"/>
      <c r="W386" s="385"/>
      <c r="X386" s="385"/>
      <c r="Y386" s="385"/>
      <c r="Z386" s="385"/>
      <c r="AA386" s="385"/>
      <c r="AB386" s="385"/>
      <c r="AC386" s="385"/>
    </row>
    <row r="387" spans="1:29" ht="12.75" customHeight="1">
      <c r="A387" s="385"/>
      <c r="B387" s="385"/>
      <c r="C387" s="385"/>
      <c r="D387" s="385"/>
      <c r="E387" s="385"/>
      <c r="F387" s="385"/>
      <c r="G387" s="385"/>
      <c r="H387" s="385"/>
      <c r="I387" s="385"/>
      <c r="J387" s="385"/>
      <c r="K387" s="385"/>
      <c r="L387" s="385"/>
      <c r="M387" s="385"/>
      <c r="N387" s="385"/>
      <c r="O387" s="385"/>
      <c r="P387" s="385"/>
      <c r="Q387" s="385"/>
      <c r="R387" s="385"/>
      <c r="S387" s="385"/>
      <c r="T387" s="385"/>
      <c r="U387" s="385"/>
      <c r="V387" s="385"/>
      <c r="W387" s="385"/>
      <c r="X387" s="385"/>
      <c r="Y387" s="385"/>
      <c r="Z387" s="385"/>
      <c r="AA387" s="385"/>
      <c r="AB387" s="385"/>
      <c r="AC387" s="385"/>
    </row>
    <row r="388" spans="1:29" ht="12.75" customHeight="1">
      <c r="A388" s="385"/>
      <c r="B388" s="385"/>
      <c r="C388" s="385"/>
      <c r="D388" s="385"/>
      <c r="E388" s="385"/>
      <c r="F388" s="385"/>
      <c r="G388" s="385"/>
      <c r="H388" s="385"/>
      <c r="I388" s="385"/>
      <c r="J388" s="385"/>
      <c r="K388" s="385"/>
      <c r="L388" s="385"/>
      <c r="M388" s="385"/>
      <c r="N388" s="385"/>
      <c r="O388" s="385"/>
      <c r="P388" s="385"/>
      <c r="Q388" s="385"/>
      <c r="R388" s="385"/>
      <c r="S388" s="385"/>
      <c r="T388" s="385"/>
      <c r="U388" s="385"/>
      <c r="V388" s="385"/>
      <c r="W388" s="385"/>
      <c r="X388" s="385"/>
      <c r="Y388" s="385"/>
      <c r="Z388" s="385"/>
      <c r="AA388" s="385"/>
      <c r="AB388" s="385"/>
      <c r="AC388" s="385"/>
    </row>
    <row r="389" spans="1:29" ht="12.75" customHeight="1">
      <c r="A389" s="385"/>
      <c r="B389" s="385"/>
      <c r="C389" s="385"/>
      <c r="D389" s="385"/>
      <c r="E389" s="385"/>
      <c r="F389" s="385"/>
      <c r="G389" s="385"/>
      <c r="H389" s="385"/>
      <c r="I389" s="385"/>
      <c r="J389" s="385"/>
      <c r="K389" s="385"/>
      <c r="L389" s="385"/>
      <c r="M389" s="385"/>
      <c r="N389" s="385"/>
      <c r="O389" s="385"/>
      <c r="P389" s="385"/>
      <c r="Q389" s="385"/>
      <c r="R389" s="385"/>
      <c r="S389" s="385"/>
      <c r="T389" s="385"/>
      <c r="U389" s="385"/>
      <c r="V389" s="385"/>
      <c r="W389" s="385"/>
      <c r="X389" s="385"/>
      <c r="Y389" s="385"/>
      <c r="Z389" s="385"/>
      <c r="AA389" s="385"/>
      <c r="AB389" s="385"/>
      <c r="AC389" s="385"/>
    </row>
    <row r="390" spans="1:29" ht="12.75" customHeight="1">
      <c r="A390" s="385"/>
      <c r="B390" s="385"/>
      <c r="C390" s="385"/>
      <c r="D390" s="385"/>
      <c r="E390" s="385"/>
      <c r="F390" s="385"/>
      <c r="G390" s="385"/>
      <c r="H390" s="385"/>
      <c r="I390" s="385"/>
      <c r="J390" s="385"/>
      <c r="K390" s="385"/>
      <c r="L390" s="385"/>
      <c r="M390" s="385"/>
      <c r="N390" s="385"/>
      <c r="O390" s="385"/>
      <c r="P390" s="385"/>
      <c r="Q390" s="385"/>
      <c r="R390" s="385"/>
      <c r="S390" s="385"/>
      <c r="T390" s="385"/>
      <c r="U390" s="385"/>
      <c r="V390" s="385"/>
      <c r="W390" s="385"/>
      <c r="X390" s="385"/>
      <c r="Y390" s="385"/>
      <c r="Z390" s="385"/>
      <c r="AA390" s="385"/>
      <c r="AB390" s="385"/>
      <c r="AC390" s="385"/>
    </row>
    <row r="391" spans="1:29" ht="12.75" customHeight="1">
      <c r="A391" s="385"/>
      <c r="B391" s="385"/>
      <c r="C391" s="385"/>
      <c r="D391" s="385"/>
      <c r="E391" s="385"/>
      <c r="F391" s="385"/>
      <c r="G391" s="385"/>
      <c r="H391" s="385"/>
      <c r="I391" s="385"/>
      <c r="J391" s="385"/>
      <c r="K391" s="385"/>
      <c r="L391" s="385"/>
      <c r="M391" s="385"/>
      <c r="N391" s="385"/>
      <c r="O391" s="385"/>
      <c r="P391" s="385"/>
      <c r="Q391" s="385"/>
      <c r="R391" s="385"/>
      <c r="S391" s="385"/>
      <c r="T391" s="385"/>
      <c r="U391" s="385"/>
      <c r="V391" s="385"/>
      <c r="W391" s="385"/>
      <c r="X391" s="385"/>
      <c r="Y391" s="385"/>
      <c r="Z391" s="385"/>
      <c r="AA391" s="385"/>
      <c r="AB391" s="385"/>
      <c r="AC391" s="385"/>
    </row>
    <row r="392" spans="1:29" ht="12.75" customHeight="1">
      <c r="A392" s="385"/>
      <c r="B392" s="385"/>
      <c r="C392" s="385"/>
      <c r="D392" s="385"/>
      <c r="E392" s="385"/>
      <c r="F392" s="385"/>
      <c r="G392" s="385"/>
      <c r="H392" s="385"/>
      <c r="I392" s="385"/>
      <c r="J392" s="385"/>
      <c r="K392" s="385"/>
      <c r="L392" s="385"/>
      <c r="M392" s="385"/>
      <c r="N392" s="385"/>
      <c r="O392" s="385"/>
      <c r="P392" s="385"/>
      <c r="Q392" s="385"/>
      <c r="R392" s="385"/>
      <c r="S392" s="385"/>
      <c r="T392" s="385"/>
      <c r="U392" s="385"/>
      <c r="V392" s="385"/>
      <c r="W392" s="385"/>
      <c r="X392" s="385"/>
      <c r="Y392" s="385"/>
      <c r="Z392" s="385"/>
      <c r="AA392" s="385"/>
      <c r="AB392" s="385"/>
      <c r="AC392" s="385"/>
    </row>
    <row r="393" spans="1:29" ht="12.75" customHeight="1">
      <c r="A393" s="385"/>
      <c r="B393" s="385"/>
      <c r="C393" s="385"/>
      <c r="D393" s="385"/>
      <c r="E393" s="385"/>
      <c r="F393" s="385"/>
      <c r="G393" s="385"/>
      <c r="H393" s="385"/>
      <c r="I393" s="385"/>
      <c r="J393" s="385"/>
      <c r="K393" s="385"/>
      <c r="L393" s="385"/>
      <c r="M393" s="385"/>
      <c r="N393" s="385"/>
      <c r="O393" s="385"/>
      <c r="P393" s="385"/>
      <c r="Q393" s="385"/>
      <c r="R393" s="385"/>
      <c r="S393" s="385"/>
      <c r="T393" s="385"/>
      <c r="U393" s="385"/>
      <c r="V393" s="385"/>
      <c r="W393" s="385"/>
      <c r="X393" s="385"/>
      <c r="Y393" s="385"/>
      <c r="Z393" s="385"/>
      <c r="AA393" s="385"/>
      <c r="AB393" s="385"/>
      <c r="AC393" s="385"/>
    </row>
    <row r="394" spans="1:29" ht="12.75" customHeight="1">
      <c r="A394" s="385"/>
      <c r="B394" s="385"/>
      <c r="C394" s="385"/>
      <c r="D394" s="385"/>
      <c r="E394" s="385"/>
      <c r="F394" s="385"/>
      <c r="G394" s="385"/>
      <c r="H394" s="385"/>
      <c r="I394" s="385"/>
      <c r="J394" s="385"/>
      <c r="K394" s="385"/>
      <c r="L394" s="385"/>
      <c r="M394" s="385"/>
      <c r="N394" s="385"/>
      <c r="O394" s="385"/>
      <c r="P394" s="385"/>
      <c r="Q394" s="385"/>
      <c r="R394" s="385"/>
      <c r="S394" s="385"/>
      <c r="T394" s="385"/>
      <c r="U394" s="385"/>
      <c r="V394" s="385"/>
      <c r="W394" s="385"/>
      <c r="X394" s="385"/>
      <c r="Y394" s="385"/>
      <c r="Z394" s="385"/>
      <c r="AA394" s="385"/>
      <c r="AB394" s="385"/>
      <c r="AC394" s="385"/>
    </row>
    <row r="395" spans="1:29" ht="12.75" customHeight="1">
      <c r="A395" s="385"/>
      <c r="B395" s="385"/>
      <c r="C395" s="385"/>
      <c r="D395" s="385"/>
      <c r="E395" s="385"/>
      <c r="F395" s="385"/>
      <c r="G395" s="385"/>
      <c r="H395" s="385"/>
      <c r="I395" s="385"/>
      <c r="J395" s="385"/>
      <c r="K395" s="385"/>
      <c r="L395" s="385"/>
      <c r="M395" s="385"/>
      <c r="N395" s="385"/>
      <c r="O395" s="385"/>
      <c r="P395" s="385"/>
      <c r="Q395" s="385"/>
      <c r="R395" s="385"/>
      <c r="S395" s="385"/>
      <c r="T395" s="385"/>
      <c r="U395" s="385"/>
      <c r="V395" s="385"/>
      <c r="W395" s="385"/>
      <c r="X395" s="385"/>
      <c r="Y395" s="385"/>
      <c r="Z395" s="385"/>
      <c r="AA395" s="385"/>
      <c r="AB395" s="385"/>
      <c r="AC395" s="385"/>
    </row>
    <row r="396" spans="1:29" ht="12.75" customHeight="1">
      <c r="A396" s="385"/>
      <c r="B396" s="385"/>
      <c r="C396" s="385"/>
      <c r="D396" s="385"/>
      <c r="E396" s="385"/>
      <c r="F396" s="385"/>
      <c r="G396" s="385"/>
      <c r="H396" s="385"/>
      <c r="I396" s="385"/>
      <c r="J396" s="385"/>
      <c r="K396" s="385"/>
      <c r="L396" s="385"/>
      <c r="M396" s="385"/>
      <c r="N396" s="385"/>
      <c r="O396" s="385"/>
      <c r="P396" s="385"/>
      <c r="Q396" s="385"/>
      <c r="R396" s="385"/>
      <c r="S396" s="385"/>
      <c r="T396" s="385"/>
      <c r="U396" s="385"/>
      <c r="V396" s="385"/>
      <c r="W396" s="385"/>
      <c r="X396" s="385"/>
      <c r="Y396" s="385"/>
      <c r="Z396" s="385"/>
      <c r="AA396" s="385"/>
      <c r="AB396" s="385"/>
      <c r="AC396" s="385"/>
    </row>
    <row r="397" spans="1:29" ht="12.75" customHeight="1">
      <c r="A397" s="385"/>
      <c r="B397" s="385"/>
      <c r="C397" s="385"/>
      <c r="D397" s="385"/>
      <c r="E397" s="385"/>
      <c r="F397" s="385"/>
      <c r="G397" s="385"/>
      <c r="H397" s="385"/>
      <c r="I397" s="385"/>
      <c r="J397" s="385"/>
      <c r="K397" s="385"/>
      <c r="L397" s="385"/>
      <c r="M397" s="385"/>
      <c r="N397" s="385"/>
      <c r="O397" s="385"/>
      <c r="P397" s="385"/>
      <c r="Q397" s="385"/>
      <c r="R397" s="385"/>
      <c r="S397" s="385"/>
      <c r="T397" s="385"/>
      <c r="U397" s="385"/>
      <c r="V397" s="385"/>
      <c r="W397" s="385"/>
      <c r="X397" s="385"/>
      <c r="Y397" s="385"/>
      <c r="Z397" s="385"/>
      <c r="AA397" s="385"/>
      <c r="AB397" s="385"/>
      <c r="AC397" s="385"/>
    </row>
    <row r="398" spans="1:29" ht="12.75" customHeight="1">
      <c r="A398" s="385"/>
      <c r="B398" s="385"/>
      <c r="C398" s="385"/>
      <c r="D398" s="385"/>
      <c r="E398" s="385"/>
      <c r="F398" s="385"/>
      <c r="G398" s="385"/>
      <c r="H398" s="385"/>
      <c r="I398" s="385"/>
      <c r="J398" s="385"/>
      <c r="K398" s="385"/>
      <c r="L398" s="385"/>
      <c r="M398" s="385"/>
      <c r="N398" s="385"/>
      <c r="O398" s="385"/>
      <c r="P398" s="385"/>
      <c r="Q398" s="385"/>
      <c r="R398" s="385"/>
      <c r="S398" s="385"/>
      <c r="T398" s="385"/>
      <c r="U398" s="385"/>
      <c r="V398" s="385"/>
      <c r="W398" s="385"/>
      <c r="X398" s="385"/>
      <c r="Y398" s="385"/>
      <c r="Z398" s="385"/>
      <c r="AA398" s="385"/>
      <c r="AB398" s="385"/>
      <c r="AC398" s="385"/>
    </row>
    <row r="399" spans="1:29" ht="12.75" customHeight="1">
      <c r="A399" s="385"/>
      <c r="B399" s="385"/>
      <c r="C399" s="385"/>
      <c r="D399" s="385"/>
      <c r="E399" s="385"/>
      <c r="F399" s="385"/>
      <c r="G399" s="385"/>
      <c r="H399" s="385"/>
      <c r="I399" s="385"/>
      <c r="J399" s="385"/>
      <c r="K399" s="385"/>
      <c r="L399" s="385"/>
      <c r="M399" s="385"/>
      <c r="N399" s="385"/>
      <c r="O399" s="385"/>
      <c r="P399" s="385"/>
      <c r="Q399" s="385"/>
      <c r="R399" s="385"/>
      <c r="S399" s="385"/>
      <c r="T399" s="385"/>
      <c r="U399" s="385"/>
      <c r="V399" s="385"/>
      <c r="W399" s="385"/>
      <c r="X399" s="385"/>
      <c r="Y399" s="385"/>
      <c r="Z399" s="385"/>
      <c r="AA399" s="385"/>
      <c r="AB399" s="385"/>
      <c r="AC399" s="385"/>
    </row>
    <row r="400" spans="1:29" ht="12.75" customHeight="1">
      <c r="A400" s="385"/>
      <c r="B400" s="385"/>
      <c r="C400" s="385"/>
      <c r="D400" s="385"/>
      <c r="E400" s="385"/>
      <c r="F400" s="385"/>
      <c r="G400" s="385"/>
      <c r="H400" s="385"/>
      <c r="I400" s="385"/>
      <c r="J400" s="385"/>
      <c r="K400" s="385"/>
      <c r="L400" s="385"/>
      <c r="M400" s="385"/>
      <c r="N400" s="385"/>
      <c r="O400" s="385"/>
      <c r="P400" s="385"/>
      <c r="Q400" s="385"/>
      <c r="R400" s="385"/>
      <c r="S400" s="385"/>
      <c r="T400" s="385"/>
      <c r="U400" s="385"/>
      <c r="V400" s="385"/>
      <c r="W400" s="385"/>
      <c r="X400" s="385"/>
      <c r="Y400" s="385"/>
      <c r="Z400" s="385"/>
      <c r="AA400" s="385"/>
      <c r="AB400" s="385"/>
      <c r="AC400" s="385"/>
    </row>
    <row r="401" spans="1:29" ht="12.75" customHeight="1">
      <c r="A401" s="385"/>
      <c r="B401" s="385"/>
      <c r="C401" s="385"/>
      <c r="D401" s="385"/>
      <c r="E401" s="385"/>
      <c r="F401" s="385"/>
      <c r="G401" s="385"/>
      <c r="H401" s="385"/>
      <c r="I401" s="385"/>
      <c r="J401" s="385"/>
      <c r="K401" s="385"/>
      <c r="L401" s="385"/>
      <c r="M401" s="385"/>
      <c r="N401" s="385"/>
      <c r="O401" s="385"/>
      <c r="P401" s="385"/>
      <c r="Q401" s="385"/>
      <c r="R401" s="385"/>
      <c r="S401" s="385"/>
      <c r="T401" s="385"/>
      <c r="U401" s="385"/>
      <c r="V401" s="385"/>
      <c r="W401" s="385"/>
      <c r="X401" s="385"/>
      <c r="Y401" s="385"/>
      <c r="Z401" s="385"/>
      <c r="AA401" s="385"/>
      <c r="AB401" s="385"/>
      <c r="AC401" s="385"/>
    </row>
    <row r="402" spans="1:29" ht="12.75" customHeight="1">
      <c r="A402" s="385"/>
      <c r="B402" s="385"/>
      <c r="C402" s="385"/>
      <c r="D402" s="385"/>
      <c r="E402" s="385"/>
      <c r="F402" s="385"/>
      <c r="G402" s="385"/>
      <c r="H402" s="385"/>
      <c r="I402" s="385"/>
      <c r="J402" s="385"/>
      <c r="K402" s="385"/>
      <c r="L402" s="385"/>
      <c r="M402" s="385"/>
      <c r="N402" s="385"/>
      <c r="O402" s="385"/>
      <c r="P402" s="385"/>
      <c r="Q402" s="385"/>
      <c r="R402" s="385"/>
      <c r="S402" s="385"/>
      <c r="T402" s="385"/>
      <c r="U402" s="385"/>
      <c r="V402" s="385"/>
      <c r="W402" s="385"/>
      <c r="X402" s="385"/>
      <c r="Y402" s="385"/>
      <c r="Z402" s="385"/>
      <c r="AA402" s="385"/>
      <c r="AB402" s="385"/>
      <c r="AC402" s="385"/>
    </row>
    <row r="403" spans="1:29" ht="12.75" customHeight="1">
      <c r="A403" s="385"/>
      <c r="B403" s="385"/>
      <c r="C403" s="385"/>
      <c r="D403" s="385"/>
      <c r="E403" s="385"/>
      <c r="F403" s="385"/>
      <c r="G403" s="385"/>
      <c r="H403" s="385"/>
      <c r="I403" s="385"/>
      <c r="J403" s="385"/>
      <c r="K403" s="385"/>
      <c r="L403" s="385"/>
      <c r="M403" s="385"/>
      <c r="N403" s="385"/>
      <c r="O403" s="385"/>
      <c r="P403" s="385"/>
      <c r="Q403" s="385"/>
      <c r="R403" s="385"/>
      <c r="S403" s="385"/>
      <c r="T403" s="385"/>
      <c r="U403" s="385"/>
      <c r="V403" s="385"/>
      <c r="W403" s="385"/>
      <c r="X403" s="385"/>
      <c r="Y403" s="385"/>
      <c r="Z403" s="385"/>
      <c r="AA403" s="385"/>
      <c r="AB403" s="385"/>
      <c r="AC403" s="385"/>
    </row>
    <row r="404" spans="1:29" ht="12.75" customHeight="1">
      <c r="A404" s="385"/>
      <c r="B404" s="385"/>
      <c r="C404" s="385"/>
      <c r="D404" s="385"/>
      <c r="E404" s="385"/>
      <c r="F404" s="385"/>
      <c r="G404" s="385"/>
      <c r="H404" s="385"/>
      <c r="I404" s="385"/>
      <c r="J404" s="385"/>
      <c r="K404" s="385"/>
      <c r="L404" s="385"/>
      <c r="M404" s="385"/>
      <c r="N404" s="385"/>
      <c r="O404" s="385"/>
      <c r="P404" s="385"/>
      <c r="Q404" s="385"/>
      <c r="R404" s="385"/>
      <c r="S404" s="385"/>
      <c r="T404" s="385"/>
      <c r="U404" s="385"/>
      <c r="V404" s="385"/>
      <c r="W404" s="385"/>
      <c r="X404" s="385"/>
      <c r="Y404" s="385"/>
      <c r="Z404" s="385"/>
      <c r="AA404" s="385"/>
      <c r="AB404" s="385"/>
      <c r="AC404" s="385"/>
    </row>
    <row r="405" spans="1:29" ht="12.75" customHeight="1">
      <c r="A405" s="385"/>
      <c r="B405" s="385"/>
      <c r="C405" s="385"/>
      <c r="D405" s="385"/>
      <c r="E405" s="385"/>
      <c r="F405" s="385"/>
      <c r="G405" s="385"/>
      <c r="H405" s="385"/>
      <c r="I405" s="385"/>
      <c r="J405" s="385"/>
      <c r="K405" s="385"/>
      <c r="L405" s="385"/>
      <c r="M405" s="385"/>
      <c r="N405" s="385"/>
      <c r="O405" s="385"/>
      <c r="P405" s="385"/>
      <c r="Q405" s="385"/>
      <c r="R405" s="385"/>
      <c r="S405" s="385"/>
      <c r="T405" s="385"/>
      <c r="U405" s="385"/>
      <c r="V405" s="385"/>
      <c r="W405" s="385"/>
      <c r="X405" s="385"/>
      <c r="Y405" s="385"/>
      <c r="Z405" s="385"/>
      <c r="AA405" s="385"/>
      <c r="AB405" s="385"/>
      <c r="AC405" s="385"/>
    </row>
    <row r="406" spans="1:29" ht="12.75" customHeight="1">
      <c r="A406" s="385"/>
      <c r="B406" s="385"/>
      <c r="C406" s="385"/>
      <c r="D406" s="385"/>
      <c r="E406" s="385"/>
      <c r="F406" s="385"/>
      <c r="G406" s="385"/>
      <c r="H406" s="385"/>
      <c r="I406" s="385"/>
      <c r="J406" s="385"/>
      <c r="K406" s="385"/>
      <c r="L406" s="385"/>
      <c r="M406" s="385"/>
      <c r="N406" s="385"/>
      <c r="O406" s="385"/>
      <c r="P406" s="385"/>
      <c r="Q406" s="385"/>
      <c r="R406" s="385"/>
      <c r="S406" s="385"/>
      <c r="T406" s="385"/>
      <c r="U406" s="385"/>
      <c r="V406" s="385"/>
      <c r="W406" s="385"/>
      <c r="X406" s="385"/>
      <c r="Y406" s="385"/>
      <c r="Z406" s="385"/>
      <c r="AA406" s="385"/>
      <c r="AB406" s="385"/>
      <c r="AC406" s="385"/>
    </row>
    <row r="407" spans="1:29" ht="12.75" customHeight="1">
      <c r="A407" s="385"/>
      <c r="B407" s="385"/>
      <c r="C407" s="385"/>
      <c r="D407" s="385"/>
      <c r="E407" s="385"/>
      <c r="F407" s="385"/>
      <c r="G407" s="385"/>
      <c r="H407" s="385"/>
      <c r="I407" s="385"/>
      <c r="J407" s="385"/>
      <c r="K407" s="385"/>
      <c r="L407" s="385"/>
      <c r="M407" s="385"/>
      <c r="N407" s="385"/>
      <c r="O407" s="385"/>
      <c r="P407" s="385"/>
      <c r="Q407" s="385"/>
      <c r="R407" s="385"/>
      <c r="S407" s="385"/>
      <c r="T407" s="385"/>
      <c r="U407" s="385"/>
      <c r="V407" s="385"/>
      <c r="W407" s="385"/>
      <c r="X407" s="385"/>
      <c r="Y407" s="385"/>
      <c r="Z407" s="385"/>
      <c r="AA407" s="385"/>
      <c r="AB407" s="385"/>
      <c r="AC407" s="385"/>
    </row>
    <row r="408" spans="1:29" ht="12.75" customHeight="1">
      <c r="A408" s="385"/>
      <c r="B408" s="385"/>
      <c r="C408" s="385"/>
      <c r="D408" s="385"/>
      <c r="E408" s="385"/>
      <c r="F408" s="385"/>
      <c r="G408" s="385"/>
      <c r="H408" s="385"/>
      <c r="I408" s="385"/>
      <c r="J408" s="385"/>
      <c r="K408" s="385"/>
      <c r="L408" s="385"/>
      <c r="M408" s="385"/>
      <c r="N408" s="385"/>
      <c r="O408" s="385"/>
      <c r="P408" s="385"/>
      <c r="Q408" s="385"/>
      <c r="R408" s="385"/>
      <c r="S408" s="385"/>
      <c r="T408" s="385"/>
      <c r="U408" s="385"/>
      <c r="V408" s="385"/>
      <c r="W408" s="385"/>
      <c r="X408" s="385"/>
      <c r="Y408" s="385"/>
      <c r="Z408" s="385"/>
      <c r="AA408" s="385"/>
      <c r="AB408" s="385"/>
      <c r="AC408" s="385"/>
    </row>
    <row r="409" spans="1:29" ht="12.75" customHeight="1">
      <c r="A409" s="385"/>
      <c r="B409" s="385"/>
      <c r="C409" s="385"/>
      <c r="D409" s="385"/>
      <c r="E409" s="385"/>
      <c r="F409" s="385"/>
      <c r="G409" s="385"/>
      <c r="H409" s="385"/>
      <c r="I409" s="385"/>
      <c r="J409" s="385"/>
      <c r="K409" s="385"/>
      <c r="L409" s="385"/>
      <c r="M409" s="385"/>
      <c r="N409" s="385"/>
      <c r="O409" s="385"/>
      <c r="P409" s="385"/>
      <c r="Q409" s="385"/>
      <c r="R409" s="385"/>
      <c r="S409" s="385"/>
      <c r="T409" s="385"/>
      <c r="U409" s="385"/>
      <c r="V409" s="385"/>
      <c r="W409" s="385"/>
      <c r="X409" s="385"/>
      <c r="Y409" s="385"/>
      <c r="Z409" s="385"/>
      <c r="AA409" s="385"/>
      <c r="AB409" s="385"/>
      <c r="AC409" s="385"/>
    </row>
    <row r="410" spans="1:29" ht="12.75" customHeight="1">
      <c r="A410" s="385"/>
      <c r="B410" s="385"/>
      <c r="C410" s="385"/>
      <c r="D410" s="385"/>
      <c r="E410" s="385"/>
      <c r="F410" s="385"/>
      <c r="G410" s="385"/>
      <c r="H410" s="385"/>
      <c r="I410" s="385"/>
      <c r="J410" s="385"/>
      <c r="K410" s="385"/>
      <c r="L410" s="385"/>
      <c r="M410" s="385"/>
      <c r="N410" s="385"/>
      <c r="O410" s="385"/>
      <c r="P410" s="385"/>
      <c r="Q410" s="385"/>
      <c r="R410" s="385"/>
      <c r="S410" s="385"/>
      <c r="T410" s="385"/>
      <c r="U410" s="385"/>
      <c r="V410" s="385"/>
      <c r="W410" s="385"/>
      <c r="X410" s="385"/>
      <c r="Y410" s="385"/>
      <c r="Z410" s="385"/>
      <c r="AA410" s="385"/>
      <c r="AB410" s="385"/>
      <c r="AC410" s="385"/>
    </row>
    <row r="411" spans="1:29" ht="12.75" customHeight="1">
      <c r="A411" s="385"/>
      <c r="B411" s="385"/>
      <c r="C411" s="385"/>
      <c r="D411" s="385"/>
      <c r="E411" s="385"/>
      <c r="F411" s="385"/>
      <c r="G411" s="385"/>
      <c r="H411" s="385"/>
      <c r="I411" s="385"/>
      <c r="J411" s="385"/>
      <c r="K411" s="385"/>
      <c r="L411" s="385"/>
      <c r="M411" s="385"/>
      <c r="N411" s="385"/>
      <c r="O411" s="385"/>
      <c r="P411" s="385"/>
      <c r="Q411" s="385"/>
      <c r="R411" s="385"/>
      <c r="S411" s="385"/>
      <c r="T411" s="385"/>
      <c r="U411" s="385"/>
      <c r="V411" s="385"/>
      <c r="W411" s="385"/>
      <c r="X411" s="385"/>
      <c r="Y411" s="385"/>
      <c r="Z411" s="385"/>
      <c r="AA411" s="385"/>
      <c r="AB411" s="385"/>
      <c r="AC411" s="385"/>
    </row>
    <row r="412" spans="1:29" ht="12.75" customHeight="1">
      <c r="A412" s="385"/>
      <c r="B412" s="385"/>
      <c r="C412" s="385"/>
      <c r="D412" s="385"/>
      <c r="E412" s="385"/>
      <c r="F412" s="385"/>
      <c r="G412" s="385"/>
      <c r="H412" s="385"/>
      <c r="I412" s="385"/>
      <c r="J412" s="385"/>
      <c r="K412" s="385"/>
      <c r="L412" s="385"/>
      <c r="M412" s="385"/>
      <c r="N412" s="385"/>
      <c r="O412" s="385"/>
      <c r="P412" s="385"/>
      <c r="Q412" s="385"/>
      <c r="R412" s="385"/>
      <c r="S412" s="385"/>
      <c r="T412" s="385"/>
      <c r="U412" s="385"/>
      <c r="V412" s="385"/>
      <c r="W412" s="385"/>
      <c r="X412" s="385"/>
      <c r="Y412" s="385"/>
      <c r="Z412" s="385"/>
      <c r="AA412" s="385"/>
      <c r="AB412" s="385"/>
      <c r="AC412" s="385"/>
    </row>
    <row r="413" spans="1:29" ht="12.75" customHeight="1">
      <c r="A413" s="385"/>
      <c r="B413" s="385"/>
      <c r="C413" s="385"/>
      <c r="D413" s="385"/>
      <c r="E413" s="385"/>
      <c r="F413" s="385"/>
      <c r="G413" s="385"/>
      <c r="H413" s="385"/>
      <c r="I413" s="385"/>
      <c r="J413" s="385"/>
      <c r="K413" s="385"/>
      <c r="L413" s="385"/>
      <c r="M413" s="385"/>
      <c r="N413" s="385"/>
      <c r="O413" s="385"/>
      <c r="P413" s="385"/>
      <c r="Q413" s="385"/>
      <c r="R413" s="385"/>
      <c r="S413" s="385"/>
      <c r="T413" s="385"/>
      <c r="U413" s="385"/>
      <c r="V413" s="385"/>
      <c r="W413" s="385"/>
      <c r="X413" s="385"/>
      <c r="Y413" s="385"/>
      <c r="Z413" s="385"/>
      <c r="AA413" s="385"/>
      <c r="AB413" s="385"/>
      <c r="AC413" s="385"/>
    </row>
    <row r="414" spans="1:29" ht="12.75" customHeight="1">
      <c r="A414" s="385"/>
      <c r="B414" s="385"/>
      <c r="C414" s="385"/>
      <c r="D414" s="385"/>
      <c r="E414" s="385"/>
      <c r="F414" s="385"/>
      <c r="G414" s="385"/>
      <c r="H414" s="385"/>
      <c r="I414" s="385"/>
      <c r="J414" s="385"/>
      <c r="K414" s="385"/>
      <c r="L414" s="385"/>
      <c r="M414" s="385"/>
      <c r="N414" s="385"/>
      <c r="O414" s="385"/>
      <c r="P414" s="385"/>
      <c r="Q414" s="385"/>
      <c r="R414" s="385"/>
      <c r="S414" s="385"/>
      <c r="T414" s="385"/>
      <c r="U414" s="385"/>
      <c r="V414" s="385"/>
      <c r="W414" s="385"/>
      <c r="X414" s="385"/>
      <c r="Y414" s="385"/>
      <c r="Z414" s="385"/>
      <c r="AA414" s="385"/>
      <c r="AB414" s="385"/>
      <c r="AC414" s="385"/>
    </row>
    <row r="415" spans="1:29" ht="12.75" customHeight="1">
      <c r="A415" s="385"/>
      <c r="B415" s="385"/>
      <c r="C415" s="385"/>
      <c r="D415" s="385"/>
      <c r="E415" s="385"/>
      <c r="F415" s="385"/>
      <c r="G415" s="385"/>
      <c r="H415" s="385"/>
      <c r="I415" s="385"/>
      <c r="J415" s="385"/>
      <c r="K415" s="385"/>
      <c r="L415" s="385"/>
      <c r="M415" s="385"/>
      <c r="N415" s="385"/>
      <c r="O415" s="385"/>
      <c r="P415" s="385"/>
      <c r="Q415" s="385"/>
      <c r="R415" s="385"/>
      <c r="S415" s="385"/>
      <c r="T415" s="385"/>
      <c r="U415" s="385"/>
      <c r="V415" s="385"/>
      <c r="W415" s="385"/>
      <c r="X415" s="385"/>
      <c r="Y415" s="385"/>
      <c r="Z415" s="385"/>
      <c r="AA415" s="385"/>
      <c r="AB415" s="385"/>
      <c r="AC415" s="385"/>
    </row>
    <row r="416" spans="1:29" ht="12.75" customHeight="1">
      <c r="A416" s="385"/>
      <c r="B416" s="385"/>
      <c r="C416" s="385"/>
      <c r="D416" s="385"/>
      <c r="E416" s="385"/>
      <c r="F416" s="385"/>
      <c r="G416" s="385"/>
      <c r="H416" s="385"/>
      <c r="I416" s="385"/>
      <c r="J416" s="385"/>
      <c r="K416" s="385"/>
      <c r="L416" s="385"/>
      <c r="M416" s="385"/>
      <c r="N416" s="385"/>
      <c r="O416" s="385"/>
      <c r="P416" s="385"/>
      <c r="Q416" s="385"/>
      <c r="R416" s="385"/>
      <c r="S416" s="385"/>
      <c r="T416" s="385"/>
      <c r="U416" s="385"/>
      <c r="V416" s="385"/>
      <c r="W416" s="385"/>
      <c r="X416" s="385"/>
      <c r="Y416" s="385"/>
      <c r="Z416" s="385"/>
      <c r="AA416" s="385"/>
      <c r="AB416" s="385"/>
      <c r="AC416" s="385"/>
    </row>
    <row r="417" spans="1:29" ht="12.75" customHeight="1">
      <c r="A417" s="385"/>
      <c r="B417" s="385"/>
      <c r="C417" s="385"/>
      <c r="D417" s="385"/>
      <c r="E417" s="385"/>
      <c r="F417" s="385"/>
      <c r="G417" s="385"/>
      <c r="H417" s="385"/>
      <c r="I417" s="385"/>
      <c r="J417" s="385"/>
      <c r="K417" s="385"/>
      <c r="L417" s="385"/>
      <c r="M417" s="385"/>
      <c r="N417" s="385"/>
      <c r="O417" s="385"/>
      <c r="P417" s="385"/>
      <c r="Q417" s="385"/>
      <c r="R417" s="385"/>
      <c r="S417" s="385"/>
      <c r="T417" s="385"/>
      <c r="U417" s="385"/>
      <c r="V417" s="385"/>
      <c r="W417" s="385"/>
      <c r="X417" s="385"/>
      <c r="Y417" s="385"/>
      <c r="Z417" s="385"/>
      <c r="AA417" s="385"/>
      <c r="AB417" s="385"/>
      <c r="AC417" s="385"/>
    </row>
    <row r="418" spans="1:29" ht="12.75" customHeight="1">
      <c r="A418" s="385"/>
      <c r="B418" s="385"/>
      <c r="C418" s="385"/>
      <c r="D418" s="385"/>
      <c r="E418" s="385"/>
      <c r="F418" s="385"/>
      <c r="G418" s="385"/>
      <c r="H418" s="385"/>
      <c r="I418" s="385"/>
      <c r="J418" s="385"/>
      <c r="K418" s="385"/>
      <c r="L418" s="385"/>
      <c r="M418" s="385"/>
      <c r="N418" s="385"/>
      <c r="O418" s="385"/>
      <c r="P418" s="385"/>
      <c r="Q418" s="385"/>
      <c r="R418" s="385"/>
      <c r="S418" s="385"/>
      <c r="T418" s="385"/>
      <c r="U418" s="385"/>
      <c r="V418" s="385"/>
      <c r="W418" s="385"/>
      <c r="X418" s="385"/>
      <c r="Y418" s="385"/>
      <c r="Z418" s="385"/>
      <c r="AA418" s="385"/>
      <c r="AB418" s="385"/>
      <c r="AC418" s="385"/>
    </row>
    <row r="419" spans="1:29" ht="12.75" customHeight="1">
      <c r="A419" s="385"/>
      <c r="B419" s="385"/>
      <c r="C419" s="385"/>
      <c r="D419" s="385"/>
      <c r="E419" s="385"/>
      <c r="F419" s="385"/>
      <c r="G419" s="385"/>
      <c r="H419" s="385"/>
      <c r="I419" s="385"/>
      <c r="J419" s="385"/>
      <c r="K419" s="385"/>
      <c r="L419" s="385"/>
      <c r="M419" s="385"/>
      <c r="N419" s="385"/>
      <c r="O419" s="385"/>
      <c r="P419" s="385"/>
      <c r="Q419" s="385"/>
      <c r="R419" s="385"/>
      <c r="S419" s="385"/>
      <c r="T419" s="385"/>
      <c r="U419" s="385"/>
      <c r="V419" s="385"/>
      <c r="W419" s="385"/>
      <c r="X419" s="385"/>
      <c r="Y419" s="385"/>
      <c r="Z419" s="385"/>
      <c r="AA419" s="385"/>
      <c r="AB419" s="385"/>
      <c r="AC419" s="385"/>
    </row>
    <row r="420" spans="1:29" ht="12.75" customHeight="1">
      <c r="A420" s="385"/>
      <c r="B420" s="385"/>
      <c r="C420" s="385"/>
      <c r="D420" s="385"/>
      <c r="E420" s="385"/>
      <c r="F420" s="385"/>
      <c r="G420" s="385"/>
      <c r="H420" s="385"/>
      <c r="I420" s="385"/>
      <c r="J420" s="385"/>
      <c r="K420" s="385"/>
      <c r="L420" s="385"/>
      <c r="M420" s="385"/>
      <c r="N420" s="385"/>
      <c r="O420" s="385"/>
      <c r="P420" s="385"/>
      <c r="Q420" s="385"/>
      <c r="R420" s="385"/>
      <c r="S420" s="385"/>
      <c r="T420" s="385"/>
      <c r="U420" s="385"/>
      <c r="V420" s="385"/>
      <c r="W420" s="385"/>
      <c r="X420" s="385"/>
      <c r="Y420" s="385"/>
      <c r="Z420" s="385"/>
      <c r="AA420" s="385"/>
      <c r="AB420" s="385"/>
      <c r="AC420" s="385"/>
    </row>
    <row r="421" spans="1:29" ht="12.75" customHeight="1">
      <c r="A421" s="385"/>
      <c r="B421" s="385"/>
      <c r="C421" s="385"/>
      <c r="D421" s="385"/>
      <c r="E421" s="385"/>
      <c r="F421" s="385"/>
      <c r="G421" s="385"/>
      <c r="H421" s="385"/>
      <c r="I421" s="385"/>
      <c r="J421" s="385"/>
      <c r="K421" s="385"/>
      <c r="L421" s="385"/>
      <c r="M421" s="385"/>
      <c r="N421" s="385"/>
      <c r="O421" s="385"/>
      <c r="P421" s="385"/>
      <c r="Q421" s="385"/>
      <c r="R421" s="385"/>
      <c r="S421" s="385"/>
      <c r="T421" s="385"/>
      <c r="U421" s="385"/>
      <c r="V421" s="385"/>
      <c r="W421" s="385"/>
      <c r="X421" s="385"/>
      <c r="Y421" s="385"/>
      <c r="Z421" s="385"/>
      <c r="AA421" s="385"/>
      <c r="AB421" s="385"/>
      <c r="AC421" s="385"/>
    </row>
    <row r="422" spans="1:29" ht="12.75" customHeight="1">
      <c r="A422" s="385"/>
      <c r="B422" s="385"/>
      <c r="C422" s="385"/>
      <c r="D422" s="385"/>
      <c r="E422" s="385"/>
      <c r="F422" s="385"/>
      <c r="G422" s="385"/>
      <c r="H422" s="385"/>
      <c r="I422" s="385"/>
      <c r="J422" s="385"/>
      <c r="K422" s="385"/>
      <c r="L422" s="385"/>
      <c r="M422" s="385"/>
      <c r="N422" s="385"/>
      <c r="O422" s="385"/>
      <c r="P422" s="385"/>
      <c r="Q422" s="385"/>
      <c r="R422" s="385"/>
      <c r="S422" s="385"/>
      <c r="T422" s="385"/>
      <c r="U422" s="385"/>
      <c r="V422" s="385"/>
      <c r="W422" s="385"/>
      <c r="X422" s="385"/>
      <c r="Y422" s="385"/>
      <c r="Z422" s="385"/>
      <c r="AA422" s="385"/>
      <c r="AB422" s="385"/>
      <c r="AC422" s="385"/>
    </row>
    <row r="423" spans="1:29" ht="12.75" customHeight="1">
      <c r="A423" s="385"/>
      <c r="B423" s="385"/>
      <c r="C423" s="385"/>
      <c r="D423" s="385"/>
      <c r="E423" s="385"/>
      <c r="F423" s="385"/>
      <c r="G423" s="385"/>
      <c r="H423" s="385"/>
      <c r="I423" s="385"/>
      <c r="J423" s="385"/>
      <c r="K423" s="385"/>
      <c r="L423" s="385"/>
      <c r="M423" s="385"/>
      <c r="N423" s="385"/>
      <c r="O423" s="385"/>
      <c r="P423" s="385"/>
      <c r="Q423" s="385"/>
      <c r="R423" s="385"/>
      <c r="S423" s="385"/>
      <c r="T423" s="385"/>
      <c r="U423" s="385"/>
      <c r="V423" s="385"/>
      <c r="W423" s="385"/>
      <c r="X423" s="385"/>
      <c r="Y423" s="385"/>
      <c r="Z423" s="385"/>
      <c r="AA423" s="385"/>
      <c r="AB423" s="385"/>
      <c r="AC423" s="385"/>
    </row>
    <row r="424" spans="1:29" ht="12.75" customHeight="1">
      <c r="A424" s="385"/>
      <c r="B424" s="385"/>
      <c r="C424" s="385"/>
      <c r="D424" s="385"/>
      <c r="E424" s="385"/>
      <c r="F424" s="385"/>
      <c r="G424" s="385"/>
      <c r="H424" s="385"/>
      <c r="I424" s="385"/>
      <c r="J424" s="385"/>
      <c r="K424" s="385"/>
      <c r="L424" s="385"/>
      <c r="M424" s="385"/>
      <c r="N424" s="385"/>
      <c r="O424" s="385"/>
      <c r="P424" s="385"/>
      <c r="Q424" s="385"/>
      <c r="R424" s="385"/>
      <c r="S424" s="385"/>
      <c r="T424" s="385"/>
      <c r="U424" s="385"/>
      <c r="V424" s="385"/>
      <c r="W424" s="385"/>
      <c r="X424" s="385"/>
      <c r="Y424" s="385"/>
      <c r="Z424" s="385"/>
      <c r="AA424" s="385"/>
      <c r="AB424" s="385"/>
      <c r="AC424" s="385"/>
    </row>
    <row r="425" spans="1:29" ht="12.75" customHeight="1">
      <c r="A425" s="385"/>
      <c r="B425" s="385"/>
      <c r="C425" s="385"/>
      <c r="D425" s="385"/>
      <c r="E425" s="385"/>
      <c r="F425" s="385"/>
      <c r="G425" s="385"/>
      <c r="H425" s="385"/>
      <c r="I425" s="385"/>
      <c r="J425" s="385"/>
      <c r="K425" s="385"/>
      <c r="L425" s="385"/>
      <c r="M425" s="385"/>
      <c r="N425" s="385"/>
      <c r="O425" s="385"/>
      <c r="P425" s="385"/>
      <c r="Q425" s="385"/>
      <c r="R425" s="385"/>
      <c r="S425" s="385"/>
      <c r="T425" s="385"/>
      <c r="U425" s="385"/>
      <c r="V425" s="385"/>
      <c r="W425" s="385"/>
      <c r="X425" s="385"/>
      <c r="Y425" s="385"/>
      <c r="Z425" s="385"/>
      <c r="AA425" s="385"/>
      <c r="AB425" s="385"/>
      <c r="AC425" s="385"/>
    </row>
    <row r="426" spans="1:29" ht="12.75" customHeight="1">
      <c r="A426" s="385"/>
      <c r="B426" s="385"/>
      <c r="C426" s="385"/>
      <c r="D426" s="385"/>
      <c r="E426" s="385"/>
      <c r="F426" s="385"/>
      <c r="G426" s="385"/>
      <c r="H426" s="385"/>
      <c r="I426" s="385"/>
      <c r="J426" s="385"/>
      <c r="K426" s="385"/>
      <c r="L426" s="385"/>
      <c r="M426" s="385"/>
      <c r="N426" s="385"/>
      <c r="O426" s="385"/>
      <c r="P426" s="385"/>
      <c r="Q426" s="385"/>
      <c r="R426" s="385"/>
      <c r="S426" s="385"/>
      <c r="T426" s="385"/>
      <c r="U426" s="385"/>
      <c r="V426" s="385"/>
      <c r="W426" s="385"/>
      <c r="X426" s="385"/>
      <c r="Y426" s="385"/>
      <c r="Z426" s="385"/>
      <c r="AA426" s="385"/>
      <c r="AB426" s="385"/>
      <c r="AC426" s="385"/>
    </row>
    <row r="427" spans="1:29" ht="12.75" customHeight="1">
      <c r="A427" s="385"/>
      <c r="B427" s="385"/>
      <c r="C427" s="385"/>
      <c r="D427" s="385"/>
      <c r="E427" s="385"/>
      <c r="F427" s="385"/>
      <c r="G427" s="385"/>
      <c r="H427" s="385"/>
      <c r="I427" s="385"/>
      <c r="J427" s="385"/>
      <c r="K427" s="385"/>
      <c r="L427" s="385"/>
      <c r="M427" s="385"/>
      <c r="N427" s="385"/>
      <c r="O427" s="385"/>
      <c r="P427" s="385"/>
      <c r="Q427" s="385"/>
      <c r="R427" s="385"/>
      <c r="S427" s="385"/>
      <c r="T427" s="385"/>
      <c r="U427" s="385"/>
      <c r="V427" s="385"/>
      <c r="W427" s="385"/>
      <c r="X427" s="385"/>
      <c r="Y427" s="385"/>
      <c r="Z427" s="385"/>
      <c r="AA427" s="385"/>
      <c r="AB427" s="385"/>
      <c r="AC427" s="385"/>
    </row>
    <row r="428" spans="1:29" ht="12.75" customHeight="1">
      <c r="A428" s="385"/>
      <c r="B428" s="385"/>
      <c r="C428" s="385"/>
      <c r="D428" s="385"/>
      <c r="E428" s="385"/>
      <c r="F428" s="385"/>
      <c r="G428" s="385"/>
      <c r="H428" s="385"/>
      <c r="I428" s="385"/>
      <c r="J428" s="385"/>
      <c r="K428" s="385"/>
      <c r="L428" s="385"/>
      <c r="M428" s="385"/>
      <c r="N428" s="385"/>
      <c r="O428" s="385"/>
      <c r="P428" s="385"/>
      <c r="Q428" s="385"/>
      <c r="R428" s="385"/>
      <c r="S428" s="385"/>
      <c r="T428" s="385"/>
      <c r="U428" s="385"/>
      <c r="V428" s="385"/>
      <c r="W428" s="385"/>
      <c r="X428" s="385"/>
      <c r="Y428" s="385"/>
      <c r="Z428" s="385"/>
      <c r="AA428" s="385"/>
      <c r="AB428" s="385"/>
      <c r="AC428" s="385"/>
    </row>
    <row r="429" spans="1:29" ht="12.75" customHeight="1">
      <c r="A429" s="385"/>
      <c r="B429" s="385"/>
      <c r="C429" s="385"/>
      <c r="D429" s="385"/>
      <c r="E429" s="385"/>
      <c r="F429" s="385"/>
      <c r="G429" s="385"/>
      <c r="H429" s="385"/>
      <c r="I429" s="385"/>
      <c r="J429" s="385"/>
      <c r="K429" s="385"/>
      <c r="L429" s="385"/>
      <c r="M429" s="385"/>
      <c r="N429" s="385"/>
      <c r="O429" s="385"/>
      <c r="P429" s="385"/>
      <c r="Q429" s="385"/>
      <c r="R429" s="385"/>
      <c r="S429" s="385"/>
      <c r="T429" s="385"/>
      <c r="U429" s="385"/>
      <c r="V429" s="385"/>
      <c r="W429" s="385"/>
      <c r="X429" s="385"/>
      <c r="Y429" s="385"/>
      <c r="Z429" s="385"/>
      <c r="AA429" s="385"/>
      <c r="AB429" s="385"/>
      <c r="AC429" s="385"/>
    </row>
    <row r="430" spans="1:29" ht="12.75" customHeight="1">
      <c r="A430" s="385"/>
      <c r="B430" s="385"/>
      <c r="C430" s="385"/>
      <c r="D430" s="385"/>
      <c r="E430" s="385"/>
      <c r="F430" s="385"/>
      <c r="G430" s="385"/>
      <c r="H430" s="385"/>
      <c r="I430" s="385"/>
      <c r="J430" s="385"/>
      <c r="K430" s="385"/>
      <c r="L430" s="385"/>
      <c r="M430" s="385"/>
      <c r="N430" s="385"/>
      <c r="O430" s="385"/>
      <c r="P430" s="385"/>
      <c r="Q430" s="385"/>
      <c r="R430" s="385"/>
      <c r="S430" s="385"/>
      <c r="T430" s="385"/>
      <c r="U430" s="385"/>
      <c r="V430" s="385"/>
      <c r="W430" s="385"/>
      <c r="X430" s="385"/>
      <c r="Y430" s="385"/>
      <c r="Z430" s="385"/>
      <c r="AA430" s="385"/>
      <c r="AB430" s="385"/>
      <c r="AC430" s="385"/>
    </row>
    <row r="431" spans="1:29" ht="12.75" customHeight="1">
      <c r="A431" s="385"/>
      <c r="B431" s="385"/>
      <c r="C431" s="385"/>
      <c r="D431" s="385"/>
      <c r="E431" s="385"/>
      <c r="F431" s="385"/>
      <c r="G431" s="385"/>
      <c r="H431" s="385"/>
      <c r="I431" s="385"/>
      <c r="J431" s="385"/>
      <c r="K431" s="385"/>
      <c r="L431" s="385"/>
      <c r="M431" s="385"/>
      <c r="N431" s="385"/>
      <c r="O431" s="385"/>
      <c r="P431" s="385"/>
      <c r="Q431" s="385"/>
      <c r="R431" s="385"/>
      <c r="S431" s="385"/>
      <c r="T431" s="385"/>
      <c r="U431" s="385"/>
      <c r="V431" s="385"/>
      <c r="W431" s="385"/>
      <c r="X431" s="385"/>
      <c r="Y431" s="385"/>
      <c r="Z431" s="385"/>
      <c r="AA431" s="385"/>
      <c r="AB431" s="385"/>
      <c r="AC431" s="385"/>
    </row>
    <row r="432" spans="1:29" ht="12.75" customHeight="1">
      <c r="A432" s="385"/>
      <c r="B432" s="385"/>
      <c r="C432" s="385"/>
      <c r="D432" s="385"/>
      <c r="E432" s="385"/>
      <c r="F432" s="385"/>
      <c r="G432" s="385"/>
      <c r="H432" s="385"/>
      <c r="I432" s="385"/>
      <c r="J432" s="385"/>
      <c r="K432" s="385"/>
      <c r="L432" s="385"/>
      <c r="M432" s="385"/>
      <c r="N432" s="385"/>
      <c r="O432" s="385"/>
      <c r="P432" s="385"/>
      <c r="Q432" s="385"/>
      <c r="R432" s="385"/>
      <c r="S432" s="385"/>
      <c r="T432" s="385"/>
      <c r="U432" s="385"/>
      <c r="V432" s="385"/>
      <c r="W432" s="385"/>
      <c r="X432" s="385"/>
      <c r="Y432" s="385"/>
      <c r="Z432" s="385"/>
      <c r="AA432" s="385"/>
      <c r="AB432" s="385"/>
      <c r="AC432" s="385"/>
    </row>
    <row r="433" spans="1:29" ht="12.75" customHeight="1">
      <c r="A433" s="385"/>
      <c r="B433" s="385"/>
      <c r="C433" s="385"/>
      <c r="D433" s="385"/>
      <c r="E433" s="385"/>
      <c r="F433" s="385"/>
      <c r="G433" s="385"/>
      <c r="H433" s="385"/>
      <c r="I433" s="385"/>
      <c r="J433" s="385"/>
      <c r="K433" s="385"/>
      <c r="L433" s="385"/>
      <c r="M433" s="385"/>
      <c r="N433" s="385"/>
      <c r="O433" s="385"/>
      <c r="P433" s="385"/>
      <c r="Q433" s="385"/>
      <c r="R433" s="385"/>
      <c r="S433" s="385"/>
      <c r="T433" s="385"/>
      <c r="U433" s="385"/>
      <c r="V433" s="385"/>
      <c r="W433" s="385"/>
      <c r="X433" s="385"/>
      <c r="Y433" s="385"/>
      <c r="Z433" s="385"/>
      <c r="AA433" s="385"/>
      <c r="AB433" s="385"/>
      <c r="AC433" s="385"/>
    </row>
    <row r="434" spans="1:29" ht="12.75" customHeight="1">
      <c r="A434" s="385"/>
      <c r="B434" s="385"/>
      <c r="C434" s="385"/>
      <c r="D434" s="385"/>
      <c r="E434" s="385"/>
      <c r="F434" s="385"/>
      <c r="G434" s="385"/>
      <c r="H434" s="385"/>
      <c r="I434" s="385"/>
      <c r="J434" s="385"/>
      <c r="K434" s="385"/>
      <c r="L434" s="385"/>
      <c r="M434" s="385"/>
      <c r="N434" s="385"/>
      <c r="O434" s="385"/>
      <c r="P434" s="385"/>
      <c r="Q434" s="385"/>
      <c r="R434" s="385"/>
      <c r="S434" s="385"/>
      <c r="T434" s="385"/>
      <c r="U434" s="385"/>
      <c r="V434" s="385"/>
      <c r="W434" s="385"/>
      <c r="X434" s="385"/>
      <c r="Y434" s="385"/>
      <c r="Z434" s="385"/>
      <c r="AA434" s="385"/>
      <c r="AB434" s="385"/>
      <c r="AC434" s="385"/>
    </row>
    <row r="435" spans="1:29" ht="12.75" customHeight="1">
      <c r="A435" s="385"/>
      <c r="B435" s="385"/>
      <c r="C435" s="385"/>
      <c r="D435" s="385"/>
      <c r="E435" s="385"/>
      <c r="F435" s="385"/>
      <c r="G435" s="385"/>
      <c r="H435" s="385"/>
      <c r="I435" s="385"/>
      <c r="J435" s="385"/>
      <c r="K435" s="385"/>
      <c r="L435" s="385"/>
      <c r="M435" s="385"/>
      <c r="N435" s="385"/>
      <c r="O435" s="385"/>
      <c r="P435" s="385"/>
      <c r="Q435" s="385"/>
      <c r="R435" s="385"/>
      <c r="S435" s="385"/>
      <c r="T435" s="385"/>
      <c r="U435" s="385"/>
      <c r="V435" s="385"/>
      <c r="W435" s="385"/>
      <c r="X435" s="385"/>
      <c r="Y435" s="385"/>
      <c r="Z435" s="385"/>
      <c r="AA435" s="385"/>
      <c r="AB435" s="385"/>
      <c r="AC435" s="385"/>
    </row>
    <row r="436" spans="1:29" ht="12.75" customHeight="1">
      <c r="A436" s="385"/>
      <c r="B436" s="385"/>
      <c r="C436" s="385"/>
      <c r="D436" s="385"/>
      <c r="E436" s="385"/>
      <c r="F436" s="385"/>
      <c r="G436" s="385"/>
      <c r="H436" s="385"/>
      <c r="I436" s="385"/>
      <c r="J436" s="385"/>
      <c r="K436" s="385"/>
      <c r="L436" s="385"/>
      <c r="M436" s="385"/>
      <c r="N436" s="385"/>
      <c r="O436" s="385"/>
      <c r="P436" s="385"/>
      <c r="Q436" s="385"/>
      <c r="R436" s="385"/>
      <c r="S436" s="385"/>
      <c r="T436" s="385"/>
      <c r="U436" s="385"/>
      <c r="V436" s="385"/>
      <c r="W436" s="385"/>
      <c r="X436" s="385"/>
      <c r="Y436" s="385"/>
      <c r="Z436" s="385"/>
      <c r="AA436" s="385"/>
      <c r="AB436" s="385"/>
      <c r="AC436" s="385"/>
    </row>
    <row r="437" spans="1:29" ht="12.75" customHeight="1">
      <c r="A437" s="385"/>
      <c r="B437" s="385"/>
      <c r="C437" s="385"/>
      <c r="D437" s="385"/>
      <c r="E437" s="385"/>
      <c r="F437" s="385"/>
      <c r="G437" s="385"/>
      <c r="H437" s="385"/>
      <c r="I437" s="385"/>
      <c r="J437" s="385"/>
      <c r="K437" s="385"/>
      <c r="L437" s="385"/>
      <c r="M437" s="385"/>
      <c r="N437" s="385"/>
      <c r="O437" s="385"/>
      <c r="P437" s="385"/>
      <c r="Q437" s="385"/>
      <c r="R437" s="385"/>
      <c r="S437" s="385"/>
      <c r="T437" s="385"/>
      <c r="U437" s="385"/>
      <c r="V437" s="385"/>
      <c r="W437" s="385"/>
      <c r="X437" s="385"/>
      <c r="Y437" s="385"/>
      <c r="Z437" s="385"/>
      <c r="AA437" s="385"/>
      <c r="AB437" s="385"/>
      <c r="AC437" s="385"/>
    </row>
    <row r="438" spans="1:29" ht="12.75" customHeight="1">
      <c r="A438" s="385"/>
      <c r="B438" s="385"/>
      <c r="C438" s="385"/>
      <c r="D438" s="385"/>
      <c r="E438" s="385"/>
      <c r="F438" s="385"/>
      <c r="G438" s="385"/>
      <c r="H438" s="385"/>
      <c r="I438" s="385"/>
      <c r="J438" s="385"/>
      <c r="K438" s="385"/>
      <c r="L438" s="385"/>
      <c r="M438" s="385"/>
      <c r="N438" s="385"/>
      <c r="O438" s="385"/>
      <c r="P438" s="385"/>
      <c r="Q438" s="385"/>
      <c r="R438" s="385"/>
      <c r="S438" s="385"/>
      <c r="T438" s="385"/>
      <c r="U438" s="385"/>
      <c r="V438" s="385"/>
      <c r="W438" s="385"/>
      <c r="X438" s="385"/>
      <c r="Y438" s="385"/>
      <c r="Z438" s="385"/>
      <c r="AA438" s="385"/>
      <c r="AB438" s="385"/>
      <c r="AC438" s="385"/>
    </row>
    <row r="439" spans="1:29" ht="12.75" customHeight="1">
      <c r="A439" s="385"/>
      <c r="B439" s="385"/>
      <c r="C439" s="385"/>
      <c r="D439" s="385"/>
      <c r="E439" s="385"/>
      <c r="F439" s="385"/>
      <c r="G439" s="385"/>
      <c r="H439" s="385"/>
      <c r="I439" s="385"/>
      <c r="J439" s="385"/>
      <c r="K439" s="385"/>
      <c r="L439" s="385"/>
      <c r="M439" s="385"/>
      <c r="N439" s="385"/>
      <c r="O439" s="385"/>
      <c r="P439" s="385"/>
      <c r="Q439" s="385"/>
      <c r="R439" s="385"/>
      <c r="S439" s="385"/>
      <c r="T439" s="385"/>
      <c r="U439" s="385"/>
      <c r="V439" s="385"/>
      <c r="W439" s="385"/>
      <c r="X439" s="385"/>
      <c r="Y439" s="385"/>
      <c r="Z439" s="385"/>
      <c r="AA439" s="385"/>
      <c r="AB439" s="385"/>
      <c r="AC439" s="385"/>
    </row>
    <row r="440" spans="1:29" ht="12.75" customHeight="1">
      <c r="A440" s="385"/>
      <c r="B440" s="385"/>
      <c r="C440" s="385"/>
      <c r="D440" s="385"/>
      <c r="E440" s="385"/>
      <c r="F440" s="385"/>
      <c r="G440" s="385"/>
      <c r="H440" s="385"/>
      <c r="I440" s="385"/>
      <c r="J440" s="385"/>
      <c r="K440" s="385"/>
      <c r="L440" s="385"/>
      <c r="M440" s="385"/>
      <c r="N440" s="385"/>
      <c r="O440" s="385"/>
      <c r="P440" s="385"/>
      <c r="Q440" s="385"/>
      <c r="R440" s="385"/>
      <c r="S440" s="385"/>
      <c r="T440" s="385"/>
      <c r="U440" s="385"/>
      <c r="V440" s="385"/>
      <c r="W440" s="385"/>
      <c r="X440" s="385"/>
      <c r="Y440" s="385"/>
      <c r="Z440" s="385"/>
      <c r="AA440" s="385"/>
      <c r="AB440" s="385"/>
      <c r="AC440" s="385"/>
    </row>
    <row r="441" spans="1:29" ht="12.75" customHeight="1">
      <c r="A441" s="385"/>
      <c r="B441" s="385"/>
      <c r="C441" s="385"/>
      <c r="D441" s="385"/>
      <c r="E441" s="385"/>
      <c r="F441" s="385"/>
      <c r="G441" s="385"/>
      <c r="H441" s="385"/>
      <c r="I441" s="385"/>
      <c r="J441" s="385"/>
      <c r="K441" s="385"/>
      <c r="L441" s="385"/>
      <c r="M441" s="385"/>
      <c r="N441" s="385"/>
      <c r="O441" s="385"/>
      <c r="P441" s="385"/>
      <c r="Q441" s="385"/>
      <c r="R441" s="385"/>
      <c r="S441" s="385"/>
      <c r="T441" s="385"/>
      <c r="U441" s="385"/>
      <c r="V441" s="385"/>
      <c r="W441" s="385"/>
      <c r="X441" s="385"/>
      <c r="Y441" s="385"/>
      <c r="Z441" s="385"/>
      <c r="AA441" s="385"/>
      <c r="AB441" s="385"/>
      <c r="AC441" s="385"/>
    </row>
    <row r="442" spans="1:29" ht="12.75" customHeight="1">
      <c r="A442" s="385"/>
      <c r="B442" s="385"/>
      <c r="C442" s="385"/>
      <c r="D442" s="385"/>
      <c r="E442" s="385"/>
      <c r="F442" s="385"/>
      <c r="G442" s="385"/>
      <c r="H442" s="385"/>
      <c r="I442" s="385"/>
      <c r="J442" s="385"/>
      <c r="K442" s="385"/>
      <c r="L442" s="385"/>
      <c r="M442" s="385"/>
      <c r="N442" s="385"/>
      <c r="O442" s="385"/>
      <c r="P442" s="385"/>
      <c r="Q442" s="385"/>
      <c r="R442" s="385"/>
      <c r="S442" s="385"/>
      <c r="T442" s="385"/>
      <c r="U442" s="385"/>
      <c r="V442" s="385"/>
      <c r="W442" s="385"/>
      <c r="X442" s="385"/>
      <c r="Y442" s="385"/>
      <c r="Z442" s="385"/>
      <c r="AA442" s="385"/>
      <c r="AB442" s="385"/>
      <c r="AC442" s="385"/>
    </row>
    <row r="443" spans="1:29" ht="12.75" customHeight="1">
      <c r="A443" s="385"/>
      <c r="B443" s="385"/>
      <c r="C443" s="385"/>
      <c r="D443" s="385"/>
      <c r="E443" s="385"/>
      <c r="F443" s="385"/>
      <c r="G443" s="385"/>
      <c r="H443" s="385"/>
      <c r="I443" s="385"/>
      <c r="J443" s="385"/>
      <c r="K443" s="385"/>
      <c r="L443" s="385"/>
      <c r="M443" s="385"/>
      <c r="N443" s="385"/>
      <c r="O443" s="385"/>
      <c r="P443" s="385"/>
      <c r="Q443" s="385"/>
      <c r="R443" s="385"/>
      <c r="S443" s="385"/>
      <c r="T443" s="385"/>
      <c r="U443" s="385"/>
      <c r="V443" s="385"/>
      <c r="W443" s="385"/>
      <c r="X443" s="385"/>
      <c r="Y443" s="385"/>
      <c r="Z443" s="385"/>
      <c r="AA443" s="385"/>
      <c r="AB443" s="385"/>
      <c r="AC443" s="385"/>
    </row>
    <row r="444" spans="1:29" ht="12.75" customHeight="1">
      <c r="A444" s="385"/>
      <c r="B444" s="385"/>
      <c r="C444" s="385"/>
      <c r="D444" s="385"/>
      <c r="E444" s="385"/>
      <c r="F444" s="385"/>
      <c r="G444" s="385"/>
      <c r="H444" s="385"/>
      <c r="I444" s="385"/>
      <c r="J444" s="385"/>
      <c r="K444" s="385"/>
      <c r="L444" s="385"/>
      <c r="M444" s="385"/>
      <c r="N444" s="385"/>
      <c r="O444" s="385"/>
      <c r="P444" s="385"/>
      <c r="Q444" s="385"/>
      <c r="R444" s="385"/>
      <c r="S444" s="385"/>
      <c r="T444" s="385"/>
      <c r="U444" s="385"/>
      <c r="V444" s="385"/>
      <c r="W444" s="385"/>
      <c r="X444" s="385"/>
      <c r="Y444" s="385"/>
      <c r="Z444" s="385"/>
      <c r="AA444" s="385"/>
      <c r="AB444" s="385"/>
      <c r="AC444" s="385"/>
    </row>
    <row r="445" spans="1:29" ht="12.75" customHeight="1">
      <c r="A445" s="385"/>
      <c r="B445" s="385"/>
      <c r="C445" s="385"/>
      <c r="D445" s="385"/>
      <c r="E445" s="385"/>
      <c r="F445" s="385"/>
      <c r="G445" s="385"/>
      <c r="H445" s="385"/>
      <c r="I445" s="385"/>
      <c r="J445" s="385"/>
      <c r="K445" s="385"/>
      <c r="L445" s="385"/>
      <c r="M445" s="385"/>
      <c r="N445" s="385"/>
      <c r="O445" s="385"/>
      <c r="P445" s="385"/>
      <c r="Q445" s="385"/>
      <c r="R445" s="385"/>
      <c r="S445" s="385"/>
      <c r="T445" s="385"/>
      <c r="U445" s="385"/>
      <c r="V445" s="385"/>
      <c r="W445" s="385"/>
      <c r="X445" s="385"/>
      <c r="Y445" s="385"/>
      <c r="Z445" s="385"/>
      <c r="AA445" s="385"/>
      <c r="AB445" s="385"/>
      <c r="AC445" s="385"/>
    </row>
    <row r="446" spans="1:29" ht="12.75" customHeight="1">
      <c r="A446" s="385"/>
      <c r="B446" s="385"/>
      <c r="C446" s="385"/>
      <c r="D446" s="385"/>
      <c r="E446" s="385"/>
      <c r="F446" s="385"/>
      <c r="G446" s="385"/>
      <c r="H446" s="385"/>
      <c r="I446" s="385"/>
      <c r="J446" s="385"/>
      <c r="K446" s="385"/>
      <c r="L446" s="385"/>
      <c r="M446" s="385"/>
      <c r="N446" s="385"/>
      <c r="O446" s="385"/>
      <c r="P446" s="385"/>
      <c r="Q446" s="385"/>
      <c r="R446" s="385"/>
      <c r="S446" s="385"/>
      <c r="T446" s="385"/>
      <c r="U446" s="385"/>
      <c r="V446" s="385"/>
      <c r="W446" s="385"/>
      <c r="X446" s="385"/>
      <c r="Y446" s="385"/>
      <c r="Z446" s="385"/>
      <c r="AA446" s="385"/>
      <c r="AB446" s="385"/>
      <c r="AC446" s="385"/>
    </row>
    <row r="447" spans="1:29" ht="12.75" customHeight="1">
      <c r="A447" s="385"/>
      <c r="B447" s="385"/>
      <c r="C447" s="385"/>
      <c r="D447" s="385"/>
      <c r="E447" s="385"/>
      <c r="F447" s="385"/>
      <c r="G447" s="385"/>
      <c r="H447" s="385"/>
      <c r="I447" s="385"/>
      <c r="J447" s="385"/>
      <c r="K447" s="385"/>
      <c r="L447" s="385"/>
      <c r="M447" s="385"/>
      <c r="N447" s="385"/>
      <c r="O447" s="385"/>
      <c r="P447" s="385"/>
      <c r="Q447" s="385"/>
      <c r="R447" s="385"/>
      <c r="S447" s="385"/>
      <c r="T447" s="385"/>
      <c r="U447" s="385"/>
      <c r="V447" s="385"/>
      <c r="W447" s="385"/>
      <c r="X447" s="385"/>
      <c r="Y447" s="385"/>
      <c r="Z447" s="385"/>
      <c r="AA447" s="385"/>
      <c r="AB447" s="385"/>
      <c r="AC447" s="385"/>
    </row>
    <row r="448" spans="1:29" ht="12.75" customHeight="1">
      <c r="A448" s="385"/>
      <c r="B448" s="385"/>
      <c r="C448" s="385"/>
      <c r="D448" s="385"/>
      <c r="E448" s="385"/>
      <c r="F448" s="385"/>
      <c r="G448" s="385"/>
      <c r="H448" s="385"/>
      <c r="I448" s="385"/>
      <c r="J448" s="385"/>
      <c r="K448" s="385"/>
      <c r="L448" s="385"/>
      <c r="M448" s="385"/>
      <c r="N448" s="385"/>
      <c r="O448" s="385"/>
      <c r="P448" s="385"/>
      <c r="Q448" s="385"/>
      <c r="R448" s="385"/>
      <c r="S448" s="385"/>
      <c r="T448" s="385"/>
      <c r="U448" s="385"/>
      <c r="V448" s="385"/>
      <c r="W448" s="385"/>
      <c r="X448" s="385"/>
      <c r="Y448" s="385"/>
      <c r="Z448" s="385"/>
      <c r="AA448" s="385"/>
      <c r="AB448" s="385"/>
      <c r="AC448" s="385"/>
    </row>
    <row r="449" spans="1:29" ht="12.75" customHeight="1">
      <c r="A449" s="385"/>
      <c r="B449" s="385"/>
      <c r="C449" s="385"/>
      <c r="D449" s="385"/>
      <c r="E449" s="385"/>
      <c r="F449" s="385"/>
      <c r="G449" s="385"/>
      <c r="H449" s="385"/>
      <c r="I449" s="385"/>
      <c r="J449" s="385"/>
      <c r="K449" s="385"/>
      <c r="L449" s="385"/>
      <c r="M449" s="385"/>
      <c r="N449" s="385"/>
      <c r="O449" s="385"/>
      <c r="P449" s="385"/>
      <c r="Q449" s="385"/>
      <c r="R449" s="385"/>
      <c r="S449" s="385"/>
      <c r="T449" s="385"/>
      <c r="U449" s="385"/>
      <c r="V449" s="385"/>
      <c r="W449" s="385"/>
      <c r="X449" s="385"/>
      <c r="Y449" s="385"/>
      <c r="Z449" s="385"/>
      <c r="AA449" s="385"/>
      <c r="AB449" s="385"/>
      <c r="AC449" s="385"/>
    </row>
    <row r="450" spans="1:29" ht="12.75" customHeight="1">
      <c r="A450" s="385"/>
      <c r="B450" s="385"/>
      <c r="C450" s="385"/>
      <c r="D450" s="385"/>
      <c r="E450" s="385"/>
      <c r="F450" s="385"/>
      <c r="G450" s="385"/>
      <c r="H450" s="385"/>
      <c r="I450" s="385"/>
      <c r="J450" s="385"/>
      <c r="K450" s="385"/>
      <c r="L450" s="385"/>
      <c r="M450" s="385"/>
      <c r="N450" s="385"/>
      <c r="O450" s="385"/>
      <c r="P450" s="385"/>
      <c r="Q450" s="385"/>
      <c r="R450" s="385"/>
      <c r="S450" s="385"/>
      <c r="T450" s="385"/>
      <c r="U450" s="385"/>
      <c r="V450" s="385"/>
      <c r="W450" s="385"/>
      <c r="X450" s="385"/>
      <c r="Y450" s="385"/>
      <c r="Z450" s="385"/>
      <c r="AA450" s="385"/>
      <c r="AB450" s="385"/>
      <c r="AC450" s="385"/>
    </row>
    <row r="451" spans="1:29" ht="12.75" customHeight="1">
      <c r="A451" s="385"/>
      <c r="B451" s="385"/>
      <c r="C451" s="385"/>
      <c r="D451" s="385"/>
      <c r="E451" s="385"/>
      <c r="F451" s="385"/>
      <c r="G451" s="385"/>
      <c r="H451" s="385"/>
      <c r="I451" s="385"/>
      <c r="J451" s="385"/>
      <c r="K451" s="385"/>
      <c r="L451" s="385"/>
      <c r="M451" s="385"/>
      <c r="N451" s="385"/>
      <c r="O451" s="385"/>
      <c r="P451" s="385"/>
      <c r="Q451" s="385"/>
      <c r="R451" s="385"/>
      <c r="S451" s="385"/>
      <c r="T451" s="385"/>
      <c r="U451" s="385"/>
      <c r="V451" s="385"/>
      <c r="W451" s="385"/>
      <c r="X451" s="385"/>
      <c r="Y451" s="385"/>
      <c r="Z451" s="385"/>
      <c r="AA451" s="385"/>
      <c r="AB451" s="385"/>
      <c r="AC451" s="385"/>
    </row>
    <row r="452" spans="1:29" ht="12.75" customHeight="1">
      <c r="A452" s="385"/>
      <c r="B452" s="385"/>
      <c r="C452" s="385"/>
      <c r="D452" s="385"/>
      <c r="E452" s="385"/>
      <c r="F452" s="385"/>
      <c r="G452" s="385"/>
      <c r="H452" s="385"/>
      <c r="I452" s="385"/>
      <c r="J452" s="385"/>
      <c r="K452" s="385"/>
      <c r="L452" s="385"/>
      <c r="M452" s="385"/>
      <c r="N452" s="385"/>
      <c r="O452" s="385"/>
      <c r="P452" s="385"/>
      <c r="Q452" s="385"/>
      <c r="R452" s="385"/>
      <c r="S452" s="385"/>
      <c r="T452" s="385"/>
      <c r="U452" s="385"/>
      <c r="V452" s="385"/>
      <c r="W452" s="385"/>
      <c r="X452" s="385"/>
      <c r="Y452" s="385"/>
      <c r="Z452" s="385"/>
      <c r="AA452" s="385"/>
      <c r="AB452" s="385"/>
      <c r="AC452" s="385"/>
    </row>
    <row r="453" spans="1:29" ht="12.75" customHeight="1">
      <c r="A453" s="385"/>
      <c r="B453" s="385"/>
      <c r="C453" s="385"/>
      <c r="D453" s="385"/>
      <c r="E453" s="385"/>
      <c r="F453" s="385"/>
      <c r="G453" s="385"/>
      <c r="H453" s="385"/>
      <c r="I453" s="385"/>
      <c r="J453" s="385"/>
      <c r="K453" s="385"/>
      <c r="L453" s="385"/>
      <c r="M453" s="385"/>
      <c r="N453" s="385"/>
      <c r="O453" s="385"/>
      <c r="P453" s="385"/>
      <c r="Q453" s="385"/>
      <c r="R453" s="385"/>
      <c r="S453" s="385"/>
      <c r="T453" s="385"/>
      <c r="U453" s="385"/>
      <c r="V453" s="385"/>
      <c r="W453" s="385"/>
      <c r="X453" s="385"/>
      <c r="Y453" s="385"/>
      <c r="Z453" s="385"/>
      <c r="AA453" s="385"/>
      <c r="AB453" s="385"/>
      <c r="AC453" s="385"/>
    </row>
    <row r="454" spans="1:29" ht="12.75" customHeight="1">
      <c r="A454" s="385"/>
      <c r="B454" s="385"/>
      <c r="C454" s="385"/>
      <c r="D454" s="385"/>
      <c r="E454" s="385"/>
      <c r="F454" s="385"/>
      <c r="G454" s="385"/>
      <c r="H454" s="385"/>
      <c r="I454" s="385"/>
      <c r="J454" s="385"/>
      <c r="K454" s="385"/>
      <c r="L454" s="385"/>
      <c r="M454" s="385"/>
      <c r="N454" s="385"/>
      <c r="O454" s="385"/>
      <c r="P454" s="385"/>
      <c r="Q454" s="385"/>
      <c r="R454" s="385"/>
      <c r="S454" s="385"/>
      <c r="T454" s="385"/>
      <c r="U454" s="385"/>
      <c r="V454" s="385"/>
      <c r="W454" s="385"/>
      <c r="X454" s="385"/>
      <c r="Y454" s="385"/>
      <c r="Z454" s="385"/>
      <c r="AA454" s="385"/>
      <c r="AB454" s="385"/>
      <c r="AC454" s="385"/>
    </row>
    <row r="455" spans="1:29" ht="12.75" customHeight="1">
      <c r="A455" s="385"/>
      <c r="B455" s="385"/>
      <c r="C455" s="385"/>
      <c r="D455" s="385"/>
      <c r="E455" s="385"/>
      <c r="F455" s="385"/>
      <c r="G455" s="385"/>
      <c r="H455" s="385"/>
      <c r="I455" s="385"/>
      <c r="J455" s="385"/>
      <c r="K455" s="385"/>
      <c r="L455" s="385"/>
      <c r="M455" s="385"/>
      <c r="N455" s="385"/>
      <c r="O455" s="385"/>
      <c r="P455" s="385"/>
      <c r="Q455" s="385"/>
      <c r="R455" s="385"/>
      <c r="S455" s="385"/>
      <c r="T455" s="385"/>
      <c r="U455" s="385"/>
      <c r="V455" s="385"/>
      <c r="W455" s="385"/>
      <c r="X455" s="385"/>
      <c r="Y455" s="385"/>
      <c r="Z455" s="385"/>
      <c r="AA455" s="385"/>
      <c r="AB455" s="385"/>
      <c r="AC455" s="385"/>
    </row>
    <row r="456" spans="1:29" ht="12.75" customHeight="1">
      <c r="A456" s="385"/>
      <c r="B456" s="385"/>
      <c r="C456" s="385"/>
      <c r="D456" s="385"/>
      <c r="E456" s="385"/>
      <c r="F456" s="385"/>
      <c r="G456" s="385"/>
      <c r="H456" s="385"/>
      <c r="I456" s="385"/>
      <c r="J456" s="385"/>
      <c r="K456" s="385"/>
      <c r="L456" s="385"/>
      <c r="M456" s="385"/>
      <c r="N456" s="385"/>
      <c r="O456" s="385"/>
      <c r="P456" s="385"/>
      <c r="Q456" s="385"/>
      <c r="R456" s="385"/>
      <c r="S456" s="385"/>
      <c r="T456" s="385"/>
      <c r="U456" s="385"/>
      <c r="V456" s="385"/>
      <c r="W456" s="385"/>
      <c r="X456" s="385"/>
      <c r="Y456" s="385"/>
      <c r="Z456" s="385"/>
      <c r="AA456" s="385"/>
      <c r="AB456" s="385"/>
      <c r="AC456" s="385"/>
    </row>
    <row r="457" spans="1:29" ht="12.75" customHeight="1">
      <c r="A457" s="385"/>
      <c r="B457" s="385"/>
      <c r="C457" s="385"/>
      <c r="D457" s="385"/>
      <c r="E457" s="385"/>
      <c r="F457" s="385"/>
      <c r="G457" s="385"/>
      <c r="H457" s="385"/>
      <c r="I457" s="385"/>
      <c r="J457" s="385"/>
      <c r="K457" s="385"/>
      <c r="L457" s="385"/>
      <c r="M457" s="385"/>
      <c r="N457" s="385"/>
      <c r="O457" s="385"/>
      <c r="P457" s="385"/>
      <c r="Q457" s="385"/>
      <c r="R457" s="385"/>
      <c r="S457" s="385"/>
      <c r="T457" s="385"/>
      <c r="U457" s="385"/>
      <c r="V457" s="385"/>
      <c r="W457" s="385"/>
      <c r="X457" s="385"/>
      <c r="Y457" s="385"/>
      <c r="Z457" s="385"/>
      <c r="AA457" s="385"/>
      <c r="AB457" s="385"/>
      <c r="AC457" s="385"/>
    </row>
    <row r="458" spans="1:29" ht="12.75" customHeight="1">
      <c r="A458" s="385"/>
      <c r="B458" s="385"/>
      <c r="C458" s="385"/>
      <c r="D458" s="385"/>
      <c r="E458" s="385"/>
      <c r="F458" s="385"/>
      <c r="G458" s="385"/>
      <c r="H458" s="385"/>
      <c r="I458" s="385"/>
      <c r="J458" s="385"/>
      <c r="K458" s="385"/>
      <c r="L458" s="385"/>
      <c r="M458" s="385"/>
      <c r="N458" s="385"/>
      <c r="O458" s="385"/>
      <c r="P458" s="385"/>
      <c r="Q458" s="385"/>
      <c r="R458" s="385"/>
      <c r="S458" s="385"/>
      <c r="T458" s="385"/>
      <c r="U458" s="385"/>
      <c r="V458" s="385"/>
      <c r="W458" s="385"/>
      <c r="X458" s="385"/>
      <c r="Y458" s="385"/>
      <c r="Z458" s="385"/>
      <c r="AA458" s="385"/>
      <c r="AB458" s="385"/>
      <c r="AC458" s="385"/>
    </row>
    <row r="459" spans="1:29" ht="12.75" customHeight="1">
      <c r="A459" s="385"/>
      <c r="B459" s="385"/>
      <c r="C459" s="385"/>
      <c r="D459" s="385"/>
      <c r="E459" s="385"/>
      <c r="F459" s="385"/>
      <c r="G459" s="385"/>
      <c r="H459" s="385"/>
      <c r="I459" s="385"/>
      <c r="J459" s="385"/>
      <c r="K459" s="385"/>
      <c r="L459" s="385"/>
      <c r="M459" s="385"/>
      <c r="N459" s="385"/>
      <c r="O459" s="385"/>
      <c r="P459" s="385"/>
      <c r="Q459" s="385"/>
      <c r="R459" s="385"/>
      <c r="S459" s="385"/>
      <c r="T459" s="385"/>
      <c r="U459" s="385"/>
      <c r="V459" s="385"/>
      <c r="W459" s="385"/>
      <c r="X459" s="385"/>
      <c r="Y459" s="385"/>
      <c r="Z459" s="385"/>
      <c r="AA459" s="385"/>
      <c r="AB459" s="385"/>
      <c r="AC459" s="385"/>
    </row>
    <row r="460" spans="1:29" ht="12.75" customHeight="1">
      <c r="A460" s="385"/>
      <c r="B460" s="385"/>
      <c r="C460" s="385"/>
      <c r="D460" s="385"/>
      <c r="E460" s="385"/>
      <c r="F460" s="385"/>
      <c r="G460" s="385"/>
      <c r="H460" s="385"/>
      <c r="I460" s="385"/>
      <c r="J460" s="385"/>
      <c r="K460" s="385"/>
      <c r="L460" s="385"/>
      <c r="M460" s="385"/>
      <c r="N460" s="385"/>
      <c r="O460" s="385"/>
      <c r="P460" s="385"/>
      <c r="Q460" s="385"/>
      <c r="R460" s="385"/>
      <c r="S460" s="385"/>
      <c r="T460" s="385"/>
      <c r="U460" s="385"/>
      <c r="V460" s="385"/>
      <c r="W460" s="385"/>
      <c r="X460" s="385"/>
      <c r="Y460" s="385"/>
      <c r="Z460" s="385"/>
      <c r="AA460" s="385"/>
      <c r="AB460" s="385"/>
      <c r="AC460" s="385"/>
    </row>
    <row r="461" spans="1:29" ht="12.75" customHeight="1">
      <c r="A461" s="385"/>
      <c r="B461" s="385"/>
      <c r="C461" s="385"/>
      <c r="D461" s="385"/>
      <c r="E461" s="385"/>
      <c r="F461" s="385"/>
      <c r="G461" s="385"/>
      <c r="H461" s="385"/>
      <c r="I461" s="385"/>
      <c r="J461" s="385"/>
      <c r="K461" s="385"/>
      <c r="L461" s="385"/>
      <c r="M461" s="385"/>
      <c r="N461" s="385"/>
      <c r="O461" s="385"/>
      <c r="P461" s="385"/>
      <c r="Q461" s="385"/>
      <c r="R461" s="385"/>
      <c r="S461" s="385"/>
      <c r="T461" s="385"/>
      <c r="U461" s="385"/>
      <c r="V461" s="385"/>
      <c r="W461" s="385"/>
      <c r="X461" s="385"/>
      <c r="Y461" s="385"/>
      <c r="Z461" s="385"/>
      <c r="AA461" s="385"/>
      <c r="AB461" s="385"/>
      <c r="AC461" s="385"/>
    </row>
    <row r="462" spans="1:29" ht="12.75" customHeight="1">
      <c r="A462" s="385"/>
      <c r="B462" s="385"/>
      <c r="C462" s="385"/>
      <c r="D462" s="385"/>
      <c r="E462" s="385"/>
      <c r="F462" s="385"/>
      <c r="G462" s="385"/>
      <c r="H462" s="385"/>
      <c r="I462" s="385"/>
      <c r="J462" s="385"/>
      <c r="K462" s="385"/>
      <c r="L462" s="385"/>
      <c r="M462" s="385"/>
      <c r="N462" s="385"/>
      <c r="O462" s="385"/>
      <c r="P462" s="385"/>
      <c r="Q462" s="385"/>
      <c r="R462" s="385"/>
      <c r="S462" s="385"/>
      <c r="T462" s="385"/>
      <c r="U462" s="385"/>
      <c r="V462" s="385"/>
      <c r="W462" s="385"/>
      <c r="X462" s="385"/>
      <c r="Y462" s="385"/>
      <c r="Z462" s="385"/>
      <c r="AA462" s="385"/>
      <c r="AB462" s="385"/>
      <c r="AC462" s="385"/>
    </row>
    <row r="463" spans="1:29" ht="12.75" customHeight="1">
      <c r="A463" s="385"/>
      <c r="B463" s="385"/>
      <c r="C463" s="385"/>
      <c r="D463" s="385"/>
      <c r="E463" s="385"/>
      <c r="F463" s="385"/>
      <c r="G463" s="385"/>
      <c r="H463" s="385"/>
      <c r="I463" s="385"/>
      <c r="J463" s="385"/>
      <c r="K463" s="385"/>
      <c r="L463" s="385"/>
      <c r="M463" s="385"/>
      <c r="N463" s="385"/>
      <c r="O463" s="385"/>
      <c r="P463" s="385"/>
      <c r="Q463" s="385"/>
      <c r="R463" s="385"/>
      <c r="S463" s="385"/>
      <c r="T463" s="385"/>
      <c r="U463" s="385"/>
      <c r="V463" s="385"/>
      <c r="W463" s="385"/>
      <c r="X463" s="385"/>
      <c r="Y463" s="385"/>
      <c r="Z463" s="385"/>
      <c r="AA463" s="385"/>
      <c r="AB463" s="385"/>
      <c r="AC463" s="385"/>
    </row>
    <row r="464" spans="1:29" ht="12.75" customHeight="1">
      <c r="A464" s="385"/>
      <c r="B464" s="385"/>
      <c r="C464" s="385"/>
      <c r="D464" s="385"/>
      <c r="E464" s="385"/>
      <c r="F464" s="385"/>
      <c r="G464" s="385"/>
      <c r="H464" s="385"/>
      <c r="I464" s="385"/>
      <c r="J464" s="385"/>
      <c r="K464" s="385"/>
      <c r="L464" s="385"/>
      <c r="M464" s="385"/>
      <c r="N464" s="385"/>
      <c r="O464" s="385"/>
      <c r="P464" s="385"/>
      <c r="Q464" s="385"/>
      <c r="R464" s="385"/>
      <c r="S464" s="385"/>
      <c r="T464" s="385"/>
      <c r="U464" s="385"/>
      <c r="V464" s="385"/>
      <c r="W464" s="385"/>
      <c r="X464" s="385"/>
      <c r="Y464" s="385"/>
      <c r="Z464" s="385"/>
      <c r="AA464" s="385"/>
      <c r="AB464" s="385"/>
      <c r="AC464" s="385"/>
    </row>
    <row r="465" spans="1:29" ht="12.75" customHeight="1">
      <c r="A465" s="385"/>
      <c r="B465" s="385"/>
      <c r="C465" s="385"/>
      <c r="D465" s="385"/>
      <c r="E465" s="385"/>
      <c r="F465" s="385"/>
      <c r="G465" s="385"/>
      <c r="H465" s="385"/>
      <c r="I465" s="385"/>
      <c r="J465" s="385"/>
      <c r="K465" s="385"/>
      <c r="L465" s="385"/>
      <c r="M465" s="385"/>
      <c r="N465" s="385"/>
      <c r="O465" s="385"/>
      <c r="P465" s="385"/>
      <c r="Q465" s="385"/>
      <c r="R465" s="385"/>
      <c r="S465" s="385"/>
      <c r="T465" s="385"/>
      <c r="U465" s="385"/>
      <c r="V465" s="385"/>
      <c r="W465" s="385"/>
      <c r="X465" s="385"/>
      <c r="Y465" s="385"/>
      <c r="Z465" s="385"/>
      <c r="AA465" s="385"/>
      <c r="AB465" s="385"/>
      <c r="AC465" s="385"/>
    </row>
    <row r="466" spans="1:29" ht="12.75" customHeight="1">
      <c r="A466" s="385"/>
      <c r="B466" s="385"/>
      <c r="C466" s="385"/>
      <c r="D466" s="385"/>
      <c r="E466" s="385"/>
      <c r="F466" s="385"/>
      <c r="G466" s="385"/>
      <c r="H466" s="385"/>
      <c r="I466" s="385"/>
      <c r="J466" s="385"/>
      <c r="K466" s="385"/>
      <c r="L466" s="385"/>
      <c r="M466" s="385"/>
      <c r="N466" s="385"/>
      <c r="O466" s="385"/>
      <c r="P466" s="385"/>
      <c r="Q466" s="385"/>
      <c r="R466" s="385"/>
      <c r="S466" s="385"/>
      <c r="T466" s="385"/>
      <c r="U466" s="385"/>
      <c r="V466" s="385"/>
      <c r="W466" s="385"/>
      <c r="X466" s="385"/>
      <c r="Y466" s="385"/>
      <c r="Z466" s="385"/>
      <c r="AA466" s="385"/>
      <c r="AB466" s="385"/>
      <c r="AC466" s="385"/>
    </row>
    <row r="467" spans="1:29" ht="12.75" customHeight="1">
      <c r="A467" s="385"/>
      <c r="B467" s="385"/>
      <c r="C467" s="385"/>
      <c r="D467" s="385"/>
      <c r="E467" s="385"/>
      <c r="F467" s="385"/>
      <c r="G467" s="385"/>
      <c r="H467" s="385"/>
      <c r="I467" s="385"/>
      <c r="J467" s="385"/>
      <c r="K467" s="385"/>
      <c r="L467" s="385"/>
      <c r="M467" s="385"/>
      <c r="N467" s="385"/>
      <c r="O467" s="385"/>
      <c r="P467" s="385"/>
      <c r="Q467" s="385"/>
      <c r="R467" s="385"/>
      <c r="S467" s="385"/>
      <c r="T467" s="385"/>
      <c r="U467" s="385"/>
      <c r="V467" s="385"/>
      <c r="W467" s="385"/>
      <c r="X467" s="385"/>
      <c r="Y467" s="385"/>
      <c r="Z467" s="385"/>
      <c r="AA467" s="385"/>
      <c r="AB467" s="385"/>
      <c r="AC467" s="385"/>
    </row>
    <row r="468" spans="1:29" ht="12.75" customHeight="1">
      <c r="A468" s="385"/>
      <c r="B468" s="385"/>
      <c r="C468" s="385"/>
      <c r="D468" s="385"/>
      <c r="E468" s="385"/>
      <c r="F468" s="385"/>
      <c r="G468" s="385"/>
      <c r="H468" s="385"/>
      <c r="I468" s="385"/>
      <c r="J468" s="385"/>
      <c r="K468" s="385"/>
      <c r="L468" s="385"/>
      <c r="M468" s="385"/>
      <c r="N468" s="385"/>
      <c r="O468" s="385"/>
      <c r="P468" s="385"/>
      <c r="Q468" s="385"/>
      <c r="R468" s="385"/>
      <c r="S468" s="385"/>
      <c r="T468" s="385"/>
      <c r="U468" s="385"/>
      <c r="V468" s="385"/>
      <c r="W468" s="385"/>
      <c r="X468" s="385"/>
      <c r="Y468" s="385"/>
      <c r="Z468" s="385"/>
      <c r="AA468" s="385"/>
      <c r="AB468" s="385"/>
      <c r="AC468" s="385"/>
    </row>
    <row r="469" spans="1:29" ht="12.75" customHeight="1">
      <c r="A469" s="385"/>
      <c r="B469" s="385"/>
      <c r="C469" s="385"/>
      <c r="D469" s="385"/>
      <c r="E469" s="385"/>
      <c r="F469" s="385"/>
      <c r="G469" s="385"/>
      <c r="H469" s="385"/>
      <c r="I469" s="385"/>
      <c r="J469" s="385"/>
      <c r="K469" s="385"/>
      <c r="L469" s="385"/>
      <c r="M469" s="385"/>
      <c r="N469" s="385"/>
      <c r="O469" s="385"/>
      <c r="P469" s="385"/>
      <c r="Q469" s="385"/>
      <c r="R469" s="385"/>
      <c r="S469" s="385"/>
      <c r="T469" s="385"/>
      <c r="U469" s="385"/>
      <c r="V469" s="385"/>
      <c r="W469" s="385"/>
      <c r="X469" s="385"/>
      <c r="Y469" s="385"/>
      <c r="Z469" s="385"/>
      <c r="AA469" s="385"/>
      <c r="AB469" s="385"/>
      <c r="AC469" s="385"/>
    </row>
    <row r="470" spans="1:29" ht="12.75" customHeight="1">
      <c r="A470" s="385"/>
      <c r="B470" s="385"/>
      <c r="C470" s="385"/>
      <c r="D470" s="385"/>
      <c r="E470" s="385"/>
      <c r="F470" s="385"/>
      <c r="G470" s="385"/>
      <c r="H470" s="385"/>
      <c r="I470" s="385"/>
      <c r="J470" s="385"/>
      <c r="K470" s="385"/>
      <c r="L470" s="385"/>
      <c r="M470" s="385"/>
      <c r="N470" s="385"/>
      <c r="O470" s="385"/>
      <c r="P470" s="385"/>
      <c r="Q470" s="385"/>
      <c r="R470" s="385"/>
      <c r="S470" s="385"/>
      <c r="T470" s="385"/>
      <c r="U470" s="385"/>
      <c r="V470" s="385"/>
      <c r="W470" s="385"/>
      <c r="X470" s="385"/>
      <c r="Y470" s="385"/>
      <c r="Z470" s="385"/>
      <c r="AA470" s="385"/>
      <c r="AB470" s="385"/>
      <c r="AC470" s="385"/>
    </row>
    <row r="471" spans="1:29" ht="12.75" customHeight="1">
      <c r="A471" s="385"/>
      <c r="B471" s="385"/>
      <c r="C471" s="385"/>
      <c r="D471" s="385"/>
      <c r="E471" s="385"/>
      <c r="F471" s="385"/>
      <c r="G471" s="385"/>
      <c r="H471" s="385"/>
      <c r="I471" s="385"/>
      <c r="J471" s="385"/>
      <c r="K471" s="385"/>
      <c r="L471" s="385"/>
      <c r="M471" s="385"/>
      <c r="N471" s="385"/>
      <c r="O471" s="385"/>
      <c r="P471" s="385"/>
      <c r="Q471" s="385"/>
      <c r="R471" s="385"/>
      <c r="S471" s="385"/>
      <c r="T471" s="385"/>
      <c r="U471" s="385"/>
      <c r="V471" s="385"/>
      <c r="W471" s="385"/>
      <c r="X471" s="385"/>
      <c r="Y471" s="385"/>
      <c r="Z471" s="385"/>
      <c r="AA471" s="385"/>
      <c r="AB471" s="385"/>
      <c r="AC471" s="385"/>
    </row>
    <row r="472" spans="1:29" ht="12.75" customHeight="1">
      <c r="A472" s="385"/>
      <c r="B472" s="385"/>
      <c r="C472" s="385"/>
      <c r="D472" s="385"/>
      <c r="E472" s="385"/>
      <c r="F472" s="385"/>
      <c r="G472" s="385"/>
      <c r="H472" s="385"/>
      <c r="I472" s="385"/>
      <c r="J472" s="385"/>
      <c r="K472" s="385"/>
      <c r="L472" s="385"/>
      <c r="M472" s="385"/>
      <c r="N472" s="385"/>
      <c r="O472" s="385"/>
      <c r="P472" s="385"/>
      <c r="Q472" s="385"/>
      <c r="R472" s="385"/>
      <c r="S472" s="385"/>
      <c r="T472" s="385"/>
      <c r="U472" s="385"/>
      <c r="V472" s="385"/>
      <c r="W472" s="385"/>
      <c r="X472" s="385"/>
      <c r="Y472" s="385"/>
      <c r="Z472" s="385"/>
      <c r="AA472" s="385"/>
      <c r="AB472" s="385"/>
      <c r="AC472" s="385"/>
    </row>
    <row r="473" spans="1:29" ht="12.75" customHeight="1">
      <c r="A473" s="385"/>
      <c r="B473" s="385"/>
      <c r="C473" s="385"/>
      <c r="D473" s="385"/>
      <c r="E473" s="385"/>
      <c r="F473" s="385"/>
      <c r="G473" s="385"/>
      <c r="H473" s="385"/>
      <c r="I473" s="385"/>
      <c r="J473" s="385"/>
      <c r="K473" s="385"/>
      <c r="L473" s="385"/>
      <c r="M473" s="385"/>
      <c r="N473" s="385"/>
      <c r="O473" s="385"/>
      <c r="P473" s="385"/>
      <c r="Q473" s="385"/>
      <c r="R473" s="385"/>
      <c r="S473" s="385"/>
      <c r="T473" s="385"/>
      <c r="U473" s="385"/>
      <c r="V473" s="385"/>
      <c r="W473" s="385"/>
      <c r="X473" s="385"/>
      <c r="Y473" s="385"/>
      <c r="Z473" s="385"/>
      <c r="AA473" s="385"/>
      <c r="AB473" s="385"/>
      <c r="AC473" s="385"/>
    </row>
    <row r="474" spans="1:29" ht="12.75" customHeight="1">
      <c r="A474" s="385"/>
      <c r="B474" s="385"/>
      <c r="C474" s="385"/>
      <c r="D474" s="385"/>
      <c r="E474" s="385"/>
      <c r="F474" s="385"/>
      <c r="G474" s="385"/>
      <c r="H474" s="385"/>
      <c r="I474" s="385"/>
      <c r="J474" s="385"/>
      <c r="K474" s="385"/>
      <c r="L474" s="385"/>
      <c r="M474" s="385"/>
      <c r="N474" s="385"/>
      <c r="O474" s="385"/>
      <c r="P474" s="385"/>
      <c r="Q474" s="385"/>
      <c r="R474" s="385"/>
      <c r="S474" s="385"/>
      <c r="T474" s="385"/>
      <c r="U474" s="385"/>
      <c r="V474" s="385"/>
      <c r="W474" s="385"/>
      <c r="X474" s="385"/>
      <c r="Y474" s="385"/>
      <c r="Z474" s="385"/>
      <c r="AA474" s="385"/>
      <c r="AB474" s="385"/>
      <c r="AC474" s="385"/>
    </row>
    <row r="475" spans="1:29" ht="12.75" customHeight="1">
      <c r="A475" s="385"/>
      <c r="B475" s="385"/>
      <c r="C475" s="385"/>
      <c r="D475" s="385"/>
      <c r="E475" s="385"/>
      <c r="F475" s="385"/>
      <c r="G475" s="385"/>
      <c r="H475" s="385"/>
      <c r="I475" s="385"/>
      <c r="J475" s="385"/>
      <c r="K475" s="385"/>
      <c r="L475" s="385"/>
      <c r="M475" s="385"/>
      <c r="N475" s="385"/>
      <c r="O475" s="385"/>
      <c r="P475" s="385"/>
      <c r="Q475" s="385"/>
      <c r="R475" s="385"/>
      <c r="S475" s="385"/>
      <c r="T475" s="385"/>
      <c r="U475" s="385"/>
      <c r="V475" s="385"/>
      <c r="W475" s="385"/>
      <c r="X475" s="385"/>
      <c r="Y475" s="385"/>
      <c r="Z475" s="385"/>
      <c r="AA475" s="385"/>
      <c r="AB475" s="385"/>
      <c r="AC475" s="385"/>
    </row>
    <row r="476" spans="1:29" ht="12.75" customHeight="1">
      <c r="A476" s="385"/>
      <c r="B476" s="385"/>
      <c r="C476" s="385"/>
      <c r="D476" s="385"/>
      <c r="E476" s="385"/>
      <c r="F476" s="385"/>
      <c r="G476" s="385"/>
      <c r="H476" s="385"/>
      <c r="I476" s="385"/>
      <c r="J476" s="385"/>
      <c r="K476" s="385"/>
      <c r="L476" s="385"/>
      <c r="M476" s="385"/>
      <c r="N476" s="385"/>
      <c r="O476" s="385"/>
      <c r="P476" s="385"/>
      <c r="Q476" s="385"/>
      <c r="R476" s="385"/>
      <c r="S476" s="385"/>
      <c r="T476" s="385"/>
      <c r="U476" s="385"/>
      <c r="V476" s="385"/>
      <c r="W476" s="385"/>
      <c r="X476" s="385"/>
      <c r="Y476" s="385"/>
      <c r="Z476" s="385"/>
      <c r="AA476" s="385"/>
      <c r="AB476" s="385"/>
      <c r="AC476" s="385"/>
    </row>
    <row r="477" spans="1:29" ht="12.75" customHeight="1">
      <c r="A477" s="385"/>
      <c r="B477" s="385"/>
      <c r="C477" s="385"/>
      <c r="D477" s="385"/>
      <c r="E477" s="385"/>
      <c r="F477" s="385"/>
      <c r="G477" s="385"/>
      <c r="H477" s="385"/>
      <c r="I477" s="385"/>
      <c r="J477" s="385"/>
      <c r="K477" s="385"/>
      <c r="L477" s="385"/>
      <c r="M477" s="385"/>
      <c r="N477" s="385"/>
      <c r="O477" s="385"/>
      <c r="P477" s="385"/>
      <c r="Q477" s="385"/>
      <c r="R477" s="385"/>
      <c r="S477" s="385"/>
      <c r="T477" s="385"/>
      <c r="U477" s="385"/>
      <c r="V477" s="385"/>
      <c r="W477" s="385"/>
      <c r="X477" s="385"/>
      <c r="Y477" s="385"/>
      <c r="Z477" s="385"/>
      <c r="AA477" s="385"/>
      <c r="AB477" s="385"/>
      <c r="AC477" s="385"/>
    </row>
    <row r="478" spans="1:29" ht="12.75" customHeight="1">
      <c r="A478" s="385"/>
      <c r="B478" s="385"/>
      <c r="C478" s="385"/>
      <c r="D478" s="385"/>
      <c r="E478" s="385"/>
      <c r="F478" s="385"/>
      <c r="G478" s="385"/>
      <c r="H478" s="385"/>
      <c r="I478" s="385"/>
      <c r="J478" s="385"/>
      <c r="K478" s="385"/>
      <c r="L478" s="385"/>
      <c r="M478" s="385"/>
      <c r="N478" s="385"/>
      <c r="O478" s="385"/>
      <c r="P478" s="385"/>
      <c r="Q478" s="385"/>
      <c r="R478" s="385"/>
      <c r="S478" s="385"/>
      <c r="T478" s="385"/>
      <c r="U478" s="385"/>
      <c r="V478" s="385"/>
      <c r="W478" s="385"/>
      <c r="X478" s="385"/>
      <c r="Y478" s="385"/>
      <c r="Z478" s="385"/>
      <c r="AA478" s="385"/>
      <c r="AB478" s="385"/>
      <c r="AC478" s="385"/>
    </row>
    <row r="479" spans="1:29" ht="12.75" customHeight="1">
      <c r="A479" s="385"/>
      <c r="B479" s="385"/>
      <c r="C479" s="385"/>
      <c r="D479" s="385"/>
      <c r="E479" s="385"/>
      <c r="F479" s="385"/>
      <c r="G479" s="385"/>
      <c r="H479" s="385"/>
      <c r="I479" s="385"/>
      <c r="J479" s="385"/>
      <c r="K479" s="385"/>
      <c r="L479" s="385"/>
      <c r="M479" s="385"/>
      <c r="N479" s="385"/>
      <c r="O479" s="385"/>
      <c r="P479" s="385"/>
      <c r="Q479" s="385"/>
      <c r="R479" s="385"/>
      <c r="S479" s="385"/>
      <c r="T479" s="385"/>
      <c r="U479" s="385"/>
      <c r="V479" s="385"/>
      <c r="W479" s="385"/>
      <c r="X479" s="385"/>
      <c r="Y479" s="385"/>
      <c r="Z479" s="385"/>
      <c r="AA479" s="385"/>
      <c r="AB479" s="385"/>
      <c r="AC479" s="385"/>
    </row>
    <row r="480" spans="1:29" ht="12.75" customHeight="1">
      <c r="A480" s="385"/>
      <c r="B480" s="385"/>
      <c r="C480" s="385"/>
      <c r="D480" s="385"/>
      <c r="E480" s="385"/>
      <c r="F480" s="385"/>
      <c r="G480" s="385"/>
      <c r="H480" s="385"/>
      <c r="I480" s="385"/>
      <c r="J480" s="385"/>
      <c r="K480" s="385"/>
      <c r="L480" s="385"/>
      <c r="M480" s="385"/>
      <c r="N480" s="385"/>
      <c r="O480" s="385"/>
      <c r="P480" s="385"/>
      <c r="Q480" s="385"/>
      <c r="R480" s="385"/>
      <c r="S480" s="385"/>
      <c r="T480" s="385"/>
      <c r="U480" s="385"/>
      <c r="V480" s="385"/>
      <c r="W480" s="385"/>
      <c r="X480" s="385"/>
      <c r="Y480" s="385"/>
      <c r="Z480" s="385"/>
      <c r="AA480" s="385"/>
      <c r="AB480" s="385"/>
      <c r="AC480" s="385"/>
    </row>
    <row r="481" spans="1:29" ht="12.75" customHeight="1">
      <c r="A481" s="385"/>
      <c r="B481" s="385"/>
      <c r="C481" s="385"/>
      <c r="D481" s="385"/>
      <c r="E481" s="385"/>
      <c r="F481" s="385"/>
      <c r="G481" s="385"/>
      <c r="H481" s="385"/>
      <c r="I481" s="385"/>
      <c r="J481" s="385"/>
      <c r="K481" s="385"/>
      <c r="L481" s="385"/>
      <c r="M481" s="385"/>
      <c r="N481" s="385"/>
      <c r="O481" s="385"/>
      <c r="P481" s="385"/>
      <c r="Q481" s="385"/>
      <c r="R481" s="385"/>
      <c r="S481" s="385"/>
      <c r="T481" s="385"/>
      <c r="U481" s="385"/>
      <c r="V481" s="385"/>
      <c r="W481" s="385"/>
      <c r="X481" s="385"/>
      <c r="Y481" s="385"/>
      <c r="Z481" s="385"/>
      <c r="AA481" s="385"/>
      <c r="AB481" s="385"/>
      <c r="AC481" s="385"/>
    </row>
    <row r="482" spans="1:29" ht="12.75" customHeight="1">
      <c r="A482" s="385"/>
      <c r="B482" s="385"/>
      <c r="C482" s="385"/>
      <c r="D482" s="385"/>
      <c r="E482" s="385"/>
      <c r="F482" s="385"/>
      <c r="G482" s="385"/>
      <c r="H482" s="385"/>
      <c r="I482" s="385"/>
      <c r="J482" s="385"/>
      <c r="K482" s="385"/>
      <c r="L482" s="385"/>
      <c r="M482" s="385"/>
      <c r="N482" s="385"/>
      <c r="O482" s="385"/>
      <c r="P482" s="385"/>
      <c r="Q482" s="385"/>
      <c r="R482" s="385"/>
      <c r="S482" s="385"/>
      <c r="T482" s="385"/>
      <c r="U482" s="385"/>
      <c r="V482" s="385"/>
      <c r="W482" s="385"/>
      <c r="X482" s="385"/>
      <c r="Y482" s="385"/>
      <c r="Z482" s="385"/>
      <c r="AA482" s="385"/>
      <c r="AB482" s="385"/>
      <c r="AC482" s="385"/>
    </row>
    <row r="483" spans="1:29" ht="12.75" customHeight="1">
      <c r="A483" s="385"/>
      <c r="B483" s="385"/>
      <c r="C483" s="385"/>
      <c r="D483" s="385"/>
      <c r="E483" s="385"/>
      <c r="F483" s="385"/>
      <c r="G483" s="385"/>
      <c r="H483" s="385"/>
      <c r="I483" s="385"/>
      <c r="J483" s="385"/>
      <c r="K483" s="385"/>
      <c r="L483" s="385"/>
      <c r="M483" s="385"/>
      <c r="N483" s="385"/>
      <c r="O483" s="385"/>
      <c r="P483" s="385"/>
      <c r="Q483" s="385"/>
      <c r="R483" s="385"/>
      <c r="S483" s="385"/>
      <c r="T483" s="385"/>
      <c r="U483" s="385"/>
      <c r="V483" s="385"/>
      <c r="W483" s="385"/>
      <c r="X483" s="385"/>
      <c r="Y483" s="385"/>
      <c r="Z483" s="385"/>
      <c r="AA483" s="385"/>
      <c r="AB483" s="385"/>
      <c r="AC483" s="385"/>
    </row>
    <row r="484" spans="1:29" ht="12.75" customHeight="1">
      <c r="A484" s="385"/>
      <c r="B484" s="385"/>
      <c r="C484" s="385"/>
      <c r="D484" s="385"/>
      <c r="E484" s="385"/>
      <c r="F484" s="385"/>
      <c r="G484" s="385"/>
      <c r="H484" s="385"/>
      <c r="I484" s="385"/>
      <c r="J484" s="385"/>
      <c r="K484" s="385"/>
      <c r="L484" s="385"/>
      <c r="M484" s="385"/>
      <c r="N484" s="385"/>
      <c r="O484" s="385"/>
      <c r="P484" s="385"/>
      <c r="Q484" s="385"/>
      <c r="R484" s="385"/>
      <c r="S484" s="385"/>
      <c r="T484" s="385"/>
      <c r="U484" s="385"/>
      <c r="V484" s="385"/>
      <c r="W484" s="385"/>
      <c r="X484" s="385"/>
      <c r="Y484" s="385"/>
      <c r="Z484" s="385"/>
      <c r="AA484" s="385"/>
      <c r="AB484" s="385"/>
      <c r="AC484" s="385"/>
    </row>
    <row r="485" spans="1:29" ht="12.75" customHeight="1">
      <c r="A485" s="385"/>
      <c r="B485" s="385"/>
      <c r="C485" s="385"/>
      <c r="D485" s="385"/>
      <c r="E485" s="385"/>
      <c r="F485" s="385"/>
      <c r="G485" s="385"/>
      <c r="H485" s="385"/>
      <c r="I485" s="385"/>
      <c r="J485" s="385"/>
      <c r="K485" s="385"/>
      <c r="L485" s="385"/>
      <c r="M485" s="385"/>
      <c r="N485" s="385"/>
      <c r="O485" s="385"/>
      <c r="P485" s="385"/>
      <c r="Q485" s="385"/>
      <c r="R485" s="385"/>
      <c r="S485" s="385"/>
      <c r="T485" s="385"/>
      <c r="U485" s="385"/>
      <c r="V485" s="385"/>
      <c r="W485" s="385"/>
      <c r="X485" s="385"/>
      <c r="Y485" s="385"/>
      <c r="Z485" s="385"/>
      <c r="AA485" s="385"/>
      <c r="AB485" s="385"/>
      <c r="AC485" s="385"/>
    </row>
    <row r="486" spans="1:29" ht="12.75" customHeight="1">
      <c r="A486" s="385"/>
      <c r="B486" s="385"/>
      <c r="C486" s="385"/>
      <c r="D486" s="385"/>
      <c r="E486" s="385"/>
      <c r="F486" s="385"/>
      <c r="G486" s="385"/>
      <c r="H486" s="385"/>
      <c r="I486" s="385"/>
      <c r="J486" s="385"/>
      <c r="K486" s="385"/>
      <c r="L486" s="385"/>
      <c r="M486" s="385"/>
      <c r="N486" s="385"/>
      <c r="O486" s="385"/>
      <c r="P486" s="385"/>
      <c r="Q486" s="385"/>
      <c r="R486" s="385"/>
      <c r="S486" s="385"/>
      <c r="T486" s="385"/>
      <c r="U486" s="385"/>
      <c r="V486" s="385"/>
      <c r="W486" s="385"/>
      <c r="X486" s="385"/>
      <c r="Y486" s="385"/>
      <c r="Z486" s="385"/>
      <c r="AA486" s="385"/>
      <c r="AB486" s="385"/>
      <c r="AC486" s="385"/>
    </row>
    <row r="487" spans="1:29" ht="12.75" customHeight="1">
      <c r="A487" s="385"/>
      <c r="B487" s="385"/>
      <c r="C487" s="385"/>
      <c r="D487" s="385"/>
      <c r="E487" s="385"/>
      <c r="F487" s="385"/>
      <c r="G487" s="385"/>
      <c r="H487" s="385"/>
      <c r="I487" s="385"/>
      <c r="J487" s="385"/>
      <c r="K487" s="385"/>
      <c r="L487" s="385"/>
      <c r="M487" s="385"/>
      <c r="N487" s="385"/>
      <c r="O487" s="385"/>
      <c r="P487" s="385"/>
      <c r="Q487" s="385"/>
      <c r="R487" s="385"/>
      <c r="S487" s="385"/>
      <c r="T487" s="385"/>
      <c r="U487" s="385"/>
      <c r="V487" s="385"/>
      <c r="W487" s="385"/>
      <c r="X487" s="385"/>
      <c r="Y487" s="385"/>
      <c r="Z487" s="385"/>
      <c r="AA487" s="385"/>
      <c r="AB487" s="385"/>
      <c r="AC487" s="385"/>
    </row>
    <row r="488" spans="1:29" ht="12.75" customHeight="1">
      <c r="A488" s="385"/>
      <c r="B488" s="385"/>
      <c r="C488" s="385"/>
      <c r="D488" s="385"/>
      <c r="E488" s="385"/>
      <c r="F488" s="385"/>
      <c r="G488" s="385"/>
      <c r="H488" s="385"/>
      <c r="I488" s="385"/>
      <c r="J488" s="385"/>
      <c r="K488" s="385"/>
      <c r="L488" s="385"/>
      <c r="M488" s="385"/>
      <c r="N488" s="385"/>
      <c r="O488" s="385"/>
      <c r="P488" s="385"/>
      <c r="Q488" s="385"/>
      <c r="R488" s="385"/>
      <c r="S488" s="385"/>
      <c r="T488" s="385"/>
      <c r="U488" s="385"/>
      <c r="V488" s="385"/>
      <c r="W488" s="385"/>
      <c r="X488" s="385"/>
      <c r="Y488" s="385"/>
      <c r="Z488" s="385"/>
      <c r="AA488" s="385"/>
      <c r="AB488" s="385"/>
      <c r="AC488" s="385"/>
    </row>
    <row r="489" spans="1:29" ht="12.75" customHeight="1">
      <c r="A489" s="385"/>
      <c r="B489" s="385"/>
      <c r="C489" s="385"/>
      <c r="D489" s="385"/>
      <c r="E489" s="385"/>
      <c r="F489" s="385"/>
      <c r="G489" s="385"/>
      <c r="H489" s="385"/>
      <c r="I489" s="385"/>
      <c r="J489" s="385"/>
      <c r="K489" s="385"/>
      <c r="L489" s="385"/>
      <c r="M489" s="385"/>
      <c r="N489" s="385"/>
      <c r="O489" s="385"/>
      <c r="P489" s="385"/>
      <c r="Q489" s="385"/>
      <c r="R489" s="385"/>
      <c r="S489" s="385"/>
      <c r="T489" s="385"/>
      <c r="U489" s="385"/>
      <c r="V489" s="385"/>
      <c r="W489" s="385"/>
      <c r="X489" s="385"/>
      <c r="Y489" s="385"/>
      <c r="Z489" s="385"/>
      <c r="AA489" s="385"/>
      <c r="AB489" s="385"/>
      <c r="AC489" s="385"/>
    </row>
    <row r="490" spans="1:29" ht="12.75" customHeight="1">
      <c r="A490" s="385"/>
      <c r="B490" s="385"/>
      <c r="C490" s="385"/>
      <c r="D490" s="385"/>
      <c r="E490" s="385"/>
      <c r="F490" s="385"/>
      <c r="G490" s="385"/>
      <c r="H490" s="385"/>
      <c r="I490" s="385"/>
      <c r="J490" s="385"/>
      <c r="K490" s="385"/>
      <c r="L490" s="385"/>
      <c r="M490" s="385"/>
      <c r="N490" s="385"/>
      <c r="O490" s="385"/>
      <c r="P490" s="385"/>
      <c r="Q490" s="385"/>
      <c r="R490" s="385"/>
      <c r="S490" s="385"/>
      <c r="T490" s="385"/>
      <c r="U490" s="385"/>
      <c r="V490" s="385"/>
      <c r="W490" s="385"/>
      <c r="X490" s="385"/>
      <c r="Y490" s="385"/>
      <c r="Z490" s="385"/>
      <c r="AA490" s="385"/>
      <c r="AB490" s="385"/>
      <c r="AC490" s="385"/>
    </row>
    <row r="491" spans="1:29" ht="12.75" customHeight="1">
      <c r="A491" s="385"/>
      <c r="B491" s="385"/>
      <c r="C491" s="385"/>
      <c r="D491" s="385"/>
      <c r="E491" s="385"/>
      <c r="F491" s="385"/>
      <c r="G491" s="385"/>
      <c r="H491" s="385"/>
      <c r="I491" s="385"/>
      <c r="J491" s="385"/>
      <c r="K491" s="385"/>
      <c r="L491" s="385"/>
      <c r="M491" s="385"/>
      <c r="N491" s="385"/>
      <c r="O491" s="385"/>
      <c r="P491" s="385"/>
      <c r="Q491" s="385"/>
      <c r="R491" s="385"/>
      <c r="S491" s="385"/>
      <c r="T491" s="385"/>
      <c r="U491" s="385"/>
      <c r="V491" s="385"/>
      <c r="W491" s="385"/>
      <c r="X491" s="385"/>
      <c r="Y491" s="385"/>
      <c r="Z491" s="385"/>
      <c r="AA491" s="385"/>
      <c r="AB491" s="385"/>
      <c r="AC491" s="385"/>
    </row>
    <row r="492" spans="1:29" ht="12.75" customHeight="1">
      <c r="A492" s="385"/>
      <c r="B492" s="385"/>
      <c r="C492" s="385"/>
      <c r="D492" s="385"/>
      <c r="E492" s="385"/>
      <c r="F492" s="385"/>
      <c r="G492" s="385"/>
      <c r="H492" s="385"/>
      <c r="I492" s="385"/>
      <c r="J492" s="385"/>
      <c r="K492" s="385"/>
      <c r="L492" s="385"/>
      <c r="M492" s="385"/>
      <c r="N492" s="385"/>
      <c r="O492" s="385"/>
      <c r="P492" s="385"/>
      <c r="Q492" s="385"/>
      <c r="R492" s="385"/>
      <c r="S492" s="385"/>
      <c r="T492" s="385"/>
      <c r="U492" s="385"/>
      <c r="V492" s="385"/>
      <c r="W492" s="385"/>
      <c r="X492" s="385"/>
      <c r="Y492" s="385"/>
      <c r="Z492" s="385"/>
      <c r="AA492" s="385"/>
      <c r="AB492" s="385"/>
      <c r="AC492" s="385"/>
    </row>
    <row r="493" spans="1:29" ht="12.75" customHeight="1">
      <c r="A493" s="385"/>
      <c r="B493" s="385"/>
      <c r="C493" s="385"/>
      <c r="D493" s="385"/>
      <c r="E493" s="385"/>
      <c r="F493" s="385"/>
      <c r="G493" s="385"/>
      <c r="H493" s="385"/>
      <c r="I493" s="385"/>
      <c r="J493" s="385"/>
      <c r="K493" s="385"/>
      <c r="L493" s="385"/>
      <c r="M493" s="385"/>
      <c r="N493" s="385"/>
      <c r="O493" s="385"/>
      <c r="P493" s="385"/>
      <c r="Q493" s="385"/>
      <c r="R493" s="385"/>
      <c r="S493" s="385"/>
      <c r="T493" s="385"/>
      <c r="U493" s="385"/>
      <c r="V493" s="385"/>
      <c r="W493" s="385"/>
      <c r="X493" s="385"/>
      <c r="Y493" s="385"/>
      <c r="Z493" s="385"/>
      <c r="AA493" s="385"/>
      <c r="AB493" s="385"/>
      <c r="AC493" s="385"/>
    </row>
    <row r="494" spans="1:29" ht="12.75" customHeight="1">
      <c r="A494" s="385"/>
      <c r="B494" s="385"/>
      <c r="C494" s="385"/>
      <c r="D494" s="385"/>
      <c r="E494" s="385"/>
      <c r="F494" s="385"/>
      <c r="G494" s="385"/>
      <c r="H494" s="385"/>
      <c r="I494" s="385"/>
      <c r="J494" s="385"/>
      <c r="K494" s="385"/>
      <c r="L494" s="385"/>
      <c r="M494" s="385"/>
      <c r="N494" s="385"/>
      <c r="O494" s="385"/>
      <c r="P494" s="385"/>
      <c r="Q494" s="385"/>
      <c r="R494" s="385"/>
      <c r="S494" s="385"/>
      <c r="T494" s="385"/>
      <c r="U494" s="385"/>
      <c r="V494" s="385"/>
      <c r="W494" s="385"/>
      <c r="X494" s="385"/>
      <c r="Y494" s="385"/>
      <c r="Z494" s="385"/>
      <c r="AA494" s="385"/>
      <c r="AB494" s="385"/>
      <c r="AC494" s="385"/>
    </row>
    <row r="495" spans="1:29" ht="12.75" customHeight="1">
      <c r="A495" s="385"/>
      <c r="B495" s="385"/>
      <c r="C495" s="385"/>
      <c r="D495" s="385"/>
      <c r="E495" s="385"/>
      <c r="F495" s="385"/>
      <c r="G495" s="385"/>
      <c r="H495" s="385"/>
      <c r="I495" s="385"/>
      <c r="J495" s="385"/>
      <c r="K495" s="385"/>
      <c r="L495" s="385"/>
      <c r="M495" s="385"/>
      <c r="N495" s="385"/>
      <c r="O495" s="385"/>
      <c r="P495" s="385"/>
      <c r="Q495" s="385"/>
      <c r="R495" s="385"/>
      <c r="S495" s="385"/>
      <c r="T495" s="385"/>
      <c r="U495" s="385"/>
      <c r="V495" s="385"/>
      <c r="W495" s="385"/>
      <c r="X495" s="385"/>
      <c r="Y495" s="385"/>
      <c r="Z495" s="385"/>
      <c r="AA495" s="385"/>
      <c r="AB495" s="385"/>
      <c r="AC495" s="385"/>
    </row>
    <row r="496" spans="1:29" ht="12.75" customHeight="1">
      <c r="A496" s="385"/>
      <c r="B496" s="385"/>
      <c r="C496" s="385"/>
      <c r="D496" s="385"/>
      <c r="E496" s="385"/>
      <c r="F496" s="385"/>
      <c r="G496" s="385"/>
      <c r="H496" s="385"/>
      <c r="I496" s="385"/>
      <c r="J496" s="385"/>
      <c r="K496" s="385"/>
      <c r="L496" s="385"/>
      <c r="M496" s="385"/>
      <c r="N496" s="385"/>
      <c r="O496" s="385"/>
      <c r="P496" s="385"/>
      <c r="Q496" s="385"/>
      <c r="R496" s="385"/>
      <c r="S496" s="385"/>
      <c r="T496" s="385"/>
      <c r="U496" s="385"/>
      <c r="V496" s="385"/>
      <c r="W496" s="385"/>
      <c r="X496" s="385"/>
      <c r="Y496" s="385"/>
      <c r="Z496" s="385"/>
      <c r="AA496" s="385"/>
      <c r="AB496" s="385"/>
      <c r="AC496" s="385"/>
    </row>
    <row r="497" spans="1:29" ht="12.75" customHeight="1">
      <c r="A497" s="385"/>
      <c r="B497" s="385"/>
      <c r="C497" s="385"/>
      <c r="D497" s="385"/>
      <c r="E497" s="385"/>
      <c r="F497" s="385"/>
      <c r="G497" s="385"/>
      <c r="H497" s="385"/>
      <c r="I497" s="385"/>
      <c r="J497" s="385"/>
      <c r="K497" s="385"/>
      <c r="L497" s="385"/>
      <c r="M497" s="385"/>
      <c r="N497" s="385"/>
      <c r="O497" s="385"/>
      <c r="P497" s="385"/>
      <c r="Q497" s="385"/>
      <c r="R497" s="385"/>
      <c r="S497" s="385"/>
      <c r="T497" s="385"/>
      <c r="U497" s="385"/>
      <c r="V497" s="385"/>
      <c r="W497" s="385"/>
      <c r="X497" s="385"/>
      <c r="Y497" s="385"/>
      <c r="Z497" s="385"/>
      <c r="AA497" s="385"/>
      <c r="AB497" s="385"/>
      <c r="AC497" s="385"/>
    </row>
    <row r="498" spans="1:29" ht="12.75" customHeight="1">
      <c r="A498" s="385"/>
      <c r="B498" s="385"/>
      <c r="C498" s="385"/>
      <c r="D498" s="385"/>
      <c r="E498" s="385"/>
      <c r="F498" s="385"/>
      <c r="G498" s="385"/>
      <c r="H498" s="385"/>
      <c r="I498" s="385"/>
      <c r="J498" s="385"/>
      <c r="K498" s="385"/>
      <c r="L498" s="385"/>
      <c r="M498" s="385"/>
      <c r="N498" s="385"/>
      <c r="O498" s="385"/>
      <c r="P498" s="385"/>
      <c r="Q498" s="385"/>
      <c r="R498" s="385"/>
      <c r="S498" s="385"/>
      <c r="T498" s="385"/>
      <c r="U498" s="385"/>
      <c r="V498" s="385"/>
      <c r="W498" s="385"/>
      <c r="X498" s="385"/>
      <c r="Y498" s="385"/>
      <c r="Z498" s="385"/>
      <c r="AA498" s="385"/>
      <c r="AB498" s="385"/>
      <c r="AC498" s="385"/>
    </row>
    <row r="499" spans="1:29" ht="12.75" customHeight="1">
      <c r="A499" s="385"/>
      <c r="B499" s="385"/>
      <c r="C499" s="385"/>
      <c r="D499" s="385"/>
      <c r="E499" s="385"/>
      <c r="F499" s="385"/>
      <c r="G499" s="385"/>
      <c r="H499" s="385"/>
      <c r="I499" s="385"/>
      <c r="J499" s="385"/>
      <c r="K499" s="385"/>
      <c r="L499" s="385"/>
      <c r="M499" s="385"/>
      <c r="N499" s="385"/>
      <c r="O499" s="385"/>
      <c r="P499" s="385"/>
      <c r="Q499" s="385"/>
      <c r="R499" s="385"/>
      <c r="S499" s="385"/>
      <c r="T499" s="385"/>
      <c r="U499" s="385"/>
      <c r="V499" s="385"/>
      <c r="W499" s="385"/>
      <c r="X499" s="385"/>
      <c r="Y499" s="385"/>
      <c r="Z499" s="385"/>
      <c r="AA499" s="385"/>
      <c r="AB499" s="385"/>
      <c r="AC499" s="385"/>
    </row>
    <row r="500" spans="1:29" ht="12.75" customHeight="1">
      <c r="A500" s="385"/>
      <c r="B500" s="385"/>
      <c r="C500" s="385"/>
      <c r="D500" s="385"/>
      <c r="E500" s="385"/>
      <c r="F500" s="385"/>
      <c r="G500" s="385"/>
      <c r="H500" s="385"/>
      <c r="I500" s="385"/>
      <c r="J500" s="385"/>
      <c r="K500" s="385"/>
      <c r="L500" s="385"/>
      <c r="M500" s="385"/>
      <c r="N500" s="385"/>
      <c r="O500" s="385"/>
      <c r="P500" s="385"/>
      <c r="Q500" s="385"/>
      <c r="R500" s="385"/>
      <c r="S500" s="385"/>
      <c r="T500" s="385"/>
      <c r="U500" s="385"/>
      <c r="V500" s="385"/>
      <c r="W500" s="385"/>
      <c r="X500" s="385"/>
      <c r="Y500" s="385"/>
      <c r="Z500" s="385"/>
      <c r="AA500" s="385"/>
      <c r="AB500" s="385"/>
      <c r="AC500" s="385"/>
    </row>
    <row r="501" spans="1:29" ht="12.75" customHeight="1">
      <c r="A501" s="385"/>
      <c r="B501" s="385"/>
      <c r="C501" s="385"/>
      <c r="D501" s="385"/>
      <c r="E501" s="385"/>
      <c r="F501" s="385"/>
      <c r="G501" s="385"/>
      <c r="H501" s="385"/>
      <c r="I501" s="385"/>
      <c r="J501" s="385"/>
      <c r="K501" s="385"/>
      <c r="L501" s="385"/>
      <c r="M501" s="385"/>
      <c r="N501" s="385"/>
      <c r="O501" s="385"/>
      <c r="P501" s="385"/>
      <c r="Q501" s="385"/>
      <c r="R501" s="385"/>
      <c r="S501" s="385"/>
      <c r="T501" s="385"/>
      <c r="U501" s="385"/>
      <c r="V501" s="385"/>
      <c r="W501" s="385"/>
      <c r="X501" s="385"/>
      <c r="Y501" s="385"/>
      <c r="Z501" s="385"/>
      <c r="AA501" s="385"/>
      <c r="AB501" s="385"/>
      <c r="AC501" s="385"/>
    </row>
    <row r="502" spans="1:29" ht="12.75" customHeight="1">
      <c r="A502" s="385"/>
      <c r="B502" s="385"/>
      <c r="C502" s="385"/>
      <c r="D502" s="385"/>
      <c r="E502" s="385"/>
      <c r="F502" s="385"/>
      <c r="G502" s="385"/>
      <c r="H502" s="385"/>
      <c r="I502" s="385"/>
      <c r="J502" s="385"/>
      <c r="K502" s="385"/>
      <c r="L502" s="385"/>
      <c r="M502" s="385"/>
      <c r="N502" s="385"/>
      <c r="O502" s="385"/>
      <c r="P502" s="385"/>
      <c r="Q502" s="385"/>
      <c r="R502" s="385"/>
      <c r="S502" s="385"/>
      <c r="T502" s="385"/>
      <c r="U502" s="385"/>
      <c r="V502" s="385"/>
      <c r="W502" s="385"/>
      <c r="X502" s="385"/>
      <c r="Y502" s="385"/>
      <c r="Z502" s="385"/>
      <c r="AA502" s="385"/>
      <c r="AB502" s="385"/>
      <c r="AC502" s="385"/>
    </row>
    <row r="503" spans="1:29" ht="12.75" customHeight="1">
      <c r="A503" s="385"/>
      <c r="B503" s="385"/>
      <c r="C503" s="385"/>
      <c r="D503" s="385"/>
      <c r="E503" s="385"/>
      <c r="F503" s="385"/>
      <c r="G503" s="385"/>
      <c r="H503" s="385"/>
      <c r="I503" s="385"/>
      <c r="J503" s="385"/>
      <c r="K503" s="385"/>
      <c r="L503" s="385"/>
      <c r="M503" s="385"/>
      <c r="N503" s="385"/>
      <c r="O503" s="385"/>
      <c r="P503" s="385"/>
      <c r="Q503" s="385"/>
      <c r="R503" s="385"/>
      <c r="S503" s="385"/>
      <c r="T503" s="385"/>
      <c r="U503" s="385"/>
      <c r="V503" s="385"/>
      <c r="W503" s="385"/>
      <c r="X503" s="385"/>
      <c r="Y503" s="385"/>
      <c r="Z503" s="385"/>
      <c r="AA503" s="385"/>
      <c r="AB503" s="385"/>
      <c r="AC503" s="385"/>
    </row>
    <row r="504" spans="1:29" ht="12.75" customHeight="1">
      <c r="A504" s="385"/>
      <c r="B504" s="385"/>
      <c r="C504" s="385"/>
      <c r="D504" s="385"/>
      <c r="E504" s="385"/>
      <c r="F504" s="385"/>
      <c r="G504" s="385"/>
      <c r="H504" s="385"/>
      <c r="I504" s="385"/>
      <c r="J504" s="385"/>
      <c r="K504" s="385"/>
      <c r="L504" s="385"/>
      <c r="M504" s="385"/>
      <c r="N504" s="385"/>
      <c r="O504" s="385"/>
      <c r="P504" s="385"/>
      <c r="Q504" s="385"/>
      <c r="R504" s="385"/>
      <c r="S504" s="385"/>
      <c r="T504" s="385"/>
      <c r="U504" s="385"/>
      <c r="V504" s="385"/>
      <c r="W504" s="385"/>
      <c r="X504" s="385"/>
      <c r="Y504" s="385"/>
      <c r="Z504" s="385"/>
      <c r="AA504" s="385"/>
      <c r="AB504" s="385"/>
      <c r="AC504" s="385"/>
    </row>
    <row r="505" spans="1:29" ht="12.75" customHeight="1">
      <c r="A505" s="385"/>
      <c r="B505" s="385"/>
      <c r="C505" s="385"/>
      <c r="D505" s="385"/>
      <c r="E505" s="385"/>
      <c r="F505" s="385"/>
      <c r="G505" s="385"/>
      <c r="H505" s="385"/>
      <c r="I505" s="385"/>
      <c r="J505" s="385"/>
      <c r="K505" s="385"/>
      <c r="L505" s="385"/>
      <c r="M505" s="385"/>
      <c r="N505" s="385"/>
      <c r="O505" s="385"/>
      <c r="P505" s="385"/>
      <c r="Q505" s="385"/>
      <c r="R505" s="385"/>
      <c r="S505" s="385"/>
      <c r="T505" s="385"/>
      <c r="U505" s="385"/>
      <c r="V505" s="385"/>
      <c r="W505" s="385"/>
      <c r="X505" s="385"/>
      <c r="Y505" s="385"/>
      <c r="Z505" s="385"/>
      <c r="AA505" s="385"/>
      <c r="AB505" s="385"/>
      <c r="AC505" s="385"/>
    </row>
    <row r="506" spans="1:29" ht="12.75" customHeight="1">
      <c r="A506" s="385"/>
      <c r="B506" s="385"/>
      <c r="C506" s="385"/>
      <c r="D506" s="385"/>
      <c r="E506" s="385"/>
      <c r="F506" s="385"/>
      <c r="G506" s="385"/>
      <c r="H506" s="385"/>
      <c r="I506" s="385"/>
      <c r="J506" s="385"/>
      <c r="K506" s="385"/>
      <c r="L506" s="385"/>
      <c r="M506" s="385"/>
      <c r="N506" s="385"/>
      <c r="O506" s="385"/>
      <c r="P506" s="385"/>
      <c r="Q506" s="385"/>
      <c r="R506" s="385"/>
      <c r="S506" s="385"/>
      <c r="T506" s="385"/>
      <c r="U506" s="385"/>
      <c r="V506" s="385"/>
      <c r="W506" s="385"/>
      <c r="X506" s="385"/>
      <c r="Y506" s="385"/>
      <c r="Z506" s="385"/>
      <c r="AA506" s="385"/>
      <c r="AB506" s="385"/>
      <c r="AC506" s="385"/>
    </row>
    <row r="507" spans="1:29" ht="12.75" customHeight="1">
      <c r="A507" s="385"/>
      <c r="B507" s="385"/>
      <c r="C507" s="385"/>
      <c r="D507" s="385"/>
      <c r="E507" s="385"/>
      <c r="F507" s="385"/>
      <c r="G507" s="385"/>
      <c r="H507" s="385"/>
      <c r="I507" s="385"/>
      <c r="J507" s="385"/>
      <c r="K507" s="385"/>
      <c r="L507" s="385"/>
      <c r="M507" s="385"/>
      <c r="N507" s="385"/>
      <c r="O507" s="385"/>
      <c r="P507" s="385"/>
      <c r="Q507" s="385"/>
      <c r="R507" s="385"/>
      <c r="S507" s="385"/>
      <c r="T507" s="385"/>
      <c r="U507" s="385"/>
      <c r="V507" s="385"/>
      <c r="W507" s="385"/>
      <c r="X507" s="385"/>
      <c r="Y507" s="385"/>
      <c r="Z507" s="385"/>
      <c r="AA507" s="385"/>
      <c r="AB507" s="385"/>
      <c r="AC507" s="385"/>
    </row>
    <row r="508" spans="1:29" ht="12.75" customHeight="1">
      <c r="A508" s="385"/>
      <c r="B508" s="385"/>
      <c r="C508" s="385"/>
      <c r="D508" s="385"/>
      <c r="E508" s="385"/>
      <c r="F508" s="385"/>
      <c r="G508" s="385"/>
      <c r="H508" s="385"/>
      <c r="I508" s="385"/>
      <c r="J508" s="385"/>
      <c r="K508" s="385"/>
      <c r="L508" s="385"/>
      <c r="M508" s="385"/>
      <c r="N508" s="385"/>
      <c r="O508" s="385"/>
      <c r="P508" s="385"/>
      <c r="Q508" s="385"/>
      <c r="R508" s="385"/>
      <c r="S508" s="385"/>
      <c r="T508" s="385"/>
      <c r="U508" s="385"/>
      <c r="V508" s="385"/>
      <c r="W508" s="385"/>
      <c r="X508" s="385"/>
      <c r="Y508" s="385"/>
      <c r="Z508" s="385"/>
      <c r="AA508" s="385"/>
      <c r="AB508" s="385"/>
      <c r="AC508" s="385"/>
    </row>
    <row r="509" spans="1:29" ht="12.75" customHeight="1">
      <c r="A509" s="385"/>
      <c r="B509" s="385"/>
      <c r="C509" s="385"/>
      <c r="D509" s="385"/>
      <c r="E509" s="385"/>
      <c r="F509" s="385"/>
      <c r="G509" s="385"/>
      <c r="H509" s="385"/>
      <c r="I509" s="385"/>
      <c r="J509" s="385"/>
      <c r="K509" s="385"/>
      <c r="L509" s="385"/>
      <c r="M509" s="385"/>
      <c r="N509" s="385"/>
      <c r="O509" s="385"/>
      <c r="P509" s="385"/>
      <c r="Q509" s="385"/>
      <c r="R509" s="385"/>
      <c r="S509" s="385"/>
      <c r="T509" s="385"/>
      <c r="U509" s="385"/>
      <c r="V509" s="385"/>
      <c r="W509" s="385"/>
      <c r="X509" s="385"/>
      <c r="Y509" s="385"/>
      <c r="Z509" s="385"/>
      <c r="AA509" s="385"/>
      <c r="AB509" s="385"/>
      <c r="AC509" s="385"/>
    </row>
    <row r="510" spans="1:29" ht="12.75" customHeight="1">
      <c r="A510" s="385"/>
      <c r="B510" s="385"/>
      <c r="C510" s="385"/>
      <c r="D510" s="385"/>
      <c r="E510" s="385"/>
      <c r="F510" s="385"/>
      <c r="G510" s="385"/>
      <c r="H510" s="385"/>
      <c r="I510" s="385"/>
      <c r="J510" s="385"/>
      <c r="K510" s="385"/>
      <c r="L510" s="385"/>
      <c r="M510" s="385"/>
      <c r="N510" s="385"/>
      <c r="O510" s="385"/>
      <c r="P510" s="385"/>
      <c r="Q510" s="385"/>
      <c r="R510" s="385"/>
      <c r="S510" s="385"/>
      <c r="T510" s="385"/>
      <c r="U510" s="385"/>
      <c r="V510" s="385"/>
      <c r="W510" s="385"/>
      <c r="X510" s="385"/>
      <c r="Y510" s="385"/>
      <c r="Z510" s="385"/>
      <c r="AA510" s="385"/>
      <c r="AB510" s="385"/>
      <c r="AC510" s="385"/>
    </row>
    <row r="511" spans="1:29" ht="12.75" customHeight="1">
      <c r="A511" s="385"/>
      <c r="B511" s="385"/>
      <c r="C511" s="385"/>
      <c r="D511" s="385"/>
      <c r="E511" s="385"/>
      <c r="F511" s="385"/>
      <c r="G511" s="385"/>
      <c r="H511" s="385"/>
      <c r="I511" s="385"/>
      <c r="J511" s="385"/>
      <c r="K511" s="385"/>
      <c r="L511" s="385"/>
      <c r="M511" s="385"/>
      <c r="N511" s="385"/>
      <c r="O511" s="385"/>
      <c r="P511" s="385"/>
      <c r="Q511" s="385"/>
      <c r="R511" s="385"/>
      <c r="S511" s="385"/>
      <c r="T511" s="385"/>
      <c r="U511" s="385"/>
      <c r="V511" s="385"/>
      <c r="W511" s="385"/>
      <c r="X511" s="385"/>
      <c r="Y511" s="385"/>
      <c r="Z511" s="385"/>
      <c r="AA511" s="385"/>
      <c r="AB511" s="385"/>
      <c r="AC511" s="385"/>
    </row>
    <row r="512" spans="1:29" ht="12.75" customHeight="1">
      <c r="A512" s="385"/>
      <c r="B512" s="385"/>
      <c r="C512" s="385"/>
      <c r="D512" s="385"/>
      <c r="E512" s="385"/>
      <c r="F512" s="385"/>
      <c r="G512" s="385"/>
      <c r="H512" s="385"/>
      <c r="I512" s="385"/>
      <c r="J512" s="385"/>
      <c r="K512" s="385"/>
      <c r="L512" s="385"/>
      <c r="M512" s="385"/>
      <c r="N512" s="385"/>
      <c r="O512" s="385"/>
      <c r="P512" s="385"/>
      <c r="Q512" s="385"/>
      <c r="R512" s="385"/>
      <c r="S512" s="385"/>
      <c r="T512" s="385"/>
      <c r="U512" s="385"/>
      <c r="V512" s="385"/>
      <c r="W512" s="385"/>
      <c r="X512" s="385"/>
      <c r="Y512" s="385"/>
      <c r="Z512" s="385"/>
      <c r="AA512" s="385"/>
      <c r="AB512" s="385"/>
      <c r="AC512" s="385"/>
    </row>
    <row r="513" spans="1:29" ht="12.75" customHeight="1">
      <c r="A513" s="385"/>
      <c r="B513" s="385"/>
      <c r="C513" s="385"/>
      <c r="D513" s="385"/>
      <c r="E513" s="385"/>
      <c r="F513" s="385"/>
      <c r="G513" s="385"/>
      <c r="H513" s="385"/>
      <c r="I513" s="385"/>
      <c r="J513" s="385"/>
      <c r="K513" s="385"/>
      <c r="L513" s="385"/>
      <c r="M513" s="385"/>
      <c r="N513" s="385"/>
      <c r="O513" s="385"/>
      <c r="P513" s="385"/>
      <c r="Q513" s="385"/>
      <c r="R513" s="385"/>
      <c r="S513" s="385"/>
      <c r="T513" s="385"/>
      <c r="U513" s="385"/>
      <c r="V513" s="385"/>
      <c r="W513" s="385"/>
      <c r="X513" s="385"/>
      <c r="Y513" s="385"/>
      <c r="Z513" s="385"/>
      <c r="AA513" s="385"/>
      <c r="AB513" s="385"/>
      <c r="AC513" s="385"/>
    </row>
    <row r="514" spans="1:29" ht="12.75" customHeight="1">
      <c r="A514" s="385"/>
      <c r="B514" s="385"/>
      <c r="C514" s="385"/>
      <c r="D514" s="385"/>
      <c r="E514" s="385"/>
      <c r="F514" s="385"/>
      <c r="G514" s="385"/>
      <c r="H514" s="385"/>
      <c r="I514" s="385"/>
      <c r="J514" s="385"/>
      <c r="K514" s="385"/>
      <c r="L514" s="385"/>
      <c r="M514" s="385"/>
      <c r="N514" s="385"/>
      <c r="O514" s="385"/>
      <c r="P514" s="385"/>
      <c r="Q514" s="385"/>
      <c r="R514" s="385"/>
      <c r="S514" s="385"/>
      <c r="T514" s="385"/>
      <c r="U514" s="385"/>
      <c r="V514" s="385"/>
      <c r="W514" s="385"/>
      <c r="X514" s="385"/>
      <c r="Y514" s="385"/>
      <c r="Z514" s="385"/>
      <c r="AA514" s="385"/>
      <c r="AB514" s="385"/>
      <c r="AC514" s="385"/>
    </row>
    <row r="515" spans="1:29" ht="12.75" customHeight="1">
      <c r="A515" s="385"/>
      <c r="B515" s="385"/>
      <c r="C515" s="385"/>
      <c r="D515" s="385"/>
      <c r="E515" s="385"/>
      <c r="F515" s="385"/>
      <c r="G515" s="385"/>
      <c r="H515" s="385"/>
      <c r="I515" s="385"/>
      <c r="J515" s="385"/>
      <c r="K515" s="385"/>
      <c r="L515" s="385"/>
      <c r="M515" s="385"/>
      <c r="N515" s="385"/>
      <c r="O515" s="385"/>
      <c r="P515" s="385"/>
      <c r="Q515" s="385"/>
      <c r="R515" s="385"/>
      <c r="S515" s="385"/>
      <c r="T515" s="385"/>
      <c r="U515" s="385"/>
      <c r="V515" s="385"/>
      <c r="W515" s="385"/>
      <c r="X515" s="385"/>
      <c r="Y515" s="385"/>
      <c r="Z515" s="385"/>
      <c r="AA515" s="385"/>
      <c r="AB515" s="385"/>
      <c r="AC515" s="385"/>
    </row>
    <row r="516" spans="1:29" ht="12.75" customHeight="1">
      <c r="A516" s="385"/>
      <c r="B516" s="385"/>
      <c r="C516" s="385"/>
      <c r="D516" s="385"/>
      <c r="E516" s="385"/>
      <c r="F516" s="385"/>
      <c r="G516" s="385"/>
      <c r="H516" s="385"/>
      <c r="I516" s="385"/>
      <c r="J516" s="385"/>
      <c r="K516" s="385"/>
      <c r="L516" s="385"/>
      <c r="M516" s="385"/>
      <c r="N516" s="385"/>
      <c r="O516" s="385"/>
      <c r="P516" s="385"/>
      <c r="Q516" s="385"/>
      <c r="R516" s="385"/>
      <c r="S516" s="385"/>
      <c r="T516" s="385"/>
      <c r="U516" s="385"/>
      <c r="V516" s="385"/>
      <c r="W516" s="385"/>
      <c r="X516" s="385"/>
      <c r="Y516" s="385"/>
      <c r="Z516" s="385"/>
      <c r="AA516" s="385"/>
      <c r="AB516" s="385"/>
      <c r="AC516" s="385"/>
    </row>
    <row r="517" spans="1:29" ht="12.75" customHeight="1">
      <c r="A517" s="385"/>
      <c r="B517" s="385"/>
      <c r="C517" s="385"/>
      <c r="D517" s="385"/>
      <c r="E517" s="385"/>
      <c r="F517" s="385"/>
      <c r="G517" s="385"/>
      <c r="H517" s="385"/>
      <c r="I517" s="385"/>
      <c r="J517" s="385"/>
      <c r="K517" s="385"/>
      <c r="L517" s="385"/>
      <c r="M517" s="385"/>
      <c r="N517" s="385"/>
      <c r="O517" s="385"/>
      <c r="P517" s="385"/>
      <c r="Q517" s="385"/>
      <c r="R517" s="385"/>
      <c r="S517" s="385"/>
      <c r="T517" s="385"/>
      <c r="U517" s="385"/>
      <c r="V517" s="385"/>
      <c r="W517" s="385"/>
      <c r="X517" s="385"/>
      <c r="Y517" s="385"/>
      <c r="Z517" s="385"/>
      <c r="AA517" s="385"/>
      <c r="AB517" s="385"/>
      <c r="AC517" s="385"/>
    </row>
    <row r="518" spans="1:29" ht="12.75" customHeight="1">
      <c r="A518" s="385"/>
      <c r="B518" s="385"/>
      <c r="C518" s="385"/>
      <c r="D518" s="385"/>
      <c r="E518" s="385"/>
      <c r="F518" s="385"/>
      <c r="G518" s="385"/>
      <c r="H518" s="385"/>
      <c r="I518" s="385"/>
      <c r="J518" s="385"/>
      <c r="K518" s="385"/>
      <c r="L518" s="385"/>
      <c r="M518" s="385"/>
      <c r="N518" s="385"/>
      <c r="O518" s="385"/>
      <c r="P518" s="385"/>
      <c r="Q518" s="385"/>
      <c r="R518" s="385"/>
      <c r="S518" s="385"/>
      <c r="T518" s="385"/>
      <c r="U518" s="385"/>
      <c r="V518" s="385"/>
      <c r="W518" s="385"/>
      <c r="X518" s="385"/>
      <c r="Y518" s="385"/>
      <c r="Z518" s="385"/>
      <c r="AA518" s="385"/>
      <c r="AB518" s="385"/>
      <c r="AC518" s="385"/>
    </row>
    <row r="519" spans="1:29" ht="12.75" customHeight="1">
      <c r="A519" s="385"/>
      <c r="B519" s="385"/>
      <c r="C519" s="385"/>
      <c r="D519" s="385"/>
      <c r="E519" s="385"/>
      <c r="F519" s="385"/>
      <c r="G519" s="385"/>
      <c r="H519" s="385"/>
      <c r="I519" s="385"/>
      <c r="J519" s="385"/>
      <c r="K519" s="385"/>
      <c r="L519" s="385"/>
      <c r="M519" s="385"/>
      <c r="N519" s="385"/>
      <c r="O519" s="385"/>
      <c r="P519" s="385"/>
      <c r="Q519" s="385"/>
      <c r="R519" s="385"/>
      <c r="S519" s="385"/>
      <c r="T519" s="385"/>
      <c r="U519" s="385"/>
      <c r="V519" s="385"/>
      <c r="W519" s="385"/>
      <c r="X519" s="385"/>
      <c r="Y519" s="385"/>
      <c r="Z519" s="385"/>
      <c r="AA519" s="385"/>
      <c r="AB519" s="385"/>
      <c r="AC519" s="385"/>
    </row>
    <row r="520" spans="1:29" ht="12.75" customHeight="1">
      <c r="A520" s="385"/>
      <c r="B520" s="385"/>
      <c r="C520" s="385"/>
      <c r="D520" s="385"/>
      <c r="E520" s="385"/>
      <c r="F520" s="385"/>
      <c r="G520" s="385"/>
      <c r="H520" s="385"/>
      <c r="I520" s="385"/>
      <c r="J520" s="385"/>
      <c r="K520" s="385"/>
      <c r="L520" s="385"/>
      <c r="M520" s="385"/>
      <c r="N520" s="385"/>
      <c r="O520" s="385"/>
      <c r="P520" s="385"/>
      <c r="Q520" s="385"/>
      <c r="R520" s="385"/>
      <c r="S520" s="385"/>
      <c r="T520" s="385"/>
      <c r="U520" s="385"/>
      <c r="V520" s="385"/>
      <c r="W520" s="385"/>
      <c r="X520" s="385"/>
      <c r="Y520" s="385"/>
      <c r="Z520" s="385"/>
      <c r="AA520" s="385"/>
      <c r="AB520" s="385"/>
      <c r="AC520" s="385"/>
    </row>
    <row r="521" spans="1:29" ht="12.75" customHeight="1">
      <c r="A521" s="385"/>
      <c r="B521" s="385"/>
      <c r="C521" s="385"/>
      <c r="D521" s="385"/>
      <c r="E521" s="385"/>
      <c r="F521" s="385"/>
      <c r="G521" s="385"/>
      <c r="H521" s="385"/>
      <c r="I521" s="385"/>
      <c r="J521" s="385"/>
      <c r="K521" s="385"/>
      <c r="L521" s="385"/>
      <c r="M521" s="385"/>
      <c r="N521" s="385"/>
      <c r="O521" s="385"/>
      <c r="P521" s="385"/>
      <c r="Q521" s="385"/>
      <c r="R521" s="385"/>
      <c r="S521" s="385"/>
      <c r="T521" s="385"/>
      <c r="U521" s="385"/>
      <c r="V521" s="385"/>
      <c r="W521" s="385"/>
      <c r="X521" s="385"/>
      <c r="Y521" s="385"/>
      <c r="Z521" s="385"/>
      <c r="AA521" s="385"/>
      <c r="AB521" s="385"/>
      <c r="AC521" s="385"/>
    </row>
    <row r="522" spans="1:29" ht="12.75" customHeight="1">
      <c r="A522" s="385"/>
      <c r="B522" s="385"/>
      <c r="C522" s="385"/>
      <c r="D522" s="385"/>
      <c r="E522" s="385"/>
      <c r="F522" s="385"/>
      <c r="G522" s="385"/>
      <c r="H522" s="385"/>
      <c r="I522" s="385"/>
      <c r="J522" s="385"/>
      <c r="K522" s="385"/>
      <c r="L522" s="385"/>
      <c r="M522" s="385"/>
      <c r="N522" s="385"/>
      <c r="O522" s="385"/>
      <c r="P522" s="385"/>
      <c r="Q522" s="385"/>
      <c r="R522" s="385"/>
      <c r="S522" s="385"/>
      <c r="T522" s="385"/>
      <c r="U522" s="385"/>
      <c r="V522" s="385"/>
      <c r="W522" s="385"/>
      <c r="X522" s="385"/>
      <c r="Y522" s="385"/>
      <c r="Z522" s="385"/>
      <c r="AA522" s="385"/>
      <c r="AB522" s="385"/>
      <c r="AC522" s="385"/>
    </row>
    <row r="523" spans="1:29" ht="12.75" customHeight="1">
      <c r="A523" s="385"/>
      <c r="B523" s="385"/>
      <c r="C523" s="385"/>
      <c r="D523" s="385"/>
      <c r="E523" s="385"/>
      <c r="F523" s="385"/>
      <c r="G523" s="385"/>
      <c r="H523" s="385"/>
      <c r="I523" s="385"/>
      <c r="J523" s="385"/>
      <c r="K523" s="385"/>
      <c r="L523" s="385"/>
      <c r="M523" s="385"/>
      <c r="N523" s="385"/>
      <c r="O523" s="385"/>
      <c r="P523" s="385"/>
      <c r="Q523" s="385"/>
      <c r="R523" s="385"/>
      <c r="S523" s="385"/>
      <c r="T523" s="385"/>
      <c r="U523" s="385"/>
      <c r="V523" s="385"/>
      <c r="W523" s="385"/>
      <c r="X523" s="385"/>
      <c r="Y523" s="385"/>
      <c r="Z523" s="385"/>
      <c r="AA523" s="385"/>
      <c r="AB523" s="385"/>
      <c r="AC523" s="385"/>
    </row>
    <row r="524" spans="1:29" ht="12.75" customHeight="1">
      <c r="A524" s="385"/>
      <c r="B524" s="385"/>
      <c r="C524" s="385"/>
      <c r="D524" s="385"/>
      <c r="E524" s="385"/>
      <c r="F524" s="385"/>
      <c r="G524" s="385"/>
      <c r="H524" s="385"/>
      <c r="I524" s="385"/>
      <c r="J524" s="385"/>
      <c r="K524" s="385"/>
      <c r="L524" s="385"/>
      <c r="M524" s="385"/>
      <c r="N524" s="385"/>
      <c r="O524" s="385"/>
      <c r="P524" s="385"/>
      <c r="Q524" s="385"/>
      <c r="R524" s="385"/>
      <c r="S524" s="385"/>
      <c r="T524" s="385"/>
      <c r="U524" s="385"/>
      <c r="V524" s="385"/>
      <c r="W524" s="385"/>
      <c r="X524" s="385"/>
      <c r="Y524" s="385"/>
      <c r="Z524" s="385"/>
      <c r="AA524" s="385"/>
      <c r="AB524" s="385"/>
      <c r="AC524" s="385"/>
    </row>
    <row r="525" spans="1:29" ht="12.75" customHeight="1">
      <c r="A525" s="385"/>
      <c r="B525" s="385"/>
      <c r="C525" s="385"/>
      <c r="D525" s="385"/>
      <c r="E525" s="385"/>
      <c r="F525" s="385"/>
      <c r="G525" s="385"/>
      <c r="H525" s="385"/>
      <c r="I525" s="385"/>
      <c r="J525" s="385"/>
      <c r="K525" s="385"/>
      <c r="L525" s="385"/>
      <c r="M525" s="385"/>
      <c r="N525" s="385"/>
      <c r="O525" s="385"/>
      <c r="P525" s="385"/>
      <c r="Q525" s="385"/>
      <c r="R525" s="385"/>
      <c r="S525" s="385"/>
      <c r="T525" s="385"/>
      <c r="U525" s="385"/>
      <c r="V525" s="385"/>
      <c r="W525" s="385"/>
      <c r="X525" s="385"/>
      <c r="Y525" s="385"/>
      <c r="Z525" s="385"/>
      <c r="AA525" s="385"/>
      <c r="AB525" s="385"/>
      <c r="AC525" s="385"/>
    </row>
    <row r="526" spans="1:29" ht="12.75" customHeight="1">
      <c r="A526" s="385"/>
      <c r="B526" s="385"/>
      <c r="C526" s="385"/>
      <c r="D526" s="385"/>
      <c r="E526" s="385"/>
      <c r="F526" s="385"/>
      <c r="G526" s="385"/>
      <c r="H526" s="385"/>
      <c r="I526" s="385"/>
      <c r="J526" s="385"/>
      <c r="K526" s="385"/>
      <c r="L526" s="385"/>
      <c r="M526" s="385"/>
      <c r="N526" s="385"/>
      <c r="O526" s="385"/>
      <c r="P526" s="385"/>
      <c r="Q526" s="385"/>
      <c r="R526" s="385"/>
      <c r="S526" s="385"/>
      <c r="T526" s="385"/>
      <c r="U526" s="385"/>
      <c r="V526" s="385"/>
      <c r="W526" s="385"/>
      <c r="X526" s="385"/>
      <c r="Y526" s="385"/>
      <c r="Z526" s="385"/>
      <c r="AA526" s="385"/>
      <c r="AB526" s="385"/>
      <c r="AC526" s="385"/>
    </row>
    <row r="527" spans="1:29" ht="12.75" customHeight="1">
      <c r="A527" s="385"/>
      <c r="B527" s="385"/>
      <c r="C527" s="385"/>
      <c r="D527" s="385"/>
      <c r="E527" s="385"/>
      <c r="F527" s="385"/>
      <c r="G527" s="385"/>
      <c r="H527" s="385"/>
      <c r="I527" s="385"/>
      <c r="J527" s="385"/>
      <c r="K527" s="385"/>
      <c r="L527" s="385"/>
      <c r="M527" s="385"/>
      <c r="N527" s="385"/>
      <c r="O527" s="385"/>
      <c r="P527" s="385"/>
      <c r="Q527" s="385"/>
      <c r="R527" s="385"/>
      <c r="S527" s="385"/>
      <c r="T527" s="385"/>
      <c r="U527" s="385"/>
      <c r="V527" s="385"/>
      <c r="W527" s="385"/>
      <c r="X527" s="385"/>
      <c r="Y527" s="385"/>
      <c r="Z527" s="385"/>
      <c r="AA527" s="385"/>
      <c r="AB527" s="385"/>
      <c r="AC527" s="385"/>
    </row>
    <row r="528" spans="1:29" ht="12.75" customHeight="1">
      <c r="A528" s="385"/>
      <c r="B528" s="385"/>
      <c r="C528" s="385"/>
      <c r="D528" s="385"/>
      <c r="E528" s="385"/>
      <c r="F528" s="385"/>
      <c r="G528" s="385"/>
      <c r="H528" s="385"/>
      <c r="I528" s="385"/>
      <c r="J528" s="385"/>
      <c r="K528" s="385"/>
      <c r="L528" s="385"/>
      <c r="M528" s="385"/>
      <c r="N528" s="385"/>
      <c r="O528" s="385"/>
      <c r="P528" s="385"/>
      <c r="Q528" s="385"/>
      <c r="R528" s="385"/>
      <c r="S528" s="385"/>
      <c r="T528" s="385"/>
      <c r="U528" s="385"/>
      <c r="V528" s="385"/>
      <c r="W528" s="385"/>
      <c r="X528" s="385"/>
      <c r="Y528" s="385"/>
      <c r="Z528" s="385"/>
      <c r="AA528" s="385"/>
      <c r="AB528" s="385"/>
      <c r="AC528" s="385"/>
    </row>
    <row r="529" spans="1:29" ht="12.75" customHeight="1">
      <c r="A529" s="385"/>
      <c r="B529" s="385"/>
      <c r="C529" s="385"/>
      <c r="D529" s="385"/>
      <c r="E529" s="385"/>
      <c r="F529" s="385"/>
      <c r="G529" s="385"/>
      <c r="H529" s="385"/>
      <c r="I529" s="385"/>
      <c r="J529" s="385"/>
      <c r="K529" s="385"/>
      <c r="L529" s="385"/>
      <c r="M529" s="385"/>
      <c r="N529" s="385"/>
      <c r="O529" s="385"/>
      <c r="P529" s="385"/>
      <c r="Q529" s="385"/>
      <c r="R529" s="385"/>
      <c r="S529" s="385"/>
      <c r="T529" s="385"/>
      <c r="U529" s="385"/>
      <c r="V529" s="385"/>
      <c r="W529" s="385"/>
      <c r="X529" s="385"/>
      <c r="Y529" s="385"/>
      <c r="Z529" s="385"/>
      <c r="AA529" s="385"/>
      <c r="AB529" s="385"/>
      <c r="AC529" s="385"/>
    </row>
    <row r="530" spans="1:29" ht="12.75" customHeight="1">
      <c r="A530" s="385"/>
      <c r="B530" s="385"/>
      <c r="C530" s="385"/>
      <c r="D530" s="385"/>
      <c r="E530" s="385"/>
      <c r="F530" s="385"/>
      <c r="G530" s="385"/>
      <c r="H530" s="385"/>
      <c r="I530" s="385"/>
      <c r="J530" s="385"/>
      <c r="K530" s="385"/>
      <c r="L530" s="385"/>
      <c r="M530" s="385"/>
      <c r="N530" s="385"/>
      <c r="O530" s="385"/>
      <c r="P530" s="385"/>
      <c r="Q530" s="385"/>
      <c r="R530" s="385"/>
      <c r="S530" s="385"/>
      <c r="T530" s="385"/>
      <c r="U530" s="385"/>
      <c r="V530" s="385"/>
      <c r="W530" s="385"/>
      <c r="X530" s="385"/>
      <c r="Y530" s="385"/>
      <c r="Z530" s="385"/>
      <c r="AA530" s="385"/>
      <c r="AB530" s="385"/>
      <c r="AC530" s="385"/>
    </row>
    <row r="531" spans="1:29" ht="12.75" customHeight="1">
      <c r="A531" s="385"/>
      <c r="B531" s="385"/>
      <c r="C531" s="385"/>
      <c r="D531" s="385"/>
      <c r="E531" s="385"/>
      <c r="F531" s="385"/>
      <c r="G531" s="385"/>
      <c r="H531" s="385"/>
      <c r="I531" s="385"/>
      <c r="J531" s="385"/>
      <c r="K531" s="385"/>
      <c r="L531" s="385"/>
      <c r="M531" s="385"/>
      <c r="N531" s="385"/>
      <c r="O531" s="385"/>
      <c r="P531" s="385"/>
      <c r="Q531" s="385"/>
      <c r="R531" s="385"/>
      <c r="S531" s="385"/>
      <c r="T531" s="385"/>
      <c r="U531" s="385"/>
      <c r="V531" s="385"/>
      <c r="W531" s="385"/>
      <c r="X531" s="385"/>
      <c r="Y531" s="385"/>
      <c r="Z531" s="385"/>
      <c r="AA531" s="385"/>
      <c r="AB531" s="385"/>
      <c r="AC531" s="385"/>
    </row>
    <row r="532" spans="1:29" ht="12.75" customHeight="1">
      <c r="A532" s="385"/>
      <c r="B532" s="385"/>
      <c r="C532" s="385"/>
      <c r="D532" s="385"/>
      <c r="E532" s="385"/>
      <c r="F532" s="385"/>
      <c r="G532" s="385"/>
      <c r="H532" s="385"/>
      <c r="I532" s="385"/>
      <c r="J532" s="385"/>
      <c r="K532" s="385"/>
      <c r="L532" s="385"/>
      <c r="M532" s="385"/>
      <c r="N532" s="385"/>
      <c r="O532" s="385"/>
      <c r="P532" s="385"/>
      <c r="Q532" s="385"/>
      <c r="R532" s="385"/>
      <c r="S532" s="385"/>
      <c r="T532" s="385"/>
      <c r="U532" s="385"/>
      <c r="V532" s="385"/>
      <c r="W532" s="385"/>
      <c r="X532" s="385"/>
      <c r="Y532" s="385"/>
      <c r="Z532" s="385"/>
      <c r="AA532" s="385"/>
      <c r="AB532" s="385"/>
      <c r="AC532" s="385"/>
    </row>
    <row r="533" spans="1:29" ht="12.75" customHeight="1">
      <c r="A533" s="385"/>
      <c r="B533" s="385"/>
      <c r="C533" s="385"/>
      <c r="D533" s="385"/>
      <c r="E533" s="385"/>
      <c r="F533" s="385"/>
      <c r="G533" s="385"/>
      <c r="H533" s="385"/>
      <c r="I533" s="385"/>
      <c r="J533" s="385"/>
      <c r="K533" s="385"/>
      <c r="L533" s="385"/>
      <c r="M533" s="385"/>
      <c r="N533" s="385"/>
      <c r="O533" s="385"/>
      <c r="P533" s="385"/>
      <c r="Q533" s="385"/>
      <c r="R533" s="385"/>
      <c r="S533" s="385"/>
      <c r="T533" s="385"/>
      <c r="U533" s="385"/>
      <c r="V533" s="385"/>
      <c r="W533" s="385"/>
      <c r="X533" s="385"/>
      <c r="Y533" s="385"/>
      <c r="Z533" s="385"/>
      <c r="AA533" s="385"/>
      <c r="AB533" s="385"/>
      <c r="AC533" s="385"/>
    </row>
    <row r="534" spans="1:29" ht="12.75" customHeight="1">
      <c r="A534" s="385"/>
      <c r="B534" s="385"/>
      <c r="C534" s="385"/>
      <c r="D534" s="385"/>
      <c r="E534" s="385"/>
      <c r="F534" s="385"/>
      <c r="G534" s="385"/>
      <c r="H534" s="385"/>
      <c r="I534" s="385"/>
      <c r="J534" s="385"/>
      <c r="K534" s="385"/>
      <c r="L534" s="385"/>
      <c r="M534" s="385"/>
      <c r="N534" s="385"/>
      <c r="O534" s="385"/>
      <c r="P534" s="385"/>
      <c r="Q534" s="385"/>
      <c r="R534" s="385"/>
      <c r="S534" s="385"/>
      <c r="T534" s="385"/>
      <c r="U534" s="385"/>
      <c r="V534" s="385"/>
      <c r="W534" s="385"/>
      <c r="X534" s="385"/>
      <c r="Y534" s="385"/>
      <c r="Z534" s="385"/>
      <c r="AA534" s="385"/>
      <c r="AB534" s="385"/>
      <c r="AC534" s="385"/>
    </row>
    <row r="535" spans="1:29" ht="12.75" customHeight="1">
      <c r="A535" s="385"/>
      <c r="B535" s="385"/>
      <c r="C535" s="385"/>
      <c r="D535" s="385"/>
      <c r="E535" s="385"/>
      <c r="F535" s="385"/>
      <c r="G535" s="385"/>
      <c r="H535" s="385"/>
      <c r="I535" s="385"/>
      <c r="J535" s="385"/>
      <c r="K535" s="385"/>
      <c r="L535" s="385"/>
      <c r="M535" s="385"/>
      <c r="N535" s="385"/>
      <c r="O535" s="385"/>
      <c r="P535" s="385"/>
      <c r="Q535" s="385"/>
      <c r="R535" s="385"/>
      <c r="S535" s="385"/>
      <c r="T535" s="385"/>
      <c r="U535" s="385"/>
      <c r="V535" s="385"/>
      <c r="W535" s="385"/>
      <c r="X535" s="385"/>
      <c r="Y535" s="385"/>
      <c r="Z535" s="385"/>
      <c r="AA535" s="385"/>
      <c r="AB535" s="385"/>
      <c r="AC535" s="385"/>
    </row>
    <row r="536" spans="1:29" ht="12.75" customHeight="1">
      <c r="A536" s="385"/>
      <c r="B536" s="385"/>
      <c r="C536" s="385"/>
      <c r="D536" s="385"/>
      <c r="E536" s="385"/>
      <c r="F536" s="385"/>
      <c r="G536" s="385"/>
      <c r="H536" s="385"/>
      <c r="I536" s="385"/>
      <c r="J536" s="385"/>
      <c r="K536" s="385"/>
      <c r="L536" s="385"/>
      <c r="M536" s="385"/>
      <c r="N536" s="385"/>
      <c r="O536" s="385"/>
      <c r="P536" s="385"/>
      <c r="Q536" s="385"/>
      <c r="R536" s="385"/>
      <c r="S536" s="385"/>
      <c r="T536" s="385"/>
      <c r="U536" s="385"/>
      <c r="V536" s="385"/>
      <c r="W536" s="385"/>
      <c r="X536" s="385"/>
      <c r="Y536" s="385"/>
      <c r="Z536" s="385"/>
      <c r="AA536" s="385"/>
      <c r="AB536" s="385"/>
      <c r="AC536" s="385"/>
    </row>
    <row r="537" spans="1:29" ht="12.75" customHeight="1">
      <c r="A537" s="385"/>
      <c r="B537" s="385"/>
      <c r="C537" s="385"/>
      <c r="D537" s="385"/>
      <c r="E537" s="385"/>
      <c r="F537" s="385"/>
      <c r="G537" s="385"/>
      <c r="H537" s="385"/>
      <c r="I537" s="385"/>
      <c r="J537" s="385"/>
      <c r="K537" s="385"/>
      <c r="L537" s="385"/>
      <c r="M537" s="385"/>
      <c r="N537" s="385"/>
      <c r="O537" s="385"/>
      <c r="P537" s="385"/>
      <c r="Q537" s="385"/>
      <c r="R537" s="385"/>
      <c r="S537" s="385"/>
      <c r="T537" s="385"/>
      <c r="U537" s="385"/>
      <c r="V537" s="385"/>
      <c r="W537" s="385"/>
      <c r="X537" s="385"/>
      <c r="Y537" s="385"/>
      <c r="Z537" s="385"/>
      <c r="AA537" s="385"/>
      <c r="AB537" s="385"/>
      <c r="AC537" s="385"/>
    </row>
    <row r="538" spans="1:29" ht="12.75" customHeight="1">
      <c r="A538" s="385"/>
      <c r="B538" s="385"/>
      <c r="C538" s="385"/>
      <c r="D538" s="385"/>
      <c r="E538" s="385"/>
      <c r="F538" s="385"/>
      <c r="G538" s="385"/>
      <c r="H538" s="385"/>
      <c r="I538" s="385"/>
      <c r="J538" s="385"/>
      <c r="K538" s="385"/>
      <c r="L538" s="385"/>
      <c r="M538" s="385"/>
      <c r="N538" s="385"/>
      <c r="O538" s="385"/>
      <c r="P538" s="385"/>
      <c r="Q538" s="385"/>
      <c r="R538" s="385"/>
      <c r="S538" s="385"/>
      <c r="T538" s="385"/>
      <c r="U538" s="385"/>
      <c r="V538" s="385"/>
      <c r="W538" s="385"/>
      <c r="X538" s="385"/>
      <c r="Y538" s="385"/>
      <c r="Z538" s="385"/>
      <c r="AA538" s="385"/>
      <c r="AB538" s="385"/>
      <c r="AC538" s="385"/>
    </row>
    <row r="539" spans="1:29" ht="12.75" customHeight="1">
      <c r="A539" s="385"/>
      <c r="B539" s="385"/>
      <c r="C539" s="385"/>
      <c r="D539" s="385"/>
      <c r="E539" s="385"/>
      <c r="F539" s="385"/>
      <c r="G539" s="385"/>
      <c r="H539" s="385"/>
      <c r="I539" s="385"/>
      <c r="J539" s="385"/>
      <c r="K539" s="385"/>
      <c r="L539" s="385"/>
      <c r="M539" s="385"/>
      <c r="N539" s="385"/>
      <c r="O539" s="385"/>
      <c r="P539" s="385"/>
      <c r="Q539" s="385"/>
      <c r="R539" s="385"/>
      <c r="S539" s="385"/>
      <c r="T539" s="385"/>
      <c r="U539" s="385"/>
      <c r="V539" s="385"/>
      <c r="W539" s="385"/>
      <c r="X539" s="385"/>
      <c r="Y539" s="385"/>
      <c r="Z539" s="385"/>
      <c r="AA539" s="385"/>
      <c r="AB539" s="385"/>
      <c r="AC539" s="385"/>
    </row>
    <row r="540" spans="1:29" ht="12.75" customHeight="1">
      <c r="A540" s="385"/>
      <c r="B540" s="385"/>
      <c r="C540" s="385"/>
      <c r="D540" s="385"/>
      <c r="E540" s="385"/>
      <c r="F540" s="385"/>
      <c r="G540" s="385"/>
      <c r="H540" s="385"/>
      <c r="I540" s="385"/>
      <c r="J540" s="385"/>
      <c r="K540" s="385"/>
      <c r="L540" s="385"/>
      <c r="M540" s="385"/>
      <c r="N540" s="385"/>
      <c r="O540" s="385"/>
      <c r="P540" s="385"/>
      <c r="Q540" s="385"/>
      <c r="R540" s="385"/>
      <c r="S540" s="385"/>
      <c r="T540" s="385"/>
      <c r="U540" s="385"/>
      <c r="V540" s="385"/>
      <c r="W540" s="385"/>
      <c r="X540" s="385"/>
      <c r="Y540" s="385"/>
      <c r="Z540" s="385"/>
      <c r="AA540" s="385"/>
      <c r="AB540" s="385"/>
      <c r="AC540" s="385"/>
    </row>
    <row r="541" spans="1:29" ht="12.75" customHeight="1">
      <c r="A541" s="385"/>
      <c r="B541" s="385"/>
      <c r="C541" s="385"/>
      <c r="D541" s="385"/>
      <c r="E541" s="385"/>
      <c r="F541" s="385"/>
      <c r="G541" s="385"/>
      <c r="H541" s="385"/>
      <c r="I541" s="385"/>
      <c r="J541" s="385"/>
      <c r="K541" s="385"/>
      <c r="L541" s="385"/>
      <c r="M541" s="385"/>
      <c r="N541" s="385"/>
      <c r="O541" s="385"/>
      <c r="P541" s="385"/>
      <c r="Q541" s="385"/>
      <c r="R541" s="385"/>
      <c r="S541" s="385"/>
      <c r="T541" s="385"/>
      <c r="U541" s="385"/>
      <c r="V541" s="385"/>
      <c r="W541" s="385"/>
      <c r="X541" s="385"/>
      <c r="Y541" s="385"/>
      <c r="Z541" s="385"/>
      <c r="AA541" s="385"/>
      <c r="AB541" s="385"/>
      <c r="AC541" s="385"/>
    </row>
    <row r="542" spans="1:29" ht="12.75" customHeight="1">
      <c r="A542" s="385"/>
      <c r="B542" s="385"/>
      <c r="C542" s="385"/>
      <c r="D542" s="385"/>
      <c r="E542" s="385"/>
      <c r="F542" s="385"/>
      <c r="G542" s="385"/>
      <c r="H542" s="385"/>
      <c r="I542" s="385"/>
      <c r="J542" s="385"/>
      <c r="K542" s="385"/>
      <c r="L542" s="385"/>
      <c r="M542" s="385"/>
      <c r="N542" s="385"/>
      <c r="O542" s="385"/>
      <c r="P542" s="385"/>
      <c r="Q542" s="385"/>
      <c r="R542" s="385"/>
      <c r="S542" s="385"/>
      <c r="T542" s="385"/>
      <c r="U542" s="385"/>
      <c r="V542" s="385"/>
      <c r="W542" s="385"/>
      <c r="X542" s="385"/>
      <c r="Y542" s="385"/>
      <c r="Z542" s="385"/>
      <c r="AA542" s="385"/>
      <c r="AB542" s="385"/>
      <c r="AC542" s="385"/>
    </row>
    <row r="543" spans="1:29" ht="12.75" customHeight="1">
      <c r="A543" s="385"/>
      <c r="B543" s="385"/>
      <c r="C543" s="385"/>
      <c r="D543" s="385"/>
      <c r="E543" s="385"/>
      <c r="F543" s="385"/>
      <c r="G543" s="385"/>
      <c r="H543" s="385"/>
      <c r="I543" s="385"/>
      <c r="J543" s="385"/>
      <c r="K543" s="385"/>
      <c r="L543" s="385"/>
      <c r="M543" s="385"/>
      <c r="N543" s="385"/>
      <c r="O543" s="385"/>
      <c r="P543" s="385"/>
      <c r="Q543" s="385"/>
      <c r="R543" s="385"/>
      <c r="S543" s="385"/>
      <c r="T543" s="385"/>
      <c r="U543" s="385"/>
      <c r="V543" s="385"/>
      <c r="W543" s="385"/>
      <c r="X543" s="385"/>
      <c r="Y543" s="385"/>
      <c r="Z543" s="385"/>
      <c r="AA543" s="385"/>
      <c r="AB543" s="385"/>
      <c r="AC543" s="385"/>
    </row>
    <row r="544" spans="1:29" ht="12.75" customHeight="1">
      <c r="A544" s="385"/>
      <c r="B544" s="385"/>
      <c r="C544" s="385"/>
      <c r="D544" s="385"/>
      <c r="E544" s="385"/>
      <c r="F544" s="385"/>
      <c r="G544" s="385"/>
      <c r="H544" s="385"/>
      <c r="I544" s="385"/>
      <c r="J544" s="385"/>
      <c r="K544" s="385"/>
      <c r="L544" s="385"/>
      <c r="M544" s="385"/>
      <c r="N544" s="385"/>
      <c r="O544" s="385"/>
      <c r="P544" s="385"/>
      <c r="Q544" s="385"/>
      <c r="R544" s="385"/>
      <c r="S544" s="385"/>
      <c r="T544" s="385"/>
      <c r="U544" s="385"/>
      <c r="V544" s="385"/>
      <c r="W544" s="385"/>
      <c r="X544" s="385"/>
      <c r="Y544" s="385"/>
      <c r="Z544" s="385"/>
      <c r="AA544" s="385"/>
      <c r="AB544" s="385"/>
      <c r="AC544" s="385"/>
    </row>
    <row r="545" spans="1:29" ht="12.75" customHeight="1">
      <c r="A545" s="385"/>
      <c r="B545" s="385"/>
      <c r="C545" s="385"/>
      <c r="D545" s="385"/>
      <c r="E545" s="385"/>
      <c r="F545" s="385"/>
      <c r="G545" s="385"/>
      <c r="H545" s="385"/>
      <c r="I545" s="385"/>
      <c r="J545" s="385"/>
      <c r="K545" s="385"/>
      <c r="L545" s="385"/>
      <c r="M545" s="385"/>
      <c r="N545" s="385"/>
      <c r="O545" s="385"/>
      <c r="P545" s="385"/>
      <c r="Q545" s="385"/>
      <c r="R545" s="385"/>
      <c r="S545" s="385"/>
      <c r="T545" s="385"/>
      <c r="U545" s="385"/>
      <c r="V545" s="385"/>
      <c r="W545" s="385"/>
      <c r="X545" s="385"/>
      <c r="Y545" s="385"/>
      <c r="Z545" s="385"/>
      <c r="AA545" s="385"/>
      <c r="AB545" s="385"/>
      <c r="AC545" s="385"/>
    </row>
    <row r="546" spans="1:29" ht="12.75" customHeight="1">
      <c r="A546" s="385"/>
      <c r="B546" s="385"/>
      <c r="C546" s="385"/>
      <c r="D546" s="385"/>
      <c r="E546" s="385"/>
      <c r="F546" s="385"/>
      <c r="G546" s="385"/>
      <c r="H546" s="385"/>
      <c r="I546" s="385"/>
      <c r="J546" s="385"/>
      <c r="K546" s="385"/>
      <c r="L546" s="385"/>
      <c r="M546" s="385"/>
      <c r="N546" s="385"/>
      <c r="O546" s="385"/>
      <c r="P546" s="385"/>
      <c r="Q546" s="385"/>
      <c r="R546" s="385"/>
      <c r="S546" s="385"/>
      <c r="T546" s="385"/>
      <c r="U546" s="385"/>
      <c r="V546" s="385"/>
      <c r="W546" s="385"/>
      <c r="X546" s="385"/>
      <c r="Y546" s="385"/>
      <c r="Z546" s="385"/>
      <c r="AA546" s="385"/>
      <c r="AB546" s="385"/>
      <c r="AC546" s="385"/>
    </row>
    <row r="547" spans="1:29" ht="12.75" customHeight="1">
      <c r="A547" s="385"/>
      <c r="B547" s="385"/>
      <c r="C547" s="385"/>
      <c r="D547" s="385"/>
      <c r="E547" s="385"/>
      <c r="F547" s="385"/>
      <c r="G547" s="385"/>
      <c r="H547" s="385"/>
      <c r="I547" s="385"/>
      <c r="J547" s="385"/>
      <c r="K547" s="385"/>
      <c r="L547" s="385"/>
      <c r="M547" s="385"/>
      <c r="N547" s="385"/>
      <c r="O547" s="385"/>
      <c r="P547" s="385"/>
      <c r="Q547" s="385"/>
      <c r="R547" s="385"/>
      <c r="S547" s="385"/>
      <c r="T547" s="385"/>
      <c r="U547" s="385"/>
      <c r="V547" s="385"/>
      <c r="W547" s="385"/>
      <c r="X547" s="385"/>
      <c r="Y547" s="385"/>
      <c r="Z547" s="385"/>
      <c r="AA547" s="385"/>
      <c r="AB547" s="385"/>
      <c r="AC547" s="385"/>
    </row>
    <row r="548" spans="1:29" ht="12.75" customHeight="1">
      <c r="A548" s="385"/>
      <c r="B548" s="385"/>
      <c r="C548" s="385"/>
      <c r="D548" s="385"/>
      <c r="E548" s="385"/>
      <c r="F548" s="385"/>
      <c r="G548" s="385"/>
      <c r="H548" s="385"/>
      <c r="I548" s="385"/>
      <c r="J548" s="385"/>
      <c r="K548" s="385"/>
      <c r="L548" s="385"/>
      <c r="M548" s="385"/>
      <c r="N548" s="385"/>
      <c r="O548" s="385"/>
      <c r="P548" s="385"/>
      <c r="Q548" s="385"/>
      <c r="R548" s="385"/>
      <c r="S548" s="385"/>
      <c r="T548" s="385"/>
      <c r="U548" s="385"/>
      <c r="V548" s="385"/>
      <c r="W548" s="385"/>
      <c r="X548" s="385"/>
      <c r="Y548" s="385"/>
      <c r="Z548" s="385"/>
      <c r="AA548" s="385"/>
      <c r="AB548" s="385"/>
      <c r="AC548" s="385"/>
    </row>
    <row r="549" spans="1:29" ht="12.75" customHeight="1">
      <c r="A549" s="385"/>
      <c r="B549" s="385"/>
      <c r="C549" s="385"/>
      <c r="D549" s="385"/>
      <c r="E549" s="385"/>
      <c r="F549" s="385"/>
      <c r="G549" s="385"/>
      <c r="H549" s="385"/>
      <c r="I549" s="385"/>
      <c r="J549" s="385"/>
      <c r="K549" s="385"/>
      <c r="L549" s="385"/>
      <c r="M549" s="385"/>
      <c r="N549" s="385"/>
      <c r="O549" s="385"/>
      <c r="P549" s="385"/>
      <c r="Q549" s="385"/>
      <c r="R549" s="385"/>
      <c r="S549" s="385"/>
      <c r="T549" s="385"/>
      <c r="U549" s="385"/>
      <c r="V549" s="385"/>
      <c r="W549" s="385"/>
      <c r="X549" s="385"/>
      <c r="Y549" s="385"/>
      <c r="Z549" s="385"/>
      <c r="AA549" s="385"/>
      <c r="AB549" s="385"/>
      <c r="AC549" s="385"/>
    </row>
    <row r="550" spans="1:29" ht="12.75" customHeight="1">
      <c r="A550" s="385"/>
      <c r="B550" s="385"/>
      <c r="C550" s="385"/>
      <c r="D550" s="385"/>
      <c r="E550" s="385"/>
      <c r="F550" s="385"/>
      <c r="G550" s="385"/>
      <c r="H550" s="385"/>
      <c r="I550" s="385"/>
      <c r="J550" s="385"/>
      <c r="K550" s="385"/>
      <c r="L550" s="385"/>
      <c r="M550" s="385"/>
      <c r="N550" s="385"/>
      <c r="O550" s="385"/>
      <c r="P550" s="385"/>
      <c r="Q550" s="385"/>
      <c r="R550" s="385"/>
      <c r="S550" s="385"/>
      <c r="T550" s="385"/>
      <c r="U550" s="385"/>
      <c r="V550" s="385"/>
      <c r="W550" s="385"/>
      <c r="X550" s="385"/>
      <c r="Y550" s="385"/>
      <c r="Z550" s="385"/>
      <c r="AA550" s="385"/>
      <c r="AB550" s="385"/>
      <c r="AC550" s="385"/>
    </row>
    <row r="551" spans="1:29" ht="12.75" customHeight="1">
      <c r="A551" s="385"/>
      <c r="B551" s="385"/>
      <c r="C551" s="385"/>
      <c r="D551" s="385"/>
      <c r="E551" s="385"/>
      <c r="F551" s="385"/>
      <c r="G551" s="385"/>
      <c r="H551" s="385"/>
      <c r="I551" s="385"/>
      <c r="J551" s="385"/>
      <c r="K551" s="385"/>
      <c r="L551" s="385"/>
      <c r="M551" s="385"/>
      <c r="N551" s="385"/>
      <c r="O551" s="385"/>
      <c r="P551" s="385"/>
      <c r="Q551" s="385"/>
      <c r="R551" s="385"/>
      <c r="S551" s="385"/>
      <c r="T551" s="385"/>
      <c r="U551" s="385"/>
      <c r="V551" s="385"/>
      <c r="W551" s="385"/>
      <c r="X551" s="385"/>
      <c r="Y551" s="385"/>
      <c r="Z551" s="385"/>
      <c r="AA551" s="385"/>
      <c r="AB551" s="385"/>
      <c r="AC551" s="385"/>
    </row>
    <row r="552" spans="1:29" ht="12.75" customHeight="1">
      <c r="A552" s="385"/>
      <c r="B552" s="385"/>
      <c r="C552" s="385"/>
      <c r="D552" s="385"/>
      <c r="E552" s="385"/>
      <c r="F552" s="385"/>
      <c r="G552" s="385"/>
      <c r="H552" s="385"/>
      <c r="I552" s="385"/>
      <c r="J552" s="385"/>
      <c r="K552" s="385"/>
      <c r="L552" s="385"/>
      <c r="M552" s="385"/>
      <c r="N552" s="385"/>
      <c r="O552" s="385"/>
      <c r="P552" s="385"/>
      <c r="Q552" s="385"/>
      <c r="R552" s="385"/>
      <c r="S552" s="385"/>
      <c r="T552" s="385"/>
      <c r="U552" s="385"/>
      <c r="V552" s="385"/>
      <c r="W552" s="385"/>
      <c r="X552" s="385"/>
      <c r="Y552" s="385"/>
      <c r="Z552" s="385"/>
      <c r="AA552" s="385"/>
      <c r="AB552" s="385"/>
      <c r="AC552" s="385"/>
    </row>
    <row r="553" spans="1:29" ht="12.75" customHeight="1">
      <c r="A553" s="385"/>
      <c r="B553" s="385"/>
      <c r="C553" s="385"/>
      <c r="D553" s="385"/>
      <c r="E553" s="385"/>
      <c r="F553" s="385"/>
      <c r="G553" s="385"/>
      <c r="H553" s="385"/>
      <c r="I553" s="385"/>
      <c r="J553" s="385"/>
      <c r="K553" s="385"/>
      <c r="L553" s="385"/>
      <c r="M553" s="385"/>
      <c r="N553" s="385"/>
      <c r="O553" s="385"/>
      <c r="P553" s="385"/>
      <c r="Q553" s="385"/>
      <c r="R553" s="385"/>
      <c r="S553" s="385"/>
      <c r="T553" s="385"/>
      <c r="U553" s="385"/>
      <c r="V553" s="385"/>
      <c r="W553" s="385"/>
      <c r="X553" s="385"/>
      <c r="Y553" s="385"/>
      <c r="Z553" s="385"/>
      <c r="AA553" s="385"/>
      <c r="AB553" s="385"/>
      <c r="AC553" s="385"/>
    </row>
    <row r="554" spans="1:29" ht="12.75" customHeight="1">
      <c r="A554" s="385"/>
      <c r="B554" s="385"/>
      <c r="C554" s="385"/>
      <c r="D554" s="385"/>
      <c r="E554" s="385"/>
      <c r="F554" s="385"/>
      <c r="G554" s="385"/>
      <c r="H554" s="385"/>
      <c r="I554" s="385"/>
      <c r="J554" s="385"/>
      <c r="K554" s="385"/>
      <c r="L554" s="385"/>
      <c r="M554" s="385"/>
      <c r="N554" s="385"/>
      <c r="O554" s="385"/>
      <c r="P554" s="385"/>
      <c r="Q554" s="385"/>
      <c r="R554" s="385"/>
      <c r="S554" s="385"/>
      <c r="T554" s="385"/>
      <c r="U554" s="385"/>
      <c r="V554" s="385"/>
      <c r="W554" s="385"/>
      <c r="X554" s="385"/>
      <c r="Y554" s="385"/>
      <c r="Z554" s="385"/>
      <c r="AA554" s="385"/>
      <c r="AB554" s="385"/>
      <c r="AC554" s="385"/>
    </row>
    <row r="555" spans="1:29" ht="12.75" customHeight="1">
      <c r="A555" s="385"/>
      <c r="B555" s="385"/>
      <c r="C555" s="385"/>
      <c r="D555" s="385"/>
      <c r="E555" s="385"/>
      <c r="F555" s="385"/>
      <c r="G555" s="385"/>
      <c r="H555" s="385"/>
      <c r="I555" s="385"/>
      <c r="J555" s="385"/>
      <c r="K555" s="385"/>
      <c r="L555" s="385"/>
      <c r="M555" s="385"/>
      <c r="N555" s="385"/>
      <c r="O555" s="385"/>
      <c r="P555" s="385"/>
      <c r="Q555" s="385"/>
      <c r="R555" s="385"/>
      <c r="S555" s="385"/>
      <c r="T555" s="385"/>
      <c r="U555" s="385"/>
      <c r="V555" s="385"/>
      <c r="W555" s="385"/>
      <c r="X555" s="385"/>
      <c r="Y555" s="385"/>
      <c r="Z555" s="385"/>
      <c r="AA555" s="385"/>
      <c r="AB555" s="385"/>
      <c r="AC555" s="385"/>
    </row>
    <row r="556" spans="1:29" ht="12.75" customHeight="1">
      <c r="A556" s="385"/>
      <c r="B556" s="385"/>
      <c r="C556" s="385"/>
      <c r="D556" s="385"/>
      <c r="E556" s="385"/>
      <c r="F556" s="385"/>
      <c r="G556" s="385"/>
      <c r="H556" s="385"/>
      <c r="I556" s="385"/>
      <c r="J556" s="385"/>
      <c r="K556" s="385"/>
      <c r="L556" s="385"/>
      <c r="M556" s="385"/>
      <c r="N556" s="385"/>
      <c r="O556" s="385"/>
      <c r="P556" s="385"/>
      <c r="Q556" s="385"/>
      <c r="R556" s="385"/>
      <c r="S556" s="385"/>
      <c r="T556" s="385"/>
      <c r="U556" s="385"/>
      <c r="V556" s="385"/>
      <c r="W556" s="385"/>
      <c r="X556" s="385"/>
      <c r="Y556" s="385"/>
      <c r="Z556" s="385"/>
      <c r="AA556" s="385"/>
      <c r="AB556" s="385"/>
      <c r="AC556" s="385"/>
    </row>
    <row r="557" spans="1:29" ht="12.75" customHeight="1">
      <c r="A557" s="385"/>
      <c r="B557" s="385"/>
      <c r="C557" s="385"/>
      <c r="D557" s="385"/>
      <c r="E557" s="385"/>
      <c r="F557" s="385"/>
      <c r="G557" s="385"/>
      <c r="H557" s="385"/>
      <c r="I557" s="385"/>
      <c r="J557" s="385"/>
      <c r="K557" s="385"/>
      <c r="L557" s="385"/>
      <c r="M557" s="385"/>
      <c r="N557" s="385"/>
      <c r="O557" s="385"/>
      <c r="P557" s="385"/>
      <c r="Q557" s="385"/>
      <c r="R557" s="385"/>
      <c r="S557" s="385"/>
      <c r="T557" s="385"/>
      <c r="U557" s="385"/>
      <c r="V557" s="385"/>
      <c r="W557" s="385"/>
      <c r="X557" s="385"/>
      <c r="Y557" s="385"/>
      <c r="Z557" s="385"/>
      <c r="AA557" s="385"/>
      <c r="AB557" s="385"/>
      <c r="AC557" s="385"/>
    </row>
    <row r="558" spans="1:29" ht="12.75" customHeight="1">
      <c r="A558" s="385"/>
      <c r="B558" s="385"/>
      <c r="C558" s="385"/>
      <c r="D558" s="385"/>
      <c r="E558" s="385"/>
      <c r="F558" s="385"/>
      <c r="G558" s="385"/>
      <c r="H558" s="385"/>
      <c r="I558" s="385"/>
      <c r="J558" s="385"/>
      <c r="K558" s="385"/>
      <c r="L558" s="385"/>
      <c r="M558" s="385"/>
      <c r="N558" s="385"/>
      <c r="O558" s="385"/>
      <c r="P558" s="385"/>
      <c r="Q558" s="385"/>
      <c r="R558" s="385"/>
      <c r="S558" s="385"/>
      <c r="T558" s="385"/>
      <c r="U558" s="385"/>
      <c r="V558" s="385"/>
      <c r="W558" s="385"/>
      <c r="X558" s="385"/>
      <c r="Y558" s="385"/>
      <c r="Z558" s="385"/>
      <c r="AA558" s="385"/>
      <c r="AB558" s="385"/>
      <c r="AC558" s="385"/>
    </row>
    <row r="559" spans="1:29" ht="12.75" customHeight="1">
      <c r="A559" s="385"/>
      <c r="B559" s="385"/>
      <c r="C559" s="385"/>
      <c r="D559" s="385"/>
      <c r="E559" s="385"/>
      <c r="F559" s="385"/>
      <c r="G559" s="385"/>
      <c r="H559" s="385"/>
      <c r="I559" s="385"/>
      <c r="J559" s="385"/>
      <c r="K559" s="385"/>
      <c r="L559" s="385"/>
      <c r="M559" s="385"/>
      <c r="N559" s="385"/>
      <c r="O559" s="385"/>
      <c r="P559" s="385"/>
      <c r="Q559" s="385"/>
      <c r="R559" s="385"/>
      <c r="S559" s="385"/>
      <c r="T559" s="385"/>
      <c r="U559" s="385"/>
      <c r="V559" s="385"/>
      <c r="W559" s="385"/>
      <c r="X559" s="385"/>
      <c r="Y559" s="385"/>
      <c r="Z559" s="385"/>
      <c r="AA559" s="385"/>
      <c r="AB559" s="385"/>
      <c r="AC559" s="385"/>
    </row>
    <row r="560" spans="1:29" ht="12.75" customHeight="1">
      <c r="A560" s="385"/>
      <c r="B560" s="385"/>
      <c r="C560" s="385"/>
      <c r="D560" s="385"/>
      <c r="E560" s="385"/>
      <c r="F560" s="385"/>
      <c r="G560" s="385"/>
      <c r="H560" s="385"/>
      <c r="I560" s="385"/>
      <c r="J560" s="385"/>
      <c r="K560" s="385"/>
      <c r="L560" s="385"/>
      <c r="M560" s="385"/>
      <c r="N560" s="385"/>
      <c r="O560" s="385"/>
      <c r="P560" s="385"/>
      <c r="Q560" s="385"/>
      <c r="R560" s="385"/>
      <c r="S560" s="385"/>
      <c r="T560" s="385"/>
      <c r="U560" s="385"/>
      <c r="V560" s="385"/>
      <c r="W560" s="385"/>
      <c r="X560" s="385"/>
      <c r="Y560" s="385"/>
      <c r="Z560" s="385"/>
      <c r="AA560" s="385"/>
      <c r="AB560" s="385"/>
      <c r="AC560" s="385"/>
    </row>
    <row r="561" spans="1:29" ht="12.75" customHeight="1">
      <c r="A561" s="385"/>
      <c r="B561" s="385"/>
      <c r="C561" s="385"/>
      <c r="D561" s="385"/>
      <c r="E561" s="385"/>
      <c r="F561" s="385"/>
      <c r="G561" s="385"/>
      <c r="H561" s="385"/>
      <c r="I561" s="385"/>
      <c r="J561" s="385"/>
      <c r="K561" s="385"/>
      <c r="L561" s="385"/>
      <c r="M561" s="385"/>
      <c r="N561" s="385"/>
      <c r="O561" s="385"/>
      <c r="P561" s="385"/>
      <c r="Q561" s="385"/>
      <c r="R561" s="385"/>
      <c r="S561" s="385"/>
      <c r="T561" s="385"/>
      <c r="U561" s="385"/>
      <c r="V561" s="385"/>
      <c r="W561" s="385"/>
      <c r="X561" s="385"/>
      <c r="Y561" s="385"/>
      <c r="Z561" s="385"/>
      <c r="AA561" s="385"/>
      <c r="AB561" s="385"/>
      <c r="AC561" s="385"/>
    </row>
    <row r="562" spans="1:29" ht="12.75" customHeight="1">
      <c r="A562" s="385"/>
      <c r="B562" s="385"/>
      <c r="C562" s="385"/>
      <c r="D562" s="385"/>
      <c r="E562" s="385"/>
      <c r="F562" s="385"/>
      <c r="G562" s="385"/>
      <c r="H562" s="385"/>
      <c r="I562" s="385"/>
      <c r="J562" s="385"/>
      <c r="K562" s="385"/>
      <c r="L562" s="385"/>
      <c r="M562" s="385"/>
      <c r="N562" s="385"/>
      <c r="O562" s="385"/>
      <c r="P562" s="385"/>
      <c r="Q562" s="385"/>
      <c r="R562" s="385"/>
      <c r="S562" s="385"/>
      <c r="T562" s="385"/>
      <c r="U562" s="385"/>
      <c r="V562" s="385"/>
      <c r="W562" s="385"/>
      <c r="X562" s="385"/>
      <c r="Y562" s="385"/>
      <c r="Z562" s="385"/>
      <c r="AA562" s="385"/>
      <c r="AB562" s="385"/>
      <c r="AC562" s="385"/>
    </row>
    <row r="563" spans="1:29" ht="12.75" customHeight="1">
      <c r="A563" s="385"/>
      <c r="B563" s="385"/>
      <c r="C563" s="385"/>
      <c r="D563" s="385"/>
      <c r="E563" s="385"/>
      <c r="F563" s="385"/>
      <c r="G563" s="385"/>
      <c r="H563" s="385"/>
      <c r="I563" s="385"/>
      <c r="J563" s="385"/>
      <c r="K563" s="385"/>
      <c r="L563" s="385"/>
      <c r="M563" s="385"/>
      <c r="N563" s="385"/>
      <c r="O563" s="385"/>
      <c r="P563" s="385"/>
      <c r="Q563" s="385"/>
      <c r="R563" s="385"/>
      <c r="S563" s="385"/>
      <c r="T563" s="385"/>
      <c r="U563" s="385"/>
      <c r="V563" s="385"/>
      <c r="W563" s="385"/>
      <c r="X563" s="385"/>
      <c r="Y563" s="385"/>
      <c r="Z563" s="385"/>
      <c r="AA563" s="385"/>
      <c r="AB563" s="385"/>
      <c r="AC563" s="385"/>
    </row>
    <row r="564" spans="1:29" ht="12.75" customHeight="1">
      <c r="A564" s="385"/>
      <c r="B564" s="385"/>
      <c r="C564" s="385"/>
      <c r="D564" s="385"/>
      <c r="E564" s="385"/>
      <c r="F564" s="385"/>
      <c r="G564" s="385"/>
      <c r="H564" s="385"/>
      <c r="I564" s="385"/>
      <c r="J564" s="385"/>
      <c r="K564" s="385"/>
      <c r="L564" s="385"/>
      <c r="M564" s="385"/>
      <c r="N564" s="385"/>
      <c r="O564" s="385"/>
      <c r="P564" s="385"/>
      <c r="Q564" s="385"/>
      <c r="R564" s="385"/>
      <c r="S564" s="385"/>
      <c r="T564" s="385"/>
      <c r="U564" s="385"/>
      <c r="V564" s="385"/>
      <c r="W564" s="385"/>
      <c r="X564" s="385"/>
      <c r="Y564" s="385"/>
      <c r="Z564" s="385"/>
      <c r="AA564" s="385"/>
      <c r="AB564" s="385"/>
      <c r="AC564" s="385"/>
    </row>
    <row r="565" spans="1:29" ht="12.75" customHeight="1">
      <c r="A565" s="385"/>
      <c r="B565" s="385"/>
      <c r="C565" s="385"/>
      <c r="D565" s="385"/>
      <c r="E565" s="385"/>
      <c r="F565" s="385"/>
      <c r="G565" s="385"/>
      <c r="H565" s="385"/>
      <c r="I565" s="385"/>
      <c r="J565" s="385"/>
      <c r="K565" s="385"/>
      <c r="L565" s="385"/>
      <c r="M565" s="385"/>
      <c r="N565" s="385"/>
      <c r="O565" s="385"/>
      <c r="P565" s="385"/>
      <c r="Q565" s="385"/>
      <c r="R565" s="385"/>
      <c r="S565" s="385"/>
      <c r="T565" s="385"/>
      <c r="U565" s="385"/>
      <c r="V565" s="385"/>
      <c r="W565" s="385"/>
      <c r="X565" s="385"/>
      <c r="Y565" s="385"/>
      <c r="Z565" s="385"/>
      <c r="AA565" s="385"/>
      <c r="AB565" s="385"/>
      <c r="AC565" s="385"/>
    </row>
    <row r="566" spans="1:29" ht="12.75" customHeight="1">
      <c r="A566" s="385"/>
      <c r="B566" s="385"/>
      <c r="C566" s="385"/>
      <c r="D566" s="385"/>
      <c r="E566" s="385"/>
      <c r="F566" s="385"/>
      <c r="G566" s="385"/>
      <c r="H566" s="385"/>
      <c r="I566" s="385"/>
      <c r="J566" s="385"/>
      <c r="K566" s="385"/>
      <c r="L566" s="385"/>
      <c r="M566" s="385"/>
      <c r="N566" s="385"/>
      <c r="O566" s="385"/>
      <c r="P566" s="385"/>
      <c r="Q566" s="385"/>
      <c r="R566" s="385"/>
      <c r="S566" s="385"/>
      <c r="T566" s="385"/>
      <c r="U566" s="385"/>
      <c r="V566" s="385"/>
      <c r="W566" s="385"/>
      <c r="X566" s="385"/>
      <c r="Y566" s="385"/>
      <c r="Z566" s="385"/>
      <c r="AA566" s="385"/>
      <c r="AB566" s="385"/>
      <c r="AC566" s="385"/>
    </row>
    <row r="567" spans="1:29" ht="12.75" customHeight="1">
      <c r="A567" s="385"/>
      <c r="B567" s="385"/>
      <c r="C567" s="385"/>
      <c r="D567" s="385"/>
      <c r="E567" s="385"/>
      <c r="F567" s="385"/>
      <c r="G567" s="385"/>
      <c r="H567" s="385"/>
      <c r="I567" s="385"/>
      <c r="J567" s="385"/>
      <c r="K567" s="385"/>
      <c r="L567" s="385"/>
      <c r="M567" s="385"/>
      <c r="N567" s="385"/>
      <c r="O567" s="385"/>
      <c r="P567" s="385"/>
      <c r="Q567" s="385"/>
      <c r="R567" s="385"/>
      <c r="S567" s="385"/>
      <c r="T567" s="385"/>
      <c r="U567" s="385"/>
      <c r="V567" s="385"/>
      <c r="W567" s="385"/>
      <c r="X567" s="385"/>
      <c r="Y567" s="385"/>
      <c r="Z567" s="385"/>
      <c r="AA567" s="385"/>
      <c r="AB567" s="385"/>
      <c r="AC567" s="385"/>
    </row>
    <row r="568" spans="1:29" ht="12.75" customHeight="1">
      <c r="A568" s="385"/>
      <c r="B568" s="385"/>
      <c r="C568" s="385"/>
      <c r="D568" s="385"/>
      <c r="E568" s="385"/>
      <c r="F568" s="385"/>
      <c r="G568" s="385"/>
      <c r="H568" s="385"/>
      <c r="I568" s="385"/>
      <c r="J568" s="385"/>
      <c r="K568" s="385"/>
      <c r="L568" s="385"/>
      <c r="M568" s="385"/>
      <c r="N568" s="385"/>
      <c r="O568" s="385"/>
      <c r="P568" s="385"/>
      <c r="Q568" s="385"/>
      <c r="R568" s="385"/>
      <c r="S568" s="385"/>
      <c r="T568" s="385"/>
      <c r="U568" s="385"/>
      <c r="V568" s="385"/>
      <c r="W568" s="385"/>
      <c r="X568" s="385"/>
      <c r="Y568" s="385"/>
      <c r="Z568" s="385"/>
      <c r="AA568" s="385"/>
      <c r="AB568" s="385"/>
      <c r="AC568" s="385"/>
    </row>
    <row r="569" spans="1:29" ht="12.75" customHeight="1">
      <c r="A569" s="385"/>
      <c r="B569" s="385"/>
      <c r="C569" s="385"/>
      <c r="D569" s="385"/>
      <c r="E569" s="385"/>
      <c r="F569" s="385"/>
      <c r="G569" s="385"/>
      <c r="H569" s="385"/>
      <c r="I569" s="385"/>
      <c r="J569" s="385"/>
      <c r="K569" s="385"/>
      <c r="L569" s="385"/>
      <c r="M569" s="385"/>
      <c r="N569" s="385"/>
      <c r="O569" s="385"/>
      <c r="P569" s="385"/>
      <c r="Q569" s="385"/>
      <c r="R569" s="385"/>
      <c r="S569" s="385"/>
      <c r="T569" s="385"/>
      <c r="U569" s="385"/>
      <c r="V569" s="385"/>
      <c r="W569" s="385"/>
      <c r="X569" s="385"/>
      <c r="Y569" s="385"/>
      <c r="Z569" s="385"/>
      <c r="AA569" s="385"/>
      <c r="AB569" s="385"/>
      <c r="AC569" s="385"/>
    </row>
    <row r="570" spans="1:29" ht="12.75" customHeight="1">
      <c r="A570" s="385"/>
      <c r="B570" s="385"/>
      <c r="C570" s="385"/>
      <c r="D570" s="385"/>
      <c r="E570" s="385"/>
      <c r="F570" s="385"/>
      <c r="G570" s="385"/>
      <c r="H570" s="385"/>
      <c r="I570" s="385"/>
      <c r="J570" s="385"/>
      <c r="K570" s="385"/>
      <c r="L570" s="385"/>
      <c r="M570" s="385"/>
      <c r="N570" s="385"/>
      <c r="O570" s="385"/>
      <c r="P570" s="385"/>
      <c r="Q570" s="385"/>
      <c r="R570" s="385"/>
      <c r="S570" s="385"/>
      <c r="T570" s="385"/>
      <c r="U570" s="385"/>
      <c r="V570" s="385"/>
      <c r="W570" s="385"/>
      <c r="X570" s="385"/>
      <c r="Y570" s="385"/>
      <c r="Z570" s="385"/>
      <c r="AA570" s="385"/>
      <c r="AB570" s="385"/>
      <c r="AC570" s="385"/>
    </row>
    <row r="571" spans="1:29" ht="12.75" customHeight="1">
      <c r="A571" s="385"/>
      <c r="B571" s="385"/>
      <c r="C571" s="385"/>
      <c r="D571" s="385"/>
      <c r="E571" s="385"/>
      <c r="F571" s="385"/>
      <c r="G571" s="385"/>
      <c r="H571" s="385"/>
      <c r="I571" s="385"/>
      <c r="J571" s="385"/>
      <c r="K571" s="385"/>
      <c r="L571" s="385"/>
      <c r="M571" s="385"/>
      <c r="N571" s="385"/>
      <c r="O571" s="385"/>
      <c r="P571" s="385"/>
      <c r="Q571" s="385"/>
      <c r="R571" s="385"/>
      <c r="S571" s="385"/>
      <c r="T571" s="385"/>
      <c r="U571" s="385"/>
      <c r="V571" s="385"/>
      <c r="W571" s="385"/>
      <c r="X571" s="385"/>
      <c r="Y571" s="385"/>
      <c r="Z571" s="385"/>
      <c r="AA571" s="385"/>
      <c r="AB571" s="385"/>
      <c r="AC571" s="385"/>
    </row>
    <row r="572" spans="1:29" ht="12.75" customHeight="1">
      <c r="A572" s="385"/>
      <c r="B572" s="385"/>
      <c r="C572" s="385"/>
      <c r="D572" s="385"/>
      <c r="E572" s="385"/>
      <c r="F572" s="385"/>
      <c r="G572" s="385"/>
      <c r="H572" s="385"/>
      <c r="I572" s="385"/>
      <c r="J572" s="385"/>
      <c r="K572" s="385"/>
      <c r="L572" s="385"/>
      <c r="M572" s="385"/>
      <c r="N572" s="385"/>
      <c r="O572" s="385"/>
      <c r="P572" s="385"/>
      <c r="Q572" s="385"/>
      <c r="R572" s="385"/>
      <c r="S572" s="385"/>
      <c r="T572" s="385"/>
      <c r="U572" s="385"/>
      <c r="V572" s="385"/>
      <c r="W572" s="385"/>
      <c r="X572" s="385"/>
      <c r="Y572" s="385"/>
      <c r="Z572" s="385"/>
      <c r="AA572" s="385"/>
      <c r="AB572" s="385"/>
      <c r="AC572" s="385"/>
    </row>
    <row r="573" spans="1:29" ht="12.75" customHeight="1">
      <c r="A573" s="385"/>
      <c r="B573" s="385"/>
      <c r="C573" s="385"/>
      <c r="D573" s="385"/>
      <c r="E573" s="385"/>
      <c r="F573" s="385"/>
      <c r="G573" s="385"/>
      <c r="H573" s="385"/>
      <c r="I573" s="385"/>
      <c r="J573" s="385"/>
      <c r="K573" s="385"/>
      <c r="L573" s="385"/>
      <c r="M573" s="385"/>
      <c r="N573" s="385"/>
      <c r="O573" s="385"/>
      <c r="P573" s="385"/>
      <c r="Q573" s="385"/>
      <c r="R573" s="385"/>
      <c r="S573" s="385"/>
      <c r="T573" s="385"/>
      <c r="U573" s="385"/>
      <c r="V573" s="385"/>
      <c r="W573" s="385"/>
      <c r="X573" s="385"/>
      <c r="Y573" s="385"/>
      <c r="Z573" s="385"/>
      <c r="AA573" s="385"/>
      <c r="AB573" s="385"/>
      <c r="AC573" s="385"/>
    </row>
    <row r="574" spans="1:29" ht="12.75" customHeight="1">
      <c r="A574" s="385"/>
      <c r="B574" s="385"/>
      <c r="C574" s="385"/>
      <c r="D574" s="385"/>
      <c r="E574" s="385"/>
      <c r="F574" s="385"/>
      <c r="G574" s="385"/>
      <c r="H574" s="385"/>
      <c r="I574" s="385"/>
      <c r="J574" s="385"/>
      <c r="K574" s="385"/>
      <c r="L574" s="385"/>
      <c r="M574" s="385"/>
      <c r="N574" s="385"/>
      <c r="O574" s="385"/>
      <c r="P574" s="385"/>
      <c r="Q574" s="385"/>
      <c r="R574" s="385"/>
      <c r="S574" s="385"/>
      <c r="T574" s="385"/>
      <c r="U574" s="385"/>
      <c r="V574" s="385"/>
      <c r="W574" s="385"/>
      <c r="X574" s="385"/>
      <c r="Y574" s="385"/>
      <c r="Z574" s="385"/>
      <c r="AA574" s="385"/>
      <c r="AB574" s="385"/>
      <c r="AC574" s="385"/>
    </row>
    <row r="575" spans="1:29" ht="12.75" customHeight="1">
      <c r="A575" s="385"/>
      <c r="B575" s="385"/>
      <c r="C575" s="385"/>
      <c r="D575" s="385"/>
      <c r="E575" s="385"/>
      <c r="F575" s="385"/>
      <c r="G575" s="385"/>
      <c r="H575" s="385"/>
      <c r="I575" s="385"/>
      <c r="J575" s="385"/>
      <c r="K575" s="385"/>
      <c r="L575" s="385"/>
      <c r="M575" s="385"/>
      <c r="N575" s="385"/>
      <c r="O575" s="385"/>
      <c r="P575" s="385"/>
      <c r="Q575" s="385"/>
      <c r="R575" s="385"/>
      <c r="S575" s="385"/>
      <c r="T575" s="385"/>
      <c r="U575" s="385"/>
      <c r="V575" s="385"/>
      <c r="W575" s="385"/>
      <c r="X575" s="385"/>
      <c r="Y575" s="385"/>
      <c r="Z575" s="385"/>
      <c r="AA575" s="385"/>
      <c r="AB575" s="385"/>
      <c r="AC575" s="385"/>
    </row>
    <row r="576" spans="1:29" ht="12.75" customHeight="1">
      <c r="A576" s="385"/>
      <c r="B576" s="385"/>
      <c r="C576" s="385"/>
      <c r="D576" s="385"/>
      <c r="E576" s="385"/>
      <c r="F576" s="385"/>
      <c r="G576" s="385"/>
      <c r="H576" s="385"/>
      <c r="I576" s="385"/>
      <c r="J576" s="385"/>
      <c r="K576" s="385"/>
      <c r="L576" s="385"/>
      <c r="M576" s="385"/>
      <c r="N576" s="385"/>
      <c r="O576" s="385"/>
      <c r="P576" s="385"/>
      <c r="Q576" s="385"/>
      <c r="R576" s="385"/>
      <c r="S576" s="385"/>
      <c r="T576" s="385"/>
      <c r="U576" s="385"/>
      <c r="V576" s="385"/>
      <c r="W576" s="385"/>
      <c r="X576" s="385"/>
      <c r="Y576" s="385"/>
      <c r="Z576" s="385"/>
      <c r="AA576" s="385"/>
      <c r="AB576" s="385"/>
      <c r="AC576" s="385"/>
    </row>
    <row r="577" spans="1:29" ht="12.75" customHeight="1">
      <c r="A577" s="385"/>
      <c r="B577" s="385"/>
      <c r="C577" s="385"/>
      <c r="D577" s="385"/>
      <c r="E577" s="385"/>
      <c r="F577" s="385"/>
      <c r="G577" s="385"/>
      <c r="H577" s="385"/>
      <c r="I577" s="385"/>
      <c r="J577" s="385"/>
      <c r="K577" s="385"/>
      <c r="L577" s="385"/>
      <c r="M577" s="385"/>
      <c r="N577" s="385"/>
      <c r="O577" s="385"/>
      <c r="P577" s="385"/>
      <c r="Q577" s="385"/>
      <c r="R577" s="385"/>
      <c r="S577" s="385"/>
      <c r="T577" s="385"/>
      <c r="U577" s="385"/>
      <c r="V577" s="385"/>
      <c r="W577" s="385"/>
      <c r="X577" s="385"/>
      <c r="Y577" s="385"/>
      <c r="Z577" s="385"/>
      <c r="AA577" s="385"/>
      <c r="AB577" s="385"/>
      <c r="AC577" s="385"/>
    </row>
    <row r="578" spans="1:29" ht="12.75" customHeight="1">
      <c r="A578" s="385"/>
      <c r="B578" s="385"/>
      <c r="C578" s="385"/>
      <c r="D578" s="385"/>
      <c r="E578" s="385"/>
      <c r="F578" s="385"/>
      <c r="G578" s="385"/>
      <c r="H578" s="385"/>
      <c r="I578" s="385"/>
      <c r="J578" s="385"/>
      <c r="K578" s="385"/>
      <c r="L578" s="385"/>
      <c r="M578" s="385"/>
      <c r="N578" s="385"/>
      <c r="O578" s="385"/>
      <c r="P578" s="385"/>
      <c r="Q578" s="385"/>
      <c r="R578" s="385"/>
      <c r="S578" s="385"/>
      <c r="T578" s="385"/>
      <c r="U578" s="385"/>
      <c r="V578" s="385"/>
      <c r="W578" s="385"/>
      <c r="X578" s="385"/>
      <c r="Y578" s="385"/>
      <c r="Z578" s="385"/>
      <c r="AA578" s="385"/>
      <c r="AB578" s="385"/>
      <c r="AC578" s="385"/>
    </row>
    <row r="579" spans="1:29" ht="12.75" customHeight="1">
      <c r="A579" s="385"/>
      <c r="B579" s="385"/>
      <c r="C579" s="385"/>
      <c r="D579" s="385"/>
      <c r="E579" s="385"/>
      <c r="F579" s="385"/>
      <c r="G579" s="385"/>
      <c r="H579" s="385"/>
      <c r="I579" s="385"/>
      <c r="J579" s="385"/>
      <c r="K579" s="385"/>
      <c r="L579" s="385"/>
      <c r="M579" s="385"/>
      <c r="N579" s="385"/>
      <c r="O579" s="385"/>
      <c r="P579" s="385"/>
      <c r="Q579" s="385"/>
      <c r="R579" s="385"/>
      <c r="S579" s="385"/>
      <c r="T579" s="385"/>
      <c r="U579" s="385"/>
      <c r="V579" s="385"/>
      <c r="W579" s="385"/>
      <c r="X579" s="385"/>
      <c r="Y579" s="385"/>
      <c r="Z579" s="385"/>
      <c r="AA579" s="385"/>
      <c r="AB579" s="385"/>
      <c r="AC579" s="385"/>
    </row>
    <row r="580" spans="1:29" ht="12.75" customHeight="1">
      <c r="A580" s="385"/>
      <c r="B580" s="385"/>
      <c r="C580" s="385"/>
      <c r="D580" s="385"/>
      <c r="E580" s="385"/>
      <c r="F580" s="385"/>
      <c r="G580" s="385"/>
      <c r="H580" s="385"/>
      <c r="I580" s="385"/>
      <c r="J580" s="385"/>
      <c r="K580" s="385"/>
      <c r="L580" s="385"/>
      <c r="M580" s="385"/>
      <c r="N580" s="385"/>
      <c r="O580" s="385"/>
      <c r="P580" s="385"/>
      <c r="Q580" s="385"/>
      <c r="R580" s="385"/>
      <c r="S580" s="385"/>
      <c r="T580" s="385"/>
      <c r="U580" s="385"/>
      <c r="V580" s="385"/>
      <c r="W580" s="385"/>
      <c r="X580" s="385"/>
      <c r="Y580" s="385"/>
      <c r="Z580" s="385"/>
      <c r="AA580" s="385"/>
      <c r="AB580" s="385"/>
      <c r="AC580" s="385"/>
    </row>
    <row r="581" spans="1:29" ht="12.75" customHeight="1">
      <c r="A581" s="385"/>
      <c r="B581" s="385"/>
      <c r="C581" s="385"/>
      <c r="D581" s="385"/>
      <c r="E581" s="385"/>
      <c r="F581" s="385"/>
      <c r="G581" s="385"/>
      <c r="H581" s="385"/>
      <c r="I581" s="385"/>
      <c r="J581" s="385"/>
      <c r="K581" s="385"/>
      <c r="L581" s="385"/>
      <c r="M581" s="385"/>
      <c r="N581" s="385"/>
      <c r="O581" s="385"/>
      <c r="P581" s="385"/>
      <c r="Q581" s="385"/>
      <c r="R581" s="385"/>
      <c r="S581" s="385"/>
      <c r="T581" s="385"/>
      <c r="U581" s="385"/>
      <c r="V581" s="385"/>
      <c r="W581" s="385"/>
      <c r="X581" s="385"/>
      <c r="Y581" s="385"/>
      <c r="Z581" s="385"/>
      <c r="AA581" s="385"/>
      <c r="AB581" s="385"/>
      <c r="AC581" s="385"/>
    </row>
    <row r="582" spans="1:29" ht="12.75" customHeight="1">
      <c r="A582" s="385"/>
      <c r="B582" s="385"/>
      <c r="C582" s="385"/>
      <c r="D582" s="385"/>
      <c r="E582" s="385"/>
      <c r="F582" s="385"/>
      <c r="G582" s="385"/>
      <c r="H582" s="385"/>
      <c r="I582" s="385"/>
      <c r="J582" s="385"/>
      <c r="K582" s="385"/>
      <c r="L582" s="385"/>
      <c r="M582" s="385"/>
      <c r="N582" s="385"/>
      <c r="O582" s="385"/>
      <c r="P582" s="385"/>
      <c r="Q582" s="385"/>
      <c r="R582" s="385"/>
      <c r="S582" s="385"/>
      <c r="T582" s="385"/>
      <c r="U582" s="385"/>
      <c r="V582" s="385"/>
      <c r="W582" s="385"/>
      <c r="X582" s="385"/>
      <c r="Y582" s="385"/>
      <c r="Z582" s="385"/>
      <c r="AA582" s="385"/>
      <c r="AB582" s="385"/>
      <c r="AC582" s="385"/>
    </row>
    <row r="583" spans="1:29" ht="12.75" customHeight="1">
      <c r="A583" s="385"/>
      <c r="B583" s="385"/>
      <c r="C583" s="385"/>
      <c r="D583" s="385"/>
      <c r="E583" s="385"/>
      <c r="F583" s="385"/>
      <c r="G583" s="385"/>
      <c r="H583" s="385"/>
      <c r="I583" s="385"/>
      <c r="J583" s="385"/>
      <c r="K583" s="385"/>
      <c r="L583" s="385"/>
      <c r="M583" s="385"/>
      <c r="N583" s="385"/>
      <c r="O583" s="385"/>
      <c r="P583" s="385"/>
      <c r="Q583" s="385"/>
      <c r="R583" s="385"/>
      <c r="S583" s="385"/>
      <c r="T583" s="385"/>
      <c r="U583" s="385"/>
      <c r="V583" s="385"/>
      <c r="W583" s="385"/>
      <c r="X583" s="385"/>
      <c r="Y583" s="385"/>
      <c r="Z583" s="385"/>
      <c r="AA583" s="385"/>
      <c r="AB583" s="385"/>
      <c r="AC583" s="385"/>
    </row>
    <row r="584" spans="1:29" ht="12.75" customHeight="1">
      <c r="A584" s="385"/>
      <c r="B584" s="385"/>
      <c r="C584" s="385"/>
      <c r="D584" s="385"/>
      <c r="E584" s="385"/>
      <c r="F584" s="385"/>
      <c r="G584" s="385"/>
      <c r="H584" s="385"/>
      <c r="I584" s="385"/>
      <c r="J584" s="385"/>
      <c r="K584" s="385"/>
      <c r="L584" s="385"/>
      <c r="M584" s="385"/>
      <c r="N584" s="385"/>
      <c r="O584" s="385"/>
      <c r="P584" s="385"/>
      <c r="Q584" s="385"/>
      <c r="R584" s="385"/>
      <c r="S584" s="385"/>
      <c r="T584" s="385"/>
      <c r="U584" s="385"/>
      <c r="V584" s="385"/>
      <c r="W584" s="385"/>
      <c r="X584" s="385"/>
      <c r="Y584" s="385"/>
      <c r="Z584" s="385"/>
      <c r="AA584" s="385"/>
      <c r="AB584" s="385"/>
      <c r="AC584" s="385"/>
    </row>
    <row r="585" spans="1:29" ht="12.75" customHeight="1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  <c r="K585" s="385"/>
      <c r="L585" s="385"/>
      <c r="M585" s="385"/>
      <c r="N585" s="385"/>
      <c r="O585" s="385"/>
      <c r="P585" s="385"/>
      <c r="Q585" s="385"/>
      <c r="R585" s="385"/>
      <c r="S585" s="385"/>
      <c r="T585" s="385"/>
      <c r="U585" s="385"/>
      <c r="V585" s="385"/>
      <c r="W585" s="385"/>
      <c r="X585" s="385"/>
      <c r="Y585" s="385"/>
      <c r="Z585" s="385"/>
      <c r="AA585" s="385"/>
      <c r="AB585" s="385"/>
      <c r="AC585" s="385"/>
    </row>
    <row r="586" spans="1:29" ht="12.75" customHeight="1">
      <c r="A586" s="385"/>
      <c r="B586" s="385"/>
      <c r="C586" s="385"/>
      <c r="D586" s="385"/>
      <c r="E586" s="385"/>
      <c r="F586" s="385"/>
      <c r="G586" s="385"/>
      <c r="H586" s="385"/>
      <c r="I586" s="385"/>
      <c r="J586" s="385"/>
      <c r="K586" s="385"/>
      <c r="L586" s="385"/>
      <c r="M586" s="385"/>
      <c r="N586" s="385"/>
      <c r="O586" s="385"/>
      <c r="P586" s="385"/>
      <c r="Q586" s="385"/>
      <c r="R586" s="385"/>
      <c r="S586" s="385"/>
      <c r="T586" s="385"/>
      <c r="U586" s="385"/>
      <c r="V586" s="385"/>
      <c r="W586" s="385"/>
      <c r="X586" s="385"/>
      <c r="Y586" s="385"/>
      <c r="Z586" s="385"/>
      <c r="AA586" s="385"/>
      <c r="AB586" s="385"/>
      <c r="AC586" s="385"/>
    </row>
    <row r="587" spans="1:29" ht="12.75" customHeight="1">
      <c r="A587" s="385"/>
      <c r="B587" s="385"/>
      <c r="C587" s="385"/>
      <c r="D587" s="385"/>
      <c r="E587" s="385"/>
      <c r="F587" s="385"/>
      <c r="G587" s="385"/>
      <c r="H587" s="385"/>
      <c r="I587" s="385"/>
      <c r="J587" s="385"/>
      <c r="K587" s="385"/>
      <c r="L587" s="385"/>
      <c r="M587" s="385"/>
      <c r="N587" s="385"/>
      <c r="O587" s="385"/>
      <c r="P587" s="385"/>
      <c r="Q587" s="385"/>
      <c r="R587" s="385"/>
      <c r="S587" s="385"/>
      <c r="T587" s="385"/>
      <c r="U587" s="385"/>
      <c r="V587" s="385"/>
      <c r="W587" s="385"/>
      <c r="X587" s="385"/>
      <c r="Y587" s="385"/>
      <c r="Z587" s="385"/>
      <c r="AA587" s="385"/>
      <c r="AB587" s="385"/>
      <c r="AC587" s="385"/>
    </row>
    <row r="588" spans="1:29" ht="12.75" customHeight="1">
      <c r="A588" s="385"/>
      <c r="B588" s="385"/>
      <c r="C588" s="385"/>
      <c r="D588" s="385"/>
      <c r="E588" s="385"/>
      <c r="F588" s="385"/>
      <c r="G588" s="385"/>
      <c r="H588" s="385"/>
      <c r="I588" s="385"/>
      <c r="J588" s="385"/>
      <c r="K588" s="385"/>
      <c r="L588" s="385"/>
      <c r="M588" s="385"/>
      <c r="N588" s="385"/>
      <c r="O588" s="385"/>
      <c r="P588" s="385"/>
      <c r="Q588" s="385"/>
      <c r="R588" s="385"/>
      <c r="S588" s="385"/>
      <c r="T588" s="385"/>
      <c r="U588" s="385"/>
      <c r="V588" s="385"/>
      <c r="W588" s="385"/>
      <c r="X588" s="385"/>
      <c r="Y588" s="385"/>
      <c r="Z588" s="385"/>
      <c r="AA588" s="385"/>
      <c r="AB588" s="385"/>
      <c r="AC588" s="385"/>
    </row>
    <row r="589" spans="1:29" ht="12.75" customHeight="1">
      <c r="A589" s="385"/>
      <c r="B589" s="385"/>
      <c r="C589" s="385"/>
      <c r="D589" s="385"/>
      <c r="E589" s="385"/>
      <c r="F589" s="385"/>
      <c r="G589" s="385"/>
      <c r="H589" s="385"/>
      <c r="I589" s="385"/>
      <c r="J589" s="385"/>
      <c r="K589" s="385"/>
      <c r="L589" s="385"/>
      <c r="M589" s="385"/>
      <c r="N589" s="385"/>
      <c r="O589" s="385"/>
      <c r="P589" s="385"/>
      <c r="Q589" s="385"/>
      <c r="R589" s="385"/>
      <c r="S589" s="385"/>
      <c r="T589" s="385"/>
      <c r="U589" s="385"/>
      <c r="V589" s="385"/>
      <c r="W589" s="385"/>
      <c r="X589" s="385"/>
      <c r="Y589" s="385"/>
      <c r="Z589" s="385"/>
      <c r="AA589" s="385"/>
      <c r="AB589" s="385"/>
      <c r="AC589" s="385"/>
    </row>
    <row r="590" spans="1:29" ht="12.75" customHeight="1">
      <c r="A590" s="385"/>
      <c r="B590" s="385"/>
      <c r="C590" s="385"/>
      <c r="D590" s="385"/>
      <c r="E590" s="385"/>
      <c r="F590" s="385"/>
      <c r="G590" s="385"/>
      <c r="H590" s="385"/>
      <c r="I590" s="385"/>
      <c r="J590" s="385"/>
      <c r="K590" s="385"/>
      <c r="L590" s="385"/>
      <c r="M590" s="385"/>
      <c r="N590" s="385"/>
      <c r="O590" s="385"/>
      <c r="P590" s="385"/>
      <c r="Q590" s="385"/>
      <c r="R590" s="385"/>
      <c r="S590" s="385"/>
      <c r="T590" s="385"/>
      <c r="U590" s="385"/>
      <c r="V590" s="385"/>
      <c r="W590" s="385"/>
      <c r="X590" s="385"/>
      <c r="Y590" s="385"/>
      <c r="Z590" s="385"/>
      <c r="AA590" s="385"/>
      <c r="AB590" s="385"/>
      <c r="AC590" s="385"/>
    </row>
    <row r="591" spans="1:29" ht="12.75" customHeight="1">
      <c r="A591" s="385"/>
      <c r="B591" s="385"/>
      <c r="C591" s="385"/>
      <c r="D591" s="385"/>
      <c r="E591" s="385"/>
      <c r="F591" s="385"/>
      <c r="G591" s="385"/>
      <c r="H591" s="385"/>
      <c r="I591" s="385"/>
      <c r="J591" s="385"/>
      <c r="K591" s="385"/>
      <c r="L591" s="385"/>
      <c r="M591" s="385"/>
      <c r="N591" s="385"/>
      <c r="O591" s="385"/>
      <c r="P591" s="385"/>
      <c r="Q591" s="385"/>
      <c r="R591" s="385"/>
      <c r="S591" s="385"/>
      <c r="T591" s="385"/>
      <c r="U591" s="385"/>
      <c r="V591" s="385"/>
      <c r="W591" s="385"/>
      <c r="X591" s="385"/>
      <c r="Y591" s="385"/>
      <c r="Z591" s="385"/>
      <c r="AA591" s="385"/>
      <c r="AB591" s="385"/>
      <c r="AC591" s="385"/>
    </row>
    <row r="592" spans="1:29" ht="12.75" customHeight="1">
      <c r="A592" s="385"/>
      <c r="B592" s="385"/>
      <c r="C592" s="385"/>
      <c r="D592" s="385"/>
      <c r="E592" s="385"/>
      <c r="F592" s="385"/>
      <c r="G592" s="385"/>
      <c r="H592" s="385"/>
      <c r="I592" s="385"/>
      <c r="J592" s="385"/>
      <c r="K592" s="385"/>
      <c r="L592" s="385"/>
      <c r="M592" s="385"/>
      <c r="N592" s="385"/>
      <c r="O592" s="385"/>
      <c r="P592" s="385"/>
      <c r="Q592" s="385"/>
      <c r="R592" s="385"/>
      <c r="S592" s="385"/>
      <c r="T592" s="385"/>
      <c r="U592" s="385"/>
      <c r="V592" s="385"/>
      <c r="W592" s="385"/>
      <c r="X592" s="385"/>
      <c r="Y592" s="385"/>
      <c r="Z592" s="385"/>
      <c r="AA592" s="385"/>
      <c r="AB592" s="385"/>
      <c r="AC592" s="385"/>
    </row>
    <row r="593" spans="1:29" ht="12.75" customHeight="1">
      <c r="A593" s="385"/>
      <c r="B593" s="385"/>
      <c r="C593" s="385"/>
      <c r="D593" s="385"/>
      <c r="E593" s="385"/>
      <c r="F593" s="385"/>
      <c r="G593" s="385"/>
      <c r="H593" s="385"/>
      <c r="I593" s="385"/>
      <c r="J593" s="385"/>
      <c r="K593" s="385"/>
      <c r="L593" s="385"/>
      <c r="M593" s="385"/>
      <c r="N593" s="385"/>
      <c r="O593" s="385"/>
      <c r="P593" s="385"/>
      <c r="Q593" s="385"/>
      <c r="R593" s="385"/>
      <c r="S593" s="385"/>
      <c r="T593" s="385"/>
      <c r="U593" s="385"/>
      <c r="V593" s="385"/>
      <c r="W593" s="385"/>
      <c r="X593" s="385"/>
      <c r="Y593" s="385"/>
      <c r="Z593" s="385"/>
      <c r="AA593" s="385"/>
      <c r="AB593" s="385"/>
      <c r="AC593" s="385"/>
    </row>
    <row r="594" spans="1:29" ht="12.75" customHeight="1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  <c r="K594" s="385"/>
      <c r="L594" s="385"/>
      <c r="M594" s="385"/>
      <c r="N594" s="385"/>
      <c r="O594" s="385"/>
      <c r="P594" s="385"/>
      <c r="Q594" s="385"/>
      <c r="R594" s="385"/>
      <c r="S594" s="385"/>
      <c r="T594" s="385"/>
      <c r="U594" s="385"/>
      <c r="V594" s="385"/>
      <c r="W594" s="385"/>
      <c r="X594" s="385"/>
      <c r="Y594" s="385"/>
      <c r="Z594" s="385"/>
      <c r="AA594" s="385"/>
      <c r="AB594" s="385"/>
      <c r="AC594" s="385"/>
    </row>
    <row r="595" spans="1:29" ht="12.75" customHeight="1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  <c r="K595" s="385"/>
      <c r="L595" s="385"/>
      <c r="M595" s="385"/>
      <c r="N595" s="385"/>
      <c r="O595" s="385"/>
      <c r="P595" s="385"/>
      <c r="Q595" s="385"/>
      <c r="R595" s="385"/>
      <c r="S595" s="385"/>
      <c r="T595" s="385"/>
      <c r="U595" s="385"/>
      <c r="V595" s="385"/>
      <c r="W595" s="385"/>
      <c r="X595" s="385"/>
      <c r="Y595" s="385"/>
      <c r="Z595" s="385"/>
      <c r="AA595" s="385"/>
      <c r="AB595" s="385"/>
      <c r="AC595" s="385"/>
    </row>
    <row r="596" spans="1:29" ht="12.75" customHeight="1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  <c r="K596" s="385"/>
      <c r="L596" s="385"/>
      <c r="M596" s="385"/>
      <c r="N596" s="385"/>
      <c r="O596" s="385"/>
      <c r="P596" s="385"/>
      <c r="Q596" s="385"/>
      <c r="R596" s="385"/>
      <c r="S596" s="385"/>
      <c r="T596" s="385"/>
      <c r="U596" s="385"/>
      <c r="V596" s="385"/>
      <c r="W596" s="385"/>
      <c r="X596" s="385"/>
      <c r="Y596" s="385"/>
      <c r="Z596" s="385"/>
      <c r="AA596" s="385"/>
      <c r="AB596" s="385"/>
      <c r="AC596" s="385"/>
    </row>
    <row r="597" spans="1:29" ht="12.75" customHeight="1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K597" s="385"/>
      <c r="L597" s="385"/>
      <c r="M597" s="385"/>
      <c r="N597" s="385"/>
      <c r="O597" s="385"/>
      <c r="P597" s="385"/>
      <c r="Q597" s="385"/>
      <c r="R597" s="385"/>
      <c r="S597" s="385"/>
      <c r="T597" s="385"/>
      <c r="U597" s="385"/>
      <c r="V597" s="385"/>
      <c r="W597" s="385"/>
      <c r="X597" s="385"/>
      <c r="Y597" s="385"/>
      <c r="Z597" s="385"/>
      <c r="AA597" s="385"/>
      <c r="AB597" s="385"/>
      <c r="AC597" s="385"/>
    </row>
    <row r="598" spans="1:29" ht="12.75" customHeight="1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  <c r="K598" s="385"/>
      <c r="L598" s="385"/>
      <c r="M598" s="385"/>
      <c r="N598" s="385"/>
      <c r="O598" s="385"/>
      <c r="P598" s="385"/>
      <c r="Q598" s="385"/>
      <c r="R598" s="385"/>
      <c r="S598" s="385"/>
      <c r="T598" s="385"/>
      <c r="U598" s="385"/>
      <c r="V598" s="385"/>
      <c r="W598" s="385"/>
      <c r="X598" s="385"/>
      <c r="Y598" s="385"/>
      <c r="Z598" s="385"/>
      <c r="AA598" s="385"/>
      <c r="AB598" s="385"/>
      <c r="AC598" s="385"/>
    </row>
    <row r="599" spans="1:29" ht="12.75" customHeight="1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  <c r="K599" s="385"/>
      <c r="L599" s="385"/>
      <c r="M599" s="385"/>
      <c r="N599" s="385"/>
      <c r="O599" s="385"/>
      <c r="P599" s="385"/>
      <c r="Q599" s="385"/>
      <c r="R599" s="385"/>
      <c r="S599" s="385"/>
      <c r="T599" s="385"/>
      <c r="U599" s="385"/>
      <c r="V599" s="385"/>
      <c r="W599" s="385"/>
      <c r="X599" s="385"/>
      <c r="Y599" s="385"/>
      <c r="Z599" s="385"/>
      <c r="AA599" s="385"/>
      <c r="AB599" s="385"/>
      <c r="AC599" s="385"/>
    </row>
    <row r="600" spans="1:29" ht="12.75" customHeight="1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  <c r="K600" s="385"/>
      <c r="L600" s="385"/>
      <c r="M600" s="385"/>
      <c r="N600" s="385"/>
      <c r="O600" s="385"/>
      <c r="P600" s="385"/>
      <c r="Q600" s="385"/>
      <c r="R600" s="385"/>
      <c r="S600" s="385"/>
      <c r="T600" s="385"/>
      <c r="U600" s="385"/>
      <c r="V600" s="385"/>
      <c r="W600" s="385"/>
      <c r="X600" s="385"/>
      <c r="Y600" s="385"/>
      <c r="Z600" s="385"/>
      <c r="AA600" s="385"/>
      <c r="AB600" s="385"/>
      <c r="AC600" s="385"/>
    </row>
    <row r="601" spans="1:29" ht="12.75" customHeight="1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  <c r="K601" s="385"/>
      <c r="L601" s="385"/>
      <c r="M601" s="385"/>
      <c r="N601" s="385"/>
      <c r="O601" s="385"/>
      <c r="P601" s="385"/>
      <c r="Q601" s="385"/>
      <c r="R601" s="385"/>
      <c r="S601" s="385"/>
      <c r="T601" s="385"/>
      <c r="U601" s="385"/>
      <c r="V601" s="385"/>
      <c r="W601" s="385"/>
      <c r="X601" s="385"/>
      <c r="Y601" s="385"/>
      <c r="Z601" s="385"/>
      <c r="AA601" s="385"/>
      <c r="AB601" s="385"/>
      <c r="AC601" s="385"/>
    </row>
    <row r="602" spans="1:29" ht="12.75" customHeight="1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  <c r="K602" s="385"/>
      <c r="L602" s="385"/>
      <c r="M602" s="385"/>
      <c r="N602" s="385"/>
      <c r="O602" s="385"/>
      <c r="P602" s="385"/>
      <c r="Q602" s="385"/>
      <c r="R602" s="385"/>
      <c r="S602" s="385"/>
      <c r="T602" s="385"/>
      <c r="U602" s="385"/>
      <c r="V602" s="385"/>
      <c r="W602" s="385"/>
      <c r="X602" s="385"/>
      <c r="Y602" s="385"/>
      <c r="Z602" s="385"/>
      <c r="AA602" s="385"/>
      <c r="AB602" s="385"/>
      <c r="AC602" s="385"/>
    </row>
    <row r="603" spans="1:29" ht="12.75" customHeight="1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  <c r="K603" s="385"/>
      <c r="L603" s="385"/>
      <c r="M603" s="385"/>
      <c r="N603" s="385"/>
      <c r="O603" s="385"/>
      <c r="P603" s="385"/>
      <c r="Q603" s="385"/>
      <c r="R603" s="385"/>
      <c r="S603" s="385"/>
      <c r="T603" s="385"/>
      <c r="U603" s="385"/>
      <c r="V603" s="385"/>
      <c r="W603" s="385"/>
      <c r="X603" s="385"/>
      <c r="Y603" s="385"/>
      <c r="Z603" s="385"/>
      <c r="AA603" s="385"/>
      <c r="AB603" s="385"/>
      <c r="AC603" s="385"/>
    </row>
    <row r="604" spans="1:29" ht="12.75" customHeight="1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  <c r="K604" s="385"/>
      <c r="L604" s="385"/>
      <c r="M604" s="385"/>
      <c r="N604" s="385"/>
      <c r="O604" s="385"/>
      <c r="P604" s="385"/>
      <c r="Q604" s="385"/>
      <c r="R604" s="385"/>
      <c r="S604" s="385"/>
      <c r="T604" s="385"/>
      <c r="U604" s="385"/>
      <c r="V604" s="385"/>
      <c r="W604" s="385"/>
      <c r="X604" s="385"/>
      <c r="Y604" s="385"/>
      <c r="Z604" s="385"/>
      <c r="AA604" s="385"/>
      <c r="AB604" s="385"/>
      <c r="AC604" s="385"/>
    </row>
    <row r="605" spans="1:29" ht="12.75" customHeight="1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  <c r="K605" s="385"/>
      <c r="L605" s="385"/>
      <c r="M605" s="385"/>
      <c r="N605" s="385"/>
      <c r="O605" s="385"/>
      <c r="P605" s="385"/>
      <c r="Q605" s="385"/>
      <c r="R605" s="385"/>
      <c r="S605" s="385"/>
      <c r="T605" s="385"/>
      <c r="U605" s="385"/>
      <c r="V605" s="385"/>
      <c r="W605" s="385"/>
      <c r="X605" s="385"/>
      <c r="Y605" s="385"/>
      <c r="Z605" s="385"/>
      <c r="AA605" s="385"/>
      <c r="AB605" s="385"/>
      <c r="AC605" s="385"/>
    </row>
    <row r="606" spans="1:29" ht="12.75" customHeight="1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  <c r="K606" s="385"/>
      <c r="L606" s="385"/>
      <c r="M606" s="385"/>
      <c r="N606" s="385"/>
      <c r="O606" s="385"/>
      <c r="P606" s="385"/>
      <c r="Q606" s="385"/>
      <c r="R606" s="385"/>
      <c r="S606" s="385"/>
      <c r="T606" s="385"/>
      <c r="U606" s="385"/>
      <c r="V606" s="385"/>
      <c r="W606" s="385"/>
      <c r="X606" s="385"/>
      <c r="Y606" s="385"/>
      <c r="Z606" s="385"/>
      <c r="AA606" s="385"/>
      <c r="AB606" s="385"/>
      <c r="AC606" s="385"/>
    </row>
    <row r="607" spans="1:29" ht="12.75" customHeight="1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  <c r="K607" s="385"/>
      <c r="L607" s="385"/>
      <c r="M607" s="385"/>
      <c r="N607" s="385"/>
      <c r="O607" s="385"/>
      <c r="P607" s="385"/>
      <c r="Q607" s="385"/>
      <c r="R607" s="385"/>
      <c r="S607" s="385"/>
      <c r="T607" s="385"/>
      <c r="U607" s="385"/>
      <c r="V607" s="385"/>
      <c r="W607" s="385"/>
      <c r="X607" s="385"/>
      <c r="Y607" s="385"/>
      <c r="Z607" s="385"/>
      <c r="AA607" s="385"/>
      <c r="AB607" s="385"/>
      <c r="AC607" s="385"/>
    </row>
    <row r="608" spans="1:29" ht="12.75" customHeight="1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  <c r="K608" s="385"/>
      <c r="L608" s="385"/>
      <c r="M608" s="385"/>
      <c r="N608" s="385"/>
      <c r="O608" s="385"/>
      <c r="P608" s="385"/>
      <c r="Q608" s="385"/>
      <c r="R608" s="385"/>
      <c r="S608" s="385"/>
      <c r="T608" s="385"/>
      <c r="U608" s="385"/>
      <c r="V608" s="385"/>
      <c r="W608" s="385"/>
      <c r="X608" s="385"/>
      <c r="Y608" s="385"/>
      <c r="Z608" s="385"/>
      <c r="AA608" s="385"/>
      <c r="AB608" s="385"/>
      <c r="AC608" s="385"/>
    </row>
    <row r="609" spans="1:29" ht="12.75" customHeight="1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  <c r="K609" s="385"/>
      <c r="L609" s="385"/>
      <c r="M609" s="385"/>
      <c r="N609" s="385"/>
      <c r="O609" s="385"/>
      <c r="P609" s="385"/>
      <c r="Q609" s="385"/>
      <c r="R609" s="385"/>
      <c r="S609" s="385"/>
      <c r="T609" s="385"/>
      <c r="U609" s="385"/>
      <c r="V609" s="385"/>
      <c r="W609" s="385"/>
      <c r="X609" s="385"/>
      <c r="Y609" s="385"/>
      <c r="Z609" s="385"/>
      <c r="AA609" s="385"/>
      <c r="AB609" s="385"/>
      <c r="AC609" s="385"/>
    </row>
    <row r="610" spans="1:29" ht="12.75" customHeight="1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  <c r="K610" s="385"/>
      <c r="L610" s="385"/>
      <c r="M610" s="385"/>
      <c r="N610" s="385"/>
      <c r="O610" s="385"/>
      <c r="P610" s="385"/>
      <c r="Q610" s="385"/>
      <c r="R610" s="385"/>
      <c r="S610" s="385"/>
      <c r="T610" s="385"/>
      <c r="U610" s="385"/>
      <c r="V610" s="385"/>
      <c r="W610" s="385"/>
      <c r="X610" s="385"/>
      <c r="Y610" s="385"/>
      <c r="Z610" s="385"/>
      <c r="AA610" s="385"/>
      <c r="AB610" s="385"/>
      <c r="AC610" s="385"/>
    </row>
    <row r="611" spans="1:29" ht="12.75" customHeight="1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  <c r="K611" s="385"/>
      <c r="L611" s="385"/>
      <c r="M611" s="385"/>
      <c r="N611" s="385"/>
      <c r="O611" s="385"/>
      <c r="P611" s="385"/>
      <c r="Q611" s="385"/>
      <c r="R611" s="385"/>
      <c r="S611" s="385"/>
      <c r="T611" s="385"/>
      <c r="U611" s="385"/>
      <c r="V611" s="385"/>
      <c r="W611" s="385"/>
      <c r="X611" s="385"/>
      <c r="Y611" s="385"/>
      <c r="Z611" s="385"/>
      <c r="AA611" s="385"/>
      <c r="AB611" s="385"/>
      <c r="AC611" s="385"/>
    </row>
    <row r="612" spans="1:29" ht="12.75" customHeight="1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  <c r="K612" s="385"/>
      <c r="L612" s="385"/>
      <c r="M612" s="385"/>
      <c r="N612" s="385"/>
      <c r="O612" s="385"/>
      <c r="P612" s="385"/>
      <c r="Q612" s="385"/>
      <c r="R612" s="385"/>
      <c r="S612" s="385"/>
      <c r="T612" s="385"/>
      <c r="U612" s="385"/>
      <c r="V612" s="385"/>
      <c r="W612" s="385"/>
      <c r="X612" s="385"/>
      <c r="Y612" s="385"/>
      <c r="Z612" s="385"/>
      <c r="AA612" s="385"/>
      <c r="AB612" s="385"/>
      <c r="AC612" s="385"/>
    </row>
    <row r="613" spans="1:29" ht="12.75" customHeight="1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  <c r="K613" s="385"/>
      <c r="L613" s="385"/>
      <c r="M613" s="385"/>
      <c r="N613" s="385"/>
      <c r="O613" s="385"/>
      <c r="P613" s="385"/>
      <c r="Q613" s="385"/>
      <c r="R613" s="385"/>
      <c r="S613" s="385"/>
      <c r="T613" s="385"/>
      <c r="U613" s="385"/>
      <c r="V613" s="385"/>
      <c r="W613" s="385"/>
      <c r="X613" s="385"/>
      <c r="Y613" s="385"/>
      <c r="Z613" s="385"/>
      <c r="AA613" s="385"/>
      <c r="AB613" s="385"/>
      <c r="AC613" s="385"/>
    </row>
    <row r="614" spans="1:29" ht="12.75" customHeight="1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  <c r="K614" s="385"/>
      <c r="L614" s="385"/>
      <c r="M614" s="385"/>
      <c r="N614" s="385"/>
      <c r="O614" s="385"/>
      <c r="P614" s="385"/>
      <c r="Q614" s="385"/>
      <c r="R614" s="385"/>
      <c r="S614" s="385"/>
      <c r="T614" s="385"/>
      <c r="U614" s="385"/>
      <c r="V614" s="385"/>
      <c r="W614" s="385"/>
      <c r="X614" s="385"/>
      <c r="Y614" s="385"/>
      <c r="Z614" s="385"/>
      <c r="AA614" s="385"/>
      <c r="AB614" s="385"/>
      <c r="AC614" s="385"/>
    </row>
    <row r="615" spans="1:29" ht="12.75" customHeight="1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  <c r="K615" s="385"/>
      <c r="L615" s="385"/>
      <c r="M615" s="385"/>
      <c r="N615" s="385"/>
      <c r="O615" s="385"/>
      <c r="P615" s="385"/>
      <c r="Q615" s="385"/>
      <c r="R615" s="385"/>
      <c r="S615" s="385"/>
      <c r="T615" s="385"/>
      <c r="U615" s="385"/>
      <c r="V615" s="385"/>
      <c r="W615" s="385"/>
      <c r="X615" s="385"/>
      <c r="Y615" s="385"/>
      <c r="Z615" s="385"/>
      <c r="AA615" s="385"/>
      <c r="AB615" s="385"/>
      <c r="AC615" s="385"/>
    </row>
    <row r="616" spans="1:29" ht="12.75" customHeight="1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  <c r="K616" s="385"/>
      <c r="L616" s="385"/>
      <c r="M616" s="385"/>
      <c r="N616" s="385"/>
      <c r="O616" s="385"/>
      <c r="P616" s="385"/>
      <c r="Q616" s="385"/>
      <c r="R616" s="385"/>
      <c r="S616" s="385"/>
      <c r="T616" s="385"/>
      <c r="U616" s="385"/>
      <c r="V616" s="385"/>
      <c r="W616" s="385"/>
      <c r="X616" s="385"/>
      <c r="Y616" s="385"/>
      <c r="Z616" s="385"/>
      <c r="AA616" s="385"/>
      <c r="AB616" s="385"/>
      <c r="AC616" s="385"/>
    </row>
    <row r="617" spans="1:29" ht="12.75" customHeight="1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  <c r="K617" s="385"/>
      <c r="L617" s="385"/>
      <c r="M617" s="385"/>
      <c r="N617" s="385"/>
      <c r="O617" s="385"/>
      <c r="P617" s="385"/>
      <c r="Q617" s="385"/>
      <c r="R617" s="385"/>
      <c r="S617" s="385"/>
      <c r="T617" s="385"/>
      <c r="U617" s="385"/>
      <c r="V617" s="385"/>
      <c r="W617" s="385"/>
      <c r="X617" s="385"/>
      <c r="Y617" s="385"/>
      <c r="Z617" s="385"/>
      <c r="AA617" s="385"/>
      <c r="AB617" s="385"/>
      <c r="AC617" s="385"/>
    </row>
    <row r="618" spans="1:29" ht="12.75" customHeight="1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  <c r="K618" s="385"/>
      <c r="L618" s="385"/>
      <c r="M618" s="385"/>
      <c r="N618" s="385"/>
      <c r="O618" s="385"/>
      <c r="P618" s="385"/>
      <c r="Q618" s="385"/>
      <c r="R618" s="385"/>
      <c r="S618" s="385"/>
      <c r="T618" s="385"/>
      <c r="U618" s="385"/>
      <c r="V618" s="385"/>
      <c r="W618" s="385"/>
      <c r="X618" s="385"/>
      <c r="Y618" s="385"/>
      <c r="Z618" s="385"/>
      <c r="AA618" s="385"/>
      <c r="AB618" s="385"/>
      <c r="AC618" s="385"/>
    </row>
    <row r="619" spans="1:29" ht="12.75" customHeight="1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  <c r="K619" s="385"/>
      <c r="L619" s="385"/>
      <c r="M619" s="385"/>
      <c r="N619" s="385"/>
      <c r="O619" s="385"/>
      <c r="P619" s="385"/>
      <c r="Q619" s="385"/>
      <c r="R619" s="385"/>
      <c r="S619" s="385"/>
      <c r="T619" s="385"/>
      <c r="U619" s="385"/>
      <c r="V619" s="385"/>
      <c r="W619" s="385"/>
      <c r="X619" s="385"/>
      <c r="Y619" s="385"/>
      <c r="Z619" s="385"/>
      <c r="AA619" s="385"/>
      <c r="AB619" s="385"/>
      <c r="AC619" s="385"/>
    </row>
    <row r="620" spans="1:29" ht="12.75" customHeight="1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  <c r="K620" s="385"/>
      <c r="L620" s="385"/>
      <c r="M620" s="385"/>
      <c r="N620" s="385"/>
      <c r="O620" s="385"/>
      <c r="P620" s="385"/>
      <c r="Q620" s="385"/>
      <c r="R620" s="385"/>
      <c r="S620" s="385"/>
      <c r="T620" s="385"/>
      <c r="U620" s="385"/>
      <c r="V620" s="385"/>
      <c r="W620" s="385"/>
      <c r="X620" s="385"/>
      <c r="Y620" s="385"/>
      <c r="Z620" s="385"/>
      <c r="AA620" s="385"/>
      <c r="AB620" s="385"/>
      <c r="AC620" s="385"/>
    </row>
    <row r="621" spans="1:29" ht="12.75" customHeight="1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  <c r="K621" s="385"/>
      <c r="L621" s="385"/>
      <c r="M621" s="385"/>
      <c r="N621" s="385"/>
      <c r="O621" s="385"/>
      <c r="P621" s="385"/>
      <c r="Q621" s="385"/>
      <c r="R621" s="385"/>
      <c r="S621" s="385"/>
      <c r="T621" s="385"/>
      <c r="U621" s="385"/>
      <c r="V621" s="385"/>
      <c r="W621" s="385"/>
      <c r="X621" s="385"/>
      <c r="Y621" s="385"/>
      <c r="Z621" s="385"/>
      <c r="AA621" s="385"/>
      <c r="AB621" s="385"/>
      <c r="AC621" s="385"/>
    </row>
    <row r="622" spans="1:29" ht="12.75" customHeight="1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  <c r="K622" s="385"/>
      <c r="L622" s="385"/>
      <c r="M622" s="385"/>
      <c r="N622" s="385"/>
      <c r="O622" s="385"/>
      <c r="P622" s="385"/>
      <c r="Q622" s="385"/>
      <c r="R622" s="385"/>
      <c r="S622" s="385"/>
      <c r="T622" s="385"/>
      <c r="U622" s="385"/>
      <c r="V622" s="385"/>
      <c r="W622" s="385"/>
      <c r="X622" s="385"/>
      <c r="Y622" s="385"/>
      <c r="Z622" s="385"/>
      <c r="AA622" s="385"/>
      <c r="AB622" s="385"/>
      <c r="AC622" s="385"/>
    </row>
    <row r="623" spans="1:29" ht="12.75" customHeight="1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  <c r="K623" s="385"/>
      <c r="L623" s="385"/>
      <c r="M623" s="385"/>
      <c r="N623" s="385"/>
      <c r="O623" s="385"/>
      <c r="P623" s="385"/>
      <c r="Q623" s="385"/>
      <c r="R623" s="385"/>
      <c r="S623" s="385"/>
      <c r="T623" s="385"/>
      <c r="U623" s="385"/>
      <c r="V623" s="385"/>
      <c r="W623" s="385"/>
      <c r="X623" s="385"/>
      <c r="Y623" s="385"/>
      <c r="Z623" s="385"/>
      <c r="AA623" s="385"/>
      <c r="AB623" s="385"/>
      <c r="AC623" s="385"/>
    </row>
    <row r="624" spans="1:29" ht="12.75" customHeight="1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  <c r="K624" s="385"/>
      <c r="L624" s="385"/>
      <c r="M624" s="385"/>
      <c r="N624" s="385"/>
      <c r="O624" s="385"/>
      <c r="P624" s="385"/>
      <c r="Q624" s="385"/>
      <c r="R624" s="385"/>
      <c r="S624" s="385"/>
      <c r="T624" s="385"/>
      <c r="U624" s="385"/>
      <c r="V624" s="385"/>
      <c r="W624" s="385"/>
      <c r="X624" s="385"/>
      <c r="Y624" s="385"/>
      <c r="Z624" s="385"/>
      <c r="AA624" s="385"/>
      <c r="AB624" s="385"/>
      <c r="AC624" s="385"/>
    </row>
    <row r="625" spans="1:29" ht="12.75" customHeight="1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  <c r="K625" s="385"/>
      <c r="L625" s="385"/>
      <c r="M625" s="385"/>
      <c r="N625" s="385"/>
      <c r="O625" s="385"/>
      <c r="P625" s="385"/>
      <c r="Q625" s="385"/>
      <c r="R625" s="385"/>
      <c r="S625" s="385"/>
      <c r="T625" s="385"/>
      <c r="U625" s="385"/>
      <c r="V625" s="385"/>
      <c r="W625" s="385"/>
      <c r="X625" s="385"/>
      <c r="Y625" s="385"/>
      <c r="Z625" s="385"/>
      <c r="AA625" s="385"/>
      <c r="AB625" s="385"/>
      <c r="AC625" s="385"/>
    </row>
    <row r="626" spans="1:29" ht="12.75" customHeight="1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  <c r="K626" s="385"/>
      <c r="L626" s="385"/>
      <c r="M626" s="385"/>
      <c r="N626" s="385"/>
      <c r="O626" s="385"/>
      <c r="P626" s="385"/>
      <c r="Q626" s="385"/>
      <c r="R626" s="385"/>
      <c r="S626" s="385"/>
      <c r="T626" s="385"/>
      <c r="U626" s="385"/>
      <c r="V626" s="385"/>
      <c r="W626" s="385"/>
      <c r="X626" s="385"/>
      <c r="Y626" s="385"/>
      <c r="Z626" s="385"/>
      <c r="AA626" s="385"/>
      <c r="AB626" s="385"/>
      <c r="AC626" s="385"/>
    </row>
    <row r="627" spans="1:29" ht="12.75" customHeight="1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  <c r="K627" s="385"/>
      <c r="L627" s="385"/>
      <c r="M627" s="385"/>
      <c r="N627" s="385"/>
      <c r="O627" s="385"/>
      <c r="P627" s="385"/>
      <c r="Q627" s="385"/>
      <c r="R627" s="385"/>
      <c r="S627" s="385"/>
      <c r="T627" s="385"/>
      <c r="U627" s="385"/>
      <c r="V627" s="385"/>
      <c r="W627" s="385"/>
      <c r="X627" s="385"/>
      <c r="Y627" s="385"/>
      <c r="Z627" s="385"/>
      <c r="AA627" s="385"/>
      <c r="AB627" s="385"/>
      <c r="AC627" s="385"/>
    </row>
    <row r="628" spans="1:29" ht="12.75" customHeight="1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  <c r="K628" s="385"/>
      <c r="L628" s="385"/>
      <c r="M628" s="385"/>
      <c r="N628" s="385"/>
      <c r="O628" s="385"/>
      <c r="P628" s="385"/>
      <c r="Q628" s="385"/>
      <c r="R628" s="385"/>
      <c r="S628" s="385"/>
      <c r="T628" s="385"/>
      <c r="U628" s="385"/>
      <c r="V628" s="385"/>
      <c r="W628" s="385"/>
      <c r="X628" s="385"/>
      <c r="Y628" s="385"/>
      <c r="Z628" s="385"/>
      <c r="AA628" s="385"/>
      <c r="AB628" s="385"/>
      <c r="AC628" s="385"/>
    </row>
    <row r="629" spans="1:29" ht="12.75" customHeight="1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  <c r="K629" s="385"/>
      <c r="L629" s="385"/>
      <c r="M629" s="385"/>
      <c r="N629" s="385"/>
      <c r="O629" s="385"/>
      <c r="P629" s="385"/>
      <c r="Q629" s="385"/>
      <c r="R629" s="385"/>
      <c r="S629" s="385"/>
      <c r="T629" s="385"/>
      <c r="U629" s="385"/>
      <c r="V629" s="385"/>
      <c r="W629" s="385"/>
      <c r="X629" s="385"/>
      <c r="Y629" s="385"/>
      <c r="Z629" s="385"/>
      <c r="AA629" s="385"/>
      <c r="AB629" s="385"/>
      <c r="AC629" s="385"/>
    </row>
    <row r="630" spans="1:29" ht="12.75" customHeight="1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  <c r="K630" s="385"/>
      <c r="L630" s="385"/>
      <c r="M630" s="385"/>
      <c r="N630" s="385"/>
      <c r="O630" s="385"/>
      <c r="P630" s="385"/>
      <c r="Q630" s="385"/>
      <c r="R630" s="385"/>
      <c r="S630" s="385"/>
      <c r="T630" s="385"/>
      <c r="U630" s="385"/>
      <c r="V630" s="385"/>
      <c r="W630" s="385"/>
      <c r="X630" s="385"/>
      <c r="Y630" s="385"/>
      <c r="Z630" s="385"/>
      <c r="AA630" s="385"/>
      <c r="AB630" s="385"/>
      <c r="AC630" s="385"/>
    </row>
    <row r="631" spans="1:29" ht="12.75" customHeight="1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  <c r="K631" s="385"/>
      <c r="L631" s="385"/>
      <c r="M631" s="385"/>
      <c r="N631" s="385"/>
      <c r="O631" s="385"/>
      <c r="P631" s="385"/>
      <c r="Q631" s="385"/>
      <c r="R631" s="385"/>
      <c r="S631" s="385"/>
      <c r="T631" s="385"/>
      <c r="U631" s="385"/>
      <c r="V631" s="385"/>
      <c r="W631" s="385"/>
      <c r="X631" s="385"/>
      <c r="Y631" s="385"/>
      <c r="Z631" s="385"/>
      <c r="AA631" s="385"/>
      <c r="AB631" s="385"/>
      <c r="AC631" s="385"/>
    </row>
    <row r="632" spans="1:29" ht="12.75" customHeight="1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  <c r="K632" s="385"/>
      <c r="L632" s="385"/>
      <c r="M632" s="385"/>
      <c r="N632" s="385"/>
      <c r="O632" s="385"/>
      <c r="P632" s="385"/>
      <c r="Q632" s="385"/>
      <c r="R632" s="385"/>
      <c r="S632" s="385"/>
      <c r="T632" s="385"/>
      <c r="U632" s="385"/>
      <c r="V632" s="385"/>
      <c r="W632" s="385"/>
      <c r="X632" s="385"/>
      <c r="Y632" s="385"/>
      <c r="Z632" s="385"/>
      <c r="AA632" s="385"/>
      <c r="AB632" s="385"/>
      <c r="AC632" s="385"/>
    </row>
    <row r="633" spans="1:29" ht="12.75" customHeight="1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  <c r="K633" s="385"/>
      <c r="L633" s="385"/>
      <c r="M633" s="385"/>
      <c r="N633" s="385"/>
      <c r="O633" s="385"/>
      <c r="P633" s="385"/>
      <c r="Q633" s="385"/>
      <c r="R633" s="385"/>
      <c r="S633" s="385"/>
      <c r="T633" s="385"/>
      <c r="U633" s="385"/>
      <c r="V633" s="385"/>
      <c r="W633" s="385"/>
      <c r="X633" s="385"/>
      <c r="Y633" s="385"/>
      <c r="Z633" s="385"/>
      <c r="AA633" s="385"/>
      <c r="AB633" s="385"/>
      <c r="AC633" s="385"/>
    </row>
    <row r="634" spans="1:29" ht="12.75" customHeight="1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  <c r="K634" s="385"/>
      <c r="L634" s="385"/>
      <c r="M634" s="385"/>
      <c r="N634" s="385"/>
      <c r="O634" s="385"/>
      <c r="P634" s="385"/>
      <c r="Q634" s="385"/>
      <c r="R634" s="385"/>
      <c r="S634" s="385"/>
      <c r="T634" s="385"/>
      <c r="U634" s="385"/>
      <c r="V634" s="385"/>
      <c r="W634" s="385"/>
      <c r="X634" s="385"/>
      <c r="Y634" s="385"/>
      <c r="Z634" s="385"/>
      <c r="AA634" s="385"/>
      <c r="AB634" s="385"/>
      <c r="AC634" s="385"/>
    </row>
    <row r="635" spans="1:29" ht="12.75" customHeight="1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  <c r="K635" s="385"/>
      <c r="L635" s="385"/>
      <c r="M635" s="385"/>
      <c r="N635" s="385"/>
      <c r="O635" s="385"/>
      <c r="P635" s="385"/>
      <c r="Q635" s="385"/>
      <c r="R635" s="385"/>
      <c r="S635" s="385"/>
      <c r="T635" s="385"/>
      <c r="U635" s="385"/>
      <c r="V635" s="385"/>
      <c r="W635" s="385"/>
      <c r="X635" s="385"/>
      <c r="Y635" s="385"/>
      <c r="Z635" s="385"/>
      <c r="AA635" s="385"/>
      <c r="AB635" s="385"/>
      <c r="AC635" s="385"/>
    </row>
    <row r="636" spans="1:29" ht="12.75" customHeight="1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  <c r="K636" s="385"/>
      <c r="L636" s="385"/>
      <c r="M636" s="385"/>
      <c r="N636" s="385"/>
      <c r="O636" s="385"/>
      <c r="P636" s="385"/>
      <c r="Q636" s="385"/>
      <c r="R636" s="385"/>
      <c r="S636" s="385"/>
      <c r="T636" s="385"/>
      <c r="U636" s="385"/>
      <c r="V636" s="385"/>
      <c r="W636" s="385"/>
      <c r="X636" s="385"/>
      <c r="Y636" s="385"/>
      <c r="Z636" s="385"/>
      <c r="AA636" s="385"/>
      <c r="AB636" s="385"/>
      <c r="AC636" s="385"/>
    </row>
    <row r="637" spans="1:29" ht="12.75" customHeight="1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  <c r="K637" s="385"/>
      <c r="L637" s="385"/>
      <c r="M637" s="385"/>
      <c r="N637" s="385"/>
      <c r="O637" s="385"/>
      <c r="P637" s="385"/>
      <c r="Q637" s="385"/>
      <c r="R637" s="385"/>
      <c r="S637" s="385"/>
      <c r="T637" s="385"/>
      <c r="U637" s="385"/>
      <c r="V637" s="385"/>
      <c r="W637" s="385"/>
      <c r="X637" s="385"/>
      <c r="Y637" s="385"/>
      <c r="Z637" s="385"/>
      <c r="AA637" s="385"/>
      <c r="AB637" s="385"/>
      <c r="AC637" s="385"/>
    </row>
    <row r="638" spans="1:29" ht="12.75" customHeight="1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  <c r="K638" s="385"/>
      <c r="L638" s="385"/>
      <c r="M638" s="385"/>
      <c r="N638" s="385"/>
      <c r="O638" s="385"/>
      <c r="P638" s="385"/>
      <c r="Q638" s="385"/>
      <c r="R638" s="385"/>
      <c r="S638" s="385"/>
      <c r="T638" s="385"/>
      <c r="U638" s="385"/>
      <c r="V638" s="385"/>
      <c r="W638" s="385"/>
      <c r="X638" s="385"/>
      <c r="Y638" s="385"/>
      <c r="Z638" s="385"/>
      <c r="AA638" s="385"/>
      <c r="AB638" s="385"/>
      <c r="AC638" s="385"/>
    </row>
    <row r="639" spans="1:29" ht="12.75" customHeight="1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  <c r="K639" s="385"/>
      <c r="L639" s="385"/>
      <c r="M639" s="385"/>
      <c r="N639" s="385"/>
      <c r="O639" s="385"/>
      <c r="P639" s="385"/>
      <c r="Q639" s="385"/>
      <c r="R639" s="385"/>
      <c r="S639" s="385"/>
      <c r="T639" s="385"/>
      <c r="U639" s="385"/>
      <c r="V639" s="385"/>
      <c r="W639" s="385"/>
      <c r="X639" s="385"/>
      <c r="Y639" s="385"/>
      <c r="Z639" s="385"/>
      <c r="AA639" s="385"/>
      <c r="AB639" s="385"/>
      <c r="AC639" s="385"/>
    </row>
    <row r="640" spans="1:29" ht="12.75" customHeight="1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  <c r="K640" s="385"/>
      <c r="L640" s="385"/>
      <c r="M640" s="385"/>
      <c r="N640" s="385"/>
      <c r="O640" s="385"/>
      <c r="P640" s="385"/>
      <c r="Q640" s="385"/>
      <c r="R640" s="385"/>
      <c r="S640" s="385"/>
      <c r="T640" s="385"/>
      <c r="U640" s="385"/>
      <c r="V640" s="385"/>
      <c r="W640" s="385"/>
      <c r="X640" s="385"/>
      <c r="Y640" s="385"/>
      <c r="Z640" s="385"/>
      <c r="AA640" s="385"/>
      <c r="AB640" s="385"/>
      <c r="AC640" s="385"/>
    </row>
    <row r="641" spans="1:29" ht="12.75" customHeight="1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  <c r="K641" s="385"/>
      <c r="L641" s="385"/>
      <c r="M641" s="385"/>
      <c r="N641" s="385"/>
      <c r="O641" s="385"/>
      <c r="P641" s="385"/>
      <c r="Q641" s="385"/>
      <c r="R641" s="385"/>
      <c r="S641" s="385"/>
      <c r="T641" s="385"/>
      <c r="U641" s="385"/>
      <c r="V641" s="385"/>
      <c r="W641" s="385"/>
      <c r="X641" s="385"/>
      <c r="Y641" s="385"/>
      <c r="Z641" s="385"/>
      <c r="AA641" s="385"/>
      <c r="AB641" s="385"/>
      <c r="AC641" s="385"/>
    </row>
    <row r="642" spans="1:29" ht="12.75" customHeight="1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  <c r="K642" s="385"/>
      <c r="L642" s="385"/>
      <c r="M642" s="385"/>
      <c r="N642" s="385"/>
      <c r="O642" s="385"/>
      <c r="P642" s="385"/>
      <c r="Q642" s="385"/>
      <c r="R642" s="385"/>
      <c r="S642" s="385"/>
      <c r="T642" s="385"/>
      <c r="U642" s="385"/>
      <c r="V642" s="385"/>
      <c r="W642" s="385"/>
      <c r="X642" s="385"/>
      <c r="Y642" s="385"/>
      <c r="Z642" s="385"/>
      <c r="AA642" s="385"/>
      <c r="AB642" s="385"/>
      <c r="AC642" s="385"/>
    </row>
    <row r="643" spans="1:29" ht="12.75" customHeight="1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  <c r="K643" s="385"/>
      <c r="L643" s="385"/>
      <c r="M643" s="385"/>
      <c r="N643" s="385"/>
      <c r="O643" s="385"/>
      <c r="P643" s="385"/>
      <c r="Q643" s="385"/>
      <c r="R643" s="385"/>
      <c r="S643" s="385"/>
      <c r="T643" s="385"/>
      <c r="U643" s="385"/>
      <c r="V643" s="385"/>
      <c r="W643" s="385"/>
      <c r="X643" s="385"/>
      <c r="Y643" s="385"/>
      <c r="Z643" s="385"/>
      <c r="AA643" s="385"/>
      <c r="AB643" s="385"/>
      <c r="AC643" s="385"/>
    </row>
    <row r="644" spans="1:29" ht="12.75" customHeight="1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  <c r="K644" s="385"/>
      <c r="L644" s="385"/>
      <c r="M644" s="385"/>
      <c r="N644" s="385"/>
      <c r="O644" s="385"/>
      <c r="P644" s="385"/>
      <c r="Q644" s="385"/>
      <c r="R644" s="385"/>
      <c r="S644" s="385"/>
      <c r="T644" s="385"/>
      <c r="U644" s="385"/>
      <c r="V644" s="385"/>
      <c r="W644" s="385"/>
      <c r="X644" s="385"/>
      <c r="Y644" s="385"/>
      <c r="Z644" s="385"/>
      <c r="AA644" s="385"/>
      <c r="AB644" s="385"/>
      <c r="AC644" s="385"/>
    </row>
    <row r="645" spans="1:29" ht="12.75" customHeight="1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  <c r="K645" s="385"/>
      <c r="L645" s="385"/>
      <c r="M645" s="385"/>
      <c r="N645" s="385"/>
      <c r="O645" s="385"/>
      <c r="P645" s="385"/>
      <c r="Q645" s="385"/>
      <c r="R645" s="385"/>
      <c r="S645" s="385"/>
      <c r="T645" s="385"/>
      <c r="U645" s="385"/>
      <c r="V645" s="385"/>
      <c r="W645" s="385"/>
      <c r="X645" s="385"/>
      <c r="Y645" s="385"/>
      <c r="Z645" s="385"/>
      <c r="AA645" s="385"/>
      <c r="AB645" s="385"/>
      <c r="AC645" s="385"/>
    </row>
    <row r="646" spans="1:29" ht="12.75" customHeight="1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  <c r="K646" s="385"/>
      <c r="L646" s="385"/>
      <c r="M646" s="385"/>
      <c r="N646" s="385"/>
      <c r="O646" s="385"/>
      <c r="P646" s="385"/>
      <c r="Q646" s="385"/>
      <c r="R646" s="385"/>
      <c r="S646" s="385"/>
      <c r="T646" s="385"/>
      <c r="U646" s="385"/>
      <c r="V646" s="385"/>
      <c r="W646" s="385"/>
      <c r="X646" s="385"/>
      <c r="Y646" s="385"/>
      <c r="Z646" s="385"/>
      <c r="AA646" s="385"/>
      <c r="AB646" s="385"/>
      <c r="AC646" s="385"/>
    </row>
    <row r="647" spans="1:29" ht="12.75" customHeight="1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  <c r="K647" s="385"/>
      <c r="L647" s="385"/>
      <c r="M647" s="385"/>
      <c r="N647" s="385"/>
      <c r="O647" s="385"/>
      <c r="P647" s="385"/>
      <c r="Q647" s="385"/>
      <c r="R647" s="385"/>
      <c r="S647" s="385"/>
      <c r="T647" s="385"/>
      <c r="U647" s="385"/>
      <c r="V647" s="385"/>
      <c r="W647" s="385"/>
      <c r="X647" s="385"/>
      <c r="Y647" s="385"/>
      <c r="Z647" s="385"/>
      <c r="AA647" s="385"/>
      <c r="AB647" s="385"/>
      <c r="AC647" s="385"/>
    </row>
    <row r="648" spans="1:29" ht="12.75" customHeight="1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  <c r="K648" s="385"/>
      <c r="L648" s="385"/>
      <c r="M648" s="385"/>
      <c r="N648" s="385"/>
      <c r="O648" s="385"/>
      <c r="P648" s="385"/>
      <c r="Q648" s="385"/>
      <c r="R648" s="385"/>
      <c r="S648" s="385"/>
      <c r="T648" s="385"/>
      <c r="U648" s="385"/>
      <c r="V648" s="385"/>
      <c r="W648" s="385"/>
      <c r="X648" s="385"/>
      <c r="Y648" s="385"/>
      <c r="Z648" s="385"/>
      <c r="AA648" s="385"/>
      <c r="AB648" s="385"/>
      <c r="AC648" s="385"/>
    </row>
    <row r="649" spans="1:29" ht="12.75" customHeight="1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  <c r="K649" s="385"/>
      <c r="L649" s="385"/>
      <c r="M649" s="385"/>
      <c r="N649" s="385"/>
      <c r="O649" s="385"/>
      <c r="P649" s="385"/>
      <c r="Q649" s="385"/>
      <c r="R649" s="385"/>
      <c r="S649" s="385"/>
      <c r="T649" s="385"/>
      <c r="U649" s="385"/>
      <c r="V649" s="385"/>
      <c r="W649" s="385"/>
      <c r="X649" s="385"/>
      <c r="Y649" s="385"/>
      <c r="Z649" s="385"/>
      <c r="AA649" s="385"/>
      <c r="AB649" s="385"/>
      <c r="AC649" s="385"/>
    </row>
    <row r="650" spans="1:29" ht="12.75" customHeight="1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  <c r="K650" s="385"/>
      <c r="L650" s="385"/>
      <c r="M650" s="385"/>
      <c r="N650" s="385"/>
      <c r="O650" s="385"/>
      <c r="P650" s="385"/>
      <c r="Q650" s="385"/>
      <c r="R650" s="385"/>
      <c r="S650" s="385"/>
      <c r="T650" s="385"/>
      <c r="U650" s="385"/>
      <c r="V650" s="385"/>
      <c r="W650" s="385"/>
      <c r="X650" s="385"/>
      <c r="Y650" s="385"/>
      <c r="Z650" s="385"/>
      <c r="AA650" s="385"/>
      <c r="AB650" s="385"/>
      <c r="AC650" s="385"/>
    </row>
    <row r="651" spans="1:29" ht="12.75" customHeight="1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  <c r="K651" s="385"/>
      <c r="L651" s="385"/>
      <c r="M651" s="385"/>
      <c r="N651" s="385"/>
      <c r="O651" s="385"/>
      <c r="P651" s="385"/>
      <c r="Q651" s="385"/>
      <c r="R651" s="385"/>
      <c r="S651" s="385"/>
      <c r="T651" s="385"/>
      <c r="U651" s="385"/>
      <c r="V651" s="385"/>
      <c r="W651" s="385"/>
      <c r="X651" s="385"/>
      <c r="Y651" s="385"/>
      <c r="Z651" s="385"/>
      <c r="AA651" s="385"/>
      <c r="AB651" s="385"/>
      <c r="AC651" s="385"/>
    </row>
    <row r="652" spans="1:29" ht="12.75" customHeight="1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  <c r="K652" s="385"/>
      <c r="L652" s="385"/>
      <c r="M652" s="385"/>
      <c r="N652" s="385"/>
      <c r="O652" s="385"/>
      <c r="P652" s="385"/>
      <c r="Q652" s="385"/>
      <c r="R652" s="385"/>
      <c r="S652" s="385"/>
      <c r="T652" s="385"/>
      <c r="U652" s="385"/>
      <c r="V652" s="385"/>
      <c r="W652" s="385"/>
      <c r="X652" s="385"/>
      <c r="Y652" s="385"/>
      <c r="Z652" s="385"/>
      <c r="AA652" s="385"/>
      <c r="AB652" s="385"/>
      <c r="AC652" s="385"/>
    </row>
    <row r="653" spans="1:29" ht="12.75" customHeight="1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  <c r="K653" s="385"/>
      <c r="L653" s="385"/>
      <c r="M653" s="385"/>
      <c r="N653" s="385"/>
      <c r="O653" s="385"/>
      <c r="P653" s="385"/>
      <c r="Q653" s="385"/>
      <c r="R653" s="385"/>
      <c r="S653" s="385"/>
      <c r="T653" s="385"/>
      <c r="U653" s="385"/>
      <c r="V653" s="385"/>
      <c r="W653" s="385"/>
      <c r="X653" s="385"/>
      <c r="Y653" s="385"/>
      <c r="Z653" s="385"/>
      <c r="AA653" s="385"/>
      <c r="AB653" s="385"/>
      <c r="AC653" s="385"/>
    </row>
    <row r="654" spans="1:29" ht="12.75" customHeight="1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  <c r="K654" s="385"/>
      <c r="L654" s="385"/>
      <c r="M654" s="385"/>
      <c r="N654" s="385"/>
      <c r="O654" s="385"/>
      <c r="P654" s="385"/>
      <c r="Q654" s="385"/>
      <c r="R654" s="385"/>
      <c r="S654" s="385"/>
      <c r="T654" s="385"/>
      <c r="U654" s="385"/>
      <c r="V654" s="385"/>
      <c r="W654" s="385"/>
      <c r="X654" s="385"/>
      <c r="Y654" s="385"/>
      <c r="Z654" s="385"/>
      <c r="AA654" s="385"/>
      <c r="AB654" s="385"/>
      <c r="AC654" s="385"/>
    </row>
    <row r="655" spans="1:29" ht="12.75" customHeight="1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  <c r="K655" s="385"/>
      <c r="L655" s="385"/>
      <c r="M655" s="385"/>
      <c r="N655" s="385"/>
      <c r="O655" s="385"/>
      <c r="P655" s="385"/>
      <c r="Q655" s="385"/>
      <c r="R655" s="385"/>
      <c r="S655" s="385"/>
      <c r="T655" s="385"/>
      <c r="U655" s="385"/>
      <c r="V655" s="385"/>
      <c r="W655" s="385"/>
      <c r="X655" s="385"/>
      <c r="Y655" s="385"/>
      <c r="Z655" s="385"/>
      <c r="AA655" s="385"/>
      <c r="AB655" s="385"/>
      <c r="AC655" s="385"/>
    </row>
    <row r="656" spans="1:29" ht="12.75" customHeight="1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  <c r="K656" s="385"/>
      <c r="L656" s="385"/>
      <c r="M656" s="385"/>
      <c r="N656" s="385"/>
      <c r="O656" s="385"/>
      <c r="P656" s="385"/>
      <c r="Q656" s="385"/>
      <c r="R656" s="385"/>
      <c r="S656" s="385"/>
      <c r="T656" s="385"/>
      <c r="U656" s="385"/>
      <c r="V656" s="385"/>
      <c r="W656" s="385"/>
      <c r="X656" s="385"/>
      <c r="Y656" s="385"/>
      <c r="Z656" s="385"/>
      <c r="AA656" s="385"/>
      <c r="AB656" s="385"/>
      <c r="AC656" s="385"/>
    </row>
    <row r="657" spans="1:29" ht="12.75" customHeight="1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  <c r="K657" s="385"/>
      <c r="L657" s="385"/>
      <c r="M657" s="385"/>
      <c r="N657" s="385"/>
      <c r="O657" s="385"/>
      <c r="P657" s="385"/>
      <c r="Q657" s="385"/>
      <c r="R657" s="385"/>
      <c r="S657" s="385"/>
      <c r="T657" s="385"/>
      <c r="U657" s="385"/>
      <c r="V657" s="385"/>
      <c r="W657" s="385"/>
      <c r="X657" s="385"/>
      <c r="Y657" s="385"/>
      <c r="Z657" s="385"/>
      <c r="AA657" s="385"/>
      <c r="AB657" s="385"/>
      <c r="AC657" s="385"/>
    </row>
    <row r="658" spans="1:29" ht="12.75" customHeight="1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  <c r="K658" s="385"/>
      <c r="L658" s="385"/>
      <c r="M658" s="385"/>
      <c r="N658" s="385"/>
      <c r="O658" s="385"/>
      <c r="P658" s="385"/>
      <c r="Q658" s="385"/>
      <c r="R658" s="385"/>
      <c r="S658" s="385"/>
      <c r="T658" s="385"/>
      <c r="U658" s="385"/>
      <c r="V658" s="385"/>
      <c r="W658" s="385"/>
      <c r="X658" s="385"/>
      <c r="Y658" s="385"/>
      <c r="Z658" s="385"/>
      <c r="AA658" s="385"/>
      <c r="AB658" s="385"/>
      <c r="AC658" s="385"/>
    </row>
    <row r="659" spans="1:29" ht="12.75" customHeight="1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  <c r="K659" s="385"/>
      <c r="L659" s="385"/>
      <c r="M659" s="385"/>
      <c r="N659" s="385"/>
      <c r="O659" s="385"/>
      <c r="P659" s="385"/>
      <c r="Q659" s="385"/>
      <c r="R659" s="385"/>
      <c r="S659" s="385"/>
      <c r="T659" s="385"/>
      <c r="U659" s="385"/>
      <c r="V659" s="385"/>
      <c r="W659" s="385"/>
      <c r="X659" s="385"/>
      <c r="Y659" s="385"/>
      <c r="Z659" s="385"/>
      <c r="AA659" s="385"/>
      <c r="AB659" s="385"/>
      <c r="AC659" s="385"/>
    </row>
    <row r="660" spans="1:29" ht="12.75" customHeight="1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  <c r="K660" s="385"/>
      <c r="L660" s="385"/>
      <c r="M660" s="385"/>
      <c r="N660" s="385"/>
      <c r="O660" s="385"/>
      <c r="P660" s="385"/>
      <c r="Q660" s="385"/>
      <c r="R660" s="385"/>
      <c r="S660" s="385"/>
      <c r="T660" s="385"/>
      <c r="U660" s="385"/>
      <c r="V660" s="385"/>
      <c r="W660" s="385"/>
      <c r="X660" s="385"/>
      <c r="Y660" s="385"/>
      <c r="Z660" s="385"/>
      <c r="AA660" s="385"/>
      <c r="AB660" s="385"/>
      <c r="AC660" s="385"/>
    </row>
    <row r="661" spans="1:29" ht="12.75" customHeight="1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  <c r="K661" s="385"/>
      <c r="L661" s="385"/>
      <c r="M661" s="385"/>
      <c r="N661" s="385"/>
      <c r="O661" s="385"/>
      <c r="P661" s="385"/>
      <c r="Q661" s="385"/>
      <c r="R661" s="385"/>
      <c r="S661" s="385"/>
      <c r="T661" s="385"/>
      <c r="U661" s="385"/>
      <c r="V661" s="385"/>
      <c r="W661" s="385"/>
      <c r="X661" s="385"/>
      <c r="Y661" s="385"/>
      <c r="Z661" s="385"/>
      <c r="AA661" s="385"/>
      <c r="AB661" s="385"/>
      <c r="AC661" s="385"/>
    </row>
    <row r="662" spans="1:29" ht="12.75" customHeight="1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  <c r="K662" s="385"/>
      <c r="L662" s="385"/>
      <c r="M662" s="385"/>
      <c r="N662" s="385"/>
      <c r="O662" s="385"/>
      <c r="P662" s="385"/>
      <c r="Q662" s="385"/>
      <c r="R662" s="385"/>
      <c r="S662" s="385"/>
      <c r="T662" s="385"/>
      <c r="U662" s="385"/>
      <c r="V662" s="385"/>
      <c r="W662" s="385"/>
      <c r="X662" s="385"/>
      <c r="Y662" s="385"/>
      <c r="Z662" s="385"/>
      <c r="AA662" s="385"/>
      <c r="AB662" s="385"/>
      <c r="AC662" s="385"/>
    </row>
    <row r="663" spans="1:29" ht="12.75" customHeight="1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  <c r="K663" s="385"/>
      <c r="L663" s="385"/>
      <c r="M663" s="385"/>
      <c r="N663" s="385"/>
      <c r="O663" s="385"/>
      <c r="P663" s="385"/>
      <c r="Q663" s="385"/>
      <c r="R663" s="385"/>
      <c r="S663" s="385"/>
      <c r="T663" s="385"/>
      <c r="U663" s="385"/>
      <c r="V663" s="385"/>
      <c r="W663" s="385"/>
      <c r="X663" s="385"/>
      <c r="Y663" s="385"/>
      <c r="Z663" s="385"/>
      <c r="AA663" s="385"/>
      <c r="AB663" s="385"/>
      <c r="AC663" s="385"/>
    </row>
    <row r="664" spans="1:29" ht="12.75" customHeight="1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  <c r="K664" s="385"/>
      <c r="L664" s="385"/>
      <c r="M664" s="385"/>
      <c r="N664" s="385"/>
      <c r="O664" s="385"/>
      <c r="P664" s="385"/>
      <c r="Q664" s="385"/>
      <c r="R664" s="385"/>
      <c r="S664" s="385"/>
      <c r="T664" s="385"/>
      <c r="U664" s="385"/>
      <c r="V664" s="385"/>
      <c r="W664" s="385"/>
      <c r="X664" s="385"/>
      <c r="Y664" s="385"/>
      <c r="Z664" s="385"/>
      <c r="AA664" s="385"/>
      <c r="AB664" s="385"/>
      <c r="AC664" s="385"/>
    </row>
    <row r="665" spans="1:29" ht="12.75" customHeight="1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  <c r="K665" s="385"/>
      <c r="L665" s="385"/>
      <c r="M665" s="385"/>
      <c r="N665" s="385"/>
      <c r="O665" s="385"/>
      <c r="P665" s="385"/>
      <c r="Q665" s="385"/>
      <c r="R665" s="385"/>
      <c r="S665" s="385"/>
      <c r="T665" s="385"/>
      <c r="U665" s="385"/>
      <c r="V665" s="385"/>
      <c r="W665" s="385"/>
      <c r="X665" s="385"/>
      <c r="Y665" s="385"/>
      <c r="Z665" s="385"/>
      <c r="AA665" s="385"/>
      <c r="AB665" s="385"/>
      <c r="AC665" s="385"/>
    </row>
    <row r="666" spans="1:29" ht="12.75" customHeight="1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  <c r="K666" s="385"/>
      <c r="L666" s="385"/>
      <c r="M666" s="385"/>
      <c r="N666" s="385"/>
      <c r="O666" s="385"/>
      <c r="P666" s="385"/>
      <c r="Q666" s="385"/>
      <c r="R666" s="385"/>
      <c r="S666" s="385"/>
      <c r="T666" s="385"/>
      <c r="U666" s="385"/>
      <c r="V666" s="385"/>
      <c r="W666" s="385"/>
      <c r="X666" s="385"/>
      <c r="Y666" s="385"/>
      <c r="Z666" s="385"/>
      <c r="AA666" s="385"/>
      <c r="AB666" s="385"/>
      <c r="AC666" s="385"/>
    </row>
    <row r="667" spans="1:29" ht="12.75" customHeight="1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  <c r="K667" s="385"/>
      <c r="L667" s="385"/>
      <c r="M667" s="385"/>
      <c r="N667" s="385"/>
      <c r="O667" s="385"/>
      <c r="P667" s="385"/>
      <c r="Q667" s="385"/>
      <c r="R667" s="385"/>
      <c r="S667" s="385"/>
      <c r="T667" s="385"/>
      <c r="U667" s="385"/>
      <c r="V667" s="385"/>
      <c r="W667" s="385"/>
      <c r="X667" s="385"/>
      <c r="Y667" s="385"/>
      <c r="Z667" s="385"/>
      <c r="AA667" s="385"/>
      <c r="AB667" s="385"/>
      <c r="AC667" s="385"/>
    </row>
    <row r="668" spans="1:29" ht="12.75" customHeight="1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  <c r="K668" s="385"/>
      <c r="L668" s="385"/>
      <c r="M668" s="385"/>
      <c r="N668" s="385"/>
      <c r="O668" s="385"/>
      <c r="P668" s="385"/>
      <c r="Q668" s="385"/>
      <c r="R668" s="385"/>
      <c r="S668" s="385"/>
      <c r="T668" s="385"/>
      <c r="U668" s="385"/>
      <c r="V668" s="385"/>
      <c r="W668" s="385"/>
      <c r="X668" s="385"/>
      <c r="Y668" s="385"/>
      <c r="Z668" s="385"/>
      <c r="AA668" s="385"/>
      <c r="AB668" s="385"/>
      <c r="AC668" s="385"/>
    </row>
    <row r="669" spans="1:29" ht="12.75" customHeight="1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  <c r="K669" s="385"/>
      <c r="L669" s="385"/>
      <c r="M669" s="385"/>
      <c r="N669" s="385"/>
      <c r="O669" s="385"/>
      <c r="P669" s="385"/>
      <c r="Q669" s="385"/>
      <c r="R669" s="385"/>
      <c r="S669" s="385"/>
      <c r="T669" s="385"/>
      <c r="U669" s="385"/>
      <c r="V669" s="385"/>
      <c r="W669" s="385"/>
      <c r="X669" s="385"/>
      <c r="Y669" s="385"/>
      <c r="Z669" s="385"/>
      <c r="AA669" s="385"/>
      <c r="AB669" s="385"/>
      <c r="AC669" s="385"/>
    </row>
    <row r="670" spans="1:29" ht="12.75" customHeight="1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  <c r="K670" s="385"/>
      <c r="L670" s="385"/>
      <c r="M670" s="385"/>
      <c r="N670" s="385"/>
      <c r="O670" s="385"/>
      <c r="P670" s="385"/>
      <c r="Q670" s="385"/>
      <c r="R670" s="385"/>
      <c r="S670" s="385"/>
      <c r="T670" s="385"/>
      <c r="U670" s="385"/>
      <c r="V670" s="385"/>
      <c r="W670" s="385"/>
      <c r="X670" s="385"/>
      <c r="Y670" s="385"/>
      <c r="Z670" s="385"/>
      <c r="AA670" s="385"/>
      <c r="AB670" s="385"/>
      <c r="AC670" s="385"/>
    </row>
    <row r="671" spans="1:29" ht="12.75" customHeight="1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  <c r="K671" s="385"/>
      <c r="L671" s="385"/>
      <c r="M671" s="385"/>
      <c r="N671" s="385"/>
      <c r="O671" s="385"/>
      <c r="P671" s="385"/>
      <c r="Q671" s="385"/>
      <c r="R671" s="385"/>
      <c r="S671" s="385"/>
      <c r="T671" s="385"/>
      <c r="U671" s="385"/>
      <c r="V671" s="385"/>
      <c r="W671" s="385"/>
      <c r="X671" s="385"/>
      <c r="Y671" s="385"/>
      <c r="Z671" s="385"/>
      <c r="AA671" s="385"/>
      <c r="AB671" s="385"/>
      <c r="AC671" s="385"/>
    </row>
    <row r="672" spans="1:29" ht="12.75" customHeight="1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  <c r="K672" s="385"/>
      <c r="L672" s="385"/>
      <c r="M672" s="385"/>
      <c r="N672" s="385"/>
      <c r="O672" s="385"/>
      <c r="P672" s="385"/>
      <c r="Q672" s="385"/>
      <c r="R672" s="385"/>
      <c r="S672" s="385"/>
      <c r="T672" s="385"/>
      <c r="U672" s="385"/>
      <c r="V672" s="385"/>
      <c r="W672" s="385"/>
      <c r="X672" s="385"/>
      <c r="Y672" s="385"/>
      <c r="Z672" s="385"/>
      <c r="AA672" s="385"/>
      <c r="AB672" s="385"/>
      <c r="AC672" s="385"/>
    </row>
    <row r="673" spans="1:29" ht="12.75" customHeight="1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  <c r="K673" s="385"/>
      <c r="L673" s="385"/>
      <c r="M673" s="385"/>
      <c r="N673" s="385"/>
      <c r="O673" s="385"/>
      <c r="P673" s="385"/>
      <c r="Q673" s="385"/>
      <c r="R673" s="385"/>
      <c r="S673" s="385"/>
      <c r="T673" s="385"/>
      <c r="U673" s="385"/>
      <c r="V673" s="385"/>
      <c r="W673" s="385"/>
      <c r="X673" s="385"/>
      <c r="Y673" s="385"/>
      <c r="Z673" s="385"/>
      <c r="AA673" s="385"/>
      <c r="AB673" s="385"/>
      <c r="AC673" s="385"/>
    </row>
    <row r="674" spans="1:29" ht="12.75" customHeight="1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  <c r="K674" s="385"/>
      <c r="L674" s="385"/>
      <c r="M674" s="385"/>
      <c r="N674" s="385"/>
      <c r="O674" s="385"/>
      <c r="P674" s="385"/>
      <c r="Q674" s="385"/>
      <c r="R674" s="385"/>
      <c r="S674" s="385"/>
      <c r="T674" s="385"/>
      <c r="U674" s="385"/>
      <c r="V674" s="385"/>
      <c r="W674" s="385"/>
      <c r="X674" s="385"/>
      <c r="Y674" s="385"/>
      <c r="Z674" s="385"/>
      <c r="AA674" s="385"/>
      <c r="AB674" s="385"/>
      <c r="AC674" s="385"/>
    </row>
    <row r="675" spans="1:29" ht="12.75" customHeight="1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  <c r="K675" s="385"/>
      <c r="L675" s="385"/>
      <c r="M675" s="385"/>
      <c r="N675" s="385"/>
      <c r="O675" s="385"/>
      <c r="P675" s="385"/>
      <c r="Q675" s="385"/>
      <c r="R675" s="385"/>
      <c r="S675" s="385"/>
      <c r="T675" s="385"/>
      <c r="U675" s="385"/>
      <c r="V675" s="385"/>
      <c r="W675" s="385"/>
      <c r="X675" s="385"/>
      <c r="Y675" s="385"/>
      <c r="Z675" s="385"/>
      <c r="AA675" s="385"/>
      <c r="AB675" s="385"/>
      <c r="AC675" s="385"/>
    </row>
    <row r="676" spans="1:29" ht="12.75" customHeight="1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  <c r="K676" s="385"/>
      <c r="L676" s="385"/>
      <c r="M676" s="385"/>
      <c r="N676" s="385"/>
      <c r="O676" s="385"/>
      <c r="P676" s="385"/>
      <c r="Q676" s="385"/>
      <c r="R676" s="385"/>
      <c r="S676" s="385"/>
      <c r="T676" s="385"/>
      <c r="U676" s="385"/>
      <c r="V676" s="385"/>
      <c r="W676" s="385"/>
      <c r="X676" s="385"/>
      <c r="Y676" s="385"/>
      <c r="Z676" s="385"/>
      <c r="AA676" s="385"/>
      <c r="AB676" s="385"/>
      <c r="AC676" s="385"/>
    </row>
    <row r="677" spans="1:29" ht="12.75" customHeight="1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  <c r="K677" s="385"/>
      <c r="L677" s="385"/>
      <c r="M677" s="385"/>
      <c r="N677" s="385"/>
      <c r="O677" s="385"/>
      <c r="P677" s="385"/>
      <c r="Q677" s="385"/>
      <c r="R677" s="385"/>
      <c r="S677" s="385"/>
      <c r="T677" s="385"/>
      <c r="U677" s="385"/>
      <c r="V677" s="385"/>
      <c r="W677" s="385"/>
      <c r="X677" s="385"/>
      <c r="Y677" s="385"/>
      <c r="Z677" s="385"/>
      <c r="AA677" s="385"/>
      <c r="AB677" s="385"/>
      <c r="AC677" s="385"/>
    </row>
    <row r="678" spans="1:29" ht="12.75" customHeight="1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  <c r="K678" s="385"/>
      <c r="L678" s="385"/>
      <c r="M678" s="385"/>
      <c r="N678" s="385"/>
      <c r="O678" s="385"/>
      <c r="P678" s="385"/>
      <c r="Q678" s="385"/>
      <c r="R678" s="385"/>
      <c r="S678" s="385"/>
      <c r="T678" s="385"/>
      <c r="U678" s="385"/>
      <c r="V678" s="385"/>
      <c r="W678" s="385"/>
      <c r="X678" s="385"/>
      <c r="Y678" s="385"/>
      <c r="Z678" s="385"/>
      <c r="AA678" s="385"/>
      <c r="AB678" s="385"/>
      <c r="AC678" s="385"/>
    </row>
    <row r="679" spans="1:29" ht="12.75" customHeight="1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  <c r="K679" s="385"/>
      <c r="L679" s="385"/>
      <c r="M679" s="385"/>
      <c r="N679" s="385"/>
      <c r="O679" s="385"/>
      <c r="P679" s="385"/>
      <c r="Q679" s="385"/>
      <c r="R679" s="385"/>
      <c r="S679" s="385"/>
      <c r="T679" s="385"/>
      <c r="U679" s="385"/>
      <c r="V679" s="385"/>
      <c r="W679" s="385"/>
      <c r="X679" s="385"/>
      <c r="Y679" s="385"/>
      <c r="Z679" s="385"/>
      <c r="AA679" s="385"/>
      <c r="AB679" s="385"/>
      <c r="AC679" s="385"/>
    </row>
    <row r="680" spans="1:29" ht="12.75" customHeight="1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  <c r="K680" s="385"/>
      <c r="L680" s="385"/>
      <c r="M680" s="385"/>
      <c r="N680" s="385"/>
      <c r="O680" s="385"/>
      <c r="P680" s="385"/>
      <c r="Q680" s="385"/>
      <c r="R680" s="385"/>
      <c r="S680" s="385"/>
      <c r="T680" s="385"/>
      <c r="U680" s="385"/>
      <c r="V680" s="385"/>
      <c r="W680" s="385"/>
      <c r="X680" s="385"/>
      <c r="Y680" s="385"/>
      <c r="Z680" s="385"/>
      <c r="AA680" s="385"/>
      <c r="AB680" s="385"/>
      <c r="AC680" s="385"/>
    </row>
    <row r="681" spans="1:29" ht="12.75" customHeight="1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  <c r="K681" s="385"/>
      <c r="L681" s="385"/>
      <c r="M681" s="385"/>
      <c r="N681" s="385"/>
      <c r="O681" s="385"/>
      <c r="P681" s="385"/>
      <c r="Q681" s="385"/>
      <c r="R681" s="385"/>
      <c r="S681" s="385"/>
      <c r="T681" s="385"/>
      <c r="U681" s="385"/>
      <c r="V681" s="385"/>
      <c r="W681" s="385"/>
      <c r="X681" s="385"/>
      <c r="Y681" s="385"/>
      <c r="Z681" s="385"/>
      <c r="AA681" s="385"/>
      <c r="AB681" s="385"/>
      <c r="AC681" s="385"/>
    </row>
    <row r="682" spans="1:29" ht="12.75" customHeight="1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  <c r="K682" s="385"/>
      <c r="L682" s="385"/>
      <c r="M682" s="385"/>
      <c r="N682" s="385"/>
      <c r="O682" s="385"/>
      <c r="P682" s="385"/>
      <c r="Q682" s="385"/>
      <c r="R682" s="385"/>
      <c r="S682" s="385"/>
      <c r="T682" s="385"/>
      <c r="U682" s="385"/>
      <c r="V682" s="385"/>
      <c r="W682" s="385"/>
      <c r="X682" s="385"/>
      <c r="Y682" s="385"/>
      <c r="Z682" s="385"/>
      <c r="AA682" s="385"/>
      <c r="AB682" s="385"/>
      <c r="AC682" s="385"/>
    </row>
    <row r="683" spans="1:29" ht="12.75" customHeight="1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  <c r="K683" s="385"/>
      <c r="L683" s="385"/>
      <c r="M683" s="385"/>
      <c r="N683" s="385"/>
      <c r="O683" s="385"/>
      <c r="P683" s="385"/>
      <c r="Q683" s="385"/>
      <c r="R683" s="385"/>
      <c r="S683" s="385"/>
      <c r="T683" s="385"/>
      <c r="U683" s="385"/>
      <c r="V683" s="385"/>
      <c r="W683" s="385"/>
      <c r="X683" s="385"/>
      <c r="Y683" s="385"/>
      <c r="Z683" s="385"/>
      <c r="AA683" s="385"/>
      <c r="AB683" s="385"/>
      <c r="AC683" s="385"/>
    </row>
    <row r="684" spans="1:29" ht="12.75" customHeight="1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  <c r="K684" s="385"/>
      <c r="L684" s="385"/>
      <c r="M684" s="385"/>
      <c r="N684" s="385"/>
      <c r="O684" s="385"/>
      <c r="P684" s="385"/>
      <c r="Q684" s="385"/>
      <c r="R684" s="385"/>
      <c r="S684" s="385"/>
      <c r="T684" s="385"/>
      <c r="U684" s="385"/>
      <c r="V684" s="385"/>
      <c r="W684" s="385"/>
      <c r="X684" s="385"/>
      <c r="Y684" s="385"/>
      <c r="Z684" s="385"/>
      <c r="AA684" s="385"/>
      <c r="AB684" s="385"/>
      <c r="AC684" s="385"/>
    </row>
    <row r="685" spans="1:29" ht="12.75" customHeight="1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  <c r="K685" s="385"/>
      <c r="L685" s="385"/>
      <c r="M685" s="385"/>
      <c r="N685" s="385"/>
      <c r="O685" s="385"/>
      <c r="P685" s="385"/>
      <c r="Q685" s="385"/>
      <c r="R685" s="385"/>
      <c r="S685" s="385"/>
      <c r="T685" s="385"/>
      <c r="U685" s="385"/>
      <c r="V685" s="385"/>
      <c r="W685" s="385"/>
      <c r="X685" s="385"/>
      <c r="Y685" s="385"/>
      <c r="Z685" s="385"/>
      <c r="AA685" s="385"/>
      <c r="AB685" s="385"/>
      <c r="AC685" s="385"/>
    </row>
    <row r="686" spans="1:29" ht="12.75" customHeight="1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  <c r="K686" s="385"/>
      <c r="L686" s="385"/>
      <c r="M686" s="385"/>
      <c r="N686" s="385"/>
      <c r="O686" s="385"/>
      <c r="P686" s="385"/>
      <c r="Q686" s="385"/>
      <c r="R686" s="385"/>
      <c r="S686" s="385"/>
      <c r="T686" s="385"/>
      <c r="U686" s="385"/>
      <c r="V686" s="385"/>
      <c r="W686" s="385"/>
      <c r="X686" s="385"/>
      <c r="Y686" s="385"/>
      <c r="Z686" s="385"/>
      <c r="AA686" s="385"/>
      <c r="AB686" s="385"/>
      <c r="AC686" s="385"/>
    </row>
    <row r="687" spans="1:29" ht="12.75" customHeight="1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  <c r="K687" s="385"/>
      <c r="L687" s="385"/>
      <c r="M687" s="385"/>
      <c r="N687" s="385"/>
      <c r="O687" s="385"/>
      <c r="P687" s="385"/>
      <c r="Q687" s="385"/>
      <c r="R687" s="385"/>
      <c r="S687" s="385"/>
      <c r="T687" s="385"/>
      <c r="U687" s="385"/>
      <c r="V687" s="385"/>
      <c r="W687" s="385"/>
      <c r="X687" s="385"/>
      <c r="Y687" s="385"/>
      <c r="Z687" s="385"/>
      <c r="AA687" s="385"/>
      <c r="AB687" s="385"/>
      <c r="AC687" s="385"/>
    </row>
    <row r="688" spans="1:29" ht="12.75" customHeight="1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  <c r="K688" s="385"/>
      <c r="L688" s="385"/>
      <c r="M688" s="385"/>
      <c r="N688" s="385"/>
      <c r="O688" s="385"/>
      <c r="P688" s="385"/>
      <c r="Q688" s="385"/>
      <c r="R688" s="385"/>
      <c r="S688" s="385"/>
      <c r="T688" s="385"/>
      <c r="U688" s="385"/>
      <c r="V688" s="385"/>
      <c r="W688" s="385"/>
      <c r="X688" s="385"/>
      <c r="Y688" s="385"/>
      <c r="Z688" s="385"/>
      <c r="AA688" s="385"/>
      <c r="AB688" s="385"/>
      <c r="AC688" s="385"/>
    </row>
    <row r="689" spans="1:29" ht="12.75" customHeight="1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  <c r="K689" s="385"/>
      <c r="L689" s="385"/>
      <c r="M689" s="385"/>
      <c r="N689" s="385"/>
      <c r="O689" s="385"/>
      <c r="P689" s="385"/>
      <c r="Q689" s="385"/>
      <c r="R689" s="385"/>
      <c r="S689" s="385"/>
      <c r="T689" s="385"/>
      <c r="U689" s="385"/>
      <c r="V689" s="385"/>
      <c r="W689" s="385"/>
      <c r="X689" s="385"/>
      <c r="Y689" s="385"/>
      <c r="Z689" s="385"/>
      <c r="AA689" s="385"/>
      <c r="AB689" s="385"/>
      <c r="AC689" s="385"/>
    </row>
    <row r="690" spans="1:29" ht="12.75" customHeight="1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  <c r="K690" s="385"/>
      <c r="L690" s="385"/>
      <c r="M690" s="385"/>
      <c r="N690" s="385"/>
      <c r="O690" s="385"/>
      <c r="P690" s="385"/>
      <c r="Q690" s="385"/>
      <c r="R690" s="385"/>
      <c r="S690" s="385"/>
      <c r="T690" s="385"/>
      <c r="U690" s="385"/>
      <c r="V690" s="385"/>
      <c r="W690" s="385"/>
      <c r="X690" s="385"/>
      <c r="Y690" s="385"/>
      <c r="Z690" s="385"/>
      <c r="AA690" s="385"/>
      <c r="AB690" s="385"/>
      <c r="AC690" s="385"/>
    </row>
    <row r="691" spans="1:29" ht="12.75" customHeight="1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  <c r="K691" s="385"/>
      <c r="L691" s="385"/>
      <c r="M691" s="385"/>
      <c r="N691" s="385"/>
      <c r="O691" s="385"/>
      <c r="P691" s="385"/>
      <c r="Q691" s="385"/>
      <c r="R691" s="385"/>
      <c r="S691" s="385"/>
      <c r="T691" s="385"/>
      <c r="U691" s="385"/>
      <c r="V691" s="385"/>
      <c r="W691" s="385"/>
      <c r="X691" s="385"/>
      <c r="Y691" s="385"/>
      <c r="Z691" s="385"/>
      <c r="AA691" s="385"/>
      <c r="AB691" s="385"/>
      <c r="AC691" s="385"/>
    </row>
    <row r="692" spans="1:29" ht="12.75" customHeight="1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  <c r="K692" s="385"/>
      <c r="L692" s="385"/>
      <c r="M692" s="385"/>
      <c r="N692" s="385"/>
      <c r="O692" s="385"/>
      <c r="P692" s="385"/>
      <c r="Q692" s="385"/>
      <c r="R692" s="385"/>
      <c r="S692" s="385"/>
      <c r="T692" s="385"/>
      <c r="U692" s="385"/>
      <c r="V692" s="385"/>
      <c r="W692" s="385"/>
      <c r="X692" s="385"/>
      <c r="Y692" s="385"/>
      <c r="Z692" s="385"/>
      <c r="AA692" s="385"/>
      <c r="AB692" s="385"/>
      <c r="AC692" s="385"/>
    </row>
    <row r="693" spans="1:29" ht="12.75" customHeight="1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  <c r="K693" s="385"/>
      <c r="L693" s="385"/>
      <c r="M693" s="385"/>
      <c r="N693" s="385"/>
      <c r="O693" s="385"/>
      <c r="P693" s="385"/>
      <c r="Q693" s="385"/>
      <c r="R693" s="385"/>
      <c r="S693" s="385"/>
      <c r="T693" s="385"/>
      <c r="U693" s="385"/>
      <c r="V693" s="385"/>
      <c r="W693" s="385"/>
      <c r="X693" s="385"/>
      <c r="Y693" s="385"/>
      <c r="Z693" s="385"/>
      <c r="AA693" s="385"/>
      <c r="AB693" s="385"/>
      <c r="AC693" s="385"/>
    </row>
    <row r="694" spans="1:29" ht="12.75" customHeight="1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  <c r="K694" s="385"/>
      <c r="L694" s="385"/>
      <c r="M694" s="385"/>
      <c r="N694" s="385"/>
      <c r="O694" s="385"/>
      <c r="P694" s="385"/>
      <c r="Q694" s="385"/>
      <c r="R694" s="385"/>
      <c r="S694" s="385"/>
      <c r="T694" s="385"/>
      <c r="U694" s="385"/>
      <c r="V694" s="385"/>
      <c r="W694" s="385"/>
      <c r="X694" s="385"/>
      <c r="Y694" s="385"/>
      <c r="Z694" s="385"/>
      <c r="AA694" s="385"/>
      <c r="AB694" s="385"/>
      <c r="AC694" s="385"/>
    </row>
    <row r="695" spans="1:29" ht="12.75" customHeight="1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  <c r="K695" s="385"/>
      <c r="L695" s="385"/>
      <c r="M695" s="385"/>
      <c r="N695" s="385"/>
      <c r="O695" s="385"/>
      <c r="P695" s="385"/>
      <c r="Q695" s="385"/>
      <c r="R695" s="385"/>
      <c r="S695" s="385"/>
      <c r="T695" s="385"/>
      <c r="U695" s="385"/>
      <c r="V695" s="385"/>
      <c r="W695" s="385"/>
      <c r="X695" s="385"/>
      <c r="Y695" s="385"/>
      <c r="Z695" s="385"/>
      <c r="AA695" s="385"/>
      <c r="AB695" s="385"/>
      <c r="AC695" s="385"/>
    </row>
    <row r="696" spans="1:29" ht="12.75" customHeight="1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  <c r="K696" s="385"/>
      <c r="L696" s="385"/>
      <c r="M696" s="385"/>
      <c r="N696" s="385"/>
      <c r="O696" s="385"/>
      <c r="P696" s="385"/>
      <c r="Q696" s="385"/>
      <c r="R696" s="385"/>
      <c r="S696" s="385"/>
      <c r="T696" s="385"/>
      <c r="U696" s="385"/>
      <c r="V696" s="385"/>
      <c r="W696" s="385"/>
      <c r="X696" s="385"/>
      <c r="Y696" s="385"/>
      <c r="Z696" s="385"/>
      <c r="AA696" s="385"/>
      <c r="AB696" s="385"/>
      <c r="AC696" s="385"/>
    </row>
    <row r="697" spans="1:29" ht="12.75" customHeight="1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  <c r="K697" s="385"/>
      <c r="L697" s="385"/>
      <c r="M697" s="385"/>
      <c r="N697" s="385"/>
      <c r="O697" s="385"/>
      <c r="P697" s="385"/>
      <c r="Q697" s="385"/>
      <c r="R697" s="385"/>
      <c r="S697" s="385"/>
      <c r="T697" s="385"/>
      <c r="U697" s="385"/>
      <c r="V697" s="385"/>
      <c r="W697" s="385"/>
      <c r="X697" s="385"/>
      <c r="Y697" s="385"/>
      <c r="Z697" s="385"/>
      <c r="AA697" s="385"/>
      <c r="AB697" s="385"/>
      <c r="AC697" s="385"/>
    </row>
    <row r="698" spans="1:29" ht="12.75" customHeight="1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  <c r="K698" s="385"/>
      <c r="L698" s="385"/>
      <c r="M698" s="385"/>
      <c r="N698" s="385"/>
      <c r="O698" s="385"/>
      <c r="P698" s="385"/>
      <c r="Q698" s="385"/>
      <c r="R698" s="385"/>
      <c r="S698" s="385"/>
      <c r="T698" s="385"/>
      <c r="U698" s="385"/>
      <c r="V698" s="385"/>
      <c r="W698" s="385"/>
      <c r="X698" s="385"/>
      <c r="Y698" s="385"/>
      <c r="Z698" s="385"/>
      <c r="AA698" s="385"/>
      <c r="AB698" s="385"/>
      <c r="AC698" s="385"/>
    </row>
    <row r="699" spans="1:29" ht="12.75" customHeight="1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  <c r="K699" s="385"/>
      <c r="L699" s="385"/>
      <c r="M699" s="385"/>
      <c r="N699" s="385"/>
      <c r="O699" s="385"/>
      <c r="P699" s="385"/>
      <c r="Q699" s="385"/>
      <c r="R699" s="385"/>
      <c r="S699" s="385"/>
      <c r="T699" s="385"/>
      <c r="U699" s="385"/>
      <c r="V699" s="385"/>
      <c r="W699" s="385"/>
      <c r="X699" s="385"/>
      <c r="Y699" s="385"/>
      <c r="Z699" s="385"/>
      <c r="AA699" s="385"/>
      <c r="AB699" s="385"/>
      <c r="AC699" s="385"/>
    </row>
    <row r="700" spans="1:29" ht="12.75" customHeight="1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  <c r="K700" s="385"/>
      <c r="L700" s="385"/>
      <c r="M700" s="385"/>
      <c r="N700" s="385"/>
      <c r="O700" s="385"/>
      <c r="P700" s="385"/>
      <c r="Q700" s="385"/>
      <c r="R700" s="385"/>
      <c r="S700" s="385"/>
      <c r="T700" s="385"/>
      <c r="U700" s="385"/>
      <c r="V700" s="385"/>
      <c r="W700" s="385"/>
      <c r="X700" s="385"/>
      <c r="Y700" s="385"/>
      <c r="Z700" s="385"/>
      <c r="AA700" s="385"/>
      <c r="AB700" s="385"/>
      <c r="AC700" s="385"/>
    </row>
    <row r="701" spans="1:29" ht="12.75" customHeight="1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  <c r="K701" s="385"/>
      <c r="L701" s="385"/>
      <c r="M701" s="385"/>
      <c r="N701" s="385"/>
      <c r="O701" s="385"/>
      <c r="P701" s="385"/>
      <c r="Q701" s="385"/>
      <c r="R701" s="385"/>
      <c r="S701" s="385"/>
      <c r="T701" s="385"/>
      <c r="U701" s="385"/>
      <c r="V701" s="385"/>
      <c r="W701" s="385"/>
      <c r="X701" s="385"/>
      <c r="Y701" s="385"/>
      <c r="Z701" s="385"/>
      <c r="AA701" s="385"/>
      <c r="AB701" s="385"/>
      <c r="AC701" s="385"/>
    </row>
    <row r="702" spans="1:29" ht="12.75" customHeight="1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  <c r="K702" s="385"/>
      <c r="L702" s="385"/>
      <c r="M702" s="385"/>
      <c r="N702" s="385"/>
      <c r="O702" s="385"/>
      <c r="P702" s="385"/>
      <c r="Q702" s="385"/>
      <c r="R702" s="385"/>
      <c r="S702" s="385"/>
      <c r="T702" s="385"/>
      <c r="U702" s="385"/>
      <c r="V702" s="385"/>
      <c r="W702" s="385"/>
      <c r="X702" s="385"/>
      <c r="Y702" s="385"/>
      <c r="Z702" s="385"/>
      <c r="AA702" s="385"/>
      <c r="AB702" s="385"/>
      <c r="AC702" s="385"/>
    </row>
    <row r="703" spans="1:29" ht="12.75" customHeight="1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  <c r="K703" s="385"/>
      <c r="L703" s="385"/>
      <c r="M703" s="385"/>
      <c r="N703" s="385"/>
      <c r="O703" s="385"/>
      <c r="P703" s="385"/>
      <c r="Q703" s="385"/>
      <c r="R703" s="385"/>
      <c r="S703" s="385"/>
      <c r="T703" s="385"/>
      <c r="U703" s="385"/>
      <c r="V703" s="385"/>
      <c r="W703" s="385"/>
      <c r="X703" s="385"/>
      <c r="Y703" s="385"/>
      <c r="Z703" s="385"/>
      <c r="AA703" s="385"/>
      <c r="AB703" s="385"/>
      <c r="AC703" s="385"/>
    </row>
    <row r="704" spans="1:29" ht="12.75" customHeight="1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  <c r="K704" s="385"/>
      <c r="L704" s="385"/>
      <c r="M704" s="385"/>
      <c r="N704" s="385"/>
      <c r="O704" s="385"/>
      <c r="P704" s="385"/>
      <c r="Q704" s="385"/>
      <c r="R704" s="385"/>
      <c r="S704" s="385"/>
      <c r="T704" s="385"/>
      <c r="U704" s="385"/>
      <c r="V704" s="385"/>
      <c r="W704" s="385"/>
      <c r="X704" s="385"/>
      <c r="Y704" s="385"/>
      <c r="Z704" s="385"/>
      <c r="AA704" s="385"/>
      <c r="AB704" s="385"/>
      <c r="AC704" s="385"/>
    </row>
    <row r="705" spans="1:29" ht="12.75" customHeight="1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  <c r="K705" s="385"/>
      <c r="L705" s="385"/>
      <c r="M705" s="385"/>
      <c r="N705" s="385"/>
      <c r="O705" s="385"/>
      <c r="P705" s="385"/>
      <c r="Q705" s="385"/>
      <c r="R705" s="385"/>
      <c r="S705" s="385"/>
      <c r="T705" s="385"/>
      <c r="U705" s="385"/>
      <c r="V705" s="385"/>
      <c r="W705" s="385"/>
      <c r="X705" s="385"/>
      <c r="Y705" s="385"/>
      <c r="Z705" s="385"/>
      <c r="AA705" s="385"/>
      <c r="AB705" s="385"/>
      <c r="AC705" s="385"/>
    </row>
    <row r="706" spans="1:29" ht="12.75" customHeight="1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  <c r="K706" s="385"/>
      <c r="L706" s="385"/>
      <c r="M706" s="385"/>
      <c r="N706" s="385"/>
      <c r="O706" s="385"/>
      <c r="P706" s="385"/>
      <c r="Q706" s="385"/>
      <c r="R706" s="385"/>
      <c r="S706" s="385"/>
      <c r="T706" s="385"/>
      <c r="U706" s="385"/>
      <c r="V706" s="385"/>
      <c r="W706" s="385"/>
      <c r="X706" s="385"/>
      <c r="Y706" s="385"/>
      <c r="Z706" s="385"/>
      <c r="AA706" s="385"/>
      <c r="AB706" s="385"/>
      <c r="AC706" s="385"/>
    </row>
    <row r="707" spans="1:29" ht="12.75" customHeight="1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  <c r="K707" s="385"/>
      <c r="L707" s="385"/>
      <c r="M707" s="385"/>
      <c r="N707" s="385"/>
      <c r="O707" s="385"/>
      <c r="P707" s="385"/>
      <c r="Q707" s="385"/>
      <c r="R707" s="385"/>
      <c r="S707" s="385"/>
      <c r="T707" s="385"/>
      <c r="U707" s="385"/>
      <c r="V707" s="385"/>
      <c r="W707" s="385"/>
      <c r="X707" s="385"/>
      <c r="Y707" s="385"/>
      <c r="Z707" s="385"/>
      <c r="AA707" s="385"/>
      <c r="AB707" s="385"/>
      <c r="AC707" s="385"/>
    </row>
    <row r="708" spans="1:29" ht="12.75" customHeight="1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  <c r="K708" s="385"/>
      <c r="L708" s="385"/>
      <c r="M708" s="385"/>
      <c r="N708" s="385"/>
      <c r="O708" s="385"/>
      <c r="P708" s="385"/>
      <c r="Q708" s="385"/>
      <c r="R708" s="385"/>
      <c r="S708" s="385"/>
      <c r="T708" s="385"/>
      <c r="U708" s="385"/>
      <c r="V708" s="385"/>
      <c r="W708" s="385"/>
      <c r="X708" s="385"/>
      <c r="Y708" s="385"/>
      <c r="Z708" s="385"/>
      <c r="AA708" s="385"/>
      <c r="AB708" s="385"/>
      <c r="AC708" s="385"/>
    </row>
    <row r="709" spans="1:29" ht="12.75" customHeight="1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  <c r="K709" s="385"/>
      <c r="L709" s="385"/>
      <c r="M709" s="385"/>
      <c r="N709" s="385"/>
      <c r="O709" s="385"/>
      <c r="P709" s="385"/>
      <c r="Q709" s="385"/>
      <c r="R709" s="385"/>
      <c r="S709" s="385"/>
      <c r="T709" s="385"/>
      <c r="U709" s="385"/>
      <c r="V709" s="385"/>
      <c r="W709" s="385"/>
      <c r="X709" s="385"/>
      <c r="Y709" s="385"/>
      <c r="Z709" s="385"/>
      <c r="AA709" s="385"/>
      <c r="AB709" s="385"/>
      <c r="AC709" s="385"/>
    </row>
    <row r="710" spans="1:29" ht="12.75" customHeight="1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  <c r="K710" s="385"/>
      <c r="L710" s="385"/>
      <c r="M710" s="385"/>
      <c r="N710" s="385"/>
      <c r="O710" s="385"/>
      <c r="P710" s="385"/>
      <c r="Q710" s="385"/>
      <c r="R710" s="385"/>
      <c r="S710" s="385"/>
      <c r="T710" s="385"/>
      <c r="U710" s="385"/>
      <c r="V710" s="385"/>
      <c r="W710" s="385"/>
      <c r="X710" s="385"/>
      <c r="Y710" s="385"/>
      <c r="Z710" s="385"/>
      <c r="AA710" s="385"/>
      <c r="AB710" s="385"/>
      <c r="AC710" s="385"/>
    </row>
    <row r="711" spans="1:29" ht="12.75" customHeight="1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  <c r="K711" s="385"/>
      <c r="L711" s="385"/>
      <c r="M711" s="385"/>
      <c r="N711" s="385"/>
      <c r="O711" s="385"/>
      <c r="P711" s="385"/>
      <c r="Q711" s="385"/>
      <c r="R711" s="385"/>
      <c r="S711" s="385"/>
      <c r="T711" s="385"/>
      <c r="U711" s="385"/>
      <c r="V711" s="385"/>
      <c r="W711" s="385"/>
      <c r="X711" s="385"/>
      <c r="Y711" s="385"/>
      <c r="Z711" s="385"/>
      <c r="AA711" s="385"/>
      <c r="AB711" s="385"/>
      <c r="AC711" s="385"/>
    </row>
    <row r="712" spans="1:29" ht="12.75" customHeight="1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  <c r="K712" s="385"/>
      <c r="L712" s="385"/>
      <c r="M712" s="385"/>
      <c r="N712" s="385"/>
      <c r="O712" s="385"/>
      <c r="P712" s="385"/>
      <c r="Q712" s="385"/>
      <c r="R712" s="385"/>
      <c r="S712" s="385"/>
      <c r="T712" s="385"/>
      <c r="U712" s="385"/>
      <c r="V712" s="385"/>
      <c r="W712" s="385"/>
      <c r="X712" s="385"/>
      <c r="Y712" s="385"/>
      <c r="Z712" s="385"/>
      <c r="AA712" s="385"/>
      <c r="AB712" s="385"/>
      <c r="AC712" s="385"/>
    </row>
    <row r="713" spans="1:29" ht="12.75" customHeight="1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  <c r="K713" s="385"/>
      <c r="L713" s="385"/>
      <c r="M713" s="385"/>
      <c r="N713" s="385"/>
      <c r="O713" s="385"/>
      <c r="P713" s="385"/>
      <c r="Q713" s="385"/>
      <c r="R713" s="385"/>
      <c r="S713" s="385"/>
      <c r="T713" s="385"/>
      <c r="U713" s="385"/>
      <c r="V713" s="385"/>
      <c r="W713" s="385"/>
      <c r="X713" s="385"/>
      <c r="Y713" s="385"/>
      <c r="Z713" s="385"/>
      <c r="AA713" s="385"/>
      <c r="AB713" s="385"/>
      <c r="AC713" s="385"/>
    </row>
    <row r="714" spans="1:29" ht="12.75" customHeight="1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  <c r="K714" s="385"/>
      <c r="L714" s="385"/>
      <c r="M714" s="385"/>
      <c r="N714" s="385"/>
      <c r="O714" s="385"/>
      <c r="P714" s="385"/>
      <c r="Q714" s="385"/>
      <c r="R714" s="385"/>
      <c r="S714" s="385"/>
      <c r="T714" s="385"/>
      <c r="U714" s="385"/>
      <c r="V714" s="385"/>
      <c r="W714" s="385"/>
      <c r="X714" s="385"/>
      <c r="Y714" s="385"/>
      <c r="Z714" s="385"/>
      <c r="AA714" s="385"/>
      <c r="AB714" s="385"/>
      <c r="AC714" s="385"/>
    </row>
    <row r="715" spans="1:29" ht="12.75" customHeight="1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  <c r="K715" s="385"/>
      <c r="L715" s="385"/>
      <c r="M715" s="385"/>
      <c r="N715" s="385"/>
      <c r="O715" s="385"/>
      <c r="P715" s="385"/>
      <c r="Q715" s="385"/>
      <c r="R715" s="385"/>
      <c r="S715" s="385"/>
      <c r="T715" s="385"/>
      <c r="U715" s="385"/>
      <c r="V715" s="385"/>
      <c r="W715" s="385"/>
      <c r="X715" s="385"/>
      <c r="Y715" s="385"/>
      <c r="Z715" s="385"/>
      <c r="AA715" s="385"/>
      <c r="AB715" s="385"/>
      <c r="AC715" s="385"/>
    </row>
    <row r="716" spans="1:29" ht="12.75" customHeight="1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  <c r="K716" s="385"/>
      <c r="L716" s="385"/>
      <c r="M716" s="385"/>
      <c r="N716" s="385"/>
      <c r="O716" s="385"/>
      <c r="P716" s="385"/>
      <c r="Q716" s="385"/>
      <c r="R716" s="385"/>
      <c r="S716" s="385"/>
      <c r="T716" s="385"/>
      <c r="U716" s="385"/>
      <c r="V716" s="385"/>
      <c r="W716" s="385"/>
      <c r="X716" s="385"/>
      <c r="Y716" s="385"/>
      <c r="Z716" s="385"/>
      <c r="AA716" s="385"/>
      <c r="AB716" s="385"/>
      <c r="AC716" s="385"/>
    </row>
    <row r="717" spans="1:29" ht="12.75" customHeight="1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  <c r="K717" s="385"/>
      <c r="L717" s="385"/>
      <c r="M717" s="385"/>
      <c r="N717" s="385"/>
      <c r="O717" s="385"/>
      <c r="P717" s="385"/>
      <c r="Q717" s="385"/>
      <c r="R717" s="385"/>
      <c r="S717" s="385"/>
      <c r="T717" s="385"/>
      <c r="U717" s="385"/>
      <c r="V717" s="385"/>
      <c r="W717" s="385"/>
      <c r="X717" s="385"/>
      <c r="Y717" s="385"/>
      <c r="Z717" s="385"/>
      <c r="AA717" s="385"/>
      <c r="AB717" s="385"/>
      <c r="AC717" s="385"/>
    </row>
    <row r="718" spans="1:29" ht="12.75" customHeight="1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  <c r="K718" s="385"/>
      <c r="L718" s="385"/>
      <c r="M718" s="385"/>
      <c r="N718" s="385"/>
      <c r="O718" s="385"/>
      <c r="P718" s="385"/>
      <c r="Q718" s="385"/>
      <c r="R718" s="385"/>
      <c r="S718" s="385"/>
      <c r="T718" s="385"/>
      <c r="U718" s="385"/>
      <c r="V718" s="385"/>
      <c r="W718" s="385"/>
      <c r="X718" s="385"/>
      <c r="Y718" s="385"/>
      <c r="Z718" s="385"/>
      <c r="AA718" s="385"/>
      <c r="AB718" s="385"/>
      <c r="AC718" s="385"/>
    </row>
    <row r="719" spans="1:29" ht="12.75" customHeight="1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  <c r="K719" s="385"/>
      <c r="L719" s="385"/>
      <c r="M719" s="385"/>
      <c r="N719" s="385"/>
      <c r="O719" s="385"/>
      <c r="P719" s="385"/>
      <c r="Q719" s="385"/>
      <c r="R719" s="385"/>
      <c r="S719" s="385"/>
      <c r="T719" s="385"/>
      <c r="U719" s="385"/>
      <c r="V719" s="385"/>
      <c r="W719" s="385"/>
      <c r="X719" s="385"/>
      <c r="Y719" s="385"/>
      <c r="Z719" s="385"/>
      <c r="AA719" s="385"/>
      <c r="AB719" s="385"/>
      <c r="AC719" s="385"/>
    </row>
    <row r="720" spans="1:29" ht="12.75" customHeight="1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  <c r="K720" s="385"/>
      <c r="L720" s="385"/>
      <c r="M720" s="385"/>
      <c r="N720" s="385"/>
      <c r="O720" s="385"/>
      <c r="P720" s="385"/>
      <c r="Q720" s="385"/>
      <c r="R720" s="385"/>
      <c r="S720" s="385"/>
      <c r="T720" s="385"/>
      <c r="U720" s="385"/>
      <c r="V720" s="385"/>
      <c r="W720" s="385"/>
      <c r="X720" s="385"/>
      <c r="Y720" s="385"/>
      <c r="Z720" s="385"/>
      <c r="AA720" s="385"/>
      <c r="AB720" s="385"/>
      <c r="AC720" s="385"/>
    </row>
    <row r="721" spans="1:29" ht="12.75" customHeight="1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  <c r="K721" s="385"/>
      <c r="L721" s="385"/>
      <c r="M721" s="385"/>
      <c r="N721" s="385"/>
      <c r="O721" s="385"/>
      <c r="P721" s="385"/>
      <c r="Q721" s="385"/>
      <c r="R721" s="385"/>
      <c r="S721" s="385"/>
      <c r="T721" s="385"/>
      <c r="U721" s="385"/>
      <c r="V721" s="385"/>
      <c r="W721" s="385"/>
      <c r="X721" s="385"/>
      <c r="Y721" s="385"/>
      <c r="Z721" s="385"/>
      <c r="AA721" s="385"/>
      <c r="AB721" s="385"/>
      <c r="AC721" s="385"/>
    </row>
    <row r="722" spans="1:29" ht="12.75" customHeight="1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  <c r="K722" s="385"/>
      <c r="L722" s="385"/>
      <c r="M722" s="385"/>
      <c r="N722" s="385"/>
      <c r="O722" s="385"/>
      <c r="P722" s="385"/>
      <c r="Q722" s="385"/>
      <c r="R722" s="385"/>
      <c r="S722" s="385"/>
      <c r="T722" s="385"/>
      <c r="U722" s="385"/>
      <c r="V722" s="385"/>
      <c r="W722" s="385"/>
      <c r="X722" s="385"/>
      <c r="Y722" s="385"/>
      <c r="Z722" s="385"/>
      <c r="AA722" s="385"/>
      <c r="AB722" s="385"/>
      <c r="AC722" s="385"/>
    </row>
    <row r="723" spans="1:29" ht="12.75" customHeight="1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  <c r="K723" s="385"/>
      <c r="L723" s="385"/>
      <c r="M723" s="385"/>
      <c r="N723" s="385"/>
      <c r="O723" s="385"/>
      <c r="P723" s="385"/>
      <c r="Q723" s="385"/>
      <c r="R723" s="385"/>
      <c r="S723" s="385"/>
      <c r="T723" s="385"/>
      <c r="U723" s="385"/>
      <c r="V723" s="385"/>
      <c r="W723" s="385"/>
      <c r="X723" s="385"/>
      <c r="Y723" s="385"/>
      <c r="Z723" s="385"/>
      <c r="AA723" s="385"/>
      <c r="AB723" s="385"/>
      <c r="AC723" s="385"/>
    </row>
    <row r="724" spans="1:29" ht="12.75" customHeight="1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  <c r="K724" s="385"/>
      <c r="L724" s="385"/>
      <c r="M724" s="385"/>
      <c r="N724" s="385"/>
      <c r="O724" s="385"/>
      <c r="P724" s="385"/>
      <c r="Q724" s="385"/>
      <c r="R724" s="385"/>
      <c r="S724" s="385"/>
      <c r="T724" s="385"/>
      <c r="U724" s="385"/>
      <c r="V724" s="385"/>
      <c r="W724" s="385"/>
      <c r="X724" s="385"/>
      <c r="Y724" s="385"/>
      <c r="Z724" s="385"/>
      <c r="AA724" s="385"/>
      <c r="AB724" s="385"/>
      <c r="AC724" s="385"/>
    </row>
    <row r="725" spans="1:29" ht="12.75" customHeight="1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  <c r="K725" s="385"/>
      <c r="L725" s="385"/>
      <c r="M725" s="385"/>
      <c r="N725" s="385"/>
      <c r="O725" s="385"/>
      <c r="P725" s="385"/>
      <c r="Q725" s="385"/>
      <c r="R725" s="385"/>
      <c r="S725" s="385"/>
      <c r="T725" s="385"/>
      <c r="U725" s="385"/>
      <c r="V725" s="385"/>
      <c r="W725" s="385"/>
      <c r="X725" s="385"/>
      <c r="Y725" s="385"/>
      <c r="Z725" s="385"/>
      <c r="AA725" s="385"/>
      <c r="AB725" s="385"/>
      <c r="AC725" s="385"/>
    </row>
    <row r="726" spans="1:29" ht="12.75" customHeight="1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  <c r="K726" s="385"/>
      <c r="L726" s="385"/>
      <c r="M726" s="385"/>
      <c r="N726" s="385"/>
      <c r="O726" s="385"/>
      <c r="P726" s="385"/>
      <c r="Q726" s="385"/>
      <c r="R726" s="385"/>
      <c r="S726" s="385"/>
      <c r="T726" s="385"/>
      <c r="U726" s="385"/>
      <c r="V726" s="385"/>
      <c r="W726" s="385"/>
      <c r="X726" s="385"/>
      <c r="Y726" s="385"/>
      <c r="Z726" s="385"/>
      <c r="AA726" s="385"/>
      <c r="AB726" s="385"/>
      <c r="AC726" s="385"/>
    </row>
    <row r="727" spans="1:29" ht="12.75" customHeight="1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  <c r="K727" s="385"/>
      <c r="L727" s="385"/>
      <c r="M727" s="385"/>
      <c r="N727" s="385"/>
      <c r="O727" s="385"/>
      <c r="P727" s="385"/>
      <c r="Q727" s="385"/>
      <c r="R727" s="385"/>
      <c r="S727" s="385"/>
      <c r="T727" s="385"/>
      <c r="U727" s="385"/>
      <c r="V727" s="385"/>
      <c r="W727" s="385"/>
      <c r="X727" s="385"/>
      <c r="Y727" s="385"/>
      <c r="Z727" s="385"/>
      <c r="AA727" s="385"/>
      <c r="AB727" s="385"/>
      <c r="AC727" s="385"/>
    </row>
    <row r="728" spans="1:29" ht="12.75" customHeight="1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  <c r="K728" s="385"/>
      <c r="L728" s="385"/>
      <c r="M728" s="385"/>
      <c r="N728" s="385"/>
      <c r="O728" s="385"/>
      <c r="P728" s="385"/>
      <c r="Q728" s="385"/>
      <c r="R728" s="385"/>
      <c r="S728" s="385"/>
      <c r="T728" s="385"/>
      <c r="U728" s="385"/>
      <c r="V728" s="385"/>
      <c r="W728" s="385"/>
      <c r="X728" s="385"/>
      <c r="Y728" s="385"/>
      <c r="Z728" s="385"/>
      <c r="AA728" s="385"/>
      <c r="AB728" s="385"/>
      <c r="AC728" s="385"/>
    </row>
    <row r="729" spans="1:29" ht="12.75" customHeight="1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  <c r="K729" s="385"/>
      <c r="L729" s="385"/>
      <c r="M729" s="385"/>
      <c r="N729" s="385"/>
      <c r="O729" s="385"/>
      <c r="P729" s="385"/>
      <c r="Q729" s="385"/>
      <c r="R729" s="385"/>
      <c r="S729" s="385"/>
      <c r="T729" s="385"/>
      <c r="U729" s="385"/>
      <c r="V729" s="385"/>
      <c r="W729" s="385"/>
      <c r="X729" s="385"/>
      <c r="Y729" s="385"/>
      <c r="Z729" s="385"/>
      <c r="AA729" s="385"/>
      <c r="AB729" s="385"/>
      <c r="AC729" s="385"/>
    </row>
    <row r="730" spans="1:29" ht="12.75" customHeight="1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  <c r="K730" s="385"/>
      <c r="L730" s="385"/>
      <c r="M730" s="385"/>
      <c r="N730" s="385"/>
      <c r="O730" s="385"/>
      <c r="P730" s="385"/>
      <c r="Q730" s="385"/>
      <c r="R730" s="385"/>
      <c r="S730" s="385"/>
      <c r="T730" s="385"/>
      <c r="U730" s="385"/>
      <c r="V730" s="385"/>
      <c r="W730" s="385"/>
      <c r="X730" s="385"/>
      <c r="Y730" s="385"/>
      <c r="Z730" s="385"/>
      <c r="AA730" s="385"/>
      <c r="AB730" s="385"/>
      <c r="AC730" s="385"/>
    </row>
    <row r="731" spans="1:29" ht="12.75" customHeight="1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  <c r="K731" s="385"/>
      <c r="L731" s="385"/>
      <c r="M731" s="385"/>
      <c r="N731" s="385"/>
      <c r="O731" s="385"/>
      <c r="P731" s="385"/>
      <c r="Q731" s="385"/>
      <c r="R731" s="385"/>
      <c r="S731" s="385"/>
      <c r="T731" s="385"/>
      <c r="U731" s="385"/>
      <c r="V731" s="385"/>
      <c r="W731" s="385"/>
      <c r="X731" s="385"/>
      <c r="Y731" s="385"/>
      <c r="Z731" s="385"/>
      <c r="AA731" s="385"/>
      <c r="AB731" s="385"/>
      <c r="AC731" s="385"/>
    </row>
    <row r="732" spans="1:29" ht="12.75" customHeight="1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  <c r="K732" s="385"/>
      <c r="L732" s="385"/>
      <c r="M732" s="385"/>
      <c r="N732" s="385"/>
      <c r="O732" s="385"/>
      <c r="P732" s="385"/>
      <c r="Q732" s="385"/>
      <c r="R732" s="385"/>
      <c r="S732" s="385"/>
      <c r="T732" s="385"/>
      <c r="U732" s="385"/>
      <c r="V732" s="385"/>
      <c r="W732" s="385"/>
      <c r="X732" s="385"/>
      <c r="Y732" s="385"/>
      <c r="Z732" s="385"/>
      <c r="AA732" s="385"/>
      <c r="AB732" s="385"/>
      <c r="AC732" s="385"/>
    </row>
    <row r="733" spans="1:29" ht="12.75" customHeight="1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  <c r="K733" s="385"/>
      <c r="L733" s="385"/>
      <c r="M733" s="385"/>
      <c r="N733" s="385"/>
      <c r="O733" s="385"/>
      <c r="P733" s="385"/>
      <c r="Q733" s="385"/>
      <c r="R733" s="385"/>
      <c r="S733" s="385"/>
      <c r="T733" s="385"/>
      <c r="U733" s="385"/>
      <c r="V733" s="385"/>
      <c r="W733" s="385"/>
      <c r="X733" s="385"/>
      <c r="Y733" s="385"/>
      <c r="Z733" s="385"/>
      <c r="AA733" s="385"/>
      <c r="AB733" s="385"/>
      <c r="AC733" s="385"/>
    </row>
    <row r="734" spans="1:29" ht="12.75" customHeight="1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  <c r="K734" s="385"/>
      <c r="L734" s="385"/>
      <c r="M734" s="385"/>
      <c r="N734" s="385"/>
      <c r="O734" s="385"/>
      <c r="P734" s="385"/>
      <c r="Q734" s="385"/>
      <c r="R734" s="385"/>
      <c r="S734" s="385"/>
      <c r="T734" s="385"/>
      <c r="U734" s="385"/>
      <c r="V734" s="385"/>
      <c r="W734" s="385"/>
      <c r="X734" s="385"/>
      <c r="Y734" s="385"/>
      <c r="Z734" s="385"/>
      <c r="AA734" s="385"/>
      <c r="AB734" s="385"/>
      <c r="AC734" s="385"/>
    </row>
    <row r="735" spans="1:29" ht="12.75" customHeight="1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  <c r="K735" s="385"/>
      <c r="L735" s="385"/>
      <c r="M735" s="385"/>
      <c r="N735" s="385"/>
      <c r="O735" s="385"/>
      <c r="P735" s="385"/>
      <c r="Q735" s="385"/>
      <c r="R735" s="385"/>
      <c r="S735" s="385"/>
      <c r="T735" s="385"/>
      <c r="U735" s="385"/>
      <c r="V735" s="385"/>
      <c r="W735" s="385"/>
      <c r="X735" s="385"/>
      <c r="Y735" s="385"/>
      <c r="Z735" s="385"/>
      <c r="AA735" s="385"/>
      <c r="AB735" s="385"/>
      <c r="AC735" s="385"/>
    </row>
    <row r="736" spans="1:29" ht="12.75" customHeight="1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  <c r="K736" s="385"/>
      <c r="L736" s="385"/>
      <c r="M736" s="385"/>
      <c r="N736" s="385"/>
      <c r="O736" s="385"/>
      <c r="P736" s="385"/>
      <c r="Q736" s="385"/>
      <c r="R736" s="385"/>
      <c r="S736" s="385"/>
      <c r="T736" s="385"/>
      <c r="U736" s="385"/>
      <c r="V736" s="385"/>
      <c r="W736" s="385"/>
      <c r="X736" s="385"/>
      <c r="Y736" s="385"/>
      <c r="Z736" s="385"/>
      <c r="AA736" s="385"/>
      <c r="AB736" s="385"/>
      <c r="AC736" s="385"/>
    </row>
    <row r="737" spans="1:29" ht="12.75" customHeight="1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  <c r="K737" s="385"/>
      <c r="L737" s="385"/>
      <c r="M737" s="385"/>
      <c r="N737" s="385"/>
      <c r="O737" s="385"/>
      <c r="P737" s="385"/>
      <c r="Q737" s="385"/>
      <c r="R737" s="385"/>
      <c r="S737" s="385"/>
      <c r="T737" s="385"/>
      <c r="U737" s="385"/>
      <c r="V737" s="385"/>
      <c r="W737" s="385"/>
      <c r="X737" s="385"/>
      <c r="Y737" s="385"/>
      <c r="Z737" s="385"/>
      <c r="AA737" s="385"/>
      <c r="AB737" s="385"/>
      <c r="AC737" s="385"/>
    </row>
    <row r="738" spans="1:29" ht="12.75" customHeight="1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  <c r="K738" s="385"/>
      <c r="L738" s="385"/>
      <c r="M738" s="385"/>
      <c r="N738" s="385"/>
      <c r="O738" s="385"/>
      <c r="P738" s="385"/>
      <c r="Q738" s="385"/>
      <c r="R738" s="385"/>
      <c r="S738" s="385"/>
      <c r="T738" s="385"/>
      <c r="U738" s="385"/>
      <c r="V738" s="385"/>
      <c r="W738" s="385"/>
      <c r="X738" s="385"/>
      <c r="Y738" s="385"/>
      <c r="Z738" s="385"/>
      <c r="AA738" s="385"/>
      <c r="AB738" s="385"/>
      <c r="AC738" s="385"/>
    </row>
    <row r="739" spans="1:29" ht="12.75" customHeight="1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  <c r="K739" s="385"/>
      <c r="L739" s="385"/>
      <c r="M739" s="385"/>
      <c r="N739" s="385"/>
      <c r="O739" s="385"/>
      <c r="P739" s="385"/>
      <c r="Q739" s="385"/>
      <c r="R739" s="385"/>
      <c r="S739" s="385"/>
      <c r="T739" s="385"/>
      <c r="U739" s="385"/>
      <c r="V739" s="385"/>
      <c r="W739" s="385"/>
      <c r="X739" s="385"/>
      <c r="Y739" s="385"/>
      <c r="Z739" s="385"/>
      <c r="AA739" s="385"/>
      <c r="AB739" s="385"/>
      <c r="AC739" s="385"/>
    </row>
    <row r="740" spans="1:29" ht="12.75" customHeight="1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  <c r="K740" s="385"/>
      <c r="L740" s="385"/>
      <c r="M740" s="385"/>
      <c r="N740" s="385"/>
      <c r="O740" s="385"/>
      <c r="P740" s="385"/>
      <c r="Q740" s="385"/>
      <c r="R740" s="385"/>
      <c r="S740" s="385"/>
      <c r="T740" s="385"/>
      <c r="U740" s="385"/>
      <c r="V740" s="385"/>
      <c r="W740" s="385"/>
      <c r="X740" s="385"/>
      <c r="Y740" s="385"/>
      <c r="Z740" s="385"/>
      <c r="AA740" s="385"/>
      <c r="AB740" s="385"/>
      <c r="AC740" s="385"/>
    </row>
    <row r="741" spans="1:29" ht="12.75" customHeight="1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  <c r="K741" s="385"/>
      <c r="L741" s="385"/>
      <c r="M741" s="385"/>
      <c r="N741" s="385"/>
      <c r="O741" s="385"/>
      <c r="P741" s="385"/>
      <c r="Q741" s="385"/>
      <c r="R741" s="385"/>
      <c r="S741" s="385"/>
      <c r="T741" s="385"/>
      <c r="U741" s="385"/>
      <c r="V741" s="385"/>
      <c r="W741" s="385"/>
      <c r="X741" s="385"/>
      <c r="Y741" s="385"/>
      <c r="Z741" s="385"/>
      <c r="AA741" s="385"/>
      <c r="AB741" s="385"/>
      <c r="AC741" s="385"/>
    </row>
    <row r="742" spans="1:29" ht="12.75" customHeight="1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  <c r="K742" s="385"/>
      <c r="L742" s="385"/>
      <c r="M742" s="385"/>
      <c r="N742" s="385"/>
      <c r="O742" s="385"/>
      <c r="P742" s="385"/>
      <c r="Q742" s="385"/>
      <c r="R742" s="385"/>
      <c r="S742" s="385"/>
      <c r="T742" s="385"/>
      <c r="U742" s="385"/>
      <c r="V742" s="385"/>
      <c r="W742" s="385"/>
      <c r="X742" s="385"/>
      <c r="Y742" s="385"/>
      <c r="Z742" s="385"/>
      <c r="AA742" s="385"/>
      <c r="AB742" s="385"/>
      <c r="AC742" s="385"/>
    </row>
    <row r="743" spans="1:29" ht="12.75" customHeight="1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  <c r="K743" s="385"/>
      <c r="L743" s="385"/>
      <c r="M743" s="385"/>
      <c r="N743" s="385"/>
      <c r="O743" s="385"/>
      <c r="P743" s="385"/>
      <c r="Q743" s="385"/>
      <c r="R743" s="385"/>
      <c r="S743" s="385"/>
      <c r="T743" s="385"/>
      <c r="U743" s="385"/>
      <c r="V743" s="385"/>
      <c r="W743" s="385"/>
      <c r="X743" s="385"/>
      <c r="Y743" s="385"/>
      <c r="Z743" s="385"/>
      <c r="AA743" s="385"/>
      <c r="AB743" s="385"/>
      <c r="AC743" s="385"/>
    </row>
    <row r="744" spans="1:29" ht="12.75" customHeight="1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  <c r="K744" s="385"/>
      <c r="L744" s="385"/>
      <c r="M744" s="385"/>
      <c r="N744" s="385"/>
      <c r="O744" s="385"/>
      <c r="P744" s="385"/>
      <c r="Q744" s="385"/>
      <c r="R744" s="385"/>
      <c r="S744" s="385"/>
      <c r="T744" s="385"/>
      <c r="U744" s="385"/>
      <c r="V744" s="385"/>
      <c r="W744" s="385"/>
      <c r="X744" s="385"/>
      <c r="Y744" s="385"/>
      <c r="Z744" s="385"/>
      <c r="AA744" s="385"/>
      <c r="AB744" s="385"/>
      <c r="AC744" s="385"/>
    </row>
    <row r="745" spans="1:29" ht="12.75" customHeight="1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  <c r="K745" s="385"/>
      <c r="L745" s="385"/>
      <c r="M745" s="385"/>
      <c r="N745" s="385"/>
      <c r="O745" s="385"/>
      <c r="P745" s="385"/>
      <c r="Q745" s="385"/>
      <c r="R745" s="385"/>
      <c r="S745" s="385"/>
      <c r="T745" s="385"/>
      <c r="U745" s="385"/>
      <c r="V745" s="385"/>
      <c r="W745" s="385"/>
      <c r="X745" s="385"/>
      <c r="Y745" s="385"/>
      <c r="Z745" s="385"/>
      <c r="AA745" s="385"/>
      <c r="AB745" s="385"/>
      <c r="AC745" s="385"/>
    </row>
    <row r="746" spans="1:29" ht="12.75" customHeight="1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  <c r="K746" s="385"/>
      <c r="L746" s="385"/>
      <c r="M746" s="385"/>
      <c r="N746" s="385"/>
      <c r="O746" s="385"/>
      <c r="P746" s="385"/>
      <c r="Q746" s="385"/>
      <c r="R746" s="385"/>
      <c r="S746" s="385"/>
      <c r="T746" s="385"/>
      <c r="U746" s="385"/>
      <c r="V746" s="385"/>
      <c r="W746" s="385"/>
      <c r="X746" s="385"/>
      <c r="Y746" s="385"/>
      <c r="Z746" s="385"/>
      <c r="AA746" s="385"/>
      <c r="AB746" s="385"/>
      <c r="AC746" s="385"/>
    </row>
    <row r="747" spans="1:29" ht="12.75" customHeight="1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  <c r="K747" s="385"/>
      <c r="L747" s="385"/>
      <c r="M747" s="385"/>
      <c r="N747" s="385"/>
      <c r="O747" s="385"/>
      <c r="P747" s="385"/>
      <c r="Q747" s="385"/>
      <c r="R747" s="385"/>
      <c r="S747" s="385"/>
      <c r="T747" s="385"/>
      <c r="U747" s="385"/>
      <c r="V747" s="385"/>
      <c r="W747" s="385"/>
      <c r="X747" s="385"/>
      <c r="Y747" s="385"/>
      <c r="Z747" s="385"/>
      <c r="AA747" s="385"/>
      <c r="AB747" s="385"/>
      <c r="AC747" s="385"/>
    </row>
    <row r="748" spans="1:29" ht="12.75" customHeight="1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  <c r="K748" s="385"/>
      <c r="L748" s="385"/>
      <c r="M748" s="385"/>
      <c r="N748" s="385"/>
      <c r="O748" s="385"/>
      <c r="P748" s="385"/>
      <c r="Q748" s="385"/>
      <c r="R748" s="385"/>
      <c r="S748" s="385"/>
      <c r="T748" s="385"/>
      <c r="U748" s="385"/>
      <c r="V748" s="385"/>
      <c r="W748" s="385"/>
      <c r="X748" s="385"/>
      <c r="Y748" s="385"/>
      <c r="Z748" s="385"/>
      <c r="AA748" s="385"/>
      <c r="AB748" s="385"/>
      <c r="AC748" s="385"/>
    </row>
    <row r="749" spans="1:29" ht="12.75" customHeight="1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  <c r="K749" s="385"/>
      <c r="L749" s="385"/>
      <c r="M749" s="385"/>
      <c r="N749" s="385"/>
      <c r="O749" s="385"/>
      <c r="P749" s="385"/>
      <c r="Q749" s="385"/>
      <c r="R749" s="385"/>
      <c r="S749" s="385"/>
      <c r="T749" s="385"/>
      <c r="U749" s="385"/>
      <c r="V749" s="385"/>
      <c r="W749" s="385"/>
      <c r="X749" s="385"/>
      <c r="Y749" s="385"/>
      <c r="Z749" s="385"/>
      <c r="AA749" s="385"/>
      <c r="AB749" s="385"/>
      <c r="AC749" s="385"/>
    </row>
    <row r="750" spans="1:29" ht="12.75" customHeight="1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  <c r="K750" s="385"/>
      <c r="L750" s="385"/>
      <c r="M750" s="385"/>
      <c r="N750" s="385"/>
      <c r="O750" s="385"/>
      <c r="P750" s="385"/>
      <c r="Q750" s="385"/>
      <c r="R750" s="385"/>
      <c r="S750" s="385"/>
      <c r="T750" s="385"/>
      <c r="U750" s="385"/>
      <c r="V750" s="385"/>
      <c r="W750" s="385"/>
      <c r="X750" s="385"/>
      <c r="Y750" s="385"/>
      <c r="Z750" s="385"/>
      <c r="AA750" s="385"/>
      <c r="AB750" s="385"/>
      <c r="AC750" s="385"/>
    </row>
    <row r="751" spans="1:29" ht="12.75" customHeight="1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  <c r="K751" s="385"/>
      <c r="L751" s="385"/>
      <c r="M751" s="385"/>
      <c r="N751" s="385"/>
      <c r="O751" s="385"/>
      <c r="P751" s="385"/>
      <c r="Q751" s="385"/>
      <c r="R751" s="385"/>
      <c r="S751" s="385"/>
      <c r="T751" s="385"/>
      <c r="U751" s="385"/>
      <c r="V751" s="385"/>
      <c r="W751" s="385"/>
      <c r="X751" s="385"/>
      <c r="Y751" s="385"/>
      <c r="Z751" s="385"/>
      <c r="AA751" s="385"/>
      <c r="AB751" s="385"/>
      <c r="AC751" s="385"/>
    </row>
    <row r="752" spans="1:29" ht="12.75" customHeight="1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  <c r="K752" s="385"/>
      <c r="L752" s="385"/>
      <c r="M752" s="385"/>
      <c r="N752" s="385"/>
      <c r="O752" s="385"/>
      <c r="P752" s="385"/>
      <c r="Q752" s="385"/>
      <c r="R752" s="385"/>
      <c r="S752" s="385"/>
      <c r="T752" s="385"/>
      <c r="U752" s="385"/>
      <c r="V752" s="385"/>
      <c r="W752" s="385"/>
      <c r="X752" s="385"/>
      <c r="Y752" s="385"/>
      <c r="Z752" s="385"/>
      <c r="AA752" s="385"/>
      <c r="AB752" s="385"/>
      <c r="AC752" s="385"/>
    </row>
    <row r="753" spans="1:29" ht="12.75" customHeight="1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  <c r="K753" s="385"/>
      <c r="L753" s="385"/>
      <c r="M753" s="385"/>
      <c r="N753" s="385"/>
      <c r="O753" s="385"/>
      <c r="P753" s="385"/>
      <c r="Q753" s="385"/>
      <c r="R753" s="385"/>
      <c r="S753" s="385"/>
      <c r="T753" s="385"/>
      <c r="U753" s="385"/>
      <c r="V753" s="385"/>
      <c r="W753" s="385"/>
      <c r="X753" s="385"/>
      <c r="Y753" s="385"/>
      <c r="Z753" s="385"/>
      <c r="AA753" s="385"/>
      <c r="AB753" s="385"/>
      <c r="AC753" s="385"/>
    </row>
    <row r="754" spans="1:29" ht="12.75" customHeight="1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  <c r="K754" s="385"/>
      <c r="L754" s="385"/>
      <c r="M754" s="385"/>
      <c r="N754" s="385"/>
      <c r="O754" s="385"/>
      <c r="P754" s="385"/>
      <c r="Q754" s="385"/>
      <c r="R754" s="385"/>
      <c r="S754" s="385"/>
      <c r="T754" s="385"/>
      <c r="U754" s="385"/>
      <c r="V754" s="385"/>
      <c r="W754" s="385"/>
      <c r="X754" s="385"/>
      <c r="Y754" s="385"/>
      <c r="Z754" s="385"/>
      <c r="AA754" s="385"/>
      <c r="AB754" s="385"/>
      <c r="AC754" s="385"/>
    </row>
    <row r="755" spans="1:29" ht="12.75" customHeight="1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  <c r="K755" s="385"/>
      <c r="L755" s="385"/>
      <c r="M755" s="385"/>
      <c r="N755" s="385"/>
      <c r="O755" s="385"/>
      <c r="P755" s="385"/>
      <c r="Q755" s="385"/>
      <c r="R755" s="385"/>
      <c r="S755" s="385"/>
      <c r="T755" s="385"/>
      <c r="U755" s="385"/>
      <c r="V755" s="385"/>
      <c r="W755" s="385"/>
      <c r="X755" s="385"/>
      <c r="Y755" s="385"/>
      <c r="Z755" s="385"/>
      <c r="AA755" s="385"/>
      <c r="AB755" s="385"/>
      <c r="AC755" s="385"/>
    </row>
    <row r="756" spans="1:29" ht="12.75" customHeight="1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  <c r="K756" s="385"/>
      <c r="L756" s="385"/>
      <c r="M756" s="385"/>
      <c r="N756" s="385"/>
      <c r="O756" s="385"/>
      <c r="P756" s="385"/>
      <c r="Q756" s="385"/>
      <c r="R756" s="385"/>
      <c r="S756" s="385"/>
      <c r="T756" s="385"/>
      <c r="U756" s="385"/>
      <c r="V756" s="385"/>
      <c r="W756" s="385"/>
      <c r="X756" s="385"/>
      <c r="Y756" s="385"/>
      <c r="Z756" s="385"/>
      <c r="AA756" s="385"/>
      <c r="AB756" s="385"/>
      <c r="AC756" s="385"/>
    </row>
    <row r="757" spans="1:29" ht="12.75" customHeight="1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  <c r="K757" s="385"/>
      <c r="L757" s="385"/>
      <c r="M757" s="385"/>
      <c r="N757" s="385"/>
      <c r="O757" s="385"/>
      <c r="P757" s="385"/>
      <c r="Q757" s="385"/>
      <c r="R757" s="385"/>
      <c r="S757" s="385"/>
      <c r="T757" s="385"/>
      <c r="U757" s="385"/>
      <c r="V757" s="385"/>
      <c r="W757" s="385"/>
      <c r="X757" s="385"/>
      <c r="Y757" s="385"/>
      <c r="Z757" s="385"/>
      <c r="AA757" s="385"/>
      <c r="AB757" s="385"/>
      <c r="AC757" s="385"/>
    </row>
    <row r="758" spans="1:29" ht="12.75" customHeight="1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  <c r="K758" s="385"/>
      <c r="L758" s="385"/>
      <c r="M758" s="385"/>
      <c r="N758" s="385"/>
      <c r="O758" s="385"/>
      <c r="P758" s="385"/>
      <c r="Q758" s="385"/>
      <c r="R758" s="385"/>
      <c r="S758" s="385"/>
      <c r="T758" s="385"/>
      <c r="U758" s="385"/>
      <c r="V758" s="385"/>
      <c r="W758" s="385"/>
      <c r="X758" s="385"/>
      <c r="Y758" s="385"/>
      <c r="Z758" s="385"/>
      <c r="AA758" s="385"/>
      <c r="AB758" s="385"/>
      <c r="AC758" s="385"/>
    </row>
    <row r="759" spans="1:29" ht="12.75" customHeight="1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  <c r="K759" s="385"/>
      <c r="L759" s="385"/>
      <c r="M759" s="385"/>
      <c r="N759" s="385"/>
      <c r="O759" s="385"/>
      <c r="P759" s="385"/>
      <c r="Q759" s="385"/>
      <c r="R759" s="385"/>
      <c r="S759" s="385"/>
      <c r="T759" s="385"/>
      <c r="U759" s="385"/>
      <c r="V759" s="385"/>
      <c r="W759" s="385"/>
      <c r="X759" s="385"/>
      <c r="Y759" s="385"/>
      <c r="Z759" s="385"/>
      <c r="AA759" s="385"/>
      <c r="AB759" s="385"/>
      <c r="AC759" s="385"/>
    </row>
    <row r="760" spans="1:29" ht="12.75" customHeight="1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  <c r="K760" s="385"/>
      <c r="L760" s="385"/>
      <c r="M760" s="385"/>
      <c r="N760" s="385"/>
      <c r="O760" s="385"/>
      <c r="P760" s="385"/>
      <c r="Q760" s="385"/>
      <c r="R760" s="385"/>
      <c r="S760" s="385"/>
      <c r="T760" s="385"/>
      <c r="U760" s="385"/>
      <c r="V760" s="385"/>
      <c r="W760" s="385"/>
      <c r="X760" s="385"/>
      <c r="Y760" s="385"/>
      <c r="Z760" s="385"/>
      <c r="AA760" s="385"/>
      <c r="AB760" s="385"/>
      <c r="AC760" s="385"/>
    </row>
    <row r="761" spans="1:29" ht="12.75" customHeight="1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  <c r="K761" s="385"/>
      <c r="L761" s="385"/>
      <c r="M761" s="385"/>
      <c r="N761" s="385"/>
      <c r="O761" s="385"/>
      <c r="P761" s="385"/>
      <c r="Q761" s="385"/>
      <c r="R761" s="385"/>
      <c r="S761" s="385"/>
      <c r="T761" s="385"/>
      <c r="U761" s="385"/>
      <c r="V761" s="385"/>
      <c r="W761" s="385"/>
      <c r="X761" s="385"/>
      <c r="Y761" s="385"/>
      <c r="Z761" s="385"/>
      <c r="AA761" s="385"/>
      <c r="AB761" s="385"/>
      <c r="AC761" s="385"/>
    </row>
    <row r="762" spans="1:29" ht="12.75" customHeight="1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  <c r="K762" s="385"/>
      <c r="L762" s="385"/>
      <c r="M762" s="385"/>
      <c r="N762" s="385"/>
      <c r="O762" s="385"/>
      <c r="P762" s="385"/>
      <c r="Q762" s="385"/>
      <c r="R762" s="385"/>
      <c r="S762" s="385"/>
      <c r="T762" s="385"/>
      <c r="U762" s="385"/>
      <c r="V762" s="385"/>
      <c r="W762" s="385"/>
      <c r="X762" s="385"/>
      <c r="Y762" s="385"/>
      <c r="Z762" s="385"/>
      <c r="AA762" s="385"/>
      <c r="AB762" s="385"/>
      <c r="AC762" s="385"/>
    </row>
    <row r="763" spans="1:29" ht="12.75" customHeight="1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  <c r="K763" s="385"/>
      <c r="L763" s="385"/>
      <c r="M763" s="385"/>
      <c r="N763" s="385"/>
      <c r="O763" s="385"/>
      <c r="P763" s="385"/>
      <c r="Q763" s="385"/>
      <c r="R763" s="385"/>
      <c r="S763" s="385"/>
      <c r="T763" s="385"/>
      <c r="U763" s="385"/>
      <c r="V763" s="385"/>
      <c r="W763" s="385"/>
      <c r="X763" s="385"/>
      <c r="Y763" s="385"/>
      <c r="Z763" s="385"/>
      <c r="AA763" s="385"/>
      <c r="AB763" s="385"/>
      <c r="AC763" s="385"/>
    </row>
    <row r="764" spans="1:29" ht="12.75" customHeight="1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  <c r="K764" s="385"/>
      <c r="L764" s="385"/>
      <c r="M764" s="385"/>
      <c r="N764" s="385"/>
      <c r="O764" s="385"/>
      <c r="P764" s="385"/>
      <c r="Q764" s="385"/>
      <c r="R764" s="385"/>
      <c r="S764" s="385"/>
      <c r="T764" s="385"/>
      <c r="U764" s="385"/>
      <c r="V764" s="385"/>
      <c r="W764" s="385"/>
      <c r="X764" s="385"/>
      <c r="Y764" s="385"/>
      <c r="Z764" s="385"/>
      <c r="AA764" s="385"/>
      <c r="AB764" s="385"/>
      <c r="AC764" s="385"/>
    </row>
    <row r="765" spans="1:29" ht="12.75" customHeight="1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  <c r="K765" s="385"/>
      <c r="L765" s="385"/>
      <c r="M765" s="385"/>
      <c r="N765" s="385"/>
      <c r="O765" s="385"/>
      <c r="P765" s="385"/>
      <c r="Q765" s="385"/>
      <c r="R765" s="385"/>
      <c r="S765" s="385"/>
      <c r="T765" s="385"/>
      <c r="U765" s="385"/>
      <c r="V765" s="385"/>
      <c r="W765" s="385"/>
      <c r="X765" s="385"/>
      <c r="Y765" s="385"/>
      <c r="Z765" s="385"/>
      <c r="AA765" s="385"/>
      <c r="AB765" s="385"/>
      <c r="AC765" s="385"/>
    </row>
    <row r="766" spans="1:29" ht="12.75" customHeight="1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  <c r="K766" s="385"/>
      <c r="L766" s="385"/>
      <c r="M766" s="385"/>
      <c r="N766" s="385"/>
      <c r="O766" s="385"/>
      <c r="P766" s="385"/>
      <c r="Q766" s="385"/>
      <c r="R766" s="385"/>
      <c r="S766" s="385"/>
      <c r="T766" s="385"/>
      <c r="U766" s="385"/>
      <c r="V766" s="385"/>
      <c r="W766" s="385"/>
      <c r="X766" s="385"/>
      <c r="Y766" s="385"/>
      <c r="Z766" s="385"/>
      <c r="AA766" s="385"/>
      <c r="AB766" s="385"/>
      <c r="AC766" s="385"/>
    </row>
    <row r="767" spans="1:29" ht="12.75" customHeight="1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  <c r="K767" s="385"/>
      <c r="L767" s="385"/>
      <c r="M767" s="385"/>
      <c r="N767" s="385"/>
      <c r="O767" s="385"/>
      <c r="P767" s="385"/>
      <c r="Q767" s="385"/>
      <c r="R767" s="385"/>
      <c r="S767" s="385"/>
      <c r="T767" s="385"/>
      <c r="U767" s="385"/>
      <c r="V767" s="385"/>
      <c r="W767" s="385"/>
      <c r="X767" s="385"/>
      <c r="Y767" s="385"/>
      <c r="Z767" s="385"/>
      <c r="AA767" s="385"/>
      <c r="AB767" s="385"/>
      <c r="AC767" s="385"/>
    </row>
    <row r="768" spans="1:29" ht="12.75" customHeight="1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  <c r="K768" s="385"/>
      <c r="L768" s="385"/>
      <c r="M768" s="385"/>
      <c r="N768" s="385"/>
      <c r="O768" s="385"/>
      <c r="P768" s="385"/>
      <c r="Q768" s="385"/>
      <c r="R768" s="385"/>
      <c r="S768" s="385"/>
      <c r="T768" s="385"/>
      <c r="U768" s="385"/>
      <c r="V768" s="385"/>
      <c r="W768" s="385"/>
      <c r="X768" s="385"/>
      <c r="Y768" s="385"/>
      <c r="Z768" s="385"/>
      <c r="AA768" s="385"/>
      <c r="AB768" s="385"/>
      <c r="AC768" s="385"/>
    </row>
    <row r="769" spans="1:29" ht="12.75" customHeight="1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  <c r="K769" s="385"/>
      <c r="L769" s="385"/>
      <c r="M769" s="385"/>
      <c r="N769" s="385"/>
      <c r="O769" s="385"/>
      <c r="P769" s="385"/>
      <c r="Q769" s="385"/>
      <c r="R769" s="385"/>
      <c r="S769" s="385"/>
      <c r="T769" s="385"/>
      <c r="U769" s="385"/>
      <c r="V769" s="385"/>
      <c r="W769" s="385"/>
      <c r="X769" s="385"/>
      <c r="Y769" s="385"/>
      <c r="Z769" s="385"/>
      <c r="AA769" s="385"/>
      <c r="AB769" s="385"/>
      <c r="AC769" s="385"/>
    </row>
    <row r="770" spans="1:29" ht="12.75" customHeight="1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  <c r="K770" s="385"/>
      <c r="L770" s="385"/>
      <c r="M770" s="385"/>
      <c r="N770" s="385"/>
      <c r="O770" s="385"/>
      <c r="P770" s="385"/>
      <c r="Q770" s="385"/>
      <c r="R770" s="385"/>
      <c r="S770" s="385"/>
      <c r="T770" s="385"/>
      <c r="U770" s="385"/>
      <c r="V770" s="385"/>
      <c r="W770" s="385"/>
      <c r="X770" s="385"/>
      <c r="Y770" s="385"/>
      <c r="Z770" s="385"/>
      <c r="AA770" s="385"/>
      <c r="AB770" s="385"/>
      <c r="AC770" s="385"/>
    </row>
    <row r="771" spans="1:29" ht="12.75" customHeight="1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  <c r="K771" s="385"/>
      <c r="L771" s="385"/>
      <c r="M771" s="385"/>
      <c r="N771" s="385"/>
      <c r="O771" s="385"/>
      <c r="P771" s="385"/>
      <c r="Q771" s="385"/>
      <c r="R771" s="385"/>
      <c r="S771" s="385"/>
      <c r="T771" s="385"/>
      <c r="U771" s="385"/>
      <c r="V771" s="385"/>
      <c r="W771" s="385"/>
      <c r="X771" s="385"/>
      <c r="Y771" s="385"/>
      <c r="Z771" s="385"/>
      <c r="AA771" s="385"/>
      <c r="AB771" s="385"/>
      <c r="AC771" s="385"/>
    </row>
    <row r="772" spans="1:29" ht="12.75" customHeight="1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  <c r="K772" s="385"/>
      <c r="L772" s="385"/>
      <c r="M772" s="385"/>
      <c r="N772" s="385"/>
      <c r="O772" s="385"/>
      <c r="P772" s="385"/>
      <c r="Q772" s="385"/>
      <c r="R772" s="385"/>
      <c r="S772" s="385"/>
      <c r="T772" s="385"/>
      <c r="U772" s="385"/>
      <c r="V772" s="385"/>
      <c r="W772" s="385"/>
      <c r="X772" s="385"/>
      <c r="Y772" s="385"/>
      <c r="Z772" s="385"/>
      <c r="AA772" s="385"/>
      <c r="AB772" s="385"/>
      <c r="AC772" s="385"/>
    </row>
    <row r="773" spans="1:29" ht="12.75" customHeight="1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  <c r="K773" s="385"/>
      <c r="L773" s="385"/>
      <c r="M773" s="385"/>
      <c r="N773" s="385"/>
      <c r="O773" s="385"/>
      <c r="P773" s="385"/>
      <c r="Q773" s="385"/>
      <c r="R773" s="385"/>
      <c r="S773" s="385"/>
      <c r="T773" s="385"/>
      <c r="U773" s="385"/>
      <c r="V773" s="385"/>
      <c r="W773" s="385"/>
      <c r="X773" s="385"/>
      <c r="Y773" s="385"/>
      <c r="Z773" s="385"/>
      <c r="AA773" s="385"/>
      <c r="AB773" s="385"/>
      <c r="AC773" s="385"/>
    </row>
    <row r="774" spans="1:29" ht="12.75" customHeight="1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  <c r="K774" s="385"/>
      <c r="L774" s="385"/>
      <c r="M774" s="385"/>
      <c r="N774" s="385"/>
      <c r="O774" s="385"/>
      <c r="P774" s="385"/>
      <c r="Q774" s="385"/>
      <c r="R774" s="385"/>
      <c r="S774" s="385"/>
      <c r="T774" s="385"/>
      <c r="U774" s="385"/>
      <c r="V774" s="385"/>
      <c r="W774" s="385"/>
      <c r="X774" s="385"/>
      <c r="Y774" s="385"/>
      <c r="Z774" s="385"/>
      <c r="AA774" s="385"/>
      <c r="AB774" s="385"/>
      <c r="AC774" s="385"/>
    </row>
    <row r="775" spans="1:29" ht="12.75" customHeight="1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  <c r="K775" s="385"/>
      <c r="L775" s="385"/>
      <c r="M775" s="385"/>
      <c r="N775" s="385"/>
      <c r="O775" s="385"/>
      <c r="P775" s="385"/>
      <c r="Q775" s="385"/>
      <c r="R775" s="385"/>
      <c r="S775" s="385"/>
      <c r="T775" s="385"/>
      <c r="U775" s="385"/>
      <c r="V775" s="385"/>
      <c r="W775" s="385"/>
      <c r="X775" s="385"/>
      <c r="Y775" s="385"/>
      <c r="Z775" s="385"/>
      <c r="AA775" s="385"/>
      <c r="AB775" s="385"/>
      <c r="AC775" s="385"/>
    </row>
    <row r="776" spans="1:29" ht="12.75" customHeight="1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  <c r="K776" s="385"/>
      <c r="L776" s="385"/>
      <c r="M776" s="385"/>
      <c r="N776" s="385"/>
      <c r="O776" s="385"/>
      <c r="P776" s="385"/>
      <c r="Q776" s="385"/>
      <c r="R776" s="385"/>
      <c r="S776" s="385"/>
      <c r="T776" s="385"/>
      <c r="U776" s="385"/>
      <c r="V776" s="385"/>
      <c r="W776" s="385"/>
      <c r="X776" s="385"/>
      <c r="Y776" s="385"/>
      <c r="Z776" s="385"/>
      <c r="AA776" s="385"/>
      <c r="AB776" s="385"/>
      <c r="AC776" s="385"/>
    </row>
    <row r="777" spans="1:29" ht="12.75" customHeight="1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  <c r="K777" s="385"/>
      <c r="L777" s="385"/>
      <c r="M777" s="385"/>
      <c r="N777" s="385"/>
      <c r="O777" s="385"/>
      <c r="P777" s="385"/>
      <c r="Q777" s="385"/>
      <c r="R777" s="385"/>
      <c r="S777" s="385"/>
      <c r="T777" s="385"/>
      <c r="U777" s="385"/>
      <c r="V777" s="385"/>
      <c r="W777" s="385"/>
      <c r="X777" s="385"/>
      <c r="Y777" s="385"/>
      <c r="Z777" s="385"/>
      <c r="AA777" s="385"/>
      <c r="AB777" s="385"/>
      <c r="AC777" s="385"/>
    </row>
    <row r="778" spans="1:29" ht="12.75" customHeight="1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  <c r="K778" s="385"/>
      <c r="L778" s="385"/>
      <c r="M778" s="385"/>
      <c r="N778" s="385"/>
      <c r="O778" s="385"/>
      <c r="P778" s="385"/>
      <c r="Q778" s="385"/>
      <c r="R778" s="385"/>
      <c r="S778" s="385"/>
      <c r="T778" s="385"/>
      <c r="U778" s="385"/>
      <c r="V778" s="385"/>
      <c r="W778" s="385"/>
      <c r="X778" s="385"/>
      <c r="Y778" s="385"/>
      <c r="Z778" s="385"/>
      <c r="AA778" s="385"/>
      <c r="AB778" s="385"/>
      <c r="AC778" s="385"/>
    </row>
    <row r="779" spans="1:29" ht="12.75" customHeight="1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  <c r="K779" s="385"/>
      <c r="L779" s="385"/>
      <c r="M779" s="385"/>
      <c r="N779" s="385"/>
      <c r="O779" s="385"/>
      <c r="P779" s="385"/>
      <c r="Q779" s="385"/>
      <c r="R779" s="385"/>
      <c r="S779" s="385"/>
      <c r="T779" s="385"/>
      <c r="U779" s="385"/>
      <c r="V779" s="385"/>
      <c r="W779" s="385"/>
      <c r="X779" s="385"/>
      <c r="Y779" s="385"/>
      <c r="Z779" s="385"/>
      <c r="AA779" s="385"/>
      <c r="AB779" s="385"/>
      <c r="AC779" s="385"/>
    </row>
    <row r="780" spans="1:29" ht="12.75" customHeight="1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  <c r="K780" s="385"/>
      <c r="L780" s="385"/>
      <c r="M780" s="385"/>
      <c r="N780" s="385"/>
      <c r="O780" s="385"/>
      <c r="P780" s="385"/>
      <c r="Q780" s="385"/>
      <c r="R780" s="385"/>
      <c r="S780" s="385"/>
      <c r="T780" s="385"/>
      <c r="U780" s="385"/>
      <c r="V780" s="385"/>
      <c r="W780" s="385"/>
      <c r="X780" s="385"/>
      <c r="Y780" s="385"/>
      <c r="Z780" s="385"/>
      <c r="AA780" s="385"/>
      <c r="AB780" s="385"/>
      <c r="AC780" s="385"/>
    </row>
    <row r="781" spans="1:29" ht="12.75" customHeight="1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  <c r="K781" s="385"/>
      <c r="L781" s="385"/>
      <c r="M781" s="385"/>
      <c r="N781" s="385"/>
      <c r="O781" s="385"/>
      <c r="P781" s="385"/>
      <c r="Q781" s="385"/>
      <c r="R781" s="385"/>
      <c r="S781" s="385"/>
      <c r="T781" s="385"/>
      <c r="U781" s="385"/>
      <c r="V781" s="385"/>
      <c r="W781" s="385"/>
      <c r="X781" s="385"/>
      <c r="Y781" s="385"/>
      <c r="Z781" s="385"/>
      <c r="AA781" s="385"/>
      <c r="AB781" s="385"/>
      <c r="AC781" s="385"/>
    </row>
    <row r="782" spans="1:29" ht="12.75" customHeight="1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  <c r="K782" s="385"/>
      <c r="L782" s="385"/>
      <c r="M782" s="385"/>
      <c r="N782" s="385"/>
      <c r="O782" s="385"/>
      <c r="P782" s="385"/>
      <c r="Q782" s="385"/>
      <c r="R782" s="385"/>
      <c r="S782" s="385"/>
      <c r="T782" s="385"/>
      <c r="U782" s="385"/>
      <c r="V782" s="385"/>
      <c r="W782" s="385"/>
      <c r="X782" s="385"/>
      <c r="Y782" s="385"/>
      <c r="Z782" s="385"/>
      <c r="AA782" s="385"/>
      <c r="AB782" s="385"/>
      <c r="AC782" s="385"/>
    </row>
    <row r="783" spans="1:29" ht="12.75" customHeight="1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  <c r="K783" s="385"/>
      <c r="L783" s="385"/>
      <c r="M783" s="385"/>
      <c r="N783" s="385"/>
      <c r="O783" s="385"/>
      <c r="P783" s="385"/>
      <c r="Q783" s="385"/>
      <c r="R783" s="385"/>
      <c r="S783" s="385"/>
      <c r="T783" s="385"/>
      <c r="U783" s="385"/>
      <c r="V783" s="385"/>
      <c r="W783" s="385"/>
      <c r="X783" s="385"/>
      <c r="Y783" s="385"/>
      <c r="Z783" s="385"/>
      <c r="AA783" s="385"/>
      <c r="AB783" s="385"/>
      <c r="AC783" s="385"/>
    </row>
    <row r="784" spans="1:29" ht="12.75" customHeight="1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  <c r="K784" s="385"/>
      <c r="L784" s="385"/>
      <c r="M784" s="385"/>
      <c r="N784" s="385"/>
      <c r="O784" s="385"/>
      <c r="P784" s="385"/>
      <c r="Q784" s="385"/>
      <c r="R784" s="385"/>
      <c r="S784" s="385"/>
      <c r="T784" s="385"/>
      <c r="U784" s="385"/>
      <c r="V784" s="385"/>
      <c r="W784" s="385"/>
      <c r="X784" s="385"/>
      <c r="Y784" s="385"/>
      <c r="Z784" s="385"/>
      <c r="AA784" s="385"/>
      <c r="AB784" s="385"/>
      <c r="AC784" s="385"/>
    </row>
    <row r="785" spans="1:29" ht="12.75" customHeight="1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  <c r="K785" s="385"/>
      <c r="L785" s="385"/>
      <c r="M785" s="385"/>
      <c r="N785" s="385"/>
      <c r="O785" s="385"/>
      <c r="P785" s="385"/>
      <c r="Q785" s="385"/>
      <c r="R785" s="385"/>
      <c r="S785" s="385"/>
      <c r="T785" s="385"/>
      <c r="U785" s="385"/>
      <c r="V785" s="385"/>
      <c r="W785" s="385"/>
      <c r="X785" s="385"/>
      <c r="Y785" s="385"/>
      <c r="Z785" s="385"/>
      <c r="AA785" s="385"/>
      <c r="AB785" s="385"/>
      <c r="AC785" s="385"/>
    </row>
    <row r="786" spans="1:29" ht="12.75" customHeight="1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  <c r="K786" s="385"/>
      <c r="L786" s="385"/>
      <c r="M786" s="385"/>
      <c r="N786" s="385"/>
      <c r="O786" s="385"/>
      <c r="P786" s="385"/>
      <c r="Q786" s="385"/>
      <c r="R786" s="385"/>
      <c r="S786" s="385"/>
      <c r="T786" s="385"/>
      <c r="U786" s="385"/>
      <c r="V786" s="385"/>
      <c r="W786" s="385"/>
      <c r="X786" s="385"/>
      <c r="Y786" s="385"/>
      <c r="Z786" s="385"/>
      <c r="AA786" s="385"/>
      <c r="AB786" s="385"/>
      <c r="AC786" s="385"/>
    </row>
    <row r="787" spans="1:29" ht="12.75" customHeight="1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  <c r="K787" s="385"/>
      <c r="L787" s="385"/>
      <c r="M787" s="385"/>
      <c r="N787" s="385"/>
      <c r="O787" s="385"/>
      <c r="P787" s="385"/>
      <c r="Q787" s="385"/>
      <c r="R787" s="385"/>
      <c r="S787" s="385"/>
      <c r="T787" s="385"/>
      <c r="U787" s="385"/>
      <c r="V787" s="385"/>
      <c r="W787" s="385"/>
      <c r="X787" s="385"/>
      <c r="Y787" s="385"/>
      <c r="Z787" s="385"/>
      <c r="AA787" s="385"/>
      <c r="AB787" s="385"/>
      <c r="AC787" s="385"/>
    </row>
    <row r="788" spans="1:29" ht="12.75" customHeight="1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  <c r="K788" s="385"/>
      <c r="L788" s="385"/>
      <c r="M788" s="385"/>
      <c r="N788" s="385"/>
      <c r="O788" s="385"/>
      <c r="P788" s="385"/>
      <c r="Q788" s="385"/>
      <c r="R788" s="385"/>
      <c r="S788" s="385"/>
      <c r="T788" s="385"/>
      <c r="U788" s="385"/>
      <c r="V788" s="385"/>
      <c r="W788" s="385"/>
      <c r="X788" s="385"/>
      <c r="Y788" s="385"/>
      <c r="Z788" s="385"/>
      <c r="AA788" s="385"/>
      <c r="AB788" s="385"/>
      <c r="AC788" s="385"/>
    </row>
    <row r="789" spans="1:29" ht="12.75" customHeight="1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  <c r="K789" s="385"/>
      <c r="L789" s="385"/>
      <c r="M789" s="385"/>
      <c r="N789" s="385"/>
      <c r="O789" s="385"/>
      <c r="P789" s="385"/>
      <c r="Q789" s="385"/>
      <c r="R789" s="385"/>
      <c r="S789" s="385"/>
      <c r="T789" s="385"/>
      <c r="U789" s="385"/>
      <c r="V789" s="385"/>
      <c r="W789" s="385"/>
      <c r="X789" s="385"/>
      <c r="Y789" s="385"/>
      <c r="Z789" s="385"/>
      <c r="AA789" s="385"/>
      <c r="AB789" s="385"/>
      <c r="AC789" s="385"/>
    </row>
    <row r="790" spans="1:29" ht="12.75" customHeight="1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  <c r="K790" s="385"/>
      <c r="L790" s="385"/>
      <c r="M790" s="385"/>
      <c r="N790" s="385"/>
      <c r="O790" s="385"/>
      <c r="P790" s="385"/>
      <c r="Q790" s="385"/>
      <c r="R790" s="385"/>
      <c r="S790" s="385"/>
      <c r="T790" s="385"/>
      <c r="U790" s="385"/>
      <c r="V790" s="385"/>
      <c r="W790" s="385"/>
      <c r="X790" s="385"/>
      <c r="Y790" s="385"/>
      <c r="Z790" s="385"/>
      <c r="AA790" s="385"/>
      <c r="AB790" s="385"/>
      <c r="AC790" s="385"/>
    </row>
    <row r="791" spans="1:29" ht="12.75" customHeight="1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  <c r="K791" s="385"/>
      <c r="L791" s="385"/>
      <c r="M791" s="385"/>
      <c r="N791" s="385"/>
      <c r="O791" s="385"/>
      <c r="P791" s="385"/>
      <c r="Q791" s="385"/>
      <c r="R791" s="385"/>
      <c r="S791" s="385"/>
      <c r="T791" s="385"/>
      <c r="U791" s="385"/>
      <c r="V791" s="385"/>
      <c r="W791" s="385"/>
      <c r="X791" s="385"/>
      <c r="Y791" s="385"/>
      <c r="Z791" s="385"/>
      <c r="AA791" s="385"/>
      <c r="AB791" s="385"/>
      <c r="AC791" s="385"/>
    </row>
    <row r="792" spans="1:29" ht="12.75" customHeight="1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  <c r="K792" s="385"/>
      <c r="L792" s="385"/>
      <c r="M792" s="385"/>
      <c r="N792" s="385"/>
      <c r="O792" s="385"/>
      <c r="P792" s="385"/>
      <c r="Q792" s="385"/>
      <c r="R792" s="385"/>
      <c r="S792" s="385"/>
      <c r="T792" s="385"/>
      <c r="U792" s="385"/>
      <c r="V792" s="385"/>
      <c r="W792" s="385"/>
      <c r="X792" s="385"/>
      <c r="Y792" s="385"/>
      <c r="Z792" s="385"/>
      <c r="AA792" s="385"/>
      <c r="AB792" s="385"/>
      <c r="AC792" s="385"/>
    </row>
    <row r="793" spans="1:29" ht="12.75" customHeight="1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  <c r="K793" s="385"/>
      <c r="L793" s="385"/>
      <c r="M793" s="385"/>
      <c r="N793" s="385"/>
      <c r="O793" s="385"/>
      <c r="P793" s="385"/>
      <c r="Q793" s="385"/>
      <c r="R793" s="385"/>
      <c r="S793" s="385"/>
      <c r="T793" s="385"/>
      <c r="U793" s="385"/>
      <c r="V793" s="385"/>
      <c r="W793" s="385"/>
      <c r="X793" s="385"/>
      <c r="Y793" s="385"/>
      <c r="Z793" s="385"/>
      <c r="AA793" s="385"/>
      <c r="AB793" s="385"/>
      <c r="AC793" s="385"/>
    </row>
    <row r="794" spans="1:29" ht="12.75" customHeight="1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  <c r="K794" s="385"/>
      <c r="L794" s="385"/>
      <c r="M794" s="385"/>
      <c r="N794" s="385"/>
      <c r="O794" s="385"/>
      <c r="P794" s="385"/>
      <c r="Q794" s="385"/>
      <c r="R794" s="385"/>
      <c r="S794" s="385"/>
      <c r="T794" s="385"/>
      <c r="U794" s="385"/>
      <c r="V794" s="385"/>
      <c r="W794" s="385"/>
      <c r="X794" s="385"/>
      <c r="Y794" s="385"/>
      <c r="Z794" s="385"/>
      <c r="AA794" s="385"/>
      <c r="AB794" s="385"/>
      <c r="AC794" s="385"/>
    </row>
    <row r="795" spans="1:29" ht="12.75" customHeight="1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  <c r="K795" s="385"/>
      <c r="L795" s="385"/>
      <c r="M795" s="385"/>
      <c r="N795" s="385"/>
      <c r="O795" s="385"/>
      <c r="P795" s="385"/>
      <c r="Q795" s="385"/>
      <c r="R795" s="385"/>
      <c r="S795" s="385"/>
      <c r="T795" s="385"/>
      <c r="U795" s="385"/>
      <c r="V795" s="385"/>
      <c r="W795" s="385"/>
      <c r="X795" s="385"/>
      <c r="Y795" s="385"/>
      <c r="Z795" s="385"/>
      <c r="AA795" s="385"/>
      <c r="AB795" s="385"/>
      <c r="AC795" s="385"/>
    </row>
    <row r="796" spans="1:29" ht="12.75" customHeight="1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  <c r="K796" s="385"/>
      <c r="L796" s="385"/>
      <c r="M796" s="385"/>
      <c r="N796" s="385"/>
      <c r="O796" s="385"/>
      <c r="P796" s="385"/>
      <c r="Q796" s="385"/>
      <c r="R796" s="385"/>
      <c r="S796" s="385"/>
      <c r="T796" s="385"/>
      <c r="U796" s="385"/>
      <c r="V796" s="385"/>
      <c r="W796" s="385"/>
      <c r="X796" s="385"/>
      <c r="Y796" s="385"/>
      <c r="Z796" s="385"/>
      <c r="AA796" s="385"/>
      <c r="AB796" s="385"/>
      <c r="AC796" s="385"/>
    </row>
    <row r="797" spans="1:29" ht="12.75" customHeight="1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  <c r="K797" s="385"/>
      <c r="L797" s="385"/>
      <c r="M797" s="385"/>
      <c r="N797" s="385"/>
      <c r="O797" s="385"/>
      <c r="P797" s="385"/>
      <c r="Q797" s="385"/>
      <c r="R797" s="385"/>
      <c r="S797" s="385"/>
      <c r="T797" s="385"/>
      <c r="U797" s="385"/>
      <c r="V797" s="385"/>
      <c r="W797" s="385"/>
      <c r="X797" s="385"/>
      <c r="Y797" s="385"/>
      <c r="Z797" s="385"/>
      <c r="AA797" s="385"/>
      <c r="AB797" s="385"/>
      <c r="AC797" s="385"/>
    </row>
    <row r="798" spans="1:29" ht="12.75" customHeight="1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  <c r="K798" s="385"/>
      <c r="L798" s="385"/>
      <c r="M798" s="385"/>
      <c r="N798" s="385"/>
      <c r="O798" s="385"/>
      <c r="P798" s="385"/>
      <c r="Q798" s="385"/>
      <c r="R798" s="385"/>
      <c r="S798" s="385"/>
      <c r="T798" s="385"/>
      <c r="U798" s="385"/>
      <c r="V798" s="385"/>
      <c r="W798" s="385"/>
      <c r="X798" s="385"/>
      <c r="Y798" s="385"/>
      <c r="Z798" s="385"/>
      <c r="AA798" s="385"/>
      <c r="AB798" s="385"/>
      <c r="AC798" s="385"/>
    </row>
    <row r="799" spans="1:29" ht="12.75" customHeight="1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  <c r="K799" s="385"/>
      <c r="L799" s="385"/>
      <c r="M799" s="385"/>
      <c r="N799" s="385"/>
      <c r="O799" s="385"/>
      <c r="P799" s="385"/>
      <c r="Q799" s="385"/>
      <c r="R799" s="385"/>
      <c r="S799" s="385"/>
      <c r="T799" s="385"/>
      <c r="U799" s="385"/>
      <c r="V799" s="385"/>
      <c r="W799" s="385"/>
      <c r="X799" s="385"/>
      <c r="Y799" s="385"/>
      <c r="Z799" s="385"/>
      <c r="AA799" s="385"/>
      <c r="AB799" s="385"/>
      <c r="AC799" s="385"/>
    </row>
    <row r="800" spans="1:29" ht="12.75" customHeight="1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  <c r="K800" s="385"/>
      <c r="L800" s="385"/>
      <c r="M800" s="385"/>
      <c r="N800" s="385"/>
      <c r="O800" s="385"/>
      <c r="P800" s="385"/>
      <c r="Q800" s="385"/>
      <c r="R800" s="385"/>
      <c r="S800" s="385"/>
      <c r="T800" s="385"/>
      <c r="U800" s="385"/>
      <c r="V800" s="385"/>
      <c r="W800" s="385"/>
      <c r="X800" s="385"/>
      <c r="Y800" s="385"/>
      <c r="Z800" s="385"/>
      <c r="AA800" s="385"/>
      <c r="AB800" s="385"/>
      <c r="AC800" s="385"/>
    </row>
    <row r="801" spans="1:29" ht="12.75" customHeight="1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  <c r="K801" s="385"/>
      <c r="L801" s="385"/>
      <c r="M801" s="385"/>
      <c r="N801" s="385"/>
      <c r="O801" s="385"/>
      <c r="P801" s="385"/>
      <c r="Q801" s="385"/>
      <c r="R801" s="385"/>
      <c r="S801" s="385"/>
      <c r="T801" s="385"/>
      <c r="U801" s="385"/>
      <c r="V801" s="385"/>
      <c r="W801" s="385"/>
      <c r="X801" s="385"/>
      <c r="Y801" s="385"/>
      <c r="Z801" s="385"/>
      <c r="AA801" s="385"/>
      <c r="AB801" s="385"/>
      <c r="AC801" s="385"/>
    </row>
    <row r="802" spans="1:29" ht="12.75" customHeight="1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  <c r="K802" s="385"/>
      <c r="L802" s="385"/>
      <c r="M802" s="385"/>
      <c r="N802" s="385"/>
      <c r="O802" s="385"/>
      <c r="P802" s="385"/>
      <c r="Q802" s="385"/>
      <c r="R802" s="385"/>
      <c r="S802" s="385"/>
      <c r="T802" s="385"/>
      <c r="U802" s="385"/>
      <c r="V802" s="385"/>
      <c r="W802" s="385"/>
      <c r="X802" s="385"/>
      <c r="Y802" s="385"/>
      <c r="Z802" s="385"/>
      <c r="AA802" s="385"/>
      <c r="AB802" s="385"/>
      <c r="AC802" s="385"/>
    </row>
    <row r="803" spans="1:29" ht="12.75" customHeight="1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  <c r="K803" s="385"/>
      <c r="L803" s="385"/>
      <c r="M803" s="385"/>
      <c r="N803" s="385"/>
      <c r="O803" s="385"/>
      <c r="P803" s="385"/>
      <c r="Q803" s="385"/>
      <c r="R803" s="385"/>
      <c r="S803" s="385"/>
      <c r="T803" s="385"/>
      <c r="U803" s="385"/>
      <c r="V803" s="385"/>
      <c r="W803" s="385"/>
      <c r="X803" s="385"/>
      <c r="Y803" s="385"/>
      <c r="Z803" s="385"/>
      <c r="AA803" s="385"/>
      <c r="AB803" s="385"/>
      <c r="AC803" s="385"/>
    </row>
    <row r="804" spans="1:29" ht="12.75" customHeight="1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  <c r="K804" s="385"/>
      <c r="L804" s="385"/>
      <c r="M804" s="385"/>
      <c r="N804" s="385"/>
      <c r="O804" s="385"/>
      <c r="P804" s="385"/>
      <c r="Q804" s="385"/>
      <c r="R804" s="385"/>
      <c r="S804" s="385"/>
      <c r="T804" s="385"/>
      <c r="U804" s="385"/>
      <c r="V804" s="385"/>
      <c r="W804" s="385"/>
      <c r="X804" s="385"/>
      <c r="Y804" s="385"/>
      <c r="Z804" s="385"/>
      <c r="AA804" s="385"/>
      <c r="AB804" s="385"/>
      <c r="AC804" s="385"/>
    </row>
    <row r="805" spans="1:29" ht="12.75" customHeight="1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  <c r="K805" s="385"/>
      <c r="L805" s="385"/>
      <c r="M805" s="385"/>
      <c r="N805" s="385"/>
      <c r="O805" s="385"/>
      <c r="P805" s="385"/>
      <c r="Q805" s="385"/>
      <c r="R805" s="385"/>
      <c r="S805" s="385"/>
      <c r="T805" s="385"/>
      <c r="U805" s="385"/>
      <c r="V805" s="385"/>
      <c r="W805" s="385"/>
      <c r="X805" s="385"/>
      <c r="Y805" s="385"/>
      <c r="Z805" s="385"/>
      <c r="AA805" s="385"/>
      <c r="AB805" s="385"/>
      <c r="AC805" s="385"/>
    </row>
    <row r="806" spans="1:29" ht="12.75" customHeight="1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  <c r="K806" s="385"/>
      <c r="L806" s="385"/>
      <c r="M806" s="385"/>
      <c r="N806" s="385"/>
      <c r="O806" s="385"/>
      <c r="P806" s="385"/>
      <c r="Q806" s="385"/>
      <c r="R806" s="385"/>
      <c r="S806" s="385"/>
      <c r="T806" s="385"/>
      <c r="U806" s="385"/>
      <c r="V806" s="385"/>
      <c r="W806" s="385"/>
      <c r="X806" s="385"/>
      <c r="Y806" s="385"/>
      <c r="Z806" s="385"/>
      <c r="AA806" s="385"/>
      <c r="AB806" s="385"/>
      <c r="AC806" s="385"/>
    </row>
    <row r="807" spans="1:29" ht="12.75" customHeight="1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  <c r="K807" s="385"/>
      <c r="L807" s="385"/>
      <c r="M807" s="385"/>
      <c r="N807" s="385"/>
      <c r="O807" s="385"/>
      <c r="P807" s="385"/>
      <c r="Q807" s="385"/>
      <c r="R807" s="385"/>
      <c r="S807" s="385"/>
      <c r="T807" s="385"/>
      <c r="U807" s="385"/>
      <c r="V807" s="385"/>
      <c r="W807" s="385"/>
      <c r="X807" s="385"/>
      <c r="Y807" s="385"/>
      <c r="Z807" s="385"/>
      <c r="AA807" s="385"/>
      <c r="AB807" s="385"/>
      <c r="AC807" s="385"/>
    </row>
    <row r="808" spans="1:29" ht="12.75" customHeight="1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  <c r="K808" s="385"/>
      <c r="L808" s="385"/>
      <c r="M808" s="385"/>
      <c r="N808" s="385"/>
      <c r="O808" s="385"/>
      <c r="P808" s="385"/>
      <c r="Q808" s="385"/>
      <c r="R808" s="385"/>
      <c r="S808" s="385"/>
      <c r="T808" s="385"/>
      <c r="U808" s="385"/>
      <c r="V808" s="385"/>
      <c r="W808" s="385"/>
      <c r="X808" s="385"/>
      <c r="Y808" s="385"/>
      <c r="Z808" s="385"/>
      <c r="AA808" s="385"/>
      <c r="AB808" s="385"/>
      <c r="AC808" s="385"/>
    </row>
    <row r="809" spans="1:29" ht="12.75" customHeight="1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  <c r="K809" s="385"/>
      <c r="L809" s="385"/>
      <c r="M809" s="385"/>
      <c r="N809" s="385"/>
      <c r="O809" s="385"/>
      <c r="P809" s="385"/>
      <c r="Q809" s="385"/>
      <c r="R809" s="385"/>
      <c r="S809" s="385"/>
      <c r="T809" s="385"/>
      <c r="U809" s="385"/>
      <c r="V809" s="385"/>
      <c r="W809" s="385"/>
      <c r="X809" s="385"/>
      <c r="Y809" s="385"/>
      <c r="Z809" s="385"/>
      <c r="AA809" s="385"/>
      <c r="AB809" s="385"/>
      <c r="AC809" s="385"/>
    </row>
    <row r="810" spans="1:29" ht="12.75" customHeight="1">
      <c r="A810" s="385"/>
      <c r="B810" s="385"/>
      <c r="C810" s="385"/>
      <c r="D810" s="385"/>
      <c r="E810" s="385"/>
      <c r="F810" s="385"/>
      <c r="G810" s="385"/>
      <c r="H810" s="385"/>
      <c r="I810" s="385"/>
      <c r="J810" s="385"/>
      <c r="K810" s="385"/>
      <c r="L810" s="385"/>
      <c r="M810" s="385"/>
      <c r="N810" s="385"/>
      <c r="O810" s="385"/>
      <c r="P810" s="385"/>
      <c r="Q810" s="385"/>
      <c r="R810" s="385"/>
      <c r="S810" s="385"/>
      <c r="T810" s="385"/>
      <c r="U810" s="385"/>
      <c r="V810" s="385"/>
      <c r="W810" s="385"/>
      <c r="X810" s="385"/>
      <c r="Y810" s="385"/>
      <c r="Z810" s="385"/>
      <c r="AA810" s="385"/>
      <c r="AB810" s="385"/>
      <c r="AC810" s="385"/>
    </row>
    <row r="811" spans="1:29" ht="12.75" customHeight="1">
      <c r="A811" s="385"/>
      <c r="B811" s="385"/>
      <c r="C811" s="385"/>
      <c r="D811" s="385"/>
      <c r="E811" s="385"/>
      <c r="F811" s="385"/>
      <c r="G811" s="385"/>
      <c r="H811" s="385"/>
      <c r="I811" s="385"/>
      <c r="J811" s="385"/>
      <c r="K811" s="385"/>
      <c r="L811" s="385"/>
      <c r="M811" s="385"/>
      <c r="N811" s="385"/>
      <c r="O811" s="385"/>
      <c r="P811" s="385"/>
      <c r="Q811" s="385"/>
      <c r="R811" s="385"/>
      <c r="S811" s="385"/>
      <c r="T811" s="385"/>
      <c r="U811" s="385"/>
      <c r="V811" s="385"/>
      <c r="W811" s="385"/>
      <c r="X811" s="385"/>
      <c r="Y811" s="385"/>
      <c r="Z811" s="385"/>
      <c r="AA811" s="385"/>
      <c r="AB811" s="385"/>
      <c r="AC811" s="385"/>
    </row>
    <row r="812" spans="1:29" ht="12.75" customHeight="1">
      <c r="A812" s="385"/>
      <c r="B812" s="385"/>
      <c r="C812" s="385"/>
      <c r="D812" s="385"/>
      <c r="E812" s="385"/>
      <c r="F812" s="385"/>
      <c r="G812" s="385"/>
      <c r="H812" s="385"/>
      <c r="I812" s="385"/>
      <c r="J812" s="385"/>
      <c r="K812" s="385"/>
      <c r="L812" s="385"/>
      <c r="M812" s="385"/>
      <c r="N812" s="385"/>
      <c r="O812" s="385"/>
      <c r="P812" s="385"/>
      <c r="Q812" s="385"/>
      <c r="R812" s="385"/>
      <c r="S812" s="385"/>
      <c r="T812" s="385"/>
      <c r="U812" s="385"/>
      <c r="V812" s="385"/>
      <c r="W812" s="385"/>
      <c r="X812" s="385"/>
      <c r="Y812" s="385"/>
      <c r="Z812" s="385"/>
      <c r="AA812" s="385"/>
      <c r="AB812" s="385"/>
      <c r="AC812" s="385"/>
    </row>
    <row r="813" spans="1:29" ht="12.75" customHeight="1">
      <c r="A813" s="385"/>
      <c r="B813" s="385"/>
      <c r="C813" s="385"/>
      <c r="D813" s="385"/>
      <c r="E813" s="385"/>
      <c r="F813" s="385"/>
      <c r="G813" s="385"/>
      <c r="H813" s="385"/>
      <c r="I813" s="385"/>
      <c r="J813" s="385"/>
      <c r="K813" s="385"/>
      <c r="L813" s="385"/>
      <c r="M813" s="385"/>
      <c r="N813" s="385"/>
      <c r="O813" s="385"/>
      <c r="P813" s="385"/>
      <c r="Q813" s="385"/>
      <c r="R813" s="385"/>
      <c r="S813" s="385"/>
      <c r="T813" s="385"/>
      <c r="U813" s="385"/>
      <c r="V813" s="385"/>
      <c r="W813" s="385"/>
      <c r="X813" s="385"/>
      <c r="Y813" s="385"/>
      <c r="Z813" s="385"/>
      <c r="AA813" s="385"/>
      <c r="AB813" s="385"/>
      <c r="AC813" s="385"/>
    </row>
    <row r="814" spans="1:29" ht="12.75" customHeight="1">
      <c r="A814" s="385"/>
      <c r="B814" s="385"/>
      <c r="C814" s="385"/>
      <c r="D814" s="385"/>
      <c r="E814" s="385"/>
      <c r="F814" s="385"/>
      <c r="G814" s="385"/>
      <c r="H814" s="385"/>
      <c r="I814" s="385"/>
      <c r="J814" s="385"/>
      <c r="K814" s="385"/>
      <c r="L814" s="385"/>
      <c r="M814" s="385"/>
      <c r="N814" s="385"/>
      <c r="O814" s="385"/>
      <c r="P814" s="385"/>
      <c r="Q814" s="385"/>
      <c r="R814" s="385"/>
      <c r="S814" s="385"/>
      <c r="T814" s="385"/>
      <c r="U814" s="385"/>
      <c r="V814" s="385"/>
      <c r="W814" s="385"/>
      <c r="X814" s="385"/>
      <c r="Y814" s="385"/>
      <c r="Z814" s="385"/>
      <c r="AA814" s="385"/>
      <c r="AB814" s="385"/>
      <c r="AC814" s="385"/>
    </row>
    <row r="815" spans="1:29" ht="12.75" customHeight="1">
      <c r="A815" s="385"/>
      <c r="B815" s="385"/>
      <c r="C815" s="385"/>
      <c r="D815" s="385"/>
      <c r="E815" s="385"/>
      <c r="F815" s="385"/>
      <c r="G815" s="385"/>
      <c r="H815" s="385"/>
      <c r="I815" s="385"/>
      <c r="J815" s="385"/>
      <c r="K815" s="385"/>
      <c r="L815" s="385"/>
      <c r="M815" s="385"/>
      <c r="N815" s="385"/>
      <c r="O815" s="385"/>
      <c r="P815" s="385"/>
      <c r="Q815" s="385"/>
      <c r="R815" s="385"/>
      <c r="S815" s="385"/>
      <c r="T815" s="385"/>
      <c r="U815" s="385"/>
      <c r="V815" s="385"/>
      <c r="W815" s="385"/>
      <c r="X815" s="385"/>
      <c r="Y815" s="385"/>
      <c r="Z815" s="385"/>
      <c r="AA815" s="385"/>
      <c r="AB815" s="385"/>
      <c r="AC815" s="385"/>
    </row>
    <row r="816" spans="1:29" ht="12.75" customHeight="1">
      <c r="A816" s="385"/>
      <c r="B816" s="385"/>
      <c r="C816" s="385"/>
      <c r="D816" s="385"/>
      <c r="E816" s="385"/>
      <c r="F816" s="385"/>
      <c r="G816" s="385"/>
      <c r="H816" s="385"/>
      <c r="I816" s="385"/>
      <c r="J816" s="385"/>
      <c r="K816" s="385"/>
      <c r="L816" s="385"/>
      <c r="M816" s="385"/>
      <c r="N816" s="385"/>
      <c r="O816" s="385"/>
      <c r="P816" s="385"/>
      <c r="Q816" s="385"/>
      <c r="R816" s="385"/>
      <c r="S816" s="385"/>
      <c r="T816" s="385"/>
      <c r="U816" s="385"/>
      <c r="V816" s="385"/>
      <c r="W816" s="385"/>
      <c r="X816" s="385"/>
      <c r="Y816" s="385"/>
      <c r="Z816" s="385"/>
      <c r="AA816" s="385"/>
      <c r="AB816" s="385"/>
      <c r="AC816" s="385"/>
    </row>
    <row r="817" spans="1:29" ht="12.75" customHeight="1">
      <c r="A817" s="385"/>
      <c r="B817" s="385"/>
      <c r="C817" s="385"/>
      <c r="D817" s="385"/>
      <c r="E817" s="385"/>
      <c r="F817" s="385"/>
      <c r="G817" s="385"/>
      <c r="H817" s="385"/>
      <c r="I817" s="385"/>
      <c r="J817" s="385"/>
      <c r="K817" s="385"/>
      <c r="L817" s="385"/>
      <c r="M817" s="385"/>
      <c r="N817" s="385"/>
      <c r="O817" s="385"/>
      <c r="P817" s="385"/>
      <c r="Q817" s="385"/>
      <c r="R817" s="385"/>
      <c r="S817" s="385"/>
      <c r="T817" s="385"/>
      <c r="U817" s="385"/>
      <c r="V817" s="385"/>
      <c r="W817" s="385"/>
      <c r="X817" s="385"/>
      <c r="Y817" s="385"/>
      <c r="Z817" s="385"/>
      <c r="AA817" s="385"/>
      <c r="AB817" s="385"/>
      <c r="AC817" s="385"/>
    </row>
    <row r="818" spans="1:29" ht="12.75" customHeight="1">
      <c r="A818" s="385"/>
      <c r="B818" s="385"/>
      <c r="C818" s="385"/>
      <c r="D818" s="385"/>
      <c r="E818" s="385"/>
      <c r="F818" s="385"/>
      <c r="G818" s="385"/>
      <c r="H818" s="385"/>
      <c r="I818" s="385"/>
      <c r="J818" s="385"/>
      <c r="K818" s="385"/>
      <c r="L818" s="385"/>
      <c r="M818" s="385"/>
      <c r="N818" s="385"/>
      <c r="O818" s="385"/>
      <c r="P818" s="385"/>
      <c r="Q818" s="385"/>
      <c r="R818" s="385"/>
      <c r="S818" s="385"/>
      <c r="T818" s="385"/>
      <c r="U818" s="385"/>
      <c r="V818" s="385"/>
      <c r="W818" s="385"/>
      <c r="X818" s="385"/>
      <c r="Y818" s="385"/>
      <c r="Z818" s="385"/>
      <c r="AA818" s="385"/>
      <c r="AB818" s="385"/>
      <c r="AC818" s="385"/>
    </row>
    <row r="819" spans="1:29" ht="12.75" customHeight="1">
      <c r="A819" s="385"/>
      <c r="B819" s="385"/>
      <c r="C819" s="385"/>
      <c r="D819" s="385"/>
      <c r="E819" s="385"/>
      <c r="F819" s="385"/>
      <c r="G819" s="385"/>
      <c r="H819" s="385"/>
      <c r="I819" s="385"/>
      <c r="J819" s="385"/>
      <c r="K819" s="385"/>
      <c r="L819" s="385"/>
      <c r="M819" s="385"/>
      <c r="N819" s="385"/>
      <c r="O819" s="385"/>
      <c r="P819" s="385"/>
      <c r="Q819" s="385"/>
      <c r="R819" s="385"/>
      <c r="S819" s="385"/>
      <c r="T819" s="385"/>
      <c r="U819" s="385"/>
      <c r="V819" s="385"/>
      <c r="W819" s="385"/>
      <c r="X819" s="385"/>
      <c r="Y819" s="385"/>
      <c r="Z819" s="385"/>
      <c r="AA819" s="385"/>
      <c r="AB819" s="385"/>
      <c r="AC819" s="385"/>
    </row>
    <row r="820" spans="1:29" ht="12.75" customHeight="1">
      <c r="A820" s="385"/>
      <c r="B820" s="385"/>
      <c r="C820" s="385"/>
      <c r="D820" s="385"/>
      <c r="E820" s="385"/>
      <c r="F820" s="385"/>
      <c r="G820" s="385"/>
      <c r="H820" s="385"/>
      <c r="I820" s="385"/>
      <c r="J820" s="385"/>
      <c r="K820" s="385"/>
      <c r="L820" s="385"/>
      <c r="M820" s="385"/>
      <c r="N820" s="385"/>
      <c r="O820" s="385"/>
      <c r="P820" s="385"/>
      <c r="Q820" s="385"/>
      <c r="R820" s="385"/>
      <c r="S820" s="385"/>
      <c r="T820" s="385"/>
      <c r="U820" s="385"/>
      <c r="V820" s="385"/>
      <c r="W820" s="385"/>
      <c r="X820" s="385"/>
      <c r="Y820" s="385"/>
      <c r="Z820" s="385"/>
      <c r="AA820" s="385"/>
      <c r="AB820" s="385"/>
      <c r="AC820" s="385"/>
    </row>
    <row r="821" spans="1:29" ht="12.75" customHeight="1">
      <c r="A821" s="385"/>
      <c r="B821" s="385"/>
      <c r="C821" s="385"/>
      <c r="D821" s="385"/>
      <c r="E821" s="385"/>
      <c r="F821" s="385"/>
      <c r="G821" s="385"/>
      <c r="H821" s="385"/>
      <c r="I821" s="385"/>
      <c r="J821" s="385"/>
      <c r="K821" s="385"/>
      <c r="L821" s="385"/>
      <c r="M821" s="385"/>
      <c r="N821" s="385"/>
      <c r="O821" s="385"/>
      <c r="P821" s="385"/>
      <c r="Q821" s="385"/>
      <c r="R821" s="385"/>
      <c r="S821" s="385"/>
      <c r="T821" s="385"/>
      <c r="U821" s="385"/>
      <c r="V821" s="385"/>
      <c r="W821" s="385"/>
      <c r="X821" s="385"/>
      <c r="Y821" s="385"/>
      <c r="Z821" s="385"/>
      <c r="AA821" s="385"/>
      <c r="AB821" s="385"/>
      <c r="AC821" s="385"/>
    </row>
    <row r="822" spans="1:29" ht="12.75" customHeight="1">
      <c r="A822" s="385"/>
      <c r="B822" s="385"/>
      <c r="C822" s="385"/>
      <c r="D822" s="385"/>
      <c r="E822" s="385"/>
      <c r="F822" s="385"/>
      <c r="G822" s="385"/>
      <c r="H822" s="385"/>
      <c r="I822" s="385"/>
      <c r="J822" s="385"/>
      <c r="K822" s="385"/>
      <c r="L822" s="385"/>
      <c r="M822" s="385"/>
      <c r="N822" s="385"/>
      <c r="O822" s="385"/>
      <c r="P822" s="385"/>
      <c r="Q822" s="385"/>
      <c r="R822" s="385"/>
      <c r="S822" s="385"/>
      <c r="T822" s="385"/>
      <c r="U822" s="385"/>
      <c r="V822" s="385"/>
      <c r="W822" s="385"/>
      <c r="X822" s="385"/>
      <c r="Y822" s="385"/>
      <c r="Z822" s="385"/>
      <c r="AA822" s="385"/>
      <c r="AB822" s="385"/>
      <c r="AC822" s="385"/>
    </row>
    <row r="823" spans="1:29" ht="12.75" customHeight="1">
      <c r="A823" s="385"/>
      <c r="B823" s="385"/>
      <c r="C823" s="385"/>
      <c r="D823" s="385"/>
      <c r="E823" s="385"/>
      <c r="F823" s="385"/>
      <c r="G823" s="385"/>
      <c r="H823" s="385"/>
      <c r="I823" s="385"/>
      <c r="J823" s="385"/>
      <c r="K823" s="385"/>
      <c r="L823" s="385"/>
      <c r="M823" s="385"/>
      <c r="N823" s="385"/>
      <c r="O823" s="385"/>
      <c r="P823" s="385"/>
      <c r="Q823" s="385"/>
      <c r="R823" s="385"/>
      <c r="S823" s="385"/>
      <c r="T823" s="385"/>
      <c r="U823" s="385"/>
      <c r="V823" s="385"/>
      <c r="W823" s="385"/>
      <c r="X823" s="385"/>
      <c r="Y823" s="385"/>
      <c r="Z823" s="385"/>
      <c r="AA823" s="385"/>
      <c r="AB823" s="385"/>
      <c r="AC823" s="385"/>
    </row>
    <row r="824" spans="1:29" ht="12.75" customHeight="1">
      <c r="A824" s="385"/>
      <c r="B824" s="385"/>
      <c r="C824" s="385"/>
      <c r="D824" s="385"/>
      <c r="E824" s="385"/>
      <c r="F824" s="385"/>
      <c r="G824" s="385"/>
      <c r="H824" s="385"/>
      <c r="I824" s="385"/>
      <c r="J824" s="385"/>
      <c r="K824" s="385"/>
      <c r="L824" s="385"/>
      <c r="M824" s="385"/>
      <c r="N824" s="385"/>
      <c r="O824" s="385"/>
      <c r="P824" s="385"/>
      <c r="Q824" s="385"/>
      <c r="R824" s="385"/>
      <c r="S824" s="385"/>
      <c r="T824" s="385"/>
      <c r="U824" s="385"/>
      <c r="V824" s="385"/>
      <c r="W824" s="385"/>
      <c r="X824" s="385"/>
      <c r="Y824" s="385"/>
      <c r="Z824" s="385"/>
      <c r="AA824" s="385"/>
      <c r="AB824" s="385"/>
      <c r="AC824" s="385"/>
    </row>
    <row r="825" spans="1:29" ht="12.75" customHeight="1">
      <c r="A825" s="385"/>
      <c r="B825" s="385"/>
      <c r="C825" s="385"/>
      <c r="D825" s="385"/>
      <c r="E825" s="385"/>
      <c r="F825" s="385"/>
      <c r="G825" s="385"/>
      <c r="H825" s="385"/>
      <c r="I825" s="385"/>
      <c r="J825" s="385"/>
      <c r="K825" s="385"/>
      <c r="L825" s="385"/>
      <c r="M825" s="385"/>
      <c r="N825" s="385"/>
      <c r="O825" s="385"/>
      <c r="P825" s="385"/>
      <c r="Q825" s="385"/>
      <c r="R825" s="385"/>
      <c r="S825" s="385"/>
      <c r="T825" s="385"/>
      <c r="U825" s="385"/>
      <c r="V825" s="385"/>
      <c r="W825" s="385"/>
      <c r="X825" s="385"/>
      <c r="Y825" s="385"/>
      <c r="Z825" s="385"/>
      <c r="AA825" s="385"/>
      <c r="AB825" s="385"/>
      <c r="AC825" s="385"/>
    </row>
    <row r="826" spans="1:29" ht="12.75" customHeight="1">
      <c r="A826" s="385"/>
      <c r="B826" s="385"/>
      <c r="C826" s="385"/>
      <c r="D826" s="385"/>
      <c r="E826" s="385"/>
      <c r="F826" s="385"/>
      <c r="G826" s="385"/>
      <c r="H826" s="385"/>
      <c r="I826" s="385"/>
      <c r="J826" s="385"/>
      <c r="K826" s="385"/>
      <c r="L826" s="385"/>
      <c r="M826" s="385"/>
      <c r="N826" s="385"/>
      <c r="O826" s="385"/>
      <c r="P826" s="385"/>
      <c r="Q826" s="385"/>
      <c r="R826" s="385"/>
      <c r="S826" s="385"/>
      <c r="T826" s="385"/>
      <c r="U826" s="385"/>
      <c r="V826" s="385"/>
      <c r="W826" s="385"/>
      <c r="X826" s="385"/>
      <c r="Y826" s="385"/>
      <c r="Z826" s="385"/>
      <c r="AA826" s="385"/>
      <c r="AB826" s="385"/>
      <c r="AC826" s="385"/>
    </row>
    <row r="827" spans="1:29" ht="12.75" customHeight="1">
      <c r="A827" s="385"/>
      <c r="B827" s="385"/>
      <c r="C827" s="385"/>
      <c r="D827" s="385"/>
      <c r="E827" s="385"/>
      <c r="F827" s="385"/>
      <c r="G827" s="385"/>
      <c r="H827" s="385"/>
      <c r="I827" s="385"/>
      <c r="J827" s="385"/>
      <c r="K827" s="385"/>
      <c r="L827" s="385"/>
      <c r="M827" s="385"/>
      <c r="N827" s="385"/>
      <c r="O827" s="385"/>
      <c r="P827" s="385"/>
      <c r="Q827" s="385"/>
      <c r="R827" s="385"/>
      <c r="S827" s="385"/>
      <c r="T827" s="385"/>
      <c r="U827" s="385"/>
      <c r="V827" s="385"/>
      <c r="W827" s="385"/>
      <c r="X827" s="385"/>
      <c r="Y827" s="385"/>
      <c r="Z827" s="385"/>
      <c r="AA827" s="385"/>
      <c r="AB827" s="385"/>
      <c r="AC827" s="385"/>
    </row>
    <row r="828" spans="1:29" ht="12.75" customHeight="1">
      <c r="A828" s="385"/>
      <c r="B828" s="385"/>
      <c r="C828" s="385"/>
      <c r="D828" s="385"/>
      <c r="E828" s="385"/>
      <c r="F828" s="385"/>
      <c r="G828" s="385"/>
      <c r="H828" s="385"/>
      <c r="I828" s="385"/>
      <c r="J828" s="385"/>
      <c r="K828" s="385"/>
      <c r="L828" s="385"/>
      <c r="M828" s="385"/>
      <c r="N828" s="385"/>
      <c r="O828" s="385"/>
      <c r="P828" s="385"/>
      <c r="Q828" s="385"/>
      <c r="R828" s="385"/>
      <c r="S828" s="385"/>
      <c r="T828" s="385"/>
      <c r="U828" s="385"/>
      <c r="V828" s="385"/>
      <c r="W828" s="385"/>
      <c r="X828" s="385"/>
      <c r="Y828" s="385"/>
      <c r="Z828" s="385"/>
      <c r="AA828" s="385"/>
      <c r="AB828" s="385"/>
      <c r="AC828" s="385"/>
    </row>
    <row r="829" spans="1:29" ht="12.75" customHeight="1">
      <c r="A829" s="385"/>
      <c r="B829" s="385"/>
      <c r="C829" s="385"/>
      <c r="D829" s="385"/>
      <c r="E829" s="385"/>
      <c r="F829" s="385"/>
      <c r="G829" s="385"/>
      <c r="H829" s="385"/>
      <c r="I829" s="385"/>
      <c r="J829" s="385"/>
      <c r="K829" s="385"/>
      <c r="L829" s="385"/>
      <c r="M829" s="385"/>
      <c r="N829" s="385"/>
      <c r="O829" s="385"/>
      <c r="P829" s="385"/>
      <c r="Q829" s="385"/>
      <c r="R829" s="385"/>
      <c r="S829" s="385"/>
      <c r="T829" s="385"/>
      <c r="U829" s="385"/>
      <c r="V829" s="385"/>
      <c r="W829" s="385"/>
      <c r="X829" s="385"/>
      <c r="Y829" s="385"/>
      <c r="Z829" s="385"/>
      <c r="AA829" s="385"/>
      <c r="AB829" s="385"/>
      <c r="AC829" s="385"/>
    </row>
    <row r="830" spans="1:29" ht="12.75" customHeight="1">
      <c r="A830" s="385"/>
      <c r="B830" s="385"/>
      <c r="C830" s="385"/>
      <c r="D830" s="385"/>
      <c r="E830" s="385"/>
      <c r="F830" s="385"/>
      <c r="G830" s="385"/>
      <c r="H830" s="385"/>
      <c r="I830" s="385"/>
      <c r="J830" s="385"/>
      <c r="K830" s="385"/>
      <c r="L830" s="385"/>
      <c r="M830" s="385"/>
      <c r="N830" s="385"/>
      <c r="O830" s="385"/>
      <c r="P830" s="385"/>
      <c r="Q830" s="385"/>
      <c r="R830" s="385"/>
      <c r="S830" s="385"/>
      <c r="T830" s="385"/>
      <c r="U830" s="385"/>
      <c r="V830" s="385"/>
      <c r="W830" s="385"/>
      <c r="X830" s="385"/>
      <c r="Y830" s="385"/>
      <c r="Z830" s="385"/>
      <c r="AA830" s="385"/>
      <c r="AB830" s="385"/>
      <c r="AC830" s="385"/>
    </row>
    <row r="831" spans="1:29" ht="12.75" customHeight="1">
      <c r="A831" s="385"/>
      <c r="B831" s="385"/>
      <c r="C831" s="385"/>
      <c r="D831" s="385"/>
      <c r="E831" s="385"/>
      <c r="F831" s="385"/>
      <c r="G831" s="385"/>
      <c r="H831" s="385"/>
      <c r="I831" s="385"/>
      <c r="J831" s="385"/>
      <c r="K831" s="385"/>
      <c r="L831" s="385"/>
      <c r="M831" s="385"/>
      <c r="N831" s="385"/>
      <c r="O831" s="385"/>
      <c r="P831" s="385"/>
      <c r="Q831" s="385"/>
      <c r="R831" s="385"/>
      <c r="S831" s="385"/>
      <c r="T831" s="385"/>
      <c r="U831" s="385"/>
      <c r="V831" s="385"/>
      <c r="W831" s="385"/>
      <c r="X831" s="385"/>
      <c r="Y831" s="385"/>
      <c r="Z831" s="385"/>
      <c r="AA831" s="385"/>
      <c r="AB831" s="385"/>
      <c r="AC831" s="385"/>
    </row>
    <row r="832" spans="1:29" ht="12.75" customHeight="1">
      <c r="A832" s="385"/>
      <c r="B832" s="385"/>
      <c r="C832" s="385"/>
      <c r="D832" s="385"/>
      <c r="E832" s="385"/>
      <c r="F832" s="385"/>
      <c r="G832" s="385"/>
      <c r="H832" s="385"/>
      <c r="I832" s="385"/>
      <c r="J832" s="385"/>
      <c r="K832" s="385"/>
      <c r="L832" s="385"/>
      <c r="M832" s="385"/>
      <c r="N832" s="385"/>
      <c r="O832" s="385"/>
      <c r="P832" s="385"/>
      <c r="Q832" s="385"/>
      <c r="R832" s="385"/>
      <c r="S832" s="385"/>
      <c r="T832" s="385"/>
      <c r="U832" s="385"/>
      <c r="V832" s="385"/>
      <c r="W832" s="385"/>
      <c r="X832" s="385"/>
      <c r="Y832" s="385"/>
      <c r="Z832" s="385"/>
      <c r="AA832" s="385"/>
      <c r="AB832" s="385"/>
      <c r="AC832" s="385"/>
    </row>
    <row r="833" spans="1:29" ht="12.75" customHeight="1">
      <c r="A833" s="385"/>
      <c r="B833" s="385"/>
      <c r="C833" s="385"/>
      <c r="D833" s="385"/>
      <c r="E833" s="385"/>
      <c r="F833" s="385"/>
      <c r="G833" s="385"/>
      <c r="H833" s="385"/>
      <c r="I833" s="385"/>
      <c r="J833" s="385"/>
      <c r="K833" s="385"/>
      <c r="L833" s="385"/>
      <c r="M833" s="385"/>
      <c r="N833" s="385"/>
      <c r="O833" s="385"/>
      <c r="P833" s="385"/>
      <c r="Q833" s="385"/>
      <c r="R833" s="385"/>
      <c r="S833" s="385"/>
      <c r="T833" s="385"/>
      <c r="U833" s="385"/>
      <c r="V833" s="385"/>
      <c r="W833" s="385"/>
      <c r="X833" s="385"/>
      <c r="Y833" s="385"/>
      <c r="Z833" s="385"/>
      <c r="AA833" s="385"/>
      <c r="AB833" s="385"/>
      <c r="AC833" s="385"/>
    </row>
    <row r="834" spans="1:29" ht="12.75" customHeight="1">
      <c r="A834" s="385"/>
      <c r="B834" s="385"/>
      <c r="C834" s="385"/>
      <c r="D834" s="385"/>
      <c r="E834" s="385"/>
      <c r="F834" s="385"/>
      <c r="G834" s="385"/>
      <c r="H834" s="385"/>
      <c r="I834" s="385"/>
      <c r="J834" s="385"/>
      <c r="K834" s="385"/>
      <c r="L834" s="385"/>
      <c r="M834" s="385"/>
      <c r="N834" s="385"/>
      <c r="O834" s="385"/>
      <c r="P834" s="385"/>
      <c r="Q834" s="385"/>
      <c r="R834" s="385"/>
      <c r="S834" s="385"/>
      <c r="T834" s="385"/>
      <c r="U834" s="385"/>
      <c r="V834" s="385"/>
      <c r="W834" s="385"/>
      <c r="X834" s="385"/>
      <c r="Y834" s="385"/>
      <c r="Z834" s="385"/>
      <c r="AA834" s="385"/>
      <c r="AB834" s="385"/>
      <c r="AC834" s="385"/>
    </row>
    <row r="835" spans="1:29" ht="12.75" customHeight="1">
      <c r="A835" s="385"/>
      <c r="B835" s="385"/>
      <c r="C835" s="385"/>
      <c r="D835" s="385"/>
      <c r="E835" s="385"/>
      <c r="F835" s="385"/>
      <c r="G835" s="385"/>
      <c r="H835" s="385"/>
      <c r="I835" s="385"/>
      <c r="J835" s="385"/>
      <c r="K835" s="385"/>
      <c r="L835" s="385"/>
      <c r="M835" s="385"/>
      <c r="N835" s="385"/>
      <c r="O835" s="385"/>
      <c r="P835" s="385"/>
      <c r="Q835" s="385"/>
      <c r="R835" s="385"/>
      <c r="S835" s="385"/>
      <c r="T835" s="385"/>
      <c r="U835" s="385"/>
      <c r="V835" s="385"/>
      <c r="W835" s="385"/>
      <c r="X835" s="385"/>
      <c r="Y835" s="385"/>
      <c r="Z835" s="385"/>
      <c r="AA835" s="385"/>
      <c r="AB835" s="385"/>
      <c r="AC835" s="385"/>
    </row>
    <row r="836" spans="1:29" ht="12.75" customHeight="1">
      <c r="A836" s="385"/>
      <c r="B836" s="385"/>
      <c r="C836" s="385"/>
      <c r="D836" s="385"/>
      <c r="E836" s="385"/>
      <c r="F836" s="385"/>
      <c r="G836" s="385"/>
      <c r="H836" s="385"/>
      <c r="I836" s="385"/>
      <c r="J836" s="385"/>
      <c r="K836" s="385"/>
      <c r="L836" s="385"/>
      <c r="M836" s="385"/>
      <c r="N836" s="385"/>
      <c r="O836" s="385"/>
      <c r="P836" s="385"/>
      <c r="Q836" s="385"/>
      <c r="R836" s="385"/>
      <c r="S836" s="385"/>
      <c r="T836" s="385"/>
      <c r="U836" s="385"/>
      <c r="V836" s="385"/>
      <c r="W836" s="385"/>
      <c r="X836" s="385"/>
      <c r="Y836" s="385"/>
      <c r="Z836" s="385"/>
      <c r="AA836" s="385"/>
      <c r="AB836" s="385"/>
      <c r="AC836" s="385"/>
    </row>
    <row r="837" spans="1:29" ht="12.75" customHeight="1">
      <c r="A837" s="385"/>
      <c r="B837" s="385"/>
      <c r="C837" s="385"/>
      <c r="D837" s="385"/>
      <c r="E837" s="385"/>
      <c r="F837" s="385"/>
      <c r="G837" s="385"/>
      <c r="H837" s="385"/>
      <c r="I837" s="385"/>
      <c r="J837" s="385"/>
      <c r="K837" s="385"/>
      <c r="L837" s="385"/>
      <c r="M837" s="385"/>
      <c r="N837" s="385"/>
      <c r="O837" s="385"/>
      <c r="P837" s="385"/>
      <c r="Q837" s="385"/>
      <c r="R837" s="385"/>
      <c r="S837" s="385"/>
      <c r="T837" s="385"/>
      <c r="U837" s="385"/>
      <c r="V837" s="385"/>
      <c r="W837" s="385"/>
      <c r="X837" s="385"/>
      <c r="Y837" s="385"/>
      <c r="Z837" s="385"/>
      <c r="AA837" s="385"/>
      <c r="AB837" s="385"/>
      <c r="AC837" s="385"/>
    </row>
    <row r="838" spans="1:29" ht="12.75" customHeight="1">
      <c r="A838" s="385"/>
      <c r="B838" s="385"/>
      <c r="C838" s="385"/>
      <c r="D838" s="385"/>
      <c r="E838" s="385"/>
      <c r="F838" s="385"/>
      <c r="G838" s="385"/>
      <c r="H838" s="385"/>
      <c r="I838" s="385"/>
      <c r="J838" s="385"/>
      <c r="K838" s="385"/>
      <c r="L838" s="385"/>
      <c r="M838" s="385"/>
      <c r="N838" s="385"/>
      <c r="O838" s="385"/>
      <c r="P838" s="385"/>
      <c r="Q838" s="385"/>
      <c r="R838" s="385"/>
      <c r="S838" s="385"/>
      <c r="T838" s="385"/>
      <c r="U838" s="385"/>
      <c r="V838" s="385"/>
      <c r="W838" s="385"/>
      <c r="X838" s="385"/>
      <c r="Y838" s="385"/>
      <c r="Z838" s="385"/>
      <c r="AA838" s="385"/>
      <c r="AB838" s="385"/>
      <c r="AC838" s="385"/>
    </row>
    <row r="839" spans="1:29" ht="12.75" customHeight="1">
      <c r="A839" s="385"/>
      <c r="B839" s="385"/>
      <c r="C839" s="385"/>
      <c r="D839" s="385"/>
      <c r="E839" s="385"/>
      <c r="F839" s="385"/>
      <c r="G839" s="385"/>
      <c r="H839" s="385"/>
      <c r="I839" s="385"/>
      <c r="J839" s="385"/>
      <c r="K839" s="385"/>
      <c r="L839" s="385"/>
      <c r="M839" s="385"/>
      <c r="N839" s="385"/>
      <c r="O839" s="385"/>
      <c r="P839" s="385"/>
      <c r="Q839" s="385"/>
      <c r="R839" s="385"/>
      <c r="S839" s="385"/>
      <c r="T839" s="385"/>
      <c r="U839" s="385"/>
      <c r="V839" s="385"/>
      <c r="W839" s="385"/>
      <c r="X839" s="385"/>
      <c r="Y839" s="385"/>
      <c r="Z839" s="385"/>
      <c r="AA839" s="385"/>
      <c r="AB839" s="385"/>
      <c r="AC839" s="385"/>
    </row>
    <row r="840" spans="1:29" ht="12.75" customHeight="1">
      <c r="A840" s="385"/>
      <c r="B840" s="385"/>
      <c r="C840" s="385"/>
      <c r="D840" s="385"/>
      <c r="E840" s="385"/>
      <c r="F840" s="385"/>
      <c r="G840" s="385"/>
      <c r="H840" s="385"/>
      <c r="I840" s="385"/>
      <c r="J840" s="385"/>
      <c r="K840" s="385"/>
      <c r="L840" s="385"/>
      <c r="M840" s="385"/>
      <c r="N840" s="385"/>
      <c r="O840" s="385"/>
      <c r="P840" s="385"/>
      <c r="Q840" s="385"/>
      <c r="R840" s="385"/>
      <c r="S840" s="385"/>
      <c r="T840" s="385"/>
      <c r="U840" s="385"/>
      <c r="V840" s="385"/>
      <c r="W840" s="385"/>
      <c r="X840" s="385"/>
      <c r="Y840" s="385"/>
      <c r="Z840" s="385"/>
      <c r="AA840" s="385"/>
      <c r="AB840" s="385"/>
      <c r="AC840" s="385"/>
    </row>
    <row r="841" spans="1:29" ht="12.75" customHeight="1">
      <c r="A841" s="385"/>
      <c r="B841" s="385"/>
      <c r="C841" s="385"/>
      <c r="D841" s="385"/>
      <c r="E841" s="385"/>
      <c r="F841" s="385"/>
      <c r="G841" s="385"/>
      <c r="H841" s="385"/>
      <c r="I841" s="385"/>
      <c r="J841" s="385"/>
      <c r="K841" s="385"/>
      <c r="L841" s="385"/>
      <c r="M841" s="385"/>
      <c r="N841" s="385"/>
      <c r="O841" s="385"/>
      <c r="P841" s="385"/>
      <c r="Q841" s="385"/>
      <c r="R841" s="385"/>
      <c r="S841" s="385"/>
      <c r="T841" s="385"/>
      <c r="U841" s="385"/>
      <c r="V841" s="385"/>
      <c r="W841" s="385"/>
      <c r="X841" s="385"/>
      <c r="Y841" s="385"/>
      <c r="Z841" s="385"/>
      <c r="AA841" s="385"/>
      <c r="AB841" s="385"/>
      <c r="AC841" s="385"/>
    </row>
    <row r="842" spans="1:29" ht="12.75" customHeight="1">
      <c r="A842" s="385"/>
      <c r="B842" s="385"/>
      <c r="C842" s="385"/>
      <c r="D842" s="385"/>
      <c r="E842" s="385"/>
      <c r="F842" s="385"/>
      <c r="G842" s="385"/>
      <c r="H842" s="385"/>
      <c r="I842" s="385"/>
      <c r="J842" s="385"/>
      <c r="K842" s="385"/>
      <c r="L842" s="385"/>
      <c r="M842" s="385"/>
      <c r="N842" s="385"/>
      <c r="O842" s="385"/>
      <c r="P842" s="385"/>
      <c r="Q842" s="385"/>
      <c r="R842" s="385"/>
      <c r="S842" s="385"/>
      <c r="T842" s="385"/>
      <c r="U842" s="385"/>
      <c r="V842" s="385"/>
      <c r="W842" s="385"/>
      <c r="X842" s="385"/>
      <c r="Y842" s="385"/>
      <c r="Z842" s="385"/>
      <c r="AA842" s="385"/>
      <c r="AB842" s="385"/>
      <c r="AC842" s="385"/>
    </row>
    <row r="843" spans="1:29" ht="12.75" customHeight="1">
      <c r="A843" s="385"/>
      <c r="B843" s="385"/>
      <c r="C843" s="385"/>
      <c r="D843" s="385"/>
      <c r="E843" s="385"/>
      <c r="F843" s="385"/>
      <c r="G843" s="385"/>
      <c r="H843" s="385"/>
      <c r="I843" s="385"/>
      <c r="J843" s="385"/>
      <c r="K843" s="385"/>
      <c r="L843" s="385"/>
      <c r="M843" s="385"/>
      <c r="N843" s="385"/>
      <c r="O843" s="385"/>
      <c r="P843" s="385"/>
      <c r="Q843" s="385"/>
      <c r="R843" s="385"/>
      <c r="S843" s="385"/>
      <c r="T843" s="385"/>
      <c r="U843" s="385"/>
      <c r="V843" s="385"/>
      <c r="W843" s="385"/>
      <c r="X843" s="385"/>
      <c r="Y843" s="385"/>
      <c r="Z843" s="385"/>
      <c r="AA843" s="385"/>
      <c r="AB843" s="385"/>
      <c r="AC843" s="385"/>
    </row>
    <row r="844" spans="1:29" ht="12.75" customHeight="1">
      <c r="A844" s="385"/>
      <c r="B844" s="385"/>
      <c r="C844" s="385"/>
      <c r="D844" s="385"/>
      <c r="E844" s="385"/>
      <c r="F844" s="385"/>
      <c r="G844" s="385"/>
      <c r="H844" s="385"/>
      <c r="I844" s="385"/>
      <c r="J844" s="385"/>
      <c r="K844" s="385"/>
      <c r="L844" s="385"/>
      <c r="M844" s="385"/>
      <c r="N844" s="385"/>
      <c r="O844" s="385"/>
      <c r="P844" s="385"/>
      <c r="Q844" s="385"/>
      <c r="R844" s="385"/>
      <c r="S844" s="385"/>
      <c r="T844" s="385"/>
      <c r="U844" s="385"/>
      <c r="V844" s="385"/>
      <c r="W844" s="385"/>
      <c r="X844" s="385"/>
      <c r="Y844" s="385"/>
      <c r="Z844" s="385"/>
      <c r="AA844" s="385"/>
      <c r="AB844" s="385"/>
      <c r="AC844" s="385"/>
    </row>
    <row r="845" spans="1:29" ht="12.75" customHeight="1">
      <c r="A845" s="385"/>
      <c r="B845" s="385"/>
      <c r="C845" s="385"/>
      <c r="D845" s="385"/>
      <c r="E845" s="385"/>
      <c r="F845" s="385"/>
      <c r="G845" s="385"/>
      <c r="H845" s="385"/>
      <c r="I845" s="385"/>
      <c r="J845" s="385"/>
      <c r="K845" s="385"/>
      <c r="L845" s="385"/>
      <c r="M845" s="385"/>
      <c r="N845" s="385"/>
      <c r="O845" s="385"/>
      <c r="P845" s="385"/>
      <c r="Q845" s="385"/>
      <c r="R845" s="385"/>
      <c r="S845" s="385"/>
      <c r="T845" s="385"/>
      <c r="U845" s="385"/>
      <c r="V845" s="385"/>
      <c r="W845" s="385"/>
      <c r="X845" s="385"/>
      <c r="Y845" s="385"/>
      <c r="Z845" s="385"/>
      <c r="AA845" s="385"/>
      <c r="AB845" s="385"/>
      <c r="AC845" s="385"/>
    </row>
    <row r="846" spans="1:29" ht="12.75" customHeight="1">
      <c r="A846" s="385"/>
      <c r="B846" s="385"/>
      <c r="C846" s="385"/>
      <c r="D846" s="385"/>
      <c r="E846" s="385"/>
      <c r="F846" s="385"/>
      <c r="G846" s="385"/>
      <c r="H846" s="385"/>
      <c r="I846" s="385"/>
      <c r="J846" s="385"/>
      <c r="K846" s="385"/>
      <c r="L846" s="385"/>
      <c r="M846" s="385"/>
      <c r="N846" s="385"/>
      <c r="O846" s="385"/>
      <c r="P846" s="385"/>
      <c r="Q846" s="385"/>
      <c r="R846" s="385"/>
      <c r="S846" s="385"/>
      <c r="T846" s="385"/>
      <c r="U846" s="385"/>
      <c r="V846" s="385"/>
      <c r="W846" s="385"/>
      <c r="X846" s="385"/>
      <c r="Y846" s="385"/>
      <c r="Z846" s="385"/>
      <c r="AA846" s="385"/>
      <c r="AB846" s="385"/>
      <c r="AC846" s="385"/>
    </row>
    <row r="847" spans="1:29" ht="12.75" customHeight="1">
      <c r="A847" s="385"/>
      <c r="B847" s="385"/>
      <c r="C847" s="385"/>
      <c r="D847" s="385"/>
      <c r="E847" s="385"/>
      <c r="F847" s="385"/>
      <c r="G847" s="385"/>
      <c r="H847" s="385"/>
      <c r="I847" s="385"/>
      <c r="J847" s="385"/>
      <c r="K847" s="385"/>
      <c r="L847" s="385"/>
      <c r="M847" s="385"/>
      <c r="N847" s="385"/>
      <c r="O847" s="385"/>
      <c r="P847" s="385"/>
      <c r="Q847" s="385"/>
      <c r="R847" s="385"/>
      <c r="S847" s="385"/>
      <c r="T847" s="385"/>
      <c r="U847" s="385"/>
      <c r="V847" s="385"/>
      <c r="W847" s="385"/>
      <c r="X847" s="385"/>
      <c r="Y847" s="385"/>
      <c r="Z847" s="385"/>
      <c r="AA847" s="385"/>
      <c r="AB847" s="385"/>
      <c r="AC847" s="385"/>
    </row>
    <row r="848" spans="1:29" ht="12.75" customHeight="1">
      <c r="A848" s="385"/>
      <c r="B848" s="385"/>
      <c r="C848" s="385"/>
      <c r="D848" s="385"/>
      <c r="E848" s="385"/>
      <c r="F848" s="385"/>
      <c r="G848" s="385"/>
      <c r="H848" s="385"/>
      <c r="I848" s="385"/>
      <c r="J848" s="385"/>
      <c r="K848" s="385"/>
      <c r="L848" s="385"/>
      <c r="M848" s="385"/>
      <c r="N848" s="385"/>
      <c r="O848" s="385"/>
      <c r="P848" s="385"/>
      <c r="Q848" s="385"/>
      <c r="R848" s="385"/>
      <c r="S848" s="385"/>
      <c r="T848" s="385"/>
      <c r="U848" s="385"/>
      <c r="V848" s="385"/>
      <c r="W848" s="385"/>
      <c r="X848" s="385"/>
      <c r="Y848" s="385"/>
      <c r="Z848" s="385"/>
      <c r="AA848" s="385"/>
      <c r="AB848" s="385"/>
      <c r="AC848" s="385"/>
    </row>
    <row r="849" spans="1:29" ht="12.75" customHeight="1">
      <c r="A849" s="385"/>
      <c r="B849" s="385"/>
      <c r="C849" s="385"/>
      <c r="D849" s="385"/>
      <c r="E849" s="385"/>
      <c r="F849" s="385"/>
      <c r="G849" s="385"/>
      <c r="H849" s="385"/>
      <c r="I849" s="385"/>
      <c r="J849" s="385"/>
      <c r="K849" s="385"/>
      <c r="L849" s="385"/>
      <c r="M849" s="385"/>
      <c r="N849" s="385"/>
      <c r="O849" s="385"/>
      <c r="P849" s="385"/>
      <c r="Q849" s="385"/>
      <c r="R849" s="385"/>
      <c r="S849" s="385"/>
      <c r="T849" s="385"/>
      <c r="U849" s="385"/>
      <c r="V849" s="385"/>
      <c r="W849" s="385"/>
      <c r="X849" s="385"/>
      <c r="Y849" s="385"/>
      <c r="Z849" s="385"/>
      <c r="AA849" s="385"/>
      <c r="AB849" s="385"/>
      <c r="AC849" s="385"/>
    </row>
    <row r="850" spans="1:29" ht="12.75" customHeight="1">
      <c r="A850" s="385"/>
      <c r="B850" s="385"/>
      <c r="C850" s="385"/>
      <c r="D850" s="385"/>
      <c r="E850" s="385"/>
      <c r="F850" s="385"/>
      <c r="G850" s="385"/>
      <c r="H850" s="385"/>
      <c r="I850" s="385"/>
      <c r="J850" s="385"/>
      <c r="K850" s="385"/>
      <c r="L850" s="385"/>
      <c r="M850" s="385"/>
      <c r="N850" s="385"/>
      <c r="O850" s="385"/>
      <c r="P850" s="385"/>
      <c r="Q850" s="385"/>
      <c r="R850" s="385"/>
      <c r="S850" s="385"/>
      <c r="T850" s="385"/>
      <c r="U850" s="385"/>
      <c r="V850" s="385"/>
      <c r="W850" s="385"/>
      <c r="X850" s="385"/>
      <c r="Y850" s="385"/>
      <c r="Z850" s="385"/>
      <c r="AA850" s="385"/>
      <c r="AB850" s="385"/>
      <c r="AC850" s="385"/>
    </row>
    <row r="851" spans="1:29" ht="12.75" customHeight="1">
      <c r="A851" s="385"/>
      <c r="B851" s="385"/>
      <c r="C851" s="385"/>
      <c r="D851" s="385"/>
      <c r="E851" s="385"/>
      <c r="F851" s="385"/>
      <c r="G851" s="385"/>
      <c r="H851" s="385"/>
      <c r="I851" s="385"/>
      <c r="J851" s="385"/>
      <c r="K851" s="385"/>
      <c r="L851" s="385"/>
      <c r="M851" s="385"/>
      <c r="N851" s="385"/>
      <c r="O851" s="385"/>
      <c r="P851" s="385"/>
      <c r="Q851" s="385"/>
      <c r="R851" s="385"/>
      <c r="S851" s="385"/>
      <c r="T851" s="385"/>
      <c r="U851" s="385"/>
      <c r="V851" s="385"/>
      <c r="W851" s="385"/>
      <c r="X851" s="385"/>
      <c r="Y851" s="385"/>
      <c r="Z851" s="385"/>
      <c r="AA851" s="385"/>
      <c r="AB851" s="385"/>
      <c r="AC851" s="385"/>
    </row>
    <row r="852" spans="1:29" ht="12.75" customHeight="1">
      <c r="A852" s="385"/>
      <c r="B852" s="385"/>
      <c r="C852" s="385"/>
      <c r="D852" s="385"/>
      <c r="E852" s="385"/>
      <c r="F852" s="385"/>
      <c r="G852" s="385"/>
      <c r="H852" s="385"/>
      <c r="I852" s="385"/>
      <c r="J852" s="385"/>
      <c r="K852" s="385"/>
      <c r="L852" s="385"/>
      <c r="M852" s="385"/>
      <c r="N852" s="385"/>
      <c r="O852" s="385"/>
      <c r="P852" s="385"/>
      <c r="Q852" s="385"/>
      <c r="R852" s="385"/>
      <c r="S852" s="385"/>
      <c r="T852" s="385"/>
      <c r="U852" s="385"/>
      <c r="V852" s="385"/>
      <c r="W852" s="385"/>
      <c r="X852" s="385"/>
      <c r="Y852" s="385"/>
      <c r="Z852" s="385"/>
      <c r="AA852" s="385"/>
      <c r="AB852" s="385"/>
      <c r="AC852" s="385"/>
    </row>
    <row r="853" spans="1:29" ht="12.75" customHeight="1">
      <c r="A853" s="385"/>
      <c r="B853" s="385"/>
      <c r="C853" s="385"/>
      <c r="D853" s="385"/>
      <c r="E853" s="385"/>
      <c r="F853" s="385"/>
      <c r="G853" s="385"/>
      <c r="H853" s="385"/>
      <c r="I853" s="385"/>
      <c r="J853" s="385"/>
      <c r="K853" s="385"/>
      <c r="L853" s="385"/>
      <c r="M853" s="385"/>
      <c r="N853" s="385"/>
      <c r="O853" s="385"/>
      <c r="P853" s="385"/>
      <c r="Q853" s="385"/>
      <c r="R853" s="385"/>
      <c r="S853" s="385"/>
      <c r="T853" s="385"/>
      <c r="U853" s="385"/>
      <c r="V853" s="385"/>
      <c r="W853" s="385"/>
      <c r="X853" s="385"/>
      <c r="Y853" s="385"/>
      <c r="Z853" s="385"/>
      <c r="AA853" s="385"/>
      <c r="AB853" s="385"/>
      <c r="AC853" s="385"/>
    </row>
    <row r="854" spans="1:29" ht="12.75" customHeight="1">
      <c r="A854" s="385"/>
      <c r="B854" s="385"/>
      <c r="C854" s="385"/>
      <c r="D854" s="385"/>
      <c r="E854" s="385"/>
      <c r="F854" s="385"/>
      <c r="G854" s="385"/>
      <c r="H854" s="385"/>
      <c r="I854" s="385"/>
      <c r="J854" s="385"/>
      <c r="K854" s="385"/>
      <c r="L854" s="385"/>
      <c r="M854" s="385"/>
      <c r="N854" s="385"/>
      <c r="O854" s="385"/>
      <c r="P854" s="385"/>
      <c r="Q854" s="385"/>
      <c r="R854" s="385"/>
      <c r="S854" s="385"/>
      <c r="T854" s="385"/>
      <c r="U854" s="385"/>
      <c r="V854" s="385"/>
      <c r="W854" s="385"/>
      <c r="X854" s="385"/>
      <c r="Y854" s="385"/>
      <c r="Z854" s="385"/>
      <c r="AA854" s="385"/>
      <c r="AB854" s="385"/>
      <c r="AC854" s="385"/>
    </row>
    <row r="855" spans="1:29" ht="12.75" customHeight="1">
      <c r="A855" s="385"/>
      <c r="B855" s="385"/>
      <c r="C855" s="385"/>
      <c r="D855" s="385"/>
      <c r="E855" s="385"/>
      <c r="F855" s="385"/>
      <c r="G855" s="385"/>
      <c r="H855" s="385"/>
      <c r="I855" s="385"/>
      <c r="J855" s="385"/>
      <c r="K855" s="385"/>
      <c r="L855" s="385"/>
      <c r="M855" s="385"/>
      <c r="N855" s="385"/>
      <c r="O855" s="385"/>
      <c r="P855" s="385"/>
      <c r="Q855" s="385"/>
      <c r="R855" s="385"/>
      <c r="S855" s="385"/>
      <c r="T855" s="385"/>
      <c r="U855" s="385"/>
      <c r="V855" s="385"/>
      <c r="W855" s="385"/>
      <c r="X855" s="385"/>
      <c r="Y855" s="385"/>
      <c r="Z855" s="385"/>
      <c r="AA855" s="385"/>
      <c r="AB855" s="385"/>
      <c r="AC855" s="385"/>
    </row>
    <row r="856" spans="1:29" ht="12.75" customHeight="1">
      <c r="A856" s="385"/>
      <c r="B856" s="385"/>
      <c r="C856" s="385"/>
      <c r="D856" s="385"/>
      <c r="E856" s="385"/>
      <c r="F856" s="385"/>
      <c r="G856" s="385"/>
      <c r="H856" s="385"/>
      <c r="I856" s="385"/>
      <c r="J856" s="385"/>
      <c r="K856" s="385"/>
      <c r="L856" s="385"/>
      <c r="M856" s="385"/>
      <c r="N856" s="385"/>
      <c r="O856" s="385"/>
      <c r="P856" s="385"/>
      <c r="Q856" s="385"/>
      <c r="R856" s="385"/>
      <c r="S856" s="385"/>
      <c r="T856" s="385"/>
      <c r="U856" s="385"/>
      <c r="V856" s="385"/>
      <c r="W856" s="385"/>
      <c r="X856" s="385"/>
      <c r="Y856" s="385"/>
      <c r="Z856" s="385"/>
      <c r="AA856" s="385"/>
      <c r="AB856" s="385"/>
      <c r="AC856" s="385"/>
    </row>
    <row r="857" spans="1:29" ht="12.75" customHeight="1">
      <c r="A857" s="385"/>
      <c r="B857" s="385"/>
      <c r="C857" s="385"/>
      <c r="D857" s="385"/>
      <c r="E857" s="385"/>
      <c r="F857" s="385"/>
      <c r="G857" s="385"/>
      <c r="H857" s="385"/>
      <c r="I857" s="385"/>
      <c r="J857" s="385"/>
      <c r="K857" s="385"/>
      <c r="L857" s="385"/>
      <c r="M857" s="385"/>
      <c r="N857" s="385"/>
      <c r="O857" s="385"/>
      <c r="P857" s="385"/>
      <c r="Q857" s="385"/>
      <c r="R857" s="385"/>
      <c r="S857" s="385"/>
      <c r="T857" s="385"/>
      <c r="U857" s="385"/>
      <c r="V857" s="385"/>
      <c r="W857" s="385"/>
      <c r="X857" s="385"/>
      <c r="Y857" s="385"/>
      <c r="Z857" s="385"/>
      <c r="AA857" s="385"/>
      <c r="AB857" s="385"/>
      <c r="AC857" s="385"/>
    </row>
    <row r="858" spans="1:29" ht="12.75" customHeight="1">
      <c r="A858" s="385"/>
      <c r="B858" s="385"/>
      <c r="C858" s="385"/>
      <c r="D858" s="385"/>
      <c r="E858" s="385"/>
      <c r="F858" s="385"/>
      <c r="G858" s="385"/>
      <c r="H858" s="385"/>
      <c r="I858" s="385"/>
      <c r="J858" s="385"/>
      <c r="K858" s="385"/>
      <c r="L858" s="385"/>
      <c r="M858" s="385"/>
      <c r="N858" s="385"/>
      <c r="O858" s="385"/>
      <c r="P858" s="385"/>
      <c r="Q858" s="385"/>
      <c r="R858" s="385"/>
      <c r="S858" s="385"/>
      <c r="T858" s="385"/>
      <c r="U858" s="385"/>
      <c r="V858" s="385"/>
      <c r="W858" s="385"/>
      <c r="X858" s="385"/>
      <c r="Y858" s="385"/>
      <c r="Z858" s="385"/>
      <c r="AA858" s="385"/>
      <c r="AB858" s="385"/>
      <c r="AC858" s="385"/>
    </row>
    <row r="859" spans="1:29" ht="12.75" customHeight="1">
      <c r="A859" s="385"/>
      <c r="B859" s="385"/>
      <c r="C859" s="385"/>
      <c r="D859" s="385"/>
      <c r="E859" s="385"/>
      <c r="F859" s="385"/>
      <c r="G859" s="385"/>
      <c r="H859" s="385"/>
      <c r="I859" s="385"/>
      <c r="J859" s="385"/>
      <c r="K859" s="385"/>
      <c r="L859" s="385"/>
      <c r="M859" s="385"/>
      <c r="N859" s="385"/>
      <c r="O859" s="385"/>
      <c r="P859" s="385"/>
      <c r="Q859" s="385"/>
      <c r="R859" s="385"/>
      <c r="S859" s="385"/>
      <c r="T859" s="385"/>
      <c r="U859" s="385"/>
      <c r="V859" s="385"/>
      <c r="W859" s="385"/>
      <c r="X859" s="385"/>
      <c r="Y859" s="385"/>
      <c r="Z859" s="385"/>
      <c r="AA859" s="385"/>
      <c r="AB859" s="385"/>
      <c r="AC859" s="385"/>
    </row>
    <row r="860" spans="1:29" ht="12.75" customHeight="1">
      <c r="A860" s="385"/>
      <c r="B860" s="385"/>
      <c r="C860" s="385"/>
      <c r="D860" s="385"/>
      <c r="E860" s="385"/>
      <c r="F860" s="385"/>
      <c r="G860" s="385"/>
      <c r="H860" s="385"/>
      <c r="I860" s="385"/>
      <c r="J860" s="385"/>
      <c r="K860" s="385"/>
      <c r="L860" s="385"/>
      <c r="M860" s="385"/>
      <c r="N860" s="385"/>
      <c r="O860" s="385"/>
      <c r="P860" s="385"/>
      <c r="Q860" s="385"/>
      <c r="R860" s="385"/>
      <c r="S860" s="385"/>
      <c r="T860" s="385"/>
      <c r="U860" s="385"/>
      <c r="V860" s="385"/>
      <c r="W860" s="385"/>
      <c r="X860" s="385"/>
      <c r="Y860" s="385"/>
      <c r="Z860" s="385"/>
      <c r="AA860" s="385"/>
      <c r="AB860" s="385"/>
      <c r="AC860" s="385"/>
    </row>
    <row r="861" spans="1:29" ht="12.75" customHeight="1">
      <c r="A861" s="385"/>
      <c r="B861" s="385"/>
      <c r="C861" s="385"/>
      <c r="D861" s="385"/>
      <c r="E861" s="385"/>
      <c r="F861" s="385"/>
      <c r="G861" s="385"/>
      <c r="H861" s="385"/>
      <c r="I861" s="385"/>
      <c r="J861" s="385"/>
      <c r="K861" s="385"/>
      <c r="L861" s="385"/>
      <c r="M861" s="385"/>
      <c r="N861" s="385"/>
      <c r="O861" s="385"/>
      <c r="P861" s="385"/>
      <c r="Q861" s="385"/>
      <c r="R861" s="385"/>
      <c r="S861" s="385"/>
      <c r="T861" s="385"/>
      <c r="U861" s="385"/>
      <c r="V861" s="385"/>
      <c r="W861" s="385"/>
      <c r="X861" s="385"/>
      <c r="Y861" s="385"/>
      <c r="Z861" s="385"/>
      <c r="AA861" s="385"/>
      <c r="AB861" s="385"/>
      <c r="AC861" s="385"/>
    </row>
    <row r="862" spans="1:29" ht="12.75" customHeight="1">
      <c r="A862" s="385"/>
      <c r="B862" s="385"/>
      <c r="C862" s="385"/>
      <c r="D862" s="385"/>
      <c r="E862" s="385"/>
      <c r="F862" s="385"/>
      <c r="G862" s="385"/>
      <c r="H862" s="385"/>
      <c r="I862" s="385"/>
      <c r="J862" s="385"/>
      <c r="K862" s="385"/>
      <c r="L862" s="385"/>
      <c r="M862" s="385"/>
      <c r="N862" s="385"/>
      <c r="O862" s="385"/>
      <c r="P862" s="385"/>
      <c r="Q862" s="385"/>
      <c r="R862" s="385"/>
      <c r="S862" s="385"/>
      <c r="T862" s="385"/>
      <c r="U862" s="385"/>
      <c r="V862" s="385"/>
      <c r="W862" s="385"/>
      <c r="X862" s="385"/>
      <c r="Y862" s="385"/>
      <c r="Z862" s="385"/>
      <c r="AA862" s="385"/>
      <c r="AB862" s="385"/>
      <c r="AC862" s="385"/>
    </row>
    <row r="863" spans="1:29" ht="12.75" customHeight="1">
      <c r="A863" s="385"/>
      <c r="B863" s="385"/>
      <c r="C863" s="385"/>
      <c r="D863" s="385"/>
      <c r="E863" s="385"/>
      <c r="F863" s="385"/>
      <c r="G863" s="385"/>
      <c r="H863" s="385"/>
      <c r="I863" s="385"/>
      <c r="J863" s="385"/>
      <c r="K863" s="385"/>
      <c r="L863" s="385"/>
      <c r="M863" s="385"/>
      <c r="N863" s="385"/>
      <c r="O863" s="385"/>
      <c r="P863" s="385"/>
      <c r="Q863" s="385"/>
      <c r="R863" s="385"/>
      <c r="S863" s="385"/>
      <c r="T863" s="385"/>
      <c r="U863" s="385"/>
      <c r="V863" s="385"/>
      <c r="W863" s="385"/>
      <c r="X863" s="385"/>
      <c r="Y863" s="385"/>
      <c r="Z863" s="385"/>
      <c r="AA863" s="385"/>
      <c r="AB863" s="385"/>
      <c r="AC863" s="385"/>
    </row>
    <row r="864" spans="1:29" ht="12.75" customHeight="1">
      <c r="A864" s="385"/>
      <c r="B864" s="385"/>
      <c r="C864" s="385"/>
      <c r="D864" s="385"/>
      <c r="E864" s="385"/>
      <c r="F864" s="385"/>
      <c r="G864" s="385"/>
      <c r="H864" s="385"/>
      <c r="I864" s="385"/>
      <c r="J864" s="385"/>
      <c r="K864" s="385"/>
      <c r="L864" s="385"/>
      <c r="M864" s="385"/>
      <c r="N864" s="385"/>
      <c r="O864" s="385"/>
      <c r="P864" s="385"/>
      <c r="Q864" s="385"/>
      <c r="R864" s="385"/>
      <c r="S864" s="385"/>
      <c r="T864" s="385"/>
      <c r="U864" s="385"/>
      <c r="V864" s="385"/>
      <c r="W864" s="385"/>
      <c r="X864" s="385"/>
      <c r="Y864" s="385"/>
      <c r="Z864" s="385"/>
      <c r="AA864" s="385"/>
      <c r="AB864" s="385"/>
      <c r="AC864" s="385"/>
    </row>
    <row r="865" spans="1:29" ht="12.75" customHeight="1">
      <c r="A865" s="385"/>
      <c r="B865" s="385"/>
      <c r="C865" s="385"/>
      <c r="D865" s="385"/>
      <c r="E865" s="385"/>
      <c r="F865" s="385"/>
      <c r="G865" s="385"/>
      <c r="H865" s="385"/>
      <c r="I865" s="385"/>
      <c r="J865" s="385"/>
      <c r="K865" s="385"/>
      <c r="L865" s="385"/>
      <c r="M865" s="385"/>
      <c r="N865" s="385"/>
      <c r="O865" s="385"/>
      <c r="P865" s="385"/>
      <c r="Q865" s="385"/>
      <c r="R865" s="385"/>
      <c r="S865" s="385"/>
      <c r="T865" s="385"/>
      <c r="U865" s="385"/>
      <c r="V865" s="385"/>
      <c r="W865" s="385"/>
      <c r="X865" s="385"/>
      <c r="Y865" s="385"/>
      <c r="Z865" s="385"/>
      <c r="AA865" s="385"/>
      <c r="AB865" s="385"/>
      <c r="AC865" s="385"/>
    </row>
    <row r="866" spans="1:29" ht="12.75" customHeight="1">
      <c r="A866" s="385"/>
      <c r="B866" s="385"/>
      <c r="C866" s="385"/>
      <c r="D866" s="385"/>
      <c r="E866" s="385"/>
      <c r="F866" s="385"/>
      <c r="G866" s="385"/>
      <c r="H866" s="385"/>
      <c r="I866" s="385"/>
      <c r="J866" s="385"/>
      <c r="K866" s="385"/>
      <c r="L866" s="385"/>
      <c r="M866" s="385"/>
      <c r="N866" s="385"/>
      <c r="O866" s="385"/>
      <c r="P866" s="385"/>
      <c r="Q866" s="385"/>
      <c r="R866" s="385"/>
      <c r="S866" s="385"/>
      <c r="T866" s="385"/>
      <c r="U866" s="385"/>
      <c r="V866" s="385"/>
      <c r="W866" s="385"/>
      <c r="X866" s="385"/>
      <c r="Y866" s="385"/>
      <c r="Z866" s="385"/>
      <c r="AA866" s="385"/>
      <c r="AB866" s="385"/>
      <c r="AC866" s="385"/>
    </row>
    <row r="867" spans="1:29" ht="12.75" customHeight="1">
      <c r="A867" s="385"/>
      <c r="B867" s="385"/>
      <c r="C867" s="385"/>
      <c r="D867" s="385"/>
      <c r="E867" s="385"/>
      <c r="F867" s="385"/>
      <c r="G867" s="385"/>
      <c r="H867" s="385"/>
      <c r="I867" s="385"/>
      <c r="J867" s="385"/>
      <c r="K867" s="385"/>
      <c r="L867" s="385"/>
      <c r="M867" s="385"/>
      <c r="N867" s="385"/>
      <c r="O867" s="385"/>
      <c r="P867" s="385"/>
      <c r="Q867" s="385"/>
      <c r="R867" s="385"/>
      <c r="S867" s="385"/>
      <c r="T867" s="385"/>
      <c r="U867" s="385"/>
      <c r="V867" s="385"/>
      <c r="W867" s="385"/>
      <c r="X867" s="385"/>
      <c r="Y867" s="385"/>
      <c r="Z867" s="385"/>
      <c r="AA867" s="385"/>
      <c r="AB867" s="385"/>
      <c r="AC867" s="385"/>
    </row>
    <row r="868" spans="1:29" ht="12.75" customHeight="1">
      <c r="A868" s="385"/>
      <c r="B868" s="385"/>
      <c r="C868" s="385"/>
      <c r="D868" s="385"/>
      <c r="E868" s="385"/>
      <c r="F868" s="385"/>
      <c r="G868" s="385"/>
      <c r="H868" s="385"/>
      <c r="I868" s="385"/>
      <c r="J868" s="385"/>
      <c r="K868" s="385"/>
      <c r="L868" s="385"/>
      <c r="M868" s="385"/>
      <c r="N868" s="385"/>
      <c r="O868" s="385"/>
      <c r="P868" s="385"/>
      <c r="Q868" s="385"/>
      <c r="R868" s="385"/>
      <c r="S868" s="385"/>
      <c r="T868" s="385"/>
      <c r="U868" s="385"/>
      <c r="V868" s="385"/>
      <c r="W868" s="385"/>
      <c r="X868" s="385"/>
      <c r="Y868" s="385"/>
      <c r="Z868" s="385"/>
      <c r="AA868" s="385"/>
      <c r="AB868" s="385"/>
      <c r="AC868" s="385"/>
    </row>
    <row r="869" spans="1:29" ht="12.75" customHeight="1">
      <c r="A869" s="385"/>
      <c r="B869" s="385"/>
      <c r="C869" s="385"/>
      <c r="D869" s="385"/>
      <c r="E869" s="385"/>
      <c r="F869" s="385"/>
      <c r="G869" s="385"/>
      <c r="H869" s="385"/>
      <c r="I869" s="385"/>
      <c r="J869" s="385"/>
      <c r="K869" s="385"/>
      <c r="L869" s="385"/>
      <c r="M869" s="385"/>
      <c r="N869" s="385"/>
      <c r="O869" s="385"/>
      <c r="P869" s="385"/>
      <c r="Q869" s="385"/>
      <c r="R869" s="385"/>
      <c r="S869" s="385"/>
      <c r="T869" s="385"/>
      <c r="U869" s="385"/>
      <c r="V869" s="385"/>
      <c r="W869" s="385"/>
      <c r="X869" s="385"/>
      <c r="Y869" s="385"/>
      <c r="Z869" s="385"/>
      <c r="AA869" s="385"/>
      <c r="AB869" s="385"/>
      <c r="AC869" s="385"/>
    </row>
    <row r="870" spans="1:29" ht="12.75" customHeight="1">
      <c r="A870" s="385"/>
      <c r="B870" s="385"/>
      <c r="C870" s="385"/>
      <c r="D870" s="385"/>
      <c r="E870" s="385"/>
      <c r="F870" s="385"/>
      <c r="G870" s="385"/>
      <c r="H870" s="385"/>
      <c r="I870" s="385"/>
      <c r="J870" s="385"/>
      <c r="K870" s="385"/>
      <c r="L870" s="385"/>
      <c r="M870" s="385"/>
      <c r="N870" s="385"/>
      <c r="O870" s="385"/>
      <c r="P870" s="385"/>
      <c r="Q870" s="385"/>
      <c r="R870" s="385"/>
      <c r="S870" s="385"/>
      <c r="T870" s="385"/>
      <c r="U870" s="385"/>
      <c r="V870" s="385"/>
      <c r="W870" s="385"/>
      <c r="X870" s="385"/>
      <c r="Y870" s="385"/>
      <c r="Z870" s="385"/>
      <c r="AA870" s="385"/>
      <c r="AB870" s="385"/>
      <c r="AC870" s="385"/>
    </row>
    <row r="871" spans="1:29" ht="12.75" customHeight="1">
      <c r="A871" s="385"/>
      <c r="B871" s="385"/>
      <c r="C871" s="385"/>
      <c r="D871" s="385"/>
      <c r="E871" s="385"/>
      <c r="F871" s="385"/>
      <c r="G871" s="385"/>
      <c r="H871" s="385"/>
      <c r="I871" s="385"/>
      <c r="J871" s="385"/>
      <c r="K871" s="385"/>
      <c r="L871" s="385"/>
      <c r="M871" s="385"/>
      <c r="N871" s="385"/>
      <c r="O871" s="385"/>
      <c r="P871" s="385"/>
      <c r="Q871" s="385"/>
      <c r="R871" s="385"/>
      <c r="S871" s="385"/>
      <c r="T871" s="385"/>
      <c r="U871" s="385"/>
      <c r="V871" s="385"/>
      <c r="W871" s="385"/>
      <c r="X871" s="385"/>
      <c r="Y871" s="385"/>
      <c r="Z871" s="385"/>
      <c r="AA871" s="385"/>
      <c r="AB871" s="385"/>
      <c r="AC871" s="385"/>
    </row>
    <row r="872" spans="1:29" ht="12.75" customHeight="1">
      <c r="A872" s="385"/>
      <c r="B872" s="385"/>
      <c r="C872" s="385"/>
      <c r="D872" s="385"/>
      <c r="E872" s="385"/>
      <c r="F872" s="385"/>
      <c r="G872" s="385"/>
      <c r="H872" s="385"/>
      <c r="I872" s="385"/>
      <c r="J872" s="385"/>
      <c r="K872" s="385"/>
      <c r="L872" s="385"/>
      <c r="M872" s="385"/>
      <c r="N872" s="385"/>
      <c r="O872" s="385"/>
      <c r="P872" s="385"/>
      <c r="Q872" s="385"/>
      <c r="R872" s="385"/>
      <c r="S872" s="385"/>
      <c r="T872" s="385"/>
      <c r="U872" s="385"/>
      <c r="V872" s="385"/>
      <c r="W872" s="385"/>
      <c r="X872" s="385"/>
      <c r="Y872" s="385"/>
      <c r="Z872" s="385"/>
      <c r="AA872" s="385"/>
      <c r="AB872" s="385"/>
      <c r="AC872" s="385"/>
    </row>
    <row r="873" spans="1:29" ht="12.75" customHeight="1">
      <c r="A873" s="385"/>
      <c r="B873" s="385"/>
      <c r="C873" s="385"/>
      <c r="D873" s="385"/>
      <c r="E873" s="385"/>
      <c r="F873" s="385"/>
      <c r="G873" s="385"/>
      <c r="H873" s="385"/>
      <c r="I873" s="385"/>
      <c r="J873" s="385"/>
      <c r="K873" s="385"/>
      <c r="L873" s="385"/>
      <c r="M873" s="385"/>
      <c r="N873" s="385"/>
      <c r="O873" s="385"/>
      <c r="P873" s="385"/>
      <c r="Q873" s="385"/>
      <c r="R873" s="385"/>
      <c r="S873" s="385"/>
      <c r="T873" s="385"/>
      <c r="U873" s="385"/>
      <c r="V873" s="385"/>
      <c r="W873" s="385"/>
      <c r="X873" s="385"/>
      <c r="Y873" s="385"/>
      <c r="Z873" s="385"/>
      <c r="AA873" s="385"/>
      <c r="AB873" s="385"/>
      <c r="AC873" s="385"/>
    </row>
    <row r="874" spans="1:29" ht="12.75" customHeight="1">
      <c r="A874" s="385"/>
      <c r="B874" s="385"/>
      <c r="C874" s="385"/>
      <c r="D874" s="385"/>
      <c r="E874" s="385"/>
      <c r="F874" s="385"/>
      <c r="G874" s="385"/>
      <c r="H874" s="385"/>
      <c r="I874" s="385"/>
      <c r="J874" s="385"/>
      <c r="K874" s="385"/>
      <c r="L874" s="385"/>
      <c r="M874" s="385"/>
      <c r="N874" s="385"/>
      <c r="O874" s="385"/>
      <c r="P874" s="385"/>
      <c r="Q874" s="385"/>
      <c r="R874" s="385"/>
      <c r="S874" s="385"/>
      <c r="T874" s="385"/>
      <c r="U874" s="385"/>
      <c r="V874" s="385"/>
      <c r="W874" s="385"/>
      <c r="X874" s="385"/>
      <c r="Y874" s="385"/>
      <c r="Z874" s="385"/>
      <c r="AA874" s="385"/>
      <c r="AB874" s="385"/>
      <c r="AC874" s="385"/>
    </row>
    <row r="875" spans="1:29" ht="12.75" customHeight="1">
      <c r="A875" s="385"/>
      <c r="B875" s="385"/>
      <c r="C875" s="385"/>
      <c r="D875" s="385"/>
      <c r="E875" s="385"/>
      <c r="F875" s="385"/>
      <c r="G875" s="385"/>
      <c r="H875" s="385"/>
      <c r="I875" s="385"/>
      <c r="J875" s="385"/>
      <c r="K875" s="385"/>
      <c r="L875" s="385"/>
      <c r="M875" s="385"/>
      <c r="N875" s="385"/>
      <c r="O875" s="385"/>
      <c r="P875" s="385"/>
      <c r="Q875" s="385"/>
      <c r="R875" s="385"/>
      <c r="S875" s="385"/>
      <c r="T875" s="385"/>
      <c r="U875" s="385"/>
      <c r="V875" s="385"/>
      <c r="W875" s="385"/>
      <c r="X875" s="385"/>
      <c r="Y875" s="385"/>
      <c r="Z875" s="385"/>
      <c r="AA875" s="385"/>
      <c r="AB875" s="385"/>
      <c r="AC875" s="385"/>
    </row>
    <row r="876" spans="1:29" ht="12.75" customHeight="1">
      <c r="A876" s="385"/>
      <c r="B876" s="385"/>
      <c r="C876" s="385"/>
      <c r="D876" s="385"/>
      <c r="E876" s="385"/>
      <c r="F876" s="385"/>
      <c r="G876" s="385"/>
      <c r="H876" s="385"/>
      <c r="I876" s="385"/>
      <c r="J876" s="385"/>
      <c r="K876" s="385"/>
      <c r="L876" s="385"/>
      <c r="M876" s="385"/>
      <c r="N876" s="385"/>
      <c r="O876" s="385"/>
      <c r="P876" s="385"/>
      <c r="Q876" s="385"/>
      <c r="R876" s="385"/>
      <c r="S876" s="385"/>
      <c r="T876" s="385"/>
      <c r="U876" s="385"/>
      <c r="V876" s="385"/>
      <c r="W876" s="385"/>
      <c r="X876" s="385"/>
      <c r="Y876" s="385"/>
      <c r="Z876" s="385"/>
      <c r="AA876" s="385"/>
      <c r="AB876" s="385"/>
      <c r="AC876" s="385"/>
    </row>
    <row r="877" spans="1:29" ht="12.75" customHeight="1">
      <c r="A877" s="385"/>
      <c r="B877" s="385"/>
      <c r="C877" s="385"/>
      <c r="D877" s="385"/>
      <c r="E877" s="385"/>
      <c r="F877" s="385"/>
      <c r="G877" s="385"/>
      <c r="H877" s="385"/>
      <c r="I877" s="385"/>
      <c r="J877" s="385"/>
      <c r="K877" s="385"/>
      <c r="L877" s="385"/>
      <c r="M877" s="385"/>
      <c r="N877" s="385"/>
      <c r="O877" s="385"/>
      <c r="P877" s="385"/>
      <c r="Q877" s="385"/>
      <c r="R877" s="385"/>
      <c r="S877" s="385"/>
      <c r="T877" s="385"/>
      <c r="U877" s="385"/>
      <c r="V877" s="385"/>
      <c r="W877" s="385"/>
      <c r="X877" s="385"/>
      <c r="Y877" s="385"/>
      <c r="Z877" s="385"/>
      <c r="AA877" s="385"/>
      <c r="AB877" s="385"/>
      <c r="AC877" s="385"/>
    </row>
    <row r="878" spans="1:29" ht="12.75" customHeight="1">
      <c r="A878" s="385"/>
      <c r="B878" s="385"/>
      <c r="C878" s="385"/>
      <c r="D878" s="385"/>
      <c r="E878" s="385"/>
      <c r="F878" s="385"/>
      <c r="G878" s="385"/>
      <c r="H878" s="385"/>
      <c r="I878" s="385"/>
      <c r="J878" s="385"/>
      <c r="K878" s="385"/>
      <c r="L878" s="385"/>
      <c r="M878" s="385"/>
      <c r="N878" s="385"/>
      <c r="O878" s="385"/>
      <c r="P878" s="385"/>
      <c r="Q878" s="385"/>
      <c r="R878" s="385"/>
      <c r="S878" s="385"/>
      <c r="T878" s="385"/>
      <c r="U878" s="385"/>
      <c r="V878" s="385"/>
      <c r="W878" s="385"/>
      <c r="X878" s="385"/>
      <c r="Y878" s="385"/>
      <c r="Z878" s="385"/>
      <c r="AA878" s="385"/>
      <c r="AB878" s="385"/>
      <c r="AC878" s="385"/>
    </row>
    <row r="879" spans="1:29" ht="12.75" customHeight="1">
      <c r="A879" s="385"/>
      <c r="B879" s="385"/>
      <c r="C879" s="385"/>
      <c r="D879" s="385"/>
      <c r="E879" s="385"/>
      <c r="F879" s="385"/>
      <c r="G879" s="385"/>
      <c r="H879" s="385"/>
      <c r="I879" s="385"/>
      <c r="J879" s="385"/>
      <c r="K879" s="385"/>
      <c r="L879" s="385"/>
      <c r="M879" s="385"/>
      <c r="N879" s="385"/>
      <c r="O879" s="385"/>
      <c r="P879" s="385"/>
      <c r="Q879" s="385"/>
      <c r="R879" s="385"/>
      <c r="S879" s="385"/>
      <c r="T879" s="385"/>
      <c r="U879" s="385"/>
      <c r="V879" s="385"/>
      <c r="W879" s="385"/>
      <c r="X879" s="385"/>
      <c r="Y879" s="385"/>
      <c r="Z879" s="385"/>
      <c r="AA879" s="385"/>
      <c r="AB879" s="385"/>
      <c r="AC879" s="385"/>
    </row>
    <row r="880" spans="1:29" ht="12.75" customHeight="1">
      <c r="A880" s="385"/>
      <c r="B880" s="385"/>
      <c r="C880" s="385"/>
      <c r="D880" s="385"/>
      <c r="E880" s="385"/>
      <c r="F880" s="385"/>
      <c r="G880" s="385"/>
      <c r="H880" s="385"/>
      <c r="I880" s="385"/>
      <c r="J880" s="385"/>
      <c r="K880" s="385"/>
      <c r="L880" s="385"/>
      <c r="M880" s="385"/>
      <c r="N880" s="385"/>
      <c r="O880" s="385"/>
      <c r="P880" s="385"/>
      <c r="Q880" s="385"/>
      <c r="R880" s="385"/>
      <c r="S880" s="385"/>
      <c r="T880" s="385"/>
      <c r="U880" s="385"/>
      <c r="V880" s="385"/>
      <c r="W880" s="385"/>
      <c r="X880" s="385"/>
      <c r="Y880" s="385"/>
      <c r="Z880" s="385"/>
      <c r="AA880" s="385"/>
      <c r="AB880" s="385"/>
      <c r="AC880" s="385"/>
    </row>
    <row r="881" spans="1:29" ht="12.75" customHeight="1">
      <c r="A881" s="385"/>
      <c r="B881" s="385"/>
      <c r="C881" s="385"/>
      <c r="D881" s="385"/>
      <c r="E881" s="385"/>
      <c r="F881" s="385"/>
      <c r="G881" s="385"/>
      <c r="H881" s="385"/>
      <c r="I881" s="385"/>
      <c r="J881" s="385"/>
      <c r="K881" s="385"/>
      <c r="L881" s="385"/>
      <c r="M881" s="385"/>
      <c r="N881" s="385"/>
      <c r="O881" s="385"/>
      <c r="P881" s="385"/>
      <c r="Q881" s="385"/>
      <c r="R881" s="385"/>
      <c r="S881" s="385"/>
      <c r="T881" s="385"/>
      <c r="U881" s="385"/>
      <c r="V881" s="385"/>
      <c r="W881" s="385"/>
      <c r="X881" s="385"/>
      <c r="Y881" s="385"/>
      <c r="Z881" s="385"/>
      <c r="AA881" s="385"/>
      <c r="AB881" s="385"/>
      <c r="AC881" s="385"/>
    </row>
    <row r="882" spans="1:29" ht="12.75" customHeight="1">
      <c r="A882" s="385"/>
      <c r="B882" s="385"/>
      <c r="C882" s="385"/>
      <c r="D882" s="385"/>
      <c r="E882" s="385"/>
      <c r="F882" s="385"/>
      <c r="G882" s="385"/>
      <c r="H882" s="385"/>
      <c r="I882" s="385"/>
      <c r="J882" s="385"/>
      <c r="K882" s="385"/>
      <c r="L882" s="385"/>
      <c r="M882" s="385"/>
      <c r="N882" s="385"/>
      <c r="O882" s="385"/>
      <c r="P882" s="385"/>
      <c r="Q882" s="385"/>
      <c r="R882" s="385"/>
      <c r="S882" s="385"/>
      <c r="T882" s="385"/>
      <c r="U882" s="385"/>
      <c r="V882" s="385"/>
      <c r="W882" s="385"/>
      <c r="X882" s="385"/>
      <c r="Y882" s="385"/>
      <c r="Z882" s="385"/>
      <c r="AA882" s="385"/>
      <c r="AB882" s="385"/>
      <c r="AC882" s="385"/>
    </row>
    <row r="883" spans="1:29" ht="12.75" customHeight="1">
      <c r="A883" s="385"/>
      <c r="B883" s="385"/>
      <c r="C883" s="385"/>
      <c r="D883" s="385"/>
      <c r="E883" s="385"/>
      <c r="F883" s="385"/>
      <c r="G883" s="385"/>
      <c r="H883" s="385"/>
      <c r="I883" s="385"/>
      <c r="J883" s="385"/>
      <c r="K883" s="385"/>
      <c r="L883" s="385"/>
      <c r="M883" s="385"/>
      <c r="N883" s="385"/>
      <c r="O883" s="385"/>
      <c r="P883" s="385"/>
      <c r="Q883" s="385"/>
      <c r="R883" s="385"/>
      <c r="S883" s="385"/>
      <c r="T883" s="385"/>
      <c r="U883" s="385"/>
      <c r="V883" s="385"/>
      <c r="W883" s="385"/>
      <c r="X883" s="385"/>
      <c r="Y883" s="385"/>
      <c r="Z883" s="385"/>
      <c r="AA883" s="385"/>
      <c r="AB883" s="385"/>
      <c r="AC883" s="385"/>
    </row>
    <row r="884" spans="1:29" ht="12.75" customHeight="1">
      <c r="A884" s="385"/>
      <c r="B884" s="385"/>
      <c r="C884" s="385"/>
      <c r="D884" s="385"/>
      <c r="E884" s="385"/>
      <c r="F884" s="385"/>
      <c r="G884" s="385"/>
      <c r="H884" s="385"/>
      <c r="I884" s="385"/>
      <c r="J884" s="385"/>
      <c r="K884" s="385"/>
      <c r="L884" s="385"/>
      <c r="M884" s="385"/>
      <c r="N884" s="385"/>
      <c r="O884" s="385"/>
      <c r="P884" s="385"/>
      <c r="Q884" s="385"/>
      <c r="R884" s="385"/>
      <c r="S884" s="385"/>
      <c r="T884" s="385"/>
      <c r="U884" s="385"/>
      <c r="V884" s="385"/>
      <c r="W884" s="385"/>
      <c r="X884" s="385"/>
      <c r="Y884" s="385"/>
      <c r="Z884" s="385"/>
      <c r="AA884" s="385"/>
      <c r="AB884" s="385"/>
      <c r="AC884" s="385"/>
    </row>
    <row r="885" spans="1:29" ht="12.75" customHeight="1">
      <c r="A885" s="385"/>
      <c r="B885" s="385"/>
      <c r="C885" s="385"/>
      <c r="D885" s="385"/>
      <c r="E885" s="385"/>
      <c r="F885" s="385"/>
      <c r="G885" s="385"/>
      <c r="H885" s="385"/>
      <c r="I885" s="385"/>
      <c r="J885" s="385"/>
      <c r="K885" s="385"/>
      <c r="L885" s="385"/>
      <c r="M885" s="385"/>
      <c r="N885" s="385"/>
      <c r="O885" s="385"/>
      <c r="P885" s="385"/>
      <c r="Q885" s="385"/>
      <c r="R885" s="385"/>
      <c r="S885" s="385"/>
      <c r="T885" s="385"/>
      <c r="U885" s="385"/>
      <c r="V885" s="385"/>
      <c r="W885" s="385"/>
      <c r="X885" s="385"/>
      <c r="Y885" s="385"/>
      <c r="Z885" s="385"/>
      <c r="AA885" s="385"/>
      <c r="AB885" s="385"/>
      <c r="AC885" s="385"/>
    </row>
    <row r="886" spans="1:29" ht="12.75" customHeight="1">
      <c r="A886" s="385"/>
      <c r="B886" s="385"/>
      <c r="C886" s="385"/>
      <c r="D886" s="385"/>
      <c r="E886" s="385"/>
      <c r="F886" s="385"/>
      <c r="G886" s="385"/>
      <c r="H886" s="385"/>
      <c r="I886" s="385"/>
      <c r="J886" s="385"/>
      <c r="K886" s="385"/>
      <c r="L886" s="385"/>
      <c r="M886" s="385"/>
      <c r="N886" s="385"/>
      <c r="O886" s="385"/>
      <c r="P886" s="385"/>
      <c r="Q886" s="385"/>
      <c r="R886" s="385"/>
      <c r="S886" s="385"/>
      <c r="T886" s="385"/>
      <c r="U886" s="385"/>
      <c r="V886" s="385"/>
      <c r="W886" s="385"/>
      <c r="X886" s="385"/>
      <c r="Y886" s="385"/>
      <c r="Z886" s="385"/>
      <c r="AA886" s="385"/>
      <c r="AB886" s="385"/>
      <c r="AC886" s="385"/>
    </row>
    <row r="887" spans="1:29" ht="12.75" customHeight="1">
      <c r="A887" s="385"/>
      <c r="B887" s="385"/>
      <c r="C887" s="385"/>
      <c r="D887" s="385"/>
      <c r="E887" s="385"/>
      <c r="F887" s="385"/>
      <c r="G887" s="385"/>
      <c r="H887" s="385"/>
      <c r="I887" s="385"/>
      <c r="J887" s="385"/>
      <c r="K887" s="385"/>
      <c r="L887" s="385"/>
      <c r="M887" s="385"/>
      <c r="N887" s="385"/>
      <c r="O887" s="385"/>
      <c r="P887" s="385"/>
      <c r="Q887" s="385"/>
      <c r="R887" s="385"/>
      <c r="S887" s="385"/>
      <c r="T887" s="385"/>
      <c r="U887" s="385"/>
      <c r="V887" s="385"/>
      <c r="W887" s="385"/>
      <c r="X887" s="385"/>
      <c r="Y887" s="385"/>
      <c r="Z887" s="385"/>
      <c r="AA887" s="385"/>
      <c r="AB887" s="385"/>
      <c r="AC887" s="385"/>
    </row>
    <row r="888" spans="1:29" ht="12.75" customHeight="1">
      <c r="A888" s="385"/>
      <c r="B888" s="385"/>
      <c r="C888" s="385"/>
      <c r="D888" s="385"/>
      <c r="E888" s="385"/>
      <c r="F888" s="385"/>
      <c r="G888" s="385"/>
      <c r="H888" s="385"/>
      <c r="I888" s="385"/>
      <c r="J888" s="385"/>
      <c r="K888" s="385"/>
      <c r="L888" s="385"/>
      <c r="M888" s="385"/>
      <c r="N888" s="385"/>
      <c r="O888" s="385"/>
      <c r="P888" s="385"/>
      <c r="Q888" s="385"/>
      <c r="R888" s="385"/>
      <c r="S888" s="385"/>
      <c r="T888" s="385"/>
      <c r="U888" s="385"/>
      <c r="V888" s="385"/>
      <c r="W888" s="385"/>
      <c r="X888" s="385"/>
      <c r="Y888" s="385"/>
      <c r="Z888" s="385"/>
      <c r="AA888" s="385"/>
      <c r="AB888" s="385"/>
      <c r="AC888" s="385"/>
    </row>
    <row r="889" spans="1:29" ht="12.75" customHeight="1">
      <c r="A889" s="385"/>
      <c r="B889" s="385"/>
      <c r="C889" s="385"/>
      <c r="D889" s="385"/>
      <c r="E889" s="385"/>
      <c r="F889" s="385"/>
      <c r="G889" s="385"/>
      <c r="H889" s="385"/>
      <c r="I889" s="385"/>
      <c r="J889" s="385"/>
      <c r="K889" s="385"/>
      <c r="L889" s="385"/>
      <c r="M889" s="385"/>
      <c r="N889" s="385"/>
      <c r="O889" s="385"/>
      <c r="P889" s="385"/>
      <c r="Q889" s="385"/>
      <c r="R889" s="385"/>
      <c r="S889" s="385"/>
      <c r="T889" s="385"/>
      <c r="U889" s="385"/>
      <c r="V889" s="385"/>
      <c r="W889" s="385"/>
      <c r="X889" s="385"/>
      <c r="Y889" s="385"/>
      <c r="Z889" s="385"/>
      <c r="AA889" s="385"/>
      <c r="AB889" s="385"/>
      <c r="AC889" s="385"/>
    </row>
    <row r="890" spans="1:29" ht="12.75" customHeight="1">
      <c r="A890" s="385"/>
      <c r="B890" s="385"/>
      <c r="C890" s="385"/>
      <c r="D890" s="385"/>
      <c r="E890" s="385"/>
      <c r="F890" s="385"/>
      <c r="G890" s="385"/>
      <c r="H890" s="385"/>
      <c r="I890" s="385"/>
      <c r="J890" s="385"/>
      <c r="K890" s="385"/>
      <c r="L890" s="385"/>
      <c r="M890" s="385"/>
      <c r="N890" s="385"/>
      <c r="O890" s="385"/>
      <c r="P890" s="385"/>
      <c r="Q890" s="385"/>
      <c r="R890" s="385"/>
      <c r="S890" s="385"/>
      <c r="T890" s="385"/>
      <c r="U890" s="385"/>
      <c r="V890" s="385"/>
      <c r="W890" s="385"/>
      <c r="X890" s="385"/>
      <c r="Y890" s="385"/>
      <c r="Z890" s="385"/>
      <c r="AA890" s="385"/>
      <c r="AB890" s="385"/>
      <c r="AC890" s="385"/>
    </row>
    <row r="891" spans="1:29" ht="12.75" customHeight="1">
      <c r="A891" s="385"/>
      <c r="B891" s="385"/>
      <c r="C891" s="385"/>
      <c r="D891" s="385"/>
      <c r="E891" s="385"/>
      <c r="F891" s="385"/>
      <c r="G891" s="385"/>
      <c r="H891" s="385"/>
      <c r="I891" s="385"/>
      <c r="J891" s="385"/>
      <c r="K891" s="385"/>
      <c r="L891" s="385"/>
      <c r="M891" s="385"/>
      <c r="N891" s="385"/>
      <c r="O891" s="385"/>
      <c r="P891" s="385"/>
      <c r="Q891" s="385"/>
      <c r="R891" s="385"/>
      <c r="S891" s="385"/>
      <c r="T891" s="385"/>
      <c r="U891" s="385"/>
      <c r="V891" s="385"/>
      <c r="W891" s="385"/>
      <c r="X891" s="385"/>
      <c r="Y891" s="385"/>
      <c r="Z891" s="385"/>
      <c r="AA891" s="385"/>
      <c r="AB891" s="385"/>
      <c r="AC891" s="385"/>
    </row>
    <row r="892" spans="1:29" ht="12.75" customHeight="1">
      <c r="A892" s="385"/>
      <c r="B892" s="385"/>
      <c r="C892" s="385"/>
      <c r="D892" s="385"/>
      <c r="E892" s="385"/>
      <c r="F892" s="385"/>
      <c r="G892" s="385"/>
      <c r="H892" s="385"/>
      <c r="I892" s="385"/>
      <c r="J892" s="385"/>
      <c r="K892" s="385"/>
      <c r="L892" s="385"/>
      <c r="M892" s="385"/>
      <c r="N892" s="385"/>
      <c r="O892" s="385"/>
      <c r="P892" s="385"/>
      <c r="Q892" s="385"/>
      <c r="R892" s="385"/>
      <c r="S892" s="385"/>
      <c r="T892" s="385"/>
      <c r="U892" s="385"/>
      <c r="V892" s="385"/>
      <c r="W892" s="385"/>
      <c r="X892" s="385"/>
      <c r="Y892" s="385"/>
      <c r="Z892" s="385"/>
      <c r="AA892" s="385"/>
      <c r="AB892" s="385"/>
      <c r="AC892" s="385"/>
    </row>
    <row r="893" spans="1:29" ht="12.75" customHeight="1">
      <c r="A893" s="385"/>
      <c r="B893" s="385"/>
      <c r="C893" s="385"/>
      <c r="D893" s="385"/>
      <c r="E893" s="385"/>
      <c r="F893" s="385"/>
      <c r="G893" s="385"/>
      <c r="H893" s="385"/>
      <c r="I893" s="385"/>
      <c r="J893" s="385"/>
      <c r="K893" s="385"/>
      <c r="L893" s="385"/>
      <c r="M893" s="385"/>
      <c r="N893" s="385"/>
      <c r="O893" s="385"/>
      <c r="P893" s="385"/>
      <c r="Q893" s="385"/>
      <c r="R893" s="385"/>
      <c r="S893" s="385"/>
      <c r="T893" s="385"/>
      <c r="U893" s="385"/>
      <c r="V893" s="385"/>
      <c r="W893" s="385"/>
      <c r="X893" s="385"/>
      <c r="Y893" s="385"/>
      <c r="Z893" s="385"/>
      <c r="AA893" s="385"/>
      <c r="AB893" s="385"/>
      <c r="AC893" s="385"/>
    </row>
    <row r="894" spans="1:29" ht="12.75" customHeight="1">
      <c r="A894" s="385"/>
      <c r="B894" s="385"/>
      <c r="C894" s="385"/>
      <c r="D894" s="385"/>
      <c r="E894" s="385"/>
      <c r="F894" s="385"/>
      <c r="G894" s="385"/>
      <c r="H894" s="385"/>
      <c r="I894" s="385"/>
      <c r="J894" s="385"/>
      <c r="K894" s="385"/>
      <c r="L894" s="385"/>
      <c r="M894" s="385"/>
      <c r="N894" s="385"/>
      <c r="O894" s="385"/>
      <c r="P894" s="385"/>
      <c r="Q894" s="385"/>
      <c r="R894" s="385"/>
      <c r="S894" s="385"/>
      <c r="T894" s="385"/>
      <c r="U894" s="385"/>
      <c r="V894" s="385"/>
      <c r="W894" s="385"/>
      <c r="X894" s="385"/>
      <c r="Y894" s="385"/>
      <c r="Z894" s="385"/>
      <c r="AA894" s="385"/>
      <c r="AB894" s="385"/>
      <c r="AC894" s="385"/>
    </row>
    <row r="895" spans="1:29" ht="12.75" customHeight="1">
      <c r="A895" s="385"/>
      <c r="B895" s="385"/>
      <c r="C895" s="385"/>
      <c r="D895" s="385"/>
      <c r="E895" s="385"/>
      <c r="F895" s="385"/>
      <c r="G895" s="385"/>
      <c r="H895" s="385"/>
      <c r="I895" s="385"/>
      <c r="J895" s="385"/>
      <c r="K895" s="385"/>
      <c r="L895" s="385"/>
      <c r="M895" s="385"/>
      <c r="N895" s="385"/>
      <c r="O895" s="385"/>
      <c r="P895" s="385"/>
      <c r="Q895" s="385"/>
      <c r="R895" s="385"/>
      <c r="S895" s="385"/>
      <c r="T895" s="385"/>
      <c r="U895" s="385"/>
      <c r="V895" s="385"/>
      <c r="W895" s="385"/>
      <c r="X895" s="385"/>
      <c r="Y895" s="385"/>
      <c r="Z895" s="385"/>
      <c r="AA895" s="385"/>
      <c r="AB895" s="385"/>
      <c r="AC895" s="385"/>
    </row>
    <row r="896" spans="1:29" ht="12.75" customHeight="1">
      <c r="A896" s="385"/>
      <c r="B896" s="385"/>
      <c r="C896" s="385"/>
      <c r="D896" s="385"/>
      <c r="E896" s="385"/>
      <c r="F896" s="385"/>
      <c r="G896" s="385"/>
      <c r="H896" s="385"/>
      <c r="I896" s="385"/>
      <c r="J896" s="385"/>
      <c r="K896" s="385"/>
      <c r="L896" s="385"/>
      <c r="M896" s="385"/>
      <c r="N896" s="385"/>
      <c r="O896" s="385"/>
      <c r="P896" s="385"/>
      <c r="Q896" s="385"/>
      <c r="R896" s="385"/>
      <c r="S896" s="385"/>
      <c r="T896" s="385"/>
      <c r="U896" s="385"/>
      <c r="V896" s="385"/>
      <c r="W896" s="385"/>
      <c r="X896" s="385"/>
      <c r="Y896" s="385"/>
      <c r="Z896" s="385"/>
      <c r="AA896" s="385"/>
      <c r="AB896" s="385"/>
      <c r="AC896" s="385"/>
    </row>
    <row r="897" spans="1:29" ht="12.75" customHeight="1">
      <c r="A897" s="385"/>
      <c r="B897" s="385"/>
      <c r="C897" s="385"/>
      <c r="D897" s="385"/>
      <c r="E897" s="385"/>
      <c r="F897" s="385"/>
      <c r="G897" s="385"/>
      <c r="H897" s="385"/>
      <c r="I897" s="385"/>
      <c r="J897" s="385"/>
      <c r="K897" s="385"/>
      <c r="L897" s="385"/>
      <c r="M897" s="385"/>
      <c r="N897" s="385"/>
      <c r="O897" s="385"/>
      <c r="P897" s="385"/>
      <c r="Q897" s="385"/>
      <c r="R897" s="385"/>
      <c r="S897" s="385"/>
      <c r="T897" s="385"/>
      <c r="U897" s="385"/>
      <c r="V897" s="385"/>
      <c r="W897" s="385"/>
      <c r="X897" s="385"/>
      <c r="Y897" s="385"/>
      <c r="Z897" s="385"/>
      <c r="AA897" s="385"/>
      <c r="AB897" s="385"/>
      <c r="AC897" s="385"/>
    </row>
    <row r="898" spans="1:29" ht="12.75" customHeight="1">
      <c r="A898" s="385"/>
      <c r="B898" s="385"/>
      <c r="C898" s="385"/>
      <c r="D898" s="385"/>
      <c r="E898" s="385"/>
      <c r="F898" s="385"/>
      <c r="G898" s="385"/>
      <c r="H898" s="385"/>
      <c r="I898" s="385"/>
      <c r="J898" s="385"/>
      <c r="K898" s="385"/>
      <c r="L898" s="385"/>
      <c r="M898" s="385"/>
      <c r="N898" s="385"/>
      <c r="O898" s="385"/>
      <c r="P898" s="385"/>
      <c r="Q898" s="385"/>
      <c r="R898" s="385"/>
      <c r="S898" s="385"/>
      <c r="T898" s="385"/>
      <c r="U898" s="385"/>
      <c r="V898" s="385"/>
      <c r="W898" s="385"/>
      <c r="X898" s="385"/>
      <c r="Y898" s="385"/>
      <c r="Z898" s="385"/>
      <c r="AA898" s="385"/>
      <c r="AB898" s="385"/>
      <c r="AC898" s="385"/>
    </row>
    <row r="899" spans="1:29" ht="12.75" customHeight="1">
      <c r="A899" s="385"/>
      <c r="B899" s="385"/>
      <c r="C899" s="385"/>
      <c r="D899" s="385"/>
      <c r="E899" s="385"/>
      <c r="F899" s="385"/>
      <c r="G899" s="385"/>
      <c r="H899" s="385"/>
      <c r="I899" s="385"/>
      <c r="J899" s="385"/>
      <c r="K899" s="385"/>
      <c r="L899" s="385"/>
      <c r="M899" s="385"/>
      <c r="N899" s="385"/>
      <c r="O899" s="385"/>
      <c r="P899" s="385"/>
      <c r="Q899" s="385"/>
      <c r="R899" s="385"/>
      <c r="S899" s="385"/>
      <c r="T899" s="385"/>
      <c r="U899" s="385"/>
      <c r="V899" s="385"/>
      <c r="W899" s="385"/>
      <c r="X899" s="385"/>
      <c r="Y899" s="385"/>
      <c r="Z899" s="385"/>
      <c r="AA899" s="385"/>
      <c r="AB899" s="385"/>
      <c r="AC899" s="385"/>
    </row>
    <row r="900" spans="1:29" ht="12.75" customHeight="1">
      <c r="A900" s="385"/>
      <c r="B900" s="385"/>
      <c r="C900" s="385"/>
      <c r="D900" s="385"/>
      <c r="E900" s="385"/>
      <c r="F900" s="385"/>
      <c r="G900" s="385"/>
      <c r="H900" s="385"/>
      <c r="I900" s="385"/>
      <c r="J900" s="385"/>
      <c r="K900" s="385"/>
      <c r="L900" s="385"/>
      <c r="M900" s="385"/>
      <c r="N900" s="385"/>
      <c r="O900" s="385"/>
      <c r="P900" s="385"/>
      <c r="Q900" s="385"/>
      <c r="R900" s="385"/>
      <c r="S900" s="385"/>
      <c r="T900" s="385"/>
      <c r="U900" s="385"/>
      <c r="V900" s="385"/>
      <c r="W900" s="385"/>
      <c r="X900" s="385"/>
      <c r="Y900" s="385"/>
      <c r="Z900" s="385"/>
      <c r="AA900" s="385"/>
      <c r="AB900" s="385"/>
      <c r="AC900" s="385"/>
    </row>
    <row r="901" spans="1:29" ht="12.75" customHeight="1">
      <c r="A901" s="385"/>
      <c r="B901" s="385"/>
      <c r="C901" s="385"/>
      <c r="D901" s="385"/>
      <c r="E901" s="385"/>
      <c r="F901" s="385"/>
      <c r="G901" s="385"/>
      <c r="H901" s="385"/>
      <c r="I901" s="385"/>
      <c r="J901" s="385"/>
      <c r="K901" s="385"/>
      <c r="L901" s="385"/>
      <c r="M901" s="385"/>
      <c r="N901" s="385"/>
      <c r="O901" s="385"/>
      <c r="P901" s="385"/>
      <c r="Q901" s="385"/>
      <c r="R901" s="385"/>
      <c r="S901" s="385"/>
      <c r="T901" s="385"/>
      <c r="U901" s="385"/>
      <c r="V901" s="385"/>
      <c r="W901" s="385"/>
      <c r="X901" s="385"/>
      <c r="Y901" s="385"/>
      <c r="Z901" s="385"/>
      <c r="AA901" s="385"/>
      <c r="AB901" s="385"/>
      <c r="AC901" s="385"/>
    </row>
    <row r="902" spans="1:29" ht="12.75" customHeight="1">
      <c r="A902" s="385"/>
      <c r="B902" s="385"/>
      <c r="C902" s="385"/>
      <c r="D902" s="385"/>
      <c r="E902" s="385"/>
      <c r="F902" s="385"/>
      <c r="G902" s="385"/>
      <c r="H902" s="385"/>
      <c r="I902" s="385"/>
      <c r="J902" s="385"/>
      <c r="K902" s="385"/>
      <c r="L902" s="385"/>
      <c r="M902" s="385"/>
      <c r="N902" s="385"/>
      <c r="O902" s="385"/>
      <c r="P902" s="385"/>
      <c r="Q902" s="385"/>
      <c r="R902" s="385"/>
      <c r="S902" s="385"/>
      <c r="T902" s="385"/>
      <c r="U902" s="385"/>
      <c r="V902" s="385"/>
      <c r="W902" s="385"/>
      <c r="X902" s="385"/>
      <c r="Y902" s="385"/>
      <c r="Z902" s="385"/>
      <c r="AA902" s="385"/>
      <c r="AB902" s="385"/>
      <c r="AC902" s="385"/>
    </row>
    <row r="903" spans="1:29" ht="12.75" customHeight="1">
      <c r="A903" s="385"/>
      <c r="B903" s="385"/>
      <c r="C903" s="385"/>
      <c r="D903" s="385"/>
      <c r="E903" s="385"/>
      <c r="F903" s="385"/>
      <c r="G903" s="385"/>
      <c r="H903" s="385"/>
      <c r="I903" s="385"/>
      <c r="J903" s="385"/>
      <c r="K903" s="385"/>
      <c r="L903" s="385"/>
      <c r="M903" s="385"/>
      <c r="N903" s="385"/>
      <c r="O903" s="385"/>
      <c r="P903" s="385"/>
      <c r="Q903" s="385"/>
      <c r="R903" s="385"/>
      <c r="S903" s="385"/>
      <c r="T903" s="385"/>
      <c r="U903" s="385"/>
      <c r="V903" s="385"/>
      <c r="W903" s="385"/>
      <c r="X903" s="385"/>
      <c r="Y903" s="385"/>
      <c r="Z903" s="385"/>
      <c r="AA903" s="385"/>
      <c r="AB903" s="385"/>
      <c r="AC903" s="385"/>
    </row>
    <row r="904" spans="1:29" ht="12.75" customHeight="1">
      <c r="A904" s="385"/>
      <c r="B904" s="385"/>
      <c r="C904" s="385"/>
      <c r="D904" s="385"/>
      <c r="E904" s="385"/>
      <c r="F904" s="385"/>
      <c r="G904" s="385"/>
      <c r="H904" s="385"/>
      <c r="I904" s="385"/>
      <c r="J904" s="385"/>
      <c r="K904" s="385"/>
      <c r="L904" s="385"/>
      <c r="M904" s="385"/>
      <c r="N904" s="385"/>
      <c r="O904" s="385"/>
      <c r="P904" s="385"/>
      <c r="Q904" s="385"/>
      <c r="R904" s="385"/>
      <c r="S904" s="385"/>
      <c r="T904" s="385"/>
      <c r="U904" s="385"/>
      <c r="V904" s="385"/>
      <c r="W904" s="385"/>
      <c r="X904" s="385"/>
      <c r="Y904" s="385"/>
      <c r="Z904" s="385"/>
      <c r="AA904" s="385"/>
      <c r="AB904" s="385"/>
      <c r="AC904" s="385"/>
    </row>
    <row r="905" spans="1:29" ht="12.75" customHeight="1">
      <c r="A905" s="385"/>
      <c r="B905" s="385"/>
      <c r="C905" s="385"/>
      <c r="D905" s="385"/>
      <c r="E905" s="385"/>
      <c r="F905" s="385"/>
      <c r="G905" s="385"/>
      <c r="H905" s="385"/>
      <c r="I905" s="385"/>
      <c r="J905" s="385"/>
      <c r="K905" s="385"/>
      <c r="L905" s="385"/>
      <c r="M905" s="385"/>
      <c r="N905" s="385"/>
      <c r="O905" s="385"/>
      <c r="P905" s="385"/>
      <c r="Q905" s="385"/>
      <c r="R905" s="385"/>
      <c r="S905" s="385"/>
      <c r="T905" s="385"/>
      <c r="U905" s="385"/>
      <c r="V905" s="385"/>
      <c r="W905" s="385"/>
      <c r="X905" s="385"/>
      <c r="Y905" s="385"/>
      <c r="Z905" s="385"/>
      <c r="AA905" s="385"/>
      <c r="AB905" s="385"/>
      <c r="AC905" s="385"/>
    </row>
    <row r="906" spans="1:29" ht="12.75" customHeight="1">
      <c r="A906" s="385"/>
      <c r="B906" s="385"/>
      <c r="C906" s="385"/>
      <c r="D906" s="385"/>
      <c r="E906" s="385"/>
      <c r="F906" s="385"/>
      <c r="G906" s="385"/>
      <c r="H906" s="385"/>
      <c r="I906" s="385"/>
      <c r="J906" s="385"/>
      <c r="K906" s="385"/>
      <c r="L906" s="385"/>
      <c r="M906" s="385"/>
      <c r="N906" s="385"/>
      <c r="O906" s="385"/>
      <c r="P906" s="385"/>
      <c r="Q906" s="385"/>
      <c r="R906" s="385"/>
      <c r="S906" s="385"/>
      <c r="T906" s="385"/>
      <c r="U906" s="385"/>
      <c r="V906" s="385"/>
      <c r="W906" s="385"/>
      <c r="X906" s="385"/>
      <c r="Y906" s="385"/>
      <c r="Z906" s="385"/>
      <c r="AA906" s="385"/>
      <c r="AB906" s="385"/>
      <c r="AC906" s="385"/>
    </row>
    <row r="907" spans="1:29" ht="12.75" customHeight="1">
      <c r="A907" s="385"/>
      <c r="B907" s="385"/>
      <c r="C907" s="385"/>
      <c r="D907" s="385"/>
      <c r="E907" s="385"/>
      <c r="F907" s="385"/>
      <c r="G907" s="385"/>
      <c r="H907" s="385"/>
      <c r="I907" s="385"/>
      <c r="J907" s="385"/>
      <c r="K907" s="385"/>
      <c r="L907" s="385"/>
      <c r="M907" s="385"/>
      <c r="N907" s="385"/>
      <c r="O907" s="385"/>
      <c r="P907" s="385"/>
      <c r="Q907" s="385"/>
      <c r="R907" s="385"/>
      <c r="S907" s="385"/>
      <c r="T907" s="385"/>
      <c r="U907" s="385"/>
      <c r="V907" s="385"/>
      <c r="W907" s="385"/>
      <c r="X907" s="385"/>
      <c r="Y907" s="385"/>
      <c r="Z907" s="385"/>
      <c r="AA907" s="385"/>
      <c r="AB907" s="385"/>
      <c r="AC907" s="385"/>
    </row>
    <row r="908" spans="1:29" ht="12.75" customHeight="1">
      <c r="A908" s="385"/>
      <c r="B908" s="385"/>
      <c r="C908" s="385"/>
      <c r="D908" s="385"/>
      <c r="E908" s="385"/>
      <c r="F908" s="385"/>
      <c r="G908" s="385"/>
      <c r="H908" s="385"/>
      <c r="I908" s="385"/>
      <c r="J908" s="385"/>
      <c r="K908" s="385"/>
      <c r="L908" s="385"/>
      <c r="M908" s="385"/>
      <c r="N908" s="385"/>
      <c r="O908" s="385"/>
      <c r="P908" s="385"/>
      <c r="Q908" s="385"/>
      <c r="R908" s="385"/>
      <c r="S908" s="385"/>
      <c r="T908" s="385"/>
      <c r="U908" s="385"/>
      <c r="V908" s="385"/>
      <c r="W908" s="385"/>
      <c r="X908" s="385"/>
      <c r="Y908" s="385"/>
      <c r="Z908" s="385"/>
      <c r="AA908" s="385"/>
      <c r="AB908" s="385"/>
      <c r="AC908" s="385"/>
    </row>
    <row r="909" spans="1:29" ht="12.75" customHeight="1">
      <c r="A909" s="385"/>
      <c r="B909" s="385"/>
      <c r="C909" s="385"/>
      <c r="D909" s="385"/>
      <c r="E909" s="385"/>
      <c r="F909" s="385"/>
      <c r="G909" s="385"/>
      <c r="H909" s="385"/>
      <c r="I909" s="385"/>
      <c r="J909" s="385"/>
      <c r="K909" s="385"/>
      <c r="L909" s="385"/>
      <c r="M909" s="385"/>
      <c r="N909" s="385"/>
      <c r="O909" s="385"/>
      <c r="P909" s="385"/>
      <c r="Q909" s="385"/>
      <c r="R909" s="385"/>
      <c r="S909" s="385"/>
      <c r="T909" s="385"/>
      <c r="U909" s="385"/>
      <c r="V909" s="385"/>
      <c r="W909" s="385"/>
      <c r="X909" s="385"/>
      <c r="Y909" s="385"/>
      <c r="Z909" s="385"/>
      <c r="AA909" s="385"/>
      <c r="AB909" s="385"/>
      <c r="AC909" s="385"/>
    </row>
    <row r="910" spans="1:29" ht="12.75" customHeight="1">
      <c r="A910" s="385"/>
      <c r="B910" s="385"/>
      <c r="C910" s="385"/>
      <c r="D910" s="385"/>
      <c r="E910" s="385"/>
      <c r="F910" s="385"/>
      <c r="G910" s="385"/>
      <c r="H910" s="385"/>
      <c r="I910" s="385"/>
      <c r="J910" s="385"/>
      <c r="K910" s="385"/>
      <c r="L910" s="385"/>
      <c r="M910" s="385"/>
      <c r="N910" s="385"/>
      <c r="O910" s="385"/>
      <c r="P910" s="385"/>
      <c r="Q910" s="385"/>
      <c r="R910" s="385"/>
      <c r="S910" s="385"/>
      <c r="T910" s="385"/>
      <c r="U910" s="385"/>
      <c r="V910" s="385"/>
      <c r="W910" s="385"/>
      <c r="X910" s="385"/>
      <c r="Y910" s="385"/>
      <c r="Z910" s="385"/>
      <c r="AA910" s="385"/>
      <c r="AB910" s="385"/>
      <c r="AC910" s="385"/>
    </row>
    <row r="911" spans="1:29" ht="12.75" customHeight="1">
      <c r="A911" s="385"/>
      <c r="B911" s="385"/>
      <c r="C911" s="385"/>
      <c r="D911" s="385"/>
      <c r="E911" s="385"/>
      <c r="F911" s="385"/>
      <c r="G911" s="385"/>
      <c r="H911" s="385"/>
      <c r="I911" s="385"/>
      <c r="J911" s="385"/>
      <c r="K911" s="385"/>
      <c r="L911" s="385"/>
      <c r="M911" s="385"/>
      <c r="N911" s="385"/>
      <c r="O911" s="385"/>
      <c r="P911" s="385"/>
      <c r="Q911" s="385"/>
      <c r="R911" s="385"/>
      <c r="S911" s="385"/>
      <c r="T911" s="385"/>
      <c r="U911" s="385"/>
      <c r="V911" s="385"/>
      <c r="W911" s="385"/>
      <c r="X911" s="385"/>
      <c r="Y911" s="385"/>
      <c r="Z911" s="385"/>
      <c r="AA911" s="385"/>
      <c r="AB911" s="385"/>
      <c r="AC911" s="385"/>
    </row>
    <row r="912" spans="1:29" ht="12.75" customHeight="1">
      <c r="A912" s="385"/>
      <c r="B912" s="385"/>
      <c r="C912" s="385"/>
      <c r="D912" s="385"/>
      <c r="E912" s="385"/>
      <c r="F912" s="385"/>
      <c r="G912" s="385"/>
      <c r="H912" s="385"/>
      <c r="I912" s="385"/>
      <c r="J912" s="385"/>
      <c r="K912" s="385"/>
      <c r="L912" s="385"/>
      <c r="M912" s="385"/>
      <c r="N912" s="385"/>
      <c r="O912" s="385"/>
      <c r="P912" s="385"/>
      <c r="Q912" s="385"/>
      <c r="R912" s="385"/>
      <c r="S912" s="385"/>
      <c r="T912" s="385"/>
      <c r="U912" s="385"/>
      <c r="V912" s="385"/>
      <c r="W912" s="385"/>
      <c r="X912" s="385"/>
      <c r="Y912" s="385"/>
      <c r="Z912" s="385"/>
      <c r="AA912" s="385"/>
      <c r="AB912" s="385"/>
      <c r="AC912" s="385"/>
    </row>
    <row r="913" spans="1:29" ht="12.75" customHeight="1">
      <c r="A913" s="385"/>
      <c r="B913" s="385"/>
      <c r="C913" s="385"/>
      <c r="D913" s="385"/>
      <c r="E913" s="385"/>
      <c r="F913" s="385"/>
      <c r="G913" s="385"/>
      <c r="H913" s="385"/>
      <c r="I913" s="385"/>
      <c r="J913" s="385"/>
      <c r="K913" s="385"/>
      <c r="L913" s="385"/>
      <c r="M913" s="385"/>
      <c r="N913" s="385"/>
      <c r="O913" s="385"/>
      <c r="P913" s="385"/>
      <c r="Q913" s="385"/>
      <c r="R913" s="385"/>
      <c r="S913" s="385"/>
      <c r="T913" s="385"/>
      <c r="U913" s="385"/>
      <c r="V913" s="385"/>
      <c r="W913" s="385"/>
      <c r="X913" s="385"/>
      <c r="Y913" s="385"/>
      <c r="Z913" s="385"/>
      <c r="AA913" s="385"/>
      <c r="AB913" s="385"/>
      <c r="AC913" s="385"/>
    </row>
    <row r="914" spans="1:29" ht="12.75" customHeight="1">
      <c r="A914" s="385"/>
      <c r="B914" s="385"/>
      <c r="C914" s="385"/>
      <c r="D914" s="385"/>
      <c r="E914" s="385"/>
      <c r="F914" s="385"/>
      <c r="G914" s="385"/>
      <c r="H914" s="385"/>
      <c r="I914" s="385"/>
      <c r="J914" s="385"/>
      <c r="K914" s="385"/>
      <c r="L914" s="385"/>
      <c r="M914" s="385"/>
      <c r="N914" s="385"/>
      <c r="O914" s="385"/>
      <c r="P914" s="385"/>
      <c r="Q914" s="385"/>
      <c r="R914" s="385"/>
      <c r="S914" s="385"/>
      <c r="T914" s="385"/>
      <c r="U914" s="385"/>
      <c r="V914" s="385"/>
      <c r="W914" s="385"/>
      <c r="X914" s="385"/>
      <c r="Y914" s="385"/>
      <c r="Z914" s="385"/>
      <c r="AA914" s="385"/>
      <c r="AB914" s="385"/>
      <c r="AC914" s="385"/>
    </row>
    <row r="915" spans="1:29" ht="12.75" customHeight="1">
      <c r="A915" s="385"/>
      <c r="B915" s="385"/>
      <c r="C915" s="385"/>
      <c r="D915" s="385"/>
      <c r="E915" s="385"/>
      <c r="F915" s="385"/>
      <c r="G915" s="385"/>
      <c r="H915" s="385"/>
      <c r="I915" s="385"/>
      <c r="J915" s="385"/>
      <c r="K915" s="385"/>
      <c r="L915" s="385"/>
      <c r="M915" s="385"/>
      <c r="N915" s="385"/>
      <c r="O915" s="385"/>
      <c r="P915" s="385"/>
      <c r="Q915" s="385"/>
      <c r="R915" s="385"/>
      <c r="S915" s="385"/>
      <c r="T915" s="385"/>
      <c r="U915" s="385"/>
      <c r="V915" s="385"/>
      <c r="W915" s="385"/>
      <c r="X915" s="385"/>
      <c r="Y915" s="385"/>
      <c r="Z915" s="385"/>
      <c r="AA915" s="385"/>
      <c r="AB915" s="385"/>
      <c r="AC915" s="385"/>
    </row>
    <row r="916" spans="1:29" ht="12.75" customHeight="1">
      <c r="A916" s="385"/>
      <c r="B916" s="385"/>
      <c r="C916" s="385"/>
      <c r="D916" s="385"/>
      <c r="E916" s="385"/>
      <c r="F916" s="385"/>
      <c r="G916" s="385"/>
      <c r="H916" s="385"/>
      <c r="I916" s="385"/>
      <c r="J916" s="385"/>
      <c r="K916" s="385"/>
      <c r="L916" s="385"/>
      <c r="M916" s="385"/>
      <c r="N916" s="385"/>
      <c r="O916" s="385"/>
      <c r="P916" s="385"/>
      <c r="Q916" s="385"/>
      <c r="R916" s="385"/>
      <c r="S916" s="385"/>
      <c r="T916" s="385"/>
      <c r="U916" s="385"/>
      <c r="V916" s="385"/>
      <c r="W916" s="385"/>
      <c r="X916" s="385"/>
      <c r="Y916" s="385"/>
      <c r="Z916" s="385"/>
      <c r="AA916" s="385"/>
      <c r="AB916" s="385"/>
      <c r="AC916" s="385"/>
    </row>
    <row r="917" spans="1:29" ht="12.75" customHeight="1">
      <c r="A917" s="385"/>
      <c r="B917" s="385"/>
      <c r="C917" s="385"/>
      <c r="D917" s="385"/>
      <c r="E917" s="385"/>
      <c r="F917" s="385"/>
      <c r="G917" s="385"/>
      <c r="H917" s="385"/>
      <c r="I917" s="385"/>
      <c r="J917" s="385"/>
      <c r="K917" s="385"/>
      <c r="L917" s="385"/>
      <c r="M917" s="385"/>
      <c r="N917" s="385"/>
      <c r="O917" s="385"/>
      <c r="P917" s="385"/>
      <c r="Q917" s="385"/>
      <c r="R917" s="385"/>
      <c r="S917" s="385"/>
      <c r="T917" s="385"/>
      <c r="U917" s="385"/>
      <c r="V917" s="385"/>
      <c r="W917" s="385"/>
      <c r="X917" s="385"/>
      <c r="Y917" s="385"/>
      <c r="Z917" s="385"/>
      <c r="AA917" s="385"/>
      <c r="AB917" s="385"/>
      <c r="AC917" s="385"/>
    </row>
    <row r="918" spans="1:29" ht="12.75" customHeight="1">
      <c r="A918" s="385"/>
      <c r="B918" s="385"/>
      <c r="C918" s="385"/>
      <c r="D918" s="385"/>
      <c r="E918" s="385"/>
      <c r="F918" s="385"/>
      <c r="G918" s="385"/>
      <c r="H918" s="385"/>
      <c r="I918" s="385"/>
      <c r="J918" s="385"/>
      <c r="K918" s="385"/>
      <c r="L918" s="385"/>
      <c r="M918" s="385"/>
      <c r="N918" s="385"/>
      <c r="O918" s="385"/>
      <c r="P918" s="385"/>
      <c r="Q918" s="385"/>
      <c r="R918" s="385"/>
      <c r="S918" s="385"/>
      <c r="T918" s="385"/>
      <c r="U918" s="385"/>
      <c r="V918" s="385"/>
      <c r="W918" s="385"/>
      <c r="X918" s="385"/>
      <c r="Y918" s="385"/>
      <c r="Z918" s="385"/>
      <c r="AA918" s="385"/>
      <c r="AB918" s="385"/>
      <c r="AC918" s="385"/>
    </row>
    <row r="919" spans="1:29" ht="12.75" customHeight="1">
      <c r="A919" s="385"/>
      <c r="B919" s="385"/>
      <c r="C919" s="385"/>
      <c r="D919" s="385"/>
      <c r="E919" s="385"/>
      <c r="F919" s="385"/>
      <c r="G919" s="385"/>
      <c r="H919" s="385"/>
      <c r="I919" s="385"/>
      <c r="J919" s="385"/>
      <c r="K919" s="385"/>
      <c r="L919" s="385"/>
      <c r="M919" s="385"/>
      <c r="N919" s="385"/>
      <c r="O919" s="385"/>
      <c r="P919" s="385"/>
      <c r="Q919" s="385"/>
      <c r="R919" s="385"/>
      <c r="S919" s="385"/>
      <c r="T919" s="385"/>
      <c r="U919" s="385"/>
      <c r="V919" s="385"/>
      <c r="W919" s="385"/>
      <c r="X919" s="385"/>
      <c r="Y919" s="385"/>
      <c r="Z919" s="385"/>
      <c r="AA919" s="385"/>
      <c r="AB919" s="385"/>
      <c r="AC919" s="385"/>
    </row>
    <row r="920" spans="1:29" ht="12.75" customHeight="1">
      <c r="A920" s="385"/>
      <c r="B920" s="385"/>
      <c r="C920" s="385"/>
      <c r="D920" s="385"/>
      <c r="E920" s="385"/>
      <c r="F920" s="385"/>
      <c r="G920" s="385"/>
      <c r="H920" s="385"/>
      <c r="I920" s="385"/>
      <c r="J920" s="385"/>
      <c r="K920" s="385"/>
      <c r="L920" s="385"/>
      <c r="M920" s="385"/>
      <c r="N920" s="385"/>
      <c r="O920" s="385"/>
      <c r="P920" s="385"/>
      <c r="Q920" s="385"/>
      <c r="R920" s="385"/>
      <c r="S920" s="385"/>
      <c r="T920" s="385"/>
      <c r="U920" s="385"/>
      <c r="V920" s="385"/>
      <c r="W920" s="385"/>
      <c r="X920" s="385"/>
      <c r="Y920" s="385"/>
      <c r="Z920" s="385"/>
      <c r="AA920" s="385"/>
      <c r="AB920" s="385"/>
      <c r="AC920" s="385"/>
    </row>
    <row r="921" spans="1:29" ht="12.75" customHeight="1">
      <c r="A921" s="385"/>
      <c r="B921" s="385"/>
      <c r="C921" s="385"/>
      <c r="D921" s="385"/>
      <c r="E921" s="385"/>
      <c r="F921" s="385"/>
      <c r="G921" s="385"/>
      <c r="H921" s="385"/>
      <c r="I921" s="385"/>
      <c r="J921" s="385"/>
      <c r="K921" s="385"/>
      <c r="L921" s="385"/>
      <c r="M921" s="385"/>
      <c r="N921" s="385"/>
      <c r="O921" s="385"/>
      <c r="P921" s="385"/>
      <c r="Q921" s="385"/>
      <c r="R921" s="385"/>
      <c r="S921" s="385"/>
      <c r="T921" s="385"/>
      <c r="U921" s="385"/>
      <c r="V921" s="385"/>
      <c r="W921" s="385"/>
      <c r="X921" s="385"/>
      <c r="Y921" s="385"/>
      <c r="Z921" s="385"/>
      <c r="AA921" s="385"/>
      <c r="AB921" s="385"/>
      <c r="AC921" s="385"/>
    </row>
    <row r="922" spans="1:29" ht="12.75" customHeight="1">
      <c r="A922" s="385"/>
      <c r="B922" s="385"/>
      <c r="C922" s="385"/>
      <c r="D922" s="385"/>
      <c r="E922" s="385"/>
      <c r="F922" s="385"/>
      <c r="G922" s="385"/>
      <c r="H922" s="385"/>
      <c r="I922" s="385"/>
      <c r="J922" s="385"/>
      <c r="K922" s="385"/>
      <c r="L922" s="385"/>
      <c r="M922" s="385"/>
      <c r="N922" s="385"/>
      <c r="O922" s="385"/>
      <c r="P922" s="385"/>
      <c r="Q922" s="385"/>
      <c r="R922" s="385"/>
      <c r="S922" s="385"/>
      <c r="T922" s="385"/>
      <c r="U922" s="385"/>
      <c r="V922" s="385"/>
      <c r="W922" s="385"/>
      <c r="X922" s="385"/>
      <c r="Y922" s="385"/>
      <c r="Z922" s="385"/>
      <c r="AA922" s="385"/>
      <c r="AB922" s="385"/>
      <c r="AC922" s="385"/>
    </row>
    <row r="923" spans="1:29" ht="12.75" customHeight="1">
      <c r="A923" s="385"/>
      <c r="B923" s="385"/>
      <c r="C923" s="385"/>
      <c r="D923" s="385"/>
      <c r="E923" s="385"/>
      <c r="F923" s="385"/>
      <c r="G923" s="385"/>
      <c r="H923" s="385"/>
      <c r="I923" s="385"/>
      <c r="J923" s="385"/>
      <c r="K923" s="385"/>
      <c r="L923" s="385"/>
      <c r="M923" s="385"/>
      <c r="N923" s="385"/>
      <c r="O923" s="385"/>
      <c r="P923" s="385"/>
      <c r="Q923" s="385"/>
      <c r="R923" s="385"/>
      <c r="S923" s="385"/>
      <c r="T923" s="385"/>
      <c r="U923" s="385"/>
      <c r="V923" s="385"/>
      <c r="W923" s="385"/>
      <c r="X923" s="385"/>
      <c r="Y923" s="385"/>
      <c r="Z923" s="385"/>
      <c r="AA923" s="385"/>
      <c r="AB923" s="385"/>
      <c r="AC923" s="385"/>
    </row>
    <row r="924" spans="1:29" ht="12.75" customHeight="1">
      <c r="A924" s="385"/>
      <c r="B924" s="385"/>
      <c r="C924" s="385"/>
      <c r="D924" s="385"/>
      <c r="E924" s="385"/>
      <c r="F924" s="385"/>
      <c r="G924" s="385"/>
      <c r="H924" s="385"/>
      <c r="I924" s="385"/>
      <c r="J924" s="385"/>
      <c r="K924" s="385"/>
      <c r="L924" s="385"/>
      <c r="M924" s="385"/>
      <c r="N924" s="385"/>
      <c r="O924" s="385"/>
      <c r="P924" s="385"/>
      <c r="Q924" s="385"/>
      <c r="R924" s="385"/>
      <c r="S924" s="385"/>
      <c r="T924" s="385"/>
      <c r="U924" s="385"/>
      <c r="V924" s="385"/>
      <c r="W924" s="385"/>
      <c r="X924" s="385"/>
      <c r="Y924" s="385"/>
      <c r="Z924" s="385"/>
      <c r="AA924" s="385"/>
      <c r="AB924" s="385"/>
      <c r="AC924" s="385"/>
    </row>
    <row r="925" spans="1:29" ht="12.75" customHeight="1">
      <c r="A925" s="385"/>
      <c r="B925" s="385"/>
      <c r="C925" s="385"/>
      <c r="D925" s="385"/>
      <c r="E925" s="385"/>
      <c r="F925" s="385"/>
      <c r="G925" s="385"/>
      <c r="H925" s="385"/>
      <c r="I925" s="385"/>
      <c r="J925" s="385"/>
      <c r="K925" s="385"/>
      <c r="L925" s="385"/>
      <c r="M925" s="385"/>
      <c r="N925" s="385"/>
      <c r="O925" s="385"/>
      <c r="P925" s="385"/>
      <c r="Q925" s="385"/>
      <c r="R925" s="385"/>
      <c r="S925" s="385"/>
      <c r="T925" s="385"/>
      <c r="U925" s="385"/>
      <c r="V925" s="385"/>
      <c r="W925" s="385"/>
      <c r="X925" s="385"/>
      <c r="Y925" s="385"/>
      <c r="Z925" s="385"/>
      <c r="AA925" s="385"/>
      <c r="AB925" s="385"/>
      <c r="AC925" s="385"/>
    </row>
    <row r="926" spans="1:29" ht="12.75" customHeight="1">
      <c r="A926" s="385"/>
      <c r="B926" s="385"/>
      <c r="C926" s="385"/>
      <c r="D926" s="385"/>
      <c r="E926" s="385"/>
      <c r="F926" s="385"/>
      <c r="G926" s="385"/>
      <c r="H926" s="385"/>
      <c r="I926" s="385"/>
      <c r="J926" s="385"/>
      <c r="K926" s="385"/>
      <c r="L926" s="385"/>
      <c r="M926" s="385"/>
      <c r="N926" s="385"/>
      <c r="O926" s="385"/>
      <c r="P926" s="385"/>
      <c r="Q926" s="385"/>
      <c r="R926" s="385"/>
      <c r="S926" s="385"/>
      <c r="T926" s="385"/>
      <c r="U926" s="385"/>
      <c r="V926" s="385"/>
      <c r="W926" s="385"/>
      <c r="X926" s="385"/>
      <c r="Y926" s="385"/>
      <c r="Z926" s="385"/>
      <c r="AA926" s="385"/>
      <c r="AB926" s="385"/>
      <c r="AC926" s="385"/>
    </row>
    <row r="927" spans="1:29" ht="12.75" customHeight="1">
      <c r="A927" s="385"/>
      <c r="B927" s="385"/>
      <c r="C927" s="385"/>
      <c r="D927" s="385"/>
      <c r="E927" s="385"/>
      <c r="F927" s="385"/>
      <c r="G927" s="385"/>
      <c r="H927" s="385"/>
      <c r="I927" s="385"/>
      <c r="J927" s="385"/>
      <c r="K927" s="385"/>
      <c r="L927" s="385"/>
      <c r="M927" s="385"/>
      <c r="N927" s="385"/>
      <c r="O927" s="385"/>
      <c r="P927" s="385"/>
      <c r="Q927" s="385"/>
      <c r="R927" s="385"/>
      <c r="S927" s="385"/>
      <c r="T927" s="385"/>
      <c r="U927" s="385"/>
      <c r="V927" s="385"/>
      <c r="W927" s="385"/>
      <c r="X927" s="385"/>
      <c r="Y927" s="385"/>
      <c r="Z927" s="385"/>
      <c r="AA927" s="385"/>
      <c r="AB927" s="385"/>
      <c r="AC927" s="385"/>
    </row>
    <row r="928" spans="1:29" ht="12.75" customHeight="1">
      <c r="A928" s="385"/>
      <c r="B928" s="385"/>
      <c r="C928" s="385"/>
      <c r="D928" s="385"/>
      <c r="E928" s="385"/>
      <c r="F928" s="385"/>
      <c r="G928" s="385"/>
      <c r="H928" s="385"/>
      <c r="I928" s="385"/>
      <c r="J928" s="385"/>
      <c r="K928" s="385"/>
      <c r="L928" s="385"/>
      <c r="M928" s="385"/>
      <c r="N928" s="385"/>
      <c r="O928" s="385"/>
      <c r="P928" s="385"/>
      <c r="Q928" s="385"/>
      <c r="R928" s="385"/>
      <c r="S928" s="385"/>
      <c r="T928" s="385"/>
      <c r="U928" s="385"/>
      <c r="V928" s="385"/>
      <c r="W928" s="385"/>
      <c r="X928" s="385"/>
      <c r="Y928" s="385"/>
      <c r="Z928" s="385"/>
      <c r="AA928" s="385"/>
      <c r="AB928" s="385"/>
      <c r="AC928" s="385"/>
    </row>
    <row r="929" spans="1:29" ht="12.75" customHeight="1">
      <c r="A929" s="385"/>
      <c r="B929" s="385"/>
      <c r="C929" s="385"/>
      <c r="D929" s="385"/>
      <c r="E929" s="385"/>
      <c r="F929" s="385"/>
      <c r="G929" s="385"/>
      <c r="H929" s="385"/>
      <c r="I929" s="385"/>
      <c r="J929" s="385"/>
      <c r="K929" s="385"/>
      <c r="L929" s="385"/>
      <c r="M929" s="385"/>
      <c r="N929" s="385"/>
      <c r="O929" s="385"/>
      <c r="P929" s="385"/>
      <c r="Q929" s="385"/>
      <c r="R929" s="385"/>
      <c r="S929" s="385"/>
      <c r="T929" s="385"/>
      <c r="U929" s="385"/>
      <c r="V929" s="385"/>
      <c r="W929" s="385"/>
      <c r="X929" s="385"/>
      <c r="Y929" s="385"/>
      <c r="Z929" s="385"/>
      <c r="AA929" s="385"/>
      <c r="AB929" s="385"/>
      <c r="AC929" s="385"/>
    </row>
    <row r="930" spans="1:29" ht="12.75" customHeight="1">
      <c r="A930" s="385"/>
      <c r="B930" s="385"/>
      <c r="C930" s="385"/>
      <c r="D930" s="385"/>
      <c r="E930" s="385"/>
      <c r="F930" s="385"/>
      <c r="G930" s="385"/>
      <c r="H930" s="385"/>
      <c r="I930" s="385"/>
      <c r="J930" s="385"/>
      <c r="K930" s="385"/>
      <c r="L930" s="385"/>
      <c r="M930" s="385"/>
      <c r="N930" s="385"/>
      <c r="O930" s="385"/>
      <c r="P930" s="385"/>
      <c r="Q930" s="385"/>
      <c r="R930" s="385"/>
      <c r="S930" s="385"/>
      <c r="T930" s="385"/>
      <c r="U930" s="385"/>
      <c r="V930" s="385"/>
      <c r="W930" s="385"/>
      <c r="X930" s="385"/>
      <c r="Y930" s="385"/>
      <c r="Z930" s="385"/>
      <c r="AA930" s="385"/>
      <c r="AB930" s="385"/>
      <c r="AC930" s="385"/>
    </row>
    <row r="931" spans="1:29" ht="12.75" customHeight="1">
      <c r="A931" s="385"/>
      <c r="B931" s="385"/>
      <c r="C931" s="385"/>
      <c r="D931" s="385"/>
      <c r="E931" s="385"/>
      <c r="F931" s="385"/>
      <c r="G931" s="385"/>
      <c r="H931" s="385"/>
      <c r="I931" s="385"/>
      <c r="J931" s="385"/>
      <c r="K931" s="385"/>
      <c r="L931" s="385"/>
      <c r="M931" s="385"/>
      <c r="N931" s="385"/>
      <c r="O931" s="385"/>
      <c r="P931" s="385"/>
      <c r="Q931" s="385"/>
      <c r="R931" s="385"/>
      <c r="S931" s="385"/>
      <c r="T931" s="385"/>
      <c r="U931" s="385"/>
      <c r="V931" s="385"/>
      <c r="W931" s="385"/>
      <c r="X931" s="385"/>
      <c r="Y931" s="385"/>
      <c r="Z931" s="385"/>
      <c r="AA931" s="385"/>
      <c r="AB931" s="385"/>
      <c r="AC931" s="385"/>
    </row>
    <row r="932" spans="1:29" ht="12.75" customHeight="1">
      <c r="A932" s="385"/>
      <c r="B932" s="385"/>
      <c r="C932" s="385"/>
      <c r="D932" s="385"/>
      <c r="E932" s="385"/>
      <c r="F932" s="385"/>
      <c r="G932" s="385"/>
      <c r="H932" s="385"/>
      <c r="I932" s="385"/>
      <c r="J932" s="385"/>
      <c r="K932" s="385"/>
      <c r="L932" s="385"/>
      <c r="M932" s="385"/>
      <c r="N932" s="385"/>
      <c r="O932" s="385"/>
      <c r="P932" s="385"/>
      <c r="Q932" s="385"/>
      <c r="R932" s="385"/>
      <c r="S932" s="385"/>
      <c r="T932" s="385"/>
      <c r="U932" s="385"/>
      <c r="V932" s="385"/>
      <c r="W932" s="385"/>
      <c r="X932" s="385"/>
      <c r="Y932" s="385"/>
      <c r="Z932" s="385"/>
      <c r="AA932" s="385"/>
      <c r="AB932" s="385"/>
      <c r="AC932" s="385"/>
    </row>
    <row r="933" spans="1:29" ht="12.75" customHeight="1">
      <c r="A933" s="385"/>
      <c r="B933" s="385"/>
      <c r="C933" s="385"/>
      <c r="D933" s="385"/>
      <c r="E933" s="385"/>
      <c r="F933" s="385"/>
      <c r="G933" s="385"/>
      <c r="H933" s="385"/>
      <c r="I933" s="385"/>
      <c r="J933" s="385"/>
      <c r="K933" s="385"/>
      <c r="L933" s="385"/>
      <c r="M933" s="385"/>
      <c r="N933" s="385"/>
      <c r="O933" s="385"/>
      <c r="P933" s="385"/>
      <c r="Q933" s="385"/>
      <c r="R933" s="385"/>
      <c r="S933" s="385"/>
      <c r="T933" s="385"/>
      <c r="U933" s="385"/>
      <c r="V933" s="385"/>
      <c r="W933" s="385"/>
      <c r="X933" s="385"/>
      <c r="Y933" s="385"/>
      <c r="Z933" s="385"/>
      <c r="AA933" s="385"/>
      <c r="AB933" s="385"/>
      <c r="AC933" s="385"/>
    </row>
    <row r="934" spans="1:29" ht="12.75" customHeight="1">
      <c r="A934" s="385"/>
      <c r="B934" s="385"/>
      <c r="C934" s="385"/>
      <c r="D934" s="385"/>
      <c r="E934" s="385"/>
      <c r="F934" s="385"/>
      <c r="G934" s="385"/>
      <c r="H934" s="385"/>
      <c r="I934" s="385"/>
      <c r="J934" s="385"/>
      <c r="K934" s="385"/>
      <c r="L934" s="385"/>
      <c r="M934" s="385"/>
      <c r="N934" s="385"/>
      <c r="O934" s="385"/>
      <c r="P934" s="385"/>
      <c r="Q934" s="385"/>
      <c r="R934" s="385"/>
      <c r="S934" s="385"/>
      <c r="T934" s="385"/>
      <c r="U934" s="385"/>
      <c r="V934" s="385"/>
      <c r="W934" s="385"/>
      <c r="X934" s="385"/>
      <c r="Y934" s="385"/>
      <c r="Z934" s="385"/>
      <c r="AA934" s="385"/>
      <c r="AB934" s="385"/>
      <c r="AC934" s="385"/>
    </row>
    <row r="935" spans="1:29" ht="12.75" customHeight="1">
      <c r="A935" s="385"/>
      <c r="B935" s="385"/>
      <c r="C935" s="385"/>
      <c r="D935" s="385"/>
      <c r="E935" s="385"/>
      <c r="F935" s="385"/>
      <c r="G935" s="385"/>
      <c r="H935" s="385"/>
      <c r="I935" s="385"/>
      <c r="J935" s="385"/>
      <c r="K935" s="385"/>
      <c r="L935" s="385"/>
      <c r="M935" s="385"/>
      <c r="N935" s="385"/>
      <c r="O935" s="385"/>
      <c r="P935" s="385"/>
      <c r="Q935" s="385"/>
      <c r="R935" s="385"/>
      <c r="S935" s="385"/>
      <c r="T935" s="385"/>
      <c r="U935" s="385"/>
      <c r="V935" s="385"/>
      <c r="W935" s="385"/>
      <c r="X935" s="385"/>
      <c r="Y935" s="385"/>
      <c r="Z935" s="385"/>
      <c r="AA935" s="385"/>
      <c r="AB935" s="385"/>
      <c r="AC935" s="385"/>
    </row>
    <row r="936" spans="1:29" ht="12.75" customHeight="1">
      <c r="A936" s="385"/>
      <c r="B936" s="385"/>
      <c r="C936" s="385"/>
      <c r="D936" s="385"/>
      <c r="E936" s="385"/>
      <c r="F936" s="385"/>
      <c r="G936" s="385"/>
      <c r="H936" s="385"/>
      <c r="I936" s="385"/>
      <c r="J936" s="385"/>
      <c r="K936" s="385"/>
      <c r="L936" s="385"/>
      <c r="M936" s="385"/>
      <c r="N936" s="385"/>
      <c r="O936" s="385"/>
      <c r="P936" s="385"/>
      <c r="Q936" s="385"/>
      <c r="R936" s="385"/>
      <c r="S936" s="385"/>
      <c r="T936" s="385"/>
      <c r="U936" s="385"/>
      <c r="V936" s="385"/>
      <c r="W936" s="385"/>
      <c r="X936" s="385"/>
      <c r="Y936" s="385"/>
      <c r="Z936" s="385"/>
      <c r="AA936" s="385"/>
      <c r="AB936" s="385"/>
      <c r="AC936" s="385"/>
    </row>
    <row r="937" spans="1:29" ht="12.75" customHeight="1">
      <c r="A937" s="385"/>
      <c r="B937" s="385"/>
      <c r="C937" s="385"/>
      <c r="D937" s="385"/>
      <c r="E937" s="385"/>
      <c r="F937" s="385"/>
      <c r="G937" s="385"/>
      <c r="H937" s="385"/>
      <c r="I937" s="385"/>
      <c r="J937" s="385"/>
      <c r="K937" s="385"/>
      <c r="L937" s="385"/>
      <c r="M937" s="385"/>
      <c r="N937" s="385"/>
      <c r="O937" s="385"/>
      <c r="P937" s="385"/>
      <c r="Q937" s="385"/>
      <c r="R937" s="385"/>
      <c r="S937" s="385"/>
      <c r="T937" s="385"/>
      <c r="U937" s="385"/>
      <c r="V937" s="385"/>
      <c r="W937" s="385"/>
      <c r="X937" s="385"/>
      <c r="Y937" s="385"/>
      <c r="Z937" s="385"/>
      <c r="AA937" s="385"/>
      <c r="AB937" s="385"/>
      <c r="AC937" s="385"/>
    </row>
    <row r="938" spans="1:29" ht="12.75" customHeight="1">
      <c r="A938" s="385"/>
      <c r="B938" s="385"/>
      <c r="C938" s="385"/>
      <c r="D938" s="385"/>
      <c r="E938" s="385"/>
      <c r="F938" s="385"/>
      <c r="G938" s="385"/>
      <c r="H938" s="385"/>
      <c r="I938" s="385"/>
      <c r="J938" s="385"/>
      <c r="K938" s="385"/>
      <c r="L938" s="385"/>
      <c r="M938" s="385"/>
      <c r="N938" s="385"/>
      <c r="O938" s="385"/>
      <c r="P938" s="385"/>
      <c r="Q938" s="385"/>
      <c r="R938" s="385"/>
      <c r="S938" s="385"/>
      <c r="T938" s="385"/>
      <c r="U938" s="385"/>
      <c r="V938" s="385"/>
      <c r="W938" s="385"/>
      <c r="X938" s="385"/>
      <c r="Y938" s="385"/>
      <c r="Z938" s="385"/>
      <c r="AA938" s="385"/>
      <c r="AB938" s="385"/>
      <c r="AC938" s="385"/>
    </row>
    <row r="939" spans="1:29" ht="12.75" customHeight="1">
      <c r="A939" s="385"/>
      <c r="B939" s="385"/>
      <c r="C939" s="385"/>
      <c r="D939" s="385"/>
      <c r="E939" s="385"/>
      <c r="F939" s="385"/>
      <c r="G939" s="385"/>
      <c r="H939" s="385"/>
      <c r="I939" s="385"/>
      <c r="J939" s="385"/>
      <c r="K939" s="385"/>
      <c r="L939" s="385"/>
      <c r="M939" s="385"/>
      <c r="N939" s="385"/>
      <c r="O939" s="385"/>
      <c r="P939" s="385"/>
      <c r="Q939" s="385"/>
      <c r="R939" s="385"/>
      <c r="S939" s="385"/>
      <c r="T939" s="385"/>
      <c r="U939" s="385"/>
      <c r="V939" s="385"/>
      <c r="W939" s="385"/>
      <c r="X939" s="385"/>
      <c r="Y939" s="385"/>
      <c r="Z939" s="385"/>
      <c r="AA939" s="385"/>
      <c r="AB939" s="385"/>
      <c r="AC939" s="385"/>
    </row>
    <row r="940" spans="1:29" ht="12.75" customHeight="1">
      <c r="A940" s="385"/>
      <c r="B940" s="385"/>
      <c r="C940" s="385"/>
      <c r="D940" s="385"/>
      <c r="E940" s="385"/>
      <c r="F940" s="385"/>
      <c r="G940" s="385"/>
      <c r="H940" s="385"/>
      <c r="I940" s="385"/>
      <c r="J940" s="385"/>
      <c r="K940" s="385"/>
      <c r="L940" s="385"/>
      <c r="M940" s="385"/>
      <c r="N940" s="385"/>
      <c r="O940" s="385"/>
      <c r="P940" s="385"/>
      <c r="Q940" s="385"/>
      <c r="R940" s="385"/>
      <c r="S940" s="385"/>
      <c r="T940" s="385"/>
      <c r="U940" s="385"/>
      <c r="V940" s="385"/>
      <c r="W940" s="385"/>
      <c r="X940" s="385"/>
      <c r="Y940" s="385"/>
      <c r="Z940" s="385"/>
      <c r="AA940" s="385"/>
      <c r="AB940" s="385"/>
      <c r="AC940" s="385"/>
    </row>
    <row r="941" spans="1:29" ht="12.75" customHeight="1">
      <c r="A941" s="385"/>
      <c r="B941" s="385"/>
      <c r="C941" s="385"/>
      <c r="D941" s="385"/>
      <c r="E941" s="385"/>
      <c r="F941" s="385"/>
      <c r="G941" s="385"/>
      <c r="H941" s="385"/>
      <c r="I941" s="385"/>
      <c r="J941" s="385"/>
      <c r="K941" s="385"/>
      <c r="L941" s="385"/>
      <c r="M941" s="385"/>
      <c r="N941" s="385"/>
      <c r="O941" s="385"/>
      <c r="P941" s="385"/>
      <c r="Q941" s="385"/>
      <c r="R941" s="385"/>
      <c r="S941" s="385"/>
      <c r="T941" s="385"/>
      <c r="U941" s="385"/>
      <c r="V941" s="385"/>
      <c r="W941" s="385"/>
      <c r="X941" s="385"/>
      <c r="Y941" s="385"/>
      <c r="Z941" s="385"/>
      <c r="AA941" s="385"/>
      <c r="AB941" s="385"/>
      <c r="AC941" s="385"/>
    </row>
    <row r="942" spans="1:29" ht="12.75" customHeight="1">
      <c r="A942" s="385"/>
      <c r="B942" s="385"/>
      <c r="C942" s="385"/>
      <c r="D942" s="385"/>
      <c r="E942" s="385"/>
      <c r="F942" s="385"/>
      <c r="G942" s="385"/>
      <c r="H942" s="385"/>
      <c r="I942" s="385"/>
      <c r="J942" s="385"/>
      <c r="K942" s="385"/>
      <c r="L942" s="385"/>
      <c r="M942" s="385"/>
      <c r="N942" s="385"/>
      <c r="O942" s="385"/>
      <c r="P942" s="385"/>
      <c r="Q942" s="385"/>
      <c r="R942" s="385"/>
      <c r="S942" s="385"/>
      <c r="T942" s="385"/>
      <c r="U942" s="385"/>
      <c r="V942" s="385"/>
      <c r="W942" s="385"/>
      <c r="X942" s="385"/>
      <c r="Y942" s="385"/>
      <c r="Z942" s="385"/>
      <c r="AA942" s="385"/>
      <c r="AB942" s="385"/>
      <c r="AC942" s="385"/>
    </row>
    <row r="943" spans="1:29" ht="12.75" customHeight="1">
      <c r="A943" s="385"/>
      <c r="B943" s="385"/>
      <c r="C943" s="385"/>
      <c r="D943" s="385"/>
      <c r="E943" s="385"/>
      <c r="F943" s="385"/>
      <c r="G943" s="385"/>
      <c r="H943" s="385"/>
      <c r="I943" s="385"/>
      <c r="J943" s="385"/>
      <c r="K943" s="385"/>
      <c r="L943" s="385"/>
      <c r="M943" s="385"/>
      <c r="N943" s="385"/>
      <c r="O943" s="385"/>
      <c r="P943" s="385"/>
      <c r="Q943" s="385"/>
      <c r="R943" s="385"/>
      <c r="S943" s="385"/>
      <c r="T943" s="385"/>
      <c r="U943" s="385"/>
      <c r="V943" s="385"/>
      <c r="W943" s="385"/>
      <c r="X943" s="385"/>
      <c r="Y943" s="385"/>
      <c r="Z943" s="385"/>
      <c r="AA943" s="385"/>
      <c r="AB943" s="385"/>
      <c r="AC943" s="385"/>
    </row>
    <row r="944" spans="1:29" ht="12.75" customHeight="1">
      <c r="A944" s="385"/>
      <c r="B944" s="385"/>
      <c r="C944" s="385"/>
      <c r="D944" s="385"/>
      <c r="E944" s="385"/>
      <c r="F944" s="385"/>
      <c r="G944" s="385"/>
      <c r="H944" s="385"/>
      <c r="I944" s="385"/>
      <c r="J944" s="385"/>
      <c r="K944" s="385"/>
      <c r="L944" s="385"/>
      <c r="M944" s="385"/>
      <c r="N944" s="385"/>
      <c r="O944" s="385"/>
      <c r="P944" s="385"/>
      <c r="Q944" s="385"/>
      <c r="R944" s="385"/>
      <c r="S944" s="385"/>
      <c r="T944" s="385"/>
      <c r="U944" s="385"/>
      <c r="V944" s="385"/>
      <c r="W944" s="385"/>
      <c r="X944" s="385"/>
      <c r="Y944" s="385"/>
      <c r="Z944" s="385"/>
      <c r="AA944" s="385"/>
      <c r="AB944" s="385"/>
      <c r="AC944" s="385"/>
    </row>
    <row r="945" spans="1:29" ht="12.75" customHeight="1">
      <c r="A945" s="385"/>
      <c r="B945" s="385"/>
      <c r="C945" s="385"/>
      <c r="D945" s="385"/>
      <c r="E945" s="385"/>
      <c r="F945" s="385"/>
      <c r="G945" s="385"/>
      <c r="H945" s="385"/>
      <c r="I945" s="385"/>
      <c r="J945" s="385"/>
      <c r="K945" s="385"/>
      <c r="L945" s="385"/>
      <c r="M945" s="385"/>
      <c r="N945" s="385"/>
      <c r="O945" s="385"/>
      <c r="P945" s="385"/>
      <c r="Q945" s="385"/>
      <c r="R945" s="385"/>
      <c r="S945" s="385"/>
      <c r="T945" s="385"/>
      <c r="U945" s="385"/>
      <c r="V945" s="385"/>
      <c r="W945" s="385"/>
      <c r="X945" s="385"/>
      <c r="Y945" s="385"/>
      <c r="Z945" s="385"/>
      <c r="AA945" s="385"/>
      <c r="AB945" s="385"/>
      <c r="AC945" s="385"/>
    </row>
    <row r="946" spans="1:29" ht="12.75" customHeight="1">
      <c r="A946" s="385"/>
      <c r="B946" s="385"/>
      <c r="C946" s="385"/>
      <c r="D946" s="385"/>
      <c r="E946" s="385"/>
      <c r="F946" s="385"/>
      <c r="G946" s="385"/>
      <c r="H946" s="385"/>
      <c r="I946" s="385"/>
      <c r="J946" s="385"/>
      <c r="K946" s="385"/>
      <c r="L946" s="385"/>
      <c r="M946" s="385"/>
      <c r="N946" s="385"/>
      <c r="O946" s="385"/>
      <c r="P946" s="385"/>
      <c r="Q946" s="385"/>
      <c r="R946" s="385"/>
      <c r="S946" s="385"/>
      <c r="T946" s="385"/>
      <c r="U946" s="385"/>
      <c r="V946" s="385"/>
      <c r="W946" s="385"/>
      <c r="X946" s="385"/>
      <c r="Y946" s="385"/>
      <c r="Z946" s="385"/>
      <c r="AA946" s="385"/>
      <c r="AB946" s="385"/>
      <c r="AC946" s="385"/>
    </row>
    <row r="947" spans="1:29" ht="12.75" customHeight="1">
      <c r="A947" s="385"/>
      <c r="B947" s="385"/>
      <c r="C947" s="385"/>
      <c r="D947" s="385"/>
      <c r="E947" s="385"/>
      <c r="F947" s="385"/>
      <c r="G947" s="385"/>
      <c r="H947" s="385"/>
      <c r="I947" s="385"/>
      <c r="J947" s="385"/>
      <c r="K947" s="385"/>
      <c r="L947" s="385"/>
      <c r="M947" s="385"/>
      <c r="N947" s="385"/>
      <c r="O947" s="385"/>
      <c r="P947" s="385"/>
      <c r="Q947" s="385"/>
      <c r="R947" s="385"/>
      <c r="S947" s="385"/>
      <c r="T947" s="385"/>
      <c r="U947" s="385"/>
      <c r="V947" s="385"/>
      <c r="W947" s="385"/>
      <c r="X947" s="385"/>
      <c r="Y947" s="385"/>
      <c r="Z947" s="385"/>
      <c r="AA947" s="385"/>
      <c r="AB947" s="385"/>
      <c r="AC947" s="385"/>
    </row>
    <row r="948" spans="1:29" ht="12.75" customHeight="1">
      <c r="A948" s="385"/>
      <c r="B948" s="385"/>
      <c r="C948" s="385"/>
      <c r="D948" s="385"/>
      <c r="E948" s="385"/>
      <c r="F948" s="385"/>
      <c r="G948" s="385"/>
      <c r="H948" s="385"/>
      <c r="I948" s="385"/>
      <c r="J948" s="385"/>
      <c r="K948" s="385"/>
      <c r="L948" s="385"/>
      <c r="M948" s="385"/>
      <c r="N948" s="385"/>
      <c r="O948" s="385"/>
      <c r="P948" s="385"/>
      <c r="Q948" s="385"/>
      <c r="R948" s="385"/>
      <c r="S948" s="385"/>
      <c r="T948" s="385"/>
      <c r="U948" s="385"/>
      <c r="V948" s="385"/>
      <c r="W948" s="385"/>
      <c r="X948" s="385"/>
      <c r="Y948" s="385"/>
      <c r="Z948" s="385"/>
      <c r="AA948" s="385"/>
      <c r="AB948" s="385"/>
      <c r="AC948" s="385"/>
    </row>
    <row r="949" spans="1:29" ht="12.75" customHeight="1">
      <c r="A949" s="385"/>
      <c r="B949" s="385"/>
      <c r="C949" s="385"/>
      <c r="D949" s="385"/>
      <c r="E949" s="385"/>
      <c r="F949" s="385"/>
      <c r="G949" s="385"/>
      <c r="H949" s="385"/>
      <c r="I949" s="385"/>
      <c r="J949" s="385"/>
      <c r="K949" s="385"/>
      <c r="L949" s="385"/>
      <c r="M949" s="385"/>
      <c r="N949" s="385"/>
      <c r="O949" s="385"/>
      <c r="P949" s="385"/>
      <c r="Q949" s="385"/>
      <c r="R949" s="385"/>
      <c r="S949" s="385"/>
      <c r="T949" s="385"/>
      <c r="U949" s="385"/>
      <c r="V949" s="385"/>
      <c r="W949" s="385"/>
      <c r="X949" s="385"/>
      <c r="Y949" s="385"/>
      <c r="Z949" s="385"/>
      <c r="AA949" s="385"/>
      <c r="AB949" s="385"/>
      <c r="AC949" s="385"/>
    </row>
    <row r="950" spans="1:29" ht="12.75" customHeight="1">
      <c r="A950" s="385"/>
      <c r="B950" s="385"/>
      <c r="C950" s="385"/>
      <c r="D950" s="385"/>
      <c r="E950" s="385"/>
      <c r="F950" s="385"/>
      <c r="G950" s="385"/>
      <c r="H950" s="385"/>
      <c r="I950" s="385"/>
      <c r="J950" s="385"/>
      <c r="K950" s="385"/>
      <c r="L950" s="385"/>
      <c r="M950" s="385"/>
      <c r="N950" s="385"/>
      <c r="O950" s="385"/>
      <c r="P950" s="385"/>
      <c r="Q950" s="385"/>
      <c r="R950" s="385"/>
      <c r="S950" s="385"/>
      <c r="T950" s="385"/>
      <c r="U950" s="385"/>
      <c r="V950" s="385"/>
      <c r="W950" s="385"/>
      <c r="X950" s="385"/>
      <c r="Y950" s="385"/>
      <c r="Z950" s="385"/>
      <c r="AA950" s="385"/>
      <c r="AB950" s="385"/>
      <c r="AC950" s="385"/>
    </row>
    <row r="951" spans="1:29" ht="12.75" customHeight="1">
      <c r="A951" s="385"/>
      <c r="B951" s="385"/>
      <c r="C951" s="385"/>
      <c r="D951" s="385"/>
      <c r="E951" s="385"/>
      <c r="F951" s="385"/>
      <c r="G951" s="385"/>
      <c r="H951" s="385"/>
      <c r="I951" s="385"/>
      <c r="J951" s="385"/>
      <c r="K951" s="385"/>
      <c r="L951" s="385"/>
      <c r="M951" s="385"/>
      <c r="N951" s="385"/>
      <c r="O951" s="385"/>
      <c r="P951" s="385"/>
      <c r="Q951" s="385"/>
      <c r="R951" s="385"/>
      <c r="S951" s="385"/>
      <c r="T951" s="385"/>
      <c r="U951" s="385"/>
      <c r="V951" s="385"/>
      <c r="W951" s="385"/>
      <c r="X951" s="385"/>
      <c r="Y951" s="385"/>
      <c r="Z951" s="385"/>
      <c r="AA951" s="385"/>
      <c r="AB951" s="385"/>
      <c r="AC951" s="385"/>
    </row>
    <row r="952" spans="1:29" ht="12.75" customHeight="1">
      <c r="A952" s="385"/>
      <c r="B952" s="385"/>
      <c r="C952" s="385"/>
      <c r="D952" s="385"/>
      <c r="E952" s="385"/>
      <c r="F952" s="385"/>
      <c r="G952" s="385"/>
      <c r="H952" s="385"/>
      <c r="I952" s="385"/>
      <c r="J952" s="385"/>
      <c r="K952" s="385"/>
      <c r="L952" s="385"/>
      <c r="M952" s="385"/>
      <c r="N952" s="385"/>
      <c r="O952" s="385"/>
      <c r="P952" s="385"/>
      <c r="Q952" s="385"/>
      <c r="R952" s="385"/>
      <c r="S952" s="385"/>
      <c r="T952" s="385"/>
      <c r="U952" s="385"/>
      <c r="V952" s="385"/>
      <c r="W952" s="385"/>
      <c r="X952" s="385"/>
      <c r="Y952" s="385"/>
      <c r="Z952" s="385"/>
      <c r="AA952" s="385"/>
      <c r="AB952" s="385"/>
      <c r="AC952" s="385"/>
    </row>
    <row r="953" spans="1:29" ht="12.75" customHeight="1">
      <c r="A953" s="385"/>
      <c r="B953" s="385"/>
      <c r="C953" s="385"/>
      <c r="D953" s="385"/>
      <c r="E953" s="385"/>
      <c r="F953" s="385"/>
      <c r="G953" s="385"/>
      <c r="H953" s="385"/>
      <c r="I953" s="385"/>
      <c r="J953" s="385"/>
      <c r="K953" s="385"/>
      <c r="L953" s="385"/>
      <c r="M953" s="385"/>
      <c r="N953" s="385"/>
      <c r="O953" s="385"/>
      <c r="P953" s="385"/>
      <c r="Q953" s="385"/>
      <c r="R953" s="385"/>
      <c r="S953" s="385"/>
      <c r="T953" s="385"/>
      <c r="U953" s="385"/>
      <c r="V953" s="385"/>
      <c r="W953" s="385"/>
      <c r="X953" s="385"/>
      <c r="Y953" s="385"/>
      <c r="Z953" s="385"/>
      <c r="AA953" s="385"/>
      <c r="AB953" s="385"/>
      <c r="AC953" s="385"/>
    </row>
    <row r="954" spans="1:29" ht="12.75" customHeight="1">
      <c r="A954" s="385"/>
      <c r="B954" s="385"/>
      <c r="C954" s="385"/>
      <c r="D954" s="385"/>
      <c r="E954" s="385"/>
      <c r="F954" s="385"/>
      <c r="G954" s="385"/>
      <c r="H954" s="385"/>
      <c r="I954" s="385"/>
      <c r="J954" s="385"/>
      <c r="K954" s="385"/>
      <c r="L954" s="385"/>
      <c r="M954" s="385"/>
      <c r="N954" s="385"/>
      <c r="O954" s="385"/>
      <c r="P954" s="385"/>
      <c r="Q954" s="385"/>
      <c r="R954" s="385"/>
      <c r="S954" s="385"/>
      <c r="T954" s="385"/>
      <c r="U954" s="385"/>
      <c r="V954" s="385"/>
      <c r="W954" s="385"/>
      <c r="X954" s="385"/>
      <c r="Y954" s="385"/>
      <c r="Z954" s="385"/>
      <c r="AA954" s="385"/>
      <c r="AB954" s="385"/>
      <c r="AC954" s="385"/>
    </row>
    <row r="955" spans="1:29" ht="12.75" customHeight="1">
      <c r="A955" s="385"/>
      <c r="B955" s="385"/>
      <c r="C955" s="385"/>
      <c r="D955" s="385"/>
      <c r="E955" s="385"/>
      <c r="F955" s="385"/>
      <c r="G955" s="385"/>
      <c r="H955" s="385"/>
      <c r="I955" s="385"/>
      <c r="J955" s="385"/>
      <c r="K955" s="385"/>
      <c r="L955" s="385"/>
      <c r="M955" s="385"/>
      <c r="N955" s="385"/>
      <c r="O955" s="385"/>
      <c r="P955" s="385"/>
      <c r="Q955" s="385"/>
      <c r="R955" s="385"/>
      <c r="S955" s="385"/>
      <c r="T955" s="385"/>
      <c r="U955" s="385"/>
      <c r="V955" s="385"/>
      <c r="W955" s="385"/>
      <c r="X955" s="385"/>
      <c r="Y955" s="385"/>
      <c r="Z955" s="385"/>
      <c r="AA955" s="385"/>
      <c r="AB955" s="385"/>
      <c r="AC955" s="385"/>
    </row>
    <row r="956" spans="1:29" ht="12.75" customHeight="1">
      <c r="A956" s="385"/>
      <c r="B956" s="385"/>
      <c r="C956" s="385"/>
      <c r="D956" s="385"/>
      <c r="E956" s="385"/>
      <c r="F956" s="385"/>
      <c r="G956" s="385"/>
      <c r="H956" s="385"/>
      <c r="I956" s="385"/>
      <c r="J956" s="385"/>
      <c r="K956" s="385"/>
      <c r="L956" s="385"/>
      <c r="M956" s="385"/>
      <c r="N956" s="385"/>
      <c r="O956" s="385"/>
      <c r="P956" s="385"/>
      <c r="Q956" s="385"/>
      <c r="R956" s="385"/>
      <c r="S956" s="385"/>
      <c r="T956" s="385"/>
      <c r="U956" s="385"/>
      <c r="V956" s="385"/>
      <c r="W956" s="385"/>
      <c r="X956" s="385"/>
      <c r="Y956" s="385"/>
      <c r="Z956" s="385"/>
      <c r="AA956" s="385"/>
      <c r="AB956" s="385"/>
      <c r="AC956" s="385"/>
    </row>
    <row r="957" spans="1:29" ht="12.75" customHeight="1">
      <c r="A957" s="385"/>
      <c r="B957" s="385"/>
      <c r="C957" s="385"/>
      <c r="D957" s="385"/>
      <c r="E957" s="385"/>
      <c r="F957" s="385"/>
      <c r="G957" s="385"/>
      <c r="H957" s="385"/>
      <c r="I957" s="385"/>
      <c r="J957" s="385"/>
      <c r="K957" s="385"/>
      <c r="L957" s="385"/>
      <c r="M957" s="385"/>
      <c r="N957" s="385"/>
      <c r="O957" s="385"/>
      <c r="P957" s="385"/>
      <c r="Q957" s="385"/>
      <c r="R957" s="385"/>
      <c r="S957" s="385"/>
      <c r="T957" s="385"/>
      <c r="U957" s="385"/>
      <c r="V957" s="385"/>
      <c r="W957" s="385"/>
      <c r="X957" s="385"/>
      <c r="Y957" s="385"/>
      <c r="Z957" s="385"/>
      <c r="AA957" s="385"/>
      <c r="AB957" s="385"/>
      <c r="AC957" s="385"/>
    </row>
    <row r="958" spans="1:29" ht="12.75" customHeight="1">
      <c r="A958" s="385"/>
      <c r="B958" s="385"/>
      <c r="C958" s="385"/>
      <c r="D958" s="385"/>
      <c r="E958" s="385"/>
      <c r="F958" s="385"/>
      <c r="G958" s="385"/>
      <c r="H958" s="385"/>
      <c r="I958" s="385"/>
      <c r="J958" s="385"/>
      <c r="K958" s="385"/>
      <c r="L958" s="385"/>
      <c r="M958" s="385"/>
      <c r="N958" s="385"/>
      <c r="O958" s="385"/>
      <c r="P958" s="385"/>
      <c r="Q958" s="385"/>
      <c r="R958" s="385"/>
      <c r="S958" s="385"/>
      <c r="T958" s="385"/>
      <c r="U958" s="385"/>
      <c r="V958" s="385"/>
      <c r="W958" s="385"/>
      <c r="X958" s="385"/>
      <c r="Y958" s="385"/>
      <c r="Z958" s="385"/>
      <c r="AA958" s="385"/>
      <c r="AB958" s="385"/>
      <c r="AC958" s="385"/>
    </row>
    <row r="959" spans="1:29" ht="12.75" customHeight="1">
      <c r="A959" s="385"/>
      <c r="B959" s="385"/>
      <c r="C959" s="385"/>
      <c r="D959" s="385"/>
      <c r="E959" s="385"/>
      <c r="F959" s="385"/>
      <c r="G959" s="385"/>
      <c r="H959" s="385"/>
      <c r="I959" s="385"/>
      <c r="J959" s="385"/>
      <c r="K959" s="385"/>
      <c r="L959" s="385"/>
      <c r="M959" s="385"/>
      <c r="N959" s="385"/>
      <c r="O959" s="385"/>
      <c r="P959" s="385"/>
      <c r="Q959" s="385"/>
      <c r="R959" s="385"/>
      <c r="S959" s="385"/>
      <c r="T959" s="385"/>
      <c r="U959" s="385"/>
      <c r="V959" s="385"/>
      <c r="W959" s="385"/>
      <c r="X959" s="385"/>
      <c r="Y959" s="385"/>
      <c r="Z959" s="385"/>
      <c r="AA959" s="385"/>
      <c r="AB959" s="385"/>
      <c r="AC959" s="385"/>
    </row>
    <row r="960" spans="1:29" ht="12.75" customHeight="1">
      <c r="A960" s="385"/>
      <c r="B960" s="385"/>
      <c r="C960" s="385"/>
      <c r="D960" s="385"/>
      <c r="E960" s="385"/>
      <c r="F960" s="385"/>
      <c r="G960" s="385"/>
      <c r="H960" s="385"/>
      <c r="I960" s="385"/>
      <c r="J960" s="385"/>
      <c r="K960" s="385"/>
      <c r="L960" s="385"/>
      <c r="M960" s="385"/>
      <c r="N960" s="385"/>
      <c r="O960" s="385"/>
      <c r="P960" s="385"/>
      <c r="Q960" s="385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</row>
    <row r="961" spans="1:29" ht="12.75" customHeight="1">
      <c r="A961" s="385"/>
      <c r="B961" s="385"/>
      <c r="C961" s="385"/>
      <c r="D961" s="385"/>
      <c r="E961" s="385"/>
      <c r="F961" s="385"/>
      <c r="G961" s="385"/>
      <c r="H961" s="385"/>
      <c r="I961" s="385"/>
      <c r="J961" s="385"/>
      <c r="K961" s="385"/>
      <c r="L961" s="385"/>
      <c r="M961" s="385"/>
      <c r="N961" s="385"/>
      <c r="O961" s="385"/>
      <c r="P961" s="385"/>
      <c r="Q961" s="385"/>
      <c r="R961" s="385"/>
      <c r="S961" s="385"/>
      <c r="T961" s="385"/>
      <c r="U961" s="385"/>
      <c r="V961" s="385"/>
      <c r="W961" s="385"/>
      <c r="X961" s="385"/>
      <c r="Y961" s="385"/>
      <c r="Z961" s="385"/>
      <c r="AA961" s="385"/>
      <c r="AB961" s="385"/>
      <c r="AC961" s="385"/>
    </row>
    <row r="962" spans="1:29" ht="12.75" customHeight="1">
      <c r="A962" s="385"/>
      <c r="B962" s="385"/>
      <c r="C962" s="385"/>
      <c r="D962" s="385"/>
      <c r="E962" s="385"/>
      <c r="F962" s="385"/>
      <c r="G962" s="385"/>
      <c r="H962" s="385"/>
      <c r="I962" s="385"/>
      <c r="J962" s="385"/>
      <c r="K962" s="385"/>
      <c r="L962" s="385"/>
      <c r="M962" s="385"/>
      <c r="N962" s="385"/>
      <c r="O962" s="385"/>
      <c r="P962" s="385"/>
      <c r="Q962" s="385"/>
      <c r="R962" s="385"/>
      <c r="S962" s="385"/>
      <c r="T962" s="385"/>
      <c r="U962" s="385"/>
      <c r="V962" s="385"/>
      <c r="W962" s="385"/>
      <c r="X962" s="385"/>
      <c r="Y962" s="385"/>
      <c r="Z962" s="385"/>
      <c r="AA962" s="385"/>
      <c r="AB962" s="385"/>
      <c r="AC962" s="385"/>
    </row>
    <row r="963" spans="1:29" ht="12.75" customHeight="1">
      <c r="A963" s="385"/>
      <c r="B963" s="385"/>
      <c r="C963" s="385"/>
      <c r="D963" s="385"/>
      <c r="E963" s="385"/>
      <c r="F963" s="385"/>
      <c r="G963" s="385"/>
      <c r="H963" s="385"/>
      <c r="I963" s="385"/>
      <c r="J963" s="385"/>
      <c r="K963" s="385"/>
      <c r="L963" s="385"/>
      <c r="M963" s="385"/>
      <c r="N963" s="385"/>
      <c r="O963" s="385"/>
      <c r="P963" s="385"/>
      <c r="Q963" s="385"/>
      <c r="R963" s="385"/>
      <c r="S963" s="385"/>
      <c r="T963" s="385"/>
      <c r="U963" s="385"/>
      <c r="V963" s="385"/>
      <c r="W963" s="385"/>
      <c r="X963" s="385"/>
      <c r="Y963" s="385"/>
      <c r="Z963" s="385"/>
      <c r="AA963" s="385"/>
      <c r="AB963" s="385"/>
      <c r="AC963" s="385"/>
    </row>
    <row r="964" spans="1:29" ht="12.75" customHeight="1">
      <c r="A964" s="385"/>
      <c r="B964" s="385"/>
      <c r="C964" s="385"/>
      <c r="D964" s="385"/>
      <c r="E964" s="385"/>
      <c r="F964" s="385"/>
      <c r="G964" s="385"/>
      <c r="H964" s="385"/>
      <c r="I964" s="385"/>
      <c r="J964" s="385"/>
      <c r="K964" s="385"/>
      <c r="L964" s="385"/>
      <c r="M964" s="385"/>
      <c r="N964" s="385"/>
      <c r="O964" s="385"/>
      <c r="P964" s="385"/>
      <c r="Q964" s="385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</row>
    <row r="965" spans="1:29" ht="12.75" customHeight="1">
      <c r="A965" s="385"/>
      <c r="B965" s="385"/>
      <c r="C965" s="385"/>
      <c r="D965" s="385"/>
      <c r="E965" s="385"/>
      <c r="F965" s="385"/>
      <c r="G965" s="385"/>
      <c r="H965" s="385"/>
      <c r="I965" s="385"/>
      <c r="J965" s="385"/>
      <c r="K965" s="385"/>
      <c r="L965" s="385"/>
      <c r="M965" s="385"/>
      <c r="N965" s="385"/>
      <c r="O965" s="385"/>
      <c r="P965" s="385"/>
      <c r="Q965" s="385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</row>
    <row r="966" spans="1:29" ht="12.75" customHeight="1">
      <c r="A966" s="385"/>
      <c r="B966" s="385"/>
      <c r="C966" s="385"/>
      <c r="D966" s="385"/>
      <c r="E966" s="385"/>
      <c r="F966" s="385"/>
      <c r="G966" s="385"/>
      <c r="H966" s="385"/>
      <c r="I966" s="385"/>
      <c r="J966" s="385"/>
      <c r="K966" s="385"/>
      <c r="L966" s="385"/>
      <c r="M966" s="385"/>
      <c r="N966" s="385"/>
      <c r="O966" s="385"/>
      <c r="P966" s="385"/>
      <c r="Q966" s="385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</row>
    <row r="967" spans="1:29" ht="12.75" customHeight="1">
      <c r="A967" s="385"/>
      <c r="B967" s="385"/>
      <c r="C967" s="385"/>
      <c r="D967" s="385"/>
      <c r="E967" s="385"/>
      <c r="F967" s="385"/>
      <c r="G967" s="385"/>
      <c r="H967" s="385"/>
      <c r="I967" s="385"/>
      <c r="J967" s="385"/>
      <c r="K967" s="385"/>
      <c r="L967" s="385"/>
      <c r="M967" s="385"/>
      <c r="N967" s="385"/>
      <c r="O967" s="385"/>
      <c r="P967" s="385"/>
      <c r="Q967" s="385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</row>
    <row r="968" spans="1:29" ht="12.75" customHeight="1">
      <c r="A968" s="385"/>
      <c r="B968" s="385"/>
      <c r="C968" s="385"/>
      <c r="D968" s="385"/>
      <c r="E968" s="385"/>
      <c r="F968" s="385"/>
      <c r="G968" s="385"/>
      <c r="H968" s="385"/>
      <c r="I968" s="385"/>
      <c r="J968" s="385"/>
      <c r="K968" s="385"/>
      <c r="L968" s="385"/>
      <c r="M968" s="385"/>
      <c r="N968" s="385"/>
      <c r="O968" s="385"/>
      <c r="P968" s="385"/>
      <c r="Q968" s="385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</row>
    <row r="969" spans="1:29" ht="12.75" customHeight="1">
      <c r="A969" s="385"/>
      <c r="B969" s="385"/>
      <c r="C969" s="385"/>
      <c r="D969" s="385"/>
      <c r="E969" s="385"/>
      <c r="F969" s="385"/>
      <c r="G969" s="385"/>
      <c r="H969" s="385"/>
      <c r="I969" s="385"/>
      <c r="J969" s="385"/>
      <c r="K969" s="385"/>
      <c r="L969" s="385"/>
      <c r="M969" s="385"/>
      <c r="N969" s="385"/>
      <c r="O969" s="385"/>
      <c r="P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</row>
    <row r="970" spans="1:29" ht="12.75" customHeight="1">
      <c r="A970" s="385"/>
      <c r="B970" s="385"/>
      <c r="C970" s="385"/>
      <c r="D970" s="385"/>
      <c r="E970" s="385"/>
      <c r="F970" s="385"/>
      <c r="G970" s="385"/>
      <c r="H970" s="385"/>
      <c r="I970" s="385"/>
      <c r="J970" s="385"/>
      <c r="K970" s="385"/>
      <c r="L970" s="385"/>
      <c r="M970" s="385"/>
      <c r="N970" s="385"/>
      <c r="O970" s="385"/>
      <c r="P970" s="385"/>
      <c r="Q970" s="385"/>
      <c r="R970" s="385"/>
      <c r="S970" s="385"/>
      <c r="T970" s="385"/>
      <c r="U970" s="385"/>
      <c r="V970" s="385"/>
      <c r="W970" s="385"/>
      <c r="X970" s="385"/>
      <c r="Y970" s="385"/>
      <c r="Z970" s="385"/>
      <c r="AA970" s="385"/>
      <c r="AB970" s="385"/>
      <c r="AC970" s="385"/>
    </row>
    <row r="971" spans="1:29" ht="12.75" customHeight="1">
      <c r="A971" s="385"/>
      <c r="B971" s="385"/>
      <c r="C971" s="385"/>
      <c r="D971" s="385"/>
      <c r="E971" s="385"/>
      <c r="F971" s="385"/>
      <c r="G971" s="385"/>
      <c r="H971" s="385"/>
      <c r="I971" s="385"/>
      <c r="J971" s="385"/>
      <c r="K971" s="385"/>
      <c r="L971" s="385"/>
      <c r="M971" s="385"/>
      <c r="N971" s="385"/>
      <c r="O971" s="385"/>
      <c r="P971" s="385"/>
      <c r="Q971" s="385"/>
      <c r="R971" s="385"/>
      <c r="S971" s="385"/>
      <c r="T971" s="385"/>
      <c r="U971" s="385"/>
      <c r="V971" s="385"/>
      <c r="W971" s="385"/>
      <c r="X971" s="385"/>
      <c r="Y971" s="385"/>
      <c r="Z971" s="385"/>
      <c r="AA971" s="385"/>
      <c r="AB971" s="385"/>
      <c r="AC971" s="385"/>
    </row>
    <row r="972" spans="1:29" ht="12.75" customHeight="1">
      <c r="A972" s="385"/>
      <c r="B972" s="385"/>
      <c r="C972" s="385"/>
      <c r="D972" s="385"/>
      <c r="E972" s="385"/>
      <c r="F972" s="385"/>
      <c r="G972" s="385"/>
      <c r="H972" s="385"/>
      <c r="I972" s="385"/>
      <c r="J972" s="385"/>
      <c r="K972" s="385"/>
      <c r="L972" s="385"/>
      <c r="M972" s="385"/>
      <c r="N972" s="385"/>
      <c r="O972" s="385"/>
      <c r="P972" s="385"/>
      <c r="Q972" s="385"/>
      <c r="R972" s="385"/>
      <c r="S972" s="385"/>
      <c r="T972" s="385"/>
      <c r="U972" s="385"/>
      <c r="V972" s="385"/>
      <c r="W972" s="385"/>
      <c r="X972" s="385"/>
      <c r="Y972" s="385"/>
      <c r="Z972" s="385"/>
      <c r="AA972" s="385"/>
      <c r="AB972" s="385"/>
      <c r="AC972" s="385"/>
    </row>
    <row r="973" spans="1:29" ht="12.75" customHeight="1">
      <c r="A973" s="385"/>
      <c r="B973" s="385"/>
      <c r="C973" s="385"/>
      <c r="D973" s="385"/>
      <c r="E973" s="385"/>
      <c r="F973" s="385"/>
      <c r="G973" s="385"/>
      <c r="H973" s="385"/>
      <c r="I973" s="385"/>
      <c r="J973" s="385"/>
      <c r="K973" s="385"/>
      <c r="L973" s="385"/>
      <c r="M973" s="385"/>
      <c r="N973" s="385"/>
      <c r="O973" s="385"/>
      <c r="P973" s="385"/>
      <c r="Q973" s="385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</row>
    <row r="974" spans="1:29" ht="12.75" customHeight="1">
      <c r="A974" s="385"/>
      <c r="B974" s="385"/>
      <c r="C974" s="385"/>
      <c r="D974" s="385"/>
      <c r="E974" s="385"/>
      <c r="F974" s="385"/>
      <c r="G974" s="385"/>
      <c r="H974" s="385"/>
      <c r="I974" s="385"/>
      <c r="J974" s="385"/>
      <c r="K974" s="385"/>
      <c r="L974" s="385"/>
      <c r="M974" s="385"/>
      <c r="N974" s="385"/>
      <c r="O974" s="385"/>
      <c r="P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</row>
    <row r="975" spans="1:29" ht="12.75" customHeight="1">
      <c r="A975" s="385"/>
      <c r="B975" s="385"/>
      <c r="C975" s="385"/>
      <c r="D975" s="385"/>
      <c r="E975" s="385"/>
      <c r="F975" s="385"/>
      <c r="G975" s="385"/>
      <c r="H975" s="385"/>
      <c r="I975" s="385"/>
      <c r="J975" s="385"/>
      <c r="K975" s="385"/>
      <c r="L975" s="385"/>
      <c r="M975" s="385"/>
      <c r="N975" s="385"/>
      <c r="O975" s="385"/>
      <c r="P975" s="385"/>
      <c r="Q975" s="385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</row>
    <row r="976" spans="1:29" ht="12.75" customHeight="1">
      <c r="A976" s="385"/>
      <c r="B976" s="385"/>
      <c r="C976" s="385"/>
      <c r="D976" s="385"/>
      <c r="E976" s="385"/>
      <c r="F976" s="385"/>
      <c r="G976" s="385"/>
      <c r="H976" s="385"/>
      <c r="I976" s="385"/>
      <c r="J976" s="385"/>
      <c r="K976" s="385"/>
      <c r="L976" s="385"/>
      <c r="M976" s="385"/>
      <c r="N976" s="385"/>
      <c r="O976" s="385"/>
      <c r="P976" s="385"/>
      <c r="Q976" s="385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</row>
    <row r="977" spans="1:29" ht="12.75" customHeight="1">
      <c r="A977" s="385"/>
      <c r="B977" s="385"/>
      <c r="C977" s="385"/>
      <c r="D977" s="385"/>
      <c r="E977" s="385"/>
      <c r="F977" s="385"/>
      <c r="G977" s="385"/>
      <c r="H977" s="385"/>
      <c r="I977" s="385"/>
      <c r="J977" s="385"/>
      <c r="K977" s="385"/>
      <c r="L977" s="385"/>
      <c r="M977" s="385"/>
      <c r="N977" s="385"/>
      <c r="O977" s="385"/>
      <c r="P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</row>
    <row r="978" spans="1:29" ht="12.75" customHeight="1">
      <c r="A978" s="385"/>
      <c r="B978" s="385"/>
      <c r="C978" s="385"/>
      <c r="D978" s="385"/>
      <c r="E978" s="385"/>
      <c r="F978" s="385"/>
      <c r="G978" s="385"/>
      <c r="H978" s="385"/>
      <c r="I978" s="385"/>
      <c r="J978" s="385"/>
      <c r="K978" s="385"/>
      <c r="L978" s="385"/>
      <c r="M978" s="385"/>
      <c r="N978" s="385"/>
      <c r="O978" s="385"/>
      <c r="P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</row>
    <row r="979" spans="1:29" ht="12.75" customHeight="1">
      <c r="A979" s="385"/>
      <c r="B979" s="385"/>
      <c r="C979" s="385"/>
      <c r="D979" s="385"/>
      <c r="E979" s="385"/>
      <c r="F979" s="385"/>
      <c r="G979" s="385"/>
      <c r="H979" s="385"/>
      <c r="I979" s="385"/>
      <c r="J979" s="385"/>
      <c r="K979" s="385"/>
      <c r="L979" s="385"/>
      <c r="M979" s="385"/>
      <c r="N979" s="385"/>
      <c r="O979" s="385"/>
      <c r="P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</row>
    <row r="980" spans="1:29" ht="12.75" customHeight="1">
      <c r="A980" s="385"/>
      <c r="B980" s="385"/>
      <c r="C980" s="385"/>
      <c r="D980" s="385"/>
      <c r="E980" s="385"/>
      <c r="F980" s="385"/>
      <c r="G980" s="385"/>
      <c r="H980" s="385"/>
      <c r="I980" s="385"/>
      <c r="J980" s="385"/>
      <c r="K980" s="385"/>
      <c r="L980" s="385"/>
      <c r="M980" s="385"/>
      <c r="N980" s="385"/>
      <c r="O980" s="385"/>
      <c r="P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</row>
    <row r="981" spans="1:29" ht="12.75" customHeight="1">
      <c r="A981" s="385"/>
      <c r="B981" s="385"/>
      <c r="C981" s="385"/>
      <c r="D981" s="385"/>
      <c r="E981" s="385"/>
      <c r="F981" s="385"/>
      <c r="G981" s="385"/>
      <c r="H981" s="385"/>
      <c r="I981" s="385"/>
      <c r="J981" s="385"/>
      <c r="K981" s="385"/>
      <c r="L981" s="385"/>
      <c r="M981" s="385"/>
      <c r="N981" s="385"/>
      <c r="O981" s="385"/>
      <c r="P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</row>
    <row r="982" spans="1:29" ht="12.75" customHeight="1">
      <c r="A982" s="385"/>
      <c r="B982" s="385"/>
      <c r="C982" s="385"/>
      <c r="D982" s="385"/>
      <c r="E982" s="385"/>
      <c r="F982" s="385"/>
      <c r="G982" s="385"/>
      <c r="H982" s="385"/>
      <c r="I982" s="385"/>
      <c r="J982" s="385"/>
      <c r="K982" s="385"/>
      <c r="L982" s="385"/>
      <c r="M982" s="385"/>
      <c r="N982" s="385"/>
      <c r="O982" s="385"/>
      <c r="P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</row>
    <row r="983" spans="1:29" ht="12.75" customHeight="1">
      <c r="A983" s="385"/>
      <c r="B983" s="385"/>
      <c r="C983" s="385"/>
      <c r="D983" s="385"/>
      <c r="E983" s="385"/>
      <c r="F983" s="385"/>
      <c r="G983" s="385"/>
      <c r="H983" s="385"/>
      <c r="I983" s="385"/>
      <c r="J983" s="385"/>
      <c r="K983" s="385"/>
      <c r="L983" s="385"/>
      <c r="M983" s="385"/>
      <c r="N983" s="385"/>
      <c r="O983" s="385"/>
      <c r="P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</row>
    <row r="984" spans="1:29" ht="12.75" customHeight="1">
      <c r="A984" s="385"/>
      <c r="B984" s="385"/>
      <c r="C984" s="385"/>
      <c r="D984" s="385"/>
      <c r="E984" s="385"/>
      <c r="F984" s="385"/>
      <c r="G984" s="385"/>
      <c r="H984" s="385"/>
      <c r="I984" s="385"/>
      <c r="J984" s="385"/>
      <c r="K984" s="385"/>
      <c r="L984" s="385"/>
      <c r="M984" s="385"/>
      <c r="N984" s="385"/>
      <c r="O984" s="385"/>
      <c r="P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</row>
    <row r="985" spans="1:29" ht="12.75" customHeight="1">
      <c r="A985" s="385"/>
      <c r="B985" s="385"/>
      <c r="C985" s="385"/>
      <c r="D985" s="385"/>
      <c r="E985" s="385"/>
      <c r="F985" s="385"/>
      <c r="G985" s="385"/>
      <c r="H985" s="385"/>
      <c r="I985" s="385"/>
      <c r="J985" s="385"/>
      <c r="K985" s="385"/>
      <c r="L985" s="385"/>
      <c r="M985" s="385"/>
      <c r="N985" s="385"/>
      <c r="O985" s="385"/>
      <c r="P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</row>
    <row r="986" spans="1:29" ht="12.75" customHeight="1">
      <c r="A986" s="385"/>
      <c r="B986" s="385"/>
      <c r="C986" s="385"/>
      <c r="D986" s="385"/>
      <c r="E986" s="385"/>
      <c r="F986" s="385"/>
      <c r="G986" s="385"/>
      <c r="H986" s="385"/>
      <c r="I986" s="385"/>
      <c r="J986" s="385"/>
      <c r="K986" s="385"/>
      <c r="L986" s="385"/>
      <c r="M986" s="385"/>
      <c r="N986" s="385"/>
      <c r="O986" s="385"/>
      <c r="P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</row>
    <row r="987" spans="1:29" ht="12.75" customHeight="1">
      <c r="A987" s="385"/>
      <c r="B987" s="385"/>
      <c r="C987" s="385"/>
      <c r="D987" s="385"/>
      <c r="E987" s="385"/>
      <c r="F987" s="385"/>
      <c r="G987" s="385"/>
      <c r="H987" s="385"/>
      <c r="I987" s="385"/>
      <c r="J987" s="385"/>
      <c r="K987" s="385"/>
      <c r="L987" s="385"/>
      <c r="M987" s="385"/>
      <c r="N987" s="385"/>
      <c r="O987" s="385"/>
      <c r="P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</row>
    <row r="988" spans="1:29" ht="12.75" customHeight="1">
      <c r="A988" s="385"/>
      <c r="B988" s="385"/>
      <c r="C988" s="385"/>
      <c r="D988" s="385"/>
      <c r="E988" s="385"/>
      <c r="F988" s="385"/>
      <c r="G988" s="385"/>
      <c r="H988" s="385"/>
      <c r="I988" s="385"/>
      <c r="J988" s="385"/>
      <c r="K988" s="385"/>
      <c r="L988" s="385"/>
      <c r="M988" s="385"/>
      <c r="N988" s="385"/>
      <c r="O988" s="385"/>
      <c r="P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</row>
    <row r="989" spans="1:29" ht="12.75" customHeight="1">
      <c r="A989" s="385"/>
      <c r="B989" s="385"/>
      <c r="C989" s="385"/>
      <c r="D989" s="385"/>
      <c r="E989" s="385"/>
      <c r="F989" s="385"/>
      <c r="G989" s="385"/>
      <c r="H989" s="385"/>
      <c r="I989" s="385"/>
      <c r="J989" s="385"/>
      <c r="K989" s="385"/>
      <c r="L989" s="385"/>
      <c r="M989" s="385"/>
      <c r="N989" s="385"/>
      <c r="O989" s="385"/>
      <c r="P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</row>
    <row r="990" spans="1:29" ht="12.75" customHeight="1">
      <c r="A990" s="385"/>
      <c r="B990" s="385"/>
      <c r="C990" s="385"/>
      <c r="D990" s="385"/>
      <c r="E990" s="385"/>
      <c r="F990" s="385"/>
      <c r="G990" s="385"/>
      <c r="H990" s="385"/>
      <c r="I990" s="385"/>
      <c r="J990" s="385"/>
      <c r="K990" s="385"/>
      <c r="L990" s="385"/>
      <c r="M990" s="385"/>
      <c r="N990" s="385"/>
      <c r="O990" s="385"/>
      <c r="P990" s="385"/>
      <c r="Q990" s="385"/>
      <c r="R990" s="385"/>
      <c r="S990" s="385"/>
      <c r="T990" s="385"/>
      <c r="U990" s="385"/>
      <c r="V990" s="385"/>
      <c r="W990" s="385"/>
      <c r="X990" s="385"/>
      <c r="Y990" s="385"/>
      <c r="Z990" s="385"/>
      <c r="AA990" s="385"/>
      <c r="AB990" s="385"/>
      <c r="AC990" s="385"/>
    </row>
    <row r="991" spans="1:29" ht="12.75" customHeight="1">
      <c r="A991" s="385"/>
      <c r="B991" s="385"/>
      <c r="C991" s="385"/>
      <c r="D991" s="385"/>
      <c r="E991" s="385"/>
      <c r="F991" s="385"/>
      <c r="G991" s="385"/>
      <c r="H991" s="385"/>
      <c r="I991" s="385"/>
      <c r="J991" s="385"/>
      <c r="K991" s="385"/>
      <c r="L991" s="385"/>
      <c r="M991" s="385"/>
      <c r="N991" s="385"/>
      <c r="O991" s="385"/>
      <c r="P991" s="385"/>
      <c r="Q991" s="385"/>
      <c r="R991" s="385"/>
      <c r="S991" s="385"/>
      <c r="T991" s="385"/>
      <c r="U991" s="385"/>
      <c r="V991" s="385"/>
      <c r="W991" s="385"/>
      <c r="X991" s="385"/>
      <c r="Y991" s="385"/>
      <c r="Z991" s="385"/>
      <c r="AA991" s="385"/>
      <c r="AB991" s="385"/>
      <c r="AC991" s="385"/>
    </row>
    <row r="992" spans="1:29" ht="12.75" customHeight="1">
      <c r="A992" s="385"/>
      <c r="B992" s="385"/>
      <c r="C992" s="385"/>
      <c r="D992" s="385"/>
      <c r="E992" s="385"/>
      <c r="F992" s="385"/>
      <c r="G992" s="385"/>
      <c r="H992" s="385"/>
      <c r="I992" s="385"/>
      <c r="J992" s="385"/>
      <c r="K992" s="385"/>
      <c r="L992" s="385"/>
      <c r="M992" s="385"/>
      <c r="N992" s="385"/>
      <c r="O992" s="385"/>
      <c r="P992" s="385"/>
      <c r="Q992" s="385"/>
      <c r="R992" s="385"/>
      <c r="S992" s="385"/>
      <c r="T992" s="385"/>
      <c r="U992" s="385"/>
      <c r="V992" s="385"/>
      <c r="W992" s="385"/>
      <c r="X992" s="385"/>
      <c r="Y992" s="385"/>
      <c r="Z992" s="385"/>
      <c r="AA992" s="385"/>
      <c r="AB992" s="385"/>
      <c r="AC992" s="385"/>
    </row>
    <row r="993" spans="1:29" ht="12.75" customHeight="1">
      <c r="A993" s="385"/>
      <c r="B993" s="385"/>
      <c r="C993" s="385"/>
      <c r="D993" s="385"/>
      <c r="E993" s="385"/>
      <c r="F993" s="385"/>
      <c r="G993" s="385"/>
      <c r="H993" s="385"/>
      <c r="I993" s="385"/>
      <c r="J993" s="385"/>
      <c r="K993" s="385"/>
      <c r="L993" s="385"/>
      <c r="M993" s="385"/>
      <c r="N993" s="385"/>
      <c r="O993" s="385"/>
      <c r="P993" s="385"/>
      <c r="Q993" s="385"/>
      <c r="R993" s="385"/>
      <c r="S993" s="385"/>
      <c r="T993" s="385"/>
      <c r="U993" s="385"/>
      <c r="V993" s="385"/>
      <c r="W993" s="385"/>
      <c r="X993" s="385"/>
      <c r="Y993" s="385"/>
      <c r="Z993" s="385"/>
      <c r="AA993" s="385"/>
      <c r="AB993" s="385"/>
      <c r="AC993" s="385"/>
    </row>
    <row r="994" spans="1:29" ht="12.75" customHeight="1">
      <c r="A994" s="385"/>
      <c r="B994" s="385"/>
      <c r="C994" s="385"/>
      <c r="D994" s="385"/>
      <c r="E994" s="385"/>
      <c r="F994" s="385"/>
      <c r="G994" s="385"/>
      <c r="H994" s="385"/>
      <c r="I994" s="385"/>
      <c r="J994" s="385"/>
      <c r="K994" s="385"/>
      <c r="L994" s="385"/>
      <c r="M994" s="385"/>
      <c r="N994" s="385"/>
      <c r="O994" s="385"/>
      <c r="P994" s="385"/>
      <c r="Q994" s="385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</row>
    <row r="995" spans="1:29" ht="12.75" customHeight="1">
      <c r="A995" s="385"/>
      <c r="B995" s="385"/>
      <c r="C995" s="385"/>
      <c r="D995" s="385"/>
      <c r="E995" s="385"/>
      <c r="F995" s="385"/>
      <c r="G995" s="385"/>
      <c r="H995" s="385"/>
      <c r="I995" s="385"/>
      <c r="J995" s="385"/>
      <c r="K995" s="385"/>
      <c r="L995" s="385"/>
      <c r="M995" s="385"/>
      <c r="N995" s="385"/>
      <c r="O995" s="385"/>
      <c r="P995" s="385"/>
      <c r="Q995" s="385"/>
      <c r="R995" s="385"/>
      <c r="S995" s="385"/>
      <c r="T995" s="385"/>
      <c r="U995" s="385"/>
      <c r="V995" s="385"/>
      <c r="W995" s="385"/>
      <c r="X995" s="385"/>
      <c r="Y995" s="385"/>
      <c r="Z995" s="385"/>
      <c r="AA995" s="385"/>
      <c r="AB995" s="385"/>
      <c r="AC995" s="385"/>
    </row>
    <row r="996" spans="1:29" ht="12.75" customHeight="1">
      <c r="A996" s="385"/>
      <c r="B996" s="385"/>
      <c r="C996" s="385"/>
      <c r="D996" s="385"/>
      <c r="E996" s="385"/>
      <c r="F996" s="385"/>
      <c r="G996" s="385"/>
      <c r="H996" s="385"/>
      <c r="I996" s="385"/>
      <c r="J996" s="385"/>
      <c r="K996" s="385"/>
      <c r="L996" s="385"/>
      <c r="M996" s="385"/>
      <c r="N996" s="385"/>
      <c r="O996" s="385"/>
      <c r="P996" s="385"/>
      <c r="Q996" s="385"/>
      <c r="R996" s="385"/>
      <c r="S996" s="385"/>
      <c r="T996" s="385"/>
      <c r="U996" s="385"/>
      <c r="V996" s="385"/>
      <c r="W996" s="385"/>
      <c r="X996" s="385"/>
      <c r="Y996" s="385"/>
      <c r="Z996" s="385"/>
      <c r="AA996" s="385"/>
      <c r="AB996" s="385"/>
      <c r="AC996" s="385"/>
    </row>
    <row r="997" spans="1:29" ht="12.75" customHeight="1">
      <c r="A997" s="385"/>
      <c r="B997" s="385"/>
      <c r="C997" s="385"/>
      <c r="D997" s="385"/>
      <c r="E997" s="385"/>
      <c r="F997" s="385"/>
      <c r="G997" s="385"/>
      <c r="H997" s="385"/>
      <c r="I997" s="385"/>
      <c r="J997" s="385"/>
      <c r="K997" s="385"/>
      <c r="L997" s="385"/>
      <c r="M997" s="385"/>
      <c r="N997" s="385"/>
      <c r="O997" s="385"/>
      <c r="P997" s="385"/>
      <c r="Q997" s="385"/>
      <c r="R997" s="385"/>
      <c r="S997" s="385"/>
      <c r="T997" s="385"/>
      <c r="U997" s="385"/>
      <c r="V997" s="385"/>
      <c r="W997" s="385"/>
      <c r="X997" s="385"/>
      <c r="Y997" s="385"/>
      <c r="Z997" s="385"/>
      <c r="AA997" s="385"/>
      <c r="AB997" s="385"/>
      <c r="AC997" s="385"/>
    </row>
    <row r="998" spans="1:29" ht="12.75" customHeight="1">
      <c r="A998" s="385"/>
      <c r="B998" s="385"/>
      <c r="C998" s="385"/>
      <c r="D998" s="385"/>
      <c r="E998" s="385"/>
      <c r="F998" s="385"/>
      <c r="G998" s="385"/>
      <c r="H998" s="385"/>
      <c r="I998" s="385"/>
      <c r="J998" s="385"/>
      <c r="K998" s="385"/>
      <c r="L998" s="385"/>
      <c r="M998" s="385"/>
      <c r="N998" s="385"/>
      <c r="O998" s="385"/>
      <c r="P998" s="385"/>
      <c r="Q998" s="385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</row>
    <row r="999" spans="1:29" ht="12.75" customHeight="1">
      <c r="A999" s="385"/>
      <c r="B999" s="385"/>
      <c r="C999" s="385"/>
      <c r="D999" s="385"/>
      <c r="E999" s="385"/>
      <c r="F999" s="385"/>
      <c r="G999" s="385"/>
      <c r="H999" s="385"/>
      <c r="I999" s="385"/>
      <c r="J999" s="385"/>
      <c r="K999" s="385"/>
      <c r="L999" s="385"/>
      <c r="M999" s="385"/>
      <c r="N999" s="385"/>
      <c r="O999" s="385"/>
      <c r="P999" s="385"/>
      <c r="Q999" s="385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</row>
    <row r="1000" spans="1:29" ht="12.75" customHeight="1">
      <c r="A1000" s="385"/>
      <c r="B1000" s="385"/>
      <c r="C1000" s="385"/>
      <c r="D1000" s="385"/>
      <c r="E1000" s="385"/>
      <c r="F1000" s="385"/>
      <c r="G1000" s="385"/>
      <c r="H1000" s="385"/>
      <c r="I1000" s="385"/>
      <c r="J1000" s="385"/>
      <c r="K1000" s="385"/>
      <c r="L1000" s="385"/>
      <c r="M1000" s="385"/>
      <c r="N1000" s="385"/>
      <c r="O1000" s="385"/>
      <c r="P1000" s="385"/>
      <c r="Q1000" s="385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</row>
  </sheetData>
  <mergeCells count="84">
    <mergeCell ref="A47:B47"/>
    <mergeCell ref="A48:B48"/>
    <mergeCell ref="A49:B49"/>
    <mergeCell ref="A50:B50"/>
    <mergeCell ref="A42:B42"/>
    <mergeCell ref="A43:B43"/>
    <mergeCell ref="A44:B44"/>
    <mergeCell ref="A45:B45"/>
    <mergeCell ref="A46:B46"/>
    <mergeCell ref="A37:B37"/>
    <mergeCell ref="A38:B38"/>
    <mergeCell ref="A39:B39"/>
    <mergeCell ref="A40:B40"/>
    <mergeCell ref="A41:B41"/>
    <mergeCell ref="A32:B32"/>
    <mergeCell ref="A33:B33"/>
    <mergeCell ref="A34:B34"/>
    <mergeCell ref="A35:B35"/>
    <mergeCell ref="A36:B36"/>
    <mergeCell ref="A27:B27"/>
    <mergeCell ref="A28:B28"/>
    <mergeCell ref="A29:B29"/>
    <mergeCell ref="A30:B30"/>
    <mergeCell ref="A31:E31"/>
    <mergeCell ref="A22:B22"/>
    <mergeCell ref="A23:B23"/>
    <mergeCell ref="A24:B24"/>
    <mergeCell ref="A25:B25"/>
    <mergeCell ref="A26:B26"/>
    <mergeCell ref="A15:B15"/>
    <mergeCell ref="A16:B16"/>
    <mergeCell ref="A17:B17"/>
    <mergeCell ref="A19:B19"/>
    <mergeCell ref="A21:B21"/>
    <mergeCell ref="A10:B10"/>
    <mergeCell ref="A11:B11"/>
    <mergeCell ref="A12:B12"/>
    <mergeCell ref="A13:B13"/>
    <mergeCell ref="A14:B14"/>
    <mergeCell ref="A5:B5"/>
    <mergeCell ref="A6:B6"/>
    <mergeCell ref="A7:B7"/>
    <mergeCell ref="A8:B8"/>
    <mergeCell ref="A9:B9"/>
    <mergeCell ref="A1:E1"/>
    <mergeCell ref="H1:H3"/>
    <mergeCell ref="A2:E2"/>
    <mergeCell ref="A3:B3"/>
    <mergeCell ref="A4:B4"/>
    <mergeCell ref="A83:B83"/>
    <mergeCell ref="A84:B84"/>
    <mergeCell ref="A85:B85"/>
    <mergeCell ref="A72:B72"/>
    <mergeCell ref="A73:B73"/>
    <mergeCell ref="A74:B74"/>
    <mergeCell ref="A75:B75"/>
    <mergeCell ref="A76:B76"/>
    <mergeCell ref="A77:B77"/>
    <mergeCell ref="A78:B78"/>
    <mergeCell ref="A71:B71"/>
    <mergeCell ref="A79:B79"/>
    <mergeCell ref="A80:B80"/>
    <mergeCell ref="A81:B81"/>
    <mergeCell ref="A82:B82"/>
    <mergeCell ref="A66:B66"/>
    <mergeCell ref="A67:B67"/>
    <mergeCell ref="A68:B68"/>
    <mergeCell ref="A69:B69"/>
    <mergeCell ref="A70:B70"/>
    <mergeCell ref="A61:B61"/>
    <mergeCell ref="A62:B62"/>
    <mergeCell ref="A63:B63"/>
    <mergeCell ref="A64:B64"/>
    <mergeCell ref="A65:B65"/>
    <mergeCell ref="A56:B56"/>
    <mergeCell ref="A57:B57"/>
    <mergeCell ref="A58:B58"/>
    <mergeCell ref="A59:B59"/>
    <mergeCell ref="A60:B60"/>
    <mergeCell ref="A51:B51"/>
    <mergeCell ref="A52:B52"/>
    <mergeCell ref="A53:B53"/>
    <mergeCell ref="A54:B54"/>
    <mergeCell ref="A55:B55"/>
  </mergeCells>
  <conditionalFormatting sqref="C71 E71">
    <cfRule type="cellIs" dxfId="357" priority="1" operator="notEqual">
      <formula>0</formula>
    </cfRule>
  </conditionalFormatting>
  <conditionalFormatting sqref="D30 D32:D64 D66:D70 D8:D13 D20 D27">
    <cfRule type="cellIs" dxfId="356" priority="2" operator="lessThan">
      <formula>0</formula>
    </cfRule>
  </conditionalFormatting>
  <conditionalFormatting sqref="D6">
    <cfRule type="cellIs" dxfId="355" priority="3" operator="lessThan">
      <formula>0</formula>
    </cfRule>
  </conditionalFormatting>
  <conditionalFormatting sqref="D5">
    <cfRule type="cellIs" dxfId="354" priority="4" operator="lessThan">
      <formula>0</formula>
    </cfRule>
  </conditionalFormatting>
  <conditionalFormatting sqref="D7">
    <cfRule type="cellIs" dxfId="353" priority="5" operator="lessThan">
      <formula>0</formula>
    </cfRule>
  </conditionalFormatting>
  <conditionalFormatting sqref="D8">
    <cfRule type="cellIs" dxfId="352" priority="6" operator="lessThan">
      <formula>0</formula>
    </cfRule>
  </conditionalFormatting>
  <conditionalFormatting sqref="D9">
    <cfRule type="cellIs" dxfId="351" priority="7" operator="lessThan">
      <formula>0</formula>
    </cfRule>
  </conditionalFormatting>
  <conditionalFormatting sqref="D10">
    <cfRule type="cellIs" dxfId="350" priority="8" operator="lessThan">
      <formula>0</formula>
    </cfRule>
  </conditionalFormatting>
  <conditionalFormatting sqref="D11">
    <cfRule type="cellIs" dxfId="349" priority="9" operator="lessThan">
      <formula>0</formula>
    </cfRule>
  </conditionalFormatting>
  <conditionalFormatting sqref="D12">
    <cfRule type="cellIs" dxfId="348" priority="10" operator="lessThan">
      <formula>0</formula>
    </cfRule>
  </conditionalFormatting>
  <conditionalFormatting sqref="D14">
    <cfRule type="cellIs" dxfId="347" priority="11" operator="lessThan">
      <formula>0</formula>
    </cfRule>
  </conditionalFormatting>
  <conditionalFormatting sqref="D15">
    <cfRule type="cellIs" dxfId="346" priority="12" operator="lessThan">
      <formula>0</formula>
    </cfRule>
  </conditionalFormatting>
  <conditionalFormatting sqref="D16">
    <cfRule type="cellIs" dxfId="345" priority="13" operator="lessThan">
      <formula>0</formula>
    </cfRule>
  </conditionalFormatting>
  <conditionalFormatting sqref="D17">
    <cfRule type="cellIs" dxfId="344" priority="14" operator="lessThan">
      <formula>0</formula>
    </cfRule>
  </conditionalFormatting>
  <conditionalFormatting sqref="D18">
    <cfRule type="cellIs" dxfId="343" priority="15" operator="lessThan">
      <formula>0</formula>
    </cfRule>
  </conditionalFormatting>
  <conditionalFormatting sqref="D19">
    <cfRule type="cellIs" dxfId="342" priority="16" operator="lessThan">
      <formula>0</formula>
    </cfRule>
  </conditionalFormatting>
  <conditionalFormatting sqref="D21">
    <cfRule type="cellIs" dxfId="341" priority="17" operator="lessThan">
      <formula>0</formula>
    </cfRule>
  </conditionalFormatting>
  <conditionalFormatting sqref="D22">
    <cfRule type="cellIs" dxfId="340" priority="18" operator="lessThan">
      <formula>0</formula>
    </cfRule>
  </conditionalFormatting>
  <conditionalFormatting sqref="D23">
    <cfRule type="cellIs" dxfId="339" priority="19" operator="lessThan">
      <formula>0</formula>
    </cfRule>
  </conditionalFormatting>
  <conditionalFormatting sqref="D24">
    <cfRule type="cellIs" dxfId="338" priority="20" operator="lessThan">
      <formula>0</formula>
    </cfRule>
  </conditionalFormatting>
  <conditionalFormatting sqref="D25">
    <cfRule type="cellIs" dxfId="337" priority="21" operator="lessThan">
      <formula>0</formula>
    </cfRule>
  </conditionalFormatting>
  <conditionalFormatting sqref="D26">
    <cfRule type="cellIs" dxfId="336" priority="22" operator="lessThan">
      <formula>0</formula>
    </cfRule>
  </conditionalFormatting>
  <conditionalFormatting sqref="D28">
    <cfRule type="cellIs" dxfId="335" priority="23" operator="lessThan">
      <formula>0</formula>
    </cfRule>
  </conditionalFormatting>
  <conditionalFormatting sqref="D29">
    <cfRule type="cellIs" dxfId="334" priority="24" operator="lessThan">
      <formula>0</formula>
    </cfRule>
  </conditionalFormatting>
  <conditionalFormatting sqref="D4">
    <cfRule type="cellIs" dxfId="333" priority="25" operator="lessThan">
      <formula>0</formula>
    </cfRule>
  </conditionalFormatting>
  <conditionalFormatting sqref="H33:H56">
    <cfRule type="cellIs" dxfId="332" priority="26" operator="lessThan">
      <formula>1</formula>
    </cfRule>
  </conditionalFormatting>
  <conditionalFormatting sqref="H59:H70">
    <cfRule type="cellIs" dxfId="331" priority="27" operator="greaterThan">
      <formula>1</formula>
    </cfRule>
  </conditionalFormatting>
  <conditionalFormatting sqref="H58">
    <cfRule type="cellIs" dxfId="330" priority="28" operator="lessThan">
      <formula>1</formula>
    </cfRule>
  </conditionalFormatting>
  <conditionalFormatting sqref="H59">
    <cfRule type="cellIs" dxfId="329" priority="29" operator="lessThan">
      <formula>1</formula>
    </cfRule>
  </conditionalFormatting>
  <conditionalFormatting sqref="H60">
    <cfRule type="cellIs" dxfId="328" priority="30" operator="lessThan">
      <formula>1</formula>
    </cfRule>
  </conditionalFormatting>
  <conditionalFormatting sqref="H61">
    <cfRule type="cellIs" dxfId="327" priority="31" operator="lessThan">
      <formula>1</formula>
    </cfRule>
  </conditionalFormatting>
  <conditionalFormatting sqref="H62">
    <cfRule type="cellIs" dxfId="326" priority="32" operator="lessThan">
      <formula>1</formula>
    </cfRule>
  </conditionalFormatting>
  <conditionalFormatting sqref="H63">
    <cfRule type="cellIs" dxfId="325" priority="33" operator="lessThan">
      <formula>1</formula>
    </cfRule>
  </conditionalFormatting>
  <conditionalFormatting sqref="H64">
    <cfRule type="cellIs" dxfId="324" priority="34" operator="lessThan">
      <formula>1</formula>
    </cfRule>
  </conditionalFormatting>
  <conditionalFormatting sqref="H65">
    <cfRule type="cellIs" dxfId="323" priority="35" operator="lessThan">
      <formula>1</formula>
    </cfRule>
  </conditionalFormatting>
  <conditionalFormatting sqref="H66">
    <cfRule type="cellIs" dxfId="322" priority="36" operator="lessThan">
      <formula>1</formula>
    </cfRule>
  </conditionalFormatting>
  <conditionalFormatting sqref="H67">
    <cfRule type="cellIs" dxfId="321" priority="37" operator="lessThan">
      <formula>1</formula>
    </cfRule>
  </conditionalFormatting>
  <conditionalFormatting sqref="H68">
    <cfRule type="cellIs" dxfId="320" priority="38" operator="lessThan">
      <formula>1</formula>
    </cfRule>
  </conditionalFormatting>
  <conditionalFormatting sqref="H69">
    <cfRule type="cellIs" dxfId="319" priority="39" operator="lessThan">
      <formula>1</formula>
    </cfRule>
  </conditionalFormatting>
  <conditionalFormatting sqref="H4">
    <cfRule type="cellIs" dxfId="318" priority="40" operator="lessThan">
      <formula>1</formula>
    </cfRule>
  </conditionalFormatting>
  <conditionalFormatting sqref="H5">
    <cfRule type="cellIs" dxfId="317" priority="41" operator="lessThan">
      <formula>1</formula>
    </cfRule>
  </conditionalFormatting>
  <conditionalFormatting sqref="H6">
    <cfRule type="cellIs" dxfId="316" priority="42" operator="lessThan">
      <formula>1</formula>
    </cfRule>
  </conditionalFormatting>
  <conditionalFormatting sqref="H7">
    <cfRule type="cellIs" dxfId="315" priority="43" operator="lessThan">
      <formula>1</formula>
    </cfRule>
  </conditionalFormatting>
  <conditionalFormatting sqref="H8">
    <cfRule type="cellIs" dxfId="314" priority="44" operator="lessThan">
      <formula>1</formula>
    </cfRule>
  </conditionalFormatting>
  <conditionalFormatting sqref="H9">
    <cfRule type="cellIs" dxfId="313" priority="45" operator="lessThan">
      <formula>1</formula>
    </cfRule>
  </conditionalFormatting>
  <conditionalFormatting sqref="H10">
    <cfRule type="cellIs" dxfId="312" priority="46" operator="lessThan">
      <formula>1</formula>
    </cfRule>
  </conditionalFormatting>
  <conditionalFormatting sqref="H11">
    <cfRule type="cellIs" dxfId="311" priority="47" operator="lessThan">
      <formula>1</formula>
    </cfRule>
  </conditionalFormatting>
  <conditionalFormatting sqref="H12">
    <cfRule type="cellIs" dxfId="310" priority="48" operator="lessThan">
      <formula>1</formula>
    </cfRule>
  </conditionalFormatting>
  <conditionalFormatting sqref="H13">
    <cfRule type="cellIs" dxfId="309" priority="49" operator="lessThan">
      <formula>1</formula>
    </cfRule>
  </conditionalFormatting>
  <conditionalFormatting sqref="H14">
    <cfRule type="cellIs" dxfId="308" priority="50" operator="lessThan">
      <formula>1</formula>
    </cfRule>
  </conditionalFormatting>
  <conditionalFormatting sqref="H15">
    <cfRule type="cellIs" dxfId="307" priority="51" operator="lessThan">
      <formula>1</formula>
    </cfRule>
  </conditionalFormatting>
  <conditionalFormatting sqref="H16">
    <cfRule type="cellIs" dxfId="306" priority="52" operator="lessThan">
      <formula>1</formula>
    </cfRule>
  </conditionalFormatting>
  <conditionalFormatting sqref="H17">
    <cfRule type="cellIs" dxfId="305" priority="53" operator="lessThan">
      <formula>1</formula>
    </cfRule>
  </conditionalFormatting>
  <conditionalFormatting sqref="H18">
    <cfRule type="cellIs" dxfId="304" priority="54" operator="lessThan">
      <formula>1</formula>
    </cfRule>
  </conditionalFormatting>
  <conditionalFormatting sqref="H19">
    <cfRule type="cellIs" dxfId="303" priority="55" operator="lessThan">
      <formula>1</formula>
    </cfRule>
  </conditionalFormatting>
  <conditionalFormatting sqref="H20">
    <cfRule type="cellIs" dxfId="302" priority="56" operator="lessThan">
      <formula>1</formula>
    </cfRule>
  </conditionalFormatting>
  <conditionalFormatting sqref="H21">
    <cfRule type="cellIs" dxfId="301" priority="57" operator="lessThan">
      <formula>1</formula>
    </cfRule>
  </conditionalFormatting>
  <conditionalFormatting sqref="H22">
    <cfRule type="cellIs" dxfId="300" priority="58" operator="lessThan">
      <formula>1</formula>
    </cfRule>
  </conditionalFormatting>
  <conditionalFormatting sqref="H23">
    <cfRule type="cellIs" dxfId="299" priority="59" operator="lessThan">
      <formula>1</formula>
    </cfRule>
  </conditionalFormatting>
  <conditionalFormatting sqref="H24">
    <cfRule type="cellIs" dxfId="298" priority="60" operator="lessThan">
      <formula>1</formula>
    </cfRule>
  </conditionalFormatting>
  <conditionalFormatting sqref="H25">
    <cfRule type="cellIs" dxfId="297" priority="61" operator="lessThan">
      <formula>1</formula>
    </cfRule>
  </conditionalFormatting>
  <conditionalFormatting sqref="H26">
    <cfRule type="cellIs" dxfId="296" priority="62" operator="lessThan">
      <formula>1</formula>
    </cfRule>
  </conditionalFormatting>
  <conditionalFormatting sqref="H27">
    <cfRule type="cellIs" dxfId="295" priority="63" operator="lessThan">
      <formula>1</formula>
    </cfRule>
  </conditionalFormatting>
  <conditionalFormatting sqref="H28">
    <cfRule type="cellIs" dxfId="294" priority="64" operator="lessThan">
      <formula>1</formula>
    </cfRule>
  </conditionalFormatting>
  <conditionalFormatting sqref="H29">
    <cfRule type="cellIs" dxfId="293" priority="65" operator="lessThan">
      <formula>1</formula>
    </cfRule>
  </conditionalFormatting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Z1000"/>
  <sheetViews>
    <sheetView topLeftCell="A17" workbookViewId="0"/>
  </sheetViews>
  <sheetFormatPr defaultColWidth="12.625" defaultRowHeight="15" customHeight="1"/>
  <cols>
    <col min="1" max="1" width="40.75" customWidth="1"/>
    <col min="2" max="2" width="9.75" customWidth="1"/>
    <col min="3" max="3" width="9.25" customWidth="1"/>
    <col min="4" max="4" width="12" customWidth="1"/>
    <col min="5" max="5" width="39" customWidth="1"/>
    <col min="6" max="6" width="18.875" customWidth="1"/>
    <col min="7" max="7" width="10.5" customWidth="1"/>
    <col min="8" max="26" width="8.625" customWidth="1"/>
  </cols>
  <sheetData>
    <row r="1" spans="1:26" ht="12.75" customHeight="1">
      <c r="A1" s="416"/>
      <c r="B1" s="417"/>
      <c r="C1" s="417"/>
      <c r="D1" s="417"/>
      <c r="E1" s="418"/>
      <c r="F1" s="417"/>
      <c r="G1" s="417"/>
      <c r="H1" s="417"/>
      <c r="I1" s="417"/>
      <c r="J1" s="417"/>
      <c r="K1" s="417"/>
      <c r="L1" s="417"/>
      <c r="M1" s="417"/>
      <c r="N1" s="417"/>
      <c r="O1" s="417"/>
      <c r="P1" s="417"/>
      <c r="Q1" s="417"/>
      <c r="R1" s="417"/>
      <c r="S1" s="417"/>
      <c r="T1" s="417"/>
      <c r="U1" s="417"/>
      <c r="V1" s="417"/>
      <c r="W1" s="417"/>
      <c r="X1" s="417"/>
      <c r="Y1" s="417"/>
      <c r="Z1" s="417"/>
    </row>
    <row r="2" spans="1:26" ht="12.75" customHeight="1">
      <c r="A2" s="896" t="s">
        <v>2323</v>
      </c>
      <c r="B2" s="797"/>
      <c r="C2" s="797"/>
      <c r="D2" s="797"/>
      <c r="E2" s="797"/>
      <c r="F2" s="793"/>
      <c r="G2" s="417"/>
      <c r="H2" s="417"/>
      <c r="I2" s="417"/>
      <c r="J2" s="417"/>
      <c r="K2" s="417"/>
      <c r="L2" s="417"/>
      <c r="M2" s="417"/>
      <c r="N2" s="417"/>
      <c r="O2" s="417"/>
      <c r="P2" s="417"/>
      <c r="Q2" s="417"/>
      <c r="R2" s="417"/>
      <c r="S2" s="417"/>
      <c r="T2" s="417"/>
      <c r="U2" s="417"/>
      <c r="V2" s="417"/>
      <c r="W2" s="417"/>
      <c r="X2" s="417"/>
      <c r="Y2" s="417"/>
      <c r="Z2" s="417"/>
    </row>
    <row r="3" spans="1:26" ht="12.75" customHeight="1">
      <c r="A3" s="419"/>
      <c r="B3" s="420">
        <f>Input!C2</f>
        <v>2018</v>
      </c>
      <c r="C3" s="420">
        <f>Input!D2</f>
        <v>2017</v>
      </c>
      <c r="D3" s="420" t="s">
        <v>2324</v>
      </c>
      <c r="E3" s="421" t="s">
        <v>2325</v>
      </c>
      <c r="F3" s="421" t="s">
        <v>2326</v>
      </c>
      <c r="G3" s="417"/>
      <c r="H3" s="417"/>
      <c r="I3" s="417"/>
      <c r="J3" s="417"/>
      <c r="K3" s="417"/>
      <c r="L3" s="417"/>
      <c r="M3" s="417"/>
      <c r="N3" s="417"/>
      <c r="O3" s="417"/>
      <c r="P3" s="417"/>
      <c r="Q3" s="417"/>
      <c r="R3" s="417"/>
      <c r="S3" s="417"/>
      <c r="T3" s="417"/>
      <c r="U3" s="417"/>
      <c r="V3" s="417"/>
      <c r="W3" s="417"/>
      <c r="X3" s="417"/>
      <c r="Y3" s="417"/>
      <c r="Z3" s="417"/>
    </row>
    <row r="4" spans="1:26" ht="12.75" customHeight="1">
      <c r="A4" s="419" t="s">
        <v>2327</v>
      </c>
      <c r="B4" s="422">
        <f>PLBS!C4/10</f>
        <v>0</v>
      </c>
      <c r="C4" s="422">
        <f>PLBS!E4/10</f>
        <v>0</v>
      </c>
      <c r="D4" s="423" t="e">
        <f t="shared" ref="D4:D21" si="0">(B4-C4)/ABS(C4)</f>
        <v>#DIV/0!</v>
      </c>
      <c r="E4" s="424"/>
      <c r="F4" s="425"/>
      <c r="G4" s="417"/>
      <c r="H4" s="417"/>
      <c r="I4" s="417"/>
      <c r="J4" s="417"/>
      <c r="K4" s="417"/>
      <c r="L4" s="417"/>
      <c r="M4" s="417"/>
      <c r="N4" s="417"/>
      <c r="O4" s="417"/>
      <c r="P4" s="417"/>
      <c r="Q4" s="417"/>
      <c r="R4" s="417"/>
      <c r="S4" s="417"/>
      <c r="T4" s="417"/>
      <c r="U4" s="417"/>
      <c r="V4" s="417"/>
      <c r="W4" s="417"/>
      <c r="X4" s="417"/>
      <c r="Y4" s="417"/>
      <c r="Z4" s="417"/>
    </row>
    <row r="5" spans="1:26" ht="12.75" customHeight="1">
      <c r="A5" s="419" t="s">
        <v>2328</v>
      </c>
      <c r="B5" s="422">
        <f>PLBS!C12/10</f>
        <v>0</v>
      </c>
      <c r="C5" s="422">
        <f>PLBS!E12/10</f>
        <v>0</v>
      </c>
      <c r="D5" s="423" t="e">
        <f t="shared" si="0"/>
        <v>#DIV/0!</v>
      </c>
      <c r="E5" s="424" t="s">
        <v>2329</v>
      </c>
      <c r="F5" s="425"/>
      <c r="G5" s="417"/>
      <c r="H5" s="417"/>
      <c r="I5" s="417"/>
      <c r="J5" s="417"/>
      <c r="K5" s="417"/>
      <c r="L5" s="417"/>
      <c r="M5" s="417"/>
      <c r="N5" s="417"/>
      <c r="O5" s="417"/>
      <c r="P5" s="417"/>
      <c r="Q5" s="417"/>
      <c r="R5" s="417"/>
      <c r="S5" s="417"/>
      <c r="T5" s="417"/>
      <c r="U5" s="417"/>
      <c r="V5" s="417"/>
      <c r="W5" s="417"/>
      <c r="X5" s="417"/>
      <c r="Y5" s="417"/>
      <c r="Z5" s="417"/>
    </row>
    <row r="6" spans="1:26" ht="12.75" customHeight="1">
      <c r="A6" s="419" t="s">
        <v>2330</v>
      </c>
      <c r="B6" s="422">
        <f>(PLBS!C19-PLBS!C21)/10</f>
        <v>0</v>
      </c>
      <c r="C6" s="422">
        <f>(PLBS!E19-PLBS!E21)/10</f>
        <v>0</v>
      </c>
      <c r="D6" s="423" t="e">
        <f t="shared" si="0"/>
        <v>#DIV/0!</v>
      </c>
      <c r="E6" s="424" t="s">
        <v>2331</v>
      </c>
      <c r="F6" s="425"/>
      <c r="G6" s="417"/>
      <c r="H6" s="417"/>
      <c r="I6" s="417"/>
      <c r="J6" s="417"/>
      <c r="K6" s="417"/>
      <c r="L6" s="417"/>
      <c r="M6" s="417"/>
      <c r="N6" s="417"/>
      <c r="O6" s="417"/>
      <c r="P6" s="417"/>
      <c r="Q6" s="417"/>
      <c r="R6" s="417"/>
      <c r="S6" s="417"/>
      <c r="T6" s="417"/>
      <c r="U6" s="417"/>
      <c r="V6" s="417"/>
      <c r="W6" s="417"/>
      <c r="X6" s="417"/>
      <c r="Y6" s="417"/>
      <c r="Z6" s="417"/>
    </row>
    <row r="7" spans="1:26" ht="12.75" customHeight="1">
      <c r="A7" s="419" t="s">
        <v>2332</v>
      </c>
      <c r="B7" s="422">
        <f>PLBS!C27/10</f>
        <v>0</v>
      </c>
      <c r="C7" s="422">
        <f>PLBS!E27/10</f>
        <v>0</v>
      </c>
      <c r="D7" s="423" t="e">
        <f t="shared" si="0"/>
        <v>#DIV/0!</v>
      </c>
      <c r="E7" s="424" t="s">
        <v>2333</v>
      </c>
      <c r="F7" s="425"/>
      <c r="G7" s="417"/>
      <c r="H7" s="417"/>
      <c r="I7" s="417"/>
      <c r="J7" s="417"/>
      <c r="K7" s="417"/>
      <c r="L7" s="417"/>
      <c r="M7" s="417"/>
      <c r="N7" s="417"/>
      <c r="O7" s="417"/>
      <c r="P7" s="417"/>
      <c r="Q7" s="417"/>
      <c r="R7" s="417"/>
      <c r="S7" s="417"/>
      <c r="T7" s="417"/>
      <c r="U7" s="417"/>
      <c r="V7" s="417"/>
      <c r="W7" s="417"/>
      <c r="X7" s="417"/>
      <c r="Y7" s="417"/>
      <c r="Z7" s="417"/>
    </row>
    <row r="8" spans="1:26" ht="12.75" customHeight="1">
      <c r="A8" s="419" t="s">
        <v>2334</v>
      </c>
      <c r="B8" s="426" t="e">
        <f>PLBS!C76</f>
        <v>#DIV/0!</v>
      </c>
      <c r="C8" s="426" t="e">
        <f>PLBS!E76</f>
        <v>#DIV/0!</v>
      </c>
      <c r="D8" s="423" t="e">
        <f t="shared" si="0"/>
        <v>#DIV/0!</v>
      </c>
      <c r="E8" s="424"/>
      <c r="F8" s="425"/>
      <c r="G8" s="417"/>
      <c r="H8" s="417"/>
      <c r="I8" s="417"/>
      <c r="J8" s="417"/>
      <c r="K8" s="417"/>
      <c r="L8" s="417"/>
      <c r="M8" s="417"/>
      <c r="N8" s="417"/>
      <c r="O8" s="417"/>
      <c r="P8" s="417"/>
      <c r="Q8" s="417"/>
      <c r="R8" s="417"/>
      <c r="S8" s="417"/>
      <c r="T8" s="417"/>
      <c r="U8" s="417"/>
      <c r="V8" s="417"/>
      <c r="W8" s="417"/>
      <c r="X8" s="417"/>
      <c r="Y8" s="417"/>
      <c r="Z8" s="417"/>
    </row>
    <row r="9" spans="1:26" ht="12.75" customHeight="1">
      <c r="A9" s="419" t="s">
        <v>2335</v>
      </c>
      <c r="B9" s="426" t="e">
        <f t="shared" ref="B9:C9" si="1">B6/B4</f>
        <v>#DIV/0!</v>
      </c>
      <c r="C9" s="426" t="e">
        <f t="shared" si="1"/>
        <v>#DIV/0!</v>
      </c>
      <c r="D9" s="423" t="e">
        <f t="shared" si="0"/>
        <v>#DIV/0!</v>
      </c>
      <c r="E9" s="424"/>
      <c r="F9" s="425"/>
      <c r="G9" s="417"/>
      <c r="H9" s="417"/>
      <c r="I9" s="417"/>
      <c r="J9" s="417"/>
      <c r="K9" s="417"/>
      <c r="L9" s="417"/>
      <c r="M9" s="417"/>
      <c r="N9" s="417"/>
      <c r="O9" s="417"/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</row>
    <row r="10" spans="1:26" ht="12.75" customHeight="1">
      <c r="A10" s="419" t="s">
        <v>2336</v>
      </c>
      <c r="B10" s="426" t="e">
        <f>PLBS!C77</f>
        <v>#DIV/0!</v>
      </c>
      <c r="C10" s="426" t="e">
        <f>PLBS!E77</f>
        <v>#DIV/0!</v>
      </c>
      <c r="D10" s="423" t="e">
        <f t="shared" si="0"/>
        <v>#DIV/0!</v>
      </c>
      <c r="E10" s="424"/>
      <c r="F10" s="425"/>
      <c r="G10" s="417"/>
      <c r="H10" s="417"/>
      <c r="I10" s="417"/>
      <c r="J10" s="417"/>
      <c r="K10" s="417"/>
      <c r="L10" s="417"/>
      <c r="M10" s="417"/>
      <c r="N10" s="417"/>
      <c r="O10" s="417"/>
      <c r="P10" s="417"/>
      <c r="Q10" s="417"/>
      <c r="R10" s="417"/>
      <c r="S10" s="417"/>
      <c r="T10" s="417"/>
      <c r="U10" s="417"/>
      <c r="V10" s="417"/>
      <c r="W10" s="417"/>
      <c r="X10" s="417"/>
      <c r="Y10" s="417"/>
      <c r="Z10" s="417"/>
    </row>
    <row r="11" spans="1:26" ht="12.75" customHeight="1">
      <c r="A11" s="419" t="s">
        <v>2337</v>
      </c>
      <c r="B11" s="422">
        <f>PLBS!C35/10</f>
        <v>0</v>
      </c>
      <c r="C11" s="422">
        <f>PLBS!E35/10</f>
        <v>0</v>
      </c>
      <c r="D11" s="423" t="e">
        <f t="shared" si="0"/>
        <v>#DIV/0!</v>
      </c>
      <c r="E11" s="424"/>
      <c r="F11" s="425"/>
      <c r="G11" s="417"/>
      <c r="H11" s="417"/>
      <c r="I11" s="417"/>
      <c r="J11" s="417"/>
      <c r="K11" s="417"/>
      <c r="L11" s="417"/>
      <c r="M11" s="417"/>
      <c r="N11" s="417"/>
      <c r="O11" s="417"/>
      <c r="P11" s="417"/>
      <c r="Q11" s="417"/>
      <c r="R11" s="417"/>
      <c r="S11" s="417"/>
      <c r="T11" s="417"/>
      <c r="U11" s="417"/>
      <c r="V11" s="417"/>
      <c r="W11" s="417"/>
      <c r="X11" s="417"/>
      <c r="Y11" s="417"/>
      <c r="Z11" s="417"/>
    </row>
    <row r="12" spans="1:26" ht="12.75" customHeight="1">
      <c r="A12" s="419" t="s">
        <v>2338</v>
      </c>
      <c r="B12" s="422">
        <f>PLBS!C42/10</f>
        <v>0</v>
      </c>
      <c r="C12" s="422">
        <f>PLBS!E42/10</f>
        <v>0</v>
      </c>
      <c r="D12" s="423" t="e">
        <f t="shared" si="0"/>
        <v>#DIV/0!</v>
      </c>
      <c r="E12" s="424"/>
      <c r="F12" s="425"/>
      <c r="G12" s="417"/>
      <c r="H12" s="417"/>
      <c r="I12" s="417"/>
      <c r="J12" s="417"/>
      <c r="K12" s="417"/>
      <c r="L12" s="417"/>
      <c r="M12" s="417"/>
      <c r="N12" s="417"/>
      <c r="O12" s="417"/>
      <c r="P12" s="417"/>
      <c r="Q12" s="417"/>
      <c r="R12" s="417"/>
      <c r="S12" s="417"/>
      <c r="T12" s="417"/>
      <c r="U12" s="417"/>
      <c r="V12" s="417"/>
      <c r="W12" s="417"/>
      <c r="X12" s="417"/>
      <c r="Y12" s="417"/>
      <c r="Z12" s="417"/>
    </row>
    <row r="13" spans="1:26" ht="12.75" customHeight="1">
      <c r="A13" s="419" t="s">
        <v>2339</v>
      </c>
      <c r="B13" s="422" t="e">
        <f>SUM(PLBS!C44:C46)/PLBS!C42</f>
        <v>#DIV/0!</v>
      </c>
      <c r="C13" s="422" t="e">
        <f>SUM(PLBS!E44:E46)/PLBS!E42</f>
        <v>#DIV/0!</v>
      </c>
      <c r="D13" s="423" t="e">
        <f t="shared" si="0"/>
        <v>#DIV/0!</v>
      </c>
      <c r="E13" s="424"/>
      <c r="F13" s="425"/>
      <c r="G13" s="417"/>
      <c r="H13" s="417"/>
      <c r="I13" s="417"/>
      <c r="J13" s="417"/>
      <c r="K13" s="417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417"/>
      <c r="X13" s="417"/>
      <c r="Y13" s="417"/>
      <c r="Z13" s="417"/>
    </row>
    <row r="14" spans="1:26" ht="12.75" customHeight="1">
      <c r="A14" s="419" t="s">
        <v>2340</v>
      </c>
      <c r="B14" s="422" t="e">
        <f>SUM(PLBS!C44:C46)/PLBS!C39</f>
        <v>#DIV/0!</v>
      </c>
      <c r="C14" s="422" t="e">
        <f>SUM(PLBS!E44:E46)/PLBS!E39</f>
        <v>#DIV/0!</v>
      </c>
      <c r="D14" s="423" t="e">
        <f t="shared" si="0"/>
        <v>#DIV/0!</v>
      </c>
      <c r="E14" s="424" t="s">
        <v>2341</v>
      </c>
      <c r="F14" s="425"/>
      <c r="G14" s="417"/>
      <c r="H14" s="417"/>
      <c r="I14" s="417"/>
      <c r="J14" s="417"/>
      <c r="K14" s="417"/>
      <c r="L14" s="417"/>
      <c r="M14" s="417"/>
      <c r="N14" s="417"/>
      <c r="O14" s="417"/>
      <c r="P14" s="417"/>
      <c r="Q14" s="417"/>
      <c r="R14" s="417"/>
      <c r="S14" s="417"/>
      <c r="T14" s="417"/>
      <c r="U14" s="417"/>
      <c r="V14" s="417"/>
      <c r="W14" s="417"/>
      <c r="X14" s="417"/>
      <c r="Y14" s="417"/>
      <c r="Z14" s="417"/>
    </row>
    <row r="15" spans="1:26" ht="12.75" customHeight="1">
      <c r="A15" s="419" t="s">
        <v>2342</v>
      </c>
      <c r="B15" s="427"/>
      <c r="C15" s="428"/>
      <c r="D15" s="423" t="e">
        <f t="shared" si="0"/>
        <v>#DIV/0!</v>
      </c>
      <c r="E15" s="429" t="s">
        <v>2343</v>
      </c>
      <c r="F15" s="425"/>
      <c r="G15" s="417"/>
      <c r="H15" s="417"/>
      <c r="I15" s="417"/>
      <c r="J15" s="417"/>
      <c r="K15" s="417"/>
      <c r="L15" s="417"/>
      <c r="M15" s="417"/>
      <c r="N15" s="417"/>
      <c r="O15" s="417"/>
      <c r="P15" s="417"/>
      <c r="Q15" s="417"/>
      <c r="R15" s="417"/>
      <c r="S15" s="417"/>
      <c r="T15" s="417"/>
      <c r="U15" s="417"/>
      <c r="V15" s="417"/>
      <c r="W15" s="417"/>
      <c r="X15" s="417"/>
      <c r="Y15" s="417"/>
      <c r="Z15" s="417"/>
    </row>
    <row r="16" spans="1:26" ht="12.75" customHeight="1">
      <c r="A16" s="419" t="s">
        <v>2344</v>
      </c>
      <c r="B16" s="427"/>
      <c r="C16" s="428"/>
      <c r="D16" s="423" t="e">
        <f t="shared" si="0"/>
        <v>#DIV/0!</v>
      </c>
      <c r="E16" s="429" t="s">
        <v>2343</v>
      </c>
      <c r="F16" s="425"/>
      <c r="G16" s="417"/>
      <c r="H16" s="417"/>
      <c r="I16" s="417"/>
      <c r="J16" s="417"/>
      <c r="K16" s="417"/>
      <c r="L16" s="417"/>
      <c r="M16" s="417"/>
      <c r="N16" s="417"/>
      <c r="O16" s="417"/>
      <c r="P16" s="417"/>
      <c r="Q16" s="417"/>
      <c r="R16" s="417"/>
      <c r="S16" s="417"/>
      <c r="T16" s="417"/>
      <c r="U16" s="417"/>
      <c r="V16" s="417"/>
      <c r="W16" s="417"/>
      <c r="X16" s="417"/>
      <c r="Y16" s="417"/>
      <c r="Z16" s="417"/>
    </row>
    <row r="17" spans="1:26" ht="12.75" customHeight="1">
      <c r="A17" s="419" t="s">
        <v>2345</v>
      </c>
      <c r="B17" s="422" t="e">
        <f>(PLBS!C19-PLBS!C21)/(PLBS!C22+PLBS!C23)</f>
        <v>#DIV/0!</v>
      </c>
      <c r="C17" s="422" t="e">
        <f>(PLBS!E19-PLBS!E21)/(PLBS!E22+PLBS!E23)</f>
        <v>#DIV/0!</v>
      </c>
      <c r="D17" s="423" t="e">
        <f t="shared" si="0"/>
        <v>#DIV/0!</v>
      </c>
      <c r="E17" s="424"/>
      <c r="F17" s="425"/>
      <c r="G17" s="417"/>
      <c r="H17" s="417"/>
      <c r="I17" s="417"/>
      <c r="J17" s="417"/>
      <c r="K17" s="417"/>
      <c r="L17" s="417"/>
      <c r="M17" s="417"/>
      <c r="N17" s="417"/>
      <c r="O17" s="417"/>
      <c r="P17" s="417"/>
      <c r="Q17" s="417"/>
      <c r="R17" s="417"/>
      <c r="S17" s="417"/>
      <c r="T17" s="417"/>
      <c r="U17" s="417"/>
      <c r="V17" s="417"/>
      <c r="W17" s="417"/>
      <c r="X17" s="417"/>
      <c r="Y17" s="417"/>
      <c r="Z17" s="417"/>
    </row>
    <row r="18" spans="1:26" ht="12.75" customHeight="1">
      <c r="A18" s="419" t="s">
        <v>2346</v>
      </c>
      <c r="B18" s="422" t="e">
        <f>CFS!C31/(PLBS!C48-PLBS!C46)</f>
        <v>#DIV/0!</v>
      </c>
      <c r="C18" s="422"/>
      <c r="D18" s="423" t="e">
        <f t="shared" si="0"/>
        <v>#DIV/0!</v>
      </c>
      <c r="E18" s="424" t="s">
        <v>2347</v>
      </c>
      <c r="F18" s="425"/>
      <c r="G18" s="417"/>
      <c r="H18" s="417"/>
      <c r="I18" s="417"/>
      <c r="J18" s="417"/>
      <c r="K18" s="417"/>
      <c r="L18" s="417"/>
      <c r="M18" s="417"/>
      <c r="N18" s="417"/>
      <c r="O18" s="417"/>
      <c r="P18" s="417"/>
      <c r="Q18" s="417"/>
      <c r="R18" s="417"/>
      <c r="S18" s="417"/>
      <c r="T18" s="417"/>
      <c r="U18" s="417"/>
      <c r="V18" s="417"/>
      <c r="W18" s="417"/>
      <c r="X18" s="417"/>
      <c r="Y18" s="417"/>
      <c r="Z18" s="417"/>
    </row>
    <row r="19" spans="1:26" ht="12.75" customHeight="1">
      <c r="A19" s="419" t="s">
        <v>2348</v>
      </c>
      <c r="B19" s="422" t="e">
        <f>(B6*10)/PLBS!C58</f>
        <v>#DIV/0!</v>
      </c>
      <c r="C19" s="422" t="e">
        <f>(C6*10)/PLBS!E58</f>
        <v>#DIV/0!</v>
      </c>
      <c r="D19" s="423" t="e">
        <f t="shared" si="0"/>
        <v>#DIV/0!</v>
      </c>
      <c r="E19" s="424"/>
      <c r="F19" s="425"/>
      <c r="G19" s="417"/>
      <c r="H19" s="417"/>
      <c r="I19" s="417"/>
      <c r="J19" s="417"/>
      <c r="K19" s="417"/>
      <c r="L19" s="417"/>
      <c r="M19" s="417"/>
      <c r="N19" s="417"/>
      <c r="O19" s="417"/>
      <c r="P19" s="417"/>
      <c r="Q19" s="417"/>
      <c r="R19" s="417"/>
      <c r="S19" s="417"/>
      <c r="T19" s="417"/>
      <c r="U19" s="417"/>
      <c r="V19" s="417"/>
      <c r="W19" s="417"/>
      <c r="X19" s="417"/>
      <c r="Y19" s="417"/>
      <c r="Z19" s="417"/>
    </row>
    <row r="20" spans="1:26" ht="12.75" customHeight="1">
      <c r="A20" s="419" t="s">
        <v>2349</v>
      </c>
      <c r="B20" s="422">
        <f>PLBS!C19/10</f>
        <v>0</v>
      </c>
      <c r="C20" s="422">
        <f>PLBS!E19/10</f>
        <v>0</v>
      </c>
      <c r="D20" s="423" t="e">
        <f t="shared" si="0"/>
        <v>#DIV/0!</v>
      </c>
      <c r="E20" s="424"/>
      <c r="F20" s="425"/>
      <c r="G20" s="417"/>
      <c r="H20" s="417"/>
      <c r="I20" s="417"/>
      <c r="J20" s="417"/>
      <c r="K20" s="417"/>
      <c r="L20" s="417"/>
      <c r="M20" s="417"/>
      <c r="N20" s="417"/>
      <c r="O20" s="417"/>
      <c r="P20" s="417"/>
      <c r="Q20" s="417"/>
      <c r="R20" s="417"/>
      <c r="S20" s="417"/>
      <c r="T20" s="417"/>
      <c r="U20" s="417"/>
      <c r="V20" s="417"/>
      <c r="W20" s="417"/>
      <c r="X20" s="417"/>
      <c r="Y20" s="417"/>
      <c r="Z20" s="417"/>
    </row>
    <row r="21" spans="1:26" ht="12.75" customHeight="1">
      <c r="A21" s="419" t="s">
        <v>2350</v>
      </c>
      <c r="B21" s="422" t="e">
        <f>(SUM(PLBS!C44:C45)+SUM(PLBS!E44:E45))/(2*B20*10)</f>
        <v>#DIV/0!</v>
      </c>
      <c r="C21" s="422"/>
      <c r="D21" s="423" t="e">
        <f t="shared" si="0"/>
        <v>#DIV/0!</v>
      </c>
      <c r="E21" s="424"/>
      <c r="F21" s="425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</row>
    <row r="22" spans="1:26" ht="12.75" customHeight="1">
      <c r="A22" s="419" t="s">
        <v>2351</v>
      </c>
      <c r="B22" s="430" t="s">
        <v>2351</v>
      </c>
      <c r="C22" s="430" t="s">
        <v>2351</v>
      </c>
      <c r="D22" s="423"/>
      <c r="E22" s="424"/>
      <c r="F22" s="425"/>
      <c r="G22" s="417"/>
      <c r="H22" s="417"/>
      <c r="I22" s="417"/>
      <c r="J22" s="417"/>
      <c r="K22" s="417"/>
      <c r="L22" s="417"/>
      <c r="M22" s="417"/>
      <c r="N22" s="417"/>
      <c r="O22" s="417"/>
      <c r="P22" s="417"/>
      <c r="Q22" s="417"/>
      <c r="R22" s="417"/>
      <c r="S22" s="417"/>
      <c r="T22" s="417"/>
      <c r="U22" s="417"/>
      <c r="V22" s="417"/>
      <c r="W22" s="417"/>
      <c r="X22" s="417"/>
      <c r="Y22" s="417"/>
      <c r="Z22" s="417"/>
    </row>
    <row r="23" spans="1:26" ht="12.75" customHeight="1">
      <c r="A23" s="419" t="s">
        <v>2352</v>
      </c>
      <c r="B23" s="422" t="e">
        <f>PLBS!C72</f>
        <v>#DIV/0!</v>
      </c>
      <c r="C23" s="422" t="e">
        <f>PLBS!E72</f>
        <v>#DIV/0!</v>
      </c>
      <c r="D23" s="423" t="e">
        <f t="shared" ref="D23:D31" si="2">(B23-C23)/ABS(C23)</f>
        <v>#DIV/0!</v>
      </c>
      <c r="E23" s="424"/>
      <c r="F23" s="425"/>
      <c r="G23" s="417"/>
      <c r="H23" s="417"/>
      <c r="I23" s="417"/>
      <c r="J23" s="417"/>
      <c r="K23" s="417"/>
      <c r="L23" s="417"/>
      <c r="M23" s="417"/>
      <c r="N23" s="417"/>
      <c r="O23" s="417"/>
      <c r="P23" s="417"/>
      <c r="Q23" s="417"/>
      <c r="R23" s="417"/>
      <c r="S23" s="417"/>
      <c r="T23" s="417"/>
      <c r="U23" s="417"/>
      <c r="V23" s="417"/>
      <c r="W23" s="417"/>
      <c r="X23" s="417"/>
      <c r="Y23" s="417"/>
      <c r="Z23" s="417"/>
    </row>
    <row r="24" spans="1:26" ht="12.75" customHeight="1">
      <c r="A24" s="419" t="s">
        <v>2353</v>
      </c>
      <c r="B24" s="422" t="e">
        <f>PLBS!C85</f>
        <v>#DIV/0!</v>
      </c>
      <c r="C24" s="422" t="e">
        <f>PLBS!E85</f>
        <v>#DIV/0!</v>
      </c>
      <c r="D24" s="423" t="e">
        <f t="shared" si="2"/>
        <v>#DIV/0!</v>
      </c>
      <c r="E24" s="424"/>
      <c r="F24" s="425"/>
      <c r="G24" s="417"/>
      <c r="H24" s="417"/>
      <c r="I24" s="417"/>
      <c r="J24" s="417"/>
      <c r="K24" s="417"/>
      <c r="L24" s="417"/>
      <c r="M24" s="417"/>
      <c r="N24" s="417"/>
      <c r="O24" s="417"/>
      <c r="P24" s="417"/>
      <c r="Q24" s="417"/>
      <c r="R24" s="417"/>
      <c r="S24" s="417"/>
      <c r="T24" s="417"/>
      <c r="U24" s="417"/>
      <c r="V24" s="417"/>
      <c r="W24" s="417"/>
      <c r="X24" s="417"/>
      <c r="Y24" s="417"/>
      <c r="Z24" s="417"/>
    </row>
    <row r="25" spans="1:26" ht="12.75" customHeight="1">
      <c r="A25" s="419" t="s">
        <v>2354</v>
      </c>
      <c r="B25" s="422">
        <f>(SUM(PLBS!C61:C64)-SUM(PLBS!C50:C55))/10</f>
        <v>0</v>
      </c>
      <c r="C25" s="422">
        <f>(SUM(PLBS!E61:E64)-SUM(PLBS!E50:E55))/10</f>
        <v>0</v>
      </c>
      <c r="D25" s="423" t="e">
        <f t="shared" si="2"/>
        <v>#DIV/0!</v>
      </c>
      <c r="E25" s="424" t="s">
        <v>2355</v>
      </c>
      <c r="F25" s="425"/>
      <c r="G25" s="417"/>
      <c r="H25" s="417"/>
      <c r="I25" s="417"/>
      <c r="J25" s="417"/>
      <c r="K25" s="417"/>
      <c r="L25" s="417"/>
      <c r="M25" s="417"/>
      <c r="N25" s="417"/>
      <c r="O25" s="417"/>
      <c r="P25" s="417"/>
      <c r="Q25" s="417"/>
      <c r="R25" s="417"/>
      <c r="S25" s="417"/>
      <c r="T25" s="417"/>
      <c r="U25" s="417"/>
      <c r="V25" s="417"/>
      <c r="W25" s="417"/>
      <c r="X25" s="417"/>
      <c r="Y25" s="417"/>
      <c r="Z25" s="417"/>
    </row>
    <row r="26" spans="1:26" ht="12.75" customHeight="1">
      <c r="A26" s="419" t="s">
        <v>2356</v>
      </c>
      <c r="B26" s="422" t="e">
        <f>PLBS!C73</f>
        <v>#DIV/0!</v>
      </c>
      <c r="C26" s="422" t="e">
        <f>PLBS!E73</f>
        <v>#DIV/0!</v>
      </c>
      <c r="D26" s="423" t="e">
        <f t="shared" si="2"/>
        <v>#DIV/0!</v>
      </c>
      <c r="E26" s="424" t="s">
        <v>2357</v>
      </c>
      <c r="F26" s="425"/>
      <c r="G26" s="417"/>
      <c r="H26" s="417"/>
      <c r="I26" s="417"/>
      <c r="J26" s="417"/>
      <c r="K26" s="417"/>
      <c r="L26" s="417"/>
      <c r="M26" s="417"/>
      <c r="N26" s="417"/>
      <c r="O26" s="417"/>
      <c r="P26" s="417"/>
      <c r="Q26" s="417"/>
      <c r="R26" s="417"/>
      <c r="S26" s="417"/>
      <c r="T26" s="417"/>
      <c r="U26" s="417"/>
      <c r="V26" s="417"/>
      <c r="W26" s="417"/>
      <c r="X26" s="417"/>
      <c r="Y26" s="417"/>
      <c r="Z26" s="417"/>
    </row>
    <row r="27" spans="1:26" ht="12.75" customHeight="1">
      <c r="A27" s="419" t="s">
        <v>2358</v>
      </c>
      <c r="B27" s="422" t="e">
        <f>PLBS!C84</f>
        <v>#DIV/0!</v>
      </c>
      <c r="C27" s="422" t="e">
        <f>PLBS!E84</f>
        <v>#DIV/0!</v>
      </c>
      <c r="D27" s="423" t="e">
        <f t="shared" si="2"/>
        <v>#DIV/0!</v>
      </c>
      <c r="E27" s="424" t="s">
        <v>2359</v>
      </c>
      <c r="F27" s="425"/>
      <c r="G27" s="417"/>
      <c r="H27" s="417"/>
      <c r="I27" s="417"/>
      <c r="J27" s="417"/>
      <c r="K27" s="417"/>
      <c r="L27" s="417"/>
      <c r="M27" s="417"/>
      <c r="N27" s="417"/>
      <c r="O27" s="417"/>
      <c r="P27" s="417"/>
      <c r="Q27" s="417"/>
      <c r="R27" s="417"/>
      <c r="S27" s="417"/>
      <c r="T27" s="417"/>
      <c r="U27" s="417"/>
      <c r="V27" s="417"/>
      <c r="W27" s="417"/>
      <c r="X27" s="417"/>
      <c r="Y27" s="417"/>
      <c r="Z27" s="417"/>
    </row>
    <row r="28" spans="1:26" ht="12.75" customHeight="1">
      <c r="A28" s="419" t="s">
        <v>2360</v>
      </c>
      <c r="B28" s="422" t="e">
        <f>PLBS!C74</f>
        <v>#DIV/0!</v>
      </c>
      <c r="C28" s="422" t="e">
        <f>PLBS!E74</f>
        <v>#DIV/0!</v>
      </c>
      <c r="D28" s="423" t="e">
        <f t="shared" si="2"/>
        <v>#DIV/0!</v>
      </c>
      <c r="E28" s="424"/>
      <c r="F28" s="425"/>
      <c r="G28" s="417"/>
      <c r="H28" s="417"/>
      <c r="I28" s="417"/>
      <c r="J28" s="417"/>
      <c r="K28" s="417"/>
      <c r="L28" s="417"/>
      <c r="M28" s="417"/>
      <c r="N28" s="417"/>
      <c r="O28" s="417"/>
      <c r="P28" s="417"/>
      <c r="Q28" s="417"/>
      <c r="R28" s="417"/>
      <c r="S28" s="417"/>
      <c r="T28" s="417"/>
      <c r="U28" s="417"/>
      <c r="V28" s="417"/>
      <c r="W28" s="417"/>
      <c r="X28" s="417"/>
      <c r="Y28" s="417"/>
      <c r="Z28" s="417"/>
    </row>
    <row r="29" spans="1:26" ht="12.75" customHeight="1">
      <c r="A29" s="419" t="s">
        <v>2361</v>
      </c>
      <c r="B29" s="422" t="e">
        <f t="shared" ref="B29:C29" si="3">B26+B28-B27</f>
        <v>#DIV/0!</v>
      </c>
      <c r="C29" s="422" t="e">
        <f t="shared" si="3"/>
        <v>#DIV/0!</v>
      </c>
      <c r="D29" s="423" t="e">
        <f t="shared" si="2"/>
        <v>#DIV/0!</v>
      </c>
      <c r="E29" s="424" t="s">
        <v>2362</v>
      </c>
      <c r="F29" s="425"/>
      <c r="G29" s="417"/>
      <c r="H29" s="417"/>
      <c r="I29" s="417"/>
      <c r="J29" s="417"/>
      <c r="K29" s="417"/>
      <c r="L29" s="417"/>
      <c r="M29" s="417"/>
      <c r="N29" s="417"/>
      <c r="O29" s="417"/>
      <c r="P29" s="417"/>
      <c r="Q29" s="417"/>
      <c r="R29" s="417"/>
      <c r="S29" s="417"/>
      <c r="T29" s="417"/>
      <c r="U29" s="417"/>
      <c r="V29" s="417"/>
      <c r="W29" s="417"/>
      <c r="X29" s="417"/>
      <c r="Y29" s="417"/>
      <c r="Z29" s="417"/>
    </row>
    <row r="30" spans="1:26" ht="12.75" customHeight="1">
      <c r="A30" s="419" t="s">
        <v>2363</v>
      </c>
      <c r="B30" s="422" t="e">
        <f t="shared" ref="B30:C30" si="4">B25/B4</f>
        <v>#DIV/0!</v>
      </c>
      <c r="C30" s="422" t="e">
        <f t="shared" si="4"/>
        <v>#DIV/0!</v>
      </c>
      <c r="D30" s="423" t="e">
        <f t="shared" si="2"/>
        <v>#DIV/0!</v>
      </c>
      <c r="E30" s="424" t="s">
        <v>2364</v>
      </c>
      <c r="F30" s="425"/>
      <c r="G30" s="417"/>
      <c r="H30" s="417"/>
      <c r="I30" s="417"/>
      <c r="J30" s="417"/>
      <c r="K30" s="417"/>
      <c r="L30" s="417"/>
      <c r="M30" s="417"/>
      <c r="N30" s="417"/>
      <c r="O30" s="417"/>
      <c r="P30" s="417"/>
      <c r="Q30" s="417"/>
      <c r="R30" s="417"/>
      <c r="S30" s="417"/>
      <c r="T30" s="417"/>
      <c r="U30" s="417"/>
      <c r="V30" s="417"/>
      <c r="W30" s="417"/>
      <c r="X30" s="417"/>
      <c r="Y30" s="417"/>
      <c r="Z30" s="417"/>
    </row>
    <row r="31" spans="1:26" ht="12.75" customHeight="1">
      <c r="A31" s="419" t="s">
        <v>2365</v>
      </c>
      <c r="B31" s="431">
        <v>0</v>
      </c>
      <c r="C31" s="431">
        <v>0</v>
      </c>
      <c r="D31" s="423" t="e">
        <f t="shared" si="2"/>
        <v>#DIV/0!</v>
      </c>
      <c r="E31" s="429" t="s">
        <v>2343</v>
      </c>
      <c r="F31" s="425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</row>
    <row r="32" spans="1:26" ht="12.75" customHeight="1">
      <c r="A32" s="419"/>
      <c r="B32" s="430"/>
      <c r="C32" s="430"/>
      <c r="D32" s="430"/>
      <c r="E32" s="424"/>
      <c r="F32" s="425"/>
      <c r="G32" s="432" t="e">
        <f>FOIR!E28</f>
        <v>#DIV/0!</v>
      </c>
      <c r="H32" s="417"/>
      <c r="I32" s="417"/>
      <c r="J32" s="417"/>
      <c r="K32" s="417"/>
      <c r="L32" s="417"/>
      <c r="M32" s="417"/>
      <c r="N32" s="417"/>
      <c r="O32" s="417"/>
      <c r="P32" s="417"/>
      <c r="Q32" s="417"/>
      <c r="R32" s="417"/>
      <c r="S32" s="417"/>
      <c r="T32" s="417"/>
      <c r="U32" s="417"/>
      <c r="V32" s="417"/>
      <c r="W32" s="417"/>
      <c r="X32" s="417"/>
      <c r="Y32" s="417"/>
      <c r="Z32" s="417"/>
    </row>
    <row r="33" spans="1:26" ht="12.75" customHeight="1">
      <c r="A33" s="419" t="s">
        <v>2351</v>
      </c>
      <c r="B33" s="433" t="s">
        <v>2366</v>
      </c>
      <c r="C33" s="433" t="s">
        <v>2367</v>
      </c>
      <c r="D33" s="433"/>
      <c r="E33" s="424"/>
      <c r="F33" s="425"/>
      <c r="G33" s="417"/>
      <c r="H33" s="417"/>
      <c r="I33" s="417"/>
      <c r="J33" s="417"/>
      <c r="K33" s="417"/>
      <c r="L33" s="417"/>
      <c r="M33" s="417"/>
      <c r="N33" s="417"/>
      <c r="O33" s="417"/>
      <c r="P33" s="417"/>
      <c r="Q33" s="417"/>
      <c r="R33" s="417"/>
      <c r="S33" s="417"/>
      <c r="T33" s="417"/>
      <c r="U33" s="417"/>
      <c r="V33" s="417"/>
      <c r="W33" s="417"/>
      <c r="X33" s="417"/>
      <c r="Y33" s="417"/>
      <c r="Z33" s="417"/>
    </row>
    <row r="34" spans="1:26" ht="12.75" customHeight="1">
      <c r="A34" s="419" t="s">
        <v>2352</v>
      </c>
      <c r="B34" s="422" t="e">
        <f>(SUM(PLBS!C61:C64))/(PLBS!C47+SUM(PLBS!C50:C55)+PLBS!I77)</f>
        <v>#DIV/0!</v>
      </c>
      <c r="C34" s="422" t="e">
        <f>PLBS!C72</f>
        <v>#DIV/0!</v>
      </c>
      <c r="D34" s="422"/>
      <c r="E34" s="424"/>
      <c r="F34" s="425"/>
      <c r="G34" s="417"/>
      <c r="H34" s="417"/>
      <c r="I34" s="417"/>
      <c r="J34" s="417"/>
      <c r="K34" s="417"/>
      <c r="L34" s="417"/>
      <c r="M34" s="417"/>
      <c r="N34" s="417"/>
      <c r="O34" s="417"/>
      <c r="P34" s="417"/>
      <c r="Q34" s="417"/>
      <c r="R34" s="417"/>
      <c r="S34" s="417"/>
      <c r="T34" s="417"/>
      <c r="U34" s="417"/>
      <c r="V34" s="417"/>
      <c r="W34" s="417"/>
      <c r="X34" s="417"/>
      <c r="Y34" s="417"/>
      <c r="Z34" s="417"/>
    </row>
    <row r="35" spans="1:26" ht="12.75" customHeight="1">
      <c r="A35" s="419" t="s">
        <v>2368</v>
      </c>
      <c r="B35" s="434" t="e">
        <f>G32</f>
        <v>#DIV/0!</v>
      </c>
      <c r="C35" s="434" t="e">
        <f>(FOIR!E17-FOIR!E13)/FOIR!E27</f>
        <v>#DIV/0!</v>
      </c>
      <c r="D35" s="422"/>
      <c r="E35" s="424"/>
      <c r="F35" s="425"/>
      <c r="G35" s="417"/>
      <c r="H35" s="417"/>
      <c r="I35" s="417"/>
      <c r="J35" s="417"/>
      <c r="K35" s="417"/>
      <c r="L35" s="417"/>
      <c r="M35" s="417"/>
      <c r="N35" s="417"/>
      <c r="O35" s="417"/>
      <c r="P35" s="417"/>
      <c r="Q35" s="417"/>
      <c r="R35" s="417"/>
      <c r="S35" s="417"/>
      <c r="T35" s="417"/>
      <c r="U35" s="417"/>
      <c r="V35" s="417"/>
      <c r="W35" s="417"/>
      <c r="X35" s="417"/>
      <c r="Y35" s="417"/>
      <c r="Z35" s="417"/>
    </row>
    <row r="36" spans="1:26" ht="12.75" customHeight="1">
      <c r="A36" s="419" t="s">
        <v>2369</v>
      </c>
      <c r="B36" s="422" t="e">
        <f>PLBS!C78</f>
        <v>#DIV/0!</v>
      </c>
      <c r="C36" s="422" t="e">
        <f>(PLBS!C44+PLBS!C45)/PLBS!C42</f>
        <v>#DIV/0!</v>
      </c>
      <c r="D36" s="422"/>
      <c r="E36" s="424"/>
      <c r="F36" s="425"/>
      <c r="G36" s="417"/>
      <c r="H36" s="417"/>
      <c r="I36" s="417"/>
      <c r="J36" s="417"/>
      <c r="K36" s="417"/>
      <c r="L36" s="417"/>
      <c r="M36" s="417"/>
      <c r="N36" s="417"/>
      <c r="O36" s="417"/>
      <c r="P36" s="417"/>
      <c r="Q36" s="417"/>
      <c r="R36" s="417"/>
      <c r="S36" s="417"/>
      <c r="T36" s="417"/>
      <c r="U36" s="417"/>
      <c r="V36" s="417"/>
      <c r="W36" s="417"/>
      <c r="X36" s="417"/>
      <c r="Y36" s="417"/>
      <c r="Z36" s="417"/>
    </row>
    <row r="37" spans="1:26" ht="12.75" customHeight="1">
      <c r="A37" s="419"/>
      <c r="B37" s="430"/>
      <c r="C37" s="430"/>
      <c r="D37" s="430"/>
      <c r="E37" s="424"/>
      <c r="F37" s="425"/>
      <c r="G37" s="417"/>
      <c r="H37" s="417"/>
      <c r="I37" s="417"/>
      <c r="J37" s="417"/>
      <c r="K37" s="417"/>
      <c r="L37" s="417"/>
      <c r="M37" s="417"/>
      <c r="N37" s="417"/>
      <c r="O37" s="417"/>
      <c r="P37" s="417"/>
      <c r="Q37" s="417"/>
      <c r="R37" s="417"/>
      <c r="S37" s="417"/>
      <c r="T37" s="417"/>
      <c r="U37" s="417"/>
      <c r="V37" s="417"/>
      <c r="W37" s="417"/>
      <c r="X37" s="417"/>
      <c r="Y37" s="417"/>
      <c r="Z37" s="417"/>
    </row>
    <row r="38" spans="1:26" ht="12.75" customHeight="1">
      <c r="A38" s="419" t="s">
        <v>2351</v>
      </c>
      <c r="B38" s="420"/>
      <c r="C38" s="420"/>
      <c r="D38" s="420"/>
      <c r="E38" s="424"/>
      <c r="F38" s="425"/>
      <c r="G38" s="417"/>
      <c r="H38" s="417"/>
      <c r="I38" s="417"/>
      <c r="J38" s="417"/>
      <c r="K38" s="417"/>
      <c r="L38" s="417"/>
      <c r="M38" s="417"/>
      <c r="N38" s="417"/>
      <c r="O38" s="417"/>
      <c r="P38" s="417"/>
      <c r="Q38" s="417"/>
      <c r="R38" s="417"/>
      <c r="S38" s="417"/>
      <c r="T38" s="417"/>
      <c r="U38" s="417"/>
      <c r="V38" s="417"/>
      <c r="W38" s="417"/>
      <c r="X38" s="417"/>
      <c r="Y38" s="417"/>
      <c r="Z38" s="417"/>
    </row>
    <row r="39" spans="1:26" ht="12.75" customHeight="1">
      <c r="A39" s="419" t="s">
        <v>2370</v>
      </c>
      <c r="B39" s="422">
        <f>CFS!C31/10</f>
        <v>0</v>
      </c>
      <c r="C39" s="422"/>
      <c r="D39" s="422"/>
      <c r="E39" s="424"/>
      <c r="F39" s="425"/>
      <c r="G39" s="417"/>
      <c r="H39" s="417"/>
      <c r="I39" s="417"/>
      <c r="J39" s="417"/>
      <c r="K39" s="417"/>
      <c r="L39" s="417"/>
      <c r="M39" s="417"/>
      <c r="N39" s="417"/>
      <c r="O39" s="417"/>
      <c r="P39" s="417"/>
      <c r="Q39" s="417"/>
      <c r="R39" s="417"/>
      <c r="S39" s="417"/>
      <c r="T39" s="417"/>
      <c r="U39" s="417"/>
      <c r="V39" s="417"/>
      <c r="W39" s="417"/>
      <c r="X39" s="417"/>
      <c r="Y39" s="417"/>
      <c r="Z39" s="417"/>
    </row>
    <row r="40" spans="1:26" ht="12.75" customHeight="1">
      <c r="A40" s="419" t="s">
        <v>2371</v>
      </c>
      <c r="B40" s="422">
        <f>(CFS!C31-CFS!C14)/10</f>
        <v>0</v>
      </c>
      <c r="C40" s="422"/>
      <c r="D40" s="422"/>
      <c r="E40" s="424"/>
      <c r="F40" s="425"/>
      <c r="G40" s="417"/>
      <c r="H40" s="417"/>
      <c r="I40" s="417"/>
      <c r="J40" s="417"/>
      <c r="K40" s="417"/>
      <c r="L40" s="417"/>
      <c r="M40" s="417"/>
      <c r="N40" s="417"/>
      <c r="O40" s="417"/>
      <c r="P40" s="417"/>
      <c r="Q40" s="417"/>
      <c r="R40" s="417"/>
      <c r="S40" s="417"/>
      <c r="T40" s="417"/>
      <c r="U40" s="417"/>
      <c r="V40" s="417"/>
      <c r="W40" s="417"/>
      <c r="X40" s="417"/>
      <c r="Y40" s="417"/>
      <c r="Z40" s="417"/>
    </row>
    <row r="41" spans="1:26" ht="12.75" customHeight="1">
      <c r="A41" s="419" t="s">
        <v>2372</v>
      </c>
      <c r="B41" s="422">
        <f>CFS!C38/10</f>
        <v>0</v>
      </c>
      <c r="C41" s="422"/>
      <c r="D41" s="422"/>
      <c r="E41" s="424"/>
      <c r="F41" s="425"/>
      <c r="G41" s="417"/>
      <c r="H41" s="417"/>
      <c r="I41" s="417"/>
      <c r="J41" s="417"/>
      <c r="K41" s="417"/>
      <c r="L41" s="417"/>
      <c r="M41" s="417"/>
      <c r="N41" s="417"/>
      <c r="O41" s="417"/>
      <c r="P41" s="417"/>
      <c r="Q41" s="417"/>
      <c r="R41" s="417"/>
      <c r="S41" s="417"/>
      <c r="T41" s="417"/>
      <c r="U41" s="417"/>
      <c r="V41" s="417"/>
      <c r="W41" s="417"/>
      <c r="X41" s="417"/>
      <c r="Y41" s="417"/>
      <c r="Z41" s="417"/>
    </row>
    <row r="42" spans="1:26" ht="12.75" customHeight="1">
      <c r="A42" s="419" t="s">
        <v>2373</v>
      </c>
      <c r="B42" s="422">
        <f>CFS!C46/10</f>
        <v>0</v>
      </c>
      <c r="C42" s="422"/>
      <c r="D42" s="422"/>
      <c r="E42" s="424"/>
      <c r="F42" s="425"/>
      <c r="G42" s="417"/>
      <c r="H42" s="417"/>
      <c r="I42" s="417"/>
      <c r="J42" s="417"/>
      <c r="K42" s="417"/>
      <c r="L42" s="417"/>
      <c r="M42" s="417"/>
      <c r="N42" s="417"/>
      <c r="O42" s="417"/>
      <c r="P42" s="417"/>
      <c r="Q42" s="417"/>
      <c r="R42" s="417"/>
      <c r="S42" s="417"/>
      <c r="T42" s="417"/>
      <c r="U42" s="417"/>
      <c r="V42" s="417"/>
      <c r="W42" s="417"/>
      <c r="X42" s="417"/>
      <c r="Y42" s="417"/>
      <c r="Z42" s="417"/>
    </row>
    <row r="43" spans="1:26" ht="12.75" customHeight="1">
      <c r="A43" s="419" t="s">
        <v>2374</v>
      </c>
      <c r="B43" s="422" t="e">
        <f>CFS!C31/SUM(PLBS!C50:C55)</f>
        <v>#DIV/0!</v>
      </c>
      <c r="C43" s="422"/>
      <c r="D43" s="422"/>
      <c r="E43" s="424"/>
      <c r="F43" s="425"/>
      <c r="G43" s="417"/>
      <c r="H43" s="417"/>
      <c r="I43" s="417"/>
      <c r="J43" s="417"/>
      <c r="K43" s="417"/>
      <c r="L43" s="417"/>
      <c r="M43" s="417"/>
      <c r="N43" s="417"/>
      <c r="O43" s="417"/>
      <c r="P43" s="417"/>
      <c r="Q43" s="417"/>
      <c r="R43" s="417"/>
      <c r="S43" s="417"/>
      <c r="T43" s="417"/>
      <c r="U43" s="417"/>
      <c r="V43" s="417"/>
      <c r="W43" s="417"/>
      <c r="X43" s="417"/>
      <c r="Y43" s="417"/>
      <c r="Z43" s="417"/>
    </row>
    <row r="44" spans="1:26" ht="12.75" customHeight="1">
      <c r="A44" s="419" t="s">
        <v>2375</v>
      </c>
      <c r="B44" s="422" t="e">
        <f>(B40*10)/SUM(PLBS!C50:C55)</f>
        <v>#DIV/0!</v>
      </c>
      <c r="C44" s="422"/>
      <c r="D44" s="422"/>
      <c r="E44" s="424"/>
      <c r="F44" s="425"/>
      <c r="G44" s="417"/>
      <c r="H44" s="417"/>
      <c r="I44" s="417"/>
      <c r="J44" s="417"/>
      <c r="K44" s="417"/>
      <c r="L44" s="417"/>
      <c r="M44" s="417"/>
      <c r="N44" s="417"/>
      <c r="O44" s="417"/>
      <c r="P44" s="417"/>
      <c r="Q44" s="417"/>
      <c r="R44" s="417"/>
      <c r="S44" s="417"/>
      <c r="T44" s="417"/>
      <c r="U44" s="417"/>
      <c r="V44" s="417"/>
      <c r="W44" s="417"/>
      <c r="X44" s="417"/>
      <c r="Y44" s="417"/>
      <c r="Z44" s="417"/>
    </row>
    <row r="45" spans="1:26" ht="12.75" customHeight="1">
      <c r="A45" s="419" t="s">
        <v>2376</v>
      </c>
      <c r="B45" s="422" t="e">
        <f>CFS!C31/PLBS!C4</f>
        <v>#DIV/0!</v>
      </c>
      <c r="C45" s="430"/>
      <c r="D45" s="430"/>
      <c r="E45" s="424"/>
      <c r="F45" s="425"/>
      <c r="G45" s="417"/>
      <c r="H45" s="417"/>
      <c r="I45" s="417"/>
      <c r="J45" s="417"/>
      <c r="K45" s="417"/>
      <c r="L45" s="417"/>
      <c r="M45" s="417"/>
      <c r="N45" s="417"/>
      <c r="O45" s="417"/>
      <c r="P45" s="417"/>
      <c r="Q45" s="417"/>
      <c r="R45" s="417"/>
      <c r="S45" s="417"/>
      <c r="T45" s="417"/>
      <c r="U45" s="417"/>
      <c r="V45" s="417"/>
      <c r="W45" s="417"/>
      <c r="X45" s="417"/>
      <c r="Y45" s="417"/>
      <c r="Z45" s="417"/>
    </row>
    <row r="46" spans="1:26" ht="12.75" customHeight="1">
      <c r="A46" s="419" t="s">
        <v>2377</v>
      </c>
      <c r="B46" s="435" t="e">
        <f>CFS!C31/PLBS!C58</f>
        <v>#DIV/0!</v>
      </c>
      <c r="C46" s="425"/>
      <c r="D46" s="425"/>
      <c r="E46" s="424"/>
      <c r="F46" s="425"/>
      <c r="G46" s="417"/>
      <c r="H46" s="417"/>
      <c r="I46" s="417"/>
      <c r="J46" s="417"/>
      <c r="K46" s="417"/>
      <c r="L46" s="417"/>
      <c r="M46" s="417"/>
      <c r="N46" s="417"/>
      <c r="O46" s="417"/>
      <c r="P46" s="417"/>
      <c r="Q46" s="417"/>
      <c r="R46" s="417"/>
      <c r="S46" s="417"/>
      <c r="T46" s="417"/>
      <c r="U46" s="417"/>
      <c r="V46" s="417"/>
      <c r="W46" s="417"/>
      <c r="X46" s="417"/>
      <c r="Y46" s="417"/>
      <c r="Z46" s="417"/>
    </row>
    <row r="47" spans="1:26" ht="12.75" customHeight="1">
      <c r="A47" s="419" t="s">
        <v>2378</v>
      </c>
      <c r="B47" s="897" t="e">
        <f>(1.2*B50)+(1.4*B51)+(3.3*B52)+(0.6*B53)+(1*B54)</f>
        <v>#DIV/0!</v>
      </c>
      <c r="C47" s="797"/>
      <c r="D47" s="793"/>
      <c r="E47" s="424"/>
      <c r="F47" s="425"/>
      <c r="G47" s="417"/>
      <c r="H47" s="417"/>
      <c r="I47" s="417"/>
      <c r="J47" s="417"/>
      <c r="K47" s="417"/>
      <c r="L47" s="417"/>
      <c r="M47" s="417"/>
      <c r="N47" s="417"/>
      <c r="O47" s="417"/>
      <c r="P47" s="417"/>
      <c r="Q47" s="417"/>
      <c r="R47" s="417"/>
      <c r="S47" s="417"/>
      <c r="T47" s="417"/>
      <c r="U47" s="417"/>
      <c r="V47" s="417"/>
      <c r="W47" s="417"/>
      <c r="X47" s="417"/>
      <c r="Y47" s="417"/>
      <c r="Z47" s="417"/>
    </row>
    <row r="48" spans="1:26" ht="12.75" customHeight="1">
      <c r="A48" s="419" t="s">
        <v>2379</v>
      </c>
      <c r="B48" s="425" t="e">
        <f>(SUM(PLBS!C44:C47))/PLBS!C70</f>
        <v>#DIV/0!</v>
      </c>
      <c r="C48" s="425" t="e">
        <f>(SUM(PLBS!E44:E47))/PLBS!E70</f>
        <v>#DIV/0!</v>
      </c>
      <c r="D48" s="423" t="e">
        <f t="shared" ref="D48:D49" si="5">(B48-C48)/ABS(C48)</f>
        <v>#DIV/0!</v>
      </c>
      <c r="E48" s="424"/>
      <c r="F48" s="425"/>
      <c r="G48" s="417"/>
      <c r="H48" s="417"/>
      <c r="I48" s="417"/>
      <c r="J48" s="417"/>
      <c r="K48" s="417"/>
      <c r="L48" s="417"/>
      <c r="M48" s="417"/>
      <c r="N48" s="417"/>
      <c r="O48" s="417"/>
      <c r="P48" s="417"/>
      <c r="Q48" s="417"/>
      <c r="R48" s="417"/>
      <c r="S48" s="417"/>
      <c r="T48" s="417"/>
      <c r="U48" s="417"/>
      <c r="V48" s="417"/>
      <c r="W48" s="417"/>
      <c r="X48" s="417"/>
      <c r="Y48" s="417"/>
      <c r="Z48" s="417"/>
    </row>
    <row r="49" spans="1:26" ht="12.75" customHeight="1">
      <c r="A49" s="419" t="s">
        <v>2380</v>
      </c>
      <c r="B49" s="425" t="e">
        <f>(SUM(PLBS!C44:C47))/PLBS!C4</f>
        <v>#DIV/0!</v>
      </c>
      <c r="C49" s="425" t="e">
        <f>(SUM(PLBS!E44:E47))/PLBS!E4</f>
        <v>#DIV/0!</v>
      </c>
      <c r="D49" s="423" t="e">
        <f t="shared" si="5"/>
        <v>#DIV/0!</v>
      </c>
      <c r="E49" s="424"/>
      <c r="F49" s="425"/>
      <c r="G49" s="417"/>
      <c r="H49" s="417"/>
      <c r="I49" s="417"/>
      <c r="J49" s="417"/>
      <c r="K49" s="417"/>
      <c r="L49" s="417"/>
      <c r="M49" s="417"/>
      <c r="N49" s="417"/>
      <c r="O49" s="417"/>
      <c r="P49" s="417"/>
      <c r="Q49" s="417"/>
      <c r="R49" s="417"/>
      <c r="S49" s="417"/>
      <c r="T49" s="417"/>
      <c r="U49" s="417"/>
      <c r="V49" s="417"/>
      <c r="W49" s="417"/>
      <c r="X49" s="417"/>
      <c r="Y49" s="417"/>
      <c r="Z49" s="417"/>
    </row>
    <row r="50" spans="1:26" ht="12.75" hidden="1" customHeight="1">
      <c r="A50" s="417" t="s">
        <v>2381</v>
      </c>
      <c r="B50" s="417" t="e">
        <f>PLBS!C47/PLBS!C70</f>
        <v>#DIV/0!</v>
      </c>
      <c r="C50" s="417"/>
      <c r="D50" s="417"/>
      <c r="E50" s="418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7"/>
      <c r="Y50" s="417"/>
      <c r="Z50" s="417"/>
    </row>
    <row r="51" spans="1:26" ht="12.75" hidden="1" customHeight="1">
      <c r="A51" s="417" t="s">
        <v>2382</v>
      </c>
      <c r="B51" s="417" t="e">
        <f>PLBS!C30/PLBS!C70</f>
        <v>#DIV/0!</v>
      </c>
      <c r="C51" s="417"/>
      <c r="D51" s="417"/>
      <c r="E51" s="418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</row>
    <row r="52" spans="1:26" ht="12.75" hidden="1" customHeight="1">
      <c r="A52" s="417" t="s">
        <v>2383</v>
      </c>
      <c r="B52" s="417" t="e">
        <f>(PLBS!C22+PLBS!C25)/PLBS!C70</f>
        <v>#DIV/0!</v>
      </c>
      <c r="C52" s="417"/>
      <c r="D52" s="417"/>
      <c r="E52" s="418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</row>
    <row r="53" spans="1:26" ht="12.75" hidden="1" customHeight="1">
      <c r="A53" s="417" t="s">
        <v>2384</v>
      </c>
      <c r="B53" s="417" t="e">
        <f>PLBS!C39/PLBS!C56</f>
        <v>#DIV/0!</v>
      </c>
      <c r="C53" s="417"/>
      <c r="D53" s="417"/>
      <c r="E53" s="418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U53" s="417"/>
      <c r="V53" s="417"/>
      <c r="W53" s="417"/>
      <c r="X53" s="417"/>
      <c r="Y53" s="417"/>
      <c r="Z53" s="417"/>
    </row>
    <row r="54" spans="1:26" ht="12.75" hidden="1" customHeight="1">
      <c r="A54" s="417" t="s">
        <v>2385</v>
      </c>
      <c r="B54" s="417" t="e">
        <f>PLBS!C4/PLBS!C70</f>
        <v>#DIV/0!</v>
      </c>
      <c r="C54" s="417"/>
      <c r="D54" s="417"/>
      <c r="E54" s="418"/>
      <c r="F54" s="417"/>
      <c r="G54" s="417"/>
      <c r="H54" s="417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U54" s="417"/>
      <c r="V54" s="417"/>
      <c r="W54" s="417"/>
      <c r="X54" s="417"/>
      <c r="Y54" s="417"/>
      <c r="Z54" s="417"/>
    </row>
    <row r="55" spans="1:26" ht="12.75" customHeight="1">
      <c r="A55" s="417"/>
      <c r="B55" s="417"/>
      <c r="C55" s="417"/>
      <c r="D55" s="417"/>
      <c r="E55" s="418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7"/>
      <c r="V55" s="417"/>
      <c r="W55" s="417"/>
      <c r="X55" s="417"/>
      <c r="Y55" s="417"/>
      <c r="Z55" s="417"/>
    </row>
    <row r="56" spans="1:26" ht="12.75" customHeight="1">
      <c r="A56" s="417"/>
      <c r="B56" s="417"/>
      <c r="C56" s="417"/>
      <c r="D56" s="417"/>
      <c r="E56" s="418"/>
      <c r="F56" s="417"/>
      <c r="G56" s="417"/>
      <c r="H56" s="417"/>
      <c r="I56" s="417"/>
      <c r="J56" s="417"/>
      <c r="K56" s="417"/>
      <c r="L56" s="417"/>
      <c r="M56" s="417"/>
      <c r="N56" s="417"/>
      <c r="O56" s="417"/>
      <c r="P56" s="417"/>
      <c r="Q56" s="417"/>
      <c r="R56" s="417"/>
      <c r="S56" s="417"/>
      <c r="T56" s="417"/>
      <c r="U56" s="417"/>
      <c r="V56" s="417"/>
      <c r="W56" s="417"/>
      <c r="X56" s="417"/>
      <c r="Y56" s="417"/>
      <c r="Z56" s="417"/>
    </row>
    <row r="57" spans="1:26" ht="12.75" customHeight="1">
      <c r="A57" s="417"/>
      <c r="B57" s="417"/>
      <c r="C57" s="417"/>
      <c r="D57" s="417"/>
      <c r="E57" s="418"/>
      <c r="F57" s="417"/>
      <c r="G57" s="417"/>
      <c r="H57" s="417"/>
      <c r="I57" s="417"/>
      <c r="J57" s="417"/>
      <c r="K57" s="417"/>
      <c r="L57" s="417"/>
      <c r="M57" s="417"/>
      <c r="N57" s="417"/>
      <c r="O57" s="417"/>
      <c r="P57" s="417"/>
      <c r="Q57" s="417"/>
      <c r="R57" s="417"/>
      <c r="S57" s="417"/>
      <c r="T57" s="417"/>
      <c r="U57" s="417"/>
      <c r="V57" s="417"/>
      <c r="W57" s="417"/>
      <c r="X57" s="417"/>
      <c r="Y57" s="417"/>
      <c r="Z57" s="417"/>
    </row>
    <row r="58" spans="1:26" ht="12.75" customHeight="1">
      <c r="A58" s="417"/>
      <c r="B58" s="417"/>
      <c r="C58" s="417"/>
      <c r="D58" s="417"/>
      <c r="E58" s="418"/>
      <c r="F58" s="417"/>
      <c r="G58" s="417"/>
      <c r="H58" s="417"/>
      <c r="I58" s="417"/>
      <c r="J58" s="417"/>
      <c r="K58" s="417"/>
      <c r="L58" s="417"/>
      <c r="M58" s="417"/>
      <c r="N58" s="417"/>
      <c r="O58" s="417"/>
      <c r="P58" s="417"/>
      <c r="Q58" s="417"/>
      <c r="R58" s="417"/>
      <c r="S58" s="417"/>
      <c r="T58" s="417"/>
      <c r="U58" s="417"/>
      <c r="V58" s="417"/>
      <c r="W58" s="417"/>
      <c r="X58" s="417"/>
      <c r="Y58" s="417"/>
      <c r="Z58" s="417"/>
    </row>
    <row r="59" spans="1:26" ht="12.75" customHeight="1">
      <c r="A59" s="417"/>
      <c r="B59" s="417"/>
      <c r="C59" s="417"/>
      <c r="D59" s="417"/>
      <c r="E59" s="418"/>
      <c r="F59" s="417"/>
      <c r="G59" s="417"/>
      <c r="H59" s="417"/>
      <c r="I59" s="417"/>
      <c r="J59" s="417"/>
      <c r="K59" s="417"/>
      <c r="L59" s="417"/>
      <c r="M59" s="417"/>
      <c r="N59" s="417"/>
      <c r="O59" s="417"/>
      <c r="P59" s="417"/>
      <c r="Q59" s="417"/>
      <c r="R59" s="417"/>
      <c r="S59" s="417"/>
      <c r="T59" s="417"/>
      <c r="U59" s="417"/>
      <c r="V59" s="417"/>
      <c r="W59" s="417"/>
      <c r="X59" s="417"/>
      <c r="Y59" s="417"/>
      <c r="Z59" s="417"/>
    </row>
    <row r="60" spans="1:26" ht="12.75" customHeight="1">
      <c r="A60" s="417"/>
      <c r="B60" s="417"/>
      <c r="C60" s="417"/>
      <c r="D60" s="417"/>
      <c r="E60" s="418"/>
      <c r="F60" s="417"/>
      <c r="G60" s="417"/>
      <c r="H60" s="417"/>
      <c r="I60" s="417"/>
      <c r="J60" s="417"/>
      <c r="K60" s="417"/>
      <c r="L60" s="417"/>
      <c r="M60" s="417"/>
      <c r="N60" s="417"/>
      <c r="O60" s="417"/>
      <c r="P60" s="417"/>
      <c r="Q60" s="417"/>
      <c r="R60" s="417"/>
      <c r="S60" s="417"/>
      <c r="T60" s="417"/>
      <c r="U60" s="417"/>
      <c r="V60" s="417"/>
      <c r="W60" s="417"/>
      <c r="X60" s="417"/>
      <c r="Y60" s="417"/>
      <c r="Z60" s="417"/>
    </row>
    <row r="61" spans="1:26" ht="12.75" customHeight="1">
      <c r="A61" s="417"/>
      <c r="B61" s="417"/>
      <c r="C61" s="417"/>
      <c r="D61" s="417"/>
      <c r="E61" s="418"/>
      <c r="F61" s="417"/>
      <c r="G61" s="417"/>
      <c r="H61" s="417"/>
      <c r="I61" s="417"/>
      <c r="J61" s="417"/>
      <c r="K61" s="417"/>
      <c r="L61" s="417"/>
      <c r="M61" s="417"/>
      <c r="N61" s="417"/>
      <c r="O61" s="417"/>
      <c r="P61" s="417"/>
      <c r="Q61" s="417"/>
      <c r="R61" s="417"/>
      <c r="S61" s="417"/>
      <c r="T61" s="417"/>
      <c r="U61" s="417"/>
      <c r="V61" s="417"/>
      <c r="W61" s="417"/>
      <c r="X61" s="417"/>
      <c r="Y61" s="417"/>
      <c r="Z61" s="417"/>
    </row>
    <row r="62" spans="1:26" ht="12.75" customHeight="1">
      <c r="A62" s="417"/>
      <c r="B62" s="417"/>
      <c r="C62" s="417"/>
      <c r="D62" s="417"/>
      <c r="E62" s="418"/>
      <c r="F62" s="417"/>
      <c r="G62" s="417"/>
      <c r="H62" s="417"/>
      <c r="I62" s="417"/>
      <c r="J62" s="417"/>
      <c r="K62" s="417"/>
      <c r="L62" s="417"/>
      <c r="M62" s="417"/>
      <c r="N62" s="417"/>
      <c r="O62" s="417"/>
      <c r="P62" s="417"/>
      <c r="Q62" s="417"/>
      <c r="R62" s="417"/>
      <c r="S62" s="417"/>
      <c r="T62" s="417"/>
      <c r="U62" s="417"/>
      <c r="V62" s="417"/>
      <c r="W62" s="417"/>
      <c r="X62" s="417"/>
      <c r="Y62" s="417"/>
      <c r="Z62" s="417"/>
    </row>
    <row r="63" spans="1:26" ht="12.75" customHeight="1">
      <c r="A63" s="417"/>
      <c r="B63" s="417"/>
      <c r="C63" s="417"/>
      <c r="D63" s="417"/>
      <c r="E63" s="418"/>
      <c r="F63" s="417"/>
      <c r="G63" s="417"/>
      <c r="H63" s="417"/>
      <c r="I63" s="417"/>
      <c r="J63" s="417"/>
      <c r="K63" s="417"/>
      <c r="L63" s="417"/>
      <c r="M63" s="417"/>
      <c r="N63" s="417"/>
      <c r="O63" s="417"/>
      <c r="P63" s="417"/>
      <c r="Q63" s="417"/>
      <c r="R63" s="417"/>
      <c r="S63" s="417"/>
      <c r="T63" s="417"/>
      <c r="U63" s="417"/>
      <c r="V63" s="417"/>
      <c r="W63" s="417"/>
      <c r="X63" s="417"/>
      <c r="Y63" s="417"/>
      <c r="Z63" s="417"/>
    </row>
    <row r="64" spans="1:26" ht="12.75" customHeight="1">
      <c r="A64" s="417"/>
      <c r="B64" s="417"/>
      <c r="C64" s="417"/>
      <c r="D64" s="417"/>
      <c r="E64" s="418"/>
      <c r="F64" s="417"/>
      <c r="G64" s="417"/>
      <c r="H64" s="417"/>
      <c r="I64" s="417"/>
      <c r="J64" s="417"/>
      <c r="K64" s="417"/>
      <c r="L64" s="417"/>
      <c r="M64" s="417"/>
      <c r="N64" s="417"/>
      <c r="O64" s="417"/>
      <c r="P64" s="417"/>
      <c r="Q64" s="417"/>
      <c r="R64" s="417"/>
      <c r="S64" s="417"/>
      <c r="T64" s="417"/>
      <c r="U64" s="417"/>
      <c r="V64" s="417"/>
      <c r="W64" s="417"/>
      <c r="X64" s="417"/>
      <c r="Y64" s="417"/>
      <c r="Z64" s="417"/>
    </row>
    <row r="65" spans="1:26" ht="12.75" customHeight="1">
      <c r="A65" s="417"/>
      <c r="B65" s="417"/>
      <c r="C65" s="417"/>
      <c r="D65" s="417"/>
      <c r="E65" s="418"/>
      <c r="F65" s="417"/>
      <c r="G65" s="417"/>
      <c r="H65" s="417"/>
      <c r="I65" s="417"/>
      <c r="J65" s="417"/>
      <c r="K65" s="417"/>
      <c r="L65" s="417"/>
      <c r="M65" s="417"/>
      <c r="N65" s="417"/>
      <c r="O65" s="417"/>
      <c r="P65" s="417"/>
      <c r="Q65" s="417"/>
      <c r="R65" s="417"/>
      <c r="S65" s="417"/>
      <c r="T65" s="417"/>
      <c r="U65" s="417"/>
      <c r="V65" s="417"/>
      <c r="W65" s="417"/>
      <c r="X65" s="417"/>
      <c r="Y65" s="417"/>
      <c r="Z65" s="417"/>
    </row>
    <row r="66" spans="1:26" ht="12.75" customHeight="1">
      <c r="A66" s="417"/>
      <c r="B66" s="417"/>
      <c r="C66" s="417"/>
      <c r="D66" s="417"/>
      <c r="E66" s="418"/>
      <c r="F66" s="417"/>
      <c r="G66" s="417"/>
      <c r="H66" s="417"/>
      <c r="I66" s="417"/>
      <c r="J66" s="417"/>
      <c r="K66" s="417"/>
      <c r="L66" s="417"/>
      <c r="M66" s="417"/>
      <c r="N66" s="417"/>
      <c r="O66" s="417"/>
      <c r="P66" s="417"/>
      <c r="Q66" s="417"/>
      <c r="R66" s="417"/>
      <c r="S66" s="417"/>
      <c r="T66" s="417"/>
      <c r="U66" s="417"/>
      <c r="V66" s="417"/>
      <c r="W66" s="417"/>
      <c r="X66" s="417"/>
      <c r="Y66" s="417"/>
      <c r="Z66" s="417"/>
    </row>
    <row r="67" spans="1:26" ht="12.75" customHeight="1">
      <c r="A67" s="417"/>
      <c r="B67" s="417"/>
      <c r="C67" s="417"/>
      <c r="D67" s="417"/>
      <c r="E67" s="418"/>
      <c r="F67" s="417"/>
      <c r="G67" s="417"/>
      <c r="H67" s="417"/>
      <c r="I67" s="417"/>
      <c r="J67" s="417"/>
      <c r="K67" s="417"/>
      <c r="L67" s="417"/>
      <c r="M67" s="417"/>
      <c r="N67" s="417"/>
      <c r="O67" s="417"/>
      <c r="P67" s="417"/>
      <c r="Q67" s="417"/>
      <c r="R67" s="417"/>
      <c r="S67" s="417"/>
      <c r="T67" s="417"/>
      <c r="U67" s="417"/>
      <c r="V67" s="417"/>
      <c r="W67" s="417"/>
      <c r="X67" s="417"/>
      <c r="Y67" s="417"/>
      <c r="Z67" s="417"/>
    </row>
    <row r="68" spans="1:26" ht="12.75" customHeight="1">
      <c r="A68" s="417"/>
      <c r="B68" s="417"/>
      <c r="C68" s="417"/>
      <c r="D68" s="417"/>
      <c r="E68" s="418"/>
      <c r="F68" s="417"/>
      <c r="G68" s="417"/>
      <c r="H68" s="417"/>
      <c r="I68" s="417"/>
      <c r="J68" s="417"/>
      <c r="K68" s="417"/>
      <c r="L68" s="417"/>
      <c r="M68" s="417"/>
      <c r="N68" s="417"/>
      <c r="O68" s="417"/>
      <c r="P68" s="417"/>
      <c r="Q68" s="417"/>
      <c r="R68" s="417"/>
      <c r="S68" s="417"/>
      <c r="T68" s="417"/>
      <c r="U68" s="417"/>
      <c r="V68" s="417"/>
      <c r="W68" s="417"/>
      <c r="X68" s="417"/>
      <c r="Y68" s="417"/>
      <c r="Z68" s="417"/>
    </row>
    <row r="69" spans="1:26" ht="12.75" customHeight="1">
      <c r="A69" s="417"/>
      <c r="B69" s="417"/>
      <c r="C69" s="417"/>
      <c r="D69" s="417"/>
      <c r="E69" s="418"/>
      <c r="F69" s="417"/>
      <c r="G69" s="417"/>
      <c r="H69" s="417"/>
      <c r="I69" s="417"/>
      <c r="J69" s="417"/>
      <c r="K69" s="417"/>
      <c r="L69" s="417"/>
      <c r="M69" s="417"/>
      <c r="N69" s="417"/>
      <c r="O69" s="417"/>
      <c r="P69" s="417"/>
      <c r="Q69" s="417"/>
      <c r="R69" s="417"/>
      <c r="S69" s="417"/>
      <c r="T69" s="417"/>
      <c r="U69" s="417"/>
      <c r="V69" s="417"/>
      <c r="W69" s="417"/>
      <c r="X69" s="417"/>
      <c r="Y69" s="417"/>
      <c r="Z69" s="417"/>
    </row>
    <row r="70" spans="1:26" ht="12.75" customHeight="1">
      <c r="A70" s="417"/>
      <c r="B70" s="417"/>
      <c r="C70" s="417"/>
      <c r="D70" s="417"/>
      <c r="E70" s="418"/>
      <c r="F70" s="417"/>
      <c r="G70" s="417"/>
      <c r="H70" s="417"/>
      <c r="I70" s="417"/>
      <c r="J70" s="417"/>
      <c r="K70" s="417"/>
      <c r="L70" s="417"/>
      <c r="M70" s="417"/>
      <c r="N70" s="417"/>
      <c r="O70" s="417"/>
      <c r="P70" s="417"/>
      <c r="Q70" s="417"/>
      <c r="R70" s="417"/>
      <c r="S70" s="417"/>
      <c r="T70" s="417"/>
      <c r="U70" s="417"/>
      <c r="V70" s="417"/>
      <c r="W70" s="417"/>
      <c r="X70" s="417"/>
      <c r="Y70" s="417"/>
      <c r="Z70" s="417"/>
    </row>
    <row r="71" spans="1:26" ht="12.75" customHeight="1">
      <c r="A71" s="417"/>
      <c r="B71" s="417"/>
      <c r="C71" s="417"/>
      <c r="D71" s="417"/>
      <c r="E71" s="418"/>
      <c r="F71" s="417"/>
      <c r="G71" s="417"/>
      <c r="H71" s="417"/>
      <c r="I71" s="417"/>
      <c r="J71" s="417"/>
      <c r="K71" s="417"/>
      <c r="L71" s="417"/>
      <c r="M71" s="417"/>
      <c r="N71" s="417"/>
      <c r="O71" s="417"/>
      <c r="P71" s="417"/>
      <c r="Q71" s="417"/>
      <c r="R71" s="417"/>
      <c r="S71" s="417"/>
      <c r="T71" s="417"/>
      <c r="U71" s="417"/>
      <c r="V71" s="417"/>
      <c r="W71" s="417"/>
      <c r="X71" s="417"/>
      <c r="Y71" s="417"/>
      <c r="Z71" s="417"/>
    </row>
    <row r="72" spans="1:26" ht="12.75" customHeight="1">
      <c r="A72" s="417"/>
      <c r="B72" s="417"/>
      <c r="C72" s="417"/>
      <c r="D72" s="417"/>
      <c r="E72" s="418"/>
      <c r="F72" s="417"/>
      <c r="G72" s="417"/>
      <c r="H72" s="417"/>
      <c r="I72" s="417"/>
      <c r="J72" s="417"/>
      <c r="K72" s="417"/>
      <c r="L72" s="417"/>
      <c r="M72" s="417"/>
      <c r="N72" s="417"/>
      <c r="O72" s="417"/>
      <c r="P72" s="417"/>
      <c r="Q72" s="417"/>
      <c r="R72" s="417"/>
      <c r="S72" s="417"/>
      <c r="T72" s="417"/>
      <c r="U72" s="417"/>
      <c r="V72" s="417"/>
      <c r="W72" s="417"/>
      <c r="X72" s="417"/>
      <c r="Y72" s="417"/>
      <c r="Z72" s="417"/>
    </row>
    <row r="73" spans="1:26" ht="12.75" customHeight="1">
      <c r="A73" s="417"/>
      <c r="B73" s="417"/>
      <c r="C73" s="417"/>
      <c r="D73" s="417"/>
      <c r="E73" s="418"/>
      <c r="F73" s="417"/>
      <c r="G73" s="417"/>
      <c r="H73" s="417"/>
      <c r="I73" s="417"/>
      <c r="J73" s="417"/>
      <c r="K73" s="417"/>
      <c r="L73" s="417"/>
      <c r="M73" s="417"/>
      <c r="N73" s="417"/>
      <c r="O73" s="417"/>
      <c r="P73" s="417"/>
      <c r="Q73" s="417"/>
      <c r="R73" s="417"/>
      <c r="S73" s="417"/>
      <c r="T73" s="417"/>
      <c r="U73" s="417"/>
      <c r="V73" s="417"/>
      <c r="W73" s="417"/>
      <c r="X73" s="417"/>
      <c r="Y73" s="417"/>
      <c r="Z73" s="417"/>
    </row>
    <row r="74" spans="1:26" ht="12.75" customHeight="1">
      <c r="A74" s="417"/>
      <c r="B74" s="417"/>
      <c r="C74" s="417"/>
      <c r="D74" s="417"/>
      <c r="E74" s="418"/>
      <c r="F74" s="417"/>
      <c r="G74" s="417"/>
      <c r="H74" s="417"/>
      <c r="I74" s="417"/>
      <c r="J74" s="417"/>
      <c r="K74" s="417"/>
      <c r="L74" s="417"/>
      <c r="M74" s="417"/>
      <c r="N74" s="417"/>
      <c r="O74" s="417"/>
      <c r="P74" s="417"/>
      <c r="Q74" s="417"/>
      <c r="R74" s="417"/>
      <c r="S74" s="417"/>
      <c r="T74" s="417"/>
      <c r="U74" s="417"/>
      <c r="V74" s="417"/>
      <c r="W74" s="417"/>
      <c r="X74" s="417"/>
      <c r="Y74" s="417"/>
      <c r="Z74" s="417"/>
    </row>
    <row r="75" spans="1:26" ht="12.75" customHeight="1">
      <c r="A75" s="417"/>
      <c r="B75" s="417"/>
      <c r="C75" s="417"/>
      <c r="D75" s="417"/>
      <c r="E75" s="418"/>
      <c r="F75" s="417"/>
      <c r="G75" s="417"/>
      <c r="H75" s="417"/>
      <c r="I75" s="417"/>
      <c r="J75" s="417"/>
      <c r="K75" s="417"/>
      <c r="L75" s="417"/>
      <c r="M75" s="417"/>
      <c r="N75" s="417"/>
      <c r="O75" s="417"/>
      <c r="P75" s="417"/>
      <c r="Q75" s="417"/>
      <c r="R75" s="417"/>
      <c r="S75" s="417"/>
      <c r="T75" s="417"/>
      <c r="U75" s="417"/>
      <c r="V75" s="417"/>
      <c r="W75" s="417"/>
      <c r="X75" s="417"/>
      <c r="Y75" s="417"/>
      <c r="Z75" s="417"/>
    </row>
    <row r="76" spans="1:26" ht="12.75" customHeight="1">
      <c r="A76" s="417"/>
      <c r="B76" s="417"/>
      <c r="C76" s="417"/>
      <c r="D76" s="417"/>
      <c r="E76" s="418"/>
      <c r="F76" s="417"/>
      <c r="G76" s="417"/>
      <c r="H76" s="417"/>
      <c r="I76" s="417"/>
      <c r="J76" s="417"/>
      <c r="K76" s="417"/>
      <c r="L76" s="417"/>
      <c r="M76" s="417"/>
      <c r="N76" s="417"/>
      <c r="O76" s="417"/>
      <c r="P76" s="417"/>
      <c r="Q76" s="417"/>
      <c r="R76" s="417"/>
      <c r="S76" s="417"/>
      <c r="T76" s="417"/>
      <c r="U76" s="417"/>
      <c r="V76" s="417"/>
      <c r="W76" s="417"/>
      <c r="X76" s="417"/>
      <c r="Y76" s="417"/>
      <c r="Z76" s="417"/>
    </row>
    <row r="77" spans="1:26" ht="12.75" customHeight="1">
      <c r="A77" s="417"/>
      <c r="B77" s="417"/>
      <c r="C77" s="417"/>
      <c r="D77" s="417"/>
      <c r="E77" s="418"/>
      <c r="F77" s="417"/>
      <c r="G77" s="417"/>
      <c r="H77" s="417"/>
      <c r="I77" s="417"/>
      <c r="J77" s="417"/>
      <c r="K77" s="417"/>
      <c r="L77" s="417"/>
      <c r="M77" s="417"/>
      <c r="N77" s="417"/>
      <c r="O77" s="417"/>
      <c r="P77" s="417"/>
      <c r="Q77" s="417"/>
      <c r="R77" s="417"/>
      <c r="S77" s="417"/>
      <c r="T77" s="417"/>
      <c r="U77" s="417"/>
      <c r="V77" s="417"/>
      <c r="W77" s="417"/>
      <c r="X77" s="417"/>
      <c r="Y77" s="417"/>
      <c r="Z77" s="417"/>
    </row>
    <row r="78" spans="1:26" ht="12.75" customHeight="1">
      <c r="A78" s="417"/>
      <c r="B78" s="417"/>
      <c r="C78" s="417"/>
      <c r="D78" s="417"/>
      <c r="E78" s="418"/>
      <c r="F78" s="417"/>
      <c r="G78" s="417"/>
      <c r="H78" s="417"/>
      <c r="I78" s="417"/>
      <c r="J78" s="417"/>
      <c r="K78" s="417"/>
      <c r="L78" s="417"/>
      <c r="M78" s="417"/>
      <c r="N78" s="417"/>
      <c r="O78" s="417"/>
      <c r="P78" s="417"/>
      <c r="Q78" s="417"/>
      <c r="R78" s="417"/>
      <c r="S78" s="417"/>
      <c r="T78" s="417"/>
      <c r="U78" s="417"/>
      <c r="V78" s="417"/>
      <c r="W78" s="417"/>
      <c r="X78" s="417"/>
      <c r="Y78" s="417"/>
      <c r="Z78" s="417"/>
    </row>
    <row r="79" spans="1:26" ht="12.75" customHeight="1">
      <c r="A79" s="417"/>
      <c r="B79" s="417"/>
      <c r="C79" s="417"/>
      <c r="D79" s="417"/>
      <c r="E79" s="418"/>
      <c r="F79" s="417"/>
      <c r="G79" s="417"/>
      <c r="H79" s="417"/>
      <c r="I79" s="417"/>
      <c r="J79" s="417"/>
      <c r="K79" s="417"/>
      <c r="L79" s="417"/>
      <c r="M79" s="417"/>
      <c r="N79" s="417"/>
      <c r="O79" s="417"/>
      <c r="P79" s="417"/>
      <c r="Q79" s="417"/>
      <c r="R79" s="417"/>
      <c r="S79" s="417"/>
      <c r="T79" s="417"/>
      <c r="U79" s="417"/>
      <c r="V79" s="417"/>
      <c r="W79" s="417"/>
      <c r="X79" s="417"/>
      <c r="Y79" s="417"/>
      <c r="Z79" s="417"/>
    </row>
    <row r="80" spans="1:26" ht="12.75" customHeight="1">
      <c r="A80" s="417"/>
      <c r="B80" s="417"/>
      <c r="C80" s="417"/>
      <c r="D80" s="417"/>
      <c r="E80" s="418"/>
      <c r="F80" s="417"/>
      <c r="G80" s="417"/>
      <c r="H80" s="417"/>
      <c r="I80" s="417"/>
      <c r="J80" s="417"/>
      <c r="K80" s="417"/>
      <c r="L80" s="417"/>
      <c r="M80" s="417"/>
      <c r="N80" s="417"/>
      <c r="O80" s="417"/>
      <c r="P80" s="417"/>
      <c r="Q80" s="417"/>
      <c r="R80" s="417"/>
      <c r="S80" s="417"/>
      <c r="T80" s="417"/>
      <c r="U80" s="417"/>
      <c r="V80" s="417"/>
      <c r="W80" s="417"/>
      <c r="X80" s="417"/>
      <c r="Y80" s="417"/>
      <c r="Z80" s="417"/>
    </row>
    <row r="81" spans="1:26" ht="12.75" customHeight="1">
      <c r="A81" s="417"/>
      <c r="B81" s="417"/>
      <c r="C81" s="417"/>
      <c r="D81" s="417"/>
      <c r="E81" s="418"/>
      <c r="F81" s="417"/>
      <c r="G81" s="417"/>
      <c r="H81" s="417"/>
      <c r="I81" s="417"/>
      <c r="J81" s="417"/>
      <c r="K81" s="417"/>
      <c r="L81" s="417"/>
      <c r="M81" s="417"/>
      <c r="N81" s="417"/>
      <c r="O81" s="417"/>
      <c r="P81" s="417"/>
      <c r="Q81" s="417"/>
      <c r="R81" s="417"/>
      <c r="S81" s="417"/>
      <c r="T81" s="417"/>
      <c r="U81" s="417"/>
      <c r="V81" s="417"/>
      <c r="W81" s="417"/>
      <c r="X81" s="417"/>
      <c r="Y81" s="417"/>
      <c r="Z81" s="417"/>
    </row>
    <row r="82" spans="1:26" ht="12.75" customHeight="1">
      <c r="A82" s="417"/>
      <c r="B82" s="417"/>
      <c r="C82" s="417"/>
      <c r="D82" s="417"/>
      <c r="E82" s="418"/>
      <c r="F82" s="417"/>
      <c r="G82" s="417"/>
      <c r="H82" s="417"/>
      <c r="I82" s="417"/>
      <c r="J82" s="417"/>
      <c r="K82" s="417"/>
      <c r="L82" s="417"/>
      <c r="M82" s="417"/>
      <c r="N82" s="417"/>
      <c r="O82" s="417"/>
      <c r="P82" s="417"/>
      <c r="Q82" s="417"/>
      <c r="R82" s="417"/>
      <c r="S82" s="417"/>
      <c r="T82" s="417"/>
      <c r="U82" s="417"/>
      <c r="V82" s="417"/>
      <c r="W82" s="417"/>
      <c r="X82" s="417"/>
      <c r="Y82" s="417"/>
      <c r="Z82" s="417"/>
    </row>
    <row r="83" spans="1:26" ht="12.75" customHeight="1">
      <c r="A83" s="417"/>
      <c r="B83" s="417"/>
      <c r="C83" s="417"/>
      <c r="D83" s="417"/>
      <c r="E83" s="418"/>
      <c r="F83" s="417"/>
      <c r="G83" s="417"/>
      <c r="H83" s="417"/>
      <c r="I83" s="417"/>
      <c r="J83" s="417"/>
      <c r="K83" s="417"/>
      <c r="L83" s="417"/>
      <c r="M83" s="417"/>
      <c r="N83" s="417"/>
      <c r="O83" s="417"/>
      <c r="P83" s="417"/>
      <c r="Q83" s="417"/>
      <c r="R83" s="417"/>
      <c r="S83" s="417"/>
      <c r="T83" s="417"/>
      <c r="U83" s="417"/>
      <c r="V83" s="417"/>
      <c r="W83" s="417"/>
      <c r="X83" s="417"/>
      <c r="Y83" s="417"/>
      <c r="Z83" s="417"/>
    </row>
    <row r="84" spans="1:26" ht="12.75" customHeight="1">
      <c r="A84" s="417"/>
      <c r="B84" s="417"/>
      <c r="C84" s="417"/>
      <c r="D84" s="417"/>
      <c r="E84" s="418"/>
      <c r="F84" s="417"/>
      <c r="G84" s="417"/>
      <c r="H84" s="417"/>
      <c r="I84" s="417"/>
      <c r="J84" s="417"/>
      <c r="K84" s="417"/>
      <c r="L84" s="417"/>
      <c r="M84" s="417"/>
      <c r="N84" s="417"/>
      <c r="O84" s="417"/>
      <c r="P84" s="417"/>
      <c r="Q84" s="417"/>
      <c r="R84" s="417"/>
      <c r="S84" s="417"/>
      <c r="T84" s="417"/>
      <c r="U84" s="417"/>
      <c r="V84" s="417"/>
      <c r="W84" s="417"/>
      <c r="X84" s="417"/>
      <c r="Y84" s="417"/>
      <c r="Z84" s="417"/>
    </row>
    <row r="85" spans="1:26" ht="12.75" customHeight="1">
      <c r="A85" s="417"/>
      <c r="B85" s="417"/>
      <c r="C85" s="417"/>
      <c r="D85" s="417"/>
      <c r="E85" s="418"/>
      <c r="F85" s="417"/>
      <c r="G85" s="417"/>
      <c r="H85" s="417"/>
      <c r="I85" s="417"/>
      <c r="J85" s="417"/>
      <c r="K85" s="417"/>
      <c r="L85" s="417"/>
      <c r="M85" s="417"/>
      <c r="N85" s="417"/>
      <c r="O85" s="417"/>
      <c r="P85" s="417"/>
      <c r="Q85" s="417"/>
      <c r="R85" s="417"/>
      <c r="S85" s="417"/>
      <c r="T85" s="417"/>
      <c r="U85" s="417"/>
      <c r="V85" s="417"/>
      <c r="W85" s="417"/>
      <c r="X85" s="417"/>
      <c r="Y85" s="417"/>
      <c r="Z85" s="417"/>
    </row>
    <row r="86" spans="1:26" ht="12.75" customHeight="1">
      <c r="A86" s="417"/>
      <c r="B86" s="417"/>
      <c r="C86" s="417"/>
      <c r="D86" s="417"/>
      <c r="E86" s="418"/>
      <c r="F86" s="417"/>
      <c r="G86" s="417"/>
      <c r="H86" s="417"/>
      <c r="I86" s="417"/>
      <c r="J86" s="417"/>
      <c r="K86" s="417"/>
      <c r="L86" s="417"/>
      <c r="M86" s="417"/>
      <c r="N86" s="417"/>
      <c r="O86" s="417"/>
      <c r="P86" s="417"/>
      <c r="Q86" s="417"/>
      <c r="R86" s="417"/>
      <c r="S86" s="417"/>
      <c r="T86" s="417"/>
      <c r="U86" s="417"/>
      <c r="V86" s="417"/>
      <c r="W86" s="417"/>
      <c r="X86" s="417"/>
      <c r="Y86" s="417"/>
      <c r="Z86" s="417"/>
    </row>
    <row r="87" spans="1:26" ht="12.75" customHeight="1">
      <c r="A87" s="417"/>
      <c r="B87" s="417"/>
      <c r="C87" s="417"/>
      <c r="D87" s="417"/>
      <c r="E87" s="418"/>
      <c r="F87" s="417"/>
      <c r="G87" s="417"/>
      <c r="H87" s="417"/>
      <c r="I87" s="417"/>
      <c r="J87" s="417"/>
      <c r="K87" s="417"/>
      <c r="L87" s="417"/>
      <c r="M87" s="417"/>
      <c r="N87" s="417"/>
      <c r="O87" s="417"/>
      <c r="P87" s="417"/>
      <c r="Q87" s="417"/>
      <c r="R87" s="417"/>
      <c r="S87" s="417"/>
      <c r="T87" s="417"/>
      <c r="U87" s="417"/>
      <c r="V87" s="417"/>
      <c r="W87" s="417"/>
      <c r="X87" s="417"/>
      <c r="Y87" s="417"/>
      <c r="Z87" s="417"/>
    </row>
    <row r="88" spans="1:26" ht="12.75" customHeight="1">
      <c r="A88" s="417"/>
      <c r="B88" s="417"/>
      <c r="C88" s="417"/>
      <c r="D88" s="417"/>
      <c r="E88" s="418"/>
      <c r="F88" s="417"/>
      <c r="G88" s="417"/>
      <c r="H88" s="417"/>
      <c r="I88" s="417"/>
      <c r="J88" s="417"/>
      <c r="K88" s="417"/>
      <c r="L88" s="417"/>
      <c r="M88" s="417"/>
      <c r="N88" s="417"/>
      <c r="O88" s="417"/>
      <c r="P88" s="417"/>
      <c r="Q88" s="417"/>
      <c r="R88" s="417"/>
      <c r="S88" s="417"/>
      <c r="T88" s="417"/>
      <c r="U88" s="417"/>
      <c r="V88" s="417"/>
      <c r="W88" s="417"/>
      <c r="X88" s="417"/>
      <c r="Y88" s="417"/>
      <c r="Z88" s="417"/>
    </row>
    <row r="89" spans="1:26" ht="12.75" customHeight="1">
      <c r="A89" s="417"/>
      <c r="B89" s="417"/>
      <c r="C89" s="417"/>
      <c r="D89" s="417"/>
      <c r="E89" s="418"/>
      <c r="F89" s="417"/>
      <c r="G89" s="417"/>
      <c r="H89" s="417"/>
      <c r="I89" s="417"/>
      <c r="J89" s="417"/>
      <c r="K89" s="417"/>
      <c r="L89" s="417"/>
      <c r="M89" s="417"/>
      <c r="N89" s="417"/>
      <c r="O89" s="417"/>
      <c r="P89" s="417"/>
      <c r="Q89" s="417"/>
      <c r="R89" s="417"/>
      <c r="S89" s="417"/>
      <c r="T89" s="417"/>
      <c r="U89" s="417"/>
      <c r="V89" s="417"/>
      <c r="W89" s="417"/>
      <c r="X89" s="417"/>
      <c r="Y89" s="417"/>
      <c r="Z89" s="417"/>
    </row>
    <row r="90" spans="1:26" ht="12.75" customHeight="1">
      <c r="A90" s="417"/>
      <c r="B90" s="417"/>
      <c r="C90" s="417"/>
      <c r="D90" s="417"/>
      <c r="E90" s="418"/>
      <c r="F90" s="417"/>
      <c r="G90" s="417"/>
      <c r="H90" s="417"/>
      <c r="I90" s="417"/>
      <c r="J90" s="417"/>
      <c r="K90" s="417"/>
      <c r="L90" s="417"/>
      <c r="M90" s="417"/>
      <c r="N90" s="417"/>
      <c r="O90" s="417"/>
      <c r="P90" s="417"/>
      <c r="Q90" s="417"/>
      <c r="R90" s="417"/>
      <c r="S90" s="417"/>
      <c r="T90" s="417"/>
      <c r="U90" s="417"/>
      <c r="V90" s="417"/>
      <c r="W90" s="417"/>
      <c r="X90" s="417"/>
      <c r="Y90" s="417"/>
      <c r="Z90" s="417"/>
    </row>
    <row r="91" spans="1:26" ht="12.75" customHeight="1">
      <c r="A91" s="417"/>
      <c r="B91" s="417"/>
      <c r="C91" s="417"/>
      <c r="D91" s="417"/>
      <c r="E91" s="418"/>
      <c r="F91" s="417"/>
      <c r="G91" s="417"/>
      <c r="H91" s="417"/>
      <c r="I91" s="417"/>
      <c r="J91" s="417"/>
      <c r="K91" s="417"/>
      <c r="L91" s="417"/>
      <c r="M91" s="417"/>
      <c r="N91" s="417"/>
      <c r="O91" s="417"/>
      <c r="P91" s="417"/>
      <c r="Q91" s="417"/>
      <c r="R91" s="417"/>
      <c r="S91" s="417"/>
      <c r="T91" s="417"/>
      <c r="U91" s="417"/>
      <c r="V91" s="417"/>
      <c r="W91" s="417"/>
      <c r="X91" s="417"/>
      <c r="Y91" s="417"/>
      <c r="Z91" s="417"/>
    </row>
    <row r="92" spans="1:26" ht="12.75" customHeight="1">
      <c r="A92" s="417"/>
      <c r="B92" s="417"/>
      <c r="C92" s="417"/>
      <c r="D92" s="417"/>
      <c r="E92" s="418"/>
      <c r="F92" s="417"/>
      <c r="G92" s="417"/>
      <c r="H92" s="417"/>
      <c r="I92" s="417"/>
      <c r="J92" s="417"/>
      <c r="K92" s="417"/>
      <c r="L92" s="417"/>
      <c r="M92" s="417"/>
      <c r="N92" s="417"/>
      <c r="O92" s="417"/>
      <c r="P92" s="417"/>
      <c r="Q92" s="417"/>
      <c r="R92" s="417"/>
      <c r="S92" s="417"/>
      <c r="T92" s="417"/>
      <c r="U92" s="417"/>
      <c r="V92" s="417"/>
      <c r="W92" s="417"/>
      <c r="X92" s="417"/>
      <c r="Y92" s="417"/>
      <c r="Z92" s="417"/>
    </row>
    <row r="93" spans="1:26" ht="12.75" customHeight="1">
      <c r="A93" s="417"/>
      <c r="B93" s="417"/>
      <c r="C93" s="417"/>
      <c r="D93" s="417"/>
      <c r="E93" s="418"/>
      <c r="F93" s="417"/>
      <c r="G93" s="417"/>
      <c r="H93" s="417"/>
      <c r="I93" s="417"/>
      <c r="J93" s="417"/>
      <c r="K93" s="417"/>
      <c r="L93" s="417"/>
      <c r="M93" s="417"/>
      <c r="N93" s="417"/>
      <c r="O93" s="417"/>
      <c r="P93" s="417"/>
      <c r="Q93" s="417"/>
      <c r="R93" s="417"/>
      <c r="S93" s="417"/>
      <c r="T93" s="417"/>
      <c r="U93" s="417"/>
      <c r="V93" s="417"/>
      <c r="W93" s="417"/>
      <c r="X93" s="417"/>
      <c r="Y93" s="417"/>
      <c r="Z93" s="417"/>
    </row>
    <row r="94" spans="1:26" ht="12.75" customHeight="1">
      <c r="A94" s="417"/>
      <c r="B94" s="417"/>
      <c r="C94" s="417"/>
      <c r="D94" s="417"/>
      <c r="E94" s="418"/>
      <c r="F94" s="417"/>
      <c r="G94" s="417"/>
      <c r="H94" s="417"/>
      <c r="I94" s="417"/>
      <c r="J94" s="417"/>
      <c r="K94" s="417"/>
      <c r="L94" s="417"/>
      <c r="M94" s="417"/>
      <c r="N94" s="417"/>
      <c r="O94" s="417"/>
      <c r="P94" s="417"/>
      <c r="Q94" s="417"/>
      <c r="R94" s="417"/>
      <c r="S94" s="417"/>
      <c r="T94" s="417"/>
      <c r="U94" s="417"/>
      <c r="V94" s="417"/>
      <c r="W94" s="417"/>
      <c r="X94" s="417"/>
      <c r="Y94" s="417"/>
      <c r="Z94" s="417"/>
    </row>
    <row r="95" spans="1:26" ht="12.75" customHeight="1">
      <c r="A95" s="417"/>
      <c r="B95" s="417"/>
      <c r="C95" s="417"/>
      <c r="D95" s="417"/>
      <c r="E95" s="418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7"/>
      <c r="T95" s="417"/>
      <c r="U95" s="417"/>
      <c r="V95" s="417"/>
      <c r="W95" s="417"/>
      <c r="X95" s="417"/>
      <c r="Y95" s="417"/>
      <c r="Z95" s="417"/>
    </row>
    <row r="96" spans="1:26" ht="12.75" customHeight="1">
      <c r="A96" s="417"/>
      <c r="B96" s="417"/>
      <c r="C96" s="417"/>
      <c r="D96" s="417"/>
      <c r="E96" s="418"/>
      <c r="F96" s="417"/>
      <c r="G96" s="417"/>
      <c r="H96" s="417"/>
      <c r="I96" s="417"/>
      <c r="J96" s="417"/>
      <c r="K96" s="417"/>
      <c r="L96" s="417"/>
      <c r="M96" s="417"/>
      <c r="N96" s="417"/>
      <c r="O96" s="417"/>
      <c r="P96" s="417"/>
      <c r="Q96" s="417"/>
      <c r="R96" s="417"/>
      <c r="S96" s="417"/>
      <c r="T96" s="417"/>
      <c r="U96" s="417"/>
      <c r="V96" s="417"/>
      <c r="W96" s="417"/>
      <c r="X96" s="417"/>
      <c r="Y96" s="417"/>
      <c r="Z96" s="417"/>
    </row>
    <row r="97" spans="1:26" ht="12.75" customHeight="1">
      <c r="A97" s="417"/>
      <c r="B97" s="417"/>
      <c r="C97" s="417"/>
      <c r="D97" s="417"/>
      <c r="E97" s="418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7"/>
      <c r="T97" s="417"/>
      <c r="U97" s="417"/>
      <c r="V97" s="417"/>
      <c r="W97" s="417"/>
      <c r="X97" s="417"/>
      <c r="Y97" s="417"/>
      <c r="Z97" s="417"/>
    </row>
    <row r="98" spans="1:26" ht="12.75" customHeight="1">
      <c r="A98" s="417"/>
      <c r="B98" s="417"/>
      <c r="C98" s="417"/>
      <c r="D98" s="417"/>
      <c r="E98" s="418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7"/>
      <c r="T98" s="417"/>
      <c r="U98" s="417"/>
      <c r="V98" s="417"/>
      <c r="W98" s="417"/>
      <c r="X98" s="417"/>
      <c r="Y98" s="417"/>
      <c r="Z98" s="417"/>
    </row>
    <row r="99" spans="1:26" ht="12.75" customHeight="1">
      <c r="A99" s="417"/>
      <c r="B99" s="417"/>
      <c r="C99" s="417"/>
      <c r="D99" s="417"/>
      <c r="E99" s="418"/>
      <c r="F99" s="417"/>
      <c r="G99" s="417"/>
      <c r="H99" s="417"/>
      <c r="I99" s="417"/>
      <c r="J99" s="417"/>
      <c r="K99" s="417"/>
      <c r="L99" s="417"/>
      <c r="M99" s="417"/>
      <c r="N99" s="417"/>
      <c r="O99" s="417"/>
      <c r="P99" s="417"/>
      <c r="Q99" s="417"/>
      <c r="R99" s="417"/>
      <c r="S99" s="417"/>
      <c r="T99" s="417"/>
      <c r="U99" s="417"/>
      <c r="V99" s="417"/>
      <c r="W99" s="417"/>
      <c r="X99" s="417"/>
      <c r="Y99" s="417"/>
      <c r="Z99" s="417"/>
    </row>
    <row r="100" spans="1:26" ht="12.75" customHeight="1">
      <c r="A100" s="417"/>
      <c r="B100" s="417"/>
      <c r="C100" s="417"/>
      <c r="D100" s="417"/>
      <c r="E100" s="418"/>
      <c r="F100" s="417"/>
      <c r="G100" s="417"/>
      <c r="H100" s="417"/>
      <c r="I100" s="417"/>
      <c r="J100" s="417"/>
      <c r="K100" s="417"/>
      <c r="L100" s="417"/>
      <c r="M100" s="417"/>
      <c r="N100" s="417"/>
      <c r="O100" s="417"/>
      <c r="P100" s="417"/>
      <c r="Q100" s="417"/>
      <c r="R100" s="417"/>
      <c r="S100" s="417"/>
      <c r="T100" s="417"/>
      <c r="U100" s="417"/>
      <c r="V100" s="417"/>
      <c r="W100" s="417"/>
      <c r="X100" s="417"/>
      <c r="Y100" s="417"/>
      <c r="Z100" s="417"/>
    </row>
    <row r="101" spans="1:26" ht="12.75" customHeight="1">
      <c r="A101" s="417"/>
      <c r="B101" s="417"/>
      <c r="C101" s="417"/>
      <c r="D101" s="417"/>
      <c r="E101" s="418"/>
      <c r="F101" s="417"/>
      <c r="G101" s="417"/>
      <c r="H101" s="417"/>
      <c r="I101" s="417"/>
      <c r="J101" s="417"/>
      <c r="K101" s="417"/>
      <c r="L101" s="417"/>
      <c r="M101" s="417"/>
      <c r="N101" s="417"/>
      <c r="O101" s="417"/>
      <c r="P101" s="417"/>
      <c r="Q101" s="417"/>
      <c r="R101" s="417"/>
      <c r="S101" s="417"/>
      <c r="T101" s="417"/>
      <c r="U101" s="417"/>
      <c r="V101" s="417"/>
      <c r="W101" s="417"/>
      <c r="X101" s="417"/>
      <c r="Y101" s="417"/>
      <c r="Z101" s="417"/>
    </row>
    <row r="102" spans="1:26" ht="12.75" customHeight="1">
      <c r="A102" s="417"/>
      <c r="B102" s="417"/>
      <c r="C102" s="417"/>
      <c r="D102" s="417"/>
      <c r="E102" s="418"/>
      <c r="F102" s="417"/>
      <c r="G102" s="417"/>
      <c r="H102" s="417"/>
      <c r="I102" s="417"/>
      <c r="J102" s="417"/>
      <c r="K102" s="417"/>
      <c r="L102" s="417"/>
      <c r="M102" s="417"/>
      <c r="N102" s="417"/>
      <c r="O102" s="417"/>
      <c r="P102" s="417"/>
      <c r="Q102" s="417"/>
      <c r="R102" s="417"/>
      <c r="S102" s="417"/>
      <c r="T102" s="417"/>
      <c r="U102" s="417"/>
      <c r="V102" s="417"/>
      <c r="W102" s="417"/>
      <c r="X102" s="417"/>
      <c r="Y102" s="417"/>
      <c r="Z102" s="417"/>
    </row>
    <row r="103" spans="1:26" ht="12.75" customHeight="1">
      <c r="A103" s="417"/>
      <c r="B103" s="417"/>
      <c r="C103" s="417"/>
      <c r="D103" s="417"/>
      <c r="E103" s="418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7"/>
      <c r="T103" s="417"/>
      <c r="U103" s="417"/>
      <c r="V103" s="417"/>
      <c r="W103" s="417"/>
      <c r="X103" s="417"/>
      <c r="Y103" s="417"/>
      <c r="Z103" s="417"/>
    </row>
    <row r="104" spans="1:26" ht="12.75" customHeight="1">
      <c r="A104" s="417"/>
      <c r="B104" s="417"/>
      <c r="C104" s="417"/>
      <c r="D104" s="417"/>
      <c r="E104" s="418"/>
      <c r="F104" s="417"/>
      <c r="G104" s="417"/>
      <c r="H104" s="417"/>
      <c r="I104" s="417"/>
      <c r="J104" s="417"/>
      <c r="K104" s="417"/>
      <c r="L104" s="417"/>
      <c r="M104" s="417"/>
      <c r="N104" s="417"/>
      <c r="O104" s="417"/>
      <c r="P104" s="417"/>
      <c r="Q104" s="417"/>
      <c r="R104" s="417"/>
      <c r="S104" s="417"/>
      <c r="T104" s="417"/>
      <c r="U104" s="417"/>
      <c r="V104" s="417"/>
      <c r="W104" s="417"/>
      <c r="X104" s="417"/>
      <c r="Y104" s="417"/>
      <c r="Z104" s="417"/>
    </row>
    <row r="105" spans="1:26" ht="12.75" customHeight="1">
      <c r="A105" s="417"/>
      <c r="B105" s="417"/>
      <c r="C105" s="417"/>
      <c r="D105" s="417"/>
      <c r="E105" s="418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17"/>
      <c r="T105" s="417"/>
      <c r="U105" s="417"/>
      <c r="V105" s="417"/>
      <c r="W105" s="417"/>
      <c r="X105" s="417"/>
      <c r="Y105" s="417"/>
      <c r="Z105" s="417"/>
    </row>
    <row r="106" spans="1:26" ht="12.75" customHeight="1">
      <c r="A106" s="417"/>
      <c r="B106" s="417"/>
      <c r="C106" s="417"/>
      <c r="D106" s="417"/>
      <c r="E106" s="418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7"/>
      <c r="T106" s="417"/>
      <c r="U106" s="417"/>
      <c r="V106" s="417"/>
      <c r="W106" s="417"/>
      <c r="X106" s="417"/>
      <c r="Y106" s="417"/>
      <c r="Z106" s="417"/>
    </row>
    <row r="107" spans="1:26" ht="12.75" customHeight="1">
      <c r="A107" s="417"/>
      <c r="B107" s="417"/>
      <c r="C107" s="417"/>
      <c r="D107" s="417"/>
      <c r="E107" s="418"/>
      <c r="F107" s="417"/>
      <c r="G107" s="417"/>
      <c r="H107" s="417"/>
      <c r="I107" s="417"/>
      <c r="J107" s="417"/>
      <c r="K107" s="417"/>
      <c r="L107" s="417"/>
      <c r="M107" s="417"/>
      <c r="N107" s="417"/>
      <c r="O107" s="417"/>
      <c r="P107" s="417"/>
      <c r="Q107" s="417"/>
      <c r="R107" s="417"/>
      <c r="S107" s="417"/>
      <c r="T107" s="417"/>
      <c r="U107" s="417"/>
      <c r="V107" s="417"/>
      <c r="W107" s="417"/>
      <c r="X107" s="417"/>
      <c r="Y107" s="417"/>
      <c r="Z107" s="417"/>
    </row>
    <row r="108" spans="1:26" ht="12.75" customHeight="1">
      <c r="A108" s="417"/>
      <c r="B108" s="417"/>
      <c r="C108" s="417"/>
      <c r="D108" s="417"/>
      <c r="E108" s="418"/>
      <c r="F108" s="417"/>
      <c r="G108" s="417"/>
      <c r="H108" s="417"/>
      <c r="I108" s="417"/>
      <c r="J108" s="417"/>
      <c r="K108" s="417"/>
      <c r="L108" s="417"/>
      <c r="M108" s="417"/>
      <c r="N108" s="417"/>
      <c r="O108" s="417"/>
      <c r="P108" s="417"/>
      <c r="Q108" s="417"/>
      <c r="R108" s="417"/>
      <c r="S108" s="417"/>
      <c r="T108" s="417"/>
      <c r="U108" s="417"/>
      <c r="V108" s="417"/>
      <c r="W108" s="417"/>
      <c r="X108" s="417"/>
      <c r="Y108" s="417"/>
      <c r="Z108" s="417"/>
    </row>
    <row r="109" spans="1:26" ht="12.75" customHeight="1">
      <c r="A109" s="417"/>
      <c r="B109" s="417"/>
      <c r="C109" s="417"/>
      <c r="D109" s="417"/>
      <c r="E109" s="418"/>
      <c r="F109" s="417"/>
      <c r="G109" s="417"/>
      <c r="H109" s="417"/>
      <c r="I109" s="417"/>
      <c r="J109" s="417"/>
      <c r="K109" s="417"/>
      <c r="L109" s="417"/>
      <c r="M109" s="417"/>
      <c r="N109" s="417"/>
      <c r="O109" s="417"/>
      <c r="P109" s="417"/>
      <c r="Q109" s="417"/>
      <c r="R109" s="417"/>
      <c r="S109" s="417"/>
      <c r="T109" s="417"/>
      <c r="U109" s="417"/>
      <c r="V109" s="417"/>
      <c r="W109" s="417"/>
      <c r="X109" s="417"/>
      <c r="Y109" s="417"/>
      <c r="Z109" s="417"/>
    </row>
    <row r="110" spans="1:26" ht="12.75" customHeight="1">
      <c r="A110" s="417"/>
      <c r="B110" s="417"/>
      <c r="C110" s="417"/>
      <c r="D110" s="417"/>
      <c r="E110" s="418"/>
      <c r="F110" s="417"/>
      <c r="G110" s="417"/>
      <c r="H110" s="417"/>
      <c r="I110" s="417"/>
      <c r="J110" s="417"/>
      <c r="K110" s="417"/>
      <c r="L110" s="417"/>
      <c r="M110" s="417"/>
      <c r="N110" s="417"/>
      <c r="O110" s="417"/>
      <c r="P110" s="417"/>
      <c r="Q110" s="417"/>
      <c r="R110" s="417"/>
      <c r="S110" s="417"/>
      <c r="T110" s="417"/>
      <c r="U110" s="417"/>
      <c r="V110" s="417"/>
      <c r="W110" s="417"/>
      <c r="X110" s="417"/>
      <c r="Y110" s="417"/>
      <c r="Z110" s="417"/>
    </row>
    <row r="111" spans="1:26" ht="12.75" customHeight="1">
      <c r="A111" s="417"/>
      <c r="B111" s="417"/>
      <c r="C111" s="417"/>
      <c r="D111" s="417"/>
      <c r="E111" s="418"/>
      <c r="F111" s="417"/>
      <c r="G111" s="417"/>
      <c r="H111" s="417"/>
      <c r="I111" s="417"/>
      <c r="J111" s="417"/>
      <c r="K111" s="417"/>
      <c r="L111" s="417"/>
      <c r="M111" s="417"/>
      <c r="N111" s="417"/>
      <c r="O111" s="417"/>
      <c r="P111" s="417"/>
      <c r="Q111" s="417"/>
      <c r="R111" s="417"/>
      <c r="S111" s="417"/>
      <c r="T111" s="417"/>
      <c r="U111" s="417"/>
      <c r="V111" s="417"/>
      <c r="W111" s="417"/>
      <c r="X111" s="417"/>
      <c r="Y111" s="417"/>
      <c r="Z111" s="417"/>
    </row>
    <row r="112" spans="1:26" ht="12.75" customHeight="1">
      <c r="A112" s="417"/>
      <c r="B112" s="417"/>
      <c r="C112" s="417"/>
      <c r="D112" s="417"/>
      <c r="E112" s="418"/>
      <c r="F112" s="417"/>
      <c r="G112" s="417"/>
      <c r="H112" s="417"/>
      <c r="I112" s="417"/>
      <c r="J112" s="417"/>
      <c r="K112" s="417"/>
      <c r="L112" s="417"/>
      <c r="M112" s="417"/>
      <c r="N112" s="417"/>
      <c r="O112" s="417"/>
      <c r="P112" s="417"/>
      <c r="Q112" s="417"/>
      <c r="R112" s="417"/>
      <c r="S112" s="417"/>
      <c r="T112" s="417"/>
      <c r="U112" s="417"/>
      <c r="V112" s="417"/>
      <c r="W112" s="417"/>
      <c r="X112" s="417"/>
      <c r="Y112" s="417"/>
      <c r="Z112" s="417"/>
    </row>
    <row r="113" spans="1:26" ht="12.75" customHeight="1">
      <c r="A113" s="417"/>
      <c r="B113" s="417"/>
      <c r="C113" s="417"/>
      <c r="D113" s="417"/>
      <c r="E113" s="418"/>
      <c r="F113" s="417"/>
      <c r="G113" s="417"/>
      <c r="H113" s="417"/>
      <c r="I113" s="417"/>
      <c r="J113" s="417"/>
      <c r="K113" s="417"/>
      <c r="L113" s="417"/>
      <c r="M113" s="417"/>
      <c r="N113" s="417"/>
      <c r="O113" s="417"/>
      <c r="P113" s="417"/>
      <c r="Q113" s="417"/>
      <c r="R113" s="417"/>
      <c r="S113" s="417"/>
      <c r="T113" s="417"/>
      <c r="U113" s="417"/>
      <c r="V113" s="417"/>
      <c r="W113" s="417"/>
      <c r="X113" s="417"/>
      <c r="Y113" s="417"/>
      <c r="Z113" s="417"/>
    </row>
    <row r="114" spans="1:26" ht="12.75" customHeight="1">
      <c r="A114" s="417"/>
      <c r="B114" s="417"/>
      <c r="C114" s="417"/>
      <c r="D114" s="417"/>
      <c r="E114" s="418"/>
      <c r="F114" s="417"/>
      <c r="G114" s="417"/>
      <c r="H114" s="417"/>
      <c r="I114" s="417"/>
      <c r="J114" s="417"/>
      <c r="K114" s="417"/>
      <c r="L114" s="417"/>
      <c r="M114" s="417"/>
      <c r="N114" s="417"/>
      <c r="O114" s="417"/>
      <c r="P114" s="417"/>
      <c r="Q114" s="417"/>
      <c r="R114" s="417"/>
      <c r="S114" s="417"/>
      <c r="T114" s="417"/>
      <c r="U114" s="417"/>
      <c r="V114" s="417"/>
      <c r="W114" s="417"/>
      <c r="X114" s="417"/>
      <c r="Y114" s="417"/>
      <c r="Z114" s="417"/>
    </row>
    <row r="115" spans="1:26" ht="12.75" customHeight="1">
      <c r="A115" s="417"/>
      <c r="B115" s="417"/>
      <c r="C115" s="417"/>
      <c r="D115" s="417"/>
      <c r="E115" s="418"/>
      <c r="F115" s="417"/>
      <c r="G115" s="417"/>
      <c r="H115" s="417"/>
      <c r="I115" s="417"/>
      <c r="J115" s="417"/>
      <c r="K115" s="417"/>
      <c r="L115" s="417"/>
      <c r="M115" s="417"/>
      <c r="N115" s="417"/>
      <c r="O115" s="417"/>
      <c r="P115" s="417"/>
      <c r="Q115" s="417"/>
      <c r="R115" s="417"/>
      <c r="S115" s="417"/>
      <c r="T115" s="417"/>
      <c r="U115" s="417"/>
      <c r="V115" s="417"/>
      <c r="W115" s="417"/>
      <c r="X115" s="417"/>
      <c r="Y115" s="417"/>
      <c r="Z115" s="417"/>
    </row>
    <row r="116" spans="1:26" ht="12.75" customHeight="1">
      <c r="A116" s="417"/>
      <c r="B116" s="417"/>
      <c r="C116" s="417"/>
      <c r="D116" s="417"/>
      <c r="E116" s="418"/>
      <c r="F116" s="417"/>
      <c r="G116" s="417"/>
      <c r="H116" s="417"/>
      <c r="I116" s="417"/>
      <c r="J116" s="417"/>
      <c r="K116" s="417"/>
      <c r="L116" s="417"/>
      <c r="M116" s="417"/>
      <c r="N116" s="417"/>
      <c r="O116" s="417"/>
      <c r="P116" s="417"/>
      <c r="Q116" s="417"/>
      <c r="R116" s="417"/>
      <c r="S116" s="417"/>
      <c r="T116" s="417"/>
      <c r="U116" s="417"/>
      <c r="V116" s="417"/>
      <c r="W116" s="417"/>
      <c r="X116" s="417"/>
      <c r="Y116" s="417"/>
      <c r="Z116" s="417"/>
    </row>
    <row r="117" spans="1:26" ht="12.75" customHeight="1">
      <c r="A117" s="417"/>
      <c r="B117" s="417"/>
      <c r="C117" s="417"/>
      <c r="D117" s="417"/>
      <c r="E117" s="418"/>
      <c r="F117" s="417"/>
      <c r="G117" s="417"/>
      <c r="H117" s="417"/>
      <c r="I117" s="417"/>
      <c r="J117" s="417"/>
      <c r="K117" s="417"/>
      <c r="L117" s="417"/>
      <c r="M117" s="417"/>
      <c r="N117" s="417"/>
      <c r="O117" s="417"/>
      <c r="P117" s="417"/>
      <c r="Q117" s="417"/>
      <c r="R117" s="417"/>
      <c r="S117" s="417"/>
      <c r="T117" s="417"/>
      <c r="U117" s="417"/>
      <c r="V117" s="417"/>
      <c r="W117" s="417"/>
      <c r="X117" s="417"/>
      <c r="Y117" s="417"/>
      <c r="Z117" s="417"/>
    </row>
    <row r="118" spans="1:26" ht="12.75" customHeight="1">
      <c r="A118" s="417"/>
      <c r="B118" s="417"/>
      <c r="C118" s="417"/>
      <c r="D118" s="417"/>
      <c r="E118" s="418"/>
      <c r="F118" s="417"/>
      <c r="G118" s="417"/>
      <c r="H118" s="417"/>
      <c r="I118" s="417"/>
      <c r="J118" s="417"/>
      <c r="K118" s="417"/>
      <c r="L118" s="417"/>
      <c r="M118" s="417"/>
      <c r="N118" s="417"/>
      <c r="O118" s="417"/>
      <c r="P118" s="417"/>
      <c r="Q118" s="417"/>
      <c r="R118" s="417"/>
      <c r="S118" s="417"/>
      <c r="T118" s="417"/>
      <c r="U118" s="417"/>
      <c r="V118" s="417"/>
      <c r="W118" s="417"/>
      <c r="X118" s="417"/>
      <c r="Y118" s="417"/>
      <c r="Z118" s="417"/>
    </row>
    <row r="119" spans="1:26" ht="12.75" customHeight="1">
      <c r="A119" s="417"/>
      <c r="B119" s="417"/>
      <c r="C119" s="417"/>
      <c r="D119" s="417"/>
      <c r="E119" s="418"/>
      <c r="F119" s="417"/>
      <c r="G119" s="417"/>
      <c r="H119" s="417"/>
      <c r="I119" s="417"/>
      <c r="J119" s="417"/>
      <c r="K119" s="417"/>
      <c r="L119" s="417"/>
      <c r="M119" s="417"/>
      <c r="N119" s="417"/>
      <c r="O119" s="417"/>
      <c r="P119" s="417"/>
      <c r="Q119" s="417"/>
      <c r="R119" s="417"/>
      <c r="S119" s="417"/>
      <c r="T119" s="417"/>
      <c r="U119" s="417"/>
      <c r="V119" s="417"/>
      <c r="W119" s="417"/>
      <c r="X119" s="417"/>
      <c r="Y119" s="417"/>
      <c r="Z119" s="417"/>
    </row>
    <row r="120" spans="1:26" ht="12.75" customHeight="1">
      <c r="A120" s="417"/>
      <c r="B120" s="417"/>
      <c r="C120" s="417"/>
      <c r="D120" s="417"/>
      <c r="E120" s="418"/>
      <c r="F120" s="417"/>
      <c r="G120" s="417"/>
      <c r="H120" s="417"/>
      <c r="I120" s="417"/>
      <c r="J120" s="417"/>
      <c r="K120" s="417"/>
      <c r="L120" s="417"/>
      <c r="M120" s="417"/>
      <c r="N120" s="417"/>
      <c r="O120" s="417"/>
      <c r="P120" s="417"/>
      <c r="Q120" s="417"/>
      <c r="R120" s="417"/>
      <c r="S120" s="417"/>
      <c r="T120" s="417"/>
      <c r="U120" s="417"/>
      <c r="V120" s="417"/>
      <c r="W120" s="417"/>
      <c r="X120" s="417"/>
      <c r="Y120" s="417"/>
      <c r="Z120" s="417"/>
    </row>
    <row r="121" spans="1:26" ht="12.75" customHeight="1">
      <c r="A121" s="417"/>
      <c r="B121" s="417"/>
      <c r="C121" s="417"/>
      <c r="D121" s="417"/>
      <c r="E121" s="418"/>
      <c r="F121" s="417"/>
      <c r="G121" s="417"/>
      <c r="H121" s="417"/>
      <c r="I121" s="417"/>
      <c r="J121" s="417"/>
      <c r="K121" s="417"/>
      <c r="L121" s="417"/>
      <c r="M121" s="417"/>
      <c r="N121" s="417"/>
      <c r="O121" s="417"/>
      <c r="P121" s="417"/>
      <c r="Q121" s="417"/>
      <c r="R121" s="417"/>
      <c r="S121" s="417"/>
      <c r="T121" s="417"/>
      <c r="U121" s="417"/>
      <c r="V121" s="417"/>
      <c r="W121" s="417"/>
      <c r="X121" s="417"/>
      <c r="Y121" s="417"/>
      <c r="Z121" s="417"/>
    </row>
    <row r="122" spans="1:26" ht="12.75" customHeight="1">
      <c r="A122" s="417"/>
      <c r="B122" s="417"/>
      <c r="C122" s="417"/>
      <c r="D122" s="417"/>
      <c r="E122" s="418"/>
      <c r="F122" s="417"/>
      <c r="G122" s="417"/>
      <c r="H122" s="417"/>
      <c r="I122" s="417"/>
      <c r="J122" s="417"/>
      <c r="K122" s="417"/>
      <c r="L122" s="417"/>
      <c r="M122" s="417"/>
      <c r="N122" s="417"/>
      <c r="O122" s="417"/>
      <c r="P122" s="417"/>
      <c r="Q122" s="417"/>
      <c r="R122" s="417"/>
      <c r="S122" s="417"/>
      <c r="T122" s="417"/>
      <c r="U122" s="417"/>
      <c r="V122" s="417"/>
      <c r="W122" s="417"/>
      <c r="X122" s="417"/>
      <c r="Y122" s="417"/>
      <c r="Z122" s="417"/>
    </row>
    <row r="123" spans="1:26" ht="12.75" customHeight="1">
      <c r="A123" s="417"/>
      <c r="B123" s="417"/>
      <c r="C123" s="417"/>
      <c r="D123" s="417"/>
      <c r="E123" s="418"/>
      <c r="F123" s="417"/>
      <c r="G123" s="417"/>
      <c r="H123" s="417"/>
      <c r="I123" s="417"/>
      <c r="J123" s="417"/>
      <c r="K123" s="417"/>
      <c r="L123" s="417"/>
      <c r="M123" s="417"/>
      <c r="N123" s="417"/>
      <c r="O123" s="417"/>
      <c r="P123" s="417"/>
      <c r="Q123" s="417"/>
      <c r="R123" s="417"/>
      <c r="S123" s="417"/>
      <c r="T123" s="417"/>
      <c r="U123" s="417"/>
      <c r="V123" s="417"/>
      <c r="W123" s="417"/>
      <c r="X123" s="417"/>
      <c r="Y123" s="417"/>
      <c r="Z123" s="417"/>
    </row>
    <row r="124" spans="1:26" ht="12.75" customHeight="1">
      <c r="A124" s="417"/>
      <c r="B124" s="417"/>
      <c r="C124" s="417"/>
      <c r="D124" s="417"/>
      <c r="E124" s="418"/>
      <c r="F124" s="417"/>
      <c r="G124" s="417"/>
      <c r="H124" s="417"/>
      <c r="I124" s="417"/>
      <c r="J124" s="417"/>
      <c r="K124" s="417"/>
      <c r="L124" s="417"/>
      <c r="M124" s="417"/>
      <c r="N124" s="417"/>
      <c r="O124" s="417"/>
      <c r="P124" s="417"/>
      <c r="Q124" s="417"/>
      <c r="R124" s="417"/>
      <c r="S124" s="417"/>
      <c r="T124" s="417"/>
      <c r="U124" s="417"/>
      <c r="V124" s="417"/>
      <c r="W124" s="417"/>
      <c r="X124" s="417"/>
      <c r="Y124" s="417"/>
      <c r="Z124" s="417"/>
    </row>
    <row r="125" spans="1:26" ht="12.75" customHeight="1">
      <c r="A125" s="417"/>
      <c r="B125" s="417"/>
      <c r="C125" s="417"/>
      <c r="D125" s="417"/>
      <c r="E125" s="418"/>
      <c r="F125" s="417"/>
      <c r="G125" s="417"/>
      <c r="H125" s="417"/>
      <c r="I125" s="417"/>
      <c r="J125" s="417"/>
      <c r="K125" s="417"/>
      <c r="L125" s="417"/>
      <c r="M125" s="417"/>
      <c r="N125" s="417"/>
      <c r="O125" s="417"/>
      <c r="P125" s="417"/>
      <c r="Q125" s="417"/>
      <c r="R125" s="417"/>
      <c r="S125" s="417"/>
      <c r="T125" s="417"/>
      <c r="U125" s="417"/>
      <c r="V125" s="417"/>
      <c r="W125" s="417"/>
      <c r="X125" s="417"/>
      <c r="Y125" s="417"/>
      <c r="Z125" s="417"/>
    </row>
    <row r="126" spans="1:26" ht="12.75" customHeight="1">
      <c r="A126" s="417"/>
      <c r="B126" s="417"/>
      <c r="C126" s="417"/>
      <c r="D126" s="417"/>
      <c r="E126" s="418"/>
      <c r="F126" s="417"/>
      <c r="G126" s="417"/>
      <c r="H126" s="417"/>
      <c r="I126" s="417"/>
      <c r="J126" s="417"/>
      <c r="K126" s="417"/>
      <c r="L126" s="417"/>
      <c r="M126" s="417"/>
      <c r="N126" s="417"/>
      <c r="O126" s="417"/>
      <c r="P126" s="417"/>
      <c r="Q126" s="417"/>
      <c r="R126" s="417"/>
      <c r="S126" s="417"/>
      <c r="T126" s="417"/>
      <c r="U126" s="417"/>
      <c r="V126" s="417"/>
      <c r="W126" s="417"/>
      <c r="X126" s="417"/>
      <c r="Y126" s="417"/>
      <c r="Z126" s="417"/>
    </row>
    <row r="127" spans="1:26" ht="12.75" customHeight="1">
      <c r="A127" s="417"/>
      <c r="B127" s="417"/>
      <c r="C127" s="417"/>
      <c r="D127" s="417"/>
      <c r="E127" s="418"/>
      <c r="F127" s="417"/>
      <c r="G127" s="417"/>
      <c r="H127" s="417"/>
      <c r="I127" s="417"/>
      <c r="J127" s="417"/>
      <c r="K127" s="417"/>
      <c r="L127" s="417"/>
      <c r="M127" s="417"/>
      <c r="N127" s="417"/>
      <c r="O127" s="417"/>
      <c r="P127" s="417"/>
      <c r="Q127" s="417"/>
      <c r="R127" s="417"/>
      <c r="S127" s="417"/>
      <c r="T127" s="417"/>
      <c r="U127" s="417"/>
      <c r="V127" s="417"/>
      <c r="W127" s="417"/>
      <c r="X127" s="417"/>
      <c r="Y127" s="417"/>
      <c r="Z127" s="417"/>
    </row>
    <row r="128" spans="1:26" ht="12.75" customHeight="1">
      <c r="A128" s="417"/>
      <c r="B128" s="417"/>
      <c r="C128" s="417"/>
      <c r="D128" s="417"/>
      <c r="E128" s="418"/>
      <c r="F128" s="417"/>
      <c r="G128" s="417"/>
      <c r="H128" s="417"/>
      <c r="I128" s="417"/>
      <c r="J128" s="417"/>
      <c r="K128" s="417"/>
      <c r="L128" s="417"/>
      <c r="M128" s="417"/>
      <c r="N128" s="417"/>
      <c r="O128" s="417"/>
      <c r="P128" s="417"/>
      <c r="Q128" s="417"/>
      <c r="R128" s="417"/>
      <c r="S128" s="417"/>
      <c r="T128" s="417"/>
      <c r="U128" s="417"/>
      <c r="V128" s="417"/>
      <c r="W128" s="417"/>
      <c r="X128" s="417"/>
      <c r="Y128" s="417"/>
      <c r="Z128" s="417"/>
    </row>
    <row r="129" spans="1:26" ht="12.75" customHeight="1">
      <c r="A129" s="417"/>
      <c r="B129" s="417"/>
      <c r="C129" s="417"/>
      <c r="D129" s="417"/>
      <c r="E129" s="418"/>
      <c r="F129" s="417"/>
      <c r="G129" s="417"/>
      <c r="H129" s="417"/>
      <c r="I129" s="417"/>
      <c r="J129" s="417"/>
      <c r="K129" s="417"/>
      <c r="L129" s="417"/>
      <c r="M129" s="417"/>
      <c r="N129" s="417"/>
      <c r="O129" s="417"/>
      <c r="P129" s="417"/>
      <c r="Q129" s="417"/>
      <c r="R129" s="417"/>
      <c r="S129" s="417"/>
      <c r="T129" s="417"/>
      <c r="U129" s="417"/>
      <c r="V129" s="417"/>
      <c r="W129" s="417"/>
      <c r="X129" s="417"/>
      <c r="Y129" s="417"/>
      <c r="Z129" s="417"/>
    </row>
    <row r="130" spans="1:26" ht="12.75" customHeight="1">
      <c r="A130" s="417"/>
      <c r="B130" s="417"/>
      <c r="C130" s="417"/>
      <c r="D130" s="417"/>
      <c r="E130" s="418"/>
      <c r="F130" s="417"/>
      <c r="G130" s="417"/>
      <c r="H130" s="417"/>
      <c r="I130" s="417"/>
      <c r="J130" s="417"/>
      <c r="K130" s="417"/>
      <c r="L130" s="417"/>
      <c r="M130" s="417"/>
      <c r="N130" s="417"/>
      <c r="O130" s="417"/>
      <c r="P130" s="417"/>
      <c r="Q130" s="417"/>
      <c r="R130" s="417"/>
      <c r="S130" s="417"/>
      <c r="T130" s="417"/>
      <c r="U130" s="417"/>
      <c r="V130" s="417"/>
      <c r="W130" s="417"/>
      <c r="X130" s="417"/>
      <c r="Y130" s="417"/>
      <c r="Z130" s="417"/>
    </row>
    <row r="131" spans="1:26" ht="12.75" customHeight="1">
      <c r="A131" s="417"/>
      <c r="B131" s="417"/>
      <c r="C131" s="417"/>
      <c r="D131" s="417"/>
      <c r="E131" s="418"/>
      <c r="F131" s="417"/>
      <c r="G131" s="417"/>
      <c r="H131" s="417"/>
      <c r="I131" s="417"/>
      <c r="J131" s="417"/>
      <c r="K131" s="417"/>
      <c r="L131" s="417"/>
      <c r="M131" s="417"/>
      <c r="N131" s="417"/>
      <c r="O131" s="417"/>
      <c r="P131" s="417"/>
      <c r="Q131" s="417"/>
      <c r="R131" s="417"/>
      <c r="S131" s="417"/>
      <c r="T131" s="417"/>
      <c r="U131" s="417"/>
      <c r="V131" s="417"/>
      <c r="W131" s="417"/>
      <c r="X131" s="417"/>
      <c r="Y131" s="417"/>
      <c r="Z131" s="417"/>
    </row>
    <row r="132" spans="1:26" ht="12.75" customHeight="1">
      <c r="A132" s="417"/>
      <c r="B132" s="417"/>
      <c r="C132" s="417"/>
      <c r="D132" s="417"/>
      <c r="E132" s="418"/>
      <c r="F132" s="417"/>
      <c r="G132" s="417"/>
      <c r="H132" s="417"/>
      <c r="I132" s="417"/>
      <c r="J132" s="417"/>
      <c r="K132" s="417"/>
      <c r="L132" s="417"/>
      <c r="M132" s="417"/>
      <c r="N132" s="417"/>
      <c r="O132" s="417"/>
      <c r="P132" s="417"/>
      <c r="Q132" s="417"/>
      <c r="R132" s="417"/>
      <c r="S132" s="417"/>
      <c r="T132" s="417"/>
      <c r="U132" s="417"/>
      <c r="V132" s="417"/>
      <c r="W132" s="417"/>
      <c r="X132" s="417"/>
      <c r="Y132" s="417"/>
      <c r="Z132" s="417"/>
    </row>
    <row r="133" spans="1:26" ht="12.75" customHeight="1">
      <c r="A133" s="417"/>
      <c r="B133" s="417"/>
      <c r="C133" s="417"/>
      <c r="D133" s="417"/>
      <c r="E133" s="418"/>
      <c r="F133" s="417"/>
      <c r="G133" s="417"/>
      <c r="H133" s="417"/>
      <c r="I133" s="417"/>
      <c r="J133" s="417"/>
      <c r="K133" s="417"/>
      <c r="L133" s="417"/>
      <c r="M133" s="417"/>
      <c r="N133" s="417"/>
      <c r="O133" s="417"/>
      <c r="P133" s="417"/>
      <c r="Q133" s="417"/>
      <c r="R133" s="417"/>
      <c r="S133" s="417"/>
      <c r="T133" s="417"/>
      <c r="U133" s="417"/>
      <c r="V133" s="417"/>
      <c r="W133" s="417"/>
      <c r="X133" s="417"/>
      <c r="Y133" s="417"/>
      <c r="Z133" s="417"/>
    </row>
    <row r="134" spans="1:26" ht="12.75" customHeight="1">
      <c r="A134" s="417"/>
      <c r="B134" s="417"/>
      <c r="C134" s="417"/>
      <c r="D134" s="417"/>
      <c r="E134" s="418"/>
      <c r="F134" s="417"/>
      <c r="G134" s="417"/>
      <c r="H134" s="417"/>
      <c r="I134" s="417"/>
      <c r="J134" s="417"/>
      <c r="K134" s="417"/>
      <c r="L134" s="417"/>
      <c r="M134" s="417"/>
      <c r="N134" s="417"/>
      <c r="O134" s="417"/>
      <c r="P134" s="417"/>
      <c r="Q134" s="417"/>
      <c r="R134" s="417"/>
      <c r="S134" s="417"/>
      <c r="T134" s="417"/>
      <c r="U134" s="417"/>
      <c r="V134" s="417"/>
      <c r="W134" s="417"/>
      <c r="X134" s="417"/>
      <c r="Y134" s="417"/>
      <c r="Z134" s="417"/>
    </row>
    <row r="135" spans="1:26" ht="12.75" customHeight="1">
      <c r="A135" s="417"/>
      <c r="B135" s="417"/>
      <c r="C135" s="417"/>
      <c r="D135" s="417"/>
      <c r="E135" s="418"/>
      <c r="F135" s="417"/>
      <c r="G135" s="417"/>
      <c r="H135" s="417"/>
      <c r="I135" s="417"/>
      <c r="J135" s="417"/>
      <c r="K135" s="417"/>
      <c r="L135" s="417"/>
      <c r="M135" s="417"/>
      <c r="N135" s="417"/>
      <c r="O135" s="417"/>
      <c r="P135" s="417"/>
      <c r="Q135" s="417"/>
      <c r="R135" s="417"/>
      <c r="S135" s="417"/>
      <c r="T135" s="417"/>
      <c r="U135" s="417"/>
      <c r="V135" s="417"/>
      <c r="W135" s="417"/>
      <c r="X135" s="417"/>
      <c r="Y135" s="417"/>
      <c r="Z135" s="417"/>
    </row>
    <row r="136" spans="1:26" ht="12.75" customHeight="1">
      <c r="A136" s="417"/>
      <c r="B136" s="417"/>
      <c r="C136" s="417"/>
      <c r="D136" s="417"/>
      <c r="E136" s="418"/>
      <c r="F136" s="417"/>
      <c r="G136" s="417"/>
      <c r="H136" s="417"/>
      <c r="I136" s="417"/>
      <c r="J136" s="417"/>
      <c r="K136" s="417"/>
      <c r="L136" s="417"/>
      <c r="M136" s="417"/>
      <c r="N136" s="417"/>
      <c r="O136" s="417"/>
      <c r="P136" s="417"/>
      <c r="Q136" s="417"/>
      <c r="R136" s="417"/>
      <c r="S136" s="417"/>
      <c r="T136" s="417"/>
      <c r="U136" s="417"/>
      <c r="V136" s="417"/>
      <c r="W136" s="417"/>
      <c r="X136" s="417"/>
      <c r="Y136" s="417"/>
      <c r="Z136" s="417"/>
    </row>
    <row r="137" spans="1:26" ht="12.75" customHeight="1">
      <c r="A137" s="417"/>
      <c r="B137" s="417"/>
      <c r="C137" s="417"/>
      <c r="D137" s="417"/>
      <c r="E137" s="418"/>
      <c r="F137" s="417"/>
      <c r="G137" s="417"/>
      <c r="H137" s="417"/>
      <c r="I137" s="417"/>
      <c r="J137" s="417"/>
      <c r="K137" s="417"/>
      <c r="L137" s="417"/>
      <c r="M137" s="417"/>
      <c r="N137" s="417"/>
      <c r="O137" s="417"/>
      <c r="P137" s="417"/>
      <c r="Q137" s="417"/>
      <c r="R137" s="417"/>
      <c r="S137" s="417"/>
      <c r="T137" s="417"/>
      <c r="U137" s="417"/>
      <c r="V137" s="417"/>
      <c r="W137" s="417"/>
      <c r="X137" s="417"/>
      <c r="Y137" s="417"/>
      <c r="Z137" s="417"/>
    </row>
    <row r="138" spans="1:26" ht="12.75" customHeight="1">
      <c r="A138" s="417"/>
      <c r="B138" s="417"/>
      <c r="C138" s="417"/>
      <c r="D138" s="417"/>
      <c r="E138" s="418"/>
      <c r="F138" s="417"/>
      <c r="G138" s="417"/>
      <c r="H138" s="417"/>
      <c r="I138" s="417"/>
      <c r="J138" s="417"/>
      <c r="K138" s="417"/>
      <c r="L138" s="417"/>
      <c r="M138" s="417"/>
      <c r="N138" s="417"/>
      <c r="O138" s="417"/>
      <c r="P138" s="417"/>
      <c r="Q138" s="417"/>
      <c r="R138" s="417"/>
      <c r="S138" s="417"/>
      <c r="T138" s="417"/>
      <c r="U138" s="417"/>
      <c r="V138" s="417"/>
      <c r="W138" s="417"/>
      <c r="X138" s="417"/>
      <c r="Y138" s="417"/>
      <c r="Z138" s="417"/>
    </row>
    <row r="139" spans="1:26" ht="12.75" customHeight="1">
      <c r="A139" s="417"/>
      <c r="B139" s="417"/>
      <c r="C139" s="417"/>
      <c r="D139" s="417"/>
      <c r="E139" s="418"/>
      <c r="F139" s="417"/>
      <c r="G139" s="417"/>
      <c r="H139" s="417"/>
      <c r="I139" s="417"/>
      <c r="J139" s="417"/>
      <c r="K139" s="417"/>
      <c r="L139" s="417"/>
      <c r="M139" s="417"/>
      <c r="N139" s="417"/>
      <c r="O139" s="417"/>
      <c r="P139" s="417"/>
      <c r="Q139" s="417"/>
      <c r="R139" s="417"/>
      <c r="S139" s="417"/>
      <c r="T139" s="417"/>
      <c r="U139" s="417"/>
      <c r="V139" s="417"/>
      <c r="W139" s="417"/>
      <c r="X139" s="417"/>
      <c r="Y139" s="417"/>
      <c r="Z139" s="417"/>
    </row>
    <row r="140" spans="1:26" ht="12.75" customHeight="1">
      <c r="A140" s="417"/>
      <c r="B140" s="417"/>
      <c r="C140" s="417"/>
      <c r="D140" s="417"/>
      <c r="E140" s="418"/>
      <c r="F140" s="417"/>
      <c r="G140" s="417"/>
      <c r="H140" s="417"/>
      <c r="I140" s="417"/>
      <c r="J140" s="417"/>
      <c r="K140" s="417"/>
      <c r="L140" s="417"/>
      <c r="M140" s="417"/>
      <c r="N140" s="417"/>
      <c r="O140" s="417"/>
      <c r="P140" s="417"/>
      <c r="Q140" s="417"/>
      <c r="R140" s="417"/>
      <c r="S140" s="417"/>
      <c r="T140" s="417"/>
      <c r="U140" s="417"/>
      <c r="V140" s="417"/>
      <c r="W140" s="417"/>
      <c r="X140" s="417"/>
      <c r="Y140" s="417"/>
      <c r="Z140" s="417"/>
    </row>
    <row r="141" spans="1:26" ht="12.75" customHeight="1">
      <c r="A141" s="417"/>
      <c r="B141" s="417"/>
      <c r="C141" s="417"/>
      <c r="D141" s="417"/>
      <c r="E141" s="418"/>
      <c r="F141" s="417"/>
      <c r="G141" s="417"/>
      <c r="H141" s="417"/>
      <c r="I141" s="417"/>
      <c r="J141" s="417"/>
      <c r="K141" s="417"/>
      <c r="L141" s="417"/>
      <c r="M141" s="417"/>
      <c r="N141" s="417"/>
      <c r="O141" s="417"/>
      <c r="P141" s="417"/>
      <c r="Q141" s="417"/>
      <c r="R141" s="417"/>
      <c r="S141" s="417"/>
      <c r="T141" s="417"/>
      <c r="U141" s="417"/>
      <c r="V141" s="417"/>
      <c r="W141" s="417"/>
      <c r="X141" s="417"/>
      <c r="Y141" s="417"/>
      <c r="Z141" s="417"/>
    </row>
    <row r="142" spans="1:26" ht="12.75" customHeight="1">
      <c r="A142" s="417"/>
      <c r="B142" s="417"/>
      <c r="C142" s="417"/>
      <c r="D142" s="417"/>
      <c r="E142" s="418"/>
      <c r="F142" s="417"/>
      <c r="G142" s="417"/>
      <c r="H142" s="417"/>
      <c r="I142" s="417"/>
      <c r="J142" s="417"/>
      <c r="K142" s="417"/>
      <c r="L142" s="417"/>
      <c r="M142" s="417"/>
      <c r="N142" s="417"/>
      <c r="O142" s="417"/>
      <c r="P142" s="417"/>
      <c r="Q142" s="417"/>
      <c r="R142" s="417"/>
      <c r="S142" s="417"/>
      <c r="T142" s="417"/>
      <c r="U142" s="417"/>
      <c r="V142" s="417"/>
      <c r="W142" s="417"/>
      <c r="X142" s="417"/>
      <c r="Y142" s="417"/>
      <c r="Z142" s="417"/>
    </row>
    <row r="143" spans="1:26" ht="12.75" customHeight="1">
      <c r="A143" s="417"/>
      <c r="B143" s="417"/>
      <c r="C143" s="417"/>
      <c r="D143" s="417"/>
      <c r="E143" s="418"/>
      <c r="F143" s="417"/>
      <c r="G143" s="417"/>
      <c r="H143" s="417"/>
      <c r="I143" s="417"/>
      <c r="J143" s="417"/>
      <c r="K143" s="417"/>
      <c r="L143" s="417"/>
      <c r="M143" s="417"/>
      <c r="N143" s="417"/>
      <c r="O143" s="417"/>
      <c r="P143" s="417"/>
      <c r="Q143" s="417"/>
      <c r="R143" s="417"/>
      <c r="S143" s="417"/>
      <c r="T143" s="417"/>
      <c r="U143" s="417"/>
      <c r="V143" s="417"/>
      <c r="W143" s="417"/>
      <c r="X143" s="417"/>
      <c r="Y143" s="417"/>
      <c r="Z143" s="417"/>
    </row>
    <row r="144" spans="1:26" ht="12.75" customHeight="1">
      <c r="A144" s="417"/>
      <c r="B144" s="417"/>
      <c r="C144" s="417"/>
      <c r="D144" s="417"/>
      <c r="E144" s="418"/>
      <c r="F144" s="417"/>
      <c r="G144" s="417"/>
      <c r="H144" s="417"/>
      <c r="I144" s="417"/>
      <c r="J144" s="417"/>
      <c r="K144" s="417"/>
      <c r="L144" s="417"/>
      <c r="M144" s="417"/>
      <c r="N144" s="417"/>
      <c r="O144" s="417"/>
      <c r="P144" s="417"/>
      <c r="Q144" s="417"/>
      <c r="R144" s="417"/>
      <c r="S144" s="417"/>
      <c r="T144" s="417"/>
      <c r="U144" s="417"/>
      <c r="V144" s="417"/>
      <c r="W144" s="417"/>
      <c r="X144" s="417"/>
      <c r="Y144" s="417"/>
      <c r="Z144" s="417"/>
    </row>
    <row r="145" spans="1:26" ht="12.75" customHeight="1">
      <c r="A145" s="417"/>
      <c r="B145" s="417"/>
      <c r="C145" s="417"/>
      <c r="D145" s="417"/>
      <c r="E145" s="418"/>
      <c r="F145" s="417"/>
      <c r="G145" s="417"/>
      <c r="H145" s="417"/>
      <c r="I145" s="417"/>
      <c r="J145" s="417"/>
      <c r="K145" s="417"/>
      <c r="L145" s="417"/>
      <c r="M145" s="417"/>
      <c r="N145" s="417"/>
      <c r="O145" s="417"/>
      <c r="P145" s="417"/>
      <c r="Q145" s="417"/>
      <c r="R145" s="417"/>
      <c r="S145" s="417"/>
      <c r="T145" s="417"/>
      <c r="U145" s="417"/>
      <c r="V145" s="417"/>
      <c r="W145" s="417"/>
      <c r="X145" s="417"/>
      <c r="Y145" s="417"/>
      <c r="Z145" s="417"/>
    </row>
    <row r="146" spans="1:26" ht="12.75" customHeight="1">
      <c r="A146" s="417"/>
      <c r="B146" s="417"/>
      <c r="C146" s="417"/>
      <c r="D146" s="417"/>
      <c r="E146" s="418"/>
      <c r="F146" s="417"/>
      <c r="G146" s="417"/>
      <c r="H146" s="417"/>
      <c r="I146" s="417"/>
      <c r="J146" s="417"/>
      <c r="K146" s="417"/>
      <c r="L146" s="417"/>
      <c r="M146" s="417"/>
      <c r="N146" s="417"/>
      <c r="O146" s="417"/>
      <c r="P146" s="417"/>
      <c r="Q146" s="417"/>
      <c r="R146" s="417"/>
      <c r="S146" s="417"/>
      <c r="T146" s="417"/>
      <c r="U146" s="417"/>
      <c r="V146" s="417"/>
      <c r="W146" s="417"/>
      <c r="X146" s="417"/>
      <c r="Y146" s="417"/>
      <c r="Z146" s="417"/>
    </row>
    <row r="147" spans="1:26" ht="12.75" customHeight="1">
      <c r="A147" s="417"/>
      <c r="B147" s="417"/>
      <c r="C147" s="417"/>
      <c r="D147" s="417"/>
      <c r="E147" s="418"/>
      <c r="F147" s="417"/>
      <c r="G147" s="417"/>
      <c r="H147" s="417"/>
      <c r="I147" s="417"/>
      <c r="J147" s="417"/>
      <c r="K147" s="417"/>
      <c r="L147" s="417"/>
      <c r="M147" s="417"/>
      <c r="N147" s="417"/>
      <c r="O147" s="417"/>
      <c r="P147" s="417"/>
      <c r="Q147" s="417"/>
      <c r="R147" s="417"/>
      <c r="S147" s="417"/>
      <c r="T147" s="417"/>
      <c r="U147" s="417"/>
      <c r="V147" s="417"/>
      <c r="W147" s="417"/>
      <c r="X147" s="417"/>
      <c r="Y147" s="417"/>
      <c r="Z147" s="417"/>
    </row>
    <row r="148" spans="1:26" ht="12.75" customHeight="1">
      <c r="A148" s="417"/>
      <c r="B148" s="417"/>
      <c r="C148" s="417"/>
      <c r="D148" s="417"/>
      <c r="E148" s="418"/>
      <c r="F148" s="417"/>
      <c r="G148" s="417"/>
      <c r="H148" s="417"/>
      <c r="I148" s="417"/>
      <c r="J148" s="417"/>
      <c r="K148" s="417"/>
      <c r="L148" s="417"/>
      <c r="M148" s="417"/>
      <c r="N148" s="417"/>
      <c r="O148" s="417"/>
      <c r="P148" s="417"/>
      <c r="Q148" s="417"/>
      <c r="R148" s="417"/>
      <c r="S148" s="417"/>
      <c r="T148" s="417"/>
      <c r="U148" s="417"/>
      <c r="V148" s="417"/>
      <c r="W148" s="417"/>
      <c r="X148" s="417"/>
      <c r="Y148" s="417"/>
      <c r="Z148" s="417"/>
    </row>
    <row r="149" spans="1:26" ht="12.75" customHeight="1">
      <c r="A149" s="417"/>
      <c r="B149" s="417"/>
      <c r="C149" s="417"/>
      <c r="D149" s="417"/>
      <c r="E149" s="418"/>
      <c r="F149" s="417"/>
      <c r="G149" s="417"/>
      <c r="H149" s="417"/>
      <c r="I149" s="417"/>
      <c r="J149" s="417"/>
      <c r="K149" s="417"/>
      <c r="L149" s="417"/>
      <c r="M149" s="417"/>
      <c r="N149" s="417"/>
      <c r="O149" s="417"/>
      <c r="P149" s="417"/>
      <c r="Q149" s="417"/>
      <c r="R149" s="417"/>
      <c r="S149" s="417"/>
      <c r="T149" s="417"/>
      <c r="U149" s="417"/>
      <c r="V149" s="417"/>
      <c r="W149" s="417"/>
      <c r="X149" s="417"/>
      <c r="Y149" s="417"/>
      <c r="Z149" s="417"/>
    </row>
    <row r="150" spans="1:26" ht="12.75" customHeight="1">
      <c r="A150" s="417"/>
      <c r="B150" s="417"/>
      <c r="C150" s="417"/>
      <c r="D150" s="417"/>
      <c r="E150" s="418"/>
      <c r="F150" s="417"/>
      <c r="G150" s="417"/>
      <c r="H150" s="417"/>
      <c r="I150" s="417"/>
      <c r="J150" s="417"/>
      <c r="K150" s="417"/>
      <c r="L150" s="417"/>
      <c r="M150" s="417"/>
      <c r="N150" s="417"/>
      <c r="O150" s="417"/>
      <c r="P150" s="417"/>
      <c r="Q150" s="417"/>
      <c r="R150" s="417"/>
      <c r="S150" s="417"/>
      <c r="T150" s="417"/>
      <c r="U150" s="417"/>
      <c r="V150" s="417"/>
      <c r="W150" s="417"/>
      <c r="X150" s="417"/>
      <c r="Y150" s="417"/>
      <c r="Z150" s="417"/>
    </row>
    <row r="151" spans="1:26" ht="12.75" customHeight="1">
      <c r="A151" s="417"/>
      <c r="B151" s="417"/>
      <c r="C151" s="417"/>
      <c r="D151" s="417"/>
      <c r="E151" s="418"/>
      <c r="F151" s="417"/>
      <c r="G151" s="417"/>
      <c r="H151" s="417"/>
      <c r="I151" s="417"/>
      <c r="J151" s="417"/>
      <c r="K151" s="417"/>
      <c r="L151" s="417"/>
      <c r="M151" s="417"/>
      <c r="N151" s="417"/>
      <c r="O151" s="417"/>
      <c r="P151" s="417"/>
      <c r="Q151" s="417"/>
      <c r="R151" s="417"/>
      <c r="S151" s="417"/>
      <c r="T151" s="417"/>
      <c r="U151" s="417"/>
      <c r="V151" s="417"/>
      <c r="W151" s="417"/>
      <c r="X151" s="417"/>
      <c r="Y151" s="417"/>
      <c r="Z151" s="417"/>
    </row>
    <row r="152" spans="1:26" ht="12.75" customHeight="1">
      <c r="A152" s="417"/>
      <c r="B152" s="417"/>
      <c r="C152" s="417"/>
      <c r="D152" s="417"/>
      <c r="E152" s="418"/>
      <c r="F152" s="417"/>
      <c r="G152" s="417"/>
      <c r="H152" s="417"/>
      <c r="I152" s="417"/>
      <c r="J152" s="417"/>
      <c r="K152" s="417"/>
      <c r="L152" s="417"/>
      <c r="M152" s="417"/>
      <c r="N152" s="417"/>
      <c r="O152" s="417"/>
      <c r="P152" s="417"/>
      <c r="Q152" s="417"/>
      <c r="R152" s="417"/>
      <c r="S152" s="417"/>
      <c r="T152" s="417"/>
      <c r="U152" s="417"/>
      <c r="V152" s="417"/>
      <c r="W152" s="417"/>
      <c r="X152" s="417"/>
      <c r="Y152" s="417"/>
      <c r="Z152" s="417"/>
    </row>
    <row r="153" spans="1:26" ht="12.75" customHeight="1">
      <c r="A153" s="417"/>
      <c r="B153" s="417"/>
      <c r="C153" s="417"/>
      <c r="D153" s="417"/>
      <c r="E153" s="418"/>
      <c r="F153" s="417"/>
      <c r="G153" s="417"/>
      <c r="H153" s="417"/>
      <c r="I153" s="417"/>
      <c r="J153" s="417"/>
      <c r="K153" s="417"/>
      <c r="L153" s="417"/>
      <c r="M153" s="417"/>
      <c r="N153" s="417"/>
      <c r="O153" s="417"/>
      <c r="P153" s="417"/>
      <c r="Q153" s="417"/>
      <c r="R153" s="417"/>
      <c r="S153" s="417"/>
      <c r="T153" s="417"/>
      <c r="U153" s="417"/>
      <c r="V153" s="417"/>
      <c r="W153" s="417"/>
      <c r="X153" s="417"/>
      <c r="Y153" s="417"/>
      <c r="Z153" s="417"/>
    </row>
    <row r="154" spans="1:26" ht="12.75" customHeight="1">
      <c r="A154" s="417"/>
      <c r="B154" s="417"/>
      <c r="C154" s="417"/>
      <c r="D154" s="417"/>
      <c r="E154" s="418"/>
      <c r="F154" s="417"/>
      <c r="G154" s="417"/>
      <c r="H154" s="417"/>
      <c r="I154" s="417"/>
      <c r="J154" s="417"/>
      <c r="K154" s="417"/>
      <c r="L154" s="417"/>
      <c r="M154" s="417"/>
      <c r="N154" s="417"/>
      <c r="O154" s="417"/>
      <c r="P154" s="417"/>
      <c r="Q154" s="417"/>
      <c r="R154" s="417"/>
      <c r="S154" s="417"/>
      <c r="T154" s="417"/>
      <c r="U154" s="417"/>
      <c r="V154" s="417"/>
      <c r="W154" s="417"/>
      <c r="X154" s="417"/>
      <c r="Y154" s="417"/>
      <c r="Z154" s="417"/>
    </row>
    <row r="155" spans="1:26" ht="12.75" customHeight="1">
      <c r="A155" s="417"/>
      <c r="B155" s="417"/>
      <c r="C155" s="417"/>
      <c r="D155" s="417"/>
      <c r="E155" s="418"/>
      <c r="F155" s="417"/>
      <c r="G155" s="417"/>
      <c r="H155" s="417"/>
      <c r="I155" s="417"/>
      <c r="J155" s="417"/>
      <c r="K155" s="417"/>
      <c r="L155" s="417"/>
      <c r="M155" s="417"/>
      <c r="N155" s="417"/>
      <c r="O155" s="417"/>
      <c r="P155" s="417"/>
      <c r="Q155" s="417"/>
      <c r="R155" s="417"/>
      <c r="S155" s="417"/>
      <c r="T155" s="417"/>
      <c r="U155" s="417"/>
      <c r="V155" s="417"/>
      <c r="W155" s="417"/>
      <c r="X155" s="417"/>
      <c r="Y155" s="417"/>
      <c r="Z155" s="417"/>
    </row>
    <row r="156" spans="1:26" ht="12.75" customHeight="1">
      <c r="A156" s="417"/>
      <c r="B156" s="417"/>
      <c r="C156" s="417"/>
      <c r="D156" s="417"/>
      <c r="E156" s="418"/>
      <c r="F156" s="417"/>
      <c r="G156" s="417"/>
      <c r="H156" s="417"/>
      <c r="I156" s="417"/>
      <c r="J156" s="417"/>
      <c r="K156" s="417"/>
      <c r="L156" s="417"/>
      <c r="M156" s="417"/>
      <c r="N156" s="417"/>
      <c r="O156" s="417"/>
      <c r="P156" s="417"/>
      <c r="Q156" s="417"/>
      <c r="R156" s="417"/>
      <c r="S156" s="417"/>
      <c r="T156" s="417"/>
      <c r="U156" s="417"/>
      <c r="V156" s="417"/>
      <c r="W156" s="417"/>
      <c r="X156" s="417"/>
      <c r="Y156" s="417"/>
      <c r="Z156" s="417"/>
    </row>
    <row r="157" spans="1:26" ht="12.75" customHeight="1">
      <c r="A157" s="417"/>
      <c r="B157" s="417"/>
      <c r="C157" s="417"/>
      <c r="D157" s="417"/>
      <c r="E157" s="418"/>
      <c r="F157" s="417"/>
      <c r="G157" s="417"/>
      <c r="H157" s="417"/>
      <c r="I157" s="417"/>
      <c r="J157" s="417"/>
      <c r="K157" s="417"/>
      <c r="L157" s="417"/>
      <c r="M157" s="417"/>
      <c r="N157" s="417"/>
      <c r="O157" s="417"/>
      <c r="P157" s="417"/>
      <c r="Q157" s="417"/>
      <c r="R157" s="417"/>
      <c r="S157" s="417"/>
      <c r="T157" s="417"/>
      <c r="U157" s="417"/>
      <c r="V157" s="417"/>
      <c r="W157" s="417"/>
      <c r="X157" s="417"/>
      <c r="Y157" s="417"/>
      <c r="Z157" s="417"/>
    </row>
    <row r="158" spans="1:26" ht="12.75" customHeight="1">
      <c r="A158" s="417"/>
      <c r="B158" s="417"/>
      <c r="C158" s="417"/>
      <c r="D158" s="417"/>
      <c r="E158" s="418"/>
      <c r="F158" s="417"/>
      <c r="G158" s="417"/>
      <c r="H158" s="417"/>
      <c r="I158" s="417"/>
      <c r="J158" s="417"/>
      <c r="K158" s="417"/>
      <c r="L158" s="417"/>
      <c r="M158" s="417"/>
      <c r="N158" s="417"/>
      <c r="O158" s="417"/>
      <c r="P158" s="417"/>
      <c r="Q158" s="417"/>
      <c r="R158" s="417"/>
      <c r="S158" s="417"/>
      <c r="T158" s="417"/>
      <c r="U158" s="417"/>
      <c r="V158" s="417"/>
      <c r="W158" s="417"/>
      <c r="X158" s="417"/>
      <c r="Y158" s="417"/>
      <c r="Z158" s="417"/>
    </row>
    <row r="159" spans="1:26" ht="12.75" customHeight="1">
      <c r="A159" s="417"/>
      <c r="B159" s="417"/>
      <c r="C159" s="417"/>
      <c r="D159" s="417"/>
      <c r="E159" s="418"/>
      <c r="F159" s="417"/>
      <c r="G159" s="417"/>
      <c r="H159" s="417"/>
      <c r="I159" s="417"/>
      <c r="J159" s="417"/>
      <c r="K159" s="417"/>
      <c r="L159" s="417"/>
      <c r="M159" s="417"/>
      <c r="N159" s="417"/>
      <c r="O159" s="417"/>
      <c r="P159" s="417"/>
      <c r="Q159" s="417"/>
      <c r="R159" s="417"/>
      <c r="S159" s="417"/>
      <c r="T159" s="417"/>
      <c r="U159" s="417"/>
      <c r="V159" s="417"/>
      <c r="W159" s="417"/>
      <c r="X159" s="417"/>
      <c r="Y159" s="417"/>
      <c r="Z159" s="417"/>
    </row>
    <row r="160" spans="1:26" ht="12.75" customHeight="1">
      <c r="A160" s="417"/>
      <c r="B160" s="417"/>
      <c r="C160" s="417"/>
      <c r="D160" s="417"/>
      <c r="E160" s="418"/>
      <c r="F160" s="417"/>
      <c r="G160" s="417"/>
      <c r="H160" s="417"/>
      <c r="I160" s="417"/>
      <c r="J160" s="417"/>
      <c r="K160" s="417"/>
      <c r="L160" s="417"/>
      <c r="M160" s="417"/>
      <c r="N160" s="417"/>
      <c r="O160" s="417"/>
      <c r="P160" s="417"/>
      <c r="Q160" s="417"/>
      <c r="R160" s="417"/>
      <c r="S160" s="417"/>
      <c r="T160" s="417"/>
      <c r="U160" s="417"/>
      <c r="V160" s="417"/>
      <c r="W160" s="417"/>
      <c r="X160" s="417"/>
      <c r="Y160" s="417"/>
      <c r="Z160" s="417"/>
    </row>
    <row r="161" spans="1:26" ht="12.75" customHeight="1">
      <c r="A161" s="417"/>
      <c r="B161" s="417"/>
      <c r="C161" s="417"/>
      <c r="D161" s="417"/>
      <c r="E161" s="418"/>
      <c r="F161" s="417"/>
      <c r="G161" s="417"/>
      <c r="H161" s="417"/>
      <c r="I161" s="417"/>
      <c r="J161" s="417"/>
      <c r="K161" s="417"/>
      <c r="L161" s="417"/>
      <c r="M161" s="417"/>
      <c r="N161" s="417"/>
      <c r="O161" s="417"/>
      <c r="P161" s="417"/>
      <c r="Q161" s="417"/>
      <c r="R161" s="417"/>
      <c r="S161" s="417"/>
      <c r="T161" s="417"/>
      <c r="U161" s="417"/>
      <c r="V161" s="417"/>
      <c r="W161" s="417"/>
      <c r="X161" s="417"/>
      <c r="Y161" s="417"/>
      <c r="Z161" s="417"/>
    </row>
    <row r="162" spans="1:26" ht="12.75" customHeight="1">
      <c r="A162" s="417"/>
      <c r="B162" s="417"/>
      <c r="C162" s="417"/>
      <c r="D162" s="417"/>
      <c r="E162" s="418"/>
      <c r="F162" s="417"/>
      <c r="G162" s="417"/>
      <c r="H162" s="417"/>
      <c r="I162" s="417"/>
      <c r="J162" s="417"/>
      <c r="K162" s="417"/>
      <c r="L162" s="417"/>
      <c r="M162" s="417"/>
      <c r="N162" s="417"/>
      <c r="O162" s="417"/>
      <c r="P162" s="417"/>
      <c r="Q162" s="417"/>
      <c r="R162" s="417"/>
      <c r="S162" s="417"/>
      <c r="T162" s="417"/>
      <c r="U162" s="417"/>
      <c r="V162" s="417"/>
      <c r="W162" s="417"/>
      <c r="X162" s="417"/>
      <c r="Y162" s="417"/>
      <c r="Z162" s="417"/>
    </row>
    <row r="163" spans="1:26" ht="12.75" customHeight="1">
      <c r="A163" s="417"/>
      <c r="B163" s="417"/>
      <c r="C163" s="417"/>
      <c r="D163" s="417"/>
      <c r="E163" s="418"/>
      <c r="F163" s="417"/>
      <c r="G163" s="417"/>
      <c r="H163" s="417"/>
      <c r="I163" s="417"/>
      <c r="J163" s="417"/>
      <c r="K163" s="417"/>
      <c r="L163" s="417"/>
      <c r="M163" s="417"/>
      <c r="N163" s="417"/>
      <c r="O163" s="417"/>
      <c r="P163" s="417"/>
      <c r="Q163" s="417"/>
      <c r="R163" s="417"/>
      <c r="S163" s="417"/>
      <c r="T163" s="417"/>
      <c r="U163" s="417"/>
      <c r="V163" s="417"/>
      <c r="W163" s="417"/>
      <c r="X163" s="417"/>
      <c r="Y163" s="417"/>
      <c r="Z163" s="417"/>
    </row>
    <row r="164" spans="1:26" ht="12.75" customHeight="1">
      <c r="A164" s="417"/>
      <c r="B164" s="417"/>
      <c r="C164" s="417"/>
      <c r="D164" s="417"/>
      <c r="E164" s="418"/>
      <c r="F164" s="417"/>
      <c r="G164" s="417"/>
      <c r="H164" s="417"/>
      <c r="I164" s="417"/>
      <c r="J164" s="417"/>
      <c r="K164" s="417"/>
      <c r="L164" s="417"/>
      <c r="M164" s="417"/>
      <c r="N164" s="417"/>
      <c r="O164" s="417"/>
      <c r="P164" s="417"/>
      <c r="Q164" s="417"/>
      <c r="R164" s="417"/>
      <c r="S164" s="417"/>
      <c r="T164" s="417"/>
      <c r="U164" s="417"/>
      <c r="V164" s="417"/>
      <c r="W164" s="417"/>
      <c r="X164" s="417"/>
      <c r="Y164" s="417"/>
      <c r="Z164" s="417"/>
    </row>
    <row r="165" spans="1:26" ht="12.75" customHeight="1">
      <c r="A165" s="417"/>
      <c r="B165" s="417"/>
      <c r="C165" s="417"/>
      <c r="D165" s="417"/>
      <c r="E165" s="418"/>
      <c r="F165" s="417"/>
      <c r="G165" s="417"/>
      <c r="H165" s="417"/>
      <c r="I165" s="417"/>
      <c r="J165" s="417"/>
      <c r="K165" s="417"/>
      <c r="L165" s="417"/>
      <c r="M165" s="417"/>
      <c r="N165" s="417"/>
      <c r="O165" s="417"/>
      <c r="P165" s="417"/>
      <c r="Q165" s="417"/>
      <c r="R165" s="417"/>
      <c r="S165" s="417"/>
      <c r="T165" s="417"/>
      <c r="U165" s="417"/>
      <c r="V165" s="417"/>
      <c r="W165" s="417"/>
      <c r="X165" s="417"/>
      <c r="Y165" s="417"/>
      <c r="Z165" s="417"/>
    </row>
    <row r="166" spans="1:26" ht="12.75" customHeight="1">
      <c r="A166" s="417"/>
      <c r="B166" s="417"/>
      <c r="C166" s="417"/>
      <c r="D166" s="417"/>
      <c r="E166" s="418"/>
      <c r="F166" s="417"/>
      <c r="G166" s="417"/>
      <c r="H166" s="417"/>
      <c r="I166" s="417"/>
      <c r="J166" s="417"/>
      <c r="K166" s="417"/>
      <c r="L166" s="417"/>
      <c r="M166" s="417"/>
      <c r="N166" s="417"/>
      <c r="O166" s="417"/>
      <c r="P166" s="417"/>
      <c r="Q166" s="417"/>
      <c r="R166" s="417"/>
      <c r="S166" s="417"/>
      <c r="T166" s="417"/>
      <c r="U166" s="417"/>
      <c r="V166" s="417"/>
      <c r="W166" s="417"/>
      <c r="X166" s="417"/>
      <c r="Y166" s="417"/>
      <c r="Z166" s="417"/>
    </row>
    <row r="167" spans="1:26" ht="12.75" customHeight="1">
      <c r="A167" s="417"/>
      <c r="B167" s="417"/>
      <c r="C167" s="417"/>
      <c r="D167" s="417"/>
      <c r="E167" s="418"/>
      <c r="F167" s="417"/>
      <c r="G167" s="417"/>
      <c r="H167" s="417"/>
      <c r="I167" s="417"/>
      <c r="J167" s="417"/>
      <c r="K167" s="417"/>
      <c r="L167" s="417"/>
      <c r="M167" s="417"/>
      <c r="N167" s="417"/>
      <c r="O167" s="417"/>
      <c r="P167" s="417"/>
      <c r="Q167" s="417"/>
      <c r="R167" s="417"/>
      <c r="S167" s="417"/>
      <c r="T167" s="417"/>
      <c r="U167" s="417"/>
      <c r="V167" s="417"/>
      <c r="W167" s="417"/>
      <c r="X167" s="417"/>
      <c r="Y167" s="417"/>
      <c r="Z167" s="417"/>
    </row>
    <row r="168" spans="1:26" ht="12.75" customHeight="1">
      <c r="A168" s="417"/>
      <c r="B168" s="417"/>
      <c r="C168" s="417"/>
      <c r="D168" s="417"/>
      <c r="E168" s="418"/>
      <c r="F168" s="417"/>
      <c r="G168" s="417"/>
      <c r="H168" s="417"/>
      <c r="I168" s="417"/>
      <c r="J168" s="417"/>
      <c r="K168" s="417"/>
      <c r="L168" s="417"/>
      <c r="M168" s="417"/>
      <c r="N168" s="417"/>
      <c r="O168" s="417"/>
      <c r="P168" s="417"/>
      <c r="Q168" s="417"/>
      <c r="R168" s="417"/>
      <c r="S168" s="417"/>
      <c r="T168" s="417"/>
      <c r="U168" s="417"/>
      <c r="V168" s="417"/>
      <c r="W168" s="417"/>
      <c r="X168" s="417"/>
      <c r="Y168" s="417"/>
      <c r="Z168" s="417"/>
    </row>
    <row r="169" spans="1:26" ht="12.75" customHeight="1">
      <c r="A169" s="417"/>
      <c r="B169" s="417"/>
      <c r="C169" s="417"/>
      <c r="D169" s="417"/>
      <c r="E169" s="418"/>
      <c r="F169" s="417"/>
      <c r="G169" s="417"/>
      <c r="H169" s="417"/>
      <c r="I169" s="417"/>
      <c r="J169" s="417"/>
      <c r="K169" s="417"/>
      <c r="L169" s="417"/>
      <c r="M169" s="417"/>
      <c r="N169" s="417"/>
      <c r="O169" s="417"/>
      <c r="P169" s="417"/>
      <c r="Q169" s="417"/>
      <c r="R169" s="417"/>
      <c r="S169" s="417"/>
      <c r="T169" s="417"/>
      <c r="U169" s="417"/>
      <c r="V169" s="417"/>
      <c r="W169" s="417"/>
      <c r="X169" s="417"/>
      <c r="Y169" s="417"/>
      <c r="Z169" s="417"/>
    </row>
    <row r="170" spans="1:26" ht="12.75" customHeight="1">
      <c r="A170" s="417"/>
      <c r="B170" s="417"/>
      <c r="C170" s="417"/>
      <c r="D170" s="417"/>
      <c r="E170" s="418"/>
      <c r="F170" s="417"/>
      <c r="G170" s="417"/>
      <c r="H170" s="417"/>
      <c r="I170" s="417"/>
      <c r="J170" s="417"/>
      <c r="K170" s="417"/>
      <c r="L170" s="417"/>
      <c r="M170" s="417"/>
      <c r="N170" s="417"/>
      <c r="O170" s="417"/>
      <c r="P170" s="417"/>
      <c r="Q170" s="417"/>
      <c r="R170" s="417"/>
      <c r="S170" s="417"/>
      <c r="T170" s="417"/>
      <c r="U170" s="417"/>
      <c r="V170" s="417"/>
      <c r="W170" s="417"/>
      <c r="X170" s="417"/>
      <c r="Y170" s="417"/>
      <c r="Z170" s="417"/>
    </row>
    <row r="171" spans="1:26" ht="12.75" customHeight="1">
      <c r="A171" s="417"/>
      <c r="B171" s="417"/>
      <c r="C171" s="417"/>
      <c r="D171" s="417"/>
      <c r="E171" s="418"/>
      <c r="F171" s="417"/>
      <c r="G171" s="417"/>
      <c r="H171" s="417"/>
      <c r="I171" s="417"/>
      <c r="J171" s="417"/>
      <c r="K171" s="417"/>
      <c r="L171" s="417"/>
      <c r="M171" s="417"/>
      <c r="N171" s="417"/>
      <c r="O171" s="417"/>
      <c r="P171" s="417"/>
      <c r="Q171" s="417"/>
      <c r="R171" s="417"/>
      <c r="S171" s="417"/>
      <c r="T171" s="417"/>
      <c r="U171" s="417"/>
      <c r="V171" s="417"/>
      <c r="W171" s="417"/>
      <c r="X171" s="417"/>
      <c r="Y171" s="417"/>
      <c r="Z171" s="417"/>
    </row>
    <row r="172" spans="1:26" ht="12.75" customHeight="1">
      <c r="A172" s="417"/>
      <c r="B172" s="417"/>
      <c r="C172" s="417"/>
      <c r="D172" s="417"/>
      <c r="E172" s="418"/>
      <c r="F172" s="417"/>
      <c r="G172" s="417"/>
      <c r="H172" s="417"/>
      <c r="I172" s="417"/>
      <c r="J172" s="417"/>
      <c r="K172" s="417"/>
      <c r="L172" s="417"/>
      <c r="M172" s="417"/>
      <c r="N172" s="417"/>
      <c r="O172" s="417"/>
      <c r="P172" s="417"/>
      <c r="Q172" s="417"/>
      <c r="R172" s="417"/>
      <c r="S172" s="417"/>
      <c r="T172" s="417"/>
      <c r="U172" s="417"/>
      <c r="V172" s="417"/>
      <c r="W172" s="417"/>
      <c r="X172" s="417"/>
      <c r="Y172" s="417"/>
      <c r="Z172" s="417"/>
    </row>
    <row r="173" spans="1:26" ht="12.75" customHeight="1">
      <c r="A173" s="417"/>
      <c r="B173" s="417"/>
      <c r="C173" s="417"/>
      <c r="D173" s="417"/>
      <c r="E173" s="418"/>
      <c r="F173" s="417"/>
      <c r="G173" s="417"/>
      <c r="H173" s="417"/>
      <c r="I173" s="417"/>
      <c r="J173" s="417"/>
      <c r="K173" s="417"/>
      <c r="L173" s="417"/>
      <c r="M173" s="417"/>
      <c r="N173" s="417"/>
      <c r="O173" s="417"/>
      <c r="P173" s="417"/>
      <c r="Q173" s="417"/>
      <c r="R173" s="417"/>
      <c r="S173" s="417"/>
      <c r="T173" s="417"/>
      <c r="U173" s="417"/>
      <c r="V173" s="417"/>
      <c r="W173" s="417"/>
      <c r="X173" s="417"/>
      <c r="Y173" s="417"/>
      <c r="Z173" s="417"/>
    </row>
    <row r="174" spans="1:26" ht="12.75" customHeight="1">
      <c r="A174" s="417"/>
      <c r="B174" s="417"/>
      <c r="C174" s="417"/>
      <c r="D174" s="417"/>
      <c r="E174" s="418"/>
      <c r="F174" s="417"/>
      <c r="G174" s="417"/>
      <c r="H174" s="417"/>
      <c r="I174" s="417"/>
      <c r="J174" s="417"/>
      <c r="K174" s="417"/>
      <c r="L174" s="417"/>
      <c r="M174" s="417"/>
      <c r="N174" s="417"/>
      <c r="O174" s="417"/>
      <c r="P174" s="417"/>
      <c r="Q174" s="417"/>
      <c r="R174" s="417"/>
      <c r="S174" s="417"/>
      <c r="T174" s="417"/>
      <c r="U174" s="417"/>
      <c r="V174" s="417"/>
      <c r="W174" s="417"/>
      <c r="X174" s="417"/>
      <c r="Y174" s="417"/>
      <c r="Z174" s="417"/>
    </row>
    <row r="175" spans="1:26" ht="12.75" customHeight="1">
      <c r="A175" s="417"/>
      <c r="B175" s="417"/>
      <c r="C175" s="417"/>
      <c r="D175" s="417"/>
      <c r="E175" s="418"/>
      <c r="F175" s="417"/>
      <c r="G175" s="417"/>
      <c r="H175" s="417"/>
      <c r="I175" s="417"/>
      <c r="J175" s="417"/>
      <c r="K175" s="417"/>
      <c r="L175" s="417"/>
      <c r="M175" s="417"/>
      <c r="N175" s="417"/>
      <c r="O175" s="417"/>
      <c r="P175" s="417"/>
      <c r="Q175" s="417"/>
      <c r="R175" s="417"/>
      <c r="S175" s="417"/>
      <c r="T175" s="417"/>
      <c r="U175" s="417"/>
      <c r="V175" s="417"/>
      <c r="W175" s="417"/>
      <c r="X175" s="417"/>
      <c r="Y175" s="417"/>
      <c r="Z175" s="417"/>
    </row>
    <row r="176" spans="1:26" ht="12.75" customHeight="1">
      <c r="A176" s="417"/>
      <c r="B176" s="417"/>
      <c r="C176" s="417"/>
      <c r="D176" s="417"/>
      <c r="E176" s="418"/>
      <c r="F176" s="417"/>
      <c r="G176" s="417"/>
      <c r="H176" s="417"/>
      <c r="I176" s="417"/>
      <c r="J176" s="417"/>
      <c r="K176" s="417"/>
      <c r="L176" s="417"/>
      <c r="M176" s="417"/>
      <c r="N176" s="417"/>
      <c r="O176" s="417"/>
      <c r="P176" s="417"/>
      <c r="Q176" s="417"/>
      <c r="R176" s="417"/>
      <c r="S176" s="417"/>
      <c r="T176" s="417"/>
      <c r="U176" s="417"/>
      <c r="V176" s="417"/>
      <c r="W176" s="417"/>
      <c r="X176" s="417"/>
      <c r="Y176" s="417"/>
      <c r="Z176" s="417"/>
    </row>
    <row r="177" spans="1:26" ht="12.75" customHeight="1">
      <c r="A177" s="417"/>
      <c r="B177" s="417"/>
      <c r="C177" s="417"/>
      <c r="D177" s="417"/>
      <c r="E177" s="418"/>
      <c r="F177" s="417"/>
      <c r="G177" s="417"/>
      <c r="H177" s="417"/>
      <c r="I177" s="417"/>
      <c r="J177" s="417"/>
      <c r="K177" s="417"/>
      <c r="L177" s="417"/>
      <c r="M177" s="417"/>
      <c r="N177" s="417"/>
      <c r="O177" s="417"/>
      <c r="P177" s="417"/>
      <c r="Q177" s="417"/>
      <c r="R177" s="417"/>
      <c r="S177" s="417"/>
      <c r="T177" s="417"/>
      <c r="U177" s="417"/>
      <c r="V177" s="417"/>
      <c r="W177" s="417"/>
      <c r="X177" s="417"/>
      <c r="Y177" s="417"/>
      <c r="Z177" s="417"/>
    </row>
    <row r="178" spans="1:26" ht="12.75" customHeight="1">
      <c r="A178" s="417"/>
      <c r="B178" s="417"/>
      <c r="C178" s="417"/>
      <c r="D178" s="417"/>
      <c r="E178" s="418"/>
      <c r="F178" s="417"/>
      <c r="G178" s="417"/>
      <c r="H178" s="417"/>
      <c r="I178" s="417"/>
      <c r="J178" s="417"/>
      <c r="K178" s="417"/>
      <c r="L178" s="417"/>
      <c r="M178" s="417"/>
      <c r="N178" s="417"/>
      <c r="O178" s="417"/>
      <c r="P178" s="417"/>
      <c r="Q178" s="417"/>
      <c r="R178" s="417"/>
      <c r="S178" s="417"/>
      <c r="T178" s="417"/>
      <c r="U178" s="417"/>
      <c r="V178" s="417"/>
      <c r="W178" s="417"/>
      <c r="X178" s="417"/>
      <c r="Y178" s="417"/>
      <c r="Z178" s="417"/>
    </row>
    <row r="179" spans="1:26" ht="12.75" customHeight="1">
      <c r="A179" s="417"/>
      <c r="B179" s="417"/>
      <c r="C179" s="417"/>
      <c r="D179" s="417"/>
      <c r="E179" s="418"/>
      <c r="F179" s="417"/>
      <c r="G179" s="417"/>
      <c r="H179" s="417"/>
      <c r="I179" s="417"/>
      <c r="J179" s="417"/>
      <c r="K179" s="417"/>
      <c r="L179" s="417"/>
      <c r="M179" s="417"/>
      <c r="N179" s="417"/>
      <c r="O179" s="417"/>
      <c r="P179" s="417"/>
      <c r="Q179" s="417"/>
      <c r="R179" s="417"/>
      <c r="S179" s="417"/>
      <c r="T179" s="417"/>
      <c r="U179" s="417"/>
      <c r="V179" s="417"/>
      <c r="W179" s="417"/>
      <c r="X179" s="417"/>
      <c r="Y179" s="417"/>
      <c r="Z179" s="417"/>
    </row>
    <row r="180" spans="1:26" ht="12.75" customHeight="1">
      <c r="A180" s="417"/>
      <c r="B180" s="417"/>
      <c r="C180" s="417"/>
      <c r="D180" s="417"/>
      <c r="E180" s="418"/>
      <c r="F180" s="417"/>
      <c r="G180" s="417"/>
      <c r="H180" s="417"/>
      <c r="I180" s="417"/>
      <c r="J180" s="417"/>
      <c r="K180" s="417"/>
      <c r="L180" s="417"/>
      <c r="M180" s="417"/>
      <c r="N180" s="417"/>
      <c r="O180" s="417"/>
      <c r="P180" s="417"/>
      <c r="Q180" s="417"/>
      <c r="R180" s="417"/>
      <c r="S180" s="417"/>
      <c r="T180" s="417"/>
      <c r="U180" s="417"/>
      <c r="V180" s="417"/>
      <c r="W180" s="417"/>
      <c r="X180" s="417"/>
      <c r="Y180" s="417"/>
      <c r="Z180" s="417"/>
    </row>
    <row r="181" spans="1:26" ht="12.75" customHeight="1">
      <c r="A181" s="417"/>
      <c r="B181" s="417"/>
      <c r="C181" s="417"/>
      <c r="D181" s="417"/>
      <c r="E181" s="418"/>
      <c r="F181" s="417"/>
      <c r="G181" s="417"/>
      <c r="H181" s="417"/>
      <c r="I181" s="417"/>
      <c r="J181" s="417"/>
      <c r="K181" s="417"/>
      <c r="L181" s="417"/>
      <c r="M181" s="417"/>
      <c r="N181" s="417"/>
      <c r="O181" s="417"/>
      <c r="P181" s="417"/>
      <c r="Q181" s="417"/>
      <c r="R181" s="417"/>
      <c r="S181" s="417"/>
      <c r="T181" s="417"/>
      <c r="U181" s="417"/>
      <c r="V181" s="417"/>
      <c r="W181" s="417"/>
      <c r="X181" s="417"/>
      <c r="Y181" s="417"/>
      <c r="Z181" s="417"/>
    </row>
    <row r="182" spans="1:26" ht="12.75" customHeight="1">
      <c r="A182" s="417"/>
      <c r="B182" s="417"/>
      <c r="C182" s="417"/>
      <c r="D182" s="417"/>
      <c r="E182" s="418"/>
      <c r="F182" s="417"/>
      <c r="G182" s="417"/>
      <c r="H182" s="417"/>
      <c r="I182" s="417"/>
      <c r="J182" s="417"/>
      <c r="K182" s="417"/>
      <c r="L182" s="417"/>
      <c r="M182" s="417"/>
      <c r="N182" s="417"/>
      <c r="O182" s="417"/>
      <c r="P182" s="417"/>
      <c r="Q182" s="417"/>
      <c r="R182" s="417"/>
      <c r="S182" s="417"/>
      <c r="T182" s="417"/>
      <c r="U182" s="417"/>
      <c r="V182" s="417"/>
      <c r="W182" s="417"/>
      <c r="X182" s="417"/>
      <c r="Y182" s="417"/>
      <c r="Z182" s="417"/>
    </row>
    <row r="183" spans="1:26" ht="12.75" customHeight="1">
      <c r="A183" s="417"/>
      <c r="B183" s="417"/>
      <c r="C183" s="417"/>
      <c r="D183" s="417"/>
      <c r="E183" s="418"/>
      <c r="F183" s="417"/>
      <c r="G183" s="417"/>
      <c r="H183" s="417"/>
      <c r="I183" s="417"/>
      <c r="J183" s="417"/>
      <c r="K183" s="417"/>
      <c r="L183" s="417"/>
      <c r="M183" s="417"/>
      <c r="N183" s="417"/>
      <c r="O183" s="417"/>
      <c r="P183" s="417"/>
      <c r="Q183" s="417"/>
      <c r="R183" s="417"/>
      <c r="S183" s="417"/>
      <c r="T183" s="417"/>
      <c r="U183" s="417"/>
      <c r="V183" s="417"/>
      <c r="W183" s="417"/>
      <c r="X183" s="417"/>
      <c r="Y183" s="417"/>
      <c r="Z183" s="417"/>
    </row>
    <row r="184" spans="1:26" ht="12.75" customHeight="1">
      <c r="A184" s="417"/>
      <c r="B184" s="417"/>
      <c r="C184" s="417"/>
      <c r="D184" s="417"/>
      <c r="E184" s="418"/>
      <c r="F184" s="417"/>
      <c r="G184" s="417"/>
      <c r="H184" s="417"/>
      <c r="I184" s="417"/>
      <c r="J184" s="417"/>
      <c r="K184" s="417"/>
      <c r="L184" s="417"/>
      <c r="M184" s="417"/>
      <c r="N184" s="417"/>
      <c r="O184" s="417"/>
      <c r="P184" s="417"/>
      <c r="Q184" s="417"/>
      <c r="R184" s="417"/>
      <c r="S184" s="417"/>
      <c r="T184" s="417"/>
      <c r="U184" s="417"/>
      <c r="V184" s="417"/>
      <c r="W184" s="417"/>
      <c r="X184" s="417"/>
      <c r="Y184" s="417"/>
      <c r="Z184" s="417"/>
    </row>
    <row r="185" spans="1:26" ht="12.75" customHeight="1">
      <c r="A185" s="417"/>
      <c r="B185" s="417"/>
      <c r="C185" s="417"/>
      <c r="D185" s="417"/>
      <c r="E185" s="418"/>
      <c r="F185" s="417"/>
      <c r="G185" s="417"/>
      <c r="H185" s="417"/>
      <c r="I185" s="417"/>
      <c r="J185" s="417"/>
      <c r="K185" s="417"/>
      <c r="L185" s="417"/>
      <c r="M185" s="417"/>
      <c r="N185" s="417"/>
      <c r="O185" s="417"/>
      <c r="P185" s="417"/>
      <c r="Q185" s="417"/>
      <c r="R185" s="417"/>
      <c r="S185" s="417"/>
      <c r="T185" s="417"/>
      <c r="U185" s="417"/>
      <c r="V185" s="417"/>
      <c r="W185" s="417"/>
      <c r="X185" s="417"/>
      <c r="Y185" s="417"/>
      <c r="Z185" s="417"/>
    </row>
    <row r="186" spans="1:26" ht="12.75" customHeight="1">
      <c r="A186" s="417"/>
      <c r="B186" s="417"/>
      <c r="C186" s="417"/>
      <c r="D186" s="417"/>
      <c r="E186" s="418"/>
      <c r="F186" s="417"/>
      <c r="G186" s="417"/>
      <c r="H186" s="417"/>
      <c r="I186" s="417"/>
      <c r="J186" s="417"/>
      <c r="K186" s="417"/>
      <c r="L186" s="417"/>
      <c r="M186" s="417"/>
      <c r="N186" s="417"/>
      <c r="O186" s="417"/>
      <c r="P186" s="417"/>
      <c r="Q186" s="417"/>
      <c r="R186" s="417"/>
      <c r="S186" s="417"/>
      <c r="T186" s="417"/>
      <c r="U186" s="417"/>
      <c r="V186" s="417"/>
      <c r="W186" s="417"/>
      <c r="X186" s="417"/>
      <c r="Y186" s="417"/>
      <c r="Z186" s="417"/>
    </row>
    <row r="187" spans="1:26" ht="12.75" customHeight="1">
      <c r="A187" s="417"/>
      <c r="B187" s="417"/>
      <c r="C187" s="417"/>
      <c r="D187" s="417"/>
      <c r="E187" s="418"/>
      <c r="F187" s="417"/>
      <c r="G187" s="417"/>
      <c r="H187" s="417"/>
      <c r="I187" s="417"/>
      <c r="J187" s="417"/>
      <c r="K187" s="417"/>
      <c r="L187" s="417"/>
      <c r="M187" s="417"/>
      <c r="N187" s="417"/>
      <c r="O187" s="417"/>
      <c r="P187" s="417"/>
      <c r="Q187" s="417"/>
      <c r="R187" s="417"/>
      <c r="S187" s="417"/>
      <c r="T187" s="417"/>
      <c r="U187" s="417"/>
      <c r="V187" s="417"/>
      <c r="W187" s="417"/>
      <c r="X187" s="417"/>
      <c r="Y187" s="417"/>
      <c r="Z187" s="417"/>
    </row>
    <row r="188" spans="1:26" ht="12.75" customHeight="1">
      <c r="A188" s="417"/>
      <c r="B188" s="417"/>
      <c r="C188" s="417"/>
      <c r="D188" s="417"/>
      <c r="E188" s="418"/>
      <c r="F188" s="417"/>
      <c r="G188" s="417"/>
      <c r="H188" s="417"/>
      <c r="I188" s="417"/>
      <c r="J188" s="417"/>
      <c r="K188" s="417"/>
      <c r="L188" s="417"/>
      <c r="M188" s="417"/>
      <c r="N188" s="417"/>
      <c r="O188" s="417"/>
      <c r="P188" s="417"/>
      <c r="Q188" s="417"/>
      <c r="R188" s="417"/>
      <c r="S188" s="417"/>
      <c r="T188" s="417"/>
      <c r="U188" s="417"/>
      <c r="V188" s="417"/>
      <c r="W188" s="417"/>
      <c r="X188" s="417"/>
      <c r="Y188" s="417"/>
      <c r="Z188" s="417"/>
    </row>
    <row r="189" spans="1:26" ht="12.75" customHeight="1">
      <c r="A189" s="417"/>
      <c r="B189" s="417"/>
      <c r="C189" s="417"/>
      <c r="D189" s="417"/>
      <c r="E189" s="418"/>
      <c r="F189" s="417"/>
      <c r="G189" s="417"/>
      <c r="H189" s="417"/>
      <c r="I189" s="417"/>
      <c r="J189" s="417"/>
      <c r="K189" s="417"/>
      <c r="L189" s="417"/>
      <c r="M189" s="417"/>
      <c r="N189" s="417"/>
      <c r="O189" s="417"/>
      <c r="P189" s="417"/>
      <c r="Q189" s="417"/>
      <c r="R189" s="417"/>
      <c r="S189" s="417"/>
      <c r="T189" s="417"/>
      <c r="U189" s="417"/>
      <c r="V189" s="417"/>
      <c r="W189" s="417"/>
      <c r="X189" s="417"/>
      <c r="Y189" s="417"/>
      <c r="Z189" s="417"/>
    </row>
    <row r="190" spans="1:26" ht="12.75" customHeight="1">
      <c r="A190" s="417"/>
      <c r="B190" s="417"/>
      <c r="C190" s="417"/>
      <c r="D190" s="417"/>
      <c r="E190" s="418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17"/>
      <c r="T190" s="417"/>
      <c r="U190" s="417"/>
      <c r="V190" s="417"/>
      <c r="W190" s="417"/>
      <c r="X190" s="417"/>
      <c r="Y190" s="417"/>
      <c r="Z190" s="417"/>
    </row>
    <row r="191" spans="1:26" ht="12.75" customHeight="1">
      <c r="A191" s="417"/>
      <c r="B191" s="417"/>
      <c r="C191" s="417"/>
      <c r="D191" s="417"/>
      <c r="E191" s="418"/>
      <c r="F191" s="417"/>
      <c r="G191" s="417"/>
      <c r="H191" s="417"/>
      <c r="I191" s="417"/>
      <c r="J191" s="417"/>
      <c r="K191" s="417"/>
      <c r="L191" s="417"/>
      <c r="M191" s="417"/>
      <c r="N191" s="417"/>
      <c r="O191" s="417"/>
      <c r="P191" s="417"/>
      <c r="Q191" s="417"/>
      <c r="R191" s="417"/>
      <c r="S191" s="417"/>
      <c r="T191" s="417"/>
      <c r="U191" s="417"/>
      <c r="V191" s="417"/>
      <c r="W191" s="417"/>
      <c r="X191" s="417"/>
      <c r="Y191" s="417"/>
      <c r="Z191" s="417"/>
    </row>
    <row r="192" spans="1:26" ht="12.75" customHeight="1">
      <c r="A192" s="417"/>
      <c r="B192" s="417"/>
      <c r="C192" s="417"/>
      <c r="D192" s="417"/>
      <c r="E192" s="418"/>
      <c r="F192" s="417"/>
      <c r="G192" s="417"/>
      <c r="H192" s="417"/>
      <c r="I192" s="417"/>
      <c r="J192" s="417"/>
      <c r="K192" s="417"/>
      <c r="L192" s="417"/>
      <c r="M192" s="417"/>
      <c r="N192" s="417"/>
      <c r="O192" s="417"/>
      <c r="P192" s="417"/>
      <c r="Q192" s="417"/>
      <c r="R192" s="417"/>
      <c r="S192" s="417"/>
      <c r="T192" s="417"/>
      <c r="U192" s="417"/>
      <c r="V192" s="417"/>
      <c r="W192" s="417"/>
      <c r="X192" s="417"/>
      <c r="Y192" s="417"/>
      <c r="Z192" s="417"/>
    </row>
    <row r="193" spans="1:26" ht="12.75" customHeight="1">
      <c r="A193" s="417"/>
      <c r="B193" s="417"/>
      <c r="C193" s="417"/>
      <c r="D193" s="417"/>
      <c r="E193" s="418"/>
      <c r="F193" s="417"/>
      <c r="G193" s="417"/>
      <c r="H193" s="417"/>
      <c r="I193" s="417"/>
      <c r="J193" s="417"/>
      <c r="K193" s="417"/>
      <c r="L193" s="417"/>
      <c r="M193" s="417"/>
      <c r="N193" s="417"/>
      <c r="O193" s="417"/>
      <c r="P193" s="417"/>
      <c r="Q193" s="417"/>
      <c r="R193" s="417"/>
      <c r="S193" s="417"/>
      <c r="T193" s="417"/>
      <c r="U193" s="417"/>
      <c r="V193" s="417"/>
      <c r="W193" s="417"/>
      <c r="X193" s="417"/>
      <c r="Y193" s="417"/>
      <c r="Z193" s="417"/>
    </row>
    <row r="194" spans="1:26" ht="12.75" customHeight="1">
      <c r="A194" s="417"/>
      <c r="B194" s="417"/>
      <c r="C194" s="417"/>
      <c r="D194" s="417"/>
      <c r="E194" s="418"/>
      <c r="F194" s="417"/>
      <c r="G194" s="417"/>
      <c r="H194" s="417"/>
      <c r="I194" s="417"/>
      <c r="J194" s="417"/>
      <c r="K194" s="417"/>
      <c r="L194" s="417"/>
      <c r="M194" s="417"/>
      <c r="N194" s="417"/>
      <c r="O194" s="417"/>
      <c r="P194" s="417"/>
      <c r="Q194" s="417"/>
      <c r="R194" s="417"/>
      <c r="S194" s="417"/>
      <c r="T194" s="417"/>
      <c r="U194" s="417"/>
      <c r="V194" s="417"/>
      <c r="W194" s="417"/>
      <c r="X194" s="417"/>
      <c r="Y194" s="417"/>
      <c r="Z194" s="417"/>
    </row>
    <row r="195" spans="1:26" ht="12.75" customHeight="1">
      <c r="A195" s="417"/>
      <c r="B195" s="417"/>
      <c r="C195" s="417"/>
      <c r="D195" s="417"/>
      <c r="E195" s="418"/>
      <c r="F195" s="417"/>
      <c r="G195" s="417"/>
      <c r="H195" s="417"/>
      <c r="I195" s="417"/>
      <c r="J195" s="417"/>
      <c r="K195" s="417"/>
      <c r="L195" s="417"/>
      <c r="M195" s="417"/>
      <c r="N195" s="417"/>
      <c r="O195" s="417"/>
      <c r="P195" s="417"/>
      <c r="Q195" s="417"/>
      <c r="R195" s="417"/>
      <c r="S195" s="417"/>
      <c r="T195" s="417"/>
      <c r="U195" s="417"/>
      <c r="V195" s="417"/>
      <c r="W195" s="417"/>
      <c r="X195" s="417"/>
      <c r="Y195" s="417"/>
      <c r="Z195" s="417"/>
    </row>
    <row r="196" spans="1:26" ht="12.75" customHeight="1">
      <c r="A196" s="417"/>
      <c r="B196" s="417"/>
      <c r="C196" s="417"/>
      <c r="D196" s="417"/>
      <c r="E196" s="418"/>
      <c r="F196" s="417"/>
      <c r="G196" s="417"/>
      <c r="H196" s="417"/>
      <c r="I196" s="417"/>
      <c r="J196" s="417"/>
      <c r="K196" s="417"/>
      <c r="L196" s="417"/>
      <c r="M196" s="417"/>
      <c r="N196" s="417"/>
      <c r="O196" s="417"/>
      <c r="P196" s="417"/>
      <c r="Q196" s="417"/>
      <c r="R196" s="417"/>
      <c r="S196" s="417"/>
      <c r="T196" s="417"/>
      <c r="U196" s="417"/>
      <c r="V196" s="417"/>
      <c r="W196" s="417"/>
      <c r="X196" s="417"/>
      <c r="Y196" s="417"/>
      <c r="Z196" s="417"/>
    </row>
    <row r="197" spans="1:26" ht="12.75" customHeight="1">
      <c r="A197" s="417"/>
      <c r="B197" s="417"/>
      <c r="C197" s="417"/>
      <c r="D197" s="417"/>
      <c r="E197" s="418"/>
      <c r="F197" s="417"/>
      <c r="G197" s="417"/>
      <c r="H197" s="417"/>
      <c r="I197" s="417"/>
      <c r="J197" s="417"/>
      <c r="K197" s="417"/>
      <c r="L197" s="417"/>
      <c r="M197" s="417"/>
      <c r="N197" s="417"/>
      <c r="O197" s="417"/>
      <c r="P197" s="417"/>
      <c r="Q197" s="417"/>
      <c r="R197" s="417"/>
      <c r="S197" s="417"/>
      <c r="T197" s="417"/>
      <c r="U197" s="417"/>
      <c r="V197" s="417"/>
      <c r="W197" s="417"/>
      <c r="X197" s="417"/>
      <c r="Y197" s="417"/>
      <c r="Z197" s="417"/>
    </row>
    <row r="198" spans="1:26" ht="12.75" customHeight="1">
      <c r="A198" s="417"/>
      <c r="B198" s="417"/>
      <c r="C198" s="417"/>
      <c r="D198" s="417"/>
      <c r="E198" s="418"/>
      <c r="F198" s="417"/>
      <c r="G198" s="417"/>
      <c r="H198" s="417"/>
      <c r="I198" s="417"/>
      <c r="J198" s="417"/>
      <c r="K198" s="417"/>
      <c r="L198" s="417"/>
      <c r="M198" s="417"/>
      <c r="N198" s="417"/>
      <c r="O198" s="417"/>
      <c r="P198" s="417"/>
      <c r="Q198" s="417"/>
      <c r="R198" s="417"/>
      <c r="S198" s="417"/>
      <c r="T198" s="417"/>
      <c r="U198" s="417"/>
      <c r="V198" s="417"/>
      <c r="W198" s="417"/>
      <c r="X198" s="417"/>
      <c r="Y198" s="417"/>
      <c r="Z198" s="417"/>
    </row>
    <row r="199" spans="1:26" ht="12.75" customHeight="1">
      <c r="A199" s="417"/>
      <c r="B199" s="417"/>
      <c r="C199" s="417"/>
      <c r="D199" s="417"/>
      <c r="E199" s="418"/>
      <c r="F199" s="417"/>
      <c r="G199" s="417"/>
      <c r="H199" s="417"/>
      <c r="I199" s="417"/>
      <c r="J199" s="417"/>
      <c r="K199" s="417"/>
      <c r="L199" s="417"/>
      <c r="M199" s="417"/>
      <c r="N199" s="417"/>
      <c r="O199" s="417"/>
      <c r="P199" s="417"/>
      <c r="Q199" s="417"/>
      <c r="R199" s="417"/>
      <c r="S199" s="417"/>
      <c r="T199" s="417"/>
      <c r="U199" s="417"/>
      <c r="V199" s="417"/>
      <c r="W199" s="417"/>
      <c r="X199" s="417"/>
      <c r="Y199" s="417"/>
      <c r="Z199" s="417"/>
    </row>
    <row r="200" spans="1:26" ht="12.75" customHeight="1">
      <c r="A200" s="417"/>
      <c r="B200" s="417"/>
      <c r="C200" s="417"/>
      <c r="D200" s="417"/>
      <c r="E200" s="418"/>
      <c r="F200" s="417"/>
      <c r="G200" s="417"/>
      <c r="H200" s="417"/>
      <c r="I200" s="417"/>
      <c r="J200" s="417"/>
      <c r="K200" s="417"/>
      <c r="L200" s="417"/>
      <c r="M200" s="417"/>
      <c r="N200" s="417"/>
      <c r="O200" s="417"/>
      <c r="P200" s="417"/>
      <c r="Q200" s="417"/>
      <c r="R200" s="417"/>
      <c r="S200" s="417"/>
      <c r="T200" s="417"/>
      <c r="U200" s="417"/>
      <c r="V200" s="417"/>
      <c r="W200" s="417"/>
      <c r="X200" s="417"/>
      <c r="Y200" s="417"/>
      <c r="Z200" s="417"/>
    </row>
    <row r="201" spans="1:26" ht="12.75" customHeight="1">
      <c r="A201" s="417"/>
      <c r="B201" s="417"/>
      <c r="C201" s="417"/>
      <c r="D201" s="417"/>
      <c r="E201" s="418"/>
      <c r="F201" s="417"/>
      <c r="G201" s="417"/>
      <c r="H201" s="417"/>
      <c r="I201" s="417"/>
      <c r="J201" s="417"/>
      <c r="K201" s="417"/>
      <c r="L201" s="417"/>
      <c r="M201" s="417"/>
      <c r="N201" s="417"/>
      <c r="O201" s="417"/>
      <c r="P201" s="417"/>
      <c r="Q201" s="417"/>
      <c r="R201" s="417"/>
      <c r="S201" s="417"/>
      <c r="T201" s="417"/>
      <c r="U201" s="417"/>
      <c r="V201" s="417"/>
      <c r="W201" s="417"/>
      <c r="X201" s="417"/>
      <c r="Y201" s="417"/>
      <c r="Z201" s="417"/>
    </row>
    <row r="202" spans="1:26" ht="12.75" customHeight="1">
      <c r="A202" s="417"/>
      <c r="B202" s="417"/>
      <c r="C202" s="417"/>
      <c r="D202" s="417"/>
      <c r="E202" s="418"/>
      <c r="F202" s="417"/>
      <c r="G202" s="417"/>
      <c r="H202" s="417"/>
      <c r="I202" s="417"/>
      <c r="J202" s="417"/>
      <c r="K202" s="417"/>
      <c r="L202" s="417"/>
      <c r="M202" s="417"/>
      <c r="N202" s="417"/>
      <c r="O202" s="417"/>
      <c r="P202" s="417"/>
      <c r="Q202" s="417"/>
      <c r="R202" s="417"/>
      <c r="S202" s="417"/>
      <c r="T202" s="417"/>
      <c r="U202" s="417"/>
      <c r="V202" s="417"/>
      <c r="W202" s="417"/>
      <c r="X202" s="417"/>
      <c r="Y202" s="417"/>
      <c r="Z202" s="417"/>
    </row>
    <row r="203" spans="1:26" ht="12.75" customHeight="1">
      <c r="A203" s="417"/>
      <c r="B203" s="417"/>
      <c r="C203" s="417"/>
      <c r="D203" s="417"/>
      <c r="E203" s="418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7"/>
      <c r="T203" s="417"/>
      <c r="U203" s="417"/>
      <c r="V203" s="417"/>
      <c r="W203" s="417"/>
      <c r="X203" s="417"/>
      <c r="Y203" s="417"/>
      <c r="Z203" s="417"/>
    </row>
    <row r="204" spans="1:26" ht="12.75" customHeight="1">
      <c r="A204" s="417"/>
      <c r="B204" s="417"/>
      <c r="C204" s="417"/>
      <c r="D204" s="417"/>
      <c r="E204" s="418"/>
      <c r="F204" s="417"/>
      <c r="G204" s="417"/>
      <c r="H204" s="417"/>
      <c r="I204" s="417"/>
      <c r="J204" s="417"/>
      <c r="K204" s="417"/>
      <c r="L204" s="417"/>
      <c r="M204" s="417"/>
      <c r="N204" s="417"/>
      <c r="O204" s="417"/>
      <c r="P204" s="417"/>
      <c r="Q204" s="417"/>
      <c r="R204" s="417"/>
      <c r="S204" s="417"/>
      <c r="T204" s="417"/>
      <c r="U204" s="417"/>
      <c r="V204" s="417"/>
      <c r="W204" s="417"/>
      <c r="X204" s="417"/>
      <c r="Y204" s="417"/>
      <c r="Z204" s="417"/>
    </row>
    <row r="205" spans="1:26" ht="12.75" customHeight="1">
      <c r="A205" s="417"/>
      <c r="B205" s="417"/>
      <c r="C205" s="417"/>
      <c r="D205" s="417"/>
      <c r="E205" s="418"/>
      <c r="F205" s="417"/>
      <c r="G205" s="417"/>
      <c r="H205" s="417"/>
      <c r="I205" s="417"/>
      <c r="J205" s="417"/>
      <c r="K205" s="417"/>
      <c r="L205" s="417"/>
      <c r="M205" s="417"/>
      <c r="N205" s="417"/>
      <c r="O205" s="417"/>
      <c r="P205" s="417"/>
      <c r="Q205" s="417"/>
      <c r="R205" s="417"/>
      <c r="S205" s="417"/>
      <c r="T205" s="417"/>
      <c r="U205" s="417"/>
      <c r="V205" s="417"/>
      <c r="W205" s="417"/>
      <c r="X205" s="417"/>
      <c r="Y205" s="417"/>
      <c r="Z205" s="417"/>
    </row>
    <row r="206" spans="1:26" ht="12.75" customHeight="1">
      <c r="A206" s="417"/>
      <c r="B206" s="417"/>
      <c r="C206" s="417"/>
      <c r="D206" s="417"/>
      <c r="E206" s="418"/>
      <c r="F206" s="417"/>
      <c r="G206" s="417"/>
      <c r="H206" s="417"/>
      <c r="I206" s="417"/>
      <c r="J206" s="417"/>
      <c r="K206" s="417"/>
      <c r="L206" s="417"/>
      <c r="M206" s="417"/>
      <c r="N206" s="417"/>
      <c r="O206" s="417"/>
      <c r="P206" s="417"/>
      <c r="Q206" s="417"/>
      <c r="R206" s="417"/>
      <c r="S206" s="417"/>
      <c r="T206" s="417"/>
      <c r="U206" s="417"/>
      <c r="V206" s="417"/>
      <c r="W206" s="417"/>
      <c r="X206" s="417"/>
      <c r="Y206" s="417"/>
      <c r="Z206" s="417"/>
    </row>
    <row r="207" spans="1:26" ht="12.75" customHeight="1">
      <c r="A207" s="417"/>
      <c r="B207" s="417"/>
      <c r="C207" s="417"/>
      <c r="D207" s="417"/>
      <c r="E207" s="418"/>
      <c r="F207" s="417"/>
      <c r="G207" s="417"/>
      <c r="H207" s="417"/>
      <c r="I207" s="417"/>
      <c r="J207" s="417"/>
      <c r="K207" s="417"/>
      <c r="L207" s="417"/>
      <c r="M207" s="417"/>
      <c r="N207" s="417"/>
      <c r="O207" s="417"/>
      <c r="P207" s="417"/>
      <c r="Q207" s="417"/>
      <c r="R207" s="417"/>
      <c r="S207" s="417"/>
      <c r="T207" s="417"/>
      <c r="U207" s="417"/>
      <c r="V207" s="417"/>
      <c r="W207" s="417"/>
      <c r="X207" s="417"/>
      <c r="Y207" s="417"/>
      <c r="Z207" s="417"/>
    </row>
    <row r="208" spans="1:26" ht="12.75" customHeight="1">
      <c r="A208" s="417"/>
      <c r="B208" s="417"/>
      <c r="C208" s="417"/>
      <c r="D208" s="417"/>
      <c r="E208" s="418"/>
      <c r="F208" s="417"/>
      <c r="G208" s="417"/>
      <c r="H208" s="417"/>
      <c r="I208" s="417"/>
      <c r="J208" s="417"/>
      <c r="K208" s="417"/>
      <c r="L208" s="417"/>
      <c r="M208" s="417"/>
      <c r="N208" s="417"/>
      <c r="O208" s="417"/>
      <c r="P208" s="417"/>
      <c r="Q208" s="417"/>
      <c r="R208" s="417"/>
      <c r="S208" s="417"/>
      <c r="T208" s="417"/>
      <c r="U208" s="417"/>
      <c r="V208" s="417"/>
      <c r="W208" s="417"/>
      <c r="X208" s="417"/>
      <c r="Y208" s="417"/>
      <c r="Z208" s="417"/>
    </row>
    <row r="209" spans="1:26" ht="12.75" customHeight="1">
      <c r="A209" s="417"/>
      <c r="B209" s="417"/>
      <c r="C209" s="417"/>
      <c r="D209" s="417"/>
      <c r="E209" s="418"/>
      <c r="F209" s="417"/>
      <c r="G209" s="417"/>
      <c r="H209" s="417"/>
      <c r="I209" s="417"/>
      <c r="J209" s="417"/>
      <c r="K209" s="417"/>
      <c r="L209" s="417"/>
      <c r="M209" s="417"/>
      <c r="N209" s="417"/>
      <c r="O209" s="417"/>
      <c r="P209" s="417"/>
      <c r="Q209" s="417"/>
      <c r="R209" s="417"/>
      <c r="S209" s="417"/>
      <c r="T209" s="417"/>
      <c r="U209" s="417"/>
      <c r="V209" s="417"/>
      <c r="W209" s="417"/>
      <c r="X209" s="417"/>
      <c r="Y209" s="417"/>
      <c r="Z209" s="417"/>
    </row>
    <row r="210" spans="1:26" ht="12.75" customHeight="1">
      <c r="A210" s="417"/>
      <c r="B210" s="417"/>
      <c r="C210" s="417"/>
      <c r="D210" s="417"/>
      <c r="E210" s="418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7"/>
      <c r="T210" s="417"/>
      <c r="U210" s="417"/>
      <c r="V210" s="417"/>
      <c r="W210" s="417"/>
      <c r="X210" s="417"/>
      <c r="Y210" s="417"/>
      <c r="Z210" s="417"/>
    </row>
    <row r="211" spans="1:26" ht="12.75" customHeight="1">
      <c r="A211" s="417"/>
      <c r="B211" s="417"/>
      <c r="C211" s="417"/>
      <c r="D211" s="417"/>
      <c r="E211" s="418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17"/>
      <c r="T211" s="417"/>
      <c r="U211" s="417"/>
      <c r="V211" s="417"/>
      <c r="W211" s="417"/>
      <c r="X211" s="417"/>
      <c r="Y211" s="417"/>
      <c r="Z211" s="417"/>
    </row>
    <row r="212" spans="1:26" ht="12.75" customHeight="1">
      <c r="A212" s="417"/>
      <c r="B212" s="417"/>
      <c r="C212" s="417"/>
      <c r="D212" s="417"/>
      <c r="E212" s="418"/>
      <c r="F212" s="417"/>
      <c r="G212" s="417"/>
      <c r="H212" s="417"/>
      <c r="I212" s="417"/>
      <c r="J212" s="417"/>
      <c r="K212" s="417"/>
      <c r="L212" s="417"/>
      <c r="M212" s="417"/>
      <c r="N212" s="417"/>
      <c r="O212" s="417"/>
      <c r="P212" s="417"/>
      <c r="Q212" s="417"/>
      <c r="R212" s="417"/>
      <c r="S212" s="417"/>
      <c r="T212" s="417"/>
      <c r="U212" s="417"/>
      <c r="V212" s="417"/>
      <c r="W212" s="417"/>
      <c r="X212" s="417"/>
      <c r="Y212" s="417"/>
      <c r="Z212" s="417"/>
    </row>
    <row r="213" spans="1:26" ht="12.75" customHeight="1">
      <c r="A213" s="417"/>
      <c r="B213" s="417"/>
      <c r="C213" s="417"/>
      <c r="D213" s="417"/>
      <c r="E213" s="418"/>
      <c r="F213" s="417"/>
      <c r="G213" s="417"/>
      <c r="H213" s="417"/>
      <c r="I213" s="417"/>
      <c r="J213" s="417"/>
      <c r="K213" s="417"/>
      <c r="L213" s="417"/>
      <c r="M213" s="417"/>
      <c r="N213" s="417"/>
      <c r="O213" s="417"/>
      <c r="P213" s="417"/>
      <c r="Q213" s="417"/>
      <c r="R213" s="417"/>
      <c r="S213" s="417"/>
      <c r="T213" s="417"/>
      <c r="U213" s="417"/>
      <c r="V213" s="417"/>
      <c r="W213" s="417"/>
      <c r="X213" s="417"/>
      <c r="Y213" s="417"/>
      <c r="Z213" s="417"/>
    </row>
    <row r="214" spans="1:26" ht="12.75" customHeight="1">
      <c r="A214" s="417"/>
      <c r="B214" s="417"/>
      <c r="C214" s="417"/>
      <c r="D214" s="417"/>
      <c r="E214" s="418"/>
      <c r="F214" s="417"/>
      <c r="G214" s="417"/>
      <c r="H214" s="417"/>
      <c r="I214" s="417"/>
      <c r="J214" s="417"/>
      <c r="K214" s="417"/>
      <c r="L214" s="417"/>
      <c r="M214" s="417"/>
      <c r="N214" s="417"/>
      <c r="O214" s="417"/>
      <c r="P214" s="417"/>
      <c r="Q214" s="417"/>
      <c r="R214" s="417"/>
      <c r="S214" s="417"/>
      <c r="T214" s="417"/>
      <c r="U214" s="417"/>
      <c r="V214" s="417"/>
      <c r="W214" s="417"/>
      <c r="X214" s="417"/>
      <c r="Y214" s="417"/>
      <c r="Z214" s="417"/>
    </row>
    <row r="215" spans="1:26" ht="12.75" customHeight="1">
      <c r="A215" s="417"/>
      <c r="B215" s="417"/>
      <c r="C215" s="417"/>
      <c r="D215" s="417"/>
      <c r="E215" s="418"/>
      <c r="F215" s="417"/>
      <c r="G215" s="417"/>
      <c r="H215" s="417"/>
      <c r="I215" s="417"/>
      <c r="J215" s="417"/>
      <c r="K215" s="417"/>
      <c r="L215" s="417"/>
      <c r="M215" s="417"/>
      <c r="N215" s="417"/>
      <c r="O215" s="417"/>
      <c r="P215" s="417"/>
      <c r="Q215" s="417"/>
      <c r="R215" s="417"/>
      <c r="S215" s="417"/>
      <c r="T215" s="417"/>
      <c r="U215" s="417"/>
      <c r="V215" s="417"/>
      <c r="W215" s="417"/>
      <c r="X215" s="417"/>
      <c r="Y215" s="417"/>
      <c r="Z215" s="417"/>
    </row>
    <row r="216" spans="1:26" ht="12.75" customHeight="1">
      <c r="A216" s="417"/>
      <c r="B216" s="417"/>
      <c r="C216" s="417"/>
      <c r="D216" s="417"/>
      <c r="E216" s="418"/>
      <c r="F216" s="417"/>
      <c r="G216" s="417"/>
      <c r="H216" s="417"/>
      <c r="I216" s="417"/>
      <c r="J216" s="417"/>
      <c r="K216" s="417"/>
      <c r="L216" s="417"/>
      <c r="M216" s="417"/>
      <c r="N216" s="417"/>
      <c r="O216" s="417"/>
      <c r="P216" s="417"/>
      <c r="Q216" s="417"/>
      <c r="R216" s="417"/>
      <c r="S216" s="417"/>
      <c r="T216" s="417"/>
      <c r="U216" s="417"/>
      <c r="V216" s="417"/>
      <c r="W216" s="417"/>
      <c r="X216" s="417"/>
      <c r="Y216" s="417"/>
      <c r="Z216" s="417"/>
    </row>
    <row r="217" spans="1:26" ht="12.75" customHeight="1">
      <c r="A217" s="417"/>
      <c r="B217" s="417"/>
      <c r="C217" s="417"/>
      <c r="D217" s="417"/>
      <c r="E217" s="418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7"/>
      <c r="T217" s="417"/>
      <c r="U217" s="417"/>
      <c r="V217" s="417"/>
      <c r="W217" s="417"/>
      <c r="X217" s="417"/>
      <c r="Y217" s="417"/>
      <c r="Z217" s="417"/>
    </row>
    <row r="218" spans="1:26" ht="12.75" customHeight="1">
      <c r="A218" s="417"/>
      <c r="B218" s="417"/>
      <c r="C218" s="417"/>
      <c r="D218" s="417"/>
      <c r="E218" s="418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17"/>
      <c r="T218" s="417"/>
      <c r="U218" s="417"/>
      <c r="V218" s="417"/>
      <c r="W218" s="417"/>
      <c r="X218" s="417"/>
      <c r="Y218" s="417"/>
      <c r="Z218" s="417"/>
    </row>
    <row r="219" spans="1:26" ht="12.75" customHeight="1">
      <c r="A219" s="417"/>
      <c r="B219" s="417"/>
      <c r="C219" s="417"/>
      <c r="D219" s="417"/>
      <c r="E219" s="418"/>
      <c r="F219" s="417"/>
      <c r="G219" s="417"/>
      <c r="H219" s="417"/>
      <c r="I219" s="417"/>
      <c r="J219" s="417"/>
      <c r="K219" s="417"/>
      <c r="L219" s="417"/>
      <c r="M219" s="417"/>
      <c r="N219" s="417"/>
      <c r="O219" s="417"/>
      <c r="P219" s="417"/>
      <c r="Q219" s="417"/>
      <c r="R219" s="417"/>
      <c r="S219" s="417"/>
      <c r="T219" s="417"/>
      <c r="U219" s="417"/>
      <c r="V219" s="417"/>
      <c r="W219" s="417"/>
      <c r="X219" s="417"/>
      <c r="Y219" s="417"/>
      <c r="Z219" s="417"/>
    </row>
    <row r="220" spans="1:26" ht="12.75" customHeight="1">
      <c r="A220" s="417"/>
      <c r="B220" s="417"/>
      <c r="C220" s="417"/>
      <c r="D220" s="417"/>
      <c r="E220" s="418"/>
      <c r="F220" s="417"/>
      <c r="G220" s="417"/>
      <c r="H220" s="417"/>
      <c r="I220" s="417"/>
      <c r="J220" s="417"/>
      <c r="K220" s="417"/>
      <c r="L220" s="417"/>
      <c r="M220" s="417"/>
      <c r="N220" s="417"/>
      <c r="O220" s="417"/>
      <c r="P220" s="417"/>
      <c r="Q220" s="417"/>
      <c r="R220" s="417"/>
      <c r="S220" s="417"/>
      <c r="T220" s="417"/>
      <c r="U220" s="417"/>
      <c r="V220" s="417"/>
      <c r="W220" s="417"/>
      <c r="X220" s="417"/>
      <c r="Y220" s="417"/>
      <c r="Z220" s="417"/>
    </row>
    <row r="221" spans="1:26" ht="12.75" customHeight="1">
      <c r="A221" s="417"/>
      <c r="B221" s="417"/>
      <c r="C221" s="417"/>
      <c r="D221" s="417"/>
      <c r="E221" s="418"/>
      <c r="F221" s="417"/>
      <c r="G221" s="417"/>
      <c r="H221" s="417"/>
      <c r="I221" s="417"/>
      <c r="J221" s="417"/>
      <c r="K221" s="417"/>
      <c r="L221" s="417"/>
      <c r="M221" s="417"/>
      <c r="N221" s="417"/>
      <c r="O221" s="417"/>
      <c r="P221" s="417"/>
      <c r="Q221" s="417"/>
      <c r="R221" s="417"/>
      <c r="S221" s="417"/>
      <c r="T221" s="417"/>
      <c r="U221" s="417"/>
      <c r="V221" s="417"/>
      <c r="W221" s="417"/>
      <c r="X221" s="417"/>
      <c r="Y221" s="417"/>
      <c r="Z221" s="417"/>
    </row>
    <row r="222" spans="1:26" ht="12.75" customHeight="1">
      <c r="A222" s="417"/>
      <c r="B222" s="417"/>
      <c r="C222" s="417"/>
      <c r="D222" s="417"/>
      <c r="E222" s="418"/>
      <c r="F222" s="417"/>
      <c r="G222" s="417"/>
      <c r="H222" s="417"/>
      <c r="I222" s="417"/>
      <c r="J222" s="417"/>
      <c r="K222" s="417"/>
      <c r="L222" s="417"/>
      <c r="M222" s="417"/>
      <c r="N222" s="417"/>
      <c r="O222" s="417"/>
      <c r="P222" s="417"/>
      <c r="Q222" s="417"/>
      <c r="R222" s="417"/>
      <c r="S222" s="417"/>
      <c r="T222" s="417"/>
      <c r="U222" s="417"/>
      <c r="V222" s="417"/>
      <c r="W222" s="417"/>
      <c r="X222" s="417"/>
      <c r="Y222" s="417"/>
      <c r="Z222" s="417"/>
    </row>
    <row r="223" spans="1:26" ht="12.75" customHeight="1">
      <c r="A223" s="417"/>
      <c r="B223" s="417"/>
      <c r="C223" s="417"/>
      <c r="D223" s="417"/>
      <c r="E223" s="418"/>
      <c r="F223" s="417"/>
      <c r="G223" s="417"/>
      <c r="H223" s="417"/>
      <c r="I223" s="417"/>
      <c r="J223" s="417"/>
      <c r="K223" s="417"/>
      <c r="L223" s="417"/>
      <c r="M223" s="417"/>
      <c r="N223" s="417"/>
      <c r="O223" s="417"/>
      <c r="P223" s="417"/>
      <c r="Q223" s="417"/>
      <c r="R223" s="417"/>
      <c r="S223" s="417"/>
      <c r="T223" s="417"/>
      <c r="U223" s="417"/>
      <c r="V223" s="417"/>
      <c r="W223" s="417"/>
      <c r="X223" s="417"/>
      <c r="Y223" s="417"/>
      <c r="Z223" s="417"/>
    </row>
    <row r="224" spans="1:26" ht="12.75" customHeight="1">
      <c r="A224" s="417"/>
      <c r="B224" s="417"/>
      <c r="C224" s="417"/>
      <c r="D224" s="417"/>
      <c r="E224" s="418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7"/>
      <c r="T224" s="417"/>
      <c r="U224" s="417"/>
      <c r="V224" s="417"/>
      <c r="W224" s="417"/>
      <c r="X224" s="417"/>
      <c r="Y224" s="417"/>
      <c r="Z224" s="417"/>
    </row>
    <row r="225" spans="1:26" ht="12.75" customHeight="1">
      <c r="A225" s="417"/>
      <c r="B225" s="417"/>
      <c r="C225" s="417"/>
      <c r="D225" s="417"/>
      <c r="E225" s="418"/>
      <c r="F225" s="417"/>
      <c r="G225" s="417"/>
      <c r="H225" s="417"/>
      <c r="I225" s="417"/>
      <c r="J225" s="417"/>
      <c r="K225" s="417"/>
      <c r="L225" s="417"/>
      <c r="M225" s="417"/>
      <c r="N225" s="417"/>
      <c r="O225" s="417"/>
      <c r="P225" s="417"/>
      <c r="Q225" s="417"/>
      <c r="R225" s="417"/>
      <c r="S225" s="417"/>
      <c r="T225" s="417"/>
      <c r="U225" s="417"/>
      <c r="V225" s="417"/>
      <c r="W225" s="417"/>
      <c r="X225" s="417"/>
      <c r="Y225" s="417"/>
      <c r="Z225" s="417"/>
    </row>
    <row r="226" spans="1:26" ht="12.75" customHeight="1">
      <c r="A226" s="417"/>
      <c r="B226" s="417"/>
      <c r="C226" s="417"/>
      <c r="D226" s="417"/>
      <c r="E226" s="418"/>
      <c r="F226" s="417"/>
      <c r="G226" s="417"/>
      <c r="H226" s="417"/>
      <c r="I226" s="417"/>
      <c r="J226" s="417"/>
      <c r="K226" s="417"/>
      <c r="L226" s="417"/>
      <c r="M226" s="417"/>
      <c r="N226" s="417"/>
      <c r="O226" s="417"/>
      <c r="P226" s="417"/>
      <c r="Q226" s="417"/>
      <c r="R226" s="417"/>
      <c r="S226" s="417"/>
      <c r="T226" s="417"/>
      <c r="U226" s="417"/>
      <c r="V226" s="417"/>
      <c r="W226" s="417"/>
      <c r="X226" s="417"/>
      <c r="Y226" s="417"/>
      <c r="Z226" s="417"/>
    </row>
    <row r="227" spans="1:26" ht="12.75" customHeight="1">
      <c r="A227" s="417"/>
      <c r="B227" s="417"/>
      <c r="C227" s="417"/>
      <c r="D227" s="417"/>
      <c r="E227" s="418"/>
      <c r="F227" s="417"/>
      <c r="G227" s="417"/>
      <c r="H227" s="417"/>
      <c r="I227" s="417"/>
      <c r="J227" s="417"/>
      <c r="K227" s="417"/>
      <c r="L227" s="417"/>
      <c r="M227" s="417"/>
      <c r="N227" s="417"/>
      <c r="O227" s="417"/>
      <c r="P227" s="417"/>
      <c r="Q227" s="417"/>
      <c r="R227" s="417"/>
      <c r="S227" s="417"/>
      <c r="T227" s="417"/>
      <c r="U227" s="417"/>
      <c r="V227" s="417"/>
      <c r="W227" s="417"/>
      <c r="X227" s="417"/>
      <c r="Y227" s="417"/>
      <c r="Z227" s="417"/>
    </row>
    <row r="228" spans="1:26" ht="12.75" customHeight="1">
      <c r="A228" s="417"/>
      <c r="B228" s="417"/>
      <c r="C228" s="417"/>
      <c r="D228" s="417"/>
      <c r="E228" s="418"/>
      <c r="F228" s="417"/>
      <c r="G228" s="417"/>
      <c r="H228" s="417"/>
      <c r="I228" s="417"/>
      <c r="J228" s="417"/>
      <c r="K228" s="417"/>
      <c r="L228" s="417"/>
      <c r="M228" s="417"/>
      <c r="N228" s="417"/>
      <c r="O228" s="417"/>
      <c r="P228" s="417"/>
      <c r="Q228" s="417"/>
      <c r="R228" s="417"/>
      <c r="S228" s="417"/>
      <c r="T228" s="417"/>
      <c r="U228" s="417"/>
      <c r="V228" s="417"/>
      <c r="W228" s="417"/>
      <c r="X228" s="417"/>
      <c r="Y228" s="417"/>
      <c r="Z228" s="417"/>
    </row>
    <row r="229" spans="1:26" ht="12.75" customHeight="1">
      <c r="A229" s="417"/>
      <c r="B229" s="417"/>
      <c r="C229" s="417"/>
      <c r="D229" s="417"/>
      <c r="E229" s="418"/>
      <c r="F229" s="417"/>
      <c r="G229" s="417"/>
      <c r="H229" s="417"/>
      <c r="I229" s="417"/>
      <c r="J229" s="417"/>
      <c r="K229" s="417"/>
      <c r="L229" s="417"/>
      <c r="M229" s="417"/>
      <c r="N229" s="417"/>
      <c r="O229" s="417"/>
      <c r="P229" s="417"/>
      <c r="Q229" s="417"/>
      <c r="R229" s="417"/>
      <c r="S229" s="417"/>
      <c r="T229" s="417"/>
      <c r="U229" s="417"/>
      <c r="V229" s="417"/>
      <c r="W229" s="417"/>
      <c r="X229" s="417"/>
      <c r="Y229" s="417"/>
      <c r="Z229" s="417"/>
    </row>
    <row r="230" spans="1:26" ht="12.75" customHeight="1">
      <c r="A230" s="417"/>
      <c r="B230" s="417"/>
      <c r="C230" s="417"/>
      <c r="D230" s="417"/>
      <c r="E230" s="418"/>
      <c r="F230" s="417"/>
      <c r="G230" s="417"/>
      <c r="H230" s="417"/>
      <c r="I230" s="417"/>
      <c r="J230" s="417"/>
      <c r="K230" s="417"/>
      <c r="L230" s="417"/>
      <c r="M230" s="417"/>
      <c r="N230" s="417"/>
      <c r="O230" s="417"/>
      <c r="P230" s="417"/>
      <c r="Q230" s="417"/>
      <c r="R230" s="417"/>
      <c r="S230" s="417"/>
      <c r="T230" s="417"/>
      <c r="U230" s="417"/>
      <c r="V230" s="417"/>
      <c r="W230" s="417"/>
      <c r="X230" s="417"/>
      <c r="Y230" s="417"/>
      <c r="Z230" s="417"/>
    </row>
    <row r="231" spans="1:26" ht="12.75" customHeight="1">
      <c r="A231" s="417"/>
      <c r="B231" s="417"/>
      <c r="C231" s="417"/>
      <c r="D231" s="417"/>
      <c r="E231" s="418"/>
      <c r="F231" s="417"/>
      <c r="G231" s="417"/>
      <c r="H231" s="417"/>
      <c r="I231" s="417"/>
      <c r="J231" s="417"/>
      <c r="K231" s="417"/>
      <c r="L231" s="417"/>
      <c r="M231" s="417"/>
      <c r="N231" s="417"/>
      <c r="O231" s="417"/>
      <c r="P231" s="417"/>
      <c r="Q231" s="417"/>
      <c r="R231" s="417"/>
      <c r="S231" s="417"/>
      <c r="T231" s="417"/>
      <c r="U231" s="417"/>
      <c r="V231" s="417"/>
      <c r="W231" s="417"/>
      <c r="X231" s="417"/>
      <c r="Y231" s="417"/>
      <c r="Z231" s="417"/>
    </row>
    <row r="232" spans="1:26" ht="12.75" customHeight="1">
      <c r="A232" s="417"/>
      <c r="B232" s="417"/>
      <c r="C232" s="417"/>
      <c r="D232" s="417"/>
      <c r="E232" s="418"/>
      <c r="F232" s="417"/>
      <c r="G232" s="417"/>
      <c r="H232" s="417"/>
      <c r="I232" s="417"/>
      <c r="J232" s="417"/>
      <c r="K232" s="417"/>
      <c r="L232" s="417"/>
      <c r="M232" s="417"/>
      <c r="N232" s="417"/>
      <c r="O232" s="417"/>
      <c r="P232" s="417"/>
      <c r="Q232" s="417"/>
      <c r="R232" s="417"/>
      <c r="S232" s="417"/>
      <c r="T232" s="417"/>
      <c r="U232" s="417"/>
      <c r="V232" s="417"/>
      <c r="W232" s="417"/>
      <c r="X232" s="417"/>
      <c r="Y232" s="417"/>
      <c r="Z232" s="417"/>
    </row>
    <row r="233" spans="1:26" ht="12.75" customHeight="1">
      <c r="A233" s="417"/>
      <c r="B233" s="417"/>
      <c r="C233" s="417"/>
      <c r="D233" s="417"/>
      <c r="E233" s="418"/>
      <c r="F233" s="417"/>
      <c r="G233" s="417"/>
      <c r="H233" s="417"/>
      <c r="I233" s="417"/>
      <c r="J233" s="417"/>
      <c r="K233" s="417"/>
      <c r="L233" s="417"/>
      <c r="M233" s="417"/>
      <c r="N233" s="417"/>
      <c r="O233" s="417"/>
      <c r="P233" s="417"/>
      <c r="Q233" s="417"/>
      <c r="R233" s="417"/>
      <c r="S233" s="417"/>
      <c r="T233" s="417"/>
      <c r="U233" s="417"/>
      <c r="V233" s="417"/>
      <c r="W233" s="417"/>
      <c r="X233" s="417"/>
      <c r="Y233" s="417"/>
      <c r="Z233" s="417"/>
    </row>
    <row r="234" spans="1:26" ht="12.75" customHeight="1">
      <c r="A234" s="417"/>
      <c r="B234" s="417"/>
      <c r="C234" s="417"/>
      <c r="D234" s="417"/>
      <c r="E234" s="418"/>
      <c r="F234" s="417"/>
      <c r="G234" s="417"/>
      <c r="H234" s="417"/>
      <c r="I234" s="417"/>
      <c r="J234" s="417"/>
      <c r="K234" s="417"/>
      <c r="L234" s="417"/>
      <c r="M234" s="417"/>
      <c r="N234" s="417"/>
      <c r="O234" s="417"/>
      <c r="P234" s="417"/>
      <c r="Q234" s="417"/>
      <c r="R234" s="417"/>
      <c r="S234" s="417"/>
      <c r="T234" s="417"/>
      <c r="U234" s="417"/>
      <c r="V234" s="417"/>
      <c r="W234" s="417"/>
      <c r="X234" s="417"/>
      <c r="Y234" s="417"/>
      <c r="Z234" s="417"/>
    </row>
    <row r="235" spans="1:26" ht="12.75" customHeight="1">
      <c r="A235" s="417"/>
      <c r="B235" s="417"/>
      <c r="C235" s="417"/>
      <c r="D235" s="417"/>
      <c r="E235" s="418"/>
      <c r="F235" s="417"/>
      <c r="G235" s="417"/>
      <c r="H235" s="417"/>
      <c r="I235" s="417"/>
      <c r="J235" s="417"/>
      <c r="K235" s="417"/>
      <c r="L235" s="417"/>
      <c r="M235" s="417"/>
      <c r="N235" s="417"/>
      <c r="O235" s="417"/>
      <c r="P235" s="417"/>
      <c r="Q235" s="417"/>
      <c r="R235" s="417"/>
      <c r="S235" s="417"/>
      <c r="T235" s="417"/>
      <c r="U235" s="417"/>
      <c r="V235" s="417"/>
      <c r="W235" s="417"/>
      <c r="X235" s="417"/>
      <c r="Y235" s="417"/>
      <c r="Z235" s="417"/>
    </row>
    <row r="236" spans="1:26" ht="12.75" customHeight="1">
      <c r="A236" s="417"/>
      <c r="B236" s="417"/>
      <c r="C236" s="417"/>
      <c r="D236" s="417"/>
      <c r="E236" s="418"/>
      <c r="F236" s="417"/>
      <c r="G236" s="417"/>
      <c r="H236" s="417"/>
      <c r="I236" s="417"/>
      <c r="J236" s="417"/>
      <c r="K236" s="417"/>
      <c r="L236" s="417"/>
      <c r="M236" s="417"/>
      <c r="N236" s="417"/>
      <c r="O236" s="417"/>
      <c r="P236" s="417"/>
      <c r="Q236" s="417"/>
      <c r="R236" s="417"/>
      <c r="S236" s="417"/>
      <c r="T236" s="417"/>
      <c r="U236" s="417"/>
      <c r="V236" s="417"/>
      <c r="W236" s="417"/>
      <c r="X236" s="417"/>
      <c r="Y236" s="417"/>
      <c r="Z236" s="417"/>
    </row>
    <row r="237" spans="1:26" ht="12.75" customHeight="1">
      <c r="A237" s="417"/>
      <c r="B237" s="417"/>
      <c r="C237" s="417"/>
      <c r="D237" s="417"/>
      <c r="E237" s="418"/>
      <c r="F237" s="417"/>
      <c r="G237" s="417"/>
      <c r="H237" s="417"/>
      <c r="I237" s="417"/>
      <c r="J237" s="417"/>
      <c r="K237" s="417"/>
      <c r="L237" s="417"/>
      <c r="M237" s="417"/>
      <c r="N237" s="417"/>
      <c r="O237" s="417"/>
      <c r="P237" s="417"/>
      <c r="Q237" s="417"/>
      <c r="R237" s="417"/>
      <c r="S237" s="417"/>
      <c r="T237" s="417"/>
      <c r="U237" s="417"/>
      <c r="V237" s="417"/>
      <c r="W237" s="417"/>
      <c r="X237" s="417"/>
      <c r="Y237" s="417"/>
      <c r="Z237" s="417"/>
    </row>
    <row r="238" spans="1:26" ht="12.75" customHeight="1">
      <c r="A238" s="417"/>
      <c r="B238" s="417"/>
      <c r="C238" s="417"/>
      <c r="D238" s="417"/>
      <c r="E238" s="418"/>
      <c r="F238" s="417"/>
      <c r="G238" s="417"/>
      <c r="H238" s="417"/>
      <c r="I238" s="417"/>
      <c r="J238" s="417"/>
      <c r="K238" s="417"/>
      <c r="L238" s="417"/>
      <c r="M238" s="417"/>
      <c r="N238" s="417"/>
      <c r="O238" s="417"/>
      <c r="P238" s="417"/>
      <c r="Q238" s="417"/>
      <c r="R238" s="417"/>
      <c r="S238" s="417"/>
      <c r="T238" s="417"/>
      <c r="U238" s="417"/>
      <c r="V238" s="417"/>
      <c r="W238" s="417"/>
      <c r="X238" s="417"/>
      <c r="Y238" s="417"/>
      <c r="Z238" s="417"/>
    </row>
    <row r="239" spans="1:26" ht="12.75" customHeight="1">
      <c r="A239" s="417"/>
      <c r="B239" s="417"/>
      <c r="C239" s="417"/>
      <c r="D239" s="417"/>
      <c r="E239" s="418"/>
      <c r="F239" s="417"/>
      <c r="G239" s="417"/>
      <c r="H239" s="417"/>
      <c r="I239" s="417"/>
      <c r="J239" s="417"/>
      <c r="K239" s="417"/>
      <c r="L239" s="417"/>
      <c r="M239" s="417"/>
      <c r="N239" s="417"/>
      <c r="O239" s="417"/>
      <c r="P239" s="417"/>
      <c r="Q239" s="417"/>
      <c r="R239" s="417"/>
      <c r="S239" s="417"/>
      <c r="T239" s="417"/>
      <c r="U239" s="417"/>
      <c r="V239" s="417"/>
      <c r="W239" s="417"/>
      <c r="X239" s="417"/>
      <c r="Y239" s="417"/>
      <c r="Z239" s="417"/>
    </row>
    <row r="240" spans="1:26" ht="12.75" customHeight="1">
      <c r="A240" s="417"/>
      <c r="B240" s="417"/>
      <c r="C240" s="417"/>
      <c r="D240" s="417"/>
      <c r="E240" s="418"/>
      <c r="F240" s="417"/>
      <c r="G240" s="417"/>
      <c r="H240" s="417"/>
      <c r="I240" s="417"/>
      <c r="J240" s="417"/>
      <c r="K240" s="417"/>
      <c r="L240" s="417"/>
      <c r="M240" s="417"/>
      <c r="N240" s="417"/>
      <c r="O240" s="417"/>
      <c r="P240" s="417"/>
      <c r="Q240" s="417"/>
      <c r="R240" s="417"/>
      <c r="S240" s="417"/>
      <c r="T240" s="417"/>
      <c r="U240" s="417"/>
      <c r="V240" s="417"/>
      <c r="W240" s="417"/>
      <c r="X240" s="417"/>
      <c r="Y240" s="417"/>
      <c r="Z240" s="417"/>
    </row>
    <row r="241" spans="1:26" ht="12.75" customHeight="1">
      <c r="A241" s="417"/>
      <c r="B241" s="417"/>
      <c r="C241" s="417"/>
      <c r="D241" s="417"/>
      <c r="E241" s="418"/>
      <c r="F241" s="417"/>
      <c r="G241" s="417"/>
      <c r="H241" s="417"/>
      <c r="I241" s="417"/>
      <c r="J241" s="417"/>
      <c r="K241" s="417"/>
      <c r="L241" s="417"/>
      <c r="M241" s="417"/>
      <c r="N241" s="417"/>
      <c r="O241" s="417"/>
      <c r="P241" s="417"/>
      <c r="Q241" s="417"/>
      <c r="R241" s="417"/>
      <c r="S241" s="417"/>
      <c r="T241" s="417"/>
      <c r="U241" s="417"/>
      <c r="V241" s="417"/>
      <c r="W241" s="417"/>
      <c r="X241" s="417"/>
      <c r="Y241" s="417"/>
      <c r="Z241" s="417"/>
    </row>
    <row r="242" spans="1:26" ht="12.75" customHeight="1">
      <c r="A242" s="417"/>
      <c r="B242" s="417"/>
      <c r="C242" s="417"/>
      <c r="D242" s="417"/>
      <c r="E242" s="418"/>
      <c r="F242" s="417"/>
      <c r="G242" s="417"/>
      <c r="H242" s="417"/>
      <c r="I242" s="417"/>
      <c r="J242" s="417"/>
      <c r="K242" s="417"/>
      <c r="L242" s="417"/>
      <c r="M242" s="417"/>
      <c r="N242" s="417"/>
      <c r="O242" s="417"/>
      <c r="P242" s="417"/>
      <c r="Q242" s="417"/>
      <c r="R242" s="417"/>
      <c r="S242" s="417"/>
      <c r="T242" s="417"/>
      <c r="U242" s="417"/>
      <c r="V242" s="417"/>
      <c r="W242" s="417"/>
      <c r="X242" s="417"/>
      <c r="Y242" s="417"/>
      <c r="Z242" s="417"/>
    </row>
    <row r="243" spans="1:26" ht="12.75" customHeight="1">
      <c r="A243" s="417"/>
      <c r="B243" s="417"/>
      <c r="C243" s="417"/>
      <c r="D243" s="417"/>
      <c r="E243" s="418"/>
      <c r="F243" s="417"/>
      <c r="G243" s="417"/>
      <c r="H243" s="417"/>
      <c r="I243" s="417"/>
      <c r="J243" s="417"/>
      <c r="K243" s="417"/>
      <c r="L243" s="417"/>
      <c r="M243" s="417"/>
      <c r="N243" s="417"/>
      <c r="O243" s="417"/>
      <c r="P243" s="417"/>
      <c r="Q243" s="417"/>
      <c r="R243" s="417"/>
      <c r="S243" s="417"/>
      <c r="T243" s="417"/>
      <c r="U243" s="417"/>
      <c r="V243" s="417"/>
      <c r="W243" s="417"/>
      <c r="X243" s="417"/>
      <c r="Y243" s="417"/>
      <c r="Z243" s="417"/>
    </row>
    <row r="244" spans="1:26" ht="12.75" customHeight="1">
      <c r="A244" s="417"/>
      <c r="B244" s="417"/>
      <c r="C244" s="417"/>
      <c r="D244" s="417"/>
      <c r="E244" s="418"/>
      <c r="F244" s="417"/>
      <c r="G244" s="417"/>
      <c r="H244" s="417"/>
      <c r="I244" s="417"/>
      <c r="J244" s="417"/>
      <c r="K244" s="417"/>
      <c r="L244" s="417"/>
      <c r="M244" s="417"/>
      <c r="N244" s="417"/>
      <c r="O244" s="417"/>
      <c r="P244" s="417"/>
      <c r="Q244" s="417"/>
      <c r="R244" s="417"/>
      <c r="S244" s="417"/>
      <c r="T244" s="417"/>
      <c r="U244" s="417"/>
      <c r="V244" s="417"/>
      <c r="W244" s="417"/>
      <c r="X244" s="417"/>
      <c r="Y244" s="417"/>
      <c r="Z244" s="417"/>
    </row>
    <row r="245" spans="1:26" ht="12.75" customHeight="1">
      <c r="A245" s="417"/>
      <c r="B245" s="417"/>
      <c r="C245" s="417"/>
      <c r="D245" s="417"/>
      <c r="E245" s="418"/>
      <c r="F245" s="417"/>
      <c r="G245" s="417"/>
      <c r="H245" s="417"/>
      <c r="I245" s="417"/>
      <c r="J245" s="417"/>
      <c r="K245" s="417"/>
      <c r="L245" s="417"/>
      <c r="M245" s="417"/>
      <c r="N245" s="417"/>
      <c r="O245" s="417"/>
      <c r="P245" s="417"/>
      <c r="Q245" s="417"/>
      <c r="R245" s="417"/>
      <c r="S245" s="417"/>
      <c r="T245" s="417"/>
      <c r="U245" s="417"/>
      <c r="V245" s="417"/>
      <c r="W245" s="417"/>
      <c r="X245" s="417"/>
      <c r="Y245" s="417"/>
      <c r="Z245" s="417"/>
    </row>
    <row r="246" spans="1:26" ht="12.75" customHeight="1">
      <c r="A246" s="417"/>
      <c r="B246" s="417"/>
      <c r="C246" s="417"/>
      <c r="D246" s="417"/>
      <c r="E246" s="418"/>
      <c r="F246" s="417"/>
      <c r="G246" s="417"/>
      <c r="H246" s="417"/>
      <c r="I246" s="417"/>
      <c r="J246" s="417"/>
      <c r="K246" s="417"/>
      <c r="L246" s="417"/>
      <c r="M246" s="417"/>
      <c r="N246" s="417"/>
      <c r="O246" s="417"/>
      <c r="P246" s="417"/>
      <c r="Q246" s="417"/>
      <c r="R246" s="417"/>
      <c r="S246" s="417"/>
      <c r="T246" s="417"/>
      <c r="U246" s="417"/>
      <c r="V246" s="417"/>
      <c r="W246" s="417"/>
      <c r="X246" s="417"/>
      <c r="Y246" s="417"/>
      <c r="Z246" s="417"/>
    </row>
    <row r="247" spans="1:26" ht="12.75" customHeight="1">
      <c r="A247" s="417"/>
      <c r="B247" s="417"/>
      <c r="C247" s="417"/>
      <c r="D247" s="417"/>
      <c r="E247" s="418"/>
      <c r="F247" s="417"/>
      <c r="G247" s="417"/>
      <c r="H247" s="417"/>
      <c r="I247" s="417"/>
      <c r="J247" s="417"/>
      <c r="K247" s="417"/>
      <c r="L247" s="417"/>
      <c r="M247" s="417"/>
      <c r="N247" s="417"/>
      <c r="O247" s="417"/>
      <c r="P247" s="417"/>
      <c r="Q247" s="417"/>
      <c r="R247" s="417"/>
      <c r="S247" s="417"/>
      <c r="T247" s="417"/>
      <c r="U247" s="417"/>
      <c r="V247" s="417"/>
      <c r="W247" s="417"/>
      <c r="X247" s="417"/>
      <c r="Y247" s="417"/>
      <c r="Z247" s="417"/>
    </row>
    <row r="248" spans="1:26" ht="12.75" customHeight="1">
      <c r="A248" s="417"/>
      <c r="B248" s="417"/>
      <c r="C248" s="417"/>
      <c r="D248" s="417"/>
      <c r="E248" s="418"/>
      <c r="F248" s="417"/>
      <c r="G248" s="417"/>
      <c r="H248" s="417"/>
      <c r="I248" s="417"/>
      <c r="J248" s="417"/>
      <c r="K248" s="417"/>
      <c r="L248" s="417"/>
      <c r="M248" s="417"/>
      <c r="N248" s="417"/>
      <c r="O248" s="417"/>
      <c r="P248" s="417"/>
      <c r="Q248" s="417"/>
      <c r="R248" s="417"/>
      <c r="S248" s="417"/>
      <c r="T248" s="417"/>
      <c r="U248" s="417"/>
      <c r="V248" s="417"/>
      <c r="W248" s="417"/>
      <c r="X248" s="417"/>
      <c r="Y248" s="417"/>
      <c r="Z248" s="417"/>
    </row>
    <row r="249" spans="1:26" ht="12.75" customHeight="1">
      <c r="A249" s="417"/>
      <c r="B249" s="417"/>
      <c r="C249" s="417"/>
      <c r="D249" s="417"/>
      <c r="E249" s="418"/>
      <c r="F249" s="417"/>
      <c r="G249" s="417"/>
      <c r="H249" s="417"/>
      <c r="I249" s="417"/>
      <c r="J249" s="417"/>
      <c r="K249" s="417"/>
      <c r="L249" s="417"/>
      <c r="M249" s="417"/>
      <c r="N249" s="417"/>
      <c r="O249" s="417"/>
      <c r="P249" s="417"/>
      <c r="Q249" s="417"/>
      <c r="R249" s="417"/>
      <c r="S249" s="417"/>
      <c r="T249" s="417"/>
      <c r="U249" s="417"/>
      <c r="V249" s="417"/>
      <c r="W249" s="417"/>
      <c r="X249" s="417"/>
      <c r="Y249" s="417"/>
      <c r="Z249" s="417"/>
    </row>
    <row r="250" spans="1:26" ht="12.75" customHeight="1">
      <c r="A250" s="417"/>
      <c r="B250" s="417"/>
      <c r="C250" s="417"/>
      <c r="D250" s="417"/>
      <c r="E250" s="418"/>
      <c r="F250" s="417"/>
      <c r="G250" s="417"/>
      <c r="H250" s="417"/>
      <c r="I250" s="417"/>
      <c r="J250" s="417"/>
      <c r="K250" s="417"/>
      <c r="L250" s="417"/>
      <c r="M250" s="417"/>
      <c r="N250" s="417"/>
      <c r="O250" s="417"/>
      <c r="P250" s="417"/>
      <c r="Q250" s="417"/>
      <c r="R250" s="417"/>
      <c r="S250" s="417"/>
      <c r="T250" s="417"/>
      <c r="U250" s="417"/>
      <c r="V250" s="417"/>
      <c r="W250" s="417"/>
      <c r="X250" s="417"/>
      <c r="Y250" s="417"/>
      <c r="Z250" s="417"/>
    </row>
    <row r="251" spans="1:26" ht="12.75" customHeight="1">
      <c r="A251" s="417"/>
      <c r="B251" s="417"/>
      <c r="C251" s="417"/>
      <c r="D251" s="417"/>
      <c r="E251" s="418"/>
      <c r="F251" s="417"/>
      <c r="G251" s="417"/>
      <c r="H251" s="417"/>
      <c r="I251" s="417"/>
      <c r="J251" s="417"/>
      <c r="K251" s="417"/>
      <c r="L251" s="417"/>
      <c r="M251" s="417"/>
      <c r="N251" s="417"/>
      <c r="O251" s="417"/>
      <c r="P251" s="417"/>
      <c r="Q251" s="417"/>
      <c r="R251" s="417"/>
      <c r="S251" s="417"/>
      <c r="T251" s="417"/>
      <c r="U251" s="417"/>
      <c r="V251" s="417"/>
      <c r="W251" s="417"/>
      <c r="X251" s="417"/>
      <c r="Y251" s="417"/>
      <c r="Z251" s="417"/>
    </row>
    <row r="252" spans="1:26" ht="12.75" customHeight="1">
      <c r="A252" s="417"/>
      <c r="B252" s="417"/>
      <c r="C252" s="417"/>
      <c r="D252" s="417"/>
      <c r="E252" s="418"/>
      <c r="F252" s="417"/>
      <c r="G252" s="417"/>
      <c r="H252" s="417"/>
      <c r="I252" s="417"/>
      <c r="J252" s="417"/>
      <c r="K252" s="417"/>
      <c r="L252" s="417"/>
      <c r="M252" s="417"/>
      <c r="N252" s="417"/>
      <c r="O252" s="417"/>
      <c r="P252" s="417"/>
      <c r="Q252" s="417"/>
      <c r="R252" s="417"/>
      <c r="S252" s="417"/>
      <c r="T252" s="417"/>
      <c r="U252" s="417"/>
      <c r="V252" s="417"/>
      <c r="W252" s="417"/>
      <c r="X252" s="417"/>
      <c r="Y252" s="417"/>
      <c r="Z252" s="417"/>
    </row>
    <row r="253" spans="1:26" ht="12.75" customHeight="1">
      <c r="A253" s="417"/>
      <c r="B253" s="417"/>
      <c r="C253" s="417"/>
      <c r="D253" s="417"/>
      <c r="E253" s="418"/>
      <c r="F253" s="417"/>
      <c r="G253" s="417"/>
      <c r="H253" s="417"/>
      <c r="I253" s="417"/>
      <c r="J253" s="417"/>
      <c r="K253" s="417"/>
      <c r="L253" s="417"/>
      <c r="M253" s="417"/>
      <c r="N253" s="417"/>
      <c r="O253" s="417"/>
      <c r="P253" s="417"/>
      <c r="Q253" s="417"/>
      <c r="R253" s="417"/>
      <c r="S253" s="417"/>
      <c r="T253" s="417"/>
      <c r="U253" s="417"/>
      <c r="V253" s="417"/>
      <c r="W253" s="417"/>
      <c r="X253" s="417"/>
      <c r="Y253" s="417"/>
      <c r="Z253" s="417"/>
    </row>
    <row r="254" spans="1:26" ht="12.75" customHeight="1">
      <c r="A254" s="417"/>
      <c r="B254" s="417"/>
      <c r="C254" s="417"/>
      <c r="D254" s="417"/>
      <c r="E254" s="418"/>
      <c r="F254" s="417"/>
      <c r="G254" s="417"/>
      <c r="H254" s="417"/>
      <c r="I254" s="417"/>
      <c r="J254" s="417"/>
      <c r="K254" s="417"/>
      <c r="L254" s="417"/>
      <c r="M254" s="417"/>
      <c r="N254" s="417"/>
      <c r="O254" s="417"/>
      <c r="P254" s="417"/>
      <c r="Q254" s="417"/>
      <c r="R254" s="417"/>
      <c r="S254" s="417"/>
      <c r="T254" s="417"/>
      <c r="U254" s="417"/>
      <c r="V254" s="417"/>
      <c r="W254" s="417"/>
      <c r="X254" s="417"/>
      <c r="Y254" s="417"/>
      <c r="Z254" s="417"/>
    </row>
    <row r="255" spans="1:26" ht="12.75" customHeight="1">
      <c r="A255" s="417"/>
      <c r="B255" s="417"/>
      <c r="C255" s="417"/>
      <c r="D255" s="417"/>
      <c r="E255" s="418"/>
      <c r="F255" s="417"/>
      <c r="G255" s="417"/>
      <c r="H255" s="417"/>
      <c r="I255" s="417"/>
      <c r="J255" s="417"/>
      <c r="K255" s="417"/>
      <c r="L255" s="417"/>
      <c r="M255" s="417"/>
      <c r="N255" s="417"/>
      <c r="O255" s="417"/>
      <c r="P255" s="417"/>
      <c r="Q255" s="417"/>
      <c r="R255" s="417"/>
      <c r="S255" s="417"/>
      <c r="T255" s="417"/>
      <c r="U255" s="417"/>
      <c r="V255" s="417"/>
      <c r="W255" s="417"/>
      <c r="X255" s="417"/>
      <c r="Y255" s="417"/>
      <c r="Z255" s="417"/>
    </row>
    <row r="256" spans="1:26" ht="12.75" customHeight="1">
      <c r="A256" s="417"/>
      <c r="B256" s="417"/>
      <c r="C256" s="417"/>
      <c r="D256" s="417"/>
      <c r="E256" s="418"/>
      <c r="F256" s="417"/>
      <c r="G256" s="417"/>
      <c r="H256" s="417"/>
      <c r="I256" s="417"/>
      <c r="J256" s="417"/>
      <c r="K256" s="417"/>
      <c r="L256" s="417"/>
      <c r="M256" s="417"/>
      <c r="N256" s="417"/>
      <c r="O256" s="417"/>
      <c r="P256" s="417"/>
      <c r="Q256" s="417"/>
      <c r="R256" s="417"/>
      <c r="S256" s="417"/>
      <c r="T256" s="417"/>
      <c r="U256" s="417"/>
      <c r="V256" s="417"/>
      <c r="W256" s="417"/>
      <c r="X256" s="417"/>
      <c r="Y256" s="417"/>
      <c r="Z256" s="417"/>
    </row>
    <row r="257" spans="1:26" ht="12.75" customHeight="1">
      <c r="A257" s="417"/>
      <c r="B257" s="417"/>
      <c r="C257" s="417"/>
      <c r="D257" s="417"/>
      <c r="E257" s="418"/>
      <c r="F257" s="417"/>
      <c r="G257" s="417"/>
      <c r="H257" s="417"/>
      <c r="I257" s="417"/>
      <c r="J257" s="417"/>
      <c r="K257" s="417"/>
      <c r="L257" s="417"/>
      <c r="M257" s="417"/>
      <c r="N257" s="417"/>
      <c r="O257" s="417"/>
      <c r="P257" s="417"/>
      <c r="Q257" s="417"/>
      <c r="R257" s="417"/>
      <c r="S257" s="417"/>
      <c r="T257" s="417"/>
      <c r="U257" s="417"/>
      <c r="V257" s="417"/>
      <c r="W257" s="417"/>
      <c r="X257" s="417"/>
      <c r="Y257" s="417"/>
      <c r="Z257" s="417"/>
    </row>
    <row r="258" spans="1:26" ht="12.75" customHeight="1">
      <c r="A258" s="417"/>
      <c r="B258" s="417"/>
      <c r="C258" s="417"/>
      <c r="D258" s="417"/>
      <c r="E258" s="418"/>
      <c r="F258" s="417"/>
      <c r="G258" s="417"/>
      <c r="H258" s="417"/>
      <c r="I258" s="417"/>
      <c r="J258" s="417"/>
      <c r="K258" s="417"/>
      <c r="L258" s="417"/>
      <c r="M258" s="417"/>
      <c r="N258" s="417"/>
      <c r="O258" s="417"/>
      <c r="P258" s="417"/>
      <c r="Q258" s="417"/>
      <c r="R258" s="417"/>
      <c r="S258" s="417"/>
      <c r="T258" s="417"/>
      <c r="U258" s="417"/>
      <c r="V258" s="417"/>
      <c r="W258" s="417"/>
      <c r="X258" s="417"/>
      <c r="Y258" s="417"/>
      <c r="Z258" s="417"/>
    </row>
    <row r="259" spans="1:26" ht="12.75" customHeight="1">
      <c r="A259" s="417"/>
      <c r="B259" s="417"/>
      <c r="C259" s="417"/>
      <c r="D259" s="417"/>
      <c r="E259" s="418"/>
      <c r="F259" s="417"/>
      <c r="G259" s="417"/>
      <c r="H259" s="417"/>
      <c r="I259" s="417"/>
      <c r="J259" s="417"/>
      <c r="K259" s="417"/>
      <c r="L259" s="417"/>
      <c r="M259" s="417"/>
      <c r="N259" s="417"/>
      <c r="O259" s="417"/>
      <c r="P259" s="417"/>
      <c r="Q259" s="417"/>
      <c r="R259" s="417"/>
      <c r="S259" s="417"/>
      <c r="T259" s="417"/>
      <c r="U259" s="417"/>
      <c r="V259" s="417"/>
      <c r="W259" s="417"/>
      <c r="X259" s="417"/>
      <c r="Y259" s="417"/>
      <c r="Z259" s="417"/>
    </row>
    <row r="260" spans="1:26" ht="12.75" customHeight="1">
      <c r="A260" s="417"/>
      <c r="B260" s="417"/>
      <c r="C260" s="417"/>
      <c r="D260" s="417"/>
      <c r="E260" s="418"/>
      <c r="F260" s="417"/>
      <c r="G260" s="417"/>
      <c r="H260" s="417"/>
      <c r="I260" s="417"/>
      <c r="J260" s="417"/>
      <c r="K260" s="417"/>
      <c r="L260" s="417"/>
      <c r="M260" s="417"/>
      <c r="N260" s="417"/>
      <c r="O260" s="417"/>
      <c r="P260" s="417"/>
      <c r="Q260" s="417"/>
      <c r="R260" s="417"/>
      <c r="S260" s="417"/>
      <c r="T260" s="417"/>
      <c r="U260" s="417"/>
      <c r="V260" s="417"/>
      <c r="W260" s="417"/>
      <c r="X260" s="417"/>
      <c r="Y260" s="417"/>
      <c r="Z260" s="417"/>
    </row>
    <row r="261" spans="1:26" ht="12.75" customHeight="1">
      <c r="A261" s="417"/>
      <c r="B261" s="417"/>
      <c r="C261" s="417"/>
      <c r="D261" s="417"/>
      <c r="E261" s="418"/>
      <c r="F261" s="417"/>
      <c r="G261" s="417"/>
      <c r="H261" s="417"/>
      <c r="I261" s="417"/>
      <c r="J261" s="417"/>
      <c r="K261" s="417"/>
      <c r="L261" s="417"/>
      <c r="M261" s="417"/>
      <c r="N261" s="417"/>
      <c r="O261" s="417"/>
      <c r="P261" s="417"/>
      <c r="Q261" s="417"/>
      <c r="R261" s="417"/>
      <c r="S261" s="417"/>
      <c r="T261" s="417"/>
      <c r="U261" s="417"/>
      <c r="V261" s="417"/>
      <c r="W261" s="417"/>
      <c r="X261" s="417"/>
      <c r="Y261" s="417"/>
      <c r="Z261" s="417"/>
    </row>
    <row r="262" spans="1:26" ht="12.75" customHeight="1">
      <c r="A262" s="417"/>
      <c r="B262" s="417"/>
      <c r="C262" s="417"/>
      <c r="D262" s="417"/>
      <c r="E262" s="418"/>
      <c r="F262" s="417"/>
      <c r="G262" s="417"/>
      <c r="H262" s="417"/>
      <c r="I262" s="417"/>
      <c r="J262" s="417"/>
      <c r="K262" s="417"/>
      <c r="L262" s="417"/>
      <c r="M262" s="417"/>
      <c r="N262" s="417"/>
      <c r="O262" s="417"/>
      <c r="P262" s="417"/>
      <c r="Q262" s="417"/>
      <c r="R262" s="417"/>
      <c r="S262" s="417"/>
      <c r="T262" s="417"/>
      <c r="U262" s="417"/>
      <c r="V262" s="417"/>
      <c r="W262" s="417"/>
      <c r="X262" s="417"/>
      <c r="Y262" s="417"/>
      <c r="Z262" s="417"/>
    </row>
    <row r="263" spans="1:26" ht="12.75" customHeight="1">
      <c r="A263" s="417"/>
      <c r="B263" s="417"/>
      <c r="C263" s="417"/>
      <c r="D263" s="417"/>
      <c r="E263" s="418"/>
      <c r="F263" s="417"/>
      <c r="G263" s="417"/>
      <c r="H263" s="417"/>
      <c r="I263" s="417"/>
      <c r="J263" s="417"/>
      <c r="K263" s="417"/>
      <c r="L263" s="417"/>
      <c r="M263" s="417"/>
      <c r="N263" s="417"/>
      <c r="O263" s="417"/>
      <c r="P263" s="417"/>
      <c r="Q263" s="417"/>
      <c r="R263" s="417"/>
      <c r="S263" s="417"/>
      <c r="T263" s="417"/>
      <c r="U263" s="417"/>
      <c r="V263" s="417"/>
      <c r="W263" s="417"/>
      <c r="X263" s="417"/>
      <c r="Y263" s="417"/>
      <c r="Z263" s="417"/>
    </row>
    <row r="264" spans="1:26" ht="12.75" customHeight="1">
      <c r="A264" s="417"/>
      <c r="B264" s="417"/>
      <c r="C264" s="417"/>
      <c r="D264" s="417"/>
      <c r="E264" s="418"/>
      <c r="F264" s="417"/>
      <c r="G264" s="417"/>
      <c r="H264" s="417"/>
      <c r="I264" s="417"/>
      <c r="J264" s="417"/>
      <c r="K264" s="417"/>
      <c r="L264" s="417"/>
      <c r="M264" s="417"/>
      <c r="N264" s="417"/>
      <c r="O264" s="417"/>
      <c r="P264" s="417"/>
      <c r="Q264" s="417"/>
      <c r="R264" s="417"/>
      <c r="S264" s="417"/>
      <c r="T264" s="417"/>
      <c r="U264" s="417"/>
      <c r="V264" s="417"/>
      <c r="W264" s="417"/>
      <c r="X264" s="417"/>
      <c r="Y264" s="417"/>
      <c r="Z264" s="417"/>
    </row>
    <row r="265" spans="1:26" ht="12.75" customHeight="1">
      <c r="A265" s="417"/>
      <c r="B265" s="417"/>
      <c r="C265" s="417"/>
      <c r="D265" s="417"/>
      <c r="E265" s="418"/>
      <c r="F265" s="417"/>
      <c r="G265" s="417"/>
      <c r="H265" s="417"/>
      <c r="I265" s="417"/>
      <c r="J265" s="417"/>
      <c r="K265" s="417"/>
      <c r="L265" s="417"/>
      <c r="M265" s="417"/>
      <c r="N265" s="417"/>
      <c r="O265" s="417"/>
      <c r="P265" s="417"/>
      <c r="Q265" s="417"/>
      <c r="R265" s="417"/>
      <c r="S265" s="417"/>
      <c r="T265" s="417"/>
      <c r="U265" s="417"/>
      <c r="V265" s="417"/>
      <c r="W265" s="417"/>
      <c r="X265" s="417"/>
      <c r="Y265" s="417"/>
      <c r="Z265" s="417"/>
    </row>
    <row r="266" spans="1:26" ht="12.75" customHeight="1">
      <c r="A266" s="417"/>
      <c r="B266" s="417"/>
      <c r="C266" s="417"/>
      <c r="D266" s="417"/>
      <c r="E266" s="418"/>
      <c r="F266" s="417"/>
      <c r="G266" s="417"/>
      <c r="H266" s="417"/>
      <c r="I266" s="417"/>
      <c r="J266" s="417"/>
      <c r="K266" s="417"/>
      <c r="L266" s="417"/>
      <c r="M266" s="417"/>
      <c r="N266" s="417"/>
      <c r="O266" s="417"/>
      <c r="P266" s="417"/>
      <c r="Q266" s="417"/>
      <c r="R266" s="417"/>
      <c r="S266" s="417"/>
      <c r="T266" s="417"/>
      <c r="U266" s="417"/>
      <c r="V266" s="417"/>
      <c r="W266" s="417"/>
      <c r="X266" s="417"/>
      <c r="Y266" s="417"/>
      <c r="Z266" s="417"/>
    </row>
    <row r="267" spans="1:26" ht="12.75" customHeight="1">
      <c r="A267" s="417"/>
      <c r="B267" s="417"/>
      <c r="C267" s="417"/>
      <c r="D267" s="417"/>
      <c r="E267" s="418"/>
      <c r="F267" s="417"/>
      <c r="G267" s="417"/>
      <c r="H267" s="417"/>
      <c r="I267" s="417"/>
      <c r="J267" s="417"/>
      <c r="K267" s="417"/>
      <c r="L267" s="417"/>
      <c r="M267" s="417"/>
      <c r="N267" s="417"/>
      <c r="O267" s="417"/>
      <c r="P267" s="417"/>
      <c r="Q267" s="417"/>
      <c r="R267" s="417"/>
      <c r="S267" s="417"/>
      <c r="T267" s="417"/>
      <c r="U267" s="417"/>
      <c r="V267" s="417"/>
      <c r="W267" s="417"/>
      <c r="X267" s="417"/>
      <c r="Y267" s="417"/>
      <c r="Z267" s="417"/>
    </row>
    <row r="268" spans="1:26" ht="12.75" customHeight="1">
      <c r="A268" s="417"/>
      <c r="B268" s="417"/>
      <c r="C268" s="417"/>
      <c r="D268" s="417"/>
      <c r="E268" s="418"/>
      <c r="F268" s="417"/>
      <c r="G268" s="417"/>
      <c r="H268" s="417"/>
      <c r="I268" s="417"/>
      <c r="J268" s="417"/>
      <c r="K268" s="417"/>
      <c r="L268" s="417"/>
      <c r="M268" s="417"/>
      <c r="N268" s="417"/>
      <c r="O268" s="417"/>
      <c r="P268" s="417"/>
      <c r="Q268" s="417"/>
      <c r="R268" s="417"/>
      <c r="S268" s="417"/>
      <c r="T268" s="417"/>
      <c r="U268" s="417"/>
      <c r="V268" s="417"/>
      <c r="W268" s="417"/>
      <c r="X268" s="417"/>
      <c r="Y268" s="417"/>
      <c r="Z268" s="417"/>
    </row>
    <row r="269" spans="1:26" ht="12.75" customHeight="1">
      <c r="A269" s="417"/>
      <c r="B269" s="417"/>
      <c r="C269" s="417"/>
      <c r="D269" s="417"/>
      <c r="E269" s="418"/>
      <c r="F269" s="417"/>
      <c r="G269" s="417"/>
      <c r="H269" s="417"/>
      <c r="I269" s="417"/>
      <c r="J269" s="417"/>
      <c r="K269" s="417"/>
      <c r="L269" s="417"/>
      <c r="M269" s="417"/>
      <c r="N269" s="417"/>
      <c r="O269" s="417"/>
      <c r="P269" s="417"/>
      <c r="Q269" s="417"/>
      <c r="R269" s="417"/>
      <c r="S269" s="417"/>
      <c r="T269" s="417"/>
      <c r="U269" s="417"/>
      <c r="V269" s="417"/>
      <c r="W269" s="417"/>
      <c r="X269" s="417"/>
      <c r="Y269" s="417"/>
      <c r="Z269" s="417"/>
    </row>
    <row r="270" spans="1:26" ht="12.75" customHeight="1">
      <c r="A270" s="417"/>
      <c r="B270" s="417"/>
      <c r="C270" s="417"/>
      <c r="D270" s="417"/>
      <c r="E270" s="418"/>
      <c r="F270" s="417"/>
      <c r="G270" s="417"/>
      <c r="H270" s="417"/>
      <c r="I270" s="417"/>
      <c r="J270" s="417"/>
      <c r="K270" s="417"/>
      <c r="L270" s="417"/>
      <c r="M270" s="417"/>
      <c r="N270" s="417"/>
      <c r="O270" s="417"/>
      <c r="P270" s="417"/>
      <c r="Q270" s="417"/>
      <c r="R270" s="417"/>
      <c r="S270" s="417"/>
      <c r="T270" s="417"/>
      <c r="U270" s="417"/>
      <c r="V270" s="417"/>
      <c r="W270" s="417"/>
      <c r="X270" s="417"/>
      <c r="Y270" s="417"/>
      <c r="Z270" s="417"/>
    </row>
    <row r="271" spans="1:26" ht="12.75" customHeight="1">
      <c r="A271" s="417"/>
      <c r="B271" s="417"/>
      <c r="C271" s="417"/>
      <c r="D271" s="417"/>
      <c r="E271" s="418"/>
      <c r="F271" s="417"/>
      <c r="G271" s="417"/>
      <c r="H271" s="417"/>
      <c r="I271" s="417"/>
      <c r="J271" s="417"/>
      <c r="K271" s="417"/>
      <c r="L271" s="417"/>
      <c r="M271" s="417"/>
      <c r="N271" s="417"/>
      <c r="O271" s="417"/>
      <c r="P271" s="417"/>
      <c r="Q271" s="417"/>
      <c r="R271" s="417"/>
      <c r="S271" s="417"/>
      <c r="T271" s="417"/>
      <c r="U271" s="417"/>
      <c r="V271" s="417"/>
      <c r="W271" s="417"/>
      <c r="X271" s="417"/>
      <c r="Y271" s="417"/>
      <c r="Z271" s="417"/>
    </row>
    <row r="272" spans="1:26" ht="12.75" customHeight="1">
      <c r="A272" s="417"/>
      <c r="B272" s="417"/>
      <c r="C272" s="417"/>
      <c r="D272" s="417"/>
      <c r="E272" s="418"/>
      <c r="F272" s="417"/>
      <c r="G272" s="417"/>
      <c r="H272" s="417"/>
      <c r="I272" s="417"/>
      <c r="J272" s="417"/>
      <c r="K272" s="417"/>
      <c r="L272" s="417"/>
      <c r="M272" s="417"/>
      <c r="N272" s="417"/>
      <c r="O272" s="417"/>
      <c r="P272" s="417"/>
      <c r="Q272" s="417"/>
      <c r="R272" s="417"/>
      <c r="S272" s="417"/>
      <c r="T272" s="417"/>
      <c r="U272" s="417"/>
      <c r="V272" s="417"/>
      <c r="W272" s="417"/>
      <c r="X272" s="417"/>
      <c r="Y272" s="417"/>
      <c r="Z272" s="417"/>
    </row>
    <row r="273" spans="1:26" ht="12.75" customHeight="1">
      <c r="A273" s="417"/>
      <c r="B273" s="417"/>
      <c r="C273" s="417"/>
      <c r="D273" s="417"/>
      <c r="E273" s="418"/>
      <c r="F273" s="417"/>
      <c r="G273" s="417"/>
      <c r="H273" s="417"/>
      <c r="I273" s="417"/>
      <c r="J273" s="417"/>
      <c r="K273" s="417"/>
      <c r="L273" s="417"/>
      <c r="M273" s="417"/>
      <c r="N273" s="417"/>
      <c r="O273" s="417"/>
      <c r="P273" s="417"/>
      <c r="Q273" s="417"/>
      <c r="R273" s="417"/>
      <c r="S273" s="417"/>
      <c r="T273" s="417"/>
      <c r="U273" s="417"/>
      <c r="V273" s="417"/>
      <c r="W273" s="417"/>
      <c r="X273" s="417"/>
      <c r="Y273" s="417"/>
      <c r="Z273" s="417"/>
    </row>
    <row r="274" spans="1:26" ht="12.75" customHeight="1">
      <c r="A274" s="417"/>
      <c r="B274" s="417"/>
      <c r="C274" s="417"/>
      <c r="D274" s="417"/>
      <c r="E274" s="418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417"/>
      <c r="T274" s="417"/>
      <c r="U274" s="417"/>
      <c r="V274" s="417"/>
      <c r="W274" s="417"/>
      <c r="X274" s="417"/>
      <c r="Y274" s="417"/>
      <c r="Z274" s="417"/>
    </row>
    <row r="275" spans="1:26" ht="12.75" customHeight="1">
      <c r="A275" s="417"/>
      <c r="B275" s="417"/>
      <c r="C275" s="417"/>
      <c r="D275" s="417"/>
      <c r="E275" s="418"/>
      <c r="F275" s="417"/>
      <c r="G275" s="417"/>
      <c r="H275" s="417"/>
      <c r="I275" s="417"/>
      <c r="J275" s="417"/>
      <c r="K275" s="417"/>
      <c r="L275" s="417"/>
      <c r="M275" s="417"/>
      <c r="N275" s="417"/>
      <c r="O275" s="417"/>
      <c r="P275" s="417"/>
      <c r="Q275" s="417"/>
      <c r="R275" s="417"/>
      <c r="S275" s="417"/>
      <c r="T275" s="417"/>
      <c r="U275" s="417"/>
      <c r="V275" s="417"/>
      <c r="W275" s="417"/>
      <c r="X275" s="417"/>
      <c r="Y275" s="417"/>
      <c r="Z275" s="417"/>
    </row>
    <row r="276" spans="1:26" ht="12.75" customHeight="1">
      <c r="A276" s="417"/>
      <c r="B276" s="417"/>
      <c r="C276" s="417"/>
      <c r="D276" s="417"/>
      <c r="E276" s="418"/>
      <c r="F276" s="417"/>
      <c r="G276" s="417"/>
      <c r="H276" s="417"/>
      <c r="I276" s="417"/>
      <c r="J276" s="417"/>
      <c r="K276" s="417"/>
      <c r="L276" s="417"/>
      <c r="M276" s="417"/>
      <c r="N276" s="417"/>
      <c r="O276" s="417"/>
      <c r="P276" s="417"/>
      <c r="Q276" s="417"/>
      <c r="R276" s="417"/>
      <c r="S276" s="417"/>
      <c r="T276" s="417"/>
      <c r="U276" s="417"/>
      <c r="V276" s="417"/>
      <c r="W276" s="417"/>
      <c r="X276" s="417"/>
      <c r="Y276" s="417"/>
      <c r="Z276" s="417"/>
    </row>
    <row r="277" spans="1:26" ht="12.75" customHeight="1">
      <c r="A277" s="417"/>
      <c r="B277" s="417"/>
      <c r="C277" s="417"/>
      <c r="D277" s="417"/>
      <c r="E277" s="418"/>
      <c r="F277" s="417"/>
      <c r="G277" s="417"/>
      <c r="H277" s="417"/>
      <c r="I277" s="417"/>
      <c r="J277" s="417"/>
      <c r="K277" s="417"/>
      <c r="L277" s="417"/>
      <c r="M277" s="417"/>
      <c r="N277" s="417"/>
      <c r="O277" s="417"/>
      <c r="P277" s="417"/>
      <c r="Q277" s="417"/>
      <c r="R277" s="417"/>
      <c r="S277" s="417"/>
      <c r="T277" s="417"/>
      <c r="U277" s="417"/>
      <c r="V277" s="417"/>
      <c r="W277" s="417"/>
      <c r="X277" s="417"/>
      <c r="Y277" s="417"/>
      <c r="Z277" s="417"/>
    </row>
    <row r="278" spans="1:26" ht="12.75" customHeight="1">
      <c r="A278" s="417"/>
      <c r="B278" s="417"/>
      <c r="C278" s="417"/>
      <c r="D278" s="417"/>
      <c r="E278" s="418"/>
      <c r="F278" s="417"/>
      <c r="G278" s="417"/>
      <c r="H278" s="417"/>
      <c r="I278" s="417"/>
      <c r="J278" s="417"/>
      <c r="K278" s="417"/>
      <c r="L278" s="417"/>
      <c r="M278" s="417"/>
      <c r="N278" s="417"/>
      <c r="O278" s="417"/>
      <c r="P278" s="417"/>
      <c r="Q278" s="417"/>
      <c r="R278" s="417"/>
      <c r="S278" s="417"/>
      <c r="T278" s="417"/>
      <c r="U278" s="417"/>
      <c r="V278" s="417"/>
      <c r="W278" s="417"/>
      <c r="X278" s="417"/>
      <c r="Y278" s="417"/>
      <c r="Z278" s="417"/>
    </row>
    <row r="279" spans="1:26" ht="12.75" customHeight="1">
      <c r="A279" s="417"/>
      <c r="B279" s="417"/>
      <c r="C279" s="417"/>
      <c r="D279" s="417"/>
      <c r="E279" s="418"/>
      <c r="F279" s="417"/>
      <c r="G279" s="417"/>
      <c r="H279" s="417"/>
      <c r="I279" s="417"/>
      <c r="J279" s="417"/>
      <c r="K279" s="417"/>
      <c r="L279" s="417"/>
      <c r="M279" s="417"/>
      <c r="N279" s="417"/>
      <c r="O279" s="417"/>
      <c r="P279" s="417"/>
      <c r="Q279" s="417"/>
      <c r="R279" s="417"/>
      <c r="S279" s="417"/>
      <c r="T279" s="417"/>
      <c r="U279" s="417"/>
      <c r="V279" s="417"/>
      <c r="W279" s="417"/>
      <c r="X279" s="417"/>
      <c r="Y279" s="417"/>
      <c r="Z279" s="417"/>
    </row>
    <row r="280" spans="1:26" ht="12.75" customHeight="1">
      <c r="A280" s="417"/>
      <c r="B280" s="417"/>
      <c r="C280" s="417"/>
      <c r="D280" s="417"/>
      <c r="E280" s="418"/>
      <c r="F280" s="417"/>
      <c r="G280" s="417"/>
      <c r="H280" s="417"/>
      <c r="I280" s="417"/>
      <c r="J280" s="417"/>
      <c r="K280" s="417"/>
      <c r="L280" s="417"/>
      <c r="M280" s="417"/>
      <c r="N280" s="417"/>
      <c r="O280" s="417"/>
      <c r="P280" s="417"/>
      <c r="Q280" s="417"/>
      <c r="R280" s="417"/>
      <c r="S280" s="417"/>
      <c r="T280" s="417"/>
      <c r="U280" s="417"/>
      <c r="V280" s="417"/>
      <c r="W280" s="417"/>
      <c r="X280" s="417"/>
      <c r="Y280" s="417"/>
      <c r="Z280" s="417"/>
    </row>
    <row r="281" spans="1:26" ht="12.75" customHeight="1">
      <c r="A281" s="417"/>
      <c r="B281" s="417"/>
      <c r="C281" s="417"/>
      <c r="D281" s="417"/>
      <c r="E281" s="418"/>
      <c r="F281" s="417"/>
      <c r="G281" s="417"/>
      <c r="H281" s="417"/>
      <c r="I281" s="417"/>
      <c r="J281" s="417"/>
      <c r="K281" s="417"/>
      <c r="L281" s="417"/>
      <c r="M281" s="417"/>
      <c r="N281" s="417"/>
      <c r="O281" s="417"/>
      <c r="P281" s="417"/>
      <c r="Q281" s="417"/>
      <c r="R281" s="417"/>
      <c r="S281" s="417"/>
      <c r="T281" s="417"/>
      <c r="U281" s="417"/>
      <c r="V281" s="417"/>
      <c r="W281" s="417"/>
      <c r="X281" s="417"/>
      <c r="Y281" s="417"/>
      <c r="Z281" s="417"/>
    </row>
    <row r="282" spans="1:26" ht="12.75" customHeight="1">
      <c r="A282" s="417"/>
      <c r="B282" s="417"/>
      <c r="C282" s="417"/>
      <c r="D282" s="417"/>
      <c r="E282" s="418"/>
      <c r="F282" s="417"/>
      <c r="G282" s="417"/>
      <c r="H282" s="417"/>
      <c r="I282" s="417"/>
      <c r="J282" s="417"/>
      <c r="K282" s="417"/>
      <c r="L282" s="417"/>
      <c r="M282" s="417"/>
      <c r="N282" s="417"/>
      <c r="O282" s="417"/>
      <c r="P282" s="417"/>
      <c r="Q282" s="417"/>
      <c r="R282" s="417"/>
      <c r="S282" s="417"/>
      <c r="T282" s="417"/>
      <c r="U282" s="417"/>
      <c r="V282" s="417"/>
      <c r="W282" s="417"/>
      <c r="X282" s="417"/>
      <c r="Y282" s="417"/>
      <c r="Z282" s="417"/>
    </row>
    <row r="283" spans="1:26" ht="12.75" customHeight="1">
      <c r="A283" s="417"/>
      <c r="B283" s="417"/>
      <c r="C283" s="417"/>
      <c r="D283" s="417"/>
      <c r="E283" s="418"/>
      <c r="F283" s="417"/>
      <c r="G283" s="417"/>
      <c r="H283" s="417"/>
      <c r="I283" s="417"/>
      <c r="J283" s="417"/>
      <c r="K283" s="417"/>
      <c r="L283" s="417"/>
      <c r="M283" s="417"/>
      <c r="N283" s="417"/>
      <c r="O283" s="417"/>
      <c r="P283" s="417"/>
      <c r="Q283" s="417"/>
      <c r="R283" s="417"/>
      <c r="S283" s="417"/>
      <c r="T283" s="417"/>
      <c r="U283" s="417"/>
      <c r="V283" s="417"/>
      <c r="W283" s="417"/>
      <c r="X283" s="417"/>
      <c r="Y283" s="417"/>
      <c r="Z283" s="417"/>
    </row>
    <row r="284" spans="1:26" ht="12.75" customHeight="1">
      <c r="A284" s="417"/>
      <c r="B284" s="417"/>
      <c r="C284" s="417"/>
      <c r="D284" s="417"/>
      <c r="E284" s="418"/>
      <c r="F284" s="417"/>
      <c r="G284" s="417"/>
      <c r="H284" s="417"/>
      <c r="I284" s="417"/>
      <c r="J284" s="417"/>
      <c r="K284" s="417"/>
      <c r="L284" s="417"/>
      <c r="M284" s="417"/>
      <c r="N284" s="417"/>
      <c r="O284" s="417"/>
      <c r="P284" s="417"/>
      <c r="Q284" s="417"/>
      <c r="R284" s="417"/>
      <c r="S284" s="417"/>
      <c r="T284" s="417"/>
      <c r="U284" s="417"/>
      <c r="V284" s="417"/>
      <c r="W284" s="417"/>
      <c r="X284" s="417"/>
      <c r="Y284" s="417"/>
      <c r="Z284" s="417"/>
    </row>
    <row r="285" spans="1:26" ht="12.75" customHeight="1">
      <c r="A285" s="417"/>
      <c r="B285" s="417"/>
      <c r="C285" s="417"/>
      <c r="D285" s="417"/>
      <c r="E285" s="418"/>
      <c r="F285" s="417"/>
      <c r="G285" s="417"/>
      <c r="H285" s="417"/>
      <c r="I285" s="417"/>
      <c r="J285" s="417"/>
      <c r="K285" s="417"/>
      <c r="L285" s="417"/>
      <c r="M285" s="417"/>
      <c r="N285" s="417"/>
      <c r="O285" s="417"/>
      <c r="P285" s="417"/>
      <c r="Q285" s="417"/>
      <c r="R285" s="417"/>
      <c r="S285" s="417"/>
      <c r="T285" s="417"/>
      <c r="U285" s="417"/>
      <c r="V285" s="417"/>
      <c r="W285" s="417"/>
      <c r="X285" s="417"/>
      <c r="Y285" s="417"/>
      <c r="Z285" s="417"/>
    </row>
    <row r="286" spans="1:26" ht="12.75" customHeight="1">
      <c r="A286" s="417"/>
      <c r="B286" s="417"/>
      <c r="C286" s="417"/>
      <c r="D286" s="417"/>
      <c r="E286" s="418"/>
      <c r="F286" s="417"/>
      <c r="G286" s="417"/>
      <c r="H286" s="417"/>
      <c r="I286" s="417"/>
      <c r="J286" s="417"/>
      <c r="K286" s="417"/>
      <c r="L286" s="417"/>
      <c r="M286" s="417"/>
      <c r="N286" s="417"/>
      <c r="O286" s="417"/>
      <c r="P286" s="417"/>
      <c r="Q286" s="417"/>
      <c r="R286" s="417"/>
      <c r="S286" s="417"/>
      <c r="T286" s="417"/>
      <c r="U286" s="417"/>
      <c r="V286" s="417"/>
      <c r="W286" s="417"/>
      <c r="X286" s="417"/>
      <c r="Y286" s="417"/>
      <c r="Z286" s="417"/>
    </row>
    <row r="287" spans="1:26" ht="12.75" customHeight="1">
      <c r="A287" s="417"/>
      <c r="B287" s="417"/>
      <c r="C287" s="417"/>
      <c r="D287" s="417"/>
      <c r="E287" s="418"/>
      <c r="F287" s="417"/>
      <c r="G287" s="417"/>
      <c r="H287" s="417"/>
      <c r="I287" s="417"/>
      <c r="J287" s="417"/>
      <c r="K287" s="417"/>
      <c r="L287" s="417"/>
      <c r="M287" s="417"/>
      <c r="N287" s="417"/>
      <c r="O287" s="417"/>
      <c r="P287" s="417"/>
      <c r="Q287" s="417"/>
      <c r="R287" s="417"/>
      <c r="S287" s="417"/>
      <c r="T287" s="417"/>
      <c r="U287" s="417"/>
      <c r="V287" s="417"/>
      <c r="W287" s="417"/>
      <c r="X287" s="417"/>
      <c r="Y287" s="417"/>
      <c r="Z287" s="417"/>
    </row>
    <row r="288" spans="1:26" ht="12.75" customHeight="1">
      <c r="A288" s="417"/>
      <c r="B288" s="417"/>
      <c r="C288" s="417"/>
      <c r="D288" s="417"/>
      <c r="E288" s="418"/>
      <c r="F288" s="417"/>
      <c r="G288" s="417"/>
      <c r="H288" s="417"/>
      <c r="I288" s="417"/>
      <c r="J288" s="417"/>
      <c r="K288" s="417"/>
      <c r="L288" s="417"/>
      <c r="M288" s="417"/>
      <c r="N288" s="417"/>
      <c r="O288" s="417"/>
      <c r="P288" s="417"/>
      <c r="Q288" s="417"/>
      <c r="R288" s="417"/>
      <c r="S288" s="417"/>
      <c r="T288" s="417"/>
      <c r="U288" s="417"/>
      <c r="V288" s="417"/>
      <c r="W288" s="417"/>
      <c r="X288" s="417"/>
      <c r="Y288" s="417"/>
      <c r="Z288" s="417"/>
    </row>
    <row r="289" spans="1:26" ht="12.75" customHeight="1">
      <c r="A289" s="417"/>
      <c r="B289" s="417"/>
      <c r="C289" s="417"/>
      <c r="D289" s="417"/>
      <c r="E289" s="418"/>
      <c r="F289" s="417"/>
      <c r="G289" s="417"/>
      <c r="H289" s="417"/>
      <c r="I289" s="417"/>
      <c r="J289" s="417"/>
      <c r="K289" s="417"/>
      <c r="L289" s="417"/>
      <c r="M289" s="417"/>
      <c r="N289" s="417"/>
      <c r="O289" s="417"/>
      <c r="P289" s="417"/>
      <c r="Q289" s="417"/>
      <c r="R289" s="417"/>
      <c r="S289" s="417"/>
      <c r="T289" s="417"/>
      <c r="U289" s="417"/>
      <c r="V289" s="417"/>
      <c r="W289" s="417"/>
      <c r="X289" s="417"/>
      <c r="Y289" s="417"/>
      <c r="Z289" s="417"/>
    </row>
    <row r="290" spans="1:26" ht="12.75" customHeight="1">
      <c r="A290" s="417"/>
      <c r="B290" s="417"/>
      <c r="C290" s="417"/>
      <c r="D290" s="417"/>
      <c r="E290" s="418"/>
      <c r="F290" s="417"/>
      <c r="G290" s="417"/>
      <c r="H290" s="417"/>
      <c r="I290" s="417"/>
      <c r="J290" s="417"/>
      <c r="K290" s="417"/>
      <c r="L290" s="417"/>
      <c r="M290" s="417"/>
      <c r="N290" s="417"/>
      <c r="O290" s="417"/>
      <c r="P290" s="417"/>
      <c r="Q290" s="417"/>
      <c r="R290" s="417"/>
      <c r="S290" s="417"/>
      <c r="T290" s="417"/>
      <c r="U290" s="417"/>
      <c r="V290" s="417"/>
      <c r="W290" s="417"/>
      <c r="X290" s="417"/>
      <c r="Y290" s="417"/>
      <c r="Z290" s="417"/>
    </row>
    <row r="291" spans="1:26" ht="12.75" customHeight="1">
      <c r="A291" s="417"/>
      <c r="B291" s="417"/>
      <c r="C291" s="417"/>
      <c r="D291" s="417"/>
      <c r="E291" s="418"/>
      <c r="F291" s="417"/>
      <c r="G291" s="417"/>
      <c r="H291" s="417"/>
      <c r="I291" s="417"/>
      <c r="J291" s="417"/>
      <c r="K291" s="417"/>
      <c r="L291" s="417"/>
      <c r="M291" s="417"/>
      <c r="N291" s="417"/>
      <c r="O291" s="417"/>
      <c r="P291" s="417"/>
      <c r="Q291" s="417"/>
      <c r="R291" s="417"/>
      <c r="S291" s="417"/>
      <c r="T291" s="417"/>
      <c r="U291" s="417"/>
      <c r="V291" s="417"/>
      <c r="W291" s="417"/>
      <c r="X291" s="417"/>
      <c r="Y291" s="417"/>
      <c r="Z291" s="417"/>
    </row>
    <row r="292" spans="1:26" ht="12.75" customHeight="1">
      <c r="A292" s="417"/>
      <c r="B292" s="417"/>
      <c r="C292" s="417"/>
      <c r="D292" s="417"/>
      <c r="E292" s="418"/>
      <c r="F292" s="417"/>
      <c r="G292" s="417"/>
      <c r="H292" s="417"/>
      <c r="I292" s="417"/>
      <c r="J292" s="417"/>
      <c r="K292" s="417"/>
      <c r="L292" s="417"/>
      <c r="M292" s="417"/>
      <c r="N292" s="417"/>
      <c r="O292" s="417"/>
      <c r="P292" s="417"/>
      <c r="Q292" s="417"/>
      <c r="R292" s="417"/>
      <c r="S292" s="417"/>
      <c r="T292" s="417"/>
      <c r="U292" s="417"/>
      <c r="V292" s="417"/>
      <c r="W292" s="417"/>
      <c r="X292" s="417"/>
      <c r="Y292" s="417"/>
      <c r="Z292" s="417"/>
    </row>
    <row r="293" spans="1:26" ht="12.75" customHeight="1">
      <c r="A293" s="417"/>
      <c r="B293" s="417"/>
      <c r="C293" s="417"/>
      <c r="D293" s="417"/>
      <c r="E293" s="418"/>
      <c r="F293" s="417"/>
      <c r="G293" s="417"/>
      <c r="H293" s="417"/>
      <c r="I293" s="417"/>
      <c r="J293" s="417"/>
      <c r="K293" s="417"/>
      <c r="L293" s="417"/>
      <c r="M293" s="417"/>
      <c r="N293" s="417"/>
      <c r="O293" s="417"/>
      <c r="P293" s="417"/>
      <c r="Q293" s="417"/>
      <c r="R293" s="417"/>
      <c r="S293" s="417"/>
      <c r="T293" s="417"/>
      <c r="U293" s="417"/>
      <c r="V293" s="417"/>
      <c r="W293" s="417"/>
      <c r="X293" s="417"/>
      <c r="Y293" s="417"/>
      <c r="Z293" s="417"/>
    </row>
    <row r="294" spans="1:26" ht="12.75" customHeight="1">
      <c r="A294" s="417"/>
      <c r="B294" s="417"/>
      <c r="C294" s="417"/>
      <c r="D294" s="417"/>
      <c r="E294" s="418"/>
      <c r="F294" s="417"/>
      <c r="G294" s="417"/>
      <c r="H294" s="417"/>
      <c r="I294" s="417"/>
      <c r="J294" s="417"/>
      <c r="K294" s="417"/>
      <c r="L294" s="417"/>
      <c r="M294" s="417"/>
      <c r="N294" s="417"/>
      <c r="O294" s="417"/>
      <c r="P294" s="417"/>
      <c r="Q294" s="417"/>
      <c r="R294" s="417"/>
      <c r="S294" s="417"/>
      <c r="T294" s="417"/>
      <c r="U294" s="417"/>
      <c r="V294" s="417"/>
      <c r="W294" s="417"/>
      <c r="X294" s="417"/>
      <c r="Y294" s="417"/>
      <c r="Z294" s="417"/>
    </row>
    <row r="295" spans="1:26" ht="12.75" customHeight="1">
      <c r="A295" s="417"/>
      <c r="B295" s="417"/>
      <c r="C295" s="417"/>
      <c r="D295" s="417"/>
      <c r="E295" s="418"/>
      <c r="F295" s="417"/>
      <c r="G295" s="417"/>
      <c r="H295" s="417"/>
      <c r="I295" s="417"/>
      <c r="J295" s="417"/>
      <c r="K295" s="417"/>
      <c r="L295" s="417"/>
      <c r="M295" s="417"/>
      <c r="N295" s="417"/>
      <c r="O295" s="417"/>
      <c r="P295" s="417"/>
      <c r="Q295" s="417"/>
      <c r="R295" s="417"/>
      <c r="S295" s="417"/>
      <c r="T295" s="417"/>
      <c r="U295" s="417"/>
      <c r="V295" s="417"/>
      <c r="W295" s="417"/>
      <c r="X295" s="417"/>
      <c r="Y295" s="417"/>
      <c r="Z295" s="417"/>
    </row>
    <row r="296" spans="1:26" ht="12.75" customHeight="1">
      <c r="A296" s="417"/>
      <c r="B296" s="417"/>
      <c r="C296" s="417"/>
      <c r="D296" s="417"/>
      <c r="E296" s="418"/>
      <c r="F296" s="417"/>
      <c r="G296" s="417"/>
      <c r="H296" s="417"/>
      <c r="I296" s="417"/>
      <c r="J296" s="417"/>
      <c r="K296" s="417"/>
      <c r="L296" s="417"/>
      <c r="M296" s="417"/>
      <c r="N296" s="417"/>
      <c r="O296" s="417"/>
      <c r="P296" s="417"/>
      <c r="Q296" s="417"/>
      <c r="R296" s="417"/>
      <c r="S296" s="417"/>
      <c r="T296" s="417"/>
      <c r="U296" s="417"/>
      <c r="V296" s="417"/>
      <c r="W296" s="417"/>
      <c r="X296" s="417"/>
      <c r="Y296" s="417"/>
      <c r="Z296" s="417"/>
    </row>
    <row r="297" spans="1:26" ht="12.75" customHeight="1">
      <c r="A297" s="417"/>
      <c r="B297" s="417"/>
      <c r="C297" s="417"/>
      <c r="D297" s="417"/>
      <c r="E297" s="418"/>
      <c r="F297" s="417"/>
      <c r="G297" s="417"/>
      <c r="H297" s="417"/>
      <c r="I297" s="417"/>
      <c r="J297" s="417"/>
      <c r="K297" s="417"/>
      <c r="L297" s="417"/>
      <c r="M297" s="417"/>
      <c r="N297" s="417"/>
      <c r="O297" s="417"/>
      <c r="P297" s="417"/>
      <c r="Q297" s="417"/>
      <c r="R297" s="417"/>
      <c r="S297" s="417"/>
      <c r="T297" s="417"/>
      <c r="U297" s="417"/>
      <c r="V297" s="417"/>
      <c r="W297" s="417"/>
      <c r="X297" s="417"/>
      <c r="Y297" s="417"/>
      <c r="Z297" s="417"/>
    </row>
    <row r="298" spans="1:26" ht="12.75" customHeight="1">
      <c r="A298" s="417"/>
      <c r="B298" s="417"/>
      <c r="C298" s="417"/>
      <c r="D298" s="417"/>
      <c r="E298" s="418"/>
      <c r="F298" s="417"/>
      <c r="G298" s="417"/>
      <c r="H298" s="417"/>
      <c r="I298" s="417"/>
      <c r="J298" s="417"/>
      <c r="K298" s="417"/>
      <c r="L298" s="417"/>
      <c r="M298" s="417"/>
      <c r="N298" s="417"/>
      <c r="O298" s="417"/>
      <c r="P298" s="417"/>
      <c r="Q298" s="417"/>
      <c r="R298" s="417"/>
      <c r="S298" s="417"/>
      <c r="T298" s="417"/>
      <c r="U298" s="417"/>
      <c r="V298" s="417"/>
      <c r="W298" s="417"/>
      <c r="X298" s="417"/>
      <c r="Y298" s="417"/>
      <c r="Z298" s="417"/>
    </row>
    <row r="299" spans="1:26" ht="12.75" customHeight="1">
      <c r="A299" s="417"/>
      <c r="B299" s="417"/>
      <c r="C299" s="417"/>
      <c r="D299" s="417"/>
      <c r="E299" s="418"/>
      <c r="F299" s="417"/>
      <c r="G299" s="417"/>
      <c r="H299" s="417"/>
      <c r="I299" s="417"/>
      <c r="J299" s="417"/>
      <c r="K299" s="417"/>
      <c r="L299" s="417"/>
      <c r="M299" s="417"/>
      <c r="N299" s="417"/>
      <c r="O299" s="417"/>
      <c r="P299" s="417"/>
      <c r="Q299" s="417"/>
      <c r="R299" s="417"/>
      <c r="S299" s="417"/>
      <c r="T299" s="417"/>
      <c r="U299" s="417"/>
      <c r="V299" s="417"/>
      <c r="W299" s="417"/>
      <c r="X299" s="417"/>
      <c r="Y299" s="417"/>
      <c r="Z299" s="417"/>
    </row>
    <row r="300" spans="1:26" ht="12.75" customHeight="1">
      <c r="A300" s="417"/>
      <c r="B300" s="417"/>
      <c r="C300" s="417"/>
      <c r="D300" s="417"/>
      <c r="E300" s="418"/>
      <c r="F300" s="417"/>
      <c r="G300" s="417"/>
      <c r="H300" s="417"/>
      <c r="I300" s="417"/>
      <c r="J300" s="417"/>
      <c r="K300" s="417"/>
      <c r="L300" s="417"/>
      <c r="M300" s="417"/>
      <c r="N300" s="417"/>
      <c r="O300" s="417"/>
      <c r="P300" s="417"/>
      <c r="Q300" s="417"/>
      <c r="R300" s="417"/>
      <c r="S300" s="417"/>
      <c r="T300" s="417"/>
      <c r="U300" s="417"/>
      <c r="V300" s="417"/>
      <c r="W300" s="417"/>
      <c r="X300" s="417"/>
      <c r="Y300" s="417"/>
      <c r="Z300" s="417"/>
    </row>
    <row r="301" spans="1:26" ht="12.75" customHeight="1">
      <c r="A301" s="417"/>
      <c r="B301" s="417"/>
      <c r="C301" s="417"/>
      <c r="D301" s="417"/>
      <c r="E301" s="418"/>
      <c r="F301" s="417"/>
      <c r="G301" s="417"/>
      <c r="H301" s="417"/>
      <c r="I301" s="417"/>
      <c r="J301" s="417"/>
      <c r="K301" s="417"/>
      <c r="L301" s="417"/>
      <c r="M301" s="417"/>
      <c r="N301" s="417"/>
      <c r="O301" s="417"/>
      <c r="P301" s="417"/>
      <c r="Q301" s="417"/>
      <c r="R301" s="417"/>
      <c r="S301" s="417"/>
      <c r="T301" s="417"/>
      <c r="U301" s="417"/>
      <c r="V301" s="417"/>
      <c r="W301" s="417"/>
      <c r="X301" s="417"/>
      <c r="Y301" s="417"/>
      <c r="Z301" s="417"/>
    </row>
    <row r="302" spans="1:26" ht="12.75" customHeight="1">
      <c r="A302" s="417"/>
      <c r="B302" s="417"/>
      <c r="C302" s="417"/>
      <c r="D302" s="417"/>
      <c r="E302" s="418"/>
      <c r="F302" s="417"/>
      <c r="G302" s="417"/>
      <c r="H302" s="417"/>
      <c r="I302" s="417"/>
      <c r="J302" s="417"/>
      <c r="K302" s="417"/>
      <c r="L302" s="417"/>
      <c r="M302" s="417"/>
      <c r="N302" s="417"/>
      <c r="O302" s="417"/>
      <c r="P302" s="417"/>
      <c r="Q302" s="417"/>
      <c r="R302" s="417"/>
      <c r="S302" s="417"/>
      <c r="T302" s="417"/>
      <c r="U302" s="417"/>
      <c r="V302" s="417"/>
      <c r="W302" s="417"/>
      <c r="X302" s="417"/>
      <c r="Y302" s="417"/>
      <c r="Z302" s="417"/>
    </row>
    <row r="303" spans="1:26" ht="12.75" customHeight="1">
      <c r="A303" s="417"/>
      <c r="B303" s="417"/>
      <c r="C303" s="417"/>
      <c r="D303" s="417"/>
      <c r="E303" s="418"/>
      <c r="F303" s="417"/>
      <c r="G303" s="417"/>
      <c r="H303" s="417"/>
      <c r="I303" s="417"/>
      <c r="J303" s="417"/>
      <c r="K303" s="417"/>
      <c r="L303" s="417"/>
      <c r="M303" s="417"/>
      <c r="N303" s="417"/>
      <c r="O303" s="417"/>
      <c r="P303" s="417"/>
      <c r="Q303" s="417"/>
      <c r="R303" s="417"/>
      <c r="S303" s="417"/>
      <c r="T303" s="417"/>
      <c r="U303" s="417"/>
      <c r="V303" s="417"/>
      <c r="W303" s="417"/>
      <c r="X303" s="417"/>
      <c r="Y303" s="417"/>
      <c r="Z303" s="417"/>
    </row>
    <row r="304" spans="1:26" ht="12.75" customHeight="1">
      <c r="A304" s="417"/>
      <c r="B304" s="417"/>
      <c r="C304" s="417"/>
      <c r="D304" s="417"/>
      <c r="E304" s="418"/>
      <c r="F304" s="417"/>
      <c r="G304" s="417"/>
      <c r="H304" s="417"/>
      <c r="I304" s="417"/>
      <c r="J304" s="417"/>
      <c r="K304" s="417"/>
      <c r="L304" s="417"/>
      <c r="M304" s="417"/>
      <c r="N304" s="417"/>
      <c r="O304" s="417"/>
      <c r="P304" s="417"/>
      <c r="Q304" s="417"/>
      <c r="R304" s="417"/>
      <c r="S304" s="417"/>
      <c r="T304" s="417"/>
      <c r="U304" s="417"/>
      <c r="V304" s="417"/>
      <c r="W304" s="417"/>
      <c r="X304" s="417"/>
      <c r="Y304" s="417"/>
      <c r="Z304" s="417"/>
    </row>
    <row r="305" spans="1:26" ht="12.75" customHeight="1">
      <c r="A305" s="417"/>
      <c r="B305" s="417"/>
      <c r="C305" s="417"/>
      <c r="D305" s="417"/>
      <c r="E305" s="418"/>
      <c r="F305" s="417"/>
      <c r="G305" s="417"/>
      <c r="H305" s="417"/>
      <c r="I305" s="417"/>
      <c r="J305" s="417"/>
      <c r="K305" s="417"/>
      <c r="L305" s="417"/>
      <c r="M305" s="417"/>
      <c r="N305" s="417"/>
      <c r="O305" s="417"/>
      <c r="P305" s="417"/>
      <c r="Q305" s="417"/>
      <c r="R305" s="417"/>
      <c r="S305" s="417"/>
      <c r="T305" s="417"/>
      <c r="U305" s="417"/>
      <c r="V305" s="417"/>
      <c r="W305" s="417"/>
      <c r="X305" s="417"/>
      <c r="Y305" s="417"/>
      <c r="Z305" s="417"/>
    </row>
    <row r="306" spans="1:26" ht="12.75" customHeight="1">
      <c r="A306" s="417"/>
      <c r="B306" s="417"/>
      <c r="C306" s="417"/>
      <c r="D306" s="417"/>
      <c r="E306" s="418"/>
      <c r="F306" s="417"/>
      <c r="G306" s="417"/>
      <c r="H306" s="417"/>
      <c r="I306" s="417"/>
      <c r="J306" s="417"/>
      <c r="K306" s="417"/>
      <c r="L306" s="417"/>
      <c r="M306" s="417"/>
      <c r="N306" s="417"/>
      <c r="O306" s="417"/>
      <c r="P306" s="417"/>
      <c r="Q306" s="417"/>
      <c r="R306" s="417"/>
      <c r="S306" s="417"/>
      <c r="T306" s="417"/>
      <c r="U306" s="417"/>
      <c r="V306" s="417"/>
      <c r="W306" s="417"/>
      <c r="X306" s="417"/>
      <c r="Y306" s="417"/>
      <c r="Z306" s="417"/>
    </row>
    <row r="307" spans="1:26" ht="12.75" customHeight="1">
      <c r="A307" s="417"/>
      <c r="B307" s="417"/>
      <c r="C307" s="417"/>
      <c r="D307" s="417"/>
      <c r="E307" s="418"/>
      <c r="F307" s="417"/>
      <c r="G307" s="417"/>
      <c r="H307" s="417"/>
      <c r="I307" s="417"/>
      <c r="J307" s="417"/>
      <c r="K307" s="417"/>
      <c r="L307" s="417"/>
      <c r="M307" s="417"/>
      <c r="N307" s="417"/>
      <c r="O307" s="417"/>
      <c r="P307" s="417"/>
      <c r="Q307" s="417"/>
      <c r="R307" s="417"/>
      <c r="S307" s="417"/>
      <c r="T307" s="417"/>
      <c r="U307" s="417"/>
      <c r="V307" s="417"/>
      <c r="W307" s="417"/>
      <c r="X307" s="417"/>
      <c r="Y307" s="417"/>
      <c r="Z307" s="417"/>
    </row>
    <row r="308" spans="1:26" ht="12.75" customHeight="1">
      <c r="A308" s="417"/>
      <c r="B308" s="417"/>
      <c r="C308" s="417"/>
      <c r="D308" s="417"/>
      <c r="E308" s="418"/>
      <c r="F308" s="417"/>
      <c r="G308" s="417"/>
      <c r="H308" s="417"/>
      <c r="I308" s="417"/>
      <c r="J308" s="417"/>
      <c r="K308" s="417"/>
      <c r="L308" s="417"/>
      <c r="M308" s="417"/>
      <c r="N308" s="417"/>
      <c r="O308" s="417"/>
      <c r="P308" s="417"/>
      <c r="Q308" s="417"/>
      <c r="R308" s="417"/>
      <c r="S308" s="417"/>
      <c r="T308" s="417"/>
      <c r="U308" s="417"/>
      <c r="V308" s="417"/>
      <c r="W308" s="417"/>
      <c r="X308" s="417"/>
      <c r="Y308" s="417"/>
      <c r="Z308" s="417"/>
    </row>
    <row r="309" spans="1:26" ht="12.75" customHeight="1">
      <c r="A309" s="417"/>
      <c r="B309" s="417"/>
      <c r="C309" s="417"/>
      <c r="D309" s="417"/>
      <c r="E309" s="418"/>
      <c r="F309" s="417"/>
      <c r="G309" s="417"/>
      <c r="H309" s="417"/>
      <c r="I309" s="417"/>
      <c r="J309" s="417"/>
      <c r="K309" s="417"/>
      <c r="L309" s="417"/>
      <c r="M309" s="417"/>
      <c r="N309" s="417"/>
      <c r="O309" s="417"/>
      <c r="P309" s="417"/>
      <c r="Q309" s="417"/>
      <c r="R309" s="417"/>
      <c r="S309" s="417"/>
      <c r="T309" s="417"/>
      <c r="U309" s="417"/>
      <c r="V309" s="417"/>
      <c r="W309" s="417"/>
      <c r="X309" s="417"/>
      <c r="Y309" s="417"/>
      <c r="Z309" s="417"/>
    </row>
    <row r="310" spans="1:26" ht="12.75" customHeight="1">
      <c r="A310" s="417"/>
      <c r="B310" s="417"/>
      <c r="C310" s="417"/>
      <c r="D310" s="417"/>
      <c r="E310" s="418"/>
      <c r="F310" s="417"/>
      <c r="G310" s="417"/>
      <c r="H310" s="417"/>
      <c r="I310" s="417"/>
      <c r="J310" s="417"/>
      <c r="K310" s="417"/>
      <c r="L310" s="417"/>
      <c r="M310" s="417"/>
      <c r="N310" s="417"/>
      <c r="O310" s="417"/>
      <c r="P310" s="417"/>
      <c r="Q310" s="417"/>
      <c r="R310" s="417"/>
      <c r="S310" s="417"/>
      <c r="T310" s="417"/>
      <c r="U310" s="417"/>
      <c r="V310" s="417"/>
      <c r="W310" s="417"/>
      <c r="X310" s="417"/>
      <c r="Y310" s="417"/>
      <c r="Z310" s="417"/>
    </row>
    <row r="311" spans="1:26" ht="12.75" customHeight="1">
      <c r="A311" s="417"/>
      <c r="B311" s="417"/>
      <c r="C311" s="417"/>
      <c r="D311" s="417"/>
      <c r="E311" s="418"/>
      <c r="F311" s="417"/>
      <c r="G311" s="417"/>
      <c r="H311" s="417"/>
      <c r="I311" s="417"/>
      <c r="J311" s="417"/>
      <c r="K311" s="417"/>
      <c r="L311" s="417"/>
      <c r="M311" s="417"/>
      <c r="N311" s="417"/>
      <c r="O311" s="417"/>
      <c r="P311" s="417"/>
      <c r="Q311" s="417"/>
      <c r="R311" s="417"/>
      <c r="S311" s="417"/>
      <c r="T311" s="417"/>
      <c r="U311" s="417"/>
      <c r="V311" s="417"/>
      <c r="W311" s="417"/>
      <c r="X311" s="417"/>
      <c r="Y311" s="417"/>
      <c r="Z311" s="417"/>
    </row>
    <row r="312" spans="1:26" ht="12.75" customHeight="1">
      <c r="A312" s="417"/>
      <c r="B312" s="417"/>
      <c r="C312" s="417"/>
      <c r="D312" s="417"/>
      <c r="E312" s="418"/>
      <c r="F312" s="417"/>
      <c r="G312" s="417"/>
      <c r="H312" s="417"/>
      <c r="I312" s="417"/>
      <c r="J312" s="417"/>
      <c r="K312" s="417"/>
      <c r="L312" s="417"/>
      <c r="M312" s="417"/>
      <c r="N312" s="417"/>
      <c r="O312" s="417"/>
      <c r="P312" s="417"/>
      <c r="Q312" s="417"/>
      <c r="R312" s="417"/>
      <c r="S312" s="417"/>
      <c r="T312" s="417"/>
      <c r="U312" s="417"/>
      <c r="V312" s="417"/>
      <c r="W312" s="417"/>
      <c r="X312" s="417"/>
      <c r="Y312" s="417"/>
      <c r="Z312" s="417"/>
    </row>
    <row r="313" spans="1:26" ht="12.75" customHeight="1">
      <c r="A313" s="417"/>
      <c r="B313" s="417"/>
      <c r="C313" s="417"/>
      <c r="D313" s="417"/>
      <c r="E313" s="418"/>
      <c r="F313" s="417"/>
      <c r="G313" s="417"/>
      <c r="H313" s="417"/>
      <c r="I313" s="417"/>
      <c r="J313" s="417"/>
      <c r="K313" s="417"/>
      <c r="L313" s="417"/>
      <c r="M313" s="417"/>
      <c r="N313" s="417"/>
      <c r="O313" s="417"/>
      <c r="P313" s="417"/>
      <c r="Q313" s="417"/>
      <c r="R313" s="417"/>
      <c r="S313" s="417"/>
      <c r="T313" s="417"/>
      <c r="U313" s="417"/>
      <c r="V313" s="417"/>
      <c r="W313" s="417"/>
      <c r="X313" s="417"/>
      <c r="Y313" s="417"/>
      <c r="Z313" s="417"/>
    </row>
    <row r="314" spans="1:26" ht="12.75" customHeight="1">
      <c r="A314" s="417"/>
      <c r="B314" s="417"/>
      <c r="C314" s="417"/>
      <c r="D314" s="417"/>
      <c r="E314" s="418"/>
      <c r="F314" s="417"/>
      <c r="G314" s="417"/>
      <c r="H314" s="417"/>
      <c r="I314" s="417"/>
      <c r="J314" s="417"/>
      <c r="K314" s="417"/>
      <c r="L314" s="417"/>
      <c r="M314" s="417"/>
      <c r="N314" s="417"/>
      <c r="O314" s="417"/>
      <c r="P314" s="417"/>
      <c r="Q314" s="417"/>
      <c r="R314" s="417"/>
      <c r="S314" s="417"/>
      <c r="T314" s="417"/>
      <c r="U314" s="417"/>
      <c r="V314" s="417"/>
      <c r="W314" s="417"/>
      <c r="X314" s="417"/>
      <c r="Y314" s="417"/>
      <c r="Z314" s="417"/>
    </row>
    <row r="315" spans="1:26" ht="12.75" customHeight="1">
      <c r="A315" s="417"/>
      <c r="B315" s="417"/>
      <c r="C315" s="417"/>
      <c r="D315" s="417"/>
      <c r="E315" s="418"/>
      <c r="F315" s="417"/>
      <c r="G315" s="417"/>
      <c r="H315" s="417"/>
      <c r="I315" s="417"/>
      <c r="J315" s="417"/>
      <c r="K315" s="417"/>
      <c r="L315" s="417"/>
      <c r="M315" s="417"/>
      <c r="N315" s="417"/>
      <c r="O315" s="417"/>
      <c r="P315" s="417"/>
      <c r="Q315" s="417"/>
      <c r="R315" s="417"/>
      <c r="S315" s="417"/>
      <c r="T315" s="417"/>
      <c r="U315" s="417"/>
      <c r="V315" s="417"/>
      <c r="W315" s="417"/>
      <c r="X315" s="417"/>
      <c r="Y315" s="417"/>
      <c r="Z315" s="417"/>
    </row>
    <row r="316" spans="1:26" ht="12.75" customHeight="1">
      <c r="A316" s="417"/>
      <c r="B316" s="417"/>
      <c r="C316" s="417"/>
      <c r="D316" s="417"/>
      <c r="E316" s="418"/>
      <c r="F316" s="417"/>
      <c r="G316" s="417"/>
      <c r="H316" s="417"/>
      <c r="I316" s="417"/>
      <c r="J316" s="417"/>
      <c r="K316" s="417"/>
      <c r="L316" s="417"/>
      <c r="M316" s="417"/>
      <c r="N316" s="417"/>
      <c r="O316" s="417"/>
      <c r="P316" s="417"/>
      <c r="Q316" s="417"/>
      <c r="R316" s="417"/>
      <c r="S316" s="417"/>
      <c r="T316" s="417"/>
      <c r="U316" s="417"/>
      <c r="V316" s="417"/>
      <c r="W316" s="417"/>
      <c r="X316" s="417"/>
      <c r="Y316" s="417"/>
      <c r="Z316" s="417"/>
    </row>
    <row r="317" spans="1:26" ht="12.75" customHeight="1">
      <c r="A317" s="417"/>
      <c r="B317" s="417"/>
      <c r="C317" s="417"/>
      <c r="D317" s="417"/>
      <c r="E317" s="418"/>
      <c r="F317" s="417"/>
      <c r="G317" s="417"/>
      <c r="H317" s="417"/>
      <c r="I317" s="417"/>
      <c r="J317" s="417"/>
      <c r="K317" s="417"/>
      <c r="L317" s="417"/>
      <c r="M317" s="417"/>
      <c r="N317" s="417"/>
      <c r="O317" s="417"/>
      <c r="P317" s="417"/>
      <c r="Q317" s="417"/>
      <c r="R317" s="417"/>
      <c r="S317" s="417"/>
      <c r="T317" s="417"/>
      <c r="U317" s="417"/>
      <c r="V317" s="417"/>
      <c r="W317" s="417"/>
      <c r="X317" s="417"/>
      <c r="Y317" s="417"/>
      <c r="Z317" s="417"/>
    </row>
    <row r="318" spans="1:26" ht="12.75" customHeight="1">
      <c r="A318" s="417"/>
      <c r="B318" s="417"/>
      <c r="C318" s="417"/>
      <c r="D318" s="417"/>
      <c r="E318" s="418"/>
      <c r="F318" s="417"/>
      <c r="G318" s="417"/>
      <c r="H318" s="417"/>
      <c r="I318" s="417"/>
      <c r="J318" s="417"/>
      <c r="K318" s="417"/>
      <c r="L318" s="417"/>
      <c r="M318" s="417"/>
      <c r="N318" s="417"/>
      <c r="O318" s="417"/>
      <c r="P318" s="417"/>
      <c r="Q318" s="417"/>
      <c r="R318" s="417"/>
      <c r="S318" s="417"/>
      <c r="T318" s="417"/>
      <c r="U318" s="417"/>
      <c r="V318" s="417"/>
      <c r="W318" s="417"/>
      <c r="X318" s="417"/>
      <c r="Y318" s="417"/>
      <c r="Z318" s="417"/>
    </row>
    <row r="319" spans="1:26" ht="12.75" customHeight="1">
      <c r="A319" s="417"/>
      <c r="B319" s="417"/>
      <c r="C319" s="417"/>
      <c r="D319" s="417"/>
      <c r="E319" s="418"/>
      <c r="F319" s="417"/>
      <c r="G319" s="417"/>
      <c r="H319" s="417"/>
      <c r="I319" s="417"/>
      <c r="J319" s="417"/>
      <c r="K319" s="417"/>
      <c r="L319" s="417"/>
      <c r="M319" s="417"/>
      <c r="N319" s="417"/>
      <c r="O319" s="417"/>
      <c r="P319" s="417"/>
      <c r="Q319" s="417"/>
      <c r="R319" s="417"/>
      <c r="S319" s="417"/>
      <c r="T319" s="417"/>
      <c r="U319" s="417"/>
      <c r="V319" s="417"/>
      <c r="W319" s="417"/>
      <c r="X319" s="417"/>
      <c r="Y319" s="417"/>
      <c r="Z319" s="417"/>
    </row>
    <row r="320" spans="1:26" ht="12.75" customHeight="1">
      <c r="A320" s="417"/>
      <c r="B320" s="417"/>
      <c r="C320" s="417"/>
      <c r="D320" s="417"/>
      <c r="E320" s="418"/>
      <c r="F320" s="417"/>
      <c r="G320" s="417"/>
      <c r="H320" s="417"/>
      <c r="I320" s="417"/>
      <c r="J320" s="417"/>
      <c r="K320" s="417"/>
      <c r="L320" s="417"/>
      <c r="M320" s="417"/>
      <c r="N320" s="417"/>
      <c r="O320" s="417"/>
      <c r="P320" s="417"/>
      <c r="Q320" s="417"/>
      <c r="R320" s="417"/>
      <c r="S320" s="417"/>
      <c r="T320" s="417"/>
      <c r="U320" s="417"/>
      <c r="V320" s="417"/>
      <c r="W320" s="417"/>
      <c r="X320" s="417"/>
      <c r="Y320" s="417"/>
      <c r="Z320" s="417"/>
    </row>
    <row r="321" spans="1:26" ht="12.75" customHeight="1">
      <c r="A321" s="417"/>
      <c r="B321" s="417"/>
      <c r="C321" s="417"/>
      <c r="D321" s="417"/>
      <c r="E321" s="418"/>
      <c r="F321" s="417"/>
      <c r="G321" s="417"/>
      <c r="H321" s="417"/>
      <c r="I321" s="417"/>
      <c r="J321" s="417"/>
      <c r="K321" s="417"/>
      <c r="L321" s="417"/>
      <c r="M321" s="417"/>
      <c r="N321" s="417"/>
      <c r="O321" s="417"/>
      <c r="P321" s="417"/>
      <c r="Q321" s="417"/>
      <c r="R321" s="417"/>
      <c r="S321" s="417"/>
      <c r="T321" s="417"/>
      <c r="U321" s="417"/>
      <c r="V321" s="417"/>
      <c r="W321" s="417"/>
      <c r="X321" s="417"/>
      <c r="Y321" s="417"/>
      <c r="Z321" s="417"/>
    </row>
    <row r="322" spans="1:26" ht="12.75" customHeight="1">
      <c r="A322" s="417"/>
      <c r="B322" s="417"/>
      <c r="C322" s="417"/>
      <c r="D322" s="417"/>
      <c r="E322" s="418"/>
      <c r="F322" s="417"/>
      <c r="G322" s="417"/>
      <c r="H322" s="417"/>
      <c r="I322" s="417"/>
      <c r="J322" s="417"/>
      <c r="K322" s="417"/>
      <c r="L322" s="417"/>
      <c r="M322" s="417"/>
      <c r="N322" s="417"/>
      <c r="O322" s="417"/>
      <c r="P322" s="417"/>
      <c r="Q322" s="417"/>
      <c r="R322" s="417"/>
      <c r="S322" s="417"/>
      <c r="T322" s="417"/>
      <c r="U322" s="417"/>
      <c r="V322" s="417"/>
      <c r="W322" s="417"/>
      <c r="X322" s="417"/>
      <c r="Y322" s="417"/>
      <c r="Z322" s="417"/>
    </row>
    <row r="323" spans="1:26" ht="12.75" customHeight="1">
      <c r="A323" s="417"/>
      <c r="B323" s="417"/>
      <c r="C323" s="417"/>
      <c r="D323" s="417"/>
      <c r="E323" s="418"/>
      <c r="F323" s="417"/>
      <c r="G323" s="417"/>
      <c r="H323" s="417"/>
      <c r="I323" s="417"/>
      <c r="J323" s="417"/>
      <c r="K323" s="417"/>
      <c r="L323" s="417"/>
      <c r="M323" s="417"/>
      <c r="N323" s="417"/>
      <c r="O323" s="417"/>
      <c r="P323" s="417"/>
      <c r="Q323" s="417"/>
      <c r="R323" s="417"/>
      <c r="S323" s="417"/>
      <c r="T323" s="417"/>
      <c r="U323" s="417"/>
      <c r="V323" s="417"/>
      <c r="W323" s="417"/>
      <c r="X323" s="417"/>
      <c r="Y323" s="417"/>
      <c r="Z323" s="417"/>
    </row>
    <row r="324" spans="1:26" ht="12.75" customHeight="1">
      <c r="A324" s="417"/>
      <c r="B324" s="417"/>
      <c r="C324" s="417"/>
      <c r="D324" s="417"/>
      <c r="E324" s="418"/>
      <c r="F324" s="417"/>
      <c r="G324" s="417"/>
      <c r="H324" s="417"/>
      <c r="I324" s="417"/>
      <c r="J324" s="417"/>
      <c r="K324" s="417"/>
      <c r="L324" s="417"/>
      <c r="M324" s="417"/>
      <c r="N324" s="417"/>
      <c r="O324" s="417"/>
      <c r="P324" s="417"/>
      <c r="Q324" s="417"/>
      <c r="R324" s="417"/>
      <c r="S324" s="417"/>
      <c r="T324" s="417"/>
      <c r="U324" s="417"/>
      <c r="V324" s="417"/>
      <c r="W324" s="417"/>
      <c r="X324" s="417"/>
      <c r="Y324" s="417"/>
      <c r="Z324" s="417"/>
    </row>
    <row r="325" spans="1:26" ht="12.75" customHeight="1">
      <c r="A325" s="417"/>
      <c r="B325" s="417"/>
      <c r="C325" s="417"/>
      <c r="D325" s="417"/>
      <c r="E325" s="418"/>
      <c r="F325" s="417"/>
      <c r="G325" s="417"/>
      <c r="H325" s="417"/>
      <c r="I325" s="417"/>
      <c r="J325" s="417"/>
      <c r="K325" s="417"/>
      <c r="L325" s="417"/>
      <c r="M325" s="417"/>
      <c r="N325" s="417"/>
      <c r="O325" s="417"/>
      <c r="P325" s="417"/>
      <c r="Q325" s="417"/>
      <c r="R325" s="417"/>
      <c r="S325" s="417"/>
      <c r="T325" s="417"/>
      <c r="U325" s="417"/>
      <c r="V325" s="417"/>
      <c r="W325" s="417"/>
      <c r="X325" s="417"/>
      <c r="Y325" s="417"/>
      <c r="Z325" s="417"/>
    </row>
    <row r="326" spans="1:26" ht="12.75" customHeight="1">
      <c r="A326" s="417"/>
      <c r="B326" s="417"/>
      <c r="C326" s="417"/>
      <c r="D326" s="417"/>
      <c r="E326" s="418"/>
      <c r="F326" s="417"/>
      <c r="G326" s="417"/>
      <c r="H326" s="417"/>
      <c r="I326" s="417"/>
      <c r="J326" s="417"/>
      <c r="K326" s="417"/>
      <c r="L326" s="417"/>
      <c r="M326" s="417"/>
      <c r="N326" s="417"/>
      <c r="O326" s="417"/>
      <c r="P326" s="417"/>
      <c r="Q326" s="417"/>
      <c r="R326" s="417"/>
      <c r="S326" s="417"/>
      <c r="T326" s="417"/>
      <c r="U326" s="417"/>
      <c r="V326" s="417"/>
      <c r="W326" s="417"/>
      <c r="X326" s="417"/>
      <c r="Y326" s="417"/>
      <c r="Z326" s="417"/>
    </row>
    <row r="327" spans="1:26" ht="12.75" customHeight="1">
      <c r="A327" s="417"/>
      <c r="B327" s="417"/>
      <c r="C327" s="417"/>
      <c r="D327" s="417"/>
      <c r="E327" s="418"/>
      <c r="F327" s="417"/>
      <c r="G327" s="417"/>
      <c r="H327" s="417"/>
      <c r="I327" s="417"/>
      <c r="J327" s="417"/>
      <c r="K327" s="417"/>
      <c r="L327" s="417"/>
      <c r="M327" s="417"/>
      <c r="N327" s="417"/>
      <c r="O327" s="417"/>
      <c r="P327" s="417"/>
      <c r="Q327" s="417"/>
      <c r="R327" s="417"/>
      <c r="S327" s="417"/>
      <c r="T327" s="417"/>
      <c r="U327" s="417"/>
      <c r="V327" s="417"/>
      <c r="W327" s="417"/>
      <c r="X327" s="417"/>
      <c r="Y327" s="417"/>
      <c r="Z327" s="417"/>
    </row>
    <row r="328" spans="1:26" ht="12.75" customHeight="1">
      <c r="A328" s="417"/>
      <c r="B328" s="417"/>
      <c r="C328" s="417"/>
      <c r="D328" s="417"/>
      <c r="E328" s="418"/>
      <c r="F328" s="417"/>
      <c r="G328" s="417"/>
      <c r="H328" s="417"/>
      <c r="I328" s="417"/>
      <c r="J328" s="417"/>
      <c r="K328" s="417"/>
      <c r="L328" s="417"/>
      <c r="M328" s="417"/>
      <c r="N328" s="417"/>
      <c r="O328" s="417"/>
      <c r="P328" s="417"/>
      <c r="Q328" s="417"/>
      <c r="R328" s="417"/>
      <c r="S328" s="417"/>
      <c r="T328" s="417"/>
      <c r="U328" s="417"/>
      <c r="V328" s="417"/>
      <c r="W328" s="417"/>
      <c r="X328" s="417"/>
      <c r="Y328" s="417"/>
      <c r="Z328" s="417"/>
    </row>
    <row r="329" spans="1:26" ht="12.75" customHeight="1">
      <c r="A329" s="417"/>
      <c r="B329" s="417"/>
      <c r="C329" s="417"/>
      <c r="D329" s="417"/>
      <c r="E329" s="418"/>
      <c r="F329" s="417"/>
      <c r="G329" s="417"/>
      <c r="H329" s="417"/>
      <c r="I329" s="417"/>
      <c r="J329" s="417"/>
      <c r="K329" s="417"/>
      <c r="L329" s="417"/>
      <c r="M329" s="417"/>
      <c r="N329" s="417"/>
      <c r="O329" s="417"/>
      <c r="P329" s="417"/>
      <c r="Q329" s="417"/>
      <c r="R329" s="417"/>
      <c r="S329" s="417"/>
      <c r="T329" s="417"/>
      <c r="U329" s="417"/>
      <c r="V329" s="417"/>
      <c r="W329" s="417"/>
      <c r="X329" s="417"/>
      <c r="Y329" s="417"/>
      <c r="Z329" s="417"/>
    </row>
    <row r="330" spans="1:26" ht="12.75" customHeight="1">
      <c r="A330" s="417"/>
      <c r="B330" s="417"/>
      <c r="C330" s="417"/>
      <c r="D330" s="417"/>
      <c r="E330" s="418"/>
      <c r="F330" s="417"/>
      <c r="G330" s="417"/>
      <c r="H330" s="417"/>
      <c r="I330" s="417"/>
      <c r="J330" s="417"/>
      <c r="K330" s="417"/>
      <c r="L330" s="417"/>
      <c r="M330" s="417"/>
      <c r="N330" s="417"/>
      <c r="O330" s="417"/>
      <c r="P330" s="417"/>
      <c r="Q330" s="417"/>
      <c r="R330" s="417"/>
      <c r="S330" s="417"/>
      <c r="T330" s="417"/>
      <c r="U330" s="417"/>
      <c r="V330" s="417"/>
      <c r="W330" s="417"/>
      <c r="X330" s="417"/>
      <c r="Y330" s="417"/>
      <c r="Z330" s="417"/>
    </row>
    <row r="331" spans="1:26" ht="12.75" customHeight="1">
      <c r="A331" s="417"/>
      <c r="B331" s="417"/>
      <c r="C331" s="417"/>
      <c r="D331" s="417"/>
      <c r="E331" s="418"/>
      <c r="F331" s="417"/>
      <c r="G331" s="417"/>
      <c r="H331" s="417"/>
      <c r="I331" s="417"/>
      <c r="J331" s="417"/>
      <c r="K331" s="417"/>
      <c r="L331" s="417"/>
      <c r="M331" s="417"/>
      <c r="N331" s="417"/>
      <c r="O331" s="417"/>
      <c r="P331" s="417"/>
      <c r="Q331" s="417"/>
      <c r="R331" s="417"/>
      <c r="S331" s="417"/>
      <c r="T331" s="417"/>
      <c r="U331" s="417"/>
      <c r="V331" s="417"/>
      <c r="W331" s="417"/>
      <c r="X331" s="417"/>
      <c r="Y331" s="417"/>
      <c r="Z331" s="417"/>
    </row>
    <row r="332" spans="1:26" ht="12.75" customHeight="1">
      <c r="A332" s="417"/>
      <c r="B332" s="417"/>
      <c r="C332" s="417"/>
      <c r="D332" s="417"/>
      <c r="E332" s="418"/>
      <c r="F332" s="417"/>
      <c r="G332" s="417"/>
      <c r="H332" s="417"/>
      <c r="I332" s="417"/>
      <c r="J332" s="417"/>
      <c r="K332" s="417"/>
      <c r="L332" s="417"/>
      <c r="M332" s="417"/>
      <c r="N332" s="417"/>
      <c r="O332" s="417"/>
      <c r="P332" s="417"/>
      <c r="Q332" s="417"/>
      <c r="R332" s="417"/>
      <c r="S332" s="417"/>
      <c r="T332" s="417"/>
      <c r="U332" s="417"/>
      <c r="V332" s="417"/>
      <c r="W332" s="417"/>
      <c r="X332" s="417"/>
      <c r="Y332" s="417"/>
      <c r="Z332" s="417"/>
    </row>
    <row r="333" spans="1:26" ht="12.75" customHeight="1">
      <c r="A333" s="417"/>
      <c r="B333" s="417"/>
      <c r="C333" s="417"/>
      <c r="D333" s="417"/>
      <c r="E333" s="418"/>
      <c r="F333" s="417"/>
      <c r="G333" s="417"/>
      <c r="H333" s="417"/>
      <c r="I333" s="417"/>
      <c r="J333" s="417"/>
      <c r="K333" s="417"/>
      <c r="L333" s="417"/>
      <c r="M333" s="417"/>
      <c r="N333" s="417"/>
      <c r="O333" s="417"/>
      <c r="P333" s="417"/>
      <c r="Q333" s="417"/>
      <c r="R333" s="417"/>
      <c r="S333" s="417"/>
      <c r="T333" s="417"/>
      <c r="U333" s="417"/>
      <c r="V333" s="417"/>
      <c r="W333" s="417"/>
      <c r="X333" s="417"/>
      <c r="Y333" s="417"/>
      <c r="Z333" s="417"/>
    </row>
    <row r="334" spans="1:26" ht="12.75" customHeight="1">
      <c r="A334" s="417"/>
      <c r="B334" s="417"/>
      <c r="C334" s="417"/>
      <c r="D334" s="417"/>
      <c r="E334" s="418"/>
      <c r="F334" s="417"/>
      <c r="G334" s="417"/>
      <c r="H334" s="417"/>
      <c r="I334" s="417"/>
      <c r="J334" s="417"/>
      <c r="K334" s="417"/>
      <c r="L334" s="417"/>
      <c r="M334" s="417"/>
      <c r="N334" s="417"/>
      <c r="O334" s="417"/>
      <c r="P334" s="417"/>
      <c r="Q334" s="417"/>
      <c r="R334" s="417"/>
      <c r="S334" s="417"/>
      <c r="T334" s="417"/>
      <c r="U334" s="417"/>
      <c r="V334" s="417"/>
      <c r="W334" s="417"/>
      <c r="X334" s="417"/>
      <c r="Y334" s="417"/>
      <c r="Z334" s="417"/>
    </row>
    <row r="335" spans="1:26" ht="12.75" customHeight="1">
      <c r="A335" s="417"/>
      <c r="B335" s="417"/>
      <c r="C335" s="417"/>
      <c r="D335" s="417"/>
      <c r="E335" s="418"/>
      <c r="F335" s="417"/>
      <c r="G335" s="417"/>
      <c r="H335" s="417"/>
      <c r="I335" s="417"/>
      <c r="J335" s="417"/>
      <c r="K335" s="417"/>
      <c r="L335" s="417"/>
      <c r="M335" s="417"/>
      <c r="N335" s="417"/>
      <c r="O335" s="417"/>
      <c r="P335" s="417"/>
      <c r="Q335" s="417"/>
      <c r="R335" s="417"/>
      <c r="S335" s="417"/>
      <c r="T335" s="417"/>
      <c r="U335" s="417"/>
      <c r="V335" s="417"/>
      <c r="W335" s="417"/>
      <c r="X335" s="417"/>
      <c r="Y335" s="417"/>
      <c r="Z335" s="417"/>
    </row>
    <row r="336" spans="1:26" ht="12.75" customHeight="1">
      <c r="A336" s="417"/>
      <c r="B336" s="417"/>
      <c r="C336" s="417"/>
      <c r="D336" s="417"/>
      <c r="E336" s="418"/>
      <c r="F336" s="417"/>
      <c r="G336" s="417"/>
      <c r="H336" s="417"/>
      <c r="I336" s="417"/>
      <c r="J336" s="417"/>
      <c r="K336" s="417"/>
      <c r="L336" s="417"/>
      <c r="M336" s="417"/>
      <c r="N336" s="417"/>
      <c r="O336" s="417"/>
      <c r="P336" s="417"/>
      <c r="Q336" s="417"/>
      <c r="R336" s="417"/>
      <c r="S336" s="417"/>
      <c r="T336" s="417"/>
      <c r="U336" s="417"/>
      <c r="V336" s="417"/>
      <c r="W336" s="417"/>
      <c r="X336" s="417"/>
      <c r="Y336" s="417"/>
      <c r="Z336" s="417"/>
    </row>
    <row r="337" spans="1:26" ht="12.75" customHeight="1">
      <c r="A337" s="417"/>
      <c r="B337" s="417"/>
      <c r="C337" s="417"/>
      <c r="D337" s="417"/>
      <c r="E337" s="418"/>
      <c r="F337" s="417"/>
      <c r="G337" s="417"/>
      <c r="H337" s="417"/>
      <c r="I337" s="417"/>
      <c r="J337" s="417"/>
      <c r="K337" s="417"/>
      <c r="L337" s="417"/>
      <c r="M337" s="417"/>
      <c r="N337" s="417"/>
      <c r="O337" s="417"/>
      <c r="P337" s="417"/>
      <c r="Q337" s="417"/>
      <c r="R337" s="417"/>
      <c r="S337" s="417"/>
      <c r="T337" s="417"/>
      <c r="U337" s="417"/>
      <c r="V337" s="417"/>
      <c r="W337" s="417"/>
      <c r="X337" s="417"/>
      <c r="Y337" s="417"/>
      <c r="Z337" s="417"/>
    </row>
    <row r="338" spans="1:26" ht="12.75" customHeight="1">
      <c r="A338" s="417"/>
      <c r="B338" s="417"/>
      <c r="C338" s="417"/>
      <c r="D338" s="417"/>
      <c r="E338" s="418"/>
      <c r="F338" s="417"/>
      <c r="G338" s="417"/>
      <c r="H338" s="417"/>
      <c r="I338" s="417"/>
      <c r="J338" s="417"/>
      <c r="K338" s="417"/>
      <c r="L338" s="417"/>
      <c r="M338" s="417"/>
      <c r="N338" s="417"/>
      <c r="O338" s="417"/>
      <c r="P338" s="417"/>
      <c r="Q338" s="417"/>
      <c r="R338" s="417"/>
      <c r="S338" s="417"/>
      <c r="T338" s="417"/>
      <c r="U338" s="417"/>
      <c r="V338" s="417"/>
      <c r="W338" s="417"/>
      <c r="X338" s="417"/>
      <c r="Y338" s="417"/>
      <c r="Z338" s="417"/>
    </row>
    <row r="339" spans="1:26" ht="12.75" customHeight="1">
      <c r="A339" s="417"/>
      <c r="B339" s="417"/>
      <c r="C339" s="417"/>
      <c r="D339" s="417"/>
      <c r="E339" s="418"/>
      <c r="F339" s="417"/>
      <c r="G339" s="417"/>
      <c r="H339" s="417"/>
      <c r="I339" s="417"/>
      <c r="J339" s="417"/>
      <c r="K339" s="417"/>
      <c r="L339" s="417"/>
      <c r="M339" s="417"/>
      <c r="N339" s="417"/>
      <c r="O339" s="417"/>
      <c r="P339" s="417"/>
      <c r="Q339" s="417"/>
      <c r="R339" s="417"/>
      <c r="S339" s="417"/>
      <c r="T339" s="417"/>
      <c r="U339" s="417"/>
      <c r="V339" s="417"/>
      <c r="W339" s="417"/>
      <c r="X339" s="417"/>
      <c r="Y339" s="417"/>
      <c r="Z339" s="417"/>
    </row>
    <row r="340" spans="1:26" ht="12.75" customHeight="1">
      <c r="A340" s="417"/>
      <c r="B340" s="417"/>
      <c r="C340" s="417"/>
      <c r="D340" s="417"/>
      <c r="E340" s="418"/>
      <c r="F340" s="417"/>
      <c r="G340" s="417"/>
      <c r="H340" s="417"/>
      <c r="I340" s="417"/>
      <c r="J340" s="417"/>
      <c r="K340" s="417"/>
      <c r="L340" s="417"/>
      <c r="M340" s="417"/>
      <c r="N340" s="417"/>
      <c r="O340" s="417"/>
      <c r="P340" s="417"/>
      <c r="Q340" s="417"/>
      <c r="R340" s="417"/>
      <c r="S340" s="417"/>
      <c r="T340" s="417"/>
      <c r="U340" s="417"/>
      <c r="V340" s="417"/>
      <c r="W340" s="417"/>
      <c r="X340" s="417"/>
      <c r="Y340" s="417"/>
      <c r="Z340" s="417"/>
    </row>
    <row r="341" spans="1:26" ht="12.75" customHeight="1">
      <c r="A341" s="417"/>
      <c r="B341" s="417"/>
      <c r="C341" s="417"/>
      <c r="D341" s="417"/>
      <c r="E341" s="418"/>
      <c r="F341" s="417"/>
      <c r="G341" s="417"/>
      <c r="H341" s="417"/>
      <c r="I341" s="417"/>
      <c r="J341" s="417"/>
      <c r="K341" s="417"/>
      <c r="L341" s="417"/>
      <c r="M341" s="417"/>
      <c r="N341" s="417"/>
      <c r="O341" s="417"/>
      <c r="P341" s="417"/>
      <c r="Q341" s="417"/>
      <c r="R341" s="417"/>
      <c r="S341" s="417"/>
      <c r="T341" s="417"/>
      <c r="U341" s="417"/>
      <c r="V341" s="417"/>
      <c r="W341" s="417"/>
      <c r="X341" s="417"/>
      <c r="Y341" s="417"/>
      <c r="Z341" s="417"/>
    </row>
    <row r="342" spans="1:26" ht="12.75" customHeight="1">
      <c r="A342" s="417"/>
      <c r="B342" s="417"/>
      <c r="C342" s="417"/>
      <c r="D342" s="417"/>
      <c r="E342" s="418"/>
      <c r="F342" s="417"/>
      <c r="G342" s="417"/>
      <c r="H342" s="417"/>
      <c r="I342" s="417"/>
      <c r="J342" s="417"/>
      <c r="K342" s="417"/>
      <c r="L342" s="417"/>
      <c r="M342" s="417"/>
      <c r="N342" s="417"/>
      <c r="O342" s="417"/>
      <c r="P342" s="417"/>
      <c r="Q342" s="417"/>
      <c r="R342" s="417"/>
      <c r="S342" s="417"/>
      <c r="T342" s="417"/>
      <c r="U342" s="417"/>
      <c r="V342" s="417"/>
      <c r="W342" s="417"/>
      <c r="X342" s="417"/>
      <c r="Y342" s="417"/>
      <c r="Z342" s="417"/>
    </row>
    <row r="343" spans="1:26" ht="12.75" customHeight="1">
      <c r="A343" s="417"/>
      <c r="B343" s="417"/>
      <c r="C343" s="417"/>
      <c r="D343" s="417"/>
      <c r="E343" s="418"/>
      <c r="F343" s="417"/>
      <c r="G343" s="417"/>
      <c r="H343" s="417"/>
      <c r="I343" s="417"/>
      <c r="J343" s="417"/>
      <c r="K343" s="417"/>
      <c r="L343" s="417"/>
      <c r="M343" s="417"/>
      <c r="N343" s="417"/>
      <c r="O343" s="417"/>
      <c r="P343" s="417"/>
      <c r="Q343" s="417"/>
      <c r="R343" s="417"/>
      <c r="S343" s="417"/>
      <c r="T343" s="417"/>
      <c r="U343" s="417"/>
      <c r="V343" s="417"/>
      <c r="W343" s="417"/>
      <c r="X343" s="417"/>
      <c r="Y343" s="417"/>
      <c r="Z343" s="417"/>
    </row>
    <row r="344" spans="1:26" ht="12.75" customHeight="1">
      <c r="A344" s="417"/>
      <c r="B344" s="417"/>
      <c r="C344" s="417"/>
      <c r="D344" s="417"/>
      <c r="E344" s="418"/>
      <c r="F344" s="417"/>
      <c r="G344" s="417"/>
      <c r="H344" s="417"/>
      <c r="I344" s="417"/>
      <c r="J344" s="417"/>
      <c r="K344" s="417"/>
      <c r="L344" s="417"/>
      <c r="M344" s="417"/>
      <c r="N344" s="417"/>
      <c r="O344" s="417"/>
      <c r="P344" s="417"/>
      <c r="Q344" s="417"/>
      <c r="R344" s="417"/>
      <c r="S344" s="417"/>
      <c r="T344" s="417"/>
      <c r="U344" s="417"/>
      <c r="V344" s="417"/>
      <c r="W344" s="417"/>
      <c r="X344" s="417"/>
      <c r="Y344" s="417"/>
      <c r="Z344" s="417"/>
    </row>
    <row r="345" spans="1:26" ht="12.75" customHeight="1">
      <c r="A345" s="417"/>
      <c r="B345" s="417"/>
      <c r="C345" s="417"/>
      <c r="D345" s="417"/>
      <c r="E345" s="418"/>
      <c r="F345" s="417"/>
      <c r="G345" s="417"/>
      <c r="H345" s="417"/>
      <c r="I345" s="417"/>
      <c r="J345" s="417"/>
      <c r="K345" s="417"/>
      <c r="L345" s="417"/>
      <c r="M345" s="417"/>
      <c r="N345" s="417"/>
      <c r="O345" s="417"/>
      <c r="P345" s="417"/>
      <c r="Q345" s="417"/>
      <c r="R345" s="417"/>
      <c r="S345" s="417"/>
      <c r="T345" s="417"/>
      <c r="U345" s="417"/>
      <c r="V345" s="417"/>
      <c r="W345" s="417"/>
      <c r="X345" s="417"/>
      <c r="Y345" s="417"/>
      <c r="Z345" s="417"/>
    </row>
    <row r="346" spans="1:26" ht="12.75" customHeight="1">
      <c r="A346" s="417"/>
      <c r="B346" s="417"/>
      <c r="C346" s="417"/>
      <c r="D346" s="417"/>
      <c r="E346" s="418"/>
      <c r="F346" s="417"/>
      <c r="G346" s="417"/>
      <c r="H346" s="417"/>
      <c r="I346" s="417"/>
      <c r="J346" s="417"/>
      <c r="K346" s="417"/>
      <c r="L346" s="417"/>
      <c r="M346" s="417"/>
      <c r="N346" s="417"/>
      <c r="O346" s="417"/>
      <c r="P346" s="417"/>
      <c r="Q346" s="417"/>
      <c r="R346" s="417"/>
      <c r="S346" s="417"/>
      <c r="T346" s="417"/>
      <c r="U346" s="417"/>
      <c r="V346" s="417"/>
      <c r="W346" s="417"/>
      <c r="X346" s="417"/>
      <c r="Y346" s="417"/>
      <c r="Z346" s="417"/>
    </row>
    <row r="347" spans="1:26" ht="12.75" customHeight="1">
      <c r="A347" s="417"/>
      <c r="B347" s="417"/>
      <c r="C347" s="417"/>
      <c r="D347" s="417"/>
      <c r="E347" s="418"/>
      <c r="F347" s="417"/>
      <c r="G347" s="417"/>
      <c r="H347" s="417"/>
      <c r="I347" s="417"/>
      <c r="J347" s="417"/>
      <c r="K347" s="417"/>
      <c r="L347" s="417"/>
      <c r="M347" s="417"/>
      <c r="N347" s="417"/>
      <c r="O347" s="417"/>
      <c r="P347" s="417"/>
      <c r="Q347" s="417"/>
      <c r="R347" s="417"/>
      <c r="S347" s="417"/>
      <c r="T347" s="417"/>
      <c r="U347" s="417"/>
      <c r="V347" s="417"/>
      <c r="W347" s="417"/>
      <c r="X347" s="417"/>
      <c r="Y347" s="417"/>
      <c r="Z347" s="417"/>
    </row>
    <row r="348" spans="1:26" ht="12.75" customHeight="1">
      <c r="A348" s="417"/>
      <c r="B348" s="417"/>
      <c r="C348" s="417"/>
      <c r="D348" s="417"/>
      <c r="E348" s="418"/>
      <c r="F348" s="417"/>
      <c r="G348" s="417"/>
      <c r="H348" s="417"/>
      <c r="I348" s="417"/>
      <c r="J348" s="417"/>
      <c r="K348" s="417"/>
      <c r="L348" s="417"/>
      <c r="M348" s="417"/>
      <c r="N348" s="417"/>
      <c r="O348" s="417"/>
      <c r="P348" s="417"/>
      <c r="Q348" s="417"/>
      <c r="R348" s="417"/>
      <c r="S348" s="417"/>
      <c r="T348" s="417"/>
      <c r="U348" s="417"/>
      <c r="V348" s="417"/>
      <c r="W348" s="417"/>
      <c r="X348" s="417"/>
      <c r="Y348" s="417"/>
      <c r="Z348" s="417"/>
    </row>
    <row r="349" spans="1:26" ht="12.75" customHeight="1">
      <c r="A349" s="417"/>
      <c r="B349" s="417"/>
      <c r="C349" s="417"/>
      <c r="D349" s="417"/>
      <c r="E349" s="418"/>
      <c r="F349" s="417"/>
      <c r="G349" s="417"/>
      <c r="H349" s="417"/>
      <c r="I349" s="417"/>
      <c r="J349" s="417"/>
      <c r="K349" s="417"/>
      <c r="L349" s="417"/>
      <c r="M349" s="417"/>
      <c r="N349" s="417"/>
      <c r="O349" s="417"/>
      <c r="P349" s="417"/>
      <c r="Q349" s="417"/>
      <c r="R349" s="417"/>
      <c r="S349" s="417"/>
      <c r="T349" s="417"/>
      <c r="U349" s="417"/>
      <c r="V349" s="417"/>
      <c r="W349" s="417"/>
      <c r="X349" s="417"/>
      <c r="Y349" s="417"/>
      <c r="Z349" s="417"/>
    </row>
    <row r="350" spans="1:26" ht="12.75" customHeight="1">
      <c r="A350" s="417"/>
      <c r="B350" s="417"/>
      <c r="C350" s="417"/>
      <c r="D350" s="417"/>
      <c r="E350" s="418"/>
      <c r="F350" s="417"/>
      <c r="G350" s="417"/>
      <c r="H350" s="417"/>
      <c r="I350" s="417"/>
      <c r="J350" s="417"/>
      <c r="K350" s="417"/>
      <c r="L350" s="417"/>
      <c r="M350" s="417"/>
      <c r="N350" s="417"/>
      <c r="O350" s="417"/>
      <c r="P350" s="417"/>
      <c r="Q350" s="417"/>
      <c r="R350" s="417"/>
      <c r="S350" s="417"/>
      <c r="T350" s="417"/>
      <c r="U350" s="417"/>
      <c r="V350" s="417"/>
      <c r="W350" s="417"/>
      <c r="X350" s="417"/>
      <c r="Y350" s="417"/>
      <c r="Z350" s="417"/>
    </row>
    <row r="351" spans="1:26" ht="12.75" customHeight="1">
      <c r="A351" s="417"/>
      <c r="B351" s="417"/>
      <c r="C351" s="417"/>
      <c r="D351" s="417"/>
      <c r="E351" s="418"/>
      <c r="F351" s="417"/>
      <c r="G351" s="417"/>
      <c r="H351" s="417"/>
      <c r="I351" s="417"/>
      <c r="J351" s="417"/>
      <c r="K351" s="417"/>
      <c r="L351" s="417"/>
      <c r="M351" s="417"/>
      <c r="N351" s="417"/>
      <c r="O351" s="417"/>
      <c r="P351" s="417"/>
      <c r="Q351" s="417"/>
      <c r="R351" s="417"/>
      <c r="S351" s="417"/>
      <c r="T351" s="417"/>
      <c r="U351" s="417"/>
      <c r="V351" s="417"/>
      <c r="W351" s="417"/>
      <c r="X351" s="417"/>
      <c r="Y351" s="417"/>
      <c r="Z351" s="417"/>
    </row>
    <row r="352" spans="1:26" ht="12.75" customHeight="1">
      <c r="A352" s="417"/>
      <c r="B352" s="417"/>
      <c r="C352" s="417"/>
      <c r="D352" s="417"/>
      <c r="E352" s="418"/>
      <c r="F352" s="417"/>
      <c r="G352" s="417"/>
      <c r="H352" s="417"/>
      <c r="I352" s="417"/>
      <c r="J352" s="417"/>
      <c r="K352" s="417"/>
      <c r="L352" s="417"/>
      <c r="M352" s="417"/>
      <c r="N352" s="417"/>
      <c r="O352" s="417"/>
      <c r="P352" s="417"/>
      <c r="Q352" s="417"/>
      <c r="R352" s="417"/>
      <c r="S352" s="417"/>
      <c r="T352" s="417"/>
      <c r="U352" s="417"/>
      <c r="V352" s="417"/>
      <c r="W352" s="417"/>
      <c r="X352" s="417"/>
      <c r="Y352" s="417"/>
      <c r="Z352" s="417"/>
    </row>
    <row r="353" spans="1:26" ht="12.75" customHeight="1">
      <c r="A353" s="417"/>
      <c r="B353" s="417"/>
      <c r="C353" s="417"/>
      <c r="D353" s="417"/>
      <c r="E353" s="418"/>
      <c r="F353" s="417"/>
      <c r="G353" s="417"/>
      <c r="H353" s="417"/>
      <c r="I353" s="417"/>
      <c r="J353" s="417"/>
      <c r="K353" s="417"/>
      <c r="L353" s="417"/>
      <c r="M353" s="417"/>
      <c r="N353" s="417"/>
      <c r="O353" s="417"/>
      <c r="P353" s="417"/>
      <c r="Q353" s="417"/>
      <c r="R353" s="417"/>
      <c r="S353" s="417"/>
      <c r="T353" s="417"/>
      <c r="U353" s="417"/>
      <c r="V353" s="417"/>
      <c r="W353" s="417"/>
      <c r="X353" s="417"/>
      <c r="Y353" s="417"/>
      <c r="Z353" s="417"/>
    </row>
    <row r="354" spans="1:26" ht="12.75" customHeight="1">
      <c r="A354" s="417"/>
      <c r="B354" s="417"/>
      <c r="C354" s="417"/>
      <c r="D354" s="417"/>
      <c r="E354" s="418"/>
      <c r="F354" s="417"/>
      <c r="G354" s="417"/>
      <c r="H354" s="417"/>
      <c r="I354" s="417"/>
      <c r="J354" s="417"/>
      <c r="K354" s="417"/>
      <c r="L354" s="417"/>
      <c r="M354" s="417"/>
      <c r="N354" s="417"/>
      <c r="O354" s="417"/>
      <c r="P354" s="417"/>
      <c r="Q354" s="417"/>
      <c r="R354" s="417"/>
      <c r="S354" s="417"/>
      <c r="T354" s="417"/>
      <c r="U354" s="417"/>
      <c r="V354" s="417"/>
      <c r="W354" s="417"/>
      <c r="X354" s="417"/>
      <c r="Y354" s="417"/>
      <c r="Z354" s="417"/>
    </row>
    <row r="355" spans="1:26" ht="12.75" customHeight="1">
      <c r="A355" s="417"/>
      <c r="B355" s="417"/>
      <c r="C355" s="417"/>
      <c r="D355" s="417"/>
      <c r="E355" s="418"/>
      <c r="F355" s="417"/>
      <c r="G355" s="417"/>
      <c r="H355" s="417"/>
      <c r="I355" s="417"/>
      <c r="J355" s="417"/>
      <c r="K355" s="417"/>
      <c r="L355" s="417"/>
      <c r="M355" s="417"/>
      <c r="N355" s="417"/>
      <c r="O355" s="417"/>
      <c r="P355" s="417"/>
      <c r="Q355" s="417"/>
      <c r="R355" s="417"/>
      <c r="S355" s="417"/>
      <c r="T355" s="417"/>
      <c r="U355" s="417"/>
      <c r="V355" s="417"/>
      <c r="W355" s="417"/>
      <c r="X355" s="417"/>
      <c r="Y355" s="417"/>
      <c r="Z355" s="417"/>
    </row>
    <row r="356" spans="1:26" ht="12.75" customHeight="1">
      <c r="A356" s="417"/>
      <c r="B356" s="417"/>
      <c r="C356" s="417"/>
      <c r="D356" s="417"/>
      <c r="E356" s="418"/>
      <c r="F356" s="417"/>
      <c r="G356" s="417"/>
      <c r="H356" s="417"/>
      <c r="I356" s="417"/>
      <c r="J356" s="417"/>
      <c r="K356" s="417"/>
      <c r="L356" s="417"/>
      <c r="M356" s="417"/>
      <c r="N356" s="417"/>
      <c r="O356" s="417"/>
      <c r="P356" s="417"/>
      <c r="Q356" s="417"/>
      <c r="R356" s="417"/>
      <c r="S356" s="417"/>
      <c r="T356" s="417"/>
      <c r="U356" s="417"/>
      <c r="V356" s="417"/>
      <c r="W356" s="417"/>
      <c r="X356" s="417"/>
      <c r="Y356" s="417"/>
      <c r="Z356" s="417"/>
    </row>
    <row r="357" spans="1:26" ht="12.75" customHeight="1">
      <c r="A357" s="417"/>
      <c r="B357" s="417"/>
      <c r="C357" s="417"/>
      <c r="D357" s="417"/>
      <c r="E357" s="418"/>
      <c r="F357" s="417"/>
      <c r="G357" s="417"/>
      <c r="H357" s="417"/>
      <c r="I357" s="417"/>
      <c r="J357" s="417"/>
      <c r="K357" s="417"/>
      <c r="L357" s="417"/>
      <c r="M357" s="417"/>
      <c r="N357" s="417"/>
      <c r="O357" s="417"/>
      <c r="P357" s="417"/>
      <c r="Q357" s="417"/>
      <c r="R357" s="417"/>
      <c r="S357" s="417"/>
      <c r="T357" s="417"/>
      <c r="U357" s="417"/>
      <c r="V357" s="417"/>
      <c r="W357" s="417"/>
      <c r="X357" s="417"/>
      <c r="Y357" s="417"/>
      <c r="Z357" s="417"/>
    </row>
    <row r="358" spans="1:26" ht="12.75" customHeight="1">
      <c r="A358" s="417"/>
      <c r="B358" s="417"/>
      <c r="C358" s="417"/>
      <c r="D358" s="417"/>
      <c r="E358" s="418"/>
      <c r="F358" s="417"/>
      <c r="G358" s="417"/>
      <c r="H358" s="417"/>
      <c r="I358" s="417"/>
      <c r="J358" s="417"/>
      <c r="K358" s="417"/>
      <c r="L358" s="417"/>
      <c r="M358" s="417"/>
      <c r="N358" s="417"/>
      <c r="O358" s="417"/>
      <c r="P358" s="417"/>
      <c r="Q358" s="417"/>
      <c r="R358" s="417"/>
      <c r="S358" s="417"/>
      <c r="T358" s="417"/>
      <c r="U358" s="417"/>
      <c r="V358" s="417"/>
      <c r="W358" s="417"/>
      <c r="X358" s="417"/>
      <c r="Y358" s="417"/>
      <c r="Z358" s="417"/>
    </row>
    <row r="359" spans="1:26" ht="12.75" customHeight="1">
      <c r="A359" s="417"/>
      <c r="B359" s="417"/>
      <c r="C359" s="417"/>
      <c r="D359" s="417"/>
      <c r="E359" s="418"/>
      <c r="F359" s="417"/>
      <c r="G359" s="417"/>
      <c r="H359" s="417"/>
      <c r="I359" s="417"/>
      <c r="J359" s="417"/>
      <c r="K359" s="417"/>
      <c r="L359" s="417"/>
      <c r="M359" s="417"/>
      <c r="N359" s="417"/>
      <c r="O359" s="417"/>
      <c r="P359" s="417"/>
      <c r="Q359" s="417"/>
      <c r="R359" s="417"/>
      <c r="S359" s="417"/>
      <c r="T359" s="417"/>
      <c r="U359" s="417"/>
      <c r="V359" s="417"/>
      <c r="W359" s="417"/>
      <c r="X359" s="417"/>
      <c r="Y359" s="417"/>
      <c r="Z359" s="417"/>
    </row>
    <row r="360" spans="1:26" ht="12.75" customHeight="1">
      <c r="A360" s="417"/>
      <c r="B360" s="417"/>
      <c r="C360" s="417"/>
      <c r="D360" s="417"/>
      <c r="E360" s="418"/>
      <c r="F360" s="417"/>
      <c r="G360" s="417"/>
      <c r="H360" s="417"/>
      <c r="I360" s="417"/>
      <c r="J360" s="417"/>
      <c r="K360" s="417"/>
      <c r="L360" s="417"/>
      <c r="M360" s="417"/>
      <c r="N360" s="417"/>
      <c r="O360" s="417"/>
      <c r="P360" s="417"/>
      <c r="Q360" s="417"/>
      <c r="R360" s="417"/>
      <c r="S360" s="417"/>
      <c r="T360" s="417"/>
      <c r="U360" s="417"/>
      <c r="V360" s="417"/>
      <c r="W360" s="417"/>
      <c r="X360" s="417"/>
      <c r="Y360" s="417"/>
      <c r="Z360" s="417"/>
    </row>
    <row r="361" spans="1:26" ht="12.75" customHeight="1">
      <c r="A361" s="417"/>
      <c r="B361" s="417"/>
      <c r="C361" s="417"/>
      <c r="D361" s="417"/>
      <c r="E361" s="418"/>
      <c r="F361" s="417"/>
      <c r="G361" s="417"/>
      <c r="H361" s="417"/>
      <c r="I361" s="417"/>
      <c r="J361" s="417"/>
      <c r="K361" s="417"/>
      <c r="L361" s="417"/>
      <c r="M361" s="417"/>
      <c r="N361" s="417"/>
      <c r="O361" s="417"/>
      <c r="P361" s="417"/>
      <c r="Q361" s="417"/>
      <c r="R361" s="417"/>
      <c r="S361" s="417"/>
      <c r="T361" s="417"/>
      <c r="U361" s="417"/>
      <c r="V361" s="417"/>
      <c r="W361" s="417"/>
      <c r="X361" s="417"/>
      <c r="Y361" s="417"/>
      <c r="Z361" s="417"/>
    </row>
    <row r="362" spans="1:26" ht="12.75" customHeight="1">
      <c r="A362" s="417"/>
      <c r="B362" s="417"/>
      <c r="C362" s="417"/>
      <c r="D362" s="417"/>
      <c r="E362" s="418"/>
      <c r="F362" s="417"/>
      <c r="G362" s="417"/>
      <c r="H362" s="417"/>
      <c r="I362" s="417"/>
      <c r="J362" s="417"/>
      <c r="K362" s="417"/>
      <c r="L362" s="417"/>
      <c r="M362" s="417"/>
      <c r="N362" s="417"/>
      <c r="O362" s="417"/>
      <c r="P362" s="417"/>
      <c r="Q362" s="417"/>
      <c r="R362" s="417"/>
      <c r="S362" s="417"/>
      <c r="T362" s="417"/>
      <c r="U362" s="417"/>
      <c r="V362" s="417"/>
      <c r="W362" s="417"/>
      <c r="X362" s="417"/>
      <c r="Y362" s="417"/>
      <c r="Z362" s="417"/>
    </row>
    <row r="363" spans="1:26" ht="12.75" customHeight="1">
      <c r="A363" s="417"/>
      <c r="B363" s="417"/>
      <c r="C363" s="417"/>
      <c r="D363" s="417"/>
      <c r="E363" s="418"/>
      <c r="F363" s="417"/>
      <c r="G363" s="417"/>
      <c r="H363" s="417"/>
      <c r="I363" s="417"/>
      <c r="J363" s="417"/>
      <c r="K363" s="417"/>
      <c r="L363" s="417"/>
      <c r="M363" s="417"/>
      <c r="N363" s="417"/>
      <c r="O363" s="417"/>
      <c r="P363" s="417"/>
      <c r="Q363" s="417"/>
      <c r="R363" s="417"/>
      <c r="S363" s="417"/>
      <c r="T363" s="417"/>
      <c r="U363" s="417"/>
      <c r="V363" s="417"/>
      <c r="W363" s="417"/>
      <c r="X363" s="417"/>
      <c r="Y363" s="417"/>
      <c r="Z363" s="417"/>
    </row>
    <row r="364" spans="1:26" ht="12.75" customHeight="1">
      <c r="A364" s="417"/>
      <c r="B364" s="417"/>
      <c r="C364" s="417"/>
      <c r="D364" s="417"/>
      <c r="E364" s="418"/>
      <c r="F364" s="417"/>
      <c r="G364" s="417"/>
      <c r="H364" s="417"/>
      <c r="I364" s="417"/>
      <c r="J364" s="417"/>
      <c r="K364" s="417"/>
      <c r="L364" s="417"/>
      <c r="M364" s="417"/>
      <c r="N364" s="417"/>
      <c r="O364" s="417"/>
      <c r="P364" s="417"/>
      <c r="Q364" s="417"/>
      <c r="R364" s="417"/>
      <c r="S364" s="417"/>
      <c r="T364" s="417"/>
      <c r="U364" s="417"/>
      <c r="V364" s="417"/>
      <c r="W364" s="417"/>
      <c r="X364" s="417"/>
      <c r="Y364" s="417"/>
      <c r="Z364" s="417"/>
    </row>
    <row r="365" spans="1:26" ht="12.75" customHeight="1">
      <c r="A365" s="417"/>
      <c r="B365" s="417"/>
      <c r="C365" s="417"/>
      <c r="D365" s="417"/>
      <c r="E365" s="418"/>
      <c r="F365" s="417"/>
      <c r="G365" s="417"/>
      <c r="H365" s="417"/>
      <c r="I365" s="417"/>
      <c r="J365" s="417"/>
      <c r="K365" s="417"/>
      <c r="L365" s="417"/>
      <c r="M365" s="417"/>
      <c r="N365" s="417"/>
      <c r="O365" s="417"/>
      <c r="P365" s="417"/>
      <c r="Q365" s="417"/>
      <c r="R365" s="417"/>
      <c r="S365" s="417"/>
      <c r="T365" s="417"/>
      <c r="U365" s="417"/>
      <c r="V365" s="417"/>
      <c r="W365" s="417"/>
      <c r="X365" s="417"/>
      <c r="Y365" s="417"/>
      <c r="Z365" s="417"/>
    </row>
    <row r="366" spans="1:26" ht="12.75" customHeight="1">
      <c r="A366" s="417"/>
      <c r="B366" s="417"/>
      <c r="C366" s="417"/>
      <c r="D366" s="417"/>
      <c r="E366" s="418"/>
      <c r="F366" s="417"/>
      <c r="G366" s="417"/>
      <c r="H366" s="417"/>
      <c r="I366" s="417"/>
      <c r="J366" s="417"/>
      <c r="K366" s="417"/>
      <c r="L366" s="417"/>
      <c r="M366" s="417"/>
      <c r="N366" s="417"/>
      <c r="O366" s="417"/>
      <c r="P366" s="417"/>
      <c r="Q366" s="417"/>
      <c r="R366" s="417"/>
      <c r="S366" s="417"/>
      <c r="T366" s="417"/>
      <c r="U366" s="417"/>
      <c r="V366" s="417"/>
      <c r="W366" s="417"/>
      <c r="X366" s="417"/>
      <c r="Y366" s="417"/>
      <c r="Z366" s="417"/>
    </row>
    <row r="367" spans="1:26" ht="12.75" customHeight="1">
      <c r="A367" s="417"/>
      <c r="B367" s="417"/>
      <c r="C367" s="417"/>
      <c r="D367" s="417"/>
      <c r="E367" s="418"/>
      <c r="F367" s="417"/>
      <c r="G367" s="417"/>
      <c r="H367" s="417"/>
      <c r="I367" s="417"/>
      <c r="J367" s="417"/>
      <c r="K367" s="417"/>
      <c r="L367" s="417"/>
      <c r="M367" s="417"/>
      <c r="N367" s="417"/>
      <c r="O367" s="417"/>
      <c r="P367" s="417"/>
      <c r="Q367" s="417"/>
      <c r="R367" s="417"/>
      <c r="S367" s="417"/>
      <c r="T367" s="417"/>
      <c r="U367" s="417"/>
      <c r="V367" s="417"/>
      <c r="W367" s="417"/>
      <c r="X367" s="417"/>
      <c r="Y367" s="417"/>
      <c r="Z367" s="417"/>
    </row>
    <row r="368" spans="1:26" ht="12.75" customHeight="1">
      <c r="A368" s="417"/>
      <c r="B368" s="417"/>
      <c r="C368" s="417"/>
      <c r="D368" s="417"/>
      <c r="E368" s="418"/>
      <c r="F368" s="417"/>
      <c r="G368" s="417"/>
      <c r="H368" s="417"/>
      <c r="I368" s="417"/>
      <c r="J368" s="417"/>
      <c r="K368" s="417"/>
      <c r="L368" s="417"/>
      <c r="M368" s="417"/>
      <c r="N368" s="417"/>
      <c r="O368" s="417"/>
      <c r="P368" s="417"/>
      <c r="Q368" s="417"/>
      <c r="R368" s="417"/>
      <c r="S368" s="417"/>
      <c r="T368" s="417"/>
      <c r="U368" s="417"/>
      <c r="V368" s="417"/>
      <c r="W368" s="417"/>
      <c r="X368" s="417"/>
      <c r="Y368" s="417"/>
      <c r="Z368" s="417"/>
    </row>
    <row r="369" spans="1:26" ht="12.75" customHeight="1">
      <c r="A369" s="417"/>
      <c r="B369" s="417"/>
      <c r="C369" s="417"/>
      <c r="D369" s="417"/>
      <c r="E369" s="418"/>
      <c r="F369" s="417"/>
      <c r="G369" s="417"/>
      <c r="H369" s="417"/>
      <c r="I369" s="417"/>
      <c r="J369" s="417"/>
      <c r="K369" s="417"/>
      <c r="L369" s="417"/>
      <c r="M369" s="417"/>
      <c r="N369" s="417"/>
      <c r="O369" s="417"/>
      <c r="P369" s="417"/>
      <c r="Q369" s="417"/>
      <c r="R369" s="417"/>
      <c r="S369" s="417"/>
      <c r="T369" s="417"/>
      <c r="U369" s="417"/>
      <c r="V369" s="417"/>
      <c r="W369" s="417"/>
      <c r="X369" s="417"/>
      <c r="Y369" s="417"/>
      <c r="Z369" s="417"/>
    </row>
    <row r="370" spans="1:26" ht="12.75" customHeight="1">
      <c r="A370" s="417"/>
      <c r="B370" s="417"/>
      <c r="C370" s="417"/>
      <c r="D370" s="417"/>
      <c r="E370" s="418"/>
      <c r="F370" s="417"/>
      <c r="G370" s="417"/>
      <c r="H370" s="417"/>
      <c r="I370" s="417"/>
      <c r="J370" s="417"/>
      <c r="K370" s="417"/>
      <c r="L370" s="417"/>
      <c r="M370" s="417"/>
      <c r="N370" s="417"/>
      <c r="O370" s="417"/>
      <c r="P370" s="417"/>
      <c r="Q370" s="417"/>
      <c r="R370" s="417"/>
      <c r="S370" s="417"/>
      <c r="T370" s="417"/>
      <c r="U370" s="417"/>
      <c r="V370" s="417"/>
      <c r="W370" s="417"/>
      <c r="X370" s="417"/>
      <c r="Y370" s="417"/>
      <c r="Z370" s="417"/>
    </row>
    <row r="371" spans="1:26" ht="12.75" customHeight="1">
      <c r="A371" s="417"/>
      <c r="B371" s="417"/>
      <c r="C371" s="417"/>
      <c r="D371" s="417"/>
      <c r="E371" s="418"/>
      <c r="F371" s="417"/>
      <c r="G371" s="417"/>
      <c r="H371" s="417"/>
      <c r="I371" s="417"/>
      <c r="J371" s="417"/>
      <c r="K371" s="417"/>
      <c r="L371" s="417"/>
      <c r="M371" s="417"/>
      <c r="N371" s="417"/>
      <c r="O371" s="417"/>
      <c r="P371" s="417"/>
      <c r="Q371" s="417"/>
      <c r="R371" s="417"/>
      <c r="S371" s="417"/>
      <c r="T371" s="417"/>
      <c r="U371" s="417"/>
      <c r="V371" s="417"/>
      <c r="W371" s="417"/>
      <c r="X371" s="417"/>
      <c r="Y371" s="417"/>
      <c r="Z371" s="417"/>
    </row>
    <row r="372" spans="1:26" ht="12.75" customHeight="1">
      <c r="A372" s="417"/>
      <c r="B372" s="417"/>
      <c r="C372" s="417"/>
      <c r="D372" s="417"/>
      <c r="E372" s="418"/>
      <c r="F372" s="417"/>
      <c r="G372" s="417"/>
      <c r="H372" s="417"/>
      <c r="I372" s="417"/>
      <c r="J372" s="417"/>
      <c r="K372" s="417"/>
      <c r="L372" s="417"/>
      <c r="M372" s="417"/>
      <c r="N372" s="417"/>
      <c r="O372" s="417"/>
      <c r="P372" s="417"/>
      <c r="Q372" s="417"/>
      <c r="R372" s="417"/>
      <c r="S372" s="417"/>
      <c r="T372" s="417"/>
      <c r="U372" s="417"/>
      <c r="V372" s="417"/>
      <c r="W372" s="417"/>
      <c r="X372" s="417"/>
      <c r="Y372" s="417"/>
      <c r="Z372" s="417"/>
    </row>
    <row r="373" spans="1:26" ht="12.75" customHeight="1">
      <c r="A373" s="417"/>
      <c r="B373" s="417"/>
      <c r="C373" s="417"/>
      <c r="D373" s="417"/>
      <c r="E373" s="418"/>
      <c r="F373" s="417"/>
      <c r="G373" s="417"/>
      <c r="H373" s="417"/>
      <c r="I373" s="417"/>
      <c r="J373" s="417"/>
      <c r="K373" s="417"/>
      <c r="L373" s="417"/>
      <c r="M373" s="417"/>
      <c r="N373" s="417"/>
      <c r="O373" s="417"/>
      <c r="P373" s="417"/>
      <c r="Q373" s="417"/>
      <c r="R373" s="417"/>
      <c r="S373" s="417"/>
      <c r="T373" s="417"/>
      <c r="U373" s="417"/>
      <c r="V373" s="417"/>
      <c r="W373" s="417"/>
      <c r="X373" s="417"/>
      <c r="Y373" s="417"/>
      <c r="Z373" s="417"/>
    </row>
    <row r="374" spans="1:26" ht="12.75" customHeight="1">
      <c r="A374" s="417"/>
      <c r="B374" s="417"/>
      <c r="C374" s="417"/>
      <c r="D374" s="417"/>
      <c r="E374" s="418"/>
      <c r="F374" s="417"/>
      <c r="G374" s="417"/>
      <c r="H374" s="417"/>
      <c r="I374" s="417"/>
      <c r="J374" s="417"/>
      <c r="K374" s="417"/>
      <c r="L374" s="417"/>
      <c r="M374" s="417"/>
      <c r="N374" s="417"/>
      <c r="O374" s="417"/>
      <c r="P374" s="417"/>
      <c r="Q374" s="417"/>
      <c r="R374" s="417"/>
      <c r="S374" s="417"/>
      <c r="T374" s="417"/>
      <c r="U374" s="417"/>
      <c r="V374" s="417"/>
      <c r="W374" s="417"/>
      <c r="X374" s="417"/>
      <c r="Y374" s="417"/>
      <c r="Z374" s="417"/>
    </row>
    <row r="375" spans="1:26" ht="12.75" customHeight="1">
      <c r="A375" s="417"/>
      <c r="B375" s="417"/>
      <c r="C375" s="417"/>
      <c r="D375" s="417"/>
      <c r="E375" s="418"/>
      <c r="F375" s="417"/>
      <c r="G375" s="417"/>
      <c r="H375" s="417"/>
      <c r="I375" s="417"/>
      <c r="J375" s="417"/>
      <c r="K375" s="417"/>
      <c r="L375" s="417"/>
      <c r="M375" s="417"/>
      <c r="N375" s="417"/>
      <c r="O375" s="417"/>
      <c r="P375" s="417"/>
      <c r="Q375" s="417"/>
      <c r="R375" s="417"/>
      <c r="S375" s="417"/>
      <c r="T375" s="417"/>
      <c r="U375" s="417"/>
      <c r="V375" s="417"/>
      <c r="W375" s="417"/>
      <c r="X375" s="417"/>
      <c r="Y375" s="417"/>
      <c r="Z375" s="417"/>
    </row>
    <row r="376" spans="1:26" ht="12.75" customHeight="1">
      <c r="A376" s="417"/>
      <c r="B376" s="417"/>
      <c r="C376" s="417"/>
      <c r="D376" s="417"/>
      <c r="E376" s="418"/>
      <c r="F376" s="417"/>
      <c r="G376" s="417"/>
      <c r="H376" s="417"/>
      <c r="I376" s="417"/>
      <c r="J376" s="417"/>
      <c r="K376" s="417"/>
      <c r="L376" s="417"/>
      <c r="M376" s="417"/>
      <c r="N376" s="417"/>
      <c r="O376" s="417"/>
      <c r="P376" s="417"/>
      <c r="Q376" s="417"/>
      <c r="R376" s="417"/>
      <c r="S376" s="417"/>
      <c r="T376" s="417"/>
      <c r="U376" s="417"/>
      <c r="V376" s="417"/>
      <c r="W376" s="417"/>
      <c r="X376" s="417"/>
      <c r="Y376" s="417"/>
      <c r="Z376" s="417"/>
    </row>
    <row r="377" spans="1:26" ht="12.75" customHeight="1">
      <c r="A377" s="417"/>
      <c r="B377" s="417"/>
      <c r="C377" s="417"/>
      <c r="D377" s="417"/>
      <c r="E377" s="418"/>
      <c r="F377" s="417"/>
      <c r="G377" s="417"/>
      <c r="H377" s="417"/>
      <c r="I377" s="417"/>
      <c r="J377" s="417"/>
      <c r="K377" s="417"/>
      <c r="L377" s="417"/>
      <c r="M377" s="417"/>
      <c r="N377" s="417"/>
      <c r="O377" s="417"/>
      <c r="P377" s="417"/>
      <c r="Q377" s="417"/>
      <c r="R377" s="417"/>
      <c r="S377" s="417"/>
      <c r="T377" s="417"/>
      <c r="U377" s="417"/>
      <c r="V377" s="417"/>
      <c r="W377" s="417"/>
      <c r="X377" s="417"/>
      <c r="Y377" s="417"/>
      <c r="Z377" s="417"/>
    </row>
    <row r="378" spans="1:26" ht="12.75" customHeight="1">
      <c r="A378" s="417"/>
      <c r="B378" s="417"/>
      <c r="C378" s="417"/>
      <c r="D378" s="417"/>
      <c r="E378" s="418"/>
      <c r="F378" s="417"/>
      <c r="G378" s="417"/>
      <c r="H378" s="417"/>
      <c r="I378" s="417"/>
      <c r="J378" s="417"/>
      <c r="K378" s="417"/>
      <c r="L378" s="417"/>
      <c r="M378" s="417"/>
      <c r="N378" s="417"/>
      <c r="O378" s="417"/>
      <c r="P378" s="417"/>
      <c r="Q378" s="417"/>
      <c r="R378" s="417"/>
      <c r="S378" s="417"/>
      <c r="T378" s="417"/>
      <c r="U378" s="417"/>
      <c r="V378" s="417"/>
      <c r="W378" s="417"/>
      <c r="X378" s="417"/>
      <c r="Y378" s="417"/>
      <c r="Z378" s="417"/>
    </row>
    <row r="379" spans="1:26" ht="12.75" customHeight="1">
      <c r="A379" s="417"/>
      <c r="B379" s="417"/>
      <c r="C379" s="417"/>
      <c r="D379" s="417"/>
      <c r="E379" s="418"/>
      <c r="F379" s="417"/>
      <c r="G379" s="417"/>
      <c r="H379" s="417"/>
      <c r="I379" s="417"/>
      <c r="J379" s="417"/>
      <c r="K379" s="417"/>
      <c r="L379" s="417"/>
      <c r="M379" s="417"/>
      <c r="N379" s="417"/>
      <c r="O379" s="417"/>
      <c r="P379" s="417"/>
      <c r="Q379" s="417"/>
      <c r="R379" s="417"/>
      <c r="S379" s="417"/>
      <c r="T379" s="417"/>
      <c r="U379" s="417"/>
      <c r="V379" s="417"/>
      <c r="W379" s="417"/>
      <c r="X379" s="417"/>
      <c r="Y379" s="417"/>
      <c r="Z379" s="417"/>
    </row>
    <row r="380" spans="1:26" ht="12.75" customHeight="1">
      <c r="A380" s="417"/>
      <c r="B380" s="417"/>
      <c r="C380" s="417"/>
      <c r="D380" s="417"/>
      <c r="E380" s="418"/>
      <c r="F380" s="417"/>
      <c r="G380" s="417"/>
      <c r="H380" s="417"/>
      <c r="I380" s="417"/>
      <c r="J380" s="417"/>
      <c r="K380" s="417"/>
      <c r="L380" s="417"/>
      <c r="M380" s="417"/>
      <c r="N380" s="417"/>
      <c r="O380" s="417"/>
      <c r="P380" s="417"/>
      <c r="Q380" s="417"/>
      <c r="R380" s="417"/>
      <c r="S380" s="417"/>
      <c r="T380" s="417"/>
      <c r="U380" s="417"/>
      <c r="V380" s="417"/>
      <c r="W380" s="417"/>
      <c r="X380" s="417"/>
      <c r="Y380" s="417"/>
      <c r="Z380" s="417"/>
    </row>
    <row r="381" spans="1:26" ht="12.75" customHeight="1">
      <c r="A381" s="417"/>
      <c r="B381" s="417"/>
      <c r="C381" s="417"/>
      <c r="D381" s="417"/>
      <c r="E381" s="418"/>
      <c r="F381" s="417"/>
      <c r="G381" s="417"/>
      <c r="H381" s="417"/>
      <c r="I381" s="417"/>
      <c r="J381" s="417"/>
      <c r="K381" s="417"/>
      <c r="L381" s="417"/>
      <c r="M381" s="417"/>
      <c r="N381" s="417"/>
      <c r="O381" s="417"/>
      <c r="P381" s="417"/>
      <c r="Q381" s="417"/>
      <c r="R381" s="417"/>
      <c r="S381" s="417"/>
      <c r="T381" s="417"/>
      <c r="U381" s="417"/>
      <c r="V381" s="417"/>
      <c r="W381" s="417"/>
      <c r="X381" s="417"/>
      <c r="Y381" s="417"/>
      <c r="Z381" s="417"/>
    </row>
    <row r="382" spans="1:26" ht="12.75" customHeight="1">
      <c r="A382" s="417"/>
      <c r="B382" s="417"/>
      <c r="C382" s="417"/>
      <c r="D382" s="417"/>
      <c r="E382" s="418"/>
      <c r="F382" s="417"/>
      <c r="G382" s="417"/>
      <c r="H382" s="417"/>
      <c r="I382" s="417"/>
      <c r="J382" s="417"/>
      <c r="K382" s="417"/>
      <c r="L382" s="417"/>
      <c r="M382" s="417"/>
      <c r="N382" s="417"/>
      <c r="O382" s="417"/>
      <c r="P382" s="417"/>
      <c r="Q382" s="417"/>
      <c r="R382" s="417"/>
      <c r="S382" s="417"/>
      <c r="T382" s="417"/>
      <c r="U382" s="417"/>
      <c r="V382" s="417"/>
      <c r="W382" s="417"/>
      <c r="X382" s="417"/>
      <c r="Y382" s="417"/>
      <c r="Z382" s="417"/>
    </row>
    <row r="383" spans="1:26" ht="12.75" customHeight="1">
      <c r="A383" s="417"/>
      <c r="B383" s="417"/>
      <c r="C383" s="417"/>
      <c r="D383" s="417"/>
      <c r="E383" s="418"/>
      <c r="F383" s="417"/>
      <c r="G383" s="417"/>
      <c r="H383" s="417"/>
      <c r="I383" s="417"/>
      <c r="J383" s="417"/>
      <c r="K383" s="417"/>
      <c r="L383" s="417"/>
      <c r="M383" s="417"/>
      <c r="N383" s="417"/>
      <c r="O383" s="417"/>
      <c r="P383" s="417"/>
      <c r="Q383" s="417"/>
      <c r="R383" s="417"/>
      <c r="S383" s="417"/>
      <c r="T383" s="417"/>
      <c r="U383" s="417"/>
      <c r="V383" s="417"/>
      <c r="W383" s="417"/>
      <c r="X383" s="417"/>
      <c r="Y383" s="417"/>
      <c r="Z383" s="417"/>
    </row>
    <row r="384" spans="1:26" ht="12.75" customHeight="1">
      <c r="A384" s="417"/>
      <c r="B384" s="417"/>
      <c r="C384" s="417"/>
      <c r="D384" s="417"/>
      <c r="E384" s="418"/>
      <c r="F384" s="417"/>
      <c r="G384" s="417"/>
      <c r="H384" s="417"/>
      <c r="I384" s="417"/>
      <c r="J384" s="417"/>
      <c r="K384" s="417"/>
      <c r="L384" s="417"/>
      <c r="M384" s="417"/>
      <c r="N384" s="417"/>
      <c r="O384" s="417"/>
      <c r="P384" s="417"/>
      <c r="Q384" s="417"/>
      <c r="R384" s="417"/>
      <c r="S384" s="417"/>
      <c r="T384" s="417"/>
      <c r="U384" s="417"/>
      <c r="V384" s="417"/>
      <c r="W384" s="417"/>
      <c r="X384" s="417"/>
      <c r="Y384" s="417"/>
      <c r="Z384" s="417"/>
    </row>
    <row r="385" spans="1:26" ht="12.75" customHeight="1">
      <c r="A385" s="417"/>
      <c r="B385" s="417"/>
      <c r="C385" s="417"/>
      <c r="D385" s="417"/>
      <c r="E385" s="418"/>
      <c r="F385" s="417"/>
      <c r="G385" s="417"/>
      <c r="H385" s="417"/>
      <c r="I385" s="417"/>
      <c r="J385" s="417"/>
      <c r="K385" s="417"/>
      <c r="L385" s="417"/>
      <c r="M385" s="417"/>
      <c r="N385" s="417"/>
      <c r="O385" s="417"/>
      <c r="P385" s="417"/>
      <c r="Q385" s="417"/>
      <c r="R385" s="417"/>
      <c r="S385" s="417"/>
      <c r="T385" s="417"/>
      <c r="U385" s="417"/>
      <c r="V385" s="417"/>
      <c r="W385" s="417"/>
      <c r="X385" s="417"/>
      <c r="Y385" s="417"/>
      <c r="Z385" s="417"/>
    </row>
    <row r="386" spans="1:26" ht="12.75" customHeight="1">
      <c r="A386" s="417"/>
      <c r="B386" s="417"/>
      <c r="C386" s="417"/>
      <c r="D386" s="417"/>
      <c r="E386" s="418"/>
      <c r="F386" s="417"/>
      <c r="G386" s="417"/>
      <c r="H386" s="417"/>
      <c r="I386" s="417"/>
      <c r="J386" s="417"/>
      <c r="K386" s="417"/>
      <c r="L386" s="417"/>
      <c r="M386" s="417"/>
      <c r="N386" s="417"/>
      <c r="O386" s="417"/>
      <c r="P386" s="417"/>
      <c r="Q386" s="417"/>
      <c r="R386" s="417"/>
      <c r="S386" s="417"/>
      <c r="T386" s="417"/>
      <c r="U386" s="417"/>
      <c r="V386" s="417"/>
      <c r="W386" s="417"/>
      <c r="X386" s="417"/>
      <c r="Y386" s="417"/>
      <c r="Z386" s="417"/>
    </row>
    <row r="387" spans="1:26" ht="12.75" customHeight="1">
      <c r="A387" s="417"/>
      <c r="B387" s="417"/>
      <c r="C387" s="417"/>
      <c r="D387" s="417"/>
      <c r="E387" s="418"/>
      <c r="F387" s="417"/>
      <c r="G387" s="417"/>
      <c r="H387" s="417"/>
      <c r="I387" s="417"/>
      <c r="J387" s="417"/>
      <c r="K387" s="417"/>
      <c r="L387" s="417"/>
      <c r="M387" s="417"/>
      <c r="N387" s="417"/>
      <c r="O387" s="417"/>
      <c r="P387" s="417"/>
      <c r="Q387" s="417"/>
      <c r="R387" s="417"/>
      <c r="S387" s="417"/>
      <c r="T387" s="417"/>
      <c r="U387" s="417"/>
      <c r="V387" s="417"/>
      <c r="W387" s="417"/>
      <c r="X387" s="417"/>
      <c r="Y387" s="417"/>
      <c r="Z387" s="417"/>
    </row>
    <row r="388" spans="1:26" ht="12.75" customHeight="1">
      <c r="A388" s="417"/>
      <c r="B388" s="417"/>
      <c r="C388" s="417"/>
      <c r="D388" s="417"/>
      <c r="E388" s="418"/>
      <c r="F388" s="417"/>
      <c r="G388" s="417"/>
      <c r="H388" s="417"/>
      <c r="I388" s="417"/>
      <c r="J388" s="417"/>
      <c r="K388" s="417"/>
      <c r="L388" s="417"/>
      <c r="M388" s="417"/>
      <c r="N388" s="417"/>
      <c r="O388" s="417"/>
      <c r="P388" s="417"/>
      <c r="Q388" s="417"/>
      <c r="R388" s="417"/>
      <c r="S388" s="417"/>
      <c r="T388" s="417"/>
      <c r="U388" s="417"/>
      <c r="V388" s="417"/>
      <c r="W388" s="417"/>
      <c r="X388" s="417"/>
      <c r="Y388" s="417"/>
      <c r="Z388" s="417"/>
    </row>
    <row r="389" spans="1:26" ht="12.75" customHeight="1">
      <c r="A389" s="417"/>
      <c r="B389" s="417"/>
      <c r="C389" s="417"/>
      <c r="D389" s="417"/>
      <c r="E389" s="418"/>
      <c r="F389" s="417"/>
      <c r="G389" s="417"/>
      <c r="H389" s="417"/>
      <c r="I389" s="417"/>
      <c r="J389" s="417"/>
      <c r="K389" s="417"/>
      <c r="L389" s="417"/>
      <c r="M389" s="417"/>
      <c r="N389" s="417"/>
      <c r="O389" s="417"/>
      <c r="P389" s="417"/>
      <c r="Q389" s="417"/>
      <c r="R389" s="417"/>
      <c r="S389" s="417"/>
      <c r="T389" s="417"/>
      <c r="U389" s="417"/>
      <c r="V389" s="417"/>
      <c r="W389" s="417"/>
      <c r="X389" s="417"/>
      <c r="Y389" s="417"/>
      <c r="Z389" s="417"/>
    </row>
    <row r="390" spans="1:26" ht="12.75" customHeight="1">
      <c r="A390" s="417"/>
      <c r="B390" s="417"/>
      <c r="C390" s="417"/>
      <c r="D390" s="417"/>
      <c r="E390" s="418"/>
      <c r="F390" s="417"/>
      <c r="G390" s="417"/>
      <c r="H390" s="417"/>
      <c r="I390" s="417"/>
      <c r="J390" s="417"/>
      <c r="K390" s="417"/>
      <c r="L390" s="417"/>
      <c r="M390" s="417"/>
      <c r="N390" s="417"/>
      <c r="O390" s="417"/>
      <c r="P390" s="417"/>
      <c r="Q390" s="417"/>
      <c r="R390" s="417"/>
      <c r="S390" s="417"/>
      <c r="T390" s="417"/>
      <c r="U390" s="417"/>
      <c r="V390" s="417"/>
      <c r="W390" s="417"/>
      <c r="X390" s="417"/>
      <c r="Y390" s="417"/>
      <c r="Z390" s="417"/>
    </row>
    <row r="391" spans="1:26" ht="12.75" customHeight="1">
      <c r="A391" s="417"/>
      <c r="B391" s="417"/>
      <c r="C391" s="417"/>
      <c r="D391" s="417"/>
      <c r="E391" s="418"/>
      <c r="F391" s="417"/>
      <c r="G391" s="417"/>
      <c r="H391" s="417"/>
      <c r="I391" s="417"/>
      <c r="J391" s="417"/>
      <c r="K391" s="417"/>
      <c r="L391" s="417"/>
      <c r="M391" s="417"/>
      <c r="N391" s="417"/>
      <c r="O391" s="417"/>
      <c r="P391" s="417"/>
      <c r="Q391" s="417"/>
      <c r="R391" s="417"/>
      <c r="S391" s="417"/>
      <c r="T391" s="417"/>
      <c r="U391" s="417"/>
      <c r="V391" s="417"/>
      <c r="W391" s="417"/>
      <c r="X391" s="417"/>
      <c r="Y391" s="417"/>
      <c r="Z391" s="417"/>
    </row>
    <row r="392" spans="1:26" ht="12.75" customHeight="1">
      <c r="A392" s="417"/>
      <c r="B392" s="417"/>
      <c r="C392" s="417"/>
      <c r="D392" s="417"/>
      <c r="E392" s="418"/>
      <c r="F392" s="417"/>
      <c r="G392" s="417"/>
      <c r="H392" s="417"/>
      <c r="I392" s="417"/>
      <c r="J392" s="417"/>
      <c r="K392" s="417"/>
      <c r="L392" s="417"/>
      <c r="M392" s="417"/>
      <c r="N392" s="417"/>
      <c r="O392" s="417"/>
      <c r="P392" s="417"/>
      <c r="Q392" s="417"/>
      <c r="R392" s="417"/>
      <c r="S392" s="417"/>
      <c r="T392" s="417"/>
      <c r="U392" s="417"/>
      <c r="V392" s="417"/>
      <c r="W392" s="417"/>
      <c r="X392" s="417"/>
      <c r="Y392" s="417"/>
      <c r="Z392" s="417"/>
    </row>
    <row r="393" spans="1:26" ht="12.75" customHeight="1">
      <c r="A393" s="417"/>
      <c r="B393" s="417"/>
      <c r="C393" s="417"/>
      <c r="D393" s="417"/>
      <c r="E393" s="418"/>
      <c r="F393" s="417"/>
      <c r="G393" s="417"/>
      <c r="H393" s="417"/>
      <c r="I393" s="417"/>
      <c r="J393" s="417"/>
      <c r="K393" s="417"/>
      <c r="L393" s="417"/>
      <c r="M393" s="417"/>
      <c r="N393" s="417"/>
      <c r="O393" s="417"/>
      <c r="P393" s="417"/>
      <c r="Q393" s="417"/>
      <c r="R393" s="417"/>
      <c r="S393" s="417"/>
      <c r="T393" s="417"/>
      <c r="U393" s="417"/>
      <c r="V393" s="417"/>
      <c r="W393" s="417"/>
      <c r="X393" s="417"/>
      <c r="Y393" s="417"/>
      <c r="Z393" s="417"/>
    </row>
    <row r="394" spans="1:26" ht="12.75" customHeight="1">
      <c r="A394" s="417"/>
      <c r="B394" s="417"/>
      <c r="C394" s="417"/>
      <c r="D394" s="417"/>
      <c r="E394" s="418"/>
      <c r="F394" s="417"/>
      <c r="G394" s="417"/>
      <c r="H394" s="417"/>
      <c r="I394" s="417"/>
      <c r="J394" s="417"/>
      <c r="K394" s="417"/>
      <c r="L394" s="417"/>
      <c r="M394" s="417"/>
      <c r="N394" s="417"/>
      <c r="O394" s="417"/>
      <c r="P394" s="417"/>
      <c r="Q394" s="417"/>
      <c r="R394" s="417"/>
      <c r="S394" s="417"/>
      <c r="T394" s="417"/>
      <c r="U394" s="417"/>
      <c r="V394" s="417"/>
      <c r="W394" s="417"/>
      <c r="X394" s="417"/>
      <c r="Y394" s="417"/>
      <c r="Z394" s="417"/>
    </row>
    <row r="395" spans="1:26" ht="12.75" customHeight="1">
      <c r="A395" s="417"/>
      <c r="B395" s="417"/>
      <c r="C395" s="417"/>
      <c r="D395" s="417"/>
      <c r="E395" s="418"/>
      <c r="F395" s="417"/>
      <c r="G395" s="417"/>
      <c r="H395" s="417"/>
      <c r="I395" s="417"/>
      <c r="J395" s="417"/>
      <c r="K395" s="417"/>
      <c r="L395" s="417"/>
      <c r="M395" s="417"/>
      <c r="N395" s="417"/>
      <c r="O395" s="417"/>
      <c r="P395" s="417"/>
      <c r="Q395" s="417"/>
      <c r="R395" s="417"/>
      <c r="S395" s="417"/>
      <c r="T395" s="417"/>
      <c r="U395" s="417"/>
      <c r="V395" s="417"/>
      <c r="W395" s="417"/>
      <c r="X395" s="417"/>
      <c r="Y395" s="417"/>
      <c r="Z395" s="417"/>
    </row>
    <row r="396" spans="1:26" ht="12.75" customHeight="1">
      <c r="A396" s="417"/>
      <c r="B396" s="417"/>
      <c r="C396" s="417"/>
      <c r="D396" s="417"/>
      <c r="E396" s="418"/>
      <c r="F396" s="417"/>
      <c r="G396" s="417"/>
      <c r="H396" s="417"/>
      <c r="I396" s="417"/>
      <c r="J396" s="417"/>
      <c r="K396" s="417"/>
      <c r="L396" s="417"/>
      <c r="M396" s="417"/>
      <c r="N396" s="417"/>
      <c r="O396" s="417"/>
      <c r="P396" s="417"/>
      <c r="Q396" s="417"/>
      <c r="R396" s="417"/>
      <c r="S396" s="417"/>
      <c r="T396" s="417"/>
      <c r="U396" s="417"/>
      <c r="V396" s="417"/>
      <c r="W396" s="417"/>
      <c r="X396" s="417"/>
      <c r="Y396" s="417"/>
      <c r="Z396" s="417"/>
    </row>
    <row r="397" spans="1:26" ht="12.75" customHeight="1">
      <c r="A397" s="417"/>
      <c r="B397" s="417"/>
      <c r="C397" s="417"/>
      <c r="D397" s="417"/>
      <c r="E397" s="418"/>
      <c r="F397" s="417"/>
      <c r="G397" s="417"/>
      <c r="H397" s="417"/>
      <c r="I397" s="417"/>
      <c r="J397" s="417"/>
      <c r="K397" s="417"/>
      <c r="L397" s="417"/>
      <c r="M397" s="417"/>
      <c r="N397" s="417"/>
      <c r="O397" s="417"/>
      <c r="P397" s="417"/>
      <c r="Q397" s="417"/>
      <c r="R397" s="417"/>
      <c r="S397" s="417"/>
      <c r="T397" s="417"/>
      <c r="U397" s="417"/>
      <c r="V397" s="417"/>
      <c r="W397" s="417"/>
      <c r="X397" s="417"/>
      <c r="Y397" s="417"/>
      <c r="Z397" s="417"/>
    </row>
    <row r="398" spans="1:26" ht="12.75" customHeight="1">
      <c r="A398" s="417"/>
      <c r="B398" s="417"/>
      <c r="C398" s="417"/>
      <c r="D398" s="417"/>
      <c r="E398" s="418"/>
      <c r="F398" s="417"/>
      <c r="G398" s="417"/>
      <c r="H398" s="417"/>
      <c r="I398" s="417"/>
      <c r="J398" s="417"/>
      <c r="K398" s="417"/>
      <c r="L398" s="417"/>
      <c r="M398" s="417"/>
      <c r="N398" s="417"/>
      <c r="O398" s="417"/>
      <c r="P398" s="417"/>
      <c r="Q398" s="417"/>
      <c r="R398" s="417"/>
      <c r="S398" s="417"/>
      <c r="T398" s="417"/>
      <c r="U398" s="417"/>
      <c r="V398" s="417"/>
      <c r="W398" s="417"/>
      <c r="X398" s="417"/>
      <c r="Y398" s="417"/>
      <c r="Z398" s="417"/>
    </row>
    <row r="399" spans="1:26" ht="12.75" customHeight="1">
      <c r="A399" s="417"/>
      <c r="B399" s="417"/>
      <c r="C399" s="417"/>
      <c r="D399" s="417"/>
      <c r="E399" s="418"/>
      <c r="F399" s="417"/>
      <c r="G399" s="417"/>
      <c r="H399" s="417"/>
      <c r="I399" s="417"/>
      <c r="J399" s="417"/>
      <c r="K399" s="417"/>
      <c r="L399" s="417"/>
      <c r="M399" s="417"/>
      <c r="N399" s="417"/>
      <c r="O399" s="417"/>
      <c r="P399" s="417"/>
      <c r="Q399" s="417"/>
      <c r="R399" s="417"/>
      <c r="S399" s="417"/>
      <c r="T399" s="417"/>
      <c r="U399" s="417"/>
      <c r="V399" s="417"/>
      <c r="W399" s="417"/>
      <c r="X399" s="417"/>
      <c r="Y399" s="417"/>
      <c r="Z399" s="417"/>
    </row>
    <row r="400" spans="1:26" ht="12.75" customHeight="1">
      <c r="A400" s="417"/>
      <c r="B400" s="417"/>
      <c r="C400" s="417"/>
      <c r="D400" s="417"/>
      <c r="E400" s="418"/>
      <c r="F400" s="417"/>
      <c r="G400" s="417"/>
      <c r="H400" s="417"/>
      <c r="I400" s="417"/>
      <c r="J400" s="417"/>
      <c r="K400" s="417"/>
      <c r="L400" s="417"/>
      <c r="M400" s="417"/>
      <c r="N400" s="417"/>
      <c r="O400" s="417"/>
      <c r="P400" s="417"/>
      <c r="Q400" s="417"/>
      <c r="R400" s="417"/>
      <c r="S400" s="417"/>
      <c r="T400" s="417"/>
      <c r="U400" s="417"/>
      <c r="V400" s="417"/>
      <c r="W400" s="417"/>
      <c r="X400" s="417"/>
      <c r="Y400" s="417"/>
      <c r="Z400" s="417"/>
    </row>
    <row r="401" spans="1:26" ht="12.75" customHeight="1">
      <c r="A401" s="417"/>
      <c r="B401" s="417"/>
      <c r="C401" s="417"/>
      <c r="D401" s="417"/>
      <c r="E401" s="418"/>
      <c r="F401" s="417"/>
      <c r="G401" s="417"/>
      <c r="H401" s="417"/>
      <c r="I401" s="417"/>
      <c r="J401" s="417"/>
      <c r="K401" s="417"/>
      <c r="L401" s="417"/>
      <c r="M401" s="417"/>
      <c r="N401" s="417"/>
      <c r="O401" s="417"/>
      <c r="P401" s="417"/>
      <c r="Q401" s="417"/>
      <c r="R401" s="417"/>
      <c r="S401" s="417"/>
      <c r="T401" s="417"/>
      <c r="U401" s="417"/>
      <c r="V401" s="417"/>
      <c r="W401" s="417"/>
      <c r="X401" s="417"/>
      <c r="Y401" s="417"/>
      <c r="Z401" s="417"/>
    </row>
    <row r="402" spans="1:26" ht="12.75" customHeight="1">
      <c r="A402" s="417"/>
      <c r="B402" s="417"/>
      <c r="C402" s="417"/>
      <c r="D402" s="417"/>
      <c r="E402" s="418"/>
      <c r="F402" s="417"/>
      <c r="G402" s="417"/>
      <c r="H402" s="417"/>
      <c r="I402" s="417"/>
      <c r="J402" s="417"/>
      <c r="K402" s="417"/>
      <c r="L402" s="417"/>
      <c r="M402" s="417"/>
      <c r="N402" s="417"/>
      <c r="O402" s="417"/>
      <c r="P402" s="417"/>
      <c r="Q402" s="417"/>
      <c r="R402" s="417"/>
      <c r="S402" s="417"/>
      <c r="T402" s="417"/>
      <c r="U402" s="417"/>
      <c r="V402" s="417"/>
      <c r="W402" s="417"/>
      <c r="X402" s="417"/>
      <c r="Y402" s="417"/>
      <c r="Z402" s="417"/>
    </row>
    <row r="403" spans="1:26" ht="12.75" customHeight="1">
      <c r="A403" s="417"/>
      <c r="B403" s="417"/>
      <c r="C403" s="417"/>
      <c r="D403" s="417"/>
      <c r="E403" s="418"/>
      <c r="F403" s="417"/>
      <c r="G403" s="417"/>
      <c r="H403" s="417"/>
      <c r="I403" s="417"/>
      <c r="J403" s="417"/>
      <c r="K403" s="417"/>
      <c r="L403" s="417"/>
      <c r="M403" s="417"/>
      <c r="N403" s="417"/>
      <c r="O403" s="417"/>
      <c r="P403" s="417"/>
      <c r="Q403" s="417"/>
      <c r="R403" s="417"/>
      <c r="S403" s="417"/>
      <c r="T403" s="417"/>
      <c r="U403" s="417"/>
      <c r="V403" s="417"/>
      <c r="W403" s="417"/>
      <c r="X403" s="417"/>
      <c r="Y403" s="417"/>
      <c r="Z403" s="417"/>
    </row>
    <row r="404" spans="1:26" ht="12.75" customHeight="1">
      <c r="A404" s="417"/>
      <c r="B404" s="417"/>
      <c r="C404" s="417"/>
      <c r="D404" s="417"/>
      <c r="E404" s="418"/>
      <c r="F404" s="417"/>
      <c r="G404" s="417"/>
      <c r="H404" s="417"/>
      <c r="I404" s="417"/>
      <c r="J404" s="417"/>
      <c r="K404" s="417"/>
      <c r="L404" s="417"/>
      <c r="M404" s="417"/>
      <c r="N404" s="417"/>
      <c r="O404" s="417"/>
      <c r="P404" s="417"/>
      <c r="Q404" s="417"/>
      <c r="R404" s="417"/>
      <c r="S404" s="417"/>
      <c r="T404" s="417"/>
      <c r="U404" s="417"/>
      <c r="V404" s="417"/>
      <c r="W404" s="417"/>
      <c r="X404" s="417"/>
      <c r="Y404" s="417"/>
      <c r="Z404" s="417"/>
    </row>
    <row r="405" spans="1:26" ht="12.75" customHeight="1">
      <c r="A405" s="417"/>
      <c r="B405" s="417"/>
      <c r="C405" s="417"/>
      <c r="D405" s="417"/>
      <c r="E405" s="418"/>
      <c r="F405" s="417"/>
      <c r="G405" s="417"/>
      <c r="H405" s="417"/>
      <c r="I405" s="417"/>
      <c r="J405" s="417"/>
      <c r="K405" s="417"/>
      <c r="L405" s="417"/>
      <c r="M405" s="417"/>
      <c r="N405" s="417"/>
      <c r="O405" s="417"/>
      <c r="P405" s="417"/>
      <c r="Q405" s="417"/>
      <c r="R405" s="417"/>
      <c r="S405" s="417"/>
      <c r="T405" s="417"/>
      <c r="U405" s="417"/>
      <c r="V405" s="417"/>
      <c r="W405" s="417"/>
      <c r="X405" s="417"/>
      <c r="Y405" s="417"/>
      <c r="Z405" s="417"/>
    </row>
    <row r="406" spans="1:26" ht="12.75" customHeight="1">
      <c r="A406" s="417"/>
      <c r="B406" s="417"/>
      <c r="C406" s="417"/>
      <c r="D406" s="417"/>
      <c r="E406" s="418"/>
      <c r="F406" s="417"/>
      <c r="G406" s="417"/>
      <c r="H406" s="417"/>
      <c r="I406" s="417"/>
      <c r="J406" s="417"/>
      <c r="K406" s="417"/>
      <c r="L406" s="417"/>
      <c r="M406" s="417"/>
      <c r="N406" s="417"/>
      <c r="O406" s="417"/>
      <c r="P406" s="417"/>
      <c r="Q406" s="417"/>
      <c r="R406" s="417"/>
      <c r="S406" s="417"/>
      <c r="T406" s="417"/>
      <c r="U406" s="417"/>
      <c r="V406" s="417"/>
      <c r="W406" s="417"/>
      <c r="X406" s="417"/>
      <c r="Y406" s="417"/>
      <c r="Z406" s="417"/>
    </row>
    <row r="407" spans="1:26" ht="12.75" customHeight="1">
      <c r="A407" s="417"/>
      <c r="B407" s="417"/>
      <c r="C407" s="417"/>
      <c r="D407" s="417"/>
      <c r="E407" s="418"/>
      <c r="F407" s="417"/>
      <c r="G407" s="417"/>
      <c r="H407" s="417"/>
      <c r="I407" s="417"/>
      <c r="J407" s="417"/>
      <c r="K407" s="417"/>
      <c r="L407" s="417"/>
      <c r="M407" s="417"/>
      <c r="N407" s="417"/>
      <c r="O407" s="417"/>
      <c r="P407" s="417"/>
      <c r="Q407" s="417"/>
      <c r="R407" s="417"/>
      <c r="S407" s="417"/>
      <c r="T407" s="417"/>
      <c r="U407" s="417"/>
      <c r="V407" s="417"/>
      <c r="W407" s="417"/>
      <c r="X407" s="417"/>
      <c r="Y407" s="417"/>
      <c r="Z407" s="417"/>
    </row>
    <row r="408" spans="1:26" ht="12.75" customHeight="1">
      <c r="A408" s="417"/>
      <c r="B408" s="417"/>
      <c r="C408" s="417"/>
      <c r="D408" s="417"/>
      <c r="E408" s="418"/>
      <c r="F408" s="417"/>
      <c r="G408" s="417"/>
      <c r="H408" s="417"/>
      <c r="I408" s="417"/>
      <c r="J408" s="417"/>
      <c r="K408" s="417"/>
      <c r="L408" s="417"/>
      <c r="M408" s="417"/>
      <c r="N408" s="417"/>
      <c r="O408" s="417"/>
      <c r="P408" s="417"/>
      <c r="Q408" s="417"/>
      <c r="R408" s="417"/>
      <c r="S408" s="417"/>
      <c r="T408" s="417"/>
      <c r="U408" s="417"/>
      <c r="V408" s="417"/>
      <c r="W408" s="417"/>
      <c r="X408" s="417"/>
      <c r="Y408" s="417"/>
      <c r="Z408" s="417"/>
    </row>
    <row r="409" spans="1:26" ht="12.75" customHeight="1">
      <c r="A409" s="417"/>
      <c r="B409" s="417"/>
      <c r="C409" s="417"/>
      <c r="D409" s="417"/>
      <c r="E409" s="418"/>
      <c r="F409" s="417"/>
      <c r="G409" s="417"/>
      <c r="H409" s="417"/>
      <c r="I409" s="417"/>
      <c r="J409" s="417"/>
      <c r="K409" s="417"/>
      <c r="L409" s="417"/>
      <c r="M409" s="417"/>
      <c r="N409" s="417"/>
      <c r="O409" s="417"/>
      <c r="P409" s="417"/>
      <c r="Q409" s="417"/>
      <c r="R409" s="417"/>
      <c r="S409" s="417"/>
      <c r="T409" s="417"/>
      <c r="U409" s="417"/>
      <c r="V409" s="417"/>
      <c r="W409" s="417"/>
      <c r="X409" s="417"/>
      <c r="Y409" s="417"/>
      <c r="Z409" s="417"/>
    </row>
    <row r="410" spans="1:26" ht="12.75" customHeight="1">
      <c r="A410" s="417"/>
      <c r="B410" s="417"/>
      <c r="C410" s="417"/>
      <c r="D410" s="417"/>
      <c r="E410" s="418"/>
      <c r="F410" s="417"/>
      <c r="G410" s="417"/>
      <c r="H410" s="417"/>
      <c r="I410" s="417"/>
      <c r="J410" s="417"/>
      <c r="K410" s="417"/>
      <c r="L410" s="417"/>
      <c r="M410" s="417"/>
      <c r="N410" s="417"/>
      <c r="O410" s="417"/>
      <c r="P410" s="417"/>
      <c r="Q410" s="417"/>
      <c r="R410" s="417"/>
      <c r="S410" s="417"/>
      <c r="T410" s="417"/>
      <c r="U410" s="417"/>
      <c r="V410" s="417"/>
      <c r="W410" s="417"/>
      <c r="X410" s="417"/>
      <c r="Y410" s="417"/>
      <c r="Z410" s="417"/>
    </row>
    <row r="411" spans="1:26" ht="12.75" customHeight="1">
      <c r="A411" s="417"/>
      <c r="B411" s="417"/>
      <c r="C411" s="417"/>
      <c r="D411" s="417"/>
      <c r="E411" s="418"/>
      <c r="F411" s="417"/>
      <c r="G411" s="417"/>
      <c r="H411" s="417"/>
      <c r="I411" s="417"/>
      <c r="J411" s="417"/>
      <c r="K411" s="417"/>
      <c r="L411" s="417"/>
      <c r="M411" s="417"/>
      <c r="N411" s="417"/>
      <c r="O411" s="417"/>
      <c r="P411" s="417"/>
      <c r="Q411" s="417"/>
      <c r="R411" s="417"/>
      <c r="S411" s="417"/>
      <c r="T411" s="417"/>
      <c r="U411" s="417"/>
      <c r="V411" s="417"/>
      <c r="W411" s="417"/>
      <c r="X411" s="417"/>
      <c r="Y411" s="417"/>
      <c r="Z411" s="417"/>
    </row>
    <row r="412" spans="1:26" ht="12.75" customHeight="1">
      <c r="A412" s="417"/>
      <c r="B412" s="417"/>
      <c r="C412" s="417"/>
      <c r="D412" s="417"/>
      <c r="E412" s="418"/>
      <c r="F412" s="417"/>
      <c r="G412" s="417"/>
      <c r="H412" s="417"/>
      <c r="I412" s="417"/>
      <c r="J412" s="417"/>
      <c r="K412" s="417"/>
      <c r="L412" s="417"/>
      <c r="M412" s="417"/>
      <c r="N412" s="417"/>
      <c r="O412" s="417"/>
      <c r="P412" s="417"/>
      <c r="Q412" s="417"/>
      <c r="R412" s="417"/>
      <c r="S412" s="417"/>
      <c r="T412" s="417"/>
      <c r="U412" s="417"/>
      <c r="V412" s="417"/>
      <c r="W412" s="417"/>
      <c r="X412" s="417"/>
      <c r="Y412" s="417"/>
      <c r="Z412" s="417"/>
    </row>
    <row r="413" spans="1:26" ht="12.75" customHeight="1">
      <c r="A413" s="417"/>
      <c r="B413" s="417"/>
      <c r="C413" s="417"/>
      <c r="D413" s="417"/>
      <c r="E413" s="418"/>
      <c r="F413" s="417"/>
      <c r="G413" s="417"/>
      <c r="H413" s="417"/>
      <c r="I413" s="417"/>
      <c r="J413" s="417"/>
      <c r="K413" s="417"/>
      <c r="L413" s="417"/>
      <c r="M413" s="417"/>
      <c r="N413" s="417"/>
      <c r="O413" s="417"/>
      <c r="P413" s="417"/>
      <c r="Q413" s="417"/>
      <c r="R413" s="417"/>
      <c r="S413" s="417"/>
      <c r="T413" s="417"/>
      <c r="U413" s="417"/>
      <c r="V413" s="417"/>
      <c r="W413" s="417"/>
      <c r="X413" s="417"/>
      <c r="Y413" s="417"/>
      <c r="Z413" s="417"/>
    </row>
    <row r="414" spans="1:26" ht="12.75" customHeight="1">
      <c r="A414" s="417"/>
      <c r="B414" s="417"/>
      <c r="C414" s="417"/>
      <c r="D414" s="417"/>
      <c r="E414" s="418"/>
      <c r="F414" s="417"/>
      <c r="G414" s="417"/>
      <c r="H414" s="417"/>
      <c r="I414" s="417"/>
      <c r="J414" s="417"/>
      <c r="K414" s="417"/>
      <c r="L414" s="417"/>
      <c r="M414" s="417"/>
      <c r="N414" s="417"/>
      <c r="O414" s="417"/>
      <c r="P414" s="417"/>
      <c r="Q414" s="417"/>
      <c r="R414" s="417"/>
      <c r="S414" s="417"/>
      <c r="T414" s="417"/>
      <c r="U414" s="417"/>
      <c r="V414" s="417"/>
      <c r="W414" s="417"/>
      <c r="X414" s="417"/>
      <c r="Y414" s="417"/>
      <c r="Z414" s="417"/>
    </row>
    <row r="415" spans="1:26" ht="12.75" customHeight="1">
      <c r="A415" s="417"/>
      <c r="B415" s="417"/>
      <c r="C415" s="417"/>
      <c r="D415" s="417"/>
      <c r="E415" s="418"/>
      <c r="F415" s="417"/>
      <c r="G415" s="417"/>
      <c r="H415" s="417"/>
      <c r="I415" s="417"/>
      <c r="J415" s="417"/>
      <c r="K415" s="417"/>
      <c r="L415" s="417"/>
      <c r="M415" s="417"/>
      <c r="N415" s="417"/>
      <c r="O415" s="417"/>
      <c r="P415" s="417"/>
      <c r="Q415" s="417"/>
      <c r="R415" s="417"/>
      <c r="S415" s="417"/>
      <c r="T415" s="417"/>
      <c r="U415" s="417"/>
      <c r="V415" s="417"/>
      <c r="W415" s="417"/>
      <c r="X415" s="417"/>
      <c r="Y415" s="417"/>
      <c r="Z415" s="417"/>
    </row>
    <row r="416" spans="1:26" ht="12.75" customHeight="1">
      <c r="A416" s="417"/>
      <c r="B416" s="417"/>
      <c r="C416" s="417"/>
      <c r="D416" s="417"/>
      <c r="E416" s="418"/>
      <c r="F416" s="417"/>
      <c r="G416" s="417"/>
      <c r="H416" s="417"/>
      <c r="I416" s="417"/>
      <c r="J416" s="417"/>
      <c r="K416" s="417"/>
      <c r="L416" s="417"/>
      <c r="M416" s="417"/>
      <c r="N416" s="417"/>
      <c r="O416" s="417"/>
      <c r="P416" s="417"/>
      <c r="Q416" s="417"/>
      <c r="R416" s="417"/>
      <c r="S416" s="417"/>
      <c r="T416" s="417"/>
      <c r="U416" s="417"/>
      <c r="V416" s="417"/>
      <c r="W416" s="417"/>
      <c r="X416" s="417"/>
      <c r="Y416" s="417"/>
      <c r="Z416" s="417"/>
    </row>
    <row r="417" spans="1:26" ht="12.75" customHeight="1">
      <c r="A417" s="417"/>
      <c r="B417" s="417"/>
      <c r="C417" s="417"/>
      <c r="D417" s="417"/>
      <c r="E417" s="418"/>
      <c r="F417" s="417"/>
      <c r="G417" s="417"/>
      <c r="H417" s="417"/>
      <c r="I417" s="417"/>
      <c r="J417" s="417"/>
      <c r="K417" s="417"/>
      <c r="L417" s="417"/>
      <c r="M417" s="417"/>
      <c r="N417" s="417"/>
      <c r="O417" s="417"/>
      <c r="P417" s="417"/>
      <c r="Q417" s="417"/>
      <c r="R417" s="417"/>
      <c r="S417" s="417"/>
      <c r="T417" s="417"/>
      <c r="U417" s="417"/>
      <c r="V417" s="417"/>
      <c r="W417" s="417"/>
      <c r="X417" s="417"/>
      <c r="Y417" s="417"/>
      <c r="Z417" s="417"/>
    </row>
    <row r="418" spans="1:26" ht="12.75" customHeight="1">
      <c r="A418" s="417"/>
      <c r="B418" s="417"/>
      <c r="C418" s="417"/>
      <c r="D418" s="417"/>
      <c r="E418" s="418"/>
      <c r="F418" s="417"/>
      <c r="G418" s="417"/>
      <c r="H418" s="417"/>
      <c r="I418" s="417"/>
      <c r="J418" s="417"/>
      <c r="K418" s="417"/>
      <c r="L418" s="417"/>
      <c r="M418" s="417"/>
      <c r="N418" s="417"/>
      <c r="O418" s="417"/>
      <c r="P418" s="417"/>
      <c r="Q418" s="417"/>
      <c r="R418" s="417"/>
      <c r="S418" s="417"/>
      <c r="T418" s="417"/>
      <c r="U418" s="417"/>
      <c r="V418" s="417"/>
      <c r="W418" s="417"/>
      <c r="X418" s="417"/>
      <c r="Y418" s="417"/>
      <c r="Z418" s="417"/>
    </row>
    <row r="419" spans="1:26" ht="12.75" customHeight="1">
      <c r="A419" s="417"/>
      <c r="B419" s="417"/>
      <c r="C419" s="417"/>
      <c r="D419" s="417"/>
      <c r="E419" s="418"/>
      <c r="F419" s="417"/>
      <c r="G419" s="417"/>
      <c r="H419" s="417"/>
      <c r="I419" s="417"/>
      <c r="J419" s="417"/>
      <c r="K419" s="417"/>
      <c r="L419" s="417"/>
      <c r="M419" s="417"/>
      <c r="N419" s="417"/>
      <c r="O419" s="417"/>
      <c r="P419" s="417"/>
      <c r="Q419" s="417"/>
      <c r="R419" s="417"/>
      <c r="S419" s="417"/>
      <c r="T419" s="417"/>
      <c r="U419" s="417"/>
      <c r="V419" s="417"/>
      <c r="W419" s="417"/>
      <c r="X419" s="417"/>
      <c r="Y419" s="417"/>
      <c r="Z419" s="417"/>
    </row>
    <row r="420" spans="1:26" ht="12.75" customHeight="1">
      <c r="A420" s="417"/>
      <c r="B420" s="417"/>
      <c r="C420" s="417"/>
      <c r="D420" s="417"/>
      <c r="E420" s="418"/>
      <c r="F420" s="417"/>
      <c r="G420" s="417"/>
      <c r="H420" s="417"/>
      <c r="I420" s="417"/>
      <c r="J420" s="417"/>
      <c r="K420" s="417"/>
      <c r="L420" s="417"/>
      <c r="M420" s="417"/>
      <c r="N420" s="417"/>
      <c r="O420" s="417"/>
      <c r="P420" s="417"/>
      <c r="Q420" s="417"/>
      <c r="R420" s="417"/>
      <c r="S420" s="417"/>
      <c r="T420" s="417"/>
      <c r="U420" s="417"/>
      <c r="V420" s="417"/>
      <c r="W420" s="417"/>
      <c r="X420" s="417"/>
      <c r="Y420" s="417"/>
      <c r="Z420" s="417"/>
    </row>
    <row r="421" spans="1:26" ht="12.75" customHeight="1">
      <c r="A421" s="417"/>
      <c r="B421" s="417"/>
      <c r="C421" s="417"/>
      <c r="D421" s="417"/>
      <c r="E421" s="418"/>
      <c r="F421" s="417"/>
      <c r="G421" s="417"/>
      <c r="H421" s="417"/>
      <c r="I421" s="417"/>
      <c r="J421" s="417"/>
      <c r="K421" s="417"/>
      <c r="L421" s="417"/>
      <c r="M421" s="417"/>
      <c r="N421" s="417"/>
      <c r="O421" s="417"/>
      <c r="P421" s="417"/>
      <c r="Q421" s="417"/>
      <c r="R421" s="417"/>
      <c r="S421" s="417"/>
      <c r="T421" s="417"/>
      <c r="U421" s="417"/>
      <c r="V421" s="417"/>
      <c r="W421" s="417"/>
      <c r="X421" s="417"/>
      <c r="Y421" s="417"/>
      <c r="Z421" s="417"/>
    </row>
    <row r="422" spans="1:26" ht="12.75" customHeight="1">
      <c r="A422" s="417"/>
      <c r="B422" s="417"/>
      <c r="C422" s="417"/>
      <c r="D422" s="417"/>
      <c r="E422" s="418"/>
      <c r="F422" s="417"/>
      <c r="G422" s="417"/>
      <c r="H422" s="417"/>
      <c r="I422" s="417"/>
      <c r="J422" s="417"/>
      <c r="K422" s="417"/>
      <c r="L422" s="417"/>
      <c r="M422" s="417"/>
      <c r="N422" s="417"/>
      <c r="O422" s="417"/>
      <c r="P422" s="417"/>
      <c r="Q422" s="417"/>
      <c r="R422" s="417"/>
      <c r="S422" s="417"/>
      <c r="T422" s="417"/>
      <c r="U422" s="417"/>
      <c r="V422" s="417"/>
      <c r="W422" s="417"/>
      <c r="X422" s="417"/>
      <c r="Y422" s="417"/>
      <c r="Z422" s="417"/>
    </row>
    <row r="423" spans="1:26" ht="12.75" customHeight="1">
      <c r="A423" s="417"/>
      <c r="B423" s="417"/>
      <c r="C423" s="417"/>
      <c r="D423" s="417"/>
      <c r="E423" s="418"/>
      <c r="F423" s="417"/>
      <c r="G423" s="417"/>
      <c r="H423" s="417"/>
      <c r="I423" s="417"/>
      <c r="J423" s="417"/>
      <c r="K423" s="417"/>
      <c r="L423" s="417"/>
      <c r="M423" s="417"/>
      <c r="N423" s="417"/>
      <c r="O423" s="417"/>
      <c r="P423" s="417"/>
      <c r="Q423" s="417"/>
      <c r="R423" s="417"/>
      <c r="S423" s="417"/>
      <c r="T423" s="417"/>
      <c r="U423" s="417"/>
      <c r="V423" s="417"/>
      <c r="W423" s="417"/>
      <c r="X423" s="417"/>
      <c r="Y423" s="417"/>
      <c r="Z423" s="417"/>
    </row>
    <row r="424" spans="1:26" ht="12.75" customHeight="1">
      <c r="A424" s="417"/>
      <c r="B424" s="417"/>
      <c r="C424" s="417"/>
      <c r="D424" s="417"/>
      <c r="E424" s="418"/>
      <c r="F424" s="417"/>
      <c r="G424" s="417"/>
      <c r="H424" s="417"/>
      <c r="I424" s="417"/>
      <c r="J424" s="417"/>
      <c r="K424" s="417"/>
      <c r="L424" s="417"/>
      <c r="M424" s="417"/>
      <c r="N424" s="417"/>
      <c r="O424" s="417"/>
      <c r="P424" s="417"/>
      <c r="Q424" s="417"/>
      <c r="R424" s="417"/>
      <c r="S424" s="417"/>
      <c r="T424" s="417"/>
      <c r="U424" s="417"/>
      <c r="V424" s="417"/>
      <c r="W424" s="417"/>
      <c r="X424" s="417"/>
      <c r="Y424" s="417"/>
      <c r="Z424" s="417"/>
    </row>
    <row r="425" spans="1:26" ht="12.75" customHeight="1">
      <c r="A425" s="417"/>
      <c r="B425" s="417"/>
      <c r="C425" s="417"/>
      <c r="D425" s="417"/>
      <c r="E425" s="418"/>
      <c r="F425" s="417"/>
      <c r="G425" s="417"/>
      <c r="H425" s="417"/>
      <c r="I425" s="417"/>
      <c r="J425" s="417"/>
      <c r="K425" s="417"/>
      <c r="L425" s="417"/>
      <c r="M425" s="417"/>
      <c r="N425" s="417"/>
      <c r="O425" s="417"/>
      <c r="P425" s="417"/>
      <c r="Q425" s="417"/>
      <c r="R425" s="417"/>
      <c r="S425" s="417"/>
      <c r="T425" s="417"/>
      <c r="U425" s="417"/>
      <c r="V425" s="417"/>
      <c r="W425" s="417"/>
      <c r="X425" s="417"/>
      <c r="Y425" s="417"/>
      <c r="Z425" s="417"/>
    </row>
    <row r="426" spans="1:26" ht="12.75" customHeight="1">
      <c r="A426" s="417"/>
      <c r="B426" s="417"/>
      <c r="C426" s="417"/>
      <c r="D426" s="417"/>
      <c r="E426" s="418"/>
      <c r="F426" s="417"/>
      <c r="G426" s="417"/>
      <c r="H426" s="417"/>
      <c r="I426" s="417"/>
      <c r="J426" s="417"/>
      <c r="K426" s="417"/>
      <c r="L426" s="417"/>
      <c r="M426" s="417"/>
      <c r="N426" s="417"/>
      <c r="O426" s="417"/>
      <c r="P426" s="417"/>
      <c r="Q426" s="417"/>
      <c r="R426" s="417"/>
      <c r="S426" s="417"/>
      <c r="T426" s="417"/>
      <c r="U426" s="417"/>
      <c r="V426" s="417"/>
      <c r="W426" s="417"/>
      <c r="X426" s="417"/>
      <c r="Y426" s="417"/>
      <c r="Z426" s="417"/>
    </row>
    <row r="427" spans="1:26" ht="12.75" customHeight="1">
      <c r="A427" s="417"/>
      <c r="B427" s="417"/>
      <c r="C427" s="417"/>
      <c r="D427" s="417"/>
      <c r="E427" s="418"/>
      <c r="F427" s="417"/>
      <c r="G427" s="417"/>
      <c r="H427" s="417"/>
      <c r="I427" s="417"/>
      <c r="J427" s="417"/>
      <c r="K427" s="417"/>
      <c r="L427" s="417"/>
      <c r="M427" s="417"/>
      <c r="N427" s="417"/>
      <c r="O427" s="417"/>
      <c r="P427" s="417"/>
      <c r="Q427" s="417"/>
      <c r="R427" s="417"/>
      <c r="S427" s="417"/>
      <c r="T427" s="417"/>
      <c r="U427" s="417"/>
      <c r="V427" s="417"/>
      <c r="W427" s="417"/>
      <c r="X427" s="417"/>
      <c r="Y427" s="417"/>
      <c r="Z427" s="417"/>
    </row>
    <row r="428" spans="1:26" ht="12.75" customHeight="1">
      <c r="A428" s="417"/>
      <c r="B428" s="417"/>
      <c r="C428" s="417"/>
      <c r="D428" s="417"/>
      <c r="E428" s="418"/>
      <c r="F428" s="417"/>
      <c r="G428" s="417"/>
      <c r="H428" s="417"/>
      <c r="I428" s="417"/>
      <c r="J428" s="417"/>
      <c r="K428" s="417"/>
      <c r="L428" s="417"/>
      <c r="M428" s="417"/>
      <c r="N428" s="417"/>
      <c r="O428" s="417"/>
      <c r="P428" s="417"/>
      <c r="Q428" s="417"/>
      <c r="R428" s="417"/>
      <c r="S428" s="417"/>
      <c r="T428" s="417"/>
      <c r="U428" s="417"/>
      <c r="V428" s="417"/>
      <c r="W428" s="417"/>
      <c r="X428" s="417"/>
      <c r="Y428" s="417"/>
      <c r="Z428" s="417"/>
    </row>
    <row r="429" spans="1:26" ht="12.75" customHeight="1">
      <c r="A429" s="417"/>
      <c r="B429" s="417"/>
      <c r="C429" s="417"/>
      <c r="D429" s="417"/>
      <c r="E429" s="418"/>
      <c r="F429" s="417"/>
      <c r="G429" s="417"/>
      <c r="H429" s="417"/>
      <c r="I429" s="417"/>
      <c r="J429" s="417"/>
      <c r="K429" s="417"/>
      <c r="L429" s="417"/>
      <c r="M429" s="417"/>
      <c r="N429" s="417"/>
      <c r="O429" s="417"/>
      <c r="P429" s="417"/>
      <c r="Q429" s="417"/>
      <c r="R429" s="417"/>
      <c r="S429" s="417"/>
      <c r="T429" s="417"/>
      <c r="U429" s="417"/>
      <c r="V429" s="417"/>
      <c r="W429" s="417"/>
      <c r="X429" s="417"/>
      <c r="Y429" s="417"/>
      <c r="Z429" s="417"/>
    </row>
    <row r="430" spans="1:26" ht="12.75" customHeight="1">
      <c r="A430" s="417"/>
      <c r="B430" s="417"/>
      <c r="C430" s="417"/>
      <c r="D430" s="417"/>
      <c r="E430" s="418"/>
      <c r="F430" s="417"/>
      <c r="G430" s="417"/>
      <c r="H430" s="417"/>
      <c r="I430" s="417"/>
      <c r="J430" s="417"/>
      <c r="K430" s="417"/>
      <c r="L430" s="417"/>
      <c r="M430" s="417"/>
      <c r="N430" s="417"/>
      <c r="O430" s="417"/>
      <c r="P430" s="417"/>
      <c r="Q430" s="417"/>
      <c r="R430" s="417"/>
      <c r="S430" s="417"/>
      <c r="T430" s="417"/>
      <c r="U430" s="417"/>
      <c r="V430" s="417"/>
      <c r="W430" s="417"/>
      <c r="X430" s="417"/>
      <c r="Y430" s="417"/>
      <c r="Z430" s="417"/>
    </row>
    <row r="431" spans="1:26" ht="12.75" customHeight="1">
      <c r="A431" s="417"/>
      <c r="B431" s="417"/>
      <c r="C431" s="417"/>
      <c r="D431" s="417"/>
      <c r="E431" s="418"/>
      <c r="F431" s="417"/>
      <c r="G431" s="417"/>
      <c r="H431" s="417"/>
      <c r="I431" s="417"/>
      <c r="J431" s="417"/>
      <c r="K431" s="417"/>
      <c r="L431" s="417"/>
      <c r="M431" s="417"/>
      <c r="N431" s="417"/>
      <c r="O431" s="417"/>
      <c r="P431" s="417"/>
      <c r="Q431" s="417"/>
      <c r="R431" s="417"/>
      <c r="S431" s="417"/>
      <c r="T431" s="417"/>
      <c r="U431" s="417"/>
      <c r="V431" s="417"/>
      <c r="W431" s="417"/>
      <c r="X431" s="417"/>
      <c r="Y431" s="417"/>
      <c r="Z431" s="417"/>
    </row>
    <row r="432" spans="1:26" ht="12.75" customHeight="1">
      <c r="A432" s="417"/>
      <c r="B432" s="417"/>
      <c r="C432" s="417"/>
      <c r="D432" s="417"/>
      <c r="E432" s="418"/>
      <c r="F432" s="417"/>
      <c r="G432" s="417"/>
      <c r="H432" s="417"/>
      <c r="I432" s="417"/>
      <c r="J432" s="417"/>
      <c r="K432" s="417"/>
      <c r="L432" s="417"/>
      <c r="M432" s="417"/>
      <c r="N432" s="417"/>
      <c r="O432" s="417"/>
      <c r="P432" s="417"/>
      <c r="Q432" s="417"/>
      <c r="R432" s="417"/>
      <c r="S432" s="417"/>
      <c r="T432" s="417"/>
      <c r="U432" s="417"/>
      <c r="V432" s="417"/>
      <c r="W432" s="417"/>
      <c r="X432" s="417"/>
      <c r="Y432" s="417"/>
      <c r="Z432" s="417"/>
    </row>
    <row r="433" spans="1:26" ht="12.75" customHeight="1">
      <c r="A433" s="417"/>
      <c r="B433" s="417"/>
      <c r="C433" s="417"/>
      <c r="D433" s="417"/>
      <c r="E433" s="418"/>
      <c r="F433" s="417"/>
      <c r="G433" s="417"/>
      <c r="H433" s="417"/>
      <c r="I433" s="417"/>
      <c r="J433" s="417"/>
      <c r="K433" s="417"/>
      <c r="L433" s="417"/>
      <c r="M433" s="417"/>
      <c r="N433" s="417"/>
      <c r="O433" s="417"/>
      <c r="P433" s="417"/>
      <c r="Q433" s="417"/>
      <c r="R433" s="417"/>
      <c r="S433" s="417"/>
      <c r="T433" s="417"/>
      <c r="U433" s="417"/>
      <c r="V433" s="417"/>
      <c r="W433" s="417"/>
      <c r="X433" s="417"/>
      <c r="Y433" s="417"/>
      <c r="Z433" s="417"/>
    </row>
    <row r="434" spans="1:26" ht="12.75" customHeight="1">
      <c r="A434" s="417"/>
      <c r="B434" s="417"/>
      <c r="C434" s="417"/>
      <c r="D434" s="417"/>
      <c r="E434" s="418"/>
      <c r="F434" s="417"/>
      <c r="G434" s="417"/>
      <c r="H434" s="417"/>
      <c r="I434" s="417"/>
      <c r="J434" s="417"/>
      <c r="K434" s="417"/>
      <c r="L434" s="417"/>
      <c r="M434" s="417"/>
      <c r="N434" s="417"/>
      <c r="O434" s="417"/>
      <c r="P434" s="417"/>
      <c r="Q434" s="417"/>
      <c r="R434" s="417"/>
      <c r="S434" s="417"/>
      <c r="T434" s="417"/>
      <c r="U434" s="417"/>
      <c r="V434" s="417"/>
      <c r="W434" s="417"/>
      <c r="X434" s="417"/>
      <c r="Y434" s="417"/>
      <c r="Z434" s="417"/>
    </row>
    <row r="435" spans="1:26" ht="12.75" customHeight="1">
      <c r="A435" s="417"/>
      <c r="B435" s="417"/>
      <c r="C435" s="417"/>
      <c r="D435" s="417"/>
      <c r="E435" s="418"/>
      <c r="F435" s="417"/>
      <c r="G435" s="417"/>
      <c r="H435" s="417"/>
      <c r="I435" s="417"/>
      <c r="J435" s="417"/>
      <c r="K435" s="417"/>
      <c r="L435" s="417"/>
      <c r="M435" s="417"/>
      <c r="N435" s="417"/>
      <c r="O435" s="417"/>
      <c r="P435" s="417"/>
      <c r="Q435" s="417"/>
      <c r="R435" s="417"/>
      <c r="S435" s="417"/>
      <c r="T435" s="417"/>
      <c r="U435" s="417"/>
      <c r="V435" s="417"/>
      <c r="W435" s="417"/>
      <c r="X435" s="417"/>
      <c r="Y435" s="417"/>
      <c r="Z435" s="417"/>
    </row>
    <row r="436" spans="1:26" ht="12.75" customHeight="1">
      <c r="A436" s="417"/>
      <c r="B436" s="417"/>
      <c r="C436" s="417"/>
      <c r="D436" s="417"/>
      <c r="E436" s="418"/>
      <c r="F436" s="417"/>
      <c r="G436" s="417"/>
      <c r="H436" s="417"/>
      <c r="I436" s="417"/>
      <c r="J436" s="417"/>
      <c r="K436" s="417"/>
      <c r="L436" s="417"/>
      <c r="M436" s="417"/>
      <c r="N436" s="417"/>
      <c r="O436" s="417"/>
      <c r="P436" s="417"/>
      <c r="Q436" s="417"/>
      <c r="R436" s="417"/>
      <c r="S436" s="417"/>
      <c r="T436" s="417"/>
      <c r="U436" s="417"/>
      <c r="V436" s="417"/>
      <c r="W436" s="417"/>
      <c r="X436" s="417"/>
      <c r="Y436" s="417"/>
      <c r="Z436" s="417"/>
    </row>
    <row r="437" spans="1:26" ht="12.75" customHeight="1">
      <c r="A437" s="417"/>
      <c r="B437" s="417"/>
      <c r="C437" s="417"/>
      <c r="D437" s="417"/>
      <c r="E437" s="418"/>
      <c r="F437" s="417"/>
      <c r="G437" s="417"/>
      <c r="H437" s="417"/>
      <c r="I437" s="417"/>
      <c r="J437" s="417"/>
      <c r="K437" s="417"/>
      <c r="L437" s="417"/>
      <c r="M437" s="417"/>
      <c r="N437" s="417"/>
      <c r="O437" s="417"/>
      <c r="P437" s="417"/>
      <c r="Q437" s="417"/>
      <c r="R437" s="417"/>
      <c r="S437" s="417"/>
      <c r="T437" s="417"/>
      <c r="U437" s="417"/>
      <c r="V437" s="417"/>
      <c r="W437" s="417"/>
      <c r="X437" s="417"/>
      <c r="Y437" s="417"/>
      <c r="Z437" s="417"/>
    </row>
    <row r="438" spans="1:26" ht="12.75" customHeight="1">
      <c r="A438" s="417"/>
      <c r="B438" s="417"/>
      <c r="C438" s="417"/>
      <c r="D438" s="417"/>
      <c r="E438" s="418"/>
      <c r="F438" s="417"/>
      <c r="G438" s="417"/>
      <c r="H438" s="417"/>
      <c r="I438" s="417"/>
      <c r="J438" s="417"/>
      <c r="K438" s="417"/>
      <c r="L438" s="417"/>
      <c r="M438" s="417"/>
      <c r="N438" s="417"/>
      <c r="O438" s="417"/>
      <c r="P438" s="417"/>
      <c r="Q438" s="417"/>
      <c r="R438" s="417"/>
      <c r="S438" s="417"/>
      <c r="T438" s="417"/>
      <c r="U438" s="417"/>
      <c r="V438" s="417"/>
      <c r="W438" s="417"/>
      <c r="X438" s="417"/>
      <c r="Y438" s="417"/>
      <c r="Z438" s="417"/>
    </row>
    <row r="439" spans="1:26" ht="12.75" customHeight="1">
      <c r="A439" s="417"/>
      <c r="B439" s="417"/>
      <c r="C439" s="417"/>
      <c r="D439" s="417"/>
      <c r="E439" s="418"/>
      <c r="F439" s="417"/>
      <c r="G439" s="417"/>
      <c r="H439" s="417"/>
      <c r="I439" s="417"/>
      <c r="J439" s="417"/>
      <c r="K439" s="417"/>
      <c r="L439" s="417"/>
      <c r="M439" s="417"/>
      <c r="N439" s="417"/>
      <c r="O439" s="417"/>
      <c r="P439" s="417"/>
      <c r="Q439" s="417"/>
      <c r="R439" s="417"/>
      <c r="S439" s="417"/>
      <c r="T439" s="417"/>
      <c r="U439" s="417"/>
      <c r="V439" s="417"/>
      <c r="W439" s="417"/>
      <c r="X439" s="417"/>
      <c r="Y439" s="417"/>
      <c r="Z439" s="417"/>
    </row>
    <row r="440" spans="1:26" ht="12.75" customHeight="1">
      <c r="A440" s="417"/>
      <c r="B440" s="417"/>
      <c r="C440" s="417"/>
      <c r="D440" s="417"/>
      <c r="E440" s="418"/>
      <c r="F440" s="417"/>
      <c r="G440" s="417"/>
      <c r="H440" s="417"/>
      <c r="I440" s="417"/>
      <c r="J440" s="417"/>
      <c r="K440" s="417"/>
      <c r="L440" s="417"/>
      <c r="M440" s="417"/>
      <c r="N440" s="417"/>
      <c r="O440" s="417"/>
      <c r="P440" s="417"/>
      <c r="Q440" s="417"/>
      <c r="R440" s="417"/>
      <c r="S440" s="417"/>
      <c r="T440" s="417"/>
      <c r="U440" s="417"/>
      <c r="V440" s="417"/>
      <c r="W440" s="417"/>
      <c r="X440" s="417"/>
      <c r="Y440" s="417"/>
      <c r="Z440" s="417"/>
    </row>
    <row r="441" spans="1:26" ht="12.75" customHeight="1">
      <c r="A441" s="417"/>
      <c r="B441" s="417"/>
      <c r="C441" s="417"/>
      <c r="D441" s="417"/>
      <c r="E441" s="418"/>
      <c r="F441" s="417"/>
      <c r="G441" s="417"/>
      <c r="H441" s="417"/>
      <c r="I441" s="417"/>
      <c r="J441" s="417"/>
      <c r="K441" s="417"/>
      <c r="L441" s="417"/>
      <c r="M441" s="417"/>
      <c r="N441" s="417"/>
      <c r="O441" s="417"/>
      <c r="P441" s="417"/>
      <c r="Q441" s="417"/>
      <c r="R441" s="417"/>
      <c r="S441" s="417"/>
      <c r="T441" s="417"/>
      <c r="U441" s="417"/>
      <c r="V441" s="417"/>
      <c r="W441" s="417"/>
      <c r="X441" s="417"/>
      <c r="Y441" s="417"/>
      <c r="Z441" s="417"/>
    </row>
    <row r="442" spans="1:26" ht="12.75" customHeight="1">
      <c r="A442" s="417"/>
      <c r="B442" s="417"/>
      <c r="C442" s="417"/>
      <c r="D442" s="417"/>
      <c r="E442" s="418"/>
      <c r="F442" s="417"/>
      <c r="G442" s="417"/>
      <c r="H442" s="417"/>
      <c r="I442" s="417"/>
      <c r="J442" s="417"/>
      <c r="K442" s="417"/>
      <c r="L442" s="417"/>
      <c r="M442" s="417"/>
      <c r="N442" s="417"/>
      <c r="O442" s="417"/>
      <c r="P442" s="417"/>
      <c r="Q442" s="417"/>
      <c r="R442" s="417"/>
      <c r="S442" s="417"/>
      <c r="T442" s="417"/>
      <c r="U442" s="417"/>
      <c r="V442" s="417"/>
      <c r="W442" s="417"/>
      <c r="X442" s="417"/>
      <c r="Y442" s="417"/>
      <c r="Z442" s="417"/>
    </row>
    <row r="443" spans="1:26" ht="12.75" customHeight="1">
      <c r="A443" s="417"/>
      <c r="B443" s="417"/>
      <c r="C443" s="417"/>
      <c r="D443" s="417"/>
      <c r="E443" s="418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417"/>
      <c r="T443" s="417"/>
      <c r="U443" s="417"/>
      <c r="V443" s="417"/>
      <c r="W443" s="417"/>
      <c r="X443" s="417"/>
      <c r="Y443" s="417"/>
      <c r="Z443" s="417"/>
    </row>
    <row r="444" spans="1:26" ht="12.75" customHeight="1">
      <c r="A444" s="417"/>
      <c r="B444" s="417"/>
      <c r="C444" s="417"/>
      <c r="D444" s="417"/>
      <c r="E444" s="418"/>
      <c r="F444" s="417"/>
      <c r="G444" s="417"/>
      <c r="H444" s="417"/>
      <c r="I444" s="417"/>
      <c r="J444" s="417"/>
      <c r="K444" s="417"/>
      <c r="L444" s="417"/>
      <c r="M444" s="417"/>
      <c r="N444" s="417"/>
      <c r="O444" s="417"/>
      <c r="P444" s="417"/>
      <c r="Q444" s="417"/>
      <c r="R444" s="417"/>
      <c r="S444" s="417"/>
      <c r="T444" s="417"/>
      <c r="U444" s="417"/>
      <c r="V444" s="417"/>
      <c r="W444" s="417"/>
      <c r="X444" s="417"/>
      <c r="Y444" s="417"/>
      <c r="Z444" s="417"/>
    </row>
    <row r="445" spans="1:26" ht="12.75" customHeight="1">
      <c r="A445" s="417"/>
      <c r="B445" s="417"/>
      <c r="C445" s="417"/>
      <c r="D445" s="417"/>
      <c r="E445" s="418"/>
      <c r="F445" s="417"/>
      <c r="G445" s="417"/>
      <c r="H445" s="417"/>
      <c r="I445" s="417"/>
      <c r="J445" s="417"/>
      <c r="K445" s="417"/>
      <c r="L445" s="417"/>
      <c r="M445" s="417"/>
      <c r="N445" s="417"/>
      <c r="O445" s="417"/>
      <c r="P445" s="417"/>
      <c r="Q445" s="417"/>
      <c r="R445" s="417"/>
      <c r="S445" s="417"/>
      <c r="T445" s="417"/>
      <c r="U445" s="417"/>
      <c r="V445" s="417"/>
      <c r="W445" s="417"/>
      <c r="X445" s="417"/>
      <c r="Y445" s="417"/>
      <c r="Z445" s="417"/>
    </row>
    <row r="446" spans="1:26" ht="12.75" customHeight="1">
      <c r="A446" s="417"/>
      <c r="B446" s="417"/>
      <c r="C446" s="417"/>
      <c r="D446" s="417"/>
      <c r="E446" s="418"/>
      <c r="F446" s="417"/>
      <c r="G446" s="417"/>
      <c r="H446" s="417"/>
      <c r="I446" s="417"/>
      <c r="J446" s="417"/>
      <c r="K446" s="417"/>
      <c r="L446" s="417"/>
      <c r="M446" s="417"/>
      <c r="N446" s="417"/>
      <c r="O446" s="417"/>
      <c r="P446" s="417"/>
      <c r="Q446" s="417"/>
      <c r="R446" s="417"/>
      <c r="S446" s="417"/>
      <c r="T446" s="417"/>
      <c r="U446" s="417"/>
      <c r="V446" s="417"/>
      <c r="W446" s="417"/>
      <c r="X446" s="417"/>
      <c r="Y446" s="417"/>
      <c r="Z446" s="417"/>
    </row>
    <row r="447" spans="1:26" ht="12.75" customHeight="1">
      <c r="A447" s="417"/>
      <c r="B447" s="417"/>
      <c r="C447" s="417"/>
      <c r="D447" s="417"/>
      <c r="E447" s="418"/>
      <c r="F447" s="417"/>
      <c r="G447" s="417"/>
      <c r="H447" s="417"/>
      <c r="I447" s="417"/>
      <c r="J447" s="417"/>
      <c r="K447" s="417"/>
      <c r="L447" s="417"/>
      <c r="M447" s="417"/>
      <c r="N447" s="417"/>
      <c r="O447" s="417"/>
      <c r="P447" s="417"/>
      <c r="Q447" s="417"/>
      <c r="R447" s="417"/>
      <c r="S447" s="417"/>
      <c r="T447" s="417"/>
      <c r="U447" s="417"/>
      <c r="V447" s="417"/>
      <c r="W447" s="417"/>
      <c r="X447" s="417"/>
      <c r="Y447" s="417"/>
      <c r="Z447" s="417"/>
    </row>
    <row r="448" spans="1:26" ht="12.75" customHeight="1">
      <c r="A448" s="417"/>
      <c r="B448" s="417"/>
      <c r="C448" s="417"/>
      <c r="D448" s="417"/>
      <c r="E448" s="418"/>
      <c r="F448" s="417"/>
      <c r="G448" s="417"/>
      <c r="H448" s="417"/>
      <c r="I448" s="417"/>
      <c r="J448" s="417"/>
      <c r="K448" s="417"/>
      <c r="L448" s="417"/>
      <c r="M448" s="417"/>
      <c r="N448" s="417"/>
      <c r="O448" s="417"/>
      <c r="P448" s="417"/>
      <c r="Q448" s="417"/>
      <c r="R448" s="417"/>
      <c r="S448" s="417"/>
      <c r="T448" s="417"/>
      <c r="U448" s="417"/>
      <c r="V448" s="417"/>
      <c r="W448" s="417"/>
      <c r="X448" s="417"/>
      <c r="Y448" s="417"/>
      <c r="Z448" s="417"/>
    </row>
    <row r="449" spans="1:26" ht="12.75" customHeight="1">
      <c r="A449" s="417"/>
      <c r="B449" s="417"/>
      <c r="C449" s="417"/>
      <c r="D449" s="417"/>
      <c r="E449" s="418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7"/>
      <c r="T449" s="417"/>
      <c r="U449" s="417"/>
      <c r="V449" s="417"/>
      <c r="W449" s="417"/>
      <c r="X449" s="417"/>
      <c r="Y449" s="417"/>
      <c r="Z449" s="417"/>
    </row>
    <row r="450" spans="1:26" ht="12.75" customHeight="1">
      <c r="A450" s="417"/>
      <c r="B450" s="417"/>
      <c r="C450" s="417"/>
      <c r="D450" s="417"/>
      <c r="E450" s="418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7"/>
      <c r="T450" s="417"/>
      <c r="U450" s="417"/>
      <c r="V450" s="417"/>
      <c r="W450" s="417"/>
      <c r="X450" s="417"/>
      <c r="Y450" s="417"/>
      <c r="Z450" s="417"/>
    </row>
    <row r="451" spans="1:26" ht="12.75" customHeight="1">
      <c r="A451" s="417"/>
      <c r="B451" s="417"/>
      <c r="C451" s="417"/>
      <c r="D451" s="417"/>
      <c r="E451" s="418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7"/>
      <c r="T451" s="417"/>
      <c r="U451" s="417"/>
      <c r="V451" s="417"/>
      <c r="W451" s="417"/>
      <c r="X451" s="417"/>
      <c r="Y451" s="417"/>
      <c r="Z451" s="417"/>
    </row>
    <row r="452" spans="1:26" ht="12.75" customHeight="1">
      <c r="A452" s="417"/>
      <c r="B452" s="417"/>
      <c r="C452" s="417"/>
      <c r="D452" s="417"/>
      <c r="E452" s="418"/>
      <c r="F452" s="417"/>
      <c r="G452" s="417"/>
      <c r="H452" s="417"/>
      <c r="I452" s="417"/>
      <c r="J452" s="417"/>
      <c r="K452" s="417"/>
      <c r="L452" s="417"/>
      <c r="M452" s="417"/>
      <c r="N452" s="417"/>
      <c r="O452" s="417"/>
      <c r="P452" s="417"/>
      <c r="Q452" s="417"/>
      <c r="R452" s="417"/>
      <c r="S452" s="417"/>
      <c r="T452" s="417"/>
      <c r="U452" s="417"/>
      <c r="V452" s="417"/>
      <c r="W452" s="417"/>
      <c r="X452" s="417"/>
      <c r="Y452" s="417"/>
      <c r="Z452" s="417"/>
    </row>
    <row r="453" spans="1:26" ht="12.75" customHeight="1">
      <c r="A453" s="417"/>
      <c r="B453" s="417"/>
      <c r="C453" s="417"/>
      <c r="D453" s="417"/>
      <c r="E453" s="418"/>
      <c r="F453" s="417"/>
      <c r="G453" s="417"/>
      <c r="H453" s="417"/>
      <c r="I453" s="417"/>
      <c r="J453" s="417"/>
      <c r="K453" s="417"/>
      <c r="L453" s="417"/>
      <c r="M453" s="417"/>
      <c r="N453" s="417"/>
      <c r="O453" s="417"/>
      <c r="P453" s="417"/>
      <c r="Q453" s="417"/>
      <c r="R453" s="417"/>
      <c r="S453" s="417"/>
      <c r="T453" s="417"/>
      <c r="U453" s="417"/>
      <c r="V453" s="417"/>
      <c r="W453" s="417"/>
      <c r="X453" s="417"/>
      <c r="Y453" s="417"/>
      <c r="Z453" s="417"/>
    </row>
    <row r="454" spans="1:26" ht="12.75" customHeight="1">
      <c r="A454" s="417"/>
      <c r="B454" s="417"/>
      <c r="C454" s="417"/>
      <c r="D454" s="417"/>
      <c r="E454" s="418"/>
      <c r="F454" s="417"/>
      <c r="G454" s="417"/>
      <c r="H454" s="417"/>
      <c r="I454" s="417"/>
      <c r="J454" s="417"/>
      <c r="K454" s="417"/>
      <c r="L454" s="417"/>
      <c r="M454" s="417"/>
      <c r="N454" s="417"/>
      <c r="O454" s="417"/>
      <c r="P454" s="417"/>
      <c r="Q454" s="417"/>
      <c r="R454" s="417"/>
      <c r="S454" s="417"/>
      <c r="T454" s="417"/>
      <c r="U454" s="417"/>
      <c r="V454" s="417"/>
      <c r="W454" s="417"/>
      <c r="X454" s="417"/>
      <c r="Y454" s="417"/>
      <c r="Z454" s="417"/>
    </row>
    <row r="455" spans="1:26" ht="12.75" customHeight="1">
      <c r="A455" s="417"/>
      <c r="B455" s="417"/>
      <c r="C455" s="417"/>
      <c r="D455" s="417"/>
      <c r="E455" s="418"/>
      <c r="F455" s="417"/>
      <c r="G455" s="417"/>
      <c r="H455" s="417"/>
      <c r="I455" s="417"/>
      <c r="J455" s="417"/>
      <c r="K455" s="417"/>
      <c r="L455" s="417"/>
      <c r="M455" s="417"/>
      <c r="N455" s="417"/>
      <c r="O455" s="417"/>
      <c r="P455" s="417"/>
      <c r="Q455" s="417"/>
      <c r="R455" s="417"/>
      <c r="S455" s="417"/>
      <c r="T455" s="417"/>
      <c r="U455" s="417"/>
      <c r="V455" s="417"/>
      <c r="W455" s="417"/>
      <c r="X455" s="417"/>
      <c r="Y455" s="417"/>
      <c r="Z455" s="417"/>
    </row>
    <row r="456" spans="1:26" ht="12.75" customHeight="1">
      <c r="A456" s="417"/>
      <c r="B456" s="417"/>
      <c r="C456" s="417"/>
      <c r="D456" s="417"/>
      <c r="E456" s="418"/>
      <c r="F456" s="417"/>
      <c r="G456" s="417"/>
      <c r="H456" s="417"/>
      <c r="I456" s="417"/>
      <c r="J456" s="417"/>
      <c r="K456" s="417"/>
      <c r="L456" s="417"/>
      <c r="M456" s="417"/>
      <c r="N456" s="417"/>
      <c r="O456" s="417"/>
      <c r="P456" s="417"/>
      <c r="Q456" s="417"/>
      <c r="R456" s="417"/>
      <c r="S456" s="417"/>
      <c r="T456" s="417"/>
      <c r="U456" s="417"/>
      <c r="V456" s="417"/>
      <c r="W456" s="417"/>
      <c r="X456" s="417"/>
      <c r="Y456" s="417"/>
      <c r="Z456" s="417"/>
    </row>
    <row r="457" spans="1:26" ht="12.75" customHeight="1">
      <c r="A457" s="417"/>
      <c r="B457" s="417"/>
      <c r="C457" s="417"/>
      <c r="D457" s="417"/>
      <c r="E457" s="418"/>
      <c r="F457" s="417"/>
      <c r="G457" s="417"/>
      <c r="H457" s="417"/>
      <c r="I457" s="417"/>
      <c r="J457" s="417"/>
      <c r="K457" s="417"/>
      <c r="L457" s="417"/>
      <c r="M457" s="417"/>
      <c r="N457" s="417"/>
      <c r="O457" s="417"/>
      <c r="P457" s="417"/>
      <c r="Q457" s="417"/>
      <c r="R457" s="417"/>
      <c r="S457" s="417"/>
      <c r="T457" s="417"/>
      <c r="U457" s="417"/>
      <c r="V457" s="417"/>
      <c r="W457" s="417"/>
      <c r="X457" s="417"/>
      <c r="Y457" s="417"/>
      <c r="Z457" s="417"/>
    </row>
    <row r="458" spans="1:26" ht="12.75" customHeight="1">
      <c r="A458" s="417"/>
      <c r="B458" s="417"/>
      <c r="C458" s="417"/>
      <c r="D458" s="417"/>
      <c r="E458" s="418"/>
      <c r="F458" s="417"/>
      <c r="G458" s="417"/>
      <c r="H458" s="417"/>
      <c r="I458" s="417"/>
      <c r="J458" s="417"/>
      <c r="K458" s="417"/>
      <c r="L458" s="417"/>
      <c r="M458" s="417"/>
      <c r="N458" s="417"/>
      <c r="O458" s="417"/>
      <c r="P458" s="417"/>
      <c r="Q458" s="417"/>
      <c r="R458" s="417"/>
      <c r="S458" s="417"/>
      <c r="T458" s="417"/>
      <c r="U458" s="417"/>
      <c r="V458" s="417"/>
      <c r="W458" s="417"/>
      <c r="X458" s="417"/>
      <c r="Y458" s="417"/>
      <c r="Z458" s="417"/>
    </row>
    <row r="459" spans="1:26" ht="12.75" customHeight="1">
      <c r="A459" s="417"/>
      <c r="B459" s="417"/>
      <c r="C459" s="417"/>
      <c r="D459" s="417"/>
      <c r="E459" s="418"/>
      <c r="F459" s="417"/>
      <c r="G459" s="417"/>
      <c r="H459" s="417"/>
      <c r="I459" s="417"/>
      <c r="J459" s="417"/>
      <c r="K459" s="417"/>
      <c r="L459" s="417"/>
      <c r="M459" s="417"/>
      <c r="N459" s="417"/>
      <c r="O459" s="417"/>
      <c r="P459" s="417"/>
      <c r="Q459" s="417"/>
      <c r="R459" s="417"/>
      <c r="S459" s="417"/>
      <c r="T459" s="417"/>
      <c r="U459" s="417"/>
      <c r="V459" s="417"/>
      <c r="W459" s="417"/>
      <c r="X459" s="417"/>
      <c r="Y459" s="417"/>
      <c r="Z459" s="417"/>
    </row>
    <row r="460" spans="1:26" ht="12.75" customHeight="1">
      <c r="A460" s="417"/>
      <c r="B460" s="417"/>
      <c r="C460" s="417"/>
      <c r="D460" s="417"/>
      <c r="E460" s="418"/>
      <c r="F460" s="417"/>
      <c r="G460" s="417"/>
      <c r="H460" s="417"/>
      <c r="I460" s="417"/>
      <c r="J460" s="417"/>
      <c r="K460" s="417"/>
      <c r="L460" s="417"/>
      <c r="M460" s="417"/>
      <c r="N460" s="417"/>
      <c r="O460" s="417"/>
      <c r="P460" s="417"/>
      <c r="Q460" s="417"/>
      <c r="R460" s="417"/>
      <c r="S460" s="417"/>
      <c r="T460" s="417"/>
      <c r="U460" s="417"/>
      <c r="V460" s="417"/>
      <c r="W460" s="417"/>
      <c r="X460" s="417"/>
      <c r="Y460" s="417"/>
      <c r="Z460" s="417"/>
    </row>
    <row r="461" spans="1:26" ht="12.75" customHeight="1">
      <c r="A461" s="417"/>
      <c r="B461" s="417"/>
      <c r="C461" s="417"/>
      <c r="D461" s="417"/>
      <c r="E461" s="418"/>
      <c r="F461" s="417"/>
      <c r="G461" s="417"/>
      <c r="H461" s="417"/>
      <c r="I461" s="417"/>
      <c r="J461" s="417"/>
      <c r="K461" s="417"/>
      <c r="L461" s="417"/>
      <c r="M461" s="417"/>
      <c r="N461" s="417"/>
      <c r="O461" s="417"/>
      <c r="P461" s="417"/>
      <c r="Q461" s="417"/>
      <c r="R461" s="417"/>
      <c r="S461" s="417"/>
      <c r="T461" s="417"/>
      <c r="U461" s="417"/>
      <c r="V461" s="417"/>
      <c r="W461" s="417"/>
      <c r="X461" s="417"/>
      <c r="Y461" s="417"/>
      <c r="Z461" s="417"/>
    </row>
    <row r="462" spans="1:26" ht="12.75" customHeight="1">
      <c r="A462" s="417"/>
      <c r="B462" s="417"/>
      <c r="C462" s="417"/>
      <c r="D462" s="417"/>
      <c r="E462" s="418"/>
      <c r="F462" s="417"/>
      <c r="G462" s="417"/>
      <c r="H462" s="417"/>
      <c r="I462" s="417"/>
      <c r="J462" s="417"/>
      <c r="K462" s="417"/>
      <c r="L462" s="417"/>
      <c r="M462" s="417"/>
      <c r="N462" s="417"/>
      <c r="O462" s="417"/>
      <c r="P462" s="417"/>
      <c r="Q462" s="417"/>
      <c r="R462" s="417"/>
      <c r="S462" s="417"/>
      <c r="T462" s="417"/>
      <c r="U462" s="417"/>
      <c r="V462" s="417"/>
      <c r="W462" s="417"/>
      <c r="X462" s="417"/>
      <c r="Y462" s="417"/>
      <c r="Z462" s="417"/>
    </row>
    <row r="463" spans="1:26" ht="12.75" customHeight="1">
      <c r="A463" s="417"/>
      <c r="B463" s="417"/>
      <c r="C463" s="417"/>
      <c r="D463" s="417"/>
      <c r="E463" s="418"/>
      <c r="F463" s="417"/>
      <c r="G463" s="417"/>
      <c r="H463" s="417"/>
      <c r="I463" s="417"/>
      <c r="J463" s="417"/>
      <c r="K463" s="417"/>
      <c r="L463" s="417"/>
      <c r="M463" s="417"/>
      <c r="N463" s="417"/>
      <c r="O463" s="417"/>
      <c r="P463" s="417"/>
      <c r="Q463" s="417"/>
      <c r="R463" s="417"/>
      <c r="S463" s="417"/>
      <c r="T463" s="417"/>
      <c r="U463" s="417"/>
      <c r="V463" s="417"/>
      <c r="W463" s="417"/>
      <c r="X463" s="417"/>
      <c r="Y463" s="417"/>
      <c r="Z463" s="417"/>
    </row>
    <row r="464" spans="1:26" ht="12.75" customHeight="1">
      <c r="A464" s="417"/>
      <c r="B464" s="417"/>
      <c r="C464" s="417"/>
      <c r="D464" s="417"/>
      <c r="E464" s="418"/>
      <c r="F464" s="417"/>
      <c r="G464" s="417"/>
      <c r="H464" s="417"/>
      <c r="I464" s="417"/>
      <c r="J464" s="417"/>
      <c r="K464" s="417"/>
      <c r="L464" s="417"/>
      <c r="M464" s="417"/>
      <c r="N464" s="417"/>
      <c r="O464" s="417"/>
      <c r="P464" s="417"/>
      <c r="Q464" s="417"/>
      <c r="R464" s="417"/>
      <c r="S464" s="417"/>
      <c r="T464" s="417"/>
      <c r="U464" s="417"/>
      <c r="V464" s="417"/>
      <c r="W464" s="417"/>
      <c r="X464" s="417"/>
      <c r="Y464" s="417"/>
      <c r="Z464" s="417"/>
    </row>
    <row r="465" spans="1:26" ht="12.75" customHeight="1">
      <c r="A465" s="417"/>
      <c r="B465" s="417"/>
      <c r="C465" s="417"/>
      <c r="D465" s="417"/>
      <c r="E465" s="418"/>
      <c r="F465" s="417"/>
      <c r="G465" s="417"/>
      <c r="H465" s="417"/>
      <c r="I465" s="417"/>
      <c r="J465" s="417"/>
      <c r="K465" s="417"/>
      <c r="L465" s="417"/>
      <c r="M465" s="417"/>
      <c r="N465" s="417"/>
      <c r="O465" s="417"/>
      <c r="P465" s="417"/>
      <c r="Q465" s="417"/>
      <c r="R465" s="417"/>
      <c r="S465" s="417"/>
      <c r="T465" s="417"/>
      <c r="U465" s="417"/>
      <c r="V465" s="417"/>
      <c r="W465" s="417"/>
      <c r="X465" s="417"/>
      <c r="Y465" s="417"/>
      <c r="Z465" s="417"/>
    </row>
    <row r="466" spans="1:26" ht="12.75" customHeight="1">
      <c r="A466" s="417"/>
      <c r="B466" s="417"/>
      <c r="C466" s="417"/>
      <c r="D466" s="417"/>
      <c r="E466" s="418"/>
      <c r="F466" s="417"/>
      <c r="G466" s="417"/>
      <c r="H466" s="417"/>
      <c r="I466" s="417"/>
      <c r="J466" s="417"/>
      <c r="K466" s="417"/>
      <c r="L466" s="417"/>
      <c r="M466" s="417"/>
      <c r="N466" s="417"/>
      <c r="O466" s="417"/>
      <c r="P466" s="417"/>
      <c r="Q466" s="417"/>
      <c r="R466" s="417"/>
      <c r="S466" s="417"/>
      <c r="T466" s="417"/>
      <c r="U466" s="417"/>
      <c r="V466" s="417"/>
      <c r="W466" s="417"/>
      <c r="X466" s="417"/>
      <c r="Y466" s="417"/>
      <c r="Z466" s="417"/>
    </row>
    <row r="467" spans="1:26" ht="12.75" customHeight="1">
      <c r="A467" s="417"/>
      <c r="B467" s="417"/>
      <c r="C467" s="417"/>
      <c r="D467" s="417"/>
      <c r="E467" s="418"/>
      <c r="F467" s="417"/>
      <c r="G467" s="417"/>
      <c r="H467" s="417"/>
      <c r="I467" s="417"/>
      <c r="J467" s="417"/>
      <c r="K467" s="417"/>
      <c r="L467" s="417"/>
      <c r="M467" s="417"/>
      <c r="N467" s="417"/>
      <c r="O467" s="417"/>
      <c r="P467" s="417"/>
      <c r="Q467" s="417"/>
      <c r="R467" s="417"/>
      <c r="S467" s="417"/>
      <c r="T467" s="417"/>
      <c r="U467" s="417"/>
      <c r="V467" s="417"/>
      <c r="W467" s="417"/>
      <c r="X467" s="417"/>
      <c r="Y467" s="417"/>
      <c r="Z467" s="417"/>
    </row>
    <row r="468" spans="1:26" ht="12.75" customHeight="1">
      <c r="A468" s="417"/>
      <c r="B468" s="417"/>
      <c r="C468" s="417"/>
      <c r="D468" s="417"/>
      <c r="E468" s="418"/>
      <c r="F468" s="417"/>
      <c r="G468" s="417"/>
      <c r="H468" s="417"/>
      <c r="I468" s="417"/>
      <c r="J468" s="417"/>
      <c r="K468" s="417"/>
      <c r="L468" s="417"/>
      <c r="M468" s="417"/>
      <c r="N468" s="417"/>
      <c r="O468" s="417"/>
      <c r="P468" s="417"/>
      <c r="Q468" s="417"/>
      <c r="R468" s="417"/>
      <c r="S468" s="417"/>
      <c r="T468" s="417"/>
      <c r="U468" s="417"/>
      <c r="V468" s="417"/>
      <c r="W468" s="417"/>
      <c r="X468" s="417"/>
      <c r="Y468" s="417"/>
      <c r="Z468" s="417"/>
    </row>
    <row r="469" spans="1:26" ht="12.75" customHeight="1">
      <c r="A469" s="417"/>
      <c r="B469" s="417"/>
      <c r="C469" s="417"/>
      <c r="D469" s="417"/>
      <c r="E469" s="418"/>
      <c r="F469" s="417"/>
      <c r="G469" s="417"/>
      <c r="H469" s="417"/>
      <c r="I469" s="417"/>
      <c r="J469" s="417"/>
      <c r="K469" s="417"/>
      <c r="L469" s="417"/>
      <c r="M469" s="417"/>
      <c r="N469" s="417"/>
      <c r="O469" s="417"/>
      <c r="P469" s="417"/>
      <c r="Q469" s="417"/>
      <c r="R469" s="417"/>
      <c r="S469" s="417"/>
      <c r="T469" s="417"/>
      <c r="U469" s="417"/>
      <c r="V469" s="417"/>
      <c r="W469" s="417"/>
      <c r="X469" s="417"/>
      <c r="Y469" s="417"/>
      <c r="Z469" s="417"/>
    </row>
    <row r="470" spans="1:26" ht="12.75" customHeight="1">
      <c r="A470" s="417"/>
      <c r="B470" s="417"/>
      <c r="C470" s="417"/>
      <c r="D470" s="417"/>
      <c r="E470" s="418"/>
      <c r="F470" s="417"/>
      <c r="G470" s="417"/>
      <c r="H470" s="417"/>
      <c r="I470" s="417"/>
      <c r="J470" s="417"/>
      <c r="K470" s="417"/>
      <c r="L470" s="417"/>
      <c r="M470" s="417"/>
      <c r="N470" s="417"/>
      <c r="O470" s="417"/>
      <c r="P470" s="417"/>
      <c r="Q470" s="417"/>
      <c r="R470" s="417"/>
      <c r="S470" s="417"/>
      <c r="T470" s="417"/>
      <c r="U470" s="417"/>
      <c r="V470" s="417"/>
      <c r="W470" s="417"/>
      <c r="X470" s="417"/>
      <c r="Y470" s="417"/>
      <c r="Z470" s="417"/>
    </row>
    <row r="471" spans="1:26" ht="12.75" customHeight="1">
      <c r="A471" s="417"/>
      <c r="B471" s="417"/>
      <c r="C471" s="417"/>
      <c r="D471" s="417"/>
      <c r="E471" s="418"/>
      <c r="F471" s="417"/>
      <c r="G471" s="417"/>
      <c r="H471" s="417"/>
      <c r="I471" s="417"/>
      <c r="J471" s="417"/>
      <c r="K471" s="417"/>
      <c r="L471" s="417"/>
      <c r="M471" s="417"/>
      <c r="N471" s="417"/>
      <c r="O471" s="417"/>
      <c r="P471" s="417"/>
      <c r="Q471" s="417"/>
      <c r="R471" s="417"/>
      <c r="S471" s="417"/>
      <c r="T471" s="417"/>
      <c r="U471" s="417"/>
      <c r="V471" s="417"/>
      <c r="W471" s="417"/>
      <c r="X471" s="417"/>
      <c r="Y471" s="417"/>
      <c r="Z471" s="417"/>
    </row>
    <row r="472" spans="1:26" ht="12.75" customHeight="1">
      <c r="A472" s="417"/>
      <c r="B472" s="417"/>
      <c r="C472" s="417"/>
      <c r="D472" s="417"/>
      <c r="E472" s="418"/>
      <c r="F472" s="417"/>
      <c r="G472" s="417"/>
      <c r="H472" s="417"/>
      <c r="I472" s="417"/>
      <c r="J472" s="417"/>
      <c r="K472" s="417"/>
      <c r="L472" s="417"/>
      <c r="M472" s="417"/>
      <c r="N472" s="417"/>
      <c r="O472" s="417"/>
      <c r="P472" s="417"/>
      <c r="Q472" s="417"/>
      <c r="R472" s="417"/>
      <c r="S472" s="417"/>
      <c r="T472" s="417"/>
      <c r="U472" s="417"/>
      <c r="V472" s="417"/>
      <c r="W472" s="417"/>
      <c r="X472" s="417"/>
      <c r="Y472" s="417"/>
      <c r="Z472" s="417"/>
    </row>
    <row r="473" spans="1:26" ht="12.75" customHeight="1">
      <c r="A473" s="417"/>
      <c r="B473" s="417"/>
      <c r="C473" s="417"/>
      <c r="D473" s="417"/>
      <c r="E473" s="418"/>
      <c r="F473" s="417"/>
      <c r="G473" s="417"/>
      <c r="H473" s="417"/>
      <c r="I473" s="417"/>
      <c r="J473" s="417"/>
      <c r="K473" s="417"/>
      <c r="L473" s="417"/>
      <c r="M473" s="417"/>
      <c r="N473" s="417"/>
      <c r="O473" s="417"/>
      <c r="P473" s="417"/>
      <c r="Q473" s="417"/>
      <c r="R473" s="417"/>
      <c r="S473" s="417"/>
      <c r="T473" s="417"/>
      <c r="U473" s="417"/>
      <c r="V473" s="417"/>
      <c r="W473" s="417"/>
      <c r="X473" s="417"/>
      <c r="Y473" s="417"/>
      <c r="Z473" s="417"/>
    </row>
    <row r="474" spans="1:26" ht="12.75" customHeight="1">
      <c r="A474" s="417"/>
      <c r="B474" s="417"/>
      <c r="C474" s="417"/>
      <c r="D474" s="417"/>
      <c r="E474" s="418"/>
      <c r="F474" s="417"/>
      <c r="G474" s="417"/>
      <c r="H474" s="417"/>
      <c r="I474" s="417"/>
      <c r="J474" s="417"/>
      <c r="K474" s="417"/>
      <c r="L474" s="417"/>
      <c r="M474" s="417"/>
      <c r="N474" s="417"/>
      <c r="O474" s="417"/>
      <c r="P474" s="417"/>
      <c r="Q474" s="417"/>
      <c r="R474" s="417"/>
      <c r="S474" s="417"/>
      <c r="T474" s="417"/>
      <c r="U474" s="417"/>
      <c r="V474" s="417"/>
      <c r="W474" s="417"/>
      <c r="X474" s="417"/>
      <c r="Y474" s="417"/>
      <c r="Z474" s="417"/>
    </row>
    <row r="475" spans="1:26" ht="12.75" customHeight="1">
      <c r="A475" s="417"/>
      <c r="B475" s="417"/>
      <c r="C475" s="417"/>
      <c r="D475" s="417"/>
      <c r="E475" s="418"/>
      <c r="F475" s="417"/>
      <c r="G475" s="417"/>
      <c r="H475" s="417"/>
      <c r="I475" s="417"/>
      <c r="J475" s="417"/>
      <c r="K475" s="417"/>
      <c r="L475" s="417"/>
      <c r="M475" s="417"/>
      <c r="N475" s="417"/>
      <c r="O475" s="417"/>
      <c r="P475" s="417"/>
      <c r="Q475" s="417"/>
      <c r="R475" s="417"/>
      <c r="S475" s="417"/>
      <c r="T475" s="417"/>
      <c r="U475" s="417"/>
      <c r="V475" s="417"/>
      <c r="W475" s="417"/>
      <c r="X475" s="417"/>
      <c r="Y475" s="417"/>
      <c r="Z475" s="417"/>
    </row>
    <row r="476" spans="1:26" ht="12.75" customHeight="1">
      <c r="A476" s="417"/>
      <c r="B476" s="417"/>
      <c r="C476" s="417"/>
      <c r="D476" s="417"/>
      <c r="E476" s="418"/>
      <c r="F476" s="417"/>
      <c r="G476" s="417"/>
      <c r="H476" s="417"/>
      <c r="I476" s="417"/>
      <c r="J476" s="417"/>
      <c r="K476" s="417"/>
      <c r="L476" s="417"/>
      <c r="M476" s="417"/>
      <c r="N476" s="417"/>
      <c r="O476" s="417"/>
      <c r="P476" s="417"/>
      <c r="Q476" s="417"/>
      <c r="R476" s="417"/>
      <c r="S476" s="417"/>
      <c r="T476" s="417"/>
      <c r="U476" s="417"/>
      <c r="V476" s="417"/>
      <c r="W476" s="417"/>
      <c r="X476" s="417"/>
      <c r="Y476" s="417"/>
      <c r="Z476" s="417"/>
    </row>
    <row r="477" spans="1:26" ht="12.75" customHeight="1">
      <c r="A477" s="417"/>
      <c r="B477" s="417"/>
      <c r="C477" s="417"/>
      <c r="D477" s="417"/>
      <c r="E477" s="418"/>
      <c r="F477" s="417"/>
      <c r="G477" s="417"/>
      <c r="H477" s="417"/>
      <c r="I477" s="417"/>
      <c r="J477" s="417"/>
      <c r="K477" s="417"/>
      <c r="L477" s="417"/>
      <c r="M477" s="417"/>
      <c r="N477" s="417"/>
      <c r="O477" s="417"/>
      <c r="P477" s="417"/>
      <c r="Q477" s="417"/>
      <c r="R477" s="417"/>
      <c r="S477" s="417"/>
      <c r="T477" s="417"/>
      <c r="U477" s="417"/>
      <c r="V477" s="417"/>
      <c r="W477" s="417"/>
      <c r="X477" s="417"/>
      <c r="Y477" s="417"/>
      <c r="Z477" s="417"/>
    </row>
    <row r="478" spans="1:26" ht="12.75" customHeight="1">
      <c r="A478" s="417"/>
      <c r="B478" s="417"/>
      <c r="C478" s="417"/>
      <c r="D478" s="417"/>
      <c r="E478" s="418"/>
      <c r="F478" s="417"/>
      <c r="G478" s="417"/>
      <c r="H478" s="417"/>
      <c r="I478" s="417"/>
      <c r="J478" s="417"/>
      <c r="K478" s="417"/>
      <c r="L478" s="417"/>
      <c r="M478" s="417"/>
      <c r="N478" s="417"/>
      <c r="O478" s="417"/>
      <c r="P478" s="417"/>
      <c r="Q478" s="417"/>
      <c r="R478" s="417"/>
      <c r="S478" s="417"/>
      <c r="T478" s="417"/>
      <c r="U478" s="417"/>
      <c r="V478" s="417"/>
      <c r="W478" s="417"/>
      <c r="X478" s="417"/>
      <c r="Y478" s="417"/>
      <c r="Z478" s="417"/>
    </row>
    <row r="479" spans="1:26" ht="12.75" customHeight="1">
      <c r="A479" s="417"/>
      <c r="B479" s="417"/>
      <c r="C479" s="417"/>
      <c r="D479" s="417"/>
      <c r="E479" s="418"/>
      <c r="F479" s="417"/>
      <c r="G479" s="417"/>
      <c r="H479" s="417"/>
      <c r="I479" s="417"/>
      <c r="J479" s="417"/>
      <c r="K479" s="417"/>
      <c r="L479" s="417"/>
      <c r="M479" s="417"/>
      <c r="N479" s="417"/>
      <c r="O479" s="417"/>
      <c r="P479" s="417"/>
      <c r="Q479" s="417"/>
      <c r="R479" s="417"/>
      <c r="S479" s="417"/>
      <c r="T479" s="417"/>
      <c r="U479" s="417"/>
      <c r="V479" s="417"/>
      <c r="W479" s="417"/>
      <c r="X479" s="417"/>
      <c r="Y479" s="417"/>
      <c r="Z479" s="417"/>
    </row>
    <row r="480" spans="1:26" ht="12.75" customHeight="1">
      <c r="A480" s="417"/>
      <c r="B480" s="417"/>
      <c r="C480" s="417"/>
      <c r="D480" s="417"/>
      <c r="E480" s="418"/>
      <c r="F480" s="417"/>
      <c r="G480" s="417"/>
      <c r="H480" s="417"/>
      <c r="I480" s="417"/>
      <c r="J480" s="417"/>
      <c r="K480" s="417"/>
      <c r="L480" s="417"/>
      <c r="M480" s="417"/>
      <c r="N480" s="417"/>
      <c r="O480" s="417"/>
      <c r="P480" s="417"/>
      <c r="Q480" s="417"/>
      <c r="R480" s="417"/>
      <c r="S480" s="417"/>
      <c r="T480" s="417"/>
      <c r="U480" s="417"/>
      <c r="V480" s="417"/>
      <c r="W480" s="417"/>
      <c r="X480" s="417"/>
      <c r="Y480" s="417"/>
      <c r="Z480" s="417"/>
    </row>
    <row r="481" spans="1:26" ht="12.75" customHeight="1">
      <c r="A481" s="417"/>
      <c r="B481" s="417"/>
      <c r="C481" s="417"/>
      <c r="D481" s="417"/>
      <c r="E481" s="418"/>
      <c r="F481" s="417"/>
      <c r="G481" s="417"/>
      <c r="H481" s="417"/>
      <c r="I481" s="417"/>
      <c r="J481" s="417"/>
      <c r="K481" s="417"/>
      <c r="L481" s="417"/>
      <c r="M481" s="417"/>
      <c r="N481" s="417"/>
      <c r="O481" s="417"/>
      <c r="P481" s="417"/>
      <c r="Q481" s="417"/>
      <c r="R481" s="417"/>
      <c r="S481" s="417"/>
      <c r="T481" s="417"/>
      <c r="U481" s="417"/>
      <c r="V481" s="417"/>
      <c r="W481" s="417"/>
      <c r="X481" s="417"/>
      <c r="Y481" s="417"/>
      <c r="Z481" s="417"/>
    </row>
    <row r="482" spans="1:26" ht="12.75" customHeight="1">
      <c r="A482" s="417"/>
      <c r="B482" s="417"/>
      <c r="C482" s="417"/>
      <c r="D482" s="417"/>
      <c r="E482" s="418"/>
      <c r="F482" s="417"/>
      <c r="G482" s="417"/>
      <c r="H482" s="417"/>
      <c r="I482" s="417"/>
      <c r="J482" s="417"/>
      <c r="K482" s="417"/>
      <c r="L482" s="417"/>
      <c r="M482" s="417"/>
      <c r="N482" s="417"/>
      <c r="O482" s="417"/>
      <c r="P482" s="417"/>
      <c r="Q482" s="417"/>
      <c r="R482" s="417"/>
      <c r="S482" s="417"/>
      <c r="T482" s="417"/>
      <c r="U482" s="417"/>
      <c r="V482" s="417"/>
      <c r="W482" s="417"/>
      <c r="X482" s="417"/>
      <c r="Y482" s="417"/>
      <c r="Z482" s="417"/>
    </row>
    <row r="483" spans="1:26" ht="12.75" customHeight="1">
      <c r="A483" s="417"/>
      <c r="B483" s="417"/>
      <c r="C483" s="417"/>
      <c r="D483" s="417"/>
      <c r="E483" s="418"/>
      <c r="F483" s="417"/>
      <c r="G483" s="417"/>
      <c r="H483" s="417"/>
      <c r="I483" s="417"/>
      <c r="J483" s="417"/>
      <c r="K483" s="417"/>
      <c r="L483" s="417"/>
      <c r="M483" s="417"/>
      <c r="N483" s="417"/>
      <c r="O483" s="417"/>
      <c r="P483" s="417"/>
      <c r="Q483" s="417"/>
      <c r="R483" s="417"/>
      <c r="S483" s="417"/>
      <c r="T483" s="417"/>
      <c r="U483" s="417"/>
      <c r="V483" s="417"/>
      <c r="W483" s="417"/>
      <c r="X483" s="417"/>
      <c r="Y483" s="417"/>
      <c r="Z483" s="417"/>
    </row>
    <row r="484" spans="1:26" ht="12.75" customHeight="1">
      <c r="A484" s="417"/>
      <c r="B484" s="417"/>
      <c r="C484" s="417"/>
      <c r="D484" s="417"/>
      <c r="E484" s="418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7"/>
      <c r="T484" s="417"/>
      <c r="U484" s="417"/>
      <c r="V484" s="417"/>
      <c r="W484" s="417"/>
      <c r="X484" s="417"/>
      <c r="Y484" s="417"/>
      <c r="Z484" s="417"/>
    </row>
    <row r="485" spans="1:26" ht="12.75" customHeight="1">
      <c r="A485" s="417"/>
      <c r="B485" s="417"/>
      <c r="C485" s="417"/>
      <c r="D485" s="417"/>
      <c r="E485" s="418"/>
      <c r="F485" s="417"/>
      <c r="G485" s="417"/>
      <c r="H485" s="417"/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7"/>
      <c r="T485" s="417"/>
      <c r="U485" s="417"/>
      <c r="V485" s="417"/>
      <c r="W485" s="417"/>
      <c r="X485" s="417"/>
      <c r="Y485" s="417"/>
      <c r="Z485" s="417"/>
    </row>
    <row r="486" spans="1:26" ht="12.75" customHeight="1">
      <c r="A486" s="417"/>
      <c r="B486" s="417"/>
      <c r="C486" s="417"/>
      <c r="D486" s="417"/>
      <c r="E486" s="418"/>
      <c r="F486" s="417"/>
      <c r="G486" s="417"/>
      <c r="H486" s="417"/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7"/>
      <c r="T486" s="417"/>
      <c r="U486" s="417"/>
      <c r="V486" s="417"/>
      <c r="W486" s="417"/>
      <c r="X486" s="417"/>
      <c r="Y486" s="417"/>
      <c r="Z486" s="417"/>
    </row>
    <row r="487" spans="1:26" ht="12.75" customHeight="1">
      <c r="A487" s="417"/>
      <c r="B487" s="417"/>
      <c r="C487" s="417"/>
      <c r="D487" s="417"/>
      <c r="E487" s="418"/>
      <c r="F487" s="417"/>
      <c r="G487" s="417"/>
      <c r="H487" s="417"/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7"/>
      <c r="T487" s="417"/>
      <c r="U487" s="417"/>
      <c r="V487" s="417"/>
      <c r="W487" s="417"/>
      <c r="X487" s="417"/>
      <c r="Y487" s="417"/>
      <c r="Z487" s="417"/>
    </row>
    <row r="488" spans="1:26" ht="12.75" customHeight="1">
      <c r="A488" s="417"/>
      <c r="B488" s="417"/>
      <c r="C488" s="417"/>
      <c r="D488" s="417"/>
      <c r="E488" s="418"/>
      <c r="F488" s="417"/>
      <c r="G488" s="417"/>
      <c r="H488" s="417"/>
      <c r="I488" s="417"/>
      <c r="J488" s="417"/>
      <c r="K488" s="417"/>
      <c r="L488" s="417"/>
      <c r="M488" s="417"/>
      <c r="N488" s="417"/>
      <c r="O488" s="417"/>
      <c r="P488" s="417"/>
      <c r="Q488" s="417"/>
      <c r="R488" s="417"/>
      <c r="S488" s="417"/>
      <c r="T488" s="417"/>
      <c r="U488" s="417"/>
      <c r="V488" s="417"/>
      <c r="W488" s="417"/>
      <c r="X488" s="417"/>
      <c r="Y488" s="417"/>
      <c r="Z488" s="417"/>
    </row>
    <row r="489" spans="1:26" ht="12.75" customHeight="1">
      <c r="A489" s="417"/>
      <c r="B489" s="417"/>
      <c r="C489" s="417"/>
      <c r="D489" s="417"/>
      <c r="E489" s="418"/>
      <c r="F489" s="417"/>
      <c r="G489" s="417"/>
      <c r="H489" s="417"/>
      <c r="I489" s="417"/>
      <c r="J489" s="417"/>
      <c r="K489" s="417"/>
      <c r="L489" s="417"/>
      <c r="M489" s="417"/>
      <c r="N489" s="417"/>
      <c r="O489" s="417"/>
      <c r="P489" s="417"/>
      <c r="Q489" s="417"/>
      <c r="R489" s="417"/>
      <c r="S489" s="417"/>
      <c r="T489" s="417"/>
      <c r="U489" s="417"/>
      <c r="V489" s="417"/>
      <c r="W489" s="417"/>
      <c r="X489" s="417"/>
      <c r="Y489" s="417"/>
      <c r="Z489" s="417"/>
    </row>
    <row r="490" spans="1:26" ht="12.75" customHeight="1">
      <c r="A490" s="417"/>
      <c r="B490" s="417"/>
      <c r="C490" s="417"/>
      <c r="D490" s="417"/>
      <c r="E490" s="418"/>
      <c r="F490" s="417"/>
      <c r="G490" s="417"/>
      <c r="H490" s="417"/>
      <c r="I490" s="417"/>
      <c r="J490" s="417"/>
      <c r="K490" s="417"/>
      <c r="L490" s="417"/>
      <c r="M490" s="417"/>
      <c r="N490" s="417"/>
      <c r="O490" s="417"/>
      <c r="P490" s="417"/>
      <c r="Q490" s="417"/>
      <c r="R490" s="417"/>
      <c r="S490" s="417"/>
      <c r="T490" s="417"/>
      <c r="U490" s="417"/>
      <c r="V490" s="417"/>
      <c r="W490" s="417"/>
      <c r="X490" s="417"/>
      <c r="Y490" s="417"/>
      <c r="Z490" s="417"/>
    </row>
    <row r="491" spans="1:26" ht="12.75" customHeight="1">
      <c r="A491" s="417"/>
      <c r="B491" s="417"/>
      <c r="C491" s="417"/>
      <c r="D491" s="417"/>
      <c r="E491" s="418"/>
      <c r="F491" s="417"/>
      <c r="G491" s="417"/>
      <c r="H491" s="417"/>
      <c r="I491" s="417"/>
      <c r="J491" s="417"/>
      <c r="K491" s="417"/>
      <c r="L491" s="417"/>
      <c r="M491" s="417"/>
      <c r="N491" s="417"/>
      <c r="O491" s="417"/>
      <c r="P491" s="417"/>
      <c r="Q491" s="417"/>
      <c r="R491" s="417"/>
      <c r="S491" s="417"/>
      <c r="T491" s="417"/>
      <c r="U491" s="417"/>
      <c r="V491" s="417"/>
      <c r="W491" s="417"/>
      <c r="X491" s="417"/>
      <c r="Y491" s="417"/>
      <c r="Z491" s="417"/>
    </row>
    <row r="492" spans="1:26" ht="12.75" customHeight="1">
      <c r="A492" s="417"/>
      <c r="B492" s="417"/>
      <c r="C492" s="417"/>
      <c r="D492" s="417"/>
      <c r="E492" s="418"/>
      <c r="F492" s="417"/>
      <c r="G492" s="417"/>
      <c r="H492" s="417"/>
      <c r="I492" s="417"/>
      <c r="J492" s="417"/>
      <c r="K492" s="417"/>
      <c r="L492" s="417"/>
      <c r="M492" s="417"/>
      <c r="N492" s="417"/>
      <c r="O492" s="417"/>
      <c r="P492" s="417"/>
      <c r="Q492" s="417"/>
      <c r="R492" s="417"/>
      <c r="S492" s="417"/>
      <c r="T492" s="417"/>
      <c r="U492" s="417"/>
      <c r="V492" s="417"/>
      <c r="W492" s="417"/>
      <c r="X492" s="417"/>
      <c r="Y492" s="417"/>
      <c r="Z492" s="417"/>
    </row>
    <row r="493" spans="1:26" ht="12.75" customHeight="1">
      <c r="A493" s="417"/>
      <c r="B493" s="417"/>
      <c r="C493" s="417"/>
      <c r="D493" s="417"/>
      <c r="E493" s="418"/>
      <c r="F493" s="417"/>
      <c r="G493" s="417"/>
      <c r="H493" s="417"/>
      <c r="I493" s="417"/>
      <c r="J493" s="417"/>
      <c r="K493" s="417"/>
      <c r="L493" s="417"/>
      <c r="M493" s="417"/>
      <c r="N493" s="417"/>
      <c r="O493" s="417"/>
      <c r="P493" s="417"/>
      <c r="Q493" s="417"/>
      <c r="R493" s="417"/>
      <c r="S493" s="417"/>
      <c r="T493" s="417"/>
      <c r="U493" s="417"/>
      <c r="V493" s="417"/>
      <c r="W493" s="417"/>
      <c r="X493" s="417"/>
      <c r="Y493" s="417"/>
      <c r="Z493" s="417"/>
    </row>
    <row r="494" spans="1:26" ht="12.75" customHeight="1">
      <c r="A494" s="417"/>
      <c r="B494" s="417"/>
      <c r="C494" s="417"/>
      <c r="D494" s="417"/>
      <c r="E494" s="418"/>
      <c r="F494" s="417"/>
      <c r="G494" s="417"/>
      <c r="H494" s="417"/>
      <c r="I494" s="417"/>
      <c r="J494" s="417"/>
      <c r="K494" s="417"/>
      <c r="L494" s="417"/>
      <c r="M494" s="417"/>
      <c r="N494" s="417"/>
      <c r="O494" s="417"/>
      <c r="P494" s="417"/>
      <c r="Q494" s="417"/>
      <c r="R494" s="417"/>
      <c r="S494" s="417"/>
      <c r="T494" s="417"/>
      <c r="U494" s="417"/>
      <c r="V494" s="417"/>
      <c r="W494" s="417"/>
      <c r="X494" s="417"/>
      <c r="Y494" s="417"/>
      <c r="Z494" s="417"/>
    </row>
    <row r="495" spans="1:26" ht="12.75" customHeight="1">
      <c r="A495" s="417"/>
      <c r="B495" s="417"/>
      <c r="C495" s="417"/>
      <c r="D495" s="417"/>
      <c r="E495" s="418"/>
      <c r="F495" s="417"/>
      <c r="G495" s="417"/>
      <c r="H495" s="417"/>
      <c r="I495" s="417"/>
      <c r="J495" s="417"/>
      <c r="K495" s="417"/>
      <c r="L495" s="417"/>
      <c r="M495" s="417"/>
      <c r="N495" s="417"/>
      <c r="O495" s="417"/>
      <c r="P495" s="417"/>
      <c r="Q495" s="417"/>
      <c r="R495" s="417"/>
      <c r="S495" s="417"/>
      <c r="T495" s="417"/>
      <c r="U495" s="417"/>
      <c r="V495" s="417"/>
      <c r="W495" s="417"/>
      <c r="X495" s="417"/>
      <c r="Y495" s="417"/>
      <c r="Z495" s="417"/>
    </row>
    <row r="496" spans="1:26" ht="12.75" customHeight="1">
      <c r="A496" s="417"/>
      <c r="B496" s="417"/>
      <c r="C496" s="417"/>
      <c r="D496" s="417"/>
      <c r="E496" s="418"/>
      <c r="F496" s="417"/>
      <c r="G496" s="417"/>
      <c r="H496" s="417"/>
      <c r="I496" s="417"/>
      <c r="J496" s="417"/>
      <c r="K496" s="417"/>
      <c r="L496" s="417"/>
      <c r="M496" s="417"/>
      <c r="N496" s="417"/>
      <c r="O496" s="417"/>
      <c r="P496" s="417"/>
      <c r="Q496" s="417"/>
      <c r="R496" s="417"/>
      <c r="S496" s="417"/>
      <c r="T496" s="417"/>
      <c r="U496" s="417"/>
      <c r="V496" s="417"/>
      <c r="W496" s="417"/>
      <c r="X496" s="417"/>
      <c r="Y496" s="417"/>
      <c r="Z496" s="417"/>
    </row>
    <row r="497" spans="1:26" ht="12.75" customHeight="1">
      <c r="A497" s="417"/>
      <c r="B497" s="417"/>
      <c r="C497" s="417"/>
      <c r="D497" s="417"/>
      <c r="E497" s="418"/>
      <c r="F497" s="417"/>
      <c r="G497" s="417"/>
      <c r="H497" s="417"/>
      <c r="I497" s="417"/>
      <c r="J497" s="417"/>
      <c r="K497" s="417"/>
      <c r="L497" s="417"/>
      <c r="M497" s="417"/>
      <c r="N497" s="417"/>
      <c r="O497" s="417"/>
      <c r="P497" s="417"/>
      <c r="Q497" s="417"/>
      <c r="R497" s="417"/>
      <c r="S497" s="417"/>
      <c r="T497" s="417"/>
      <c r="U497" s="417"/>
      <c r="V497" s="417"/>
      <c r="W497" s="417"/>
      <c r="X497" s="417"/>
      <c r="Y497" s="417"/>
      <c r="Z497" s="417"/>
    </row>
    <row r="498" spans="1:26" ht="12.75" customHeight="1">
      <c r="A498" s="417"/>
      <c r="B498" s="417"/>
      <c r="C498" s="417"/>
      <c r="D498" s="417"/>
      <c r="E498" s="418"/>
      <c r="F498" s="417"/>
      <c r="G498" s="417"/>
      <c r="H498" s="417"/>
      <c r="I498" s="417"/>
      <c r="J498" s="417"/>
      <c r="K498" s="417"/>
      <c r="L498" s="417"/>
      <c r="M498" s="417"/>
      <c r="N498" s="417"/>
      <c r="O498" s="417"/>
      <c r="P498" s="417"/>
      <c r="Q498" s="417"/>
      <c r="R498" s="417"/>
      <c r="S498" s="417"/>
      <c r="T498" s="417"/>
      <c r="U498" s="417"/>
      <c r="V498" s="417"/>
      <c r="W498" s="417"/>
      <c r="X498" s="417"/>
      <c r="Y498" s="417"/>
      <c r="Z498" s="417"/>
    </row>
    <row r="499" spans="1:26" ht="12.75" customHeight="1">
      <c r="A499" s="417"/>
      <c r="B499" s="417"/>
      <c r="C499" s="417"/>
      <c r="D499" s="417"/>
      <c r="E499" s="418"/>
      <c r="F499" s="417"/>
      <c r="G499" s="417"/>
      <c r="H499" s="417"/>
      <c r="I499" s="417"/>
      <c r="J499" s="417"/>
      <c r="K499" s="417"/>
      <c r="L499" s="417"/>
      <c r="M499" s="417"/>
      <c r="N499" s="417"/>
      <c r="O499" s="417"/>
      <c r="P499" s="417"/>
      <c r="Q499" s="417"/>
      <c r="R499" s="417"/>
      <c r="S499" s="417"/>
      <c r="T499" s="417"/>
      <c r="U499" s="417"/>
      <c r="V499" s="417"/>
      <c r="W499" s="417"/>
      <c r="X499" s="417"/>
      <c r="Y499" s="417"/>
      <c r="Z499" s="417"/>
    </row>
    <row r="500" spans="1:26" ht="12.75" customHeight="1">
      <c r="A500" s="417"/>
      <c r="B500" s="417"/>
      <c r="C500" s="417"/>
      <c r="D500" s="417"/>
      <c r="E500" s="418"/>
      <c r="F500" s="417"/>
      <c r="G500" s="417"/>
      <c r="H500" s="417"/>
      <c r="I500" s="417"/>
      <c r="J500" s="417"/>
      <c r="K500" s="417"/>
      <c r="L500" s="417"/>
      <c r="M500" s="417"/>
      <c r="N500" s="417"/>
      <c r="O500" s="417"/>
      <c r="P500" s="417"/>
      <c r="Q500" s="417"/>
      <c r="R500" s="417"/>
      <c r="S500" s="417"/>
      <c r="T500" s="417"/>
      <c r="U500" s="417"/>
      <c r="V500" s="417"/>
      <c r="W500" s="417"/>
      <c r="X500" s="417"/>
      <c r="Y500" s="417"/>
      <c r="Z500" s="417"/>
    </row>
    <row r="501" spans="1:26" ht="12.75" customHeight="1">
      <c r="A501" s="417"/>
      <c r="B501" s="417"/>
      <c r="C501" s="417"/>
      <c r="D501" s="417"/>
      <c r="E501" s="418"/>
      <c r="F501" s="417"/>
      <c r="G501" s="417"/>
      <c r="H501" s="417"/>
      <c r="I501" s="417"/>
      <c r="J501" s="417"/>
      <c r="K501" s="417"/>
      <c r="L501" s="417"/>
      <c r="M501" s="417"/>
      <c r="N501" s="417"/>
      <c r="O501" s="417"/>
      <c r="P501" s="417"/>
      <c r="Q501" s="417"/>
      <c r="R501" s="417"/>
      <c r="S501" s="417"/>
      <c r="T501" s="417"/>
      <c r="U501" s="417"/>
      <c r="V501" s="417"/>
      <c r="W501" s="417"/>
      <c r="X501" s="417"/>
      <c r="Y501" s="417"/>
      <c r="Z501" s="417"/>
    </row>
    <row r="502" spans="1:26" ht="12.75" customHeight="1">
      <c r="A502" s="417"/>
      <c r="B502" s="417"/>
      <c r="C502" s="417"/>
      <c r="D502" s="417"/>
      <c r="E502" s="418"/>
      <c r="F502" s="417"/>
      <c r="G502" s="417"/>
      <c r="H502" s="417"/>
      <c r="I502" s="417"/>
      <c r="J502" s="417"/>
      <c r="K502" s="417"/>
      <c r="L502" s="417"/>
      <c r="M502" s="417"/>
      <c r="N502" s="417"/>
      <c r="O502" s="417"/>
      <c r="P502" s="417"/>
      <c r="Q502" s="417"/>
      <c r="R502" s="417"/>
      <c r="S502" s="417"/>
      <c r="T502" s="417"/>
      <c r="U502" s="417"/>
      <c r="V502" s="417"/>
      <c r="W502" s="417"/>
      <c r="X502" s="417"/>
      <c r="Y502" s="417"/>
      <c r="Z502" s="417"/>
    </row>
    <row r="503" spans="1:26" ht="12.75" customHeight="1">
      <c r="A503" s="417"/>
      <c r="B503" s="417"/>
      <c r="C503" s="417"/>
      <c r="D503" s="417"/>
      <c r="E503" s="418"/>
      <c r="F503" s="417"/>
      <c r="G503" s="417"/>
      <c r="H503" s="417"/>
      <c r="I503" s="417"/>
      <c r="J503" s="417"/>
      <c r="K503" s="417"/>
      <c r="L503" s="417"/>
      <c r="M503" s="417"/>
      <c r="N503" s="417"/>
      <c r="O503" s="417"/>
      <c r="P503" s="417"/>
      <c r="Q503" s="417"/>
      <c r="R503" s="417"/>
      <c r="S503" s="417"/>
      <c r="T503" s="417"/>
      <c r="U503" s="417"/>
      <c r="V503" s="417"/>
      <c r="W503" s="417"/>
      <c r="X503" s="417"/>
      <c r="Y503" s="417"/>
      <c r="Z503" s="417"/>
    </row>
    <row r="504" spans="1:26" ht="12.75" customHeight="1">
      <c r="A504" s="417"/>
      <c r="B504" s="417"/>
      <c r="C504" s="417"/>
      <c r="D504" s="417"/>
      <c r="E504" s="418"/>
      <c r="F504" s="417"/>
      <c r="G504" s="417"/>
      <c r="H504" s="417"/>
      <c r="I504" s="417"/>
      <c r="J504" s="417"/>
      <c r="K504" s="417"/>
      <c r="L504" s="417"/>
      <c r="M504" s="417"/>
      <c r="N504" s="417"/>
      <c r="O504" s="417"/>
      <c r="P504" s="417"/>
      <c r="Q504" s="417"/>
      <c r="R504" s="417"/>
      <c r="S504" s="417"/>
      <c r="T504" s="417"/>
      <c r="U504" s="417"/>
      <c r="V504" s="417"/>
      <c r="W504" s="417"/>
      <c r="X504" s="417"/>
      <c r="Y504" s="417"/>
      <c r="Z504" s="417"/>
    </row>
    <row r="505" spans="1:26" ht="12.75" customHeight="1">
      <c r="A505" s="417"/>
      <c r="B505" s="417"/>
      <c r="C505" s="417"/>
      <c r="D505" s="417"/>
      <c r="E505" s="418"/>
      <c r="F505" s="417"/>
      <c r="G505" s="417"/>
      <c r="H505" s="417"/>
      <c r="I505" s="417"/>
      <c r="J505" s="417"/>
      <c r="K505" s="417"/>
      <c r="L505" s="417"/>
      <c r="M505" s="417"/>
      <c r="N505" s="417"/>
      <c r="O505" s="417"/>
      <c r="P505" s="417"/>
      <c r="Q505" s="417"/>
      <c r="R505" s="417"/>
      <c r="S505" s="417"/>
      <c r="T505" s="417"/>
      <c r="U505" s="417"/>
      <c r="V505" s="417"/>
      <c r="W505" s="417"/>
      <c r="X505" s="417"/>
      <c r="Y505" s="417"/>
      <c r="Z505" s="417"/>
    </row>
    <row r="506" spans="1:26" ht="12.75" customHeight="1">
      <c r="A506" s="417"/>
      <c r="B506" s="417"/>
      <c r="C506" s="417"/>
      <c r="D506" s="417"/>
      <c r="E506" s="418"/>
      <c r="F506" s="417"/>
      <c r="G506" s="417"/>
      <c r="H506" s="417"/>
      <c r="I506" s="417"/>
      <c r="J506" s="417"/>
      <c r="K506" s="417"/>
      <c r="L506" s="417"/>
      <c r="M506" s="417"/>
      <c r="N506" s="417"/>
      <c r="O506" s="417"/>
      <c r="P506" s="417"/>
      <c r="Q506" s="417"/>
      <c r="R506" s="417"/>
      <c r="S506" s="417"/>
      <c r="T506" s="417"/>
      <c r="U506" s="417"/>
      <c r="V506" s="417"/>
      <c r="W506" s="417"/>
      <c r="X506" s="417"/>
      <c r="Y506" s="417"/>
      <c r="Z506" s="417"/>
    </row>
    <row r="507" spans="1:26" ht="12.75" customHeight="1">
      <c r="A507" s="417"/>
      <c r="B507" s="417"/>
      <c r="C507" s="417"/>
      <c r="D507" s="417"/>
      <c r="E507" s="418"/>
      <c r="F507" s="417"/>
      <c r="G507" s="417"/>
      <c r="H507" s="417"/>
      <c r="I507" s="417"/>
      <c r="J507" s="417"/>
      <c r="K507" s="417"/>
      <c r="L507" s="417"/>
      <c r="M507" s="417"/>
      <c r="N507" s="417"/>
      <c r="O507" s="417"/>
      <c r="P507" s="417"/>
      <c r="Q507" s="417"/>
      <c r="R507" s="417"/>
      <c r="S507" s="417"/>
      <c r="T507" s="417"/>
      <c r="U507" s="417"/>
      <c r="V507" s="417"/>
      <c r="W507" s="417"/>
      <c r="X507" s="417"/>
      <c r="Y507" s="417"/>
      <c r="Z507" s="417"/>
    </row>
    <row r="508" spans="1:26" ht="12.75" customHeight="1">
      <c r="A508" s="417"/>
      <c r="B508" s="417"/>
      <c r="C508" s="417"/>
      <c r="D508" s="417"/>
      <c r="E508" s="418"/>
      <c r="F508" s="417"/>
      <c r="G508" s="417"/>
      <c r="H508" s="417"/>
      <c r="I508" s="417"/>
      <c r="J508" s="417"/>
      <c r="K508" s="417"/>
      <c r="L508" s="417"/>
      <c r="M508" s="417"/>
      <c r="N508" s="417"/>
      <c r="O508" s="417"/>
      <c r="P508" s="417"/>
      <c r="Q508" s="417"/>
      <c r="R508" s="417"/>
      <c r="S508" s="417"/>
      <c r="T508" s="417"/>
      <c r="U508" s="417"/>
      <c r="V508" s="417"/>
      <c r="W508" s="417"/>
      <c r="X508" s="417"/>
      <c r="Y508" s="417"/>
      <c r="Z508" s="417"/>
    </row>
    <row r="509" spans="1:26" ht="12.75" customHeight="1">
      <c r="A509" s="417"/>
      <c r="B509" s="417"/>
      <c r="C509" s="417"/>
      <c r="D509" s="417"/>
      <c r="E509" s="418"/>
      <c r="F509" s="417"/>
      <c r="G509" s="417"/>
      <c r="H509" s="417"/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17"/>
      <c r="T509" s="417"/>
      <c r="U509" s="417"/>
      <c r="V509" s="417"/>
      <c r="W509" s="417"/>
      <c r="X509" s="417"/>
      <c r="Y509" s="417"/>
      <c r="Z509" s="417"/>
    </row>
    <row r="510" spans="1:26" ht="12.75" customHeight="1">
      <c r="A510" s="417"/>
      <c r="B510" s="417"/>
      <c r="C510" s="417"/>
      <c r="D510" s="417"/>
      <c r="E510" s="418"/>
      <c r="F510" s="417"/>
      <c r="G510" s="417"/>
      <c r="H510" s="417"/>
      <c r="I510" s="417"/>
      <c r="J510" s="417"/>
      <c r="K510" s="417"/>
      <c r="L510" s="417"/>
      <c r="M510" s="417"/>
      <c r="N510" s="417"/>
      <c r="O510" s="417"/>
      <c r="P510" s="417"/>
      <c r="Q510" s="417"/>
      <c r="R510" s="417"/>
      <c r="S510" s="417"/>
      <c r="T510" s="417"/>
      <c r="U510" s="417"/>
      <c r="V510" s="417"/>
      <c r="W510" s="417"/>
      <c r="X510" s="417"/>
      <c r="Y510" s="417"/>
      <c r="Z510" s="417"/>
    </row>
    <row r="511" spans="1:26" ht="12.75" customHeight="1">
      <c r="A511" s="417"/>
      <c r="B511" s="417"/>
      <c r="C511" s="417"/>
      <c r="D511" s="417"/>
      <c r="E511" s="418"/>
      <c r="F511" s="417"/>
      <c r="G511" s="417"/>
      <c r="H511" s="417"/>
      <c r="I511" s="417"/>
      <c r="J511" s="417"/>
      <c r="K511" s="417"/>
      <c r="L511" s="417"/>
      <c r="M511" s="417"/>
      <c r="N511" s="417"/>
      <c r="O511" s="417"/>
      <c r="P511" s="417"/>
      <c r="Q511" s="417"/>
      <c r="R511" s="417"/>
      <c r="S511" s="417"/>
      <c r="T511" s="417"/>
      <c r="U511" s="417"/>
      <c r="V511" s="417"/>
      <c r="W511" s="417"/>
      <c r="X511" s="417"/>
      <c r="Y511" s="417"/>
      <c r="Z511" s="417"/>
    </row>
    <row r="512" spans="1:26" ht="12.75" customHeight="1">
      <c r="A512" s="417"/>
      <c r="B512" s="417"/>
      <c r="C512" s="417"/>
      <c r="D512" s="417"/>
      <c r="E512" s="418"/>
      <c r="F512" s="417"/>
      <c r="G512" s="417"/>
      <c r="H512" s="417"/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17"/>
      <c r="T512" s="417"/>
      <c r="U512" s="417"/>
      <c r="V512" s="417"/>
      <c r="W512" s="417"/>
      <c r="X512" s="417"/>
      <c r="Y512" s="417"/>
      <c r="Z512" s="417"/>
    </row>
    <row r="513" spans="1:26" ht="12.75" customHeight="1">
      <c r="A513" s="417"/>
      <c r="B513" s="417"/>
      <c r="C513" s="417"/>
      <c r="D513" s="417"/>
      <c r="E513" s="418"/>
      <c r="F513" s="417"/>
      <c r="G513" s="417"/>
      <c r="H513" s="417"/>
      <c r="I513" s="417"/>
      <c r="J513" s="417"/>
      <c r="K513" s="417"/>
      <c r="L513" s="417"/>
      <c r="M513" s="417"/>
      <c r="N513" s="417"/>
      <c r="O513" s="417"/>
      <c r="P513" s="417"/>
      <c r="Q513" s="417"/>
      <c r="R513" s="417"/>
      <c r="S513" s="417"/>
      <c r="T513" s="417"/>
      <c r="U513" s="417"/>
      <c r="V513" s="417"/>
      <c r="W513" s="417"/>
      <c r="X513" s="417"/>
      <c r="Y513" s="417"/>
      <c r="Z513" s="417"/>
    </row>
    <row r="514" spans="1:26" ht="12.75" customHeight="1">
      <c r="A514" s="417"/>
      <c r="B514" s="417"/>
      <c r="C514" s="417"/>
      <c r="D514" s="417"/>
      <c r="E514" s="418"/>
      <c r="F514" s="417"/>
      <c r="G514" s="417"/>
      <c r="H514" s="417"/>
      <c r="I514" s="417"/>
      <c r="J514" s="417"/>
      <c r="K514" s="417"/>
      <c r="L514" s="417"/>
      <c r="M514" s="417"/>
      <c r="N514" s="417"/>
      <c r="O514" s="417"/>
      <c r="P514" s="417"/>
      <c r="Q514" s="417"/>
      <c r="R514" s="417"/>
      <c r="S514" s="417"/>
      <c r="T514" s="417"/>
      <c r="U514" s="417"/>
      <c r="V514" s="417"/>
      <c r="W514" s="417"/>
      <c r="X514" s="417"/>
      <c r="Y514" s="417"/>
      <c r="Z514" s="417"/>
    </row>
    <row r="515" spans="1:26" ht="12.75" customHeight="1">
      <c r="A515" s="417"/>
      <c r="B515" s="417"/>
      <c r="C515" s="417"/>
      <c r="D515" s="417"/>
      <c r="E515" s="418"/>
      <c r="F515" s="417"/>
      <c r="G515" s="417"/>
      <c r="H515" s="417"/>
      <c r="I515" s="417"/>
      <c r="J515" s="417"/>
      <c r="K515" s="417"/>
      <c r="L515" s="417"/>
      <c r="M515" s="417"/>
      <c r="N515" s="417"/>
      <c r="O515" s="417"/>
      <c r="P515" s="417"/>
      <c r="Q515" s="417"/>
      <c r="R515" s="417"/>
      <c r="S515" s="417"/>
      <c r="T515" s="417"/>
      <c r="U515" s="417"/>
      <c r="V515" s="417"/>
      <c r="W515" s="417"/>
      <c r="X515" s="417"/>
      <c r="Y515" s="417"/>
      <c r="Z515" s="417"/>
    </row>
    <row r="516" spans="1:26" ht="12.75" customHeight="1">
      <c r="A516" s="417"/>
      <c r="B516" s="417"/>
      <c r="C516" s="417"/>
      <c r="D516" s="417"/>
      <c r="E516" s="418"/>
      <c r="F516" s="417"/>
      <c r="G516" s="417"/>
      <c r="H516" s="417"/>
      <c r="I516" s="417"/>
      <c r="J516" s="417"/>
      <c r="K516" s="417"/>
      <c r="L516" s="417"/>
      <c r="M516" s="417"/>
      <c r="N516" s="417"/>
      <c r="O516" s="417"/>
      <c r="P516" s="417"/>
      <c r="Q516" s="417"/>
      <c r="R516" s="417"/>
      <c r="S516" s="417"/>
      <c r="T516" s="417"/>
      <c r="U516" s="417"/>
      <c r="V516" s="417"/>
      <c r="W516" s="417"/>
      <c r="X516" s="417"/>
      <c r="Y516" s="417"/>
      <c r="Z516" s="417"/>
    </row>
    <row r="517" spans="1:26" ht="12.75" customHeight="1">
      <c r="A517" s="417"/>
      <c r="B517" s="417"/>
      <c r="C517" s="417"/>
      <c r="D517" s="417"/>
      <c r="E517" s="418"/>
      <c r="F517" s="417"/>
      <c r="G517" s="417"/>
      <c r="H517" s="417"/>
      <c r="I517" s="417"/>
      <c r="J517" s="417"/>
      <c r="K517" s="417"/>
      <c r="L517" s="417"/>
      <c r="M517" s="417"/>
      <c r="N517" s="417"/>
      <c r="O517" s="417"/>
      <c r="P517" s="417"/>
      <c r="Q517" s="417"/>
      <c r="R517" s="417"/>
      <c r="S517" s="417"/>
      <c r="T517" s="417"/>
      <c r="U517" s="417"/>
      <c r="V517" s="417"/>
      <c r="W517" s="417"/>
      <c r="X517" s="417"/>
      <c r="Y517" s="417"/>
      <c r="Z517" s="417"/>
    </row>
    <row r="518" spans="1:26" ht="12.75" customHeight="1">
      <c r="A518" s="417"/>
      <c r="B518" s="417"/>
      <c r="C518" s="417"/>
      <c r="D518" s="417"/>
      <c r="E518" s="418"/>
      <c r="F518" s="417"/>
      <c r="G518" s="417"/>
      <c r="H518" s="417"/>
      <c r="I518" s="417"/>
      <c r="J518" s="417"/>
      <c r="K518" s="417"/>
      <c r="L518" s="417"/>
      <c r="M518" s="417"/>
      <c r="N518" s="417"/>
      <c r="O518" s="417"/>
      <c r="P518" s="417"/>
      <c r="Q518" s="417"/>
      <c r="R518" s="417"/>
      <c r="S518" s="417"/>
      <c r="T518" s="417"/>
      <c r="U518" s="417"/>
      <c r="V518" s="417"/>
      <c r="W518" s="417"/>
      <c r="X518" s="417"/>
      <c r="Y518" s="417"/>
      <c r="Z518" s="417"/>
    </row>
    <row r="519" spans="1:26" ht="12.75" customHeight="1">
      <c r="A519" s="417"/>
      <c r="B519" s="417"/>
      <c r="C519" s="417"/>
      <c r="D519" s="417"/>
      <c r="E519" s="418"/>
      <c r="F519" s="417"/>
      <c r="G519" s="417"/>
      <c r="H519" s="417"/>
      <c r="I519" s="417"/>
      <c r="J519" s="417"/>
      <c r="K519" s="417"/>
      <c r="L519" s="417"/>
      <c r="M519" s="417"/>
      <c r="N519" s="417"/>
      <c r="O519" s="417"/>
      <c r="P519" s="417"/>
      <c r="Q519" s="417"/>
      <c r="R519" s="417"/>
      <c r="S519" s="417"/>
      <c r="T519" s="417"/>
      <c r="U519" s="417"/>
      <c r="V519" s="417"/>
      <c r="W519" s="417"/>
      <c r="X519" s="417"/>
      <c r="Y519" s="417"/>
      <c r="Z519" s="417"/>
    </row>
    <row r="520" spans="1:26" ht="12.75" customHeight="1">
      <c r="A520" s="417"/>
      <c r="B520" s="417"/>
      <c r="C520" s="417"/>
      <c r="D520" s="417"/>
      <c r="E520" s="418"/>
      <c r="F520" s="417"/>
      <c r="G520" s="417"/>
      <c r="H520" s="417"/>
      <c r="I520" s="417"/>
      <c r="J520" s="417"/>
      <c r="K520" s="417"/>
      <c r="L520" s="417"/>
      <c r="M520" s="417"/>
      <c r="N520" s="417"/>
      <c r="O520" s="417"/>
      <c r="P520" s="417"/>
      <c r="Q520" s="417"/>
      <c r="R520" s="417"/>
      <c r="S520" s="417"/>
      <c r="T520" s="417"/>
      <c r="U520" s="417"/>
      <c r="V520" s="417"/>
      <c r="W520" s="417"/>
      <c r="X520" s="417"/>
      <c r="Y520" s="417"/>
      <c r="Z520" s="417"/>
    </row>
    <row r="521" spans="1:26" ht="12.75" customHeight="1">
      <c r="A521" s="417"/>
      <c r="B521" s="417"/>
      <c r="C521" s="417"/>
      <c r="D521" s="417"/>
      <c r="E521" s="418"/>
      <c r="F521" s="417"/>
      <c r="G521" s="417"/>
      <c r="H521" s="417"/>
      <c r="I521" s="417"/>
      <c r="J521" s="417"/>
      <c r="K521" s="417"/>
      <c r="L521" s="417"/>
      <c r="M521" s="417"/>
      <c r="N521" s="417"/>
      <c r="O521" s="417"/>
      <c r="P521" s="417"/>
      <c r="Q521" s="417"/>
      <c r="R521" s="417"/>
      <c r="S521" s="417"/>
      <c r="T521" s="417"/>
      <c r="U521" s="417"/>
      <c r="V521" s="417"/>
      <c r="W521" s="417"/>
      <c r="X521" s="417"/>
      <c r="Y521" s="417"/>
      <c r="Z521" s="417"/>
    </row>
    <row r="522" spans="1:26" ht="12.75" customHeight="1">
      <c r="A522" s="417"/>
      <c r="B522" s="417"/>
      <c r="C522" s="417"/>
      <c r="D522" s="417"/>
      <c r="E522" s="418"/>
      <c r="F522" s="417"/>
      <c r="G522" s="417"/>
      <c r="H522" s="417"/>
      <c r="I522" s="417"/>
      <c r="J522" s="417"/>
      <c r="K522" s="417"/>
      <c r="L522" s="417"/>
      <c r="M522" s="417"/>
      <c r="N522" s="417"/>
      <c r="O522" s="417"/>
      <c r="P522" s="417"/>
      <c r="Q522" s="417"/>
      <c r="R522" s="417"/>
      <c r="S522" s="417"/>
      <c r="T522" s="417"/>
      <c r="U522" s="417"/>
      <c r="V522" s="417"/>
      <c r="W522" s="417"/>
      <c r="X522" s="417"/>
      <c r="Y522" s="417"/>
      <c r="Z522" s="417"/>
    </row>
    <row r="523" spans="1:26" ht="12.75" customHeight="1">
      <c r="A523" s="417"/>
      <c r="B523" s="417"/>
      <c r="C523" s="417"/>
      <c r="D523" s="417"/>
      <c r="E523" s="418"/>
      <c r="F523" s="417"/>
      <c r="G523" s="417"/>
      <c r="H523" s="417"/>
      <c r="I523" s="417"/>
      <c r="J523" s="417"/>
      <c r="K523" s="417"/>
      <c r="L523" s="417"/>
      <c r="M523" s="417"/>
      <c r="N523" s="417"/>
      <c r="O523" s="417"/>
      <c r="P523" s="417"/>
      <c r="Q523" s="417"/>
      <c r="R523" s="417"/>
      <c r="S523" s="417"/>
      <c r="T523" s="417"/>
      <c r="U523" s="417"/>
      <c r="V523" s="417"/>
      <c r="W523" s="417"/>
      <c r="X523" s="417"/>
      <c r="Y523" s="417"/>
      <c r="Z523" s="417"/>
    </row>
    <row r="524" spans="1:26" ht="12.75" customHeight="1">
      <c r="A524" s="417"/>
      <c r="B524" s="417"/>
      <c r="C524" s="417"/>
      <c r="D524" s="417"/>
      <c r="E524" s="418"/>
      <c r="F524" s="417"/>
      <c r="G524" s="417"/>
      <c r="H524" s="417"/>
      <c r="I524" s="417"/>
      <c r="J524" s="417"/>
      <c r="K524" s="417"/>
      <c r="L524" s="417"/>
      <c r="M524" s="417"/>
      <c r="N524" s="417"/>
      <c r="O524" s="417"/>
      <c r="P524" s="417"/>
      <c r="Q524" s="417"/>
      <c r="R524" s="417"/>
      <c r="S524" s="417"/>
      <c r="T524" s="417"/>
      <c r="U524" s="417"/>
      <c r="V524" s="417"/>
      <c r="W524" s="417"/>
      <c r="X524" s="417"/>
      <c r="Y524" s="417"/>
      <c r="Z524" s="417"/>
    </row>
    <row r="525" spans="1:26" ht="12.75" customHeight="1">
      <c r="A525" s="417"/>
      <c r="B525" s="417"/>
      <c r="C525" s="417"/>
      <c r="D525" s="417"/>
      <c r="E525" s="418"/>
      <c r="F525" s="417"/>
      <c r="G525" s="417"/>
      <c r="H525" s="417"/>
      <c r="I525" s="417"/>
      <c r="J525" s="417"/>
      <c r="K525" s="417"/>
      <c r="L525" s="417"/>
      <c r="M525" s="417"/>
      <c r="N525" s="417"/>
      <c r="O525" s="417"/>
      <c r="P525" s="417"/>
      <c r="Q525" s="417"/>
      <c r="R525" s="417"/>
      <c r="S525" s="417"/>
      <c r="T525" s="417"/>
      <c r="U525" s="417"/>
      <c r="V525" s="417"/>
      <c r="W525" s="417"/>
      <c r="X525" s="417"/>
      <c r="Y525" s="417"/>
      <c r="Z525" s="417"/>
    </row>
    <row r="526" spans="1:26" ht="12.75" customHeight="1">
      <c r="A526" s="417"/>
      <c r="B526" s="417"/>
      <c r="C526" s="417"/>
      <c r="D526" s="417"/>
      <c r="E526" s="418"/>
      <c r="F526" s="417"/>
      <c r="G526" s="417"/>
      <c r="H526" s="417"/>
      <c r="I526" s="417"/>
      <c r="J526" s="417"/>
      <c r="K526" s="417"/>
      <c r="L526" s="417"/>
      <c r="M526" s="417"/>
      <c r="N526" s="417"/>
      <c r="O526" s="417"/>
      <c r="P526" s="417"/>
      <c r="Q526" s="417"/>
      <c r="R526" s="417"/>
      <c r="S526" s="417"/>
      <c r="T526" s="417"/>
      <c r="U526" s="417"/>
      <c r="V526" s="417"/>
      <c r="W526" s="417"/>
      <c r="X526" s="417"/>
      <c r="Y526" s="417"/>
      <c r="Z526" s="417"/>
    </row>
    <row r="527" spans="1:26" ht="12.75" customHeight="1">
      <c r="A527" s="417"/>
      <c r="B527" s="417"/>
      <c r="C527" s="417"/>
      <c r="D527" s="417"/>
      <c r="E527" s="418"/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17"/>
      <c r="T527" s="417"/>
      <c r="U527" s="417"/>
      <c r="V527" s="417"/>
      <c r="W527" s="417"/>
      <c r="X527" s="417"/>
      <c r="Y527" s="417"/>
      <c r="Z527" s="417"/>
    </row>
    <row r="528" spans="1:26" ht="12.75" customHeight="1">
      <c r="A528" s="417"/>
      <c r="B528" s="417"/>
      <c r="C528" s="417"/>
      <c r="D528" s="417"/>
      <c r="E528" s="418"/>
      <c r="F528" s="417"/>
      <c r="G528" s="417"/>
      <c r="H528" s="417"/>
      <c r="I528" s="417"/>
      <c r="J528" s="417"/>
      <c r="K528" s="417"/>
      <c r="L528" s="417"/>
      <c r="M528" s="417"/>
      <c r="N528" s="417"/>
      <c r="O528" s="417"/>
      <c r="P528" s="417"/>
      <c r="Q528" s="417"/>
      <c r="R528" s="417"/>
      <c r="S528" s="417"/>
      <c r="T528" s="417"/>
      <c r="U528" s="417"/>
      <c r="V528" s="417"/>
      <c r="W528" s="417"/>
      <c r="X528" s="417"/>
      <c r="Y528" s="417"/>
      <c r="Z528" s="417"/>
    </row>
    <row r="529" spans="1:26" ht="12.75" customHeight="1">
      <c r="A529" s="417"/>
      <c r="B529" s="417"/>
      <c r="C529" s="417"/>
      <c r="D529" s="417"/>
      <c r="E529" s="418"/>
      <c r="F529" s="417"/>
      <c r="G529" s="417"/>
      <c r="H529" s="417"/>
      <c r="I529" s="417"/>
      <c r="J529" s="417"/>
      <c r="K529" s="417"/>
      <c r="L529" s="417"/>
      <c r="M529" s="417"/>
      <c r="N529" s="417"/>
      <c r="O529" s="417"/>
      <c r="P529" s="417"/>
      <c r="Q529" s="417"/>
      <c r="R529" s="417"/>
      <c r="S529" s="417"/>
      <c r="T529" s="417"/>
      <c r="U529" s="417"/>
      <c r="V529" s="417"/>
      <c r="W529" s="417"/>
      <c r="X529" s="417"/>
      <c r="Y529" s="417"/>
      <c r="Z529" s="417"/>
    </row>
    <row r="530" spans="1:26" ht="12.75" customHeight="1">
      <c r="A530" s="417"/>
      <c r="B530" s="417"/>
      <c r="C530" s="417"/>
      <c r="D530" s="417"/>
      <c r="E530" s="418"/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17"/>
      <c r="T530" s="417"/>
      <c r="U530" s="417"/>
      <c r="V530" s="417"/>
      <c r="W530" s="417"/>
      <c r="X530" s="417"/>
      <c r="Y530" s="417"/>
      <c r="Z530" s="417"/>
    </row>
    <row r="531" spans="1:26" ht="12.75" customHeight="1">
      <c r="A531" s="417"/>
      <c r="B531" s="417"/>
      <c r="C531" s="417"/>
      <c r="D531" s="417"/>
      <c r="E531" s="418"/>
      <c r="F531" s="417"/>
      <c r="G531" s="417"/>
      <c r="H531" s="417"/>
      <c r="I531" s="417"/>
      <c r="J531" s="417"/>
      <c r="K531" s="417"/>
      <c r="L531" s="417"/>
      <c r="M531" s="417"/>
      <c r="N531" s="417"/>
      <c r="O531" s="417"/>
      <c r="P531" s="417"/>
      <c r="Q531" s="417"/>
      <c r="R531" s="417"/>
      <c r="S531" s="417"/>
      <c r="T531" s="417"/>
      <c r="U531" s="417"/>
      <c r="V531" s="417"/>
      <c r="W531" s="417"/>
      <c r="X531" s="417"/>
      <c r="Y531" s="417"/>
      <c r="Z531" s="417"/>
    </row>
    <row r="532" spans="1:26" ht="12.75" customHeight="1">
      <c r="A532" s="417"/>
      <c r="B532" s="417"/>
      <c r="C532" s="417"/>
      <c r="D532" s="417"/>
      <c r="E532" s="418"/>
      <c r="F532" s="417"/>
      <c r="G532" s="417"/>
      <c r="H532" s="417"/>
      <c r="I532" s="417"/>
      <c r="J532" s="417"/>
      <c r="K532" s="417"/>
      <c r="L532" s="417"/>
      <c r="M532" s="417"/>
      <c r="N532" s="417"/>
      <c r="O532" s="417"/>
      <c r="P532" s="417"/>
      <c r="Q532" s="417"/>
      <c r="R532" s="417"/>
      <c r="S532" s="417"/>
      <c r="T532" s="417"/>
      <c r="U532" s="417"/>
      <c r="V532" s="417"/>
      <c r="W532" s="417"/>
      <c r="X532" s="417"/>
      <c r="Y532" s="417"/>
      <c r="Z532" s="417"/>
    </row>
    <row r="533" spans="1:26" ht="12.75" customHeight="1">
      <c r="A533" s="417"/>
      <c r="B533" s="417"/>
      <c r="C533" s="417"/>
      <c r="D533" s="417"/>
      <c r="E533" s="418"/>
      <c r="F533" s="417"/>
      <c r="G533" s="417"/>
      <c r="H533" s="417"/>
      <c r="I533" s="417"/>
      <c r="J533" s="417"/>
      <c r="K533" s="417"/>
      <c r="L533" s="417"/>
      <c r="M533" s="417"/>
      <c r="N533" s="417"/>
      <c r="O533" s="417"/>
      <c r="P533" s="417"/>
      <c r="Q533" s="417"/>
      <c r="R533" s="417"/>
      <c r="S533" s="417"/>
      <c r="T533" s="417"/>
      <c r="U533" s="417"/>
      <c r="V533" s="417"/>
      <c r="W533" s="417"/>
      <c r="X533" s="417"/>
      <c r="Y533" s="417"/>
      <c r="Z533" s="417"/>
    </row>
    <row r="534" spans="1:26" ht="12.75" customHeight="1">
      <c r="A534" s="417"/>
      <c r="B534" s="417"/>
      <c r="C534" s="417"/>
      <c r="D534" s="417"/>
      <c r="E534" s="418"/>
      <c r="F534" s="417"/>
      <c r="G534" s="417"/>
      <c r="H534" s="417"/>
      <c r="I534" s="417"/>
      <c r="J534" s="417"/>
      <c r="K534" s="417"/>
      <c r="L534" s="417"/>
      <c r="M534" s="417"/>
      <c r="N534" s="417"/>
      <c r="O534" s="417"/>
      <c r="P534" s="417"/>
      <c r="Q534" s="417"/>
      <c r="R534" s="417"/>
      <c r="S534" s="417"/>
      <c r="T534" s="417"/>
      <c r="U534" s="417"/>
      <c r="V534" s="417"/>
      <c r="W534" s="417"/>
      <c r="X534" s="417"/>
      <c r="Y534" s="417"/>
      <c r="Z534" s="417"/>
    </row>
    <row r="535" spans="1:26" ht="12.75" customHeight="1">
      <c r="A535" s="417"/>
      <c r="B535" s="417"/>
      <c r="C535" s="417"/>
      <c r="D535" s="417"/>
      <c r="E535" s="418"/>
      <c r="F535" s="417"/>
      <c r="G535" s="417"/>
      <c r="H535" s="417"/>
      <c r="I535" s="417"/>
      <c r="J535" s="417"/>
      <c r="K535" s="417"/>
      <c r="L535" s="417"/>
      <c r="M535" s="417"/>
      <c r="N535" s="417"/>
      <c r="O535" s="417"/>
      <c r="P535" s="417"/>
      <c r="Q535" s="417"/>
      <c r="R535" s="417"/>
      <c r="S535" s="417"/>
      <c r="T535" s="417"/>
      <c r="U535" s="417"/>
      <c r="V535" s="417"/>
      <c r="W535" s="417"/>
      <c r="X535" s="417"/>
      <c r="Y535" s="417"/>
      <c r="Z535" s="417"/>
    </row>
    <row r="536" spans="1:26" ht="12.75" customHeight="1">
      <c r="A536" s="417"/>
      <c r="B536" s="417"/>
      <c r="C536" s="417"/>
      <c r="D536" s="417"/>
      <c r="E536" s="418"/>
      <c r="F536" s="417"/>
      <c r="G536" s="417"/>
      <c r="H536" s="417"/>
      <c r="I536" s="417"/>
      <c r="J536" s="417"/>
      <c r="K536" s="417"/>
      <c r="L536" s="417"/>
      <c r="M536" s="417"/>
      <c r="N536" s="417"/>
      <c r="O536" s="417"/>
      <c r="P536" s="417"/>
      <c r="Q536" s="417"/>
      <c r="R536" s="417"/>
      <c r="S536" s="417"/>
      <c r="T536" s="417"/>
      <c r="U536" s="417"/>
      <c r="V536" s="417"/>
      <c r="W536" s="417"/>
      <c r="X536" s="417"/>
      <c r="Y536" s="417"/>
      <c r="Z536" s="417"/>
    </row>
    <row r="537" spans="1:26" ht="12.75" customHeight="1">
      <c r="A537" s="417"/>
      <c r="B537" s="417"/>
      <c r="C537" s="417"/>
      <c r="D537" s="417"/>
      <c r="E537" s="418"/>
      <c r="F537" s="417"/>
      <c r="G537" s="417"/>
      <c r="H537" s="417"/>
      <c r="I537" s="417"/>
      <c r="J537" s="417"/>
      <c r="K537" s="417"/>
      <c r="L537" s="417"/>
      <c r="M537" s="417"/>
      <c r="N537" s="417"/>
      <c r="O537" s="417"/>
      <c r="P537" s="417"/>
      <c r="Q537" s="417"/>
      <c r="R537" s="417"/>
      <c r="S537" s="417"/>
      <c r="T537" s="417"/>
      <c r="U537" s="417"/>
      <c r="V537" s="417"/>
      <c r="W537" s="417"/>
      <c r="X537" s="417"/>
      <c r="Y537" s="417"/>
      <c r="Z537" s="417"/>
    </row>
    <row r="538" spans="1:26" ht="12.75" customHeight="1">
      <c r="A538" s="417"/>
      <c r="B538" s="417"/>
      <c r="C538" s="417"/>
      <c r="D538" s="417"/>
      <c r="E538" s="418"/>
      <c r="F538" s="417"/>
      <c r="G538" s="417"/>
      <c r="H538" s="417"/>
      <c r="I538" s="417"/>
      <c r="J538" s="417"/>
      <c r="K538" s="417"/>
      <c r="L538" s="417"/>
      <c r="M538" s="417"/>
      <c r="N538" s="417"/>
      <c r="O538" s="417"/>
      <c r="P538" s="417"/>
      <c r="Q538" s="417"/>
      <c r="R538" s="417"/>
      <c r="S538" s="417"/>
      <c r="T538" s="417"/>
      <c r="U538" s="417"/>
      <c r="V538" s="417"/>
      <c r="W538" s="417"/>
      <c r="X538" s="417"/>
      <c r="Y538" s="417"/>
      <c r="Z538" s="417"/>
    </row>
    <row r="539" spans="1:26" ht="12.75" customHeight="1">
      <c r="A539" s="417"/>
      <c r="B539" s="417"/>
      <c r="C539" s="417"/>
      <c r="D539" s="417"/>
      <c r="E539" s="418"/>
      <c r="F539" s="417"/>
      <c r="G539" s="417"/>
      <c r="H539" s="417"/>
      <c r="I539" s="417"/>
      <c r="J539" s="417"/>
      <c r="K539" s="417"/>
      <c r="L539" s="417"/>
      <c r="M539" s="417"/>
      <c r="N539" s="417"/>
      <c r="O539" s="417"/>
      <c r="P539" s="417"/>
      <c r="Q539" s="417"/>
      <c r="R539" s="417"/>
      <c r="S539" s="417"/>
      <c r="T539" s="417"/>
      <c r="U539" s="417"/>
      <c r="V539" s="417"/>
      <c r="W539" s="417"/>
      <c r="X539" s="417"/>
      <c r="Y539" s="417"/>
      <c r="Z539" s="417"/>
    </row>
    <row r="540" spans="1:26" ht="12.75" customHeight="1">
      <c r="A540" s="417"/>
      <c r="B540" s="417"/>
      <c r="C540" s="417"/>
      <c r="D540" s="417"/>
      <c r="E540" s="418"/>
      <c r="F540" s="417"/>
      <c r="G540" s="417"/>
      <c r="H540" s="417"/>
      <c r="I540" s="417"/>
      <c r="J540" s="417"/>
      <c r="K540" s="417"/>
      <c r="L540" s="417"/>
      <c r="M540" s="417"/>
      <c r="N540" s="417"/>
      <c r="O540" s="417"/>
      <c r="P540" s="417"/>
      <c r="Q540" s="417"/>
      <c r="R540" s="417"/>
      <c r="S540" s="417"/>
      <c r="T540" s="417"/>
      <c r="U540" s="417"/>
      <c r="V540" s="417"/>
      <c r="W540" s="417"/>
      <c r="X540" s="417"/>
      <c r="Y540" s="417"/>
      <c r="Z540" s="417"/>
    </row>
    <row r="541" spans="1:26" ht="12.75" customHeight="1">
      <c r="A541" s="417"/>
      <c r="B541" s="417"/>
      <c r="C541" s="417"/>
      <c r="D541" s="417"/>
      <c r="E541" s="418"/>
      <c r="F541" s="417"/>
      <c r="G541" s="417"/>
      <c r="H541" s="417"/>
      <c r="I541" s="417"/>
      <c r="J541" s="417"/>
      <c r="K541" s="417"/>
      <c r="L541" s="417"/>
      <c r="M541" s="417"/>
      <c r="N541" s="417"/>
      <c r="O541" s="417"/>
      <c r="P541" s="417"/>
      <c r="Q541" s="417"/>
      <c r="R541" s="417"/>
      <c r="S541" s="417"/>
      <c r="T541" s="417"/>
      <c r="U541" s="417"/>
      <c r="V541" s="417"/>
      <c r="W541" s="417"/>
      <c r="X541" s="417"/>
      <c r="Y541" s="417"/>
      <c r="Z541" s="417"/>
    </row>
    <row r="542" spans="1:26" ht="12.75" customHeight="1">
      <c r="A542" s="417"/>
      <c r="B542" s="417"/>
      <c r="C542" s="417"/>
      <c r="D542" s="417"/>
      <c r="E542" s="418"/>
      <c r="F542" s="417"/>
      <c r="G542" s="417"/>
      <c r="H542" s="417"/>
      <c r="I542" s="417"/>
      <c r="J542" s="417"/>
      <c r="K542" s="417"/>
      <c r="L542" s="417"/>
      <c r="M542" s="417"/>
      <c r="N542" s="417"/>
      <c r="O542" s="417"/>
      <c r="P542" s="417"/>
      <c r="Q542" s="417"/>
      <c r="R542" s="417"/>
      <c r="S542" s="417"/>
      <c r="T542" s="417"/>
      <c r="U542" s="417"/>
      <c r="V542" s="417"/>
      <c r="W542" s="417"/>
      <c r="X542" s="417"/>
      <c r="Y542" s="417"/>
      <c r="Z542" s="417"/>
    </row>
    <row r="543" spans="1:26" ht="12.75" customHeight="1">
      <c r="A543" s="417"/>
      <c r="B543" s="417"/>
      <c r="C543" s="417"/>
      <c r="D543" s="417"/>
      <c r="E543" s="418"/>
      <c r="F543" s="417"/>
      <c r="G543" s="417"/>
      <c r="H543" s="417"/>
      <c r="I543" s="417"/>
      <c r="J543" s="417"/>
      <c r="K543" s="417"/>
      <c r="L543" s="417"/>
      <c r="M543" s="417"/>
      <c r="N543" s="417"/>
      <c r="O543" s="417"/>
      <c r="P543" s="417"/>
      <c r="Q543" s="417"/>
      <c r="R543" s="417"/>
      <c r="S543" s="417"/>
      <c r="T543" s="417"/>
      <c r="U543" s="417"/>
      <c r="V543" s="417"/>
      <c r="W543" s="417"/>
      <c r="X543" s="417"/>
      <c r="Y543" s="417"/>
      <c r="Z543" s="417"/>
    </row>
    <row r="544" spans="1:26" ht="12.75" customHeight="1">
      <c r="A544" s="417"/>
      <c r="B544" s="417"/>
      <c r="C544" s="417"/>
      <c r="D544" s="417"/>
      <c r="E544" s="418"/>
      <c r="F544" s="417"/>
      <c r="G544" s="417"/>
      <c r="H544" s="417"/>
      <c r="I544" s="417"/>
      <c r="J544" s="417"/>
      <c r="K544" s="417"/>
      <c r="L544" s="417"/>
      <c r="M544" s="417"/>
      <c r="N544" s="417"/>
      <c r="O544" s="417"/>
      <c r="P544" s="417"/>
      <c r="Q544" s="417"/>
      <c r="R544" s="417"/>
      <c r="S544" s="417"/>
      <c r="T544" s="417"/>
      <c r="U544" s="417"/>
      <c r="V544" s="417"/>
      <c r="W544" s="417"/>
      <c r="X544" s="417"/>
      <c r="Y544" s="417"/>
      <c r="Z544" s="417"/>
    </row>
    <row r="545" spans="1:26" ht="12.75" customHeight="1">
      <c r="A545" s="417"/>
      <c r="B545" s="417"/>
      <c r="C545" s="417"/>
      <c r="D545" s="417"/>
      <c r="E545" s="418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17"/>
      <c r="T545" s="417"/>
      <c r="U545" s="417"/>
      <c r="V545" s="417"/>
      <c r="W545" s="417"/>
      <c r="X545" s="417"/>
      <c r="Y545" s="417"/>
      <c r="Z545" s="417"/>
    </row>
    <row r="546" spans="1:26" ht="12.75" customHeight="1">
      <c r="A546" s="417"/>
      <c r="B546" s="417"/>
      <c r="C546" s="417"/>
      <c r="D546" s="417"/>
      <c r="E546" s="418"/>
      <c r="F546" s="417"/>
      <c r="G546" s="417"/>
      <c r="H546" s="417"/>
      <c r="I546" s="417"/>
      <c r="J546" s="417"/>
      <c r="K546" s="417"/>
      <c r="L546" s="417"/>
      <c r="M546" s="417"/>
      <c r="N546" s="417"/>
      <c r="O546" s="417"/>
      <c r="P546" s="417"/>
      <c r="Q546" s="417"/>
      <c r="R546" s="417"/>
      <c r="S546" s="417"/>
      <c r="T546" s="417"/>
      <c r="U546" s="417"/>
      <c r="V546" s="417"/>
      <c r="W546" s="417"/>
      <c r="X546" s="417"/>
      <c r="Y546" s="417"/>
      <c r="Z546" s="417"/>
    </row>
    <row r="547" spans="1:26" ht="12.75" customHeight="1">
      <c r="A547" s="417"/>
      <c r="B547" s="417"/>
      <c r="C547" s="417"/>
      <c r="D547" s="417"/>
      <c r="E547" s="418"/>
      <c r="F547" s="417"/>
      <c r="G547" s="417"/>
      <c r="H547" s="417"/>
      <c r="I547" s="417"/>
      <c r="J547" s="417"/>
      <c r="K547" s="417"/>
      <c r="L547" s="417"/>
      <c r="M547" s="417"/>
      <c r="N547" s="417"/>
      <c r="O547" s="417"/>
      <c r="P547" s="417"/>
      <c r="Q547" s="417"/>
      <c r="R547" s="417"/>
      <c r="S547" s="417"/>
      <c r="T547" s="417"/>
      <c r="U547" s="417"/>
      <c r="V547" s="417"/>
      <c r="W547" s="417"/>
      <c r="X547" s="417"/>
      <c r="Y547" s="417"/>
      <c r="Z547" s="417"/>
    </row>
    <row r="548" spans="1:26" ht="12.75" customHeight="1">
      <c r="A548" s="417"/>
      <c r="B548" s="417"/>
      <c r="C548" s="417"/>
      <c r="D548" s="417"/>
      <c r="E548" s="418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17"/>
      <c r="T548" s="417"/>
      <c r="U548" s="417"/>
      <c r="V548" s="417"/>
      <c r="W548" s="417"/>
      <c r="X548" s="417"/>
      <c r="Y548" s="417"/>
      <c r="Z548" s="417"/>
    </row>
    <row r="549" spans="1:26" ht="12.75" customHeight="1">
      <c r="A549" s="417"/>
      <c r="B549" s="417"/>
      <c r="C549" s="417"/>
      <c r="D549" s="417"/>
      <c r="E549" s="418"/>
      <c r="F549" s="417"/>
      <c r="G549" s="417"/>
      <c r="H549" s="417"/>
      <c r="I549" s="417"/>
      <c r="J549" s="417"/>
      <c r="K549" s="417"/>
      <c r="L549" s="417"/>
      <c r="M549" s="417"/>
      <c r="N549" s="417"/>
      <c r="O549" s="417"/>
      <c r="P549" s="417"/>
      <c r="Q549" s="417"/>
      <c r="R549" s="417"/>
      <c r="S549" s="417"/>
      <c r="T549" s="417"/>
      <c r="U549" s="417"/>
      <c r="V549" s="417"/>
      <c r="W549" s="417"/>
      <c r="X549" s="417"/>
      <c r="Y549" s="417"/>
      <c r="Z549" s="417"/>
    </row>
    <row r="550" spans="1:26" ht="12.75" customHeight="1">
      <c r="A550" s="417"/>
      <c r="B550" s="417"/>
      <c r="C550" s="417"/>
      <c r="D550" s="417"/>
      <c r="E550" s="418"/>
      <c r="F550" s="417"/>
      <c r="G550" s="417"/>
      <c r="H550" s="417"/>
      <c r="I550" s="417"/>
      <c r="J550" s="417"/>
      <c r="K550" s="417"/>
      <c r="L550" s="417"/>
      <c r="M550" s="417"/>
      <c r="N550" s="417"/>
      <c r="O550" s="417"/>
      <c r="P550" s="417"/>
      <c r="Q550" s="417"/>
      <c r="R550" s="417"/>
      <c r="S550" s="417"/>
      <c r="T550" s="417"/>
      <c r="U550" s="417"/>
      <c r="V550" s="417"/>
      <c r="W550" s="417"/>
      <c r="X550" s="417"/>
      <c r="Y550" s="417"/>
      <c r="Z550" s="417"/>
    </row>
    <row r="551" spans="1:26" ht="12.75" customHeight="1">
      <c r="A551" s="417"/>
      <c r="B551" s="417"/>
      <c r="C551" s="417"/>
      <c r="D551" s="417"/>
      <c r="E551" s="418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17"/>
      <c r="T551" s="417"/>
      <c r="U551" s="417"/>
      <c r="V551" s="417"/>
      <c r="W551" s="417"/>
      <c r="X551" s="417"/>
      <c r="Y551" s="417"/>
      <c r="Z551" s="417"/>
    </row>
    <row r="552" spans="1:26" ht="12.75" customHeight="1">
      <c r="A552" s="417"/>
      <c r="B552" s="417"/>
      <c r="C552" s="417"/>
      <c r="D552" s="417"/>
      <c r="E552" s="418"/>
      <c r="F552" s="417"/>
      <c r="G552" s="417"/>
      <c r="H552" s="417"/>
      <c r="I552" s="417"/>
      <c r="J552" s="417"/>
      <c r="K552" s="417"/>
      <c r="L552" s="417"/>
      <c r="M552" s="417"/>
      <c r="N552" s="417"/>
      <c r="O552" s="417"/>
      <c r="P552" s="417"/>
      <c r="Q552" s="417"/>
      <c r="R552" s="417"/>
      <c r="S552" s="417"/>
      <c r="T552" s="417"/>
      <c r="U552" s="417"/>
      <c r="V552" s="417"/>
      <c r="W552" s="417"/>
      <c r="X552" s="417"/>
      <c r="Y552" s="417"/>
      <c r="Z552" s="417"/>
    </row>
    <row r="553" spans="1:26" ht="12.75" customHeight="1">
      <c r="A553" s="417"/>
      <c r="B553" s="417"/>
      <c r="C553" s="417"/>
      <c r="D553" s="417"/>
      <c r="E553" s="418"/>
      <c r="F553" s="417"/>
      <c r="G553" s="417"/>
      <c r="H553" s="417"/>
      <c r="I553" s="417"/>
      <c r="J553" s="417"/>
      <c r="K553" s="417"/>
      <c r="L553" s="417"/>
      <c r="M553" s="417"/>
      <c r="N553" s="417"/>
      <c r="O553" s="417"/>
      <c r="P553" s="417"/>
      <c r="Q553" s="417"/>
      <c r="R553" s="417"/>
      <c r="S553" s="417"/>
      <c r="T553" s="417"/>
      <c r="U553" s="417"/>
      <c r="V553" s="417"/>
      <c r="W553" s="417"/>
      <c r="X553" s="417"/>
      <c r="Y553" s="417"/>
      <c r="Z553" s="417"/>
    </row>
    <row r="554" spans="1:26" ht="12.75" customHeight="1">
      <c r="A554" s="417"/>
      <c r="B554" s="417"/>
      <c r="C554" s="417"/>
      <c r="D554" s="417"/>
      <c r="E554" s="418"/>
      <c r="F554" s="417"/>
      <c r="G554" s="417"/>
      <c r="H554" s="417"/>
      <c r="I554" s="417"/>
      <c r="J554" s="417"/>
      <c r="K554" s="417"/>
      <c r="L554" s="417"/>
      <c r="M554" s="417"/>
      <c r="N554" s="417"/>
      <c r="O554" s="417"/>
      <c r="P554" s="417"/>
      <c r="Q554" s="417"/>
      <c r="R554" s="417"/>
      <c r="S554" s="417"/>
      <c r="T554" s="417"/>
      <c r="U554" s="417"/>
      <c r="V554" s="417"/>
      <c r="W554" s="417"/>
      <c r="X554" s="417"/>
      <c r="Y554" s="417"/>
      <c r="Z554" s="417"/>
    </row>
    <row r="555" spans="1:26" ht="12.75" customHeight="1">
      <c r="A555" s="417"/>
      <c r="B555" s="417"/>
      <c r="C555" s="417"/>
      <c r="D555" s="417"/>
      <c r="E555" s="418"/>
      <c r="F555" s="417"/>
      <c r="G555" s="417"/>
      <c r="H555" s="417"/>
      <c r="I555" s="417"/>
      <c r="J555" s="417"/>
      <c r="K555" s="417"/>
      <c r="L555" s="417"/>
      <c r="M555" s="417"/>
      <c r="N555" s="417"/>
      <c r="O555" s="417"/>
      <c r="P555" s="417"/>
      <c r="Q555" s="417"/>
      <c r="R555" s="417"/>
      <c r="S555" s="417"/>
      <c r="T555" s="417"/>
      <c r="U555" s="417"/>
      <c r="V555" s="417"/>
      <c r="W555" s="417"/>
      <c r="X555" s="417"/>
      <c r="Y555" s="417"/>
      <c r="Z555" s="417"/>
    </row>
    <row r="556" spans="1:26" ht="12.75" customHeight="1">
      <c r="A556" s="417"/>
      <c r="B556" s="417"/>
      <c r="C556" s="417"/>
      <c r="D556" s="417"/>
      <c r="E556" s="418"/>
      <c r="F556" s="417"/>
      <c r="G556" s="417"/>
      <c r="H556" s="417"/>
      <c r="I556" s="417"/>
      <c r="J556" s="417"/>
      <c r="K556" s="417"/>
      <c r="L556" s="417"/>
      <c r="M556" s="417"/>
      <c r="N556" s="417"/>
      <c r="O556" s="417"/>
      <c r="P556" s="417"/>
      <c r="Q556" s="417"/>
      <c r="R556" s="417"/>
      <c r="S556" s="417"/>
      <c r="T556" s="417"/>
      <c r="U556" s="417"/>
      <c r="V556" s="417"/>
      <c r="W556" s="417"/>
      <c r="X556" s="417"/>
      <c r="Y556" s="417"/>
      <c r="Z556" s="417"/>
    </row>
    <row r="557" spans="1:26" ht="12.75" customHeight="1">
      <c r="A557" s="417"/>
      <c r="B557" s="417"/>
      <c r="C557" s="417"/>
      <c r="D557" s="417"/>
      <c r="E557" s="418"/>
      <c r="F557" s="417"/>
      <c r="G557" s="417"/>
      <c r="H557" s="417"/>
      <c r="I557" s="417"/>
      <c r="J557" s="417"/>
      <c r="K557" s="417"/>
      <c r="L557" s="417"/>
      <c r="M557" s="417"/>
      <c r="N557" s="417"/>
      <c r="O557" s="417"/>
      <c r="P557" s="417"/>
      <c r="Q557" s="417"/>
      <c r="R557" s="417"/>
      <c r="S557" s="417"/>
      <c r="T557" s="417"/>
      <c r="U557" s="417"/>
      <c r="V557" s="417"/>
      <c r="W557" s="417"/>
      <c r="X557" s="417"/>
      <c r="Y557" s="417"/>
      <c r="Z557" s="417"/>
    </row>
    <row r="558" spans="1:26" ht="12.75" customHeight="1">
      <c r="A558" s="417"/>
      <c r="B558" s="417"/>
      <c r="C558" s="417"/>
      <c r="D558" s="417"/>
      <c r="E558" s="418"/>
      <c r="F558" s="417"/>
      <c r="G558" s="417"/>
      <c r="H558" s="417"/>
      <c r="I558" s="417"/>
      <c r="J558" s="417"/>
      <c r="K558" s="417"/>
      <c r="L558" s="417"/>
      <c r="M558" s="417"/>
      <c r="N558" s="417"/>
      <c r="O558" s="417"/>
      <c r="P558" s="417"/>
      <c r="Q558" s="417"/>
      <c r="R558" s="417"/>
      <c r="S558" s="417"/>
      <c r="T558" s="417"/>
      <c r="U558" s="417"/>
      <c r="V558" s="417"/>
      <c r="W558" s="417"/>
      <c r="X558" s="417"/>
      <c r="Y558" s="417"/>
      <c r="Z558" s="417"/>
    </row>
    <row r="559" spans="1:26" ht="12.75" customHeight="1">
      <c r="A559" s="417"/>
      <c r="B559" s="417"/>
      <c r="C559" s="417"/>
      <c r="D559" s="417"/>
      <c r="E559" s="418"/>
      <c r="F559" s="417"/>
      <c r="G559" s="417"/>
      <c r="H559" s="417"/>
      <c r="I559" s="417"/>
      <c r="J559" s="417"/>
      <c r="K559" s="417"/>
      <c r="L559" s="417"/>
      <c r="M559" s="417"/>
      <c r="N559" s="417"/>
      <c r="O559" s="417"/>
      <c r="P559" s="417"/>
      <c r="Q559" s="417"/>
      <c r="R559" s="417"/>
      <c r="S559" s="417"/>
      <c r="T559" s="417"/>
      <c r="U559" s="417"/>
      <c r="V559" s="417"/>
      <c r="W559" s="417"/>
      <c r="X559" s="417"/>
      <c r="Y559" s="417"/>
      <c r="Z559" s="417"/>
    </row>
    <row r="560" spans="1:26" ht="12.75" customHeight="1">
      <c r="A560" s="417"/>
      <c r="B560" s="417"/>
      <c r="C560" s="417"/>
      <c r="D560" s="417"/>
      <c r="E560" s="418"/>
      <c r="F560" s="417"/>
      <c r="G560" s="417"/>
      <c r="H560" s="417"/>
      <c r="I560" s="417"/>
      <c r="J560" s="417"/>
      <c r="K560" s="417"/>
      <c r="L560" s="417"/>
      <c r="M560" s="417"/>
      <c r="N560" s="417"/>
      <c r="O560" s="417"/>
      <c r="P560" s="417"/>
      <c r="Q560" s="417"/>
      <c r="R560" s="417"/>
      <c r="S560" s="417"/>
      <c r="T560" s="417"/>
      <c r="U560" s="417"/>
      <c r="V560" s="417"/>
      <c r="W560" s="417"/>
      <c r="X560" s="417"/>
      <c r="Y560" s="417"/>
      <c r="Z560" s="417"/>
    </row>
    <row r="561" spans="1:26" ht="12.75" customHeight="1">
      <c r="A561" s="417"/>
      <c r="B561" s="417"/>
      <c r="C561" s="417"/>
      <c r="D561" s="417"/>
      <c r="E561" s="418"/>
      <c r="F561" s="417"/>
      <c r="G561" s="417"/>
      <c r="H561" s="417"/>
      <c r="I561" s="417"/>
      <c r="J561" s="417"/>
      <c r="K561" s="417"/>
      <c r="L561" s="417"/>
      <c r="M561" s="417"/>
      <c r="N561" s="417"/>
      <c r="O561" s="417"/>
      <c r="P561" s="417"/>
      <c r="Q561" s="417"/>
      <c r="R561" s="417"/>
      <c r="S561" s="417"/>
      <c r="T561" s="417"/>
      <c r="U561" s="417"/>
      <c r="V561" s="417"/>
      <c r="W561" s="417"/>
      <c r="X561" s="417"/>
      <c r="Y561" s="417"/>
      <c r="Z561" s="417"/>
    </row>
    <row r="562" spans="1:26" ht="12.75" customHeight="1">
      <c r="A562" s="417"/>
      <c r="B562" s="417"/>
      <c r="C562" s="417"/>
      <c r="D562" s="417"/>
      <c r="E562" s="418"/>
      <c r="F562" s="417"/>
      <c r="G562" s="417"/>
      <c r="H562" s="417"/>
      <c r="I562" s="417"/>
      <c r="J562" s="417"/>
      <c r="K562" s="417"/>
      <c r="L562" s="417"/>
      <c r="M562" s="417"/>
      <c r="N562" s="417"/>
      <c r="O562" s="417"/>
      <c r="P562" s="417"/>
      <c r="Q562" s="417"/>
      <c r="R562" s="417"/>
      <c r="S562" s="417"/>
      <c r="T562" s="417"/>
      <c r="U562" s="417"/>
      <c r="V562" s="417"/>
      <c r="W562" s="417"/>
      <c r="X562" s="417"/>
      <c r="Y562" s="417"/>
      <c r="Z562" s="417"/>
    </row>
    <row r="563" spans="1:26" ht="12.75" customHeight="1">
      <c r="A563" s="417"/>
      <c r="B563" s="417"/>
      <c r="C563" s="417"/>
      <c r="D563" s="417"/>
      <c r="E563" s="418"/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17"/>
      <c r="T563" s="417"/>
      <c r="U563" s="417"/>
      <c r="V563" s="417"/>
      <c r="W563" s="417"/>
      <c r="X563" s="417"/>
      <c r="Y563" s="417"/>
      <c r="Z563" s="417"/>
    </row>
    <row r="564" spans="1:26" ht="12.75" customHeight="1">
      <c r="A564" s="417"/>
      <c r="B564" s="417"/>
      <c r="C564" s="417"/>
      <c r="D564" s="417"/>
      <c r="E564" s="418"/>
      <c r="F564" s="417"/>
      <c r="G564" s="417"/>
      <c r="H564" s="417"/>
      <c r="I564" s="417"/>
      <c r="J564" s="417"/>
      <c r="K564" s="417"/>
      <c r="L564" s="417"/>
      <c r="M564" s="417"/>
      <c r="N564" s="417"/>
      <c r="O564" s="417"/>
      <c r="P564" s="417"/>
      <c r="Q564" s="417"/>
      <c r="R564" s="417"/>
      <c r="S564" s="417"/>
      <c r="T564" s="417"/>
      <c r="U564" s="417"/>
      <c r="V564" s="417"/>
      <c r="W564" s="417"/>
      <c r="X564" s="417"/>
      <c r="Y564" s="417"/>
      <c r="Z564" s="417"/>
    </row>
    <row r="565" spans="1:26" ht="12.75" customHeight="1">
      <c r="A565" s="417"/>
      <c r="B565" s="417"/>
      <c r="C565" s="417"/>
      <c r="D565" s="417"/>
      <c r="E565" s="418"/>
      <c r="F565" s="417"/>
      <c r="G565" s="417"/>
      <c r="H565" s="417"/>
      <c r="I565" s="417"/>
      <c r="J565" s="417"/>
      <c r="K565" s="417"/>
      <c r="L565" s="417"/>
      <c r="M565" s="417"/>
      <c r="N565" s="417"/>
      <c r="O565" s="417"/>
      <c r="P565" s="417"/>
      <c r="Q565" s="417"/>
      <c r="R565" s="417"/>
      <c r="S565" s="417"/>
      <c r="T565" s="417"/>
      <c r="U565" s="417"/>
      <c r="V565" s="417"/>
      <c r="W565" s="417"/>
      <c r="X565" s="417"/>
      <c r="Y565" s="417"/>
      <c r="Z565" s="417"/>
    </row>
    <row r="566" spans="1:26" ht="12.75" customHeight="1">
      <c r="A566" s="417"/>
      <c r="B566" s="417"/>
      <c r="C566" s="417"/>
      <c r="D566" s="417"/>
      <c r="E566" s="418"/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17"/>
      <c r="T566" s="417"/>
      <c r="U566" s="417"/>
      <c r="V566" s="417"/>
      <c r="W566" s="417"/>
      <c r="X566" s="417"/>
      <c r="Y566" s="417"/>
      <c r="Z566" s="417"/>
    </row>
    <row r="567" spans="1:26" ht="12.75" customHeight="1">
      <c r="A567" s="417"/>
      <c r="B567" s="417"/>
      <c r="C567" s="417"/>
      <c r="D567" s="417"/>
      <c r="E567" s="418"/>
      <c r="F567" s="417"/>
      <c r="G567" s="417"/>
      <c r="H567" s="417"/>
      <c r="I567" s="417"/>
      <c r="J567" s="417"/>
      <c r="K567" s="417"/>
      <c r="L567" s="417"/>
      <c r="M567" s="417"/>
      <c r="N567" s="417"/>
      <c r="O567" s="417"/>
      <c r="P567" s="417"/>
      <c r="Q567" s="417"/>
      <c r="R567" s="417"/>
      <c r="S567" s="417"/>
      <c r="T567" s="417"/>
      <c r="U567" s="417"/>
      <c r="V567" s="417"/>
      <c r="W567" s="417"/>
      <c r="X567" s="417"/>
      <c r="Y567" s="417"/>
      <c r="Z567" s="417"/>
    </row>
    <row r="568" spans="1:26" ht="12.75" customHeight="1">
      <c r="A568" s="417"/>
      <c r="B568" s="417"/>
      <c r="C568" s="417"/>
      <c r="D568" s="417"/>
      <c r="E568" s="418"/>
      <c r="F568" s="417"/>
      <c r="G568" s="417"/>
      <c r="H568" s="417"/>
      <c r="I568" s="417"/>
      <c r="J568" s="417"/>
      <c r="K568" s="417"/>
      <c r="L568" s="417"/>
      <c r="M568" s="417"/>
      <c r="N568" s="417"/>
      <c r="O568" s="417"/>
      <c r="P568" s="417"/>
      <c r="Q568" s="417"/>
      <c r="R568" s="417"/>
      <c r="S568" s="417"/>
      <c r="T568" s="417"/>
      <c r="U568" s="417"/>
      <c r="V568" s="417"/>
      <c r="W568" s="417"/>
      <c r="X568" s="417"/>
      <c r="Y568" s="417"/>
      <c r="Z568" s="417"/>
    </row>
    <row r="569" spans="1:26" ht="12.75" customHeight="1">
      <c r="A569" s="417"/>
      <c r="B569" s="417"/>
      <c r="C569" s="417"/>
      <c r="D569" s="417"/>
      <c r="E569" s="418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17"/>
      <c r="T569" s="417"/>
      <c r="U569" s="417"/>
      <c r="V569" s="417"/>
      <c r="W569" s="417"/>
      <c r="X569" s="417"/>
      <c r="Y569" s="417"/>
      <c r="Z569" s="417"/>
    </row>
    <row r="570" spans="1:26" ht="12.75" customHeight="1">
      <c r="A570" s="417"/>
      <c r="B570" s="417"/>
      <c r="C570" s="417"/>
      <c r="D570" s="417"/>
      <c r="E570" s="418"/>
      <c r="F570" s="417"/>
      <c r="G570" s="417"/>
      <c r="H570" s="417"/>
      <c r="I570" s="417"/>
      <c r="J570" s="417"/>
      <c r="K570" s="417"/>
      <c r="L570" s="417"/>
      <c r="M570" s="417"/>
      <c r="N570" s="417"/>
      <c r="O570" s="417"/>
      <c r="P570" s="417"/>
      <c r="Q570" s="417"/>
      <c r="R570" s="417"/>
      <c r="S570" s="417"/>
      <c r="T570" s="417"/>
      <c r="U570" s="417"/>
      <c r="V570" s="417"/>
      <c r="W570" s="417"/>
      <c r="X570" s="417"/>
      <c r="Y570" s="417"/>
      <c r="Z570" s="417"/>
    </row>
    <row r="571" spans="1:26" ht="12.75" customHeight="1">
      <c r="A571" s="417"/>
      <c r="B571" s="417"/>
      <c r="C571" s="417"/>
      <c r="D571" s="417"/>
      <c r="E571" s="418"/>
      <c r="F571" s="417"/>
      <c r="G571" s="417"/>
      <c r="H571" s="417"/>
      <c r="I571" s="417"/>
      <c r="J571" s="417"/>
      <c r="K571" s="417"/>
      <c r="L571" s="417"/>
      <c r="M571" s="417"/>
      <c r="N571" s="417"/>
      <c r="O571" s="417"/>
      <c r="P571" s="417"/>
      <c r="Q571" s="417"/>
      <c r="R571" s="417"/>
      <c r="S571" s="417"/>
      <c r="T571" s="417"/>
      <c r="U571" s="417"/>
      <c r="V571" s="417"/>
      <c r="W571" s="417"/>
      <c r="X571" s="417"/>
      <c r="Y571" s="417"/>
      <c r="Z571" s="417"/>
    </row>
    <row r="572" spans="1:26" ht="12.75" customHeight="1">
      <c r="A572" s="417"/>
      <c r="B572" s="417"/>
      <c r="C572" s="417"/>
      <c r="D572" s="417"/>
      <c r="E572" s="418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17"/>
      <c r="T572" s="417"/>
      <c r="U572" s="417"/>
      <c r="V572" s="417"/>
      <c r="W572" s="417"/>
      <c r="X572" s="417"/>
      <c r="Y572" s="417"/>
      <c r="Z572" s="417"/>
    </row>
    <row r="573" spans="1:26" ht="12.75" customHeight="1">
      <c r="A573" s="417"/>
      <c r="B573" s="417"/>
      <c r="C573" s="417"/>
      <c r="D573" s="417"/>
      <c r="E573" s="418"/>
      <c r="F573" s="417"/>
      <c r="G573" s="417"/>
      <c r="H573" s="417"/>
      <c r="I573" s="417"/>
      <c r="J573" s="417"/>
      <c r="K573" s="417"/>
      <c r="L573" s="417"/>
      <c r="M573" s="417"/>
      <c r="N573" s="417"/>
      <c r="O573" s="417"/>
      <c r="P573" s="417"/>
      <c r="Q573" s="417"/>
      <c r="R573" s="417"/>
      <c r="S573" s="417"/>
      <c r="T573" s="417"/>
      <c r="U573" s="417"/>
      <c r="V573" s="417"/>
      <c r="W573" s="417"/>
      <c r="X573" s="417"/>
      <c r="Y573" s="417"/>
      <c r="Z573" s="417"/>
    </row>
    <row r="574" spans="1:26" ht="12.75" customHeight="1">
      <c r="A574" s="417"/>
      <c r="B574" s="417"/>
      <c r="C574" s="417"/>
      <c r="D574" s="417"/>
      <c r="E574" s="418"/>
      <c r="F574" s="417"/>
      <c r="G574" s="417"/>
      <c r="H574" s="417"/>
      <c r="I574" s="417"/>
      <c r="J574" s="417"/>
      <c r="K574" s="417"/>
      <c r="L574" s="417"/>
      <c r="M574" s="417"/>
      <c r="N574" s="417"/>
      <c r="O574" s="417"/>
      <c r="P574" s="417"/>
      <c r="Q574" s="417"/>
      <c r="R574" s="417"/>
      <c r="S574" s="417"/>
      <c r="T574" s="417"/>
      <c r="U574" s="417"/>
      <c r="V574" s="417"/>
      <c r="W574" s="417"/>
      <c r="X574" s="417"/>
      <c r="Y574" s="417"/>
      <c r="Z574" s="417"/>
    </row>
    <row r="575" spans="1:26" ht="12.75" customHeight="1">
      <c r="A575" s="417"/>
      <c r="B575" s="417"/>
      <c r="C575" s="417"/>
      <c r="D575" s="417"/>
      <c r="E575" s="418"/>
      <c r="F575" s="417"/>
      <c r="G575" s="417"/>
      <c r="H575" s="417"/>
      <c r="I575" s="417"/>
      <c r="J575" s="417"/>
      <c r="K575" s="417"/>
      <c r="L575" s="417"/>
      <c r="M575" s="417"/>
      <c r="N575" s="417"/>
      <c r="O575" s="417"/>
      <c r="P575" s="417"/>
      <c r="Q575" s="417"/>
      <c r="R575" s="417"/>
      <c r="S575" s="417"/>
      <c r="T575" s="417"/>
      <c r="U575" s="417"/>
      <c r="V575" s="417"/>
      <c r="W575" s="417"/>
      <c r="X575" s="417"/>
      <c r="Y575" s="417"/>
      <c r="Z575" s="417"/>
    </row>
    <row r="576" spans="1:26" ht="12.75" customHeight="1">
      <c r="A576" s="417"/>
      <c r="B576" s="417"/>
      <c r="C576" s="417"/>
      <c r="D576" s="417"/>
      <c r="E576" s="418"/>
      <c r="F576" s="417"/>
      <c r="G576" s="417"/>
      <c r="H576" s="417"/>
      <c r="I576" s="417"/>
      <c r="J576" s="417"/>
      <c r="K576" s="417"/>
      <c r="L576" s="417"/>
      <c r="M576" s="417"/>
      <c r="N576" s="417"/>
      <c r="O576" s="417"/>
      <c r="P576" s="417"/>
      <c r="Q576" s="417"/>
      <c r="R576" s="417"/>
      <c r="S576" s="417"/>
      <c r="T576" s="417"/>
      <c r="U576" s="417"/>
      <c r="V576" s="417"/>
      <c r="W576" s="417"/>
      <c r="X576" s="417"/>
      <c r="Y576" s="417"/>
      <c r="Z576" s="417"/>
    </row>
    <row r="577" spans="1:26" ht="12.75" customHeight="1">
      <c r="A577" s="417"/>
      <c r="B577" s="417"/>
      <c r="C577" s="417"/>
      <c r="D577" s="417"/>
      <c r="E577" s="418"/>
      <c r="F577" s="417"/>
      <c r="G577" s="417"/>
      <c r="H577" s="417"/>
      <c r="I577" s="417"/>
      <c r="J577" s="417"/>
      <c r="K577" s="417"/>
      <c r="L577" s="417"/>
      <c r="M577" s="417"/>
      <c r="N577" s="417"/>
      <c r="O577" s="417"/>
      <c r="P577" s="417"/>
      <c r="Q577" s="417"/>
      <c r="R577" s="417"/>
      <c r="S577" s="417"/>
      <c r="T577" s="417"/>
      <c r="U577" s="417"/>
      <c r="V577" s="417"/>
      <c r="W577" s="417"/>
      <c r="X577" s="417"/>
      <c r="Y577" s="417"/>
      <c r="Z577" s="417"/>
    </row>
    <row r="578" spans="1:26" ht="12.75" customHeight="1">
      <c r="A578" s="417"/>
      <c r="B578" s="417"/>
      <c r="C578" s="417"/>
      <c r="D578" s="417"/>
      <c r="E578" s="418"/>
      <c r="F578" s="417"/>
      <c r="G578" s="417"/>
      <c r="H578" s="417"/>
      <c r="I578" s="417"/>
      <c r="J578" s="417"/>
      <c r="K578" s="417"/>
      <c r="L578" s="417"/>
      <c r="M578" s="417"/>
      <c r="N578" s="417"/>
      <c r="O578" s="417"/>
      <c r="P578" s="417"/>
      <c r="Q578" s="417"/>
      <c r="R578" s="417"/>
      <c r="S578" s="417"/>
      <c r="T578" s="417"/>
      <c r="U578" s="417"/>
      <c r="V578" s="417"/>
      <c r="W578" s="417"/>
      <c r="X578" s="417"/>
      <c r="Y578" s="417"/>
      <c r="Z578" s="417"/>
    </row>
    <row r="579" spans="1:26" ht="12.75" customHeight="1">
      <c r="A579" s="417"/>
      <c r="B579" s="417"/>
      <c r="C579" s="417"/>
      <c r="D579" s="417"/>
      <c r="E579" s="418"/>
      <c r="F579" s="417"/>
      <c r="G579" s="417"/>
      <c r="H579" s="417"/>
      <c r="I579" s="417"/>
      <c r="J579" s="417"/>
      <c r="K579" s="417"/>
      <c r="L579" s="417"/>
      <c r="M579" s="417"/>
      <c r="N579" s="417"/>
      <c r="O579" s="417"/>
      <c r="P579" s="417"/>
      <c r="Q579" s="417"/>
      <c r="R579" s="417"/>
      <c r="S579" s="417"/>
      <c r="T579" s="417"/>
      <c r="U579" s="417"/>
      <c r="V579" s="417"/>
      <c r="W579" s="417"/>
      <c r="X579" s="417"/>
      <c r="Y579" s="417"/>
      <c r="Z579" s="417"/>
    </row>
    <row r="580" spans="1:26" ht="12.75" customHeight="1">
      <c r="A580" s="417"/>
      <c r="B580" s="417"/>
      <c r="C580" s="417"/>
      <c r="D580" s="417"/>
      <c r="E580" s="418"/>
      <c r="F580" s="417"/>
      <c r="G580" s="417"/>
      <c r="H580" s="417"/>
      <c r="I580" s="417"/>
      <c r="J580" s="417"/>
      <c r="K580" s="417"/>
      <c r="L580" s="417"/>
      <c r="M580" s="417"/>
      <c r="N580" s="417"/>
      <c r="O580" s="417"/>
      <c r="P580" s="417"/>
      <c r="Q580" s="417"/>
      <c r="R580" s="417"/>
      <c r="S580" s="417"/>
      <c r="T580" s="417"/>
      <c r="U580" s="417"/>
      <c r="V580" s="417"/>
      <c r="W580" s="417"/>
      <c r="X580" s="417"/>
      <c r="Y580" s="417"/>
      <c r="Z580" s="417"/>
    </row>
    <row r="581" spans="1:26" ht="12.75" customHeight="1">
      <c r="A581" s="417"/>
      <c r="B581" s="417"/>
      <c r="C581" s="417"/>
      <c r="D581" s="417"/>
      <c r="E581" s="418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17"/>
      <c r="T581" s="417"/>
      <c r="U581" s="417"/>
      <c r="V581" s="417"/>
      <c r="W581" s="417"/>
      <c r="X581" s="417"/>
      <c r="Y581" s="417"/>
      <c r="Z581" s="417"/>
    </row>
    <row r="582" spans="1:26" ht="12.75" customHeight="1">
      <c r="A582" s="417"/>
      <c r="B582" s="417"/>
      <c r="C582" s="417"/>
      <c r="D582" s="417"/>
      <c r="E582" s="418"/>
      <c r="F582" s="417"/>
      <c r="G582" s="417"/>
      <c r="H582" s="417"/>
      <c r="I582" s="417"/>
      <c r="J582" s="417"/>
      <c r="K582" s="417"/>
      <c r="L582" s="417"/>
      <c r="M582" s="417"/>
      <c r="N582" s="417"/>
      <c r="O582" s="417"/>
      <c r="P582" s="417"/>
      <c r="Q582" s="417"/>
      <c r="R582" s="417"/>
      <c r="S582" s="417"/>
      <c r="T582" s="417"/>
      <c r="U582" s="417"/>
      <c r="V582" s="417"/>
      <c r="W582" s="417"/>
      <c r="X582" s="417"/>
      <c r="Y582" s="417"/>
      <c r="Z582" s="417"/>
    </row>
    <row r="583" spans="1:26" ht="12.75" customHeight="1">
      <c r="A583" s="417"/>
      <c r="B583" s="417"/>
      <c r="C583" s="417"/>
      <c r="D583" s="417"/>
      <c r="E583" s="418"/>
      <c r="F583" s="417"/>
      <c r="G583" s="417"/>
      <c r="H583" s="417"/>
      <c r="I583" s="417"/>
      <c r="J583" s="417"/>
      <c r="K583" s="417"/>
      <c r="L583" s="417"/>
      <c r="M583" s="417"/>
      <c r="N583" s="417"/>
      <c r="O583" s="417"/>
      <c r="P583" s="417"/>
      <c r="Q583" s="417"/>
      <c r="R583" s="417"/>
      <c r="S583" s="417"/>
      <c r="T583" s="417"/>
      <c r="U583" s="417"/>
      <c r="V583" s="417"/>
      <c r="W583" s="417"/>
      <c r="X583" s="417"/>
      <c r="Y583" s="417"/>
      <c r="Z583" s="417"/>
    </row>
    <row r="584" spans="1:26" ht="12.75" customHeight="1">
      <c r="A584" s="417"/>
      <c r="B584" s="417"/>
      <c r="C584" s="417"/>
      <c r="D584" s="417"/>
      <c r="E584" s="418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17"/>
      <c r="T584" s="417"/>
      <c r="U584" s="417"/>
      <c r="V584" s="417"/>
      <c r="W584" s="417"/>
      <c r="X584" s="417"/>
      <c r="Y584" s="417"/>
      <c r="Z584" s="417"/>
    </row>
    <row r="585" spans="1:26" ht="12.75" customHeight="1">
      <c r="A585" s="417"/>
      <c r="B585" s="417"/>
      <c r="C585" s="417"/>
      <c r="D585" s="417"/>
      <c r="E585" s="418"/>
      <c r="F585" s="417"/>
      <c r="G585" s="417"/>
      <c r="H585" s="417"/>
      <c r="I585" s="417"/>
      <c r="J585" s="417"/>
      <c r="K585" s="417"/>
      <c r="L585" s="417"/>
      <c r="M585" s="417"/>
      <c r="N585" s="417"/>
      <c r="O585" s="417"/>
      <c r="P585" s="417"/>
      <c r="Q585" s="417"/>
      <c r="R585" s="417"/>
      <c r="S585" s="417"/>
      <c r="T585" s="417"/>
      <c r="U585" s="417"/>
      <c r="V585" s="417"/>
      <c r="W585" s="417"/>
      <c r="X585" s="417"/>
      <c r="Y585" s="417"/>
      <c r="Z585" s="417"/>
    </row>
    <row r="586" spans="1:26" ht="12.75" customHeight="1">
      <c r="A586" s="417"/>
      <c r="B586" s="417"/>
      <c r="C586" s="417"/>
      <c r="D586" s="417"/>
      <c r="E586" s="418"/>
      <c r="F586" s="417"/>
      <c r="G586" s="417"/>
      <c r="H586" s="417"/>
      <c r="I586" s="417"/>
      <c r="J586" s="417"/>
      <c r="K586" s="417"/>
      <c r="L586" s="417"/>
      <c r="M586" s="417"/>
      <c r="N586" s="417"/>
      <c r="O586" s="417"/>
      <c r="P586" s="417"/>
      <c r="Q586" s="417"/>
      <c r="R586" s="417"/>
      <c r="S586" s="417"/>
      <c r="T586" s="417"/>
      <c r="U586" s="417"/>
      <c r="V586" s="417"/>
      <c r="W586" s="417"/>
      <c r="X586" s="417"/>
      <c r="Y586" s="417"/>
      <c r="Z586" s="417"/>
    </row>
    <row r="587" spans="1:26" ht="12.75" customHeight="1">
      <c r="A587" s="417"/>
      <c r="B587" s="417"/>
      <c r="C587" s="417"/>
      <c r="D587" s="417"/>
      <c r="E587" s="418"/>
      <c r="F587" s="417"/>
      <c r="G587" s="417"/>
      <c r="H587" s="417"/>
      <c r="I587" s="417"/>
      <c r="J587" s="417"/>
      <c r="K587" s="417"/>
      <c r="L587" s="417"/>
      <c r="M587" s="417"/>
      <c r="N587" s="417"/>
      <c r="O587" s="417"/>
      <c r="P587" s="417"/>
      <c r="Q587" s="417"/>
      <c r="R587" s="417"/>
      <c r="S587" s="417"/>
      <c r="T587" s="417"/>
      <c r="U587" s="417"/>
      <c r="V587" s="417"/>
      <c r="W587" s="417"/>
      <c r="X587" s="417"/>
      <c r="Y587" s="417"/>
      <c r="Z587" s="417"/>
    </row>
    <row r="588" spans="1:26" ht="12.75" customHeight="1">
      <c r="A588" s="417"/>
      <c r="B588" s="417"/>
      <c r="C588" s="417"/>
      <c r="D588" s="417"/>
      <c r="E588" s="418"/>
      <c r="F588" s="417"/>
      <c r="G588" s="417"/>
      <c r="H588" s="417"/>
      <c r="I588" s="417"/>
      <c r="J588" s="417"/>
      <c r="K588" s="417"/>
      <c r="L588" s="417"/>
      <c r="M588" s="417"/>
      <c r="N588" s="417"/>
      <c r="O588" s="417"/>
      <c r="P588" s="417"/>
      <c r="Q588" s="417"/>
      <c r="R588" s="417"/>
      <c r="S588" s="417"/>
      <c r="T588" s="417"/>
      <c r="U588" s="417"/>
      <c r="V588" s="417"/>
      <c r="W588" s="417"/>
      <c r="X588" s="417"/>
      <c r="Y588" s="417"/>
      <c r="Z588" s="417"/>
    </row>
    <row r="589" spans="1:26" ht="12.75" customHeight="1">
      <c r="A589" s="417"/>
      <c r="B589" s="417"/>
      <c r="C589" s="417"/>
      <c r="D589" s="417"/>
      <c r="E589" s="418"/>
      <c r="F589" s="417"/>
      <c r="G589" s="417"/>
      <c r="H589" s="417"/>
      <c r="I589" s="417"/>
      <c r="J589" s="417"/>
      <c r="K589" s="417"/>
      <c r="L589" s="417"/>
      <c r="M589" s="417"/>
      <c r="N589" s="417"/>
      <c r="O589" s="417"/>
      <c r="P589" s="417"/>
      <c r="Q589" s="417"/>
      <c r="R589" s="417"/>
      <c r="S589" s="417"/>
      <c r="T589" s="417"/>
      <c r="U589" s="417"/>
      <c r="V589" s="417"/>
      <c r="W589" s="417"/>
      <c r="X589" s="417"/>
      <c r="Y589" s="417"/>
      <c r="Z589" s="417"/>
    </row>
    <row r="590" spans="1:26" ht="12.75" customHeight="1">
      <c r="A590" s="417"/>
      <c r="B590" s="417"/>
      <c r="C590" s="417"/>
      <c r="D590" s="417"/>
      <c r="E590" s="418"/>
      <c r="F590" s="417"/>
      <c r="G590" s="417"/>
      <c r="H590" s="417"/>
      <c r="I590" s="417"/>
      <c r="J590" s="417"/>
      <c r="K590" s="417"/>
      <c r="L590" s="417"/>
      <c r="M590" s="417"/>
      <c r="N590" s="417"/>
      <c r="O590" s="417"/>
      <c r="P590" s="417"/>
      <c r="Q590" s="417"/>
      <c r="R590" s="417"/>
      <c r="S590" s="417"/>
      <c r="T590" s="417"/>
      <c r="U590" s="417"/>
      <c r="V590" s="417"/>
      <c r="W590" s="417"/>
      <c r="X590" s="417"/>
      <c r="Y590" s="417"/>
      <c r="Z590" s="417"/>
    </row>
    <row r="591" spans="1:26" ht="12.75" customHeight="1">
      <c r="A591" s="417"/>
      <c r="B591" s="417"/>
      <c r="C591" s="417"/>
      <c r="D591" s="417"/>
      <c r="E591" s="418"/>
      <c r="F591" s="417"/>
      <c r="G591" s="417"/>
      <c r="H591" s="417"/>
      <c r="I591" s="417"/>
      <c r="J591" s="417"/>
      <c r="K591" s="417"/>
      <c r="L591" s="417"/>
      <c r="M591" s="417"/>
      <c r="N591" s="417"/>
      <c r="O591" s="417"/>
      <c r="P591" s="417"/>
      <c r="Q591" s="417"/>
      <c r="R591" s="417"/>
      <c r="S591" s="417"/>
      <c r="T591" s="417"/>
      <c r="U591" s="417"/>
      <c r="V591" s="417"/>
      <c r="W591" s="417"/>
      <c r="X591" s="417"/>
      <c r="Y591" s="417"/>
      <c r="Z591" s="417"/>
    </row>
    <row r="592" spans="1:26" ht="12.75" customHeight="1">
      <c r="A592" s="417"/>
      <c r="B592" s="417"/>
      <c r="C592" s="417"/>
      <c r="D592" s="417"/>
      <c r="E592" s="418"/>
      <c r="F592" s="417"/>
      <c r="G592" s="417"/>
      <c r="H592" s="417"/>
      <c r="I592" s="417"/>
      <c r="J592" s="417"/>
      <c r="K592" s="417"/>
      <c r="L592" s="417"/>
      <c r="M592" s="417"/>
      <c r="N592" s="417"/>
      <c r="O592" s="417"/>
      <c r="P592" s="417"/>
      <c r="Q592" s="417"/>
      <c r="R592" s="417"/>
      <c r="S592" s="417"/>
      <c r="T592" s="417"/>
      <c r="U592" s="417"/>
      <c r="V592" s="417"/>
      <c r="W592" s="417"/>
      <c r="X592" s="417"/>
      <c r="Y592" s="417"/>
      <c r="Z592" s="417"/>
    </row>
    <row r="593" spans="1:26" ht="12.75" customHeight="1">
      <c r="A593" s="417"/>
      <c r="B593" s="417"/>
      <c r="C593" s="417"/>
      <c r="D593" s="417"/>
      <c r="E593" s="418"/>
      <c r="F593" s="417"/>
      <c r="G593" s="417"/>
      <c r="H593" s="417"/>
      <c r="I593" s="417"/>
      <c r="J593" s="417"/>
      <c r="K593" s="417"/>
      <c r="L593" s="417"/>
      <c r="M593" s="417"/>
      <c r="N593" s="417"/>
      <c r="O593" s="417"/>
      <c r="P593" s="417"/>
      <c r="Q593" s="417"/>
      <c r="R593" s="417"/>
      <c r="S593" s="417"/>
      <c r="T593" s="417"/>
      <c r="U593" s="417"/>
      <c r="V593" s="417"/>
      <c r="W593" s="417"/>
      <c r="X593" s="417"/>
      <c r="Y593" s="417"/>
      <c r="Z593" s="417"/>
    </row>
    <row r="594" spans="1:26" ht="12.75" customHeight="1">
      <c r="A594" s="417"/>
      <c r="B594" s="417"/>
      <c r="C594" s="417"/>
      <c r="D594" s="417"/>
      <c r="E594" s="418"/>
      <c r="F594" s="417"/>
      <c r="G594" s="417"/>
      <c r="H594" s="417"/>
      <c r="I594" s="417"/>
      <c r="J594" s="417"/>
      <c r="K594" s="417"/>
      <c r="L594" s="417"/>
      <c r="M594" s="417"/>
      <c r="N594" s="417"/>
      <c r="O594" s="417"/>
      <c r="P594" s="417"/>
      <c r="Q594" s="417"/>
      <c r="R594" s="417"/>
      <c r="S594" s="417"/>
      <c r="T594" s="417"/>
      <c r="U594" s="417"/>
      <c r="V594" s="417"/>
      <c r="W594" s="417"/>
      <c r="X594" s="417"/>
      <c r="Y594" s="417"/>
      <c r="Z594" s="417"/>
    </row>
    <row r="595" spans="1:26" ht="12.75" customHeight="1">
      <c r="A595" s="417"/>
      <c r="B595" s="417"/>
      <c r="C595" s="417"/>
      <c r="D595" s="417"/>
      <c r="E595" s="418"/>
      <c r="F595" s="417"/>
      <c r="G595" s="417"/>
      <c r="H595" s="417"/>
      <c r="I595" s="417"/>
      <c r="J595" s="417"/>
      <c r="K595" s="417"/>
      <c r="L595" s="417"/>
      <c r="M595" s="417"/>
      <c r="N595" s="417"/>
      <c r="O595" s="417"/>
      <c r="P595" s="417"/>
      <c r="Q595" s="417"/>
      <c r="R595" s="417"/>
      <c r="S595" s="417"/>
      <c r="T595" s="417"/>
      <c r="U595" s="417"/>
      <c r="V595" s="417"/>
      <c r="W595" s="417"/>
      <c r="X595" s="417"/>
      <c r="Y595" s="417"/>
      <c r="Z595" s="417"/>
    </row>
    <row r="596" spans="1:26" ht="12.75" customHeight="1">
      <c r="A596" s="417"/>
      <c r="B596" s="417"/>
      <c r="C596" s="417"/>
      <c r="D596" s="417"/>
      <c r="E596" s="418"/>
      <c r="F596" s="417"/>
      <c r="G596" s="417"/>
      <c r="H596" s="417"/>
      <c r="I596" s="417"/>
      <c r="J596" s="417"/>
      <c r="K596" s="417"/>
      <c r="L596" s="417"/>
      <c r="M596" s="417"/>
      <c r="N596" s="417"/>
      <c r="O596" s="417"/>
      <c r="P596" s="417"/>
      <c r="Q596" s="417"/>
      <c r="R596" s="417"/>
      <c r="S596" s="417"/>
      <c r="T596" s="417"/>
      <c r="U596" s="417"/>
      <c r="V596" s="417"/>
      <c r="W596" s="417"/>
      <c r="X596" s="417"/>
      <c r="Y596" s="417"/>
      <c r="Z596" s="417"/>
    </row>
    <row r="597" spans="1:26" ht="12.75" customHeight="1">
      <c r="A597" s="417"/>
      <c r="B597" s="417"/>
      <c r="C597" s="417"/>
      <c r="D597" s="417"/>
      <c r="E597" s="418"/>
      <c r="F597" s="417"/>
      <c r="G597" s="417"/>
      <c r="H597" s="417"/>
      <c r="I597" s="417"/>
      <c r="J597" s="417"/>
      <c r="K597" s="417"/>
      <c r="L597" s="417"/>
      <c r="M597" s="417"/>
      <c r="N597" s="417"/>
      <c r="O597" s="417"/>
      <c r="P597" s="417"/>
      <c r="Q597" s="417"/>
      <c r="R597" s="417"/>
      <c r="S597" s="417"/>
      <c r="T597" s="417"/>
      <c r="U597" s="417"/>
      <c r="V597" s="417"/>
      <c r="W597" s="417"/>
      <c r="X597" s="417"/>
      <c r="Y597" s="417"/>
      <c r="Z597" s="417"/>
    </row>
    <row r="598" spans="1:26" ht="12.75" customHeight="1">
      <c r="A598" s="417"/>
      <c r="B598" s="417"/>
      <c r="C598" s="417"/>
      <c r="D598" s="417"/>
      <c r="E598" s="418"/>
      <c r="F598" s="417"/>
      <c r="G598" s="417"/>
      <c r="H598" s="417"/>
      <c r="I598" s="417"/>
      <c r="J598" s="417"/>
      <c r="K598" s="417"/>
      <c r="L598" s="417"/>
      <c r="M598" s="417"/>
      <c r="N598" s="417"/>
      <c r="O598" s="417"/>
      <c r="P598" s="417"/>
      <c r="Q598" s="417"/>
      <c r="R598" s="417"/>
      <c r="S598" s="417"/>
      <c r="T598" s="417"/>
      <c r="U598" s="417"/>
      <c r="V598" s="417"/>
      <c r="W598" s="417"/>
      <c r="X598" s="417"/>
      <c r="Y598" s="417"/>
      <c r="Z598" s="417"/>
    </row>
    <row r="599" spans="1:26" ht="12.75" customHeight="1">
      <c r="A599" s="417"/>
      <c r="B599" s="417"/>
      <c r="C599" s="417"/>
      <c r="D599" s="417"/>
      <c r="E599" s="418"/>
      <c r="F599" s="417"/>
      <c r="G599" s="417"/>
      <c r="H599" s="417"/>
      <c r="I599" s="417"/>
      <c r="J599" s="417"/>
      <c r="K599" s="417"/>
      <c r="L599" s="417"/>
      <c r="M599" s="417"/>
      <c r="N599" s="417"/>
      <c r="O599" s="417"/>
      <c r="P599" s="417"/>
      <c r="Q599" s="417"/>
      <c r="R599" s="417"/>
      <c r="S599" s="417"/>
      <c r="T599" s="417"/>
      <c r="U599" s="417"/>
      <c r="V599" s="417"/>
      <c r="W599" s="417"/>
      <c r="X599" s="417"/>
      <c r="Y599" s="417"/>
      <c r="Z599" s="417"/>
    </row>
    <row r="600" spans="1:26" ht="12.75" customHeight="1">
      <c r="A600" s="417"/>
      <c r="B600" s="417"/>
      <c r="C600" s="417"/>
      <c r="D600" s="417"/>
      <c r="E600" s="418"/>
      <c r="F600" s="417"/>
      <c r="G600" s="417"/>
      <c r="H600" s="417"/>
      <c r="I600" s="417"/>
      <c r="J600" s="417"/>
      <c r="K600" s="417"/>
      <c r="L600" s="417"/>
      <c r="M600" s="417"/>
      <c r="N600" s="417"/>
      <c r="O600" s="417"/>
      <c r="P600" s="417"/>
      <c r="Q600" s="417"/>
      <c r="R600" s="417"/>
      <c r="S600" s="417"/>
      <c r="T600" s="417"/>
      <c r="U600" s="417"/>
      <c r="V600" s="417"/>
      <c r="W600" s="417"/>
      <c r="X600" s="417"/>
      <c r="Y600" s="417"/>
      <c r="Z600" s="417"/>
    </row>
    <row r="601" spans="1:26" ht="12.75" customHeight="1">
      <c r="A601" s="417"/>
      <c r="B601" s="417"/>
      <c r="C601" s="417"/>
      <c r="D601" s="417"/>
      <c r="E601" s="418"/>
      <c r="F601" s="417"/>
      <c r="G601" s="417"/>
      <c r="H601" s="417"/>
      <c r="I601" s="417"/>
      <c r="J601" s="417"/>
      <c r="K601" s="417"/>
      <c r="L601" s="417"/>
      <c r="M601" s="417"/>
      <c r="N601" s="417"/>
      <c r="O601" s="417"/>
      <c r="P601" s="417"/>
      <c r="Q601" s="417"/>
      <c r="R601" s="417"/>
      <c r="S601" s="417"/>
      <c r="T601" s="417"/>
      <c r="U601" s="417"/>
      <c r="V601" s="417"/>
      <c r="W601" s="417"/>
      <c r="X601" s="417"/>
      <c r="Y601" s="417"/>
      <c r="Z601" s="417"/>
    </row>
    <row r="602" spans="1:26" ht="12.75" customHeight="1">
      <c r="A602" s="417"/>
      <c r="B602" s="417"/>
      <c r="C602" s="417"/>
      <c r="D602" s="417"/>
      <c r="E602" s="418"/>
      <c r="F602" s="417"/>
      <c r="G602" s="417"/>
      <c r="H602" s="417"/>
      <c r="I602" s="417"/>
      <c r="J602" s="417"/>
      <c r="K602" s="417"/>
      <c r="L602" s="417"/>
      <c r="M602" s="417"/>
      <c r="N602" s="417"/>
      <c r="O602" s="417"/>
      <c r="P602" s="417"/>
      <c r="Q602" s="417"/>
      <c r="R602" s="417"/>
      <c r="S602" s="417"/>
      <c r="T602" s="417"/>
      <c r="U602" s="417"/>
      <c r="V602" s="417"/>
      <c r="W602" s="417"/>
      <c r="X602" s="417"/>
      <c r="Y602" s="417"/>
      <c r="Z602" s="417"/>
    </row>
    <row r="603" spans="1:26" ht="12.75" customHeight="1">
      <c r="A603" s="417"/>
      <c r="B603" s="417"/>
      <c r="C603" s="417"/>
      <c r="D603" s="417"/>
      <c r="E603" s="418"/>
      <c r="F603" s="417"/>
      <c r="G603" s="417"/>
      <c r="H603" s="417"/>
      <c r="I603" s="417"/>
      <c r="J603" s="417"/>
      <c r="K603" s="417"/>
      <c r="L603" s="417"/>
      <c r="M603" s="417"/>
      <c r="N603" s="417"/>
      <c r="O603" s="417"/>
      <c r="P603" s="417"/>
      <c r="Q603" s="417"/>
      <c r="R603" s="417"/>
      <c r="S603" s="417"/>
      <c r="T603" s="417"/>
      <c r="U603" s="417"/>
      <c r="V603" s="417"/>
      <c r="W603" s="417"/>
      <c r="X603" s="417"/>
      <c r="Y603" s="417"/>
      <c r="Z603" s="417"/>
    </row>
    <row r="604" spans="1:26" ht="12.75" customHeight="1">
      <c r="A604" s="417"/>
      <c r="B604" s="417"/>
      <c r="C604" s="417"/>
      <c r="D604" s="417"/>
      <c r="E604" s="418"/>
      <c r="F604" s="417"/>
      <c r="G604" s="417"/>
      <c r="H604" s="417"/>
      <c r="I604" s="417"/>
      <c r="J604" s="417"/>
      <c r="K604" s="417"/>
      <c r="L604" s="417"/>
      <c r="M604" s="417"/>
      <c r="N604" s="417"/>
      <c r="O604" s="417"/>
      <c r="P604" s="417"/>
      <c r="Q604" s="417"/>
      <c r="R604" s="417"/>
      <c r="S604" s="417"/>
      <c r="T604" s="417"/>
      <c r="U604" s="417"/>
      <c r="V604" s="417"/>
      <c r="W604" s="417"/>
      <c r="X604" s="417"/>
      <c r="Y604" s="417"/>
      <c r="Z604" s="417"/>
    </row>
    <row r="605" spans="1:26" ht="12.75" customHeight="1">
      <c r="A605" s="417"/>
      <c r="B605" s="417"/>
      <c r="C605" s="417"/>
      <c r="D605" s="417"/>
      <c r="E605" s="418"/>
      <c r="F605" s="417"/>
      <c r="G605" s="417"/>
      <c r="H605" s="417"/>
      <c r="I605" s="417"/>
      <c r="J605" s="417"/>
      <c r="K605" s="417"/>
      <c r="L605" s="417"/>
      <c r="M605" s="417"/>
      <c r="N605" s="417"/>
      <c r="O605" s="417"/>
      <c r="P605" s="417"/>
      <c r="Q605" s="417"/>
      <c r="R605" s="417"/>
      <c r="S605" s="417"/>
      <c r="T605" s="417"/>
      <c r="U605" s="417"/>
      <c r="V605" s="417"/>
      <c r="W605" s="417"/>
      <c r="X605" s="417"/>
      <c r="Y605" s="417"/>
      <c r="Z605" s="417"/>
    </row>
    <row r="606" spans="1:26" ht="12.75" customHeight="1">
      <c r="A606" s="417"/>
      <c r="B606" s="417"/>
      <c r="C606" s="417"/>
      <c r="D606" s="417"/>
      <c r="E606" s="418"/>
      <c r="F606" s="417"/>
      <c r="G606" s="417"/>
      <c r="H606" s="417"/>
      <c r="I606" s="417"/>
      <c r="J606" s="417"/>
      <c r="K606" s="417"/>
      <c r="L606" s="417"/>
      <c r="M606" s="417"/>
      <c r="N606" s="417"/>
      <c r="O606" s="417"/>
      <c r="P606" s="417"/>
      <c r="Q606" s="417"/>
      <c r="R606" s="417"/>
      <c r="S606" s="417"/>
      <c r="T606" s="417"/>
      <c r="U606" s="417"/>
      <c r="V606" s="417"/>
      <c r="W606" s="417"/>
      <c r="X606" s="417"/>
      <c r="Y606" s="417"/>
      <c r="Z606" s="417"/>
    </row>
    <row r="607" spans="1:26" ht="12.75" customHeight="1">
      <c r="A607" s="417"/>
      <c r="B607" s="417"/>
      <c r="C607" s="417"/>
      <c r="D607" s="417"/>
      <c r="E607" s="418"/>
      <c r="F607" s="417"/>
      <c r="G607" s="417"/>
      <c r="H607" s="417"/>
      <c r="I607" s="417"/>
      <c r="J607" s="417"/>
      <c r="K607" s="417"/>
      <c r="L607" s="417"/>
      <c r="M607" s="417"/>
      <c r="N607" s="417"/>
      <c r="O607" s="417"/>
      <c r="P607" s="417"/>
      <c r="Q607" s="417"/>
      <c r="R607" s="417"/>
      <c r="S607" s="417"/>
      <c r="T607" s="417"/>
      <c r="U607" s="417"/>
      <c r="V607" s="417"/>
      <c r="W607" s="417"/>
      <c r="X607" s="417"/>
      <c r="Y607" s="417"/>
      <c r="Z607" s="417"/>
    </row>
    <row r="608" spans="1:26" ht="12.75" customHeight="1">
      <c r="A608" s="417"/>
      <c r="B608" s="417"/>
      <c r="C608" s="417"/>
      <c r="D608" s="417"/>
      <c r="E608" s="418"/>
      <c r="F608" s="417"/>
      <c r="G608" s="417"/>
      <c r="H608" s="417"/>
      <c r="I608" s="417"/>
      <c r="J608" s="417"/>
      <c r="K608" s="417"/>
      <c r="L608" s="417"/>
      <c r="M608" s="417"/>
      <c r="N608" s="417"/>
      <c r="O608" s="417"/>
      <c r="P608" s="417"/>
      <c r="Q608" s="417"/>
      <c r="R608" s="417"/>
      <c r="S608" s="417"/>
      <c r="T608" s="417"/>
      <c r="U608" s="417"/>
      <c r="V608" s="417"/>
      <c r="W608" s="417"/>
      <c r="X608" s="417"/>
      <c r="Y608" s="417"/>
      <c r="Z608" s="417"/>
    </row>
    <row r="609" spans="1:26" ht="12.75" customHeight="1">
      <c r="A609" s="417"/>
      <c r="B609" s="417"/>
      <c r="C609" s="417"/>
      <c r="D609" s="417"/>
      <c r="E609" s="418"/>
      <c r="F609" s="417"/>
      <c r="G609" s="417"/>
      <c r="H609" s="417"/>
      <c r="I609" s="417"/>
      <c r="J609" s="417"/>
      <c r="K609" s="417"/>
      <c r="L609" s="417"/>
      <c r="M609" s="417"/>
      <c r="N609" s="417"/>
      <c r="O609" s="417"/>
      <c r="P609" s="417"/>
      <c r="Q609" s="417"/>
      <c r="R609" s="417"/>
      <c r="S609" s="417"/>
      <c r="T609" s="417"/>
      <c r="U609" s="417"/>
      <c r="V609" s="417"/>
      <c r="W609" s="417"/>
      <c r="X609" s="417"/>
      <c r="Y609" s="417"/>
      <c r="Z609" s="417"/>
    </row>
    <row r="610" spans="1:26" ht="12.75" customHeight="1">
      <c r="A610" s="417"/>
      <c r="B610" s="417"/>
      <c r="C610" s="417"/>
      <c r="D610" s="417"/>
      <c r="E610" s="418"/>
      <c r="F610" s="417"/>
      <c r="G610" s="417"/>
      <c r="H610" s="417"/>
      <c r="I610" s="417"/>
      <c r="J610" s="417"/>
      <c r="K610" s="417"/>
      <c r="L610" s="417"/>
      <c r="M610" s="417"/>
      <c r="N610" s="417"/>
      <c r="O610" s="417"/>
      <c r="P610" s="417"/>
      <c r="Q610" s="417"/>
      <c r="R610" s="417"/>
      <c r="S610" s="417"/>
      <c r="T610" s="417"/>
      <c r="U610" s="417"/>
      <c r="V610" s="417"/>
      <c r="W610" s="417"/>
      <c r="X610" s="417"/>
      <c r="Y610" s="417"/>
      <c r="Z610" s="417"/>
    </row>
    <row r="611" spans="1:26" ht="12.75" customHeight="1">
      <c r="A611" s="417"/>
      <c r="B611" s="417"/>
      <c r="C611" s="417"/>
      <c r="D611" s="417"/>
      <c r="E611" s="418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17"/>
      <c r="T611" s="417"/>
      <c r="U611" s="417"/>
      <c r="V611" s="417"/>
      <c r="W611" s="417"/>
      <c r="X611" s="417"/>
      <c r="Y611" s="417"/>
      <c r="Z611" s="417"/>
    </row>
    <row r="612" spans="1:26" ht="12.75" customHeight="1">
      <c r="A612" s="417"/>
      <c r="B612" s="417"/>
      <c r="C612" s="417"/>
      <c r="D612" s="417"/>
      <c r="E612" s="418"/>
      <c r="F612" s="417"/>
      <c r="G612" s="417"/>
      <c r="H612" s="417"/>
      <c r="I612" s="417"/>
      <c r="J612" s="417"/>
      <c r="K612" s="417"/>
      <c r="L612" s="417"/>
      <c r="M612" s="417"/>
      <c r="N612" s="417"/>
      <c r="O612" s="417"/>
      <c r="P612" s="417"/>
      <c r="Q612" s="417"/>
      <c r="R612" s="417"/>
      <c r="S612" s="417"/>
      <c r="T612" s="417"/>
      <c r="U612" s="417"/>
      <c r="V612" s="417"/>
      <c r="W612" s="417"/>
      <c r="X612" s="417"/>
      <c r="Y612" s="417"/>
      <c r="Z612" s="417"/>
    </row>
    <row r="613" spans="1:26" ht="12.75" customHeight="1">
      <c r="A613" s="417"/>
      <c r="B613" s="417"/>
      <c r="C613" s="417"/>
      <c r="D613" s="417"/>
      <c r="E613" s="418"/>
      <c r="F613" s="417"/>
      <c r="G613" s="417"/>
      <c r="H613" s="417"/>
      <c r="I613" s="417"/>
      <c r="J613" s="417"/>
      <c r="K613" s="417"/>
      <c r="L613" s="417"/>
      <c r="M613" s="417"/>
      <c r="N613" s="417"/>
      <c r="O613" s="417"/>
      <c r="P613" s="417"/>
      <c r="Q613" s="417"/>
      <c r="R613" s="417"/>
      <c r="S613" s="417"/>
      <c r="T613" s="417"/>
      <c r="U613" s="417"/>
      <c r="V613" s="417"/>
      <c r="W613" s="417"/>
      <c r="X613" s="417"/>
      <c r="Y613" s="417"/>
      <c r="Z613" s="417"/>
    </row>
    <row r="614" spans="1:26" ht="12.75" customHeight="1">
      <c r="A614" s="417"/>
      <c r="B614" s="417"/>
      <c r="C614" s="417"/>
      <c r="D614" s="417"/>
      <c r="E614" s="418"/>
      <c r="F614" s="417"/>
      <c r="G614" s="417"/>
      <c r="H614" s="417"/>
      <c r="I614" s="417"/>
      <c r="J614" s="417"/>
      <c r="K614" s="417"/>
      <c r="L614" s="417"/>
      <c r="M614" s="417"/>
      <c r="N614" s="417"/>
      <c r="O614" s="417"/>
      <c r="P614" s="417"/>
      <c r="Q614" s="417"/>
      <c r="R614" s="417"/>
      <c r="S614" s="417"/>
      <c r="T614" s="417"/>
      <c r="U614" s="417"/>
      <c r="V614" s="417"/>
      <c r="W614" s="417"/>
      <c r="X614" s="417"/>
      <c r="Y614" s="417"/>
      <c r="Z614" s="417"/>
    </row>
    <row r="615" spans="1:26" ht="12.75" customHeight="1">
      <c r="A615" s="417"/>
      <c r="B615" s="417"/>
      <c r="C615" s="417"/>
      <c r="D615" s="417"/>
      <c r="E615" s="418"/>
      <c r="F615" s="417"/>
      <c r="G615" s="417"/>
      <c r="H615" s="417"/>
      <c r="I615" s="417"/>
      <c r="J615" s="417"/>
      <c r="K615" s="417"/>
      <c r="L615" s="417"/>
      <c r="M615" s="417"/>
      <c r="N615" s="417"/>
      <c r="O615" s="417"/>
      <c r="P615" s="417"/>
      <c r="Q615" s="417"/>
      <c r="R615" s="417"/>
      <c r="S615" s="417"/>
      <c r="T615" s="417"/>
      <c r="U615" s="417"/>
      <c r="V615" s="417"/>
      <c r="W615" s="417"/>
      <c r="X615" s="417"/>
      <c r="Y615" s="417"/>
      <c r="Z615" s="417"/>
    </row>
    <row r="616" spans="1:26" ht="12.75" customHeight="1">
      <c r="A616" s="417"/>
      <c r="B616" s="417"/>
      <c r="C616" s="417"/>
      <c r="D616" s="417"/>
      <c r="E616" s="418"/>
      <c r="F616" s="417"/>
      <c r="G616" s="417"/>
      <c r="H616" s="417"/>
      <c r="I616" s="417"/>
      <c r="J616" s="417"/>
      <c r="K616" s="417"/>
      <c r="L616" s="417"/>
      <c r="M616" s="417"/>
      <c r="N616" s="417"/>
      <c r="O616" s="417"/>
      <c r="P616" s="417"/>
      <c r="Q616" s="417"/>
      <c r="R616" s="417"/>
      <c r="S616" s="417"/>
      <c r="T616" s="417"/>
      <c r="U616" s="417"/>
      <c r="V616" s="417"/>
      <c r="W616" s="417"/>
      <c r="X616" s="417"/>
      <c r="Y616" s="417"/>
      <c r="Z616" s="417"/>
    </row>
    <row r="617" spans="1:26" ht="12.75" customHeight="1">
      <c r="A617" s="417"/>
      <c r="B617" s="417"/>
      <c r="C617" s="417"/>
      <c r="D617" s="417"/>
      <c r="E617" s="418"/>
      <c r="F617" s="417"/>
      <c r="G617" s="417"/>
      <c r="H617" s="417"/>
      <c r="I617" s="417"/>
      <c r="J617" s="417"/>
      <c r="K617" s="417"/>
      <c r="L617" s="417"/>
      <c r="M617" s="417"/>
      <c r="N617" s="417"/>
      <c r="O617" s="417"/>
      <c r="P617" s="417"/>
      <c r="Q617" s="417"/>
      <c r="R617" s="417"/>
      <c r="S617" s="417"/>
      <c r="T617" s="417"/>
      <c r="U617" s="417"/>
      <c r="V617" s="417"/>
      <c r="W617" s="417"/>
      <c r="X617" s="417"/>
      <c r="Y617" s="417"/>
      <c r="Z617" s="417"/>
    </row>
    <row r="618" spans="1:26" ht="12.75" customHeight="1">
      <c r="A618" s="417"/>
      <c r="B618" s="417"/>
      <c r="C618" s="417"/>
      <c r="D618" s="417"/>
      <c r="E618" s="418"/>
      <c r="F618" s="417"/>
      <c r="G618" s="417"/>
      <c r="H618" s="417"/>
      <c r="I618" s="417"/>
      <c r="J618" s="417"/>
      <c r="K618" s="417"/>
      <c r="L618" s="417"/>
      <c r="M618" s="417"/>
      <c r="N618" s="417"/>
      <c r="O618" s="417"/>
      <c r="P618" s="417"/>
      <c r="Q618" s="417"/>
      <c r="R618" s="417"/>
      <c r="S618" s="417"/>
      <c r="T618" s="417"/>
      <c r="U618" s="417"/>
      <c r="V618" s="417"/>
      <c r="W618" s="417"/>
      <c r="X618" s="417"/>
      <c r="Y618" s="417"/>
      <c r="Z618" s="417"/>
    </row>
    <row r="619" spans="1:26" ht="12.75" customHeight="1">
      <c r="A619" s="417"/>
      <c r="B619" s="417"/>
      <c r="C619" s="417"/>
      <c r="D619" s="417"/>
      <c r="E619" s="418"/>
      <c r="F619" s="417"/>
      <c r="G619" s="417"/>
      <c r="H619" s="417"/>
      <c r="I619" s="417"/>
      <c r="J619" s="417"/>
      <c r="K619" s="417"/>
      <c r="L619" s="417"/>
      <c r="M619" s="417"/>
      <c r="N619" s="417"/>
      <c r="O619" s="417"/>
      <c r="P619" s="417"/>
      <c r="Q619" s="417"/>
      <c r="R619" s="417"/>
      <c r="S619" s="417"/>
      <c r="T619" s="417"/>
      <c r="U619" s="417"/>
      <c r="V619" s="417"/>
      <c r="W619" s="417"/>
      <c r="X619" s="417"/>
      <c r="Y619" s="417"/>
      <c r="Z619" s="417"/>
    </row>
    <row r="620" spans="1:26" ht="12.75" customHeight="1">
      <c r="A620" s="417"/>
      <c r="B620" s="417"/>
      <c r="C620" s="417"/>
      <c r="D620" s="417"/>
      <c r="E620" s="418"/>
      <c r="F620" s="417"/>
      <c r="G620" s="417"/>
      <c r="H620" s="417"/>
      <c r="I620" s="417"/>
      <c r="J620" s="417"/>
      <c r="K620" s="417"/>
      <c r="L620" s="417"/>
      <c r="M620" s="417"/>
      <c r="N620" s="417"/>
      <c r="O620" s="417"/>
      <c r="P620" s="417"/>
      <c r="Q620" s="417"/>
      <c r="R620" s="417"/>
      <c r="S620" s="417"/>
      <c r="T620" s="417"/>
      <c r="U620" s="417"/>
      <c r="V620" s="417"/>
      <c r="W620" s="417"/>
      <c r="X620" s="417"/>
      <c r="Y620" s="417"/>
      <c r="Z620" s="417"/>
    </row>
    <row r="621" spans="1:26" ht="12.75" customHeight="1">
      <c r="A621" s="417"/>
      <c r="B621" s="417"/>
      <c r="C621" s="417"/>
      <c r="D621" s="417"/>
      <c r="E621" s="418"/>
      <c r="F621" s="417"/>
      <c r="G621" s="417"/>
      <c r="H621" s="417"/>
      <c r="I621" s="417"/>
      <c r="J621" s="417"/>
      <c r="K621" s="417"/>
      <c r="L621" s="417"/>
      <c r="M621" s="417"/>
      <c r="N621" s="417"/>
      <c r="O621" s="417"/>
      <c r="P621" s="417"/>
      <c r="Q621" s="417"/>
      <c r="R621" s="417"/>
      <c r="S621" s="417"/>
      <c r="T621" s="417"/>
      <c r="U621" s="417"/>
      <c r="V621" s="417"/>
      <c r="W621" s="417"/>
      <c r="X621" s="417"/>
      <c r="Y621" s="417"/>
      <c r="Z621" s="417"/>
    </row>
    <row r="622" spans="1:26" ht="12.75" customHeight="1">
      <c r="A622" s="417"/>
      <c r="B622" s="417"/>
      <c r="C622" s="417"/>
      <c r="D622" s="417"/>
      <c r="E622" s="418"/>
      <c r="F622" s="417"/>
      <c r="G622" s="417"/>
      <c r="H622" s="417"/>
      <c r="I622" s="417"/>
      <c r="J622" s="417"/>
      <c r="K622" s="417"/>
      <c r="L622" s="417"/>
      <c r="M622" s="417"/>
      <c r="N622" s="417"/>
      <c r="O622" s="417"/>
      <c r="P622" s="417"/>
      <c r="Q622" s="417"/>
      <c r="R622" s="417"/>
      <c r="S622" s="417"/>
      <c r="T622" s="417"/>
      <c r="U622" s="417"/>
      <c r="V622" s="417"/>
      <c r="W622" s="417"/>
      <c r="X622" s="417"/>
      <c r="Y622" s="417"/>
      <c r="Z622" s="417"/>
    </row>
    <row r="623" spans="1:26" ht="12.75" customHeight="1">
      <c r="A623" s="417"/>
      <c r="B623" s="417"/>
      <c r="C623" s="417"/>
      <c r="D623" s="417"/>
      <c r="E623" s="418"/>
      <c r="F623" s="417"/>
      <c r="G623" s="417"/>
      <c r="H623" s="417"/>
      <c r="I623" s="417"/>
      <c r="J623" s="417"/>
      <c r="K623" s="417"/>
      <c r="L623" s="417"/>
      <c r="M623" s="417"/>
      <c r="N623" s="417"/>
      <c r="O623" s="417"/>
      <c r="P623" s="417"/>
      <c r="Q623" s="417"/>
      <c r="R623" s="417"/>
      <c r="S623" s="417"/>
      <c r="T623" s="417"/>
      <c r="U623" s="417"/>
      <c r="V623" s="417"/>
      <c r="W623" s="417"/>
      <c r="X623" s="417"/>
      <c r="Y623" s="417"/>
      <c r="Z623" s="417"/>
    </row>
    <row r="624" spans="1:26" ht="12.75" customHeight="1">
      <c r="A624" s="417"/>
      <c r="B624" s="417"/>
      <c r="C624" s="417"/>
      <c r="D624" s="417"/>
      <c r="E624" s="418"/>
      <c r="F624" s="417"/>
      <c r="G624" s="417"/>
      <c r="H624" s="417"/>
      <c r="I624" s="417"/>
      <c r="J624" s="417"/>
      <c r="K624" s="417"/>
      <c r="L624" s="417"/>
      <c r="M624" s="417"/>
      <c r="N624" s="417"/>
      <c r="O624" s="417"/>
      <c r="P624" s="417"/>
      <c r="Q624" s="417"/>
      <c r="R624" s="417"/>
      <c r="S624" s="417"/>
      <c r="T624" s="417"/>
      <c r="U624" s="417"/>
      <c r="V624" s="417"/>
      <c r="W624" s="417"/>
      <c r="X624" s="417"/>
      <c r="Y624" s="417"/>
      <c r="Z624" s="417"/>
    </row>
    <row r="625" spans="1:26" ht="12.75" customHeight="1">
      <c r="A625" s="417"/>
      <c r="B625" s="417"/>
      <c r="C625" s="417"/>
      <c r="D625" s="417"/>
      <c r="E625" s="418"/>
      <c r="F625" s="417"/>
      <c r="G625" s="417"/>
      <c r="H625" s="417"/>
      <c r="I625" s="417"/>
      <c r="J625" s="417"/>
      <c r="K625" s="417"/>
      <c r="L625" s="417"/>
      <c r="M625" s="417"/>
      <c r="N625" s="417"/>
      <c r="O625" s="417"/>
      <c r="P625" s="417"/>
      <c r="Q625" s="417"/>
      <c r="R625" s="417"/>
      <c r="S625" s="417"/>
      <c r="T625" s="417"/>
      <c r="U625" s="417"/>
      <c r="V625" s="417"/>
      <c r="W625" s="417"/>
      <c r="X625" s="417"/>
      <c r="Y625" s="417"/>
      <c r="Z625" s="417"/>
    </row>
    <row r="626" spans="1:26" ht="12.75" customHeight="1">
      <c r="A626" s="417"/>
      <c r="B626" s="417"/>
      <c r="C626" s="417"/>
      <c r="D626" s="417"/>
      <c r="E626" s="418"/>
      <c r="F626" s="417"/>
      <c r="G626" s="417"/>
      <c r="H626" s="417"/>
      <c r="I626" s="417"/>
      <c r="J626" s="417"/>
      <c r="K626" s="417"/>
      <c r="L626" s="417"/>
      <c r="M626" s="417"/>
      <c r="N626" s="417"/>
      <c r="O626" s="417"/>
      <c r="P626" s="417"/>
      <c r="Q626" s="417"/>
      <c r="R626" s="417"/>
      <c r="S626" s="417"/>
      <c r="T626" s="417"/>
      <c r="U626" s="417"/>
      <c r="V626" s="417"/>
      <c r="W626" s="417"/>
      <c r="X626" s="417"/>
      <c r="Y626" s="417"/>
      <c r="Z626" s="417"/>
    </row>
    <row r="627" spans="1:26" ht="12.75" customHeight="1">
      <c r="A627" s="417"/>
      <c r="B627" s="417"/>
      <c r="C627" s="417"/>
      <c r="D627" s="417"/>
      <c r="E627" s="418"/>
      <c r="F627" s="417"/>
      <c r="G627" s="417"/>
      <c r="H627" s="417"/>
      <c r="I627" s="417"/>
      <c r="J627" s="417"/>
      <c r="K627" s="417"/>
      <c r="L627" s="417"/>
      <c r="M627" s="417"/>
      <c r="N627" s="417"/>
      <c r="O627" s="417"/>
      <c r="P627" s="417"/>
      <c r="Q627" s="417"/>
      <c r="R627" s="417"/>
      <c r="S627" s="417"/>
      <c r="T627" s="417"/>
      <c r="U627" s="417"/>
      <c r="V627" s="417"/>
      <c r="W627" s="417"/>
      <c r="X627" s="417"/>
      <c r="Y627" s="417"/>
      <c r="Z627" s="417"/>
    </row>
    <row r="628" spans="1:26" ht="12.75" customHeight="1">
      <c r="A628" s="417"/>
      <c r="B628" s="417"/>
      <c r="C628" s="417"/>
      <c r="D628" s="417"/>
      <c r="E628" s="418"/>
      <c r="F628" s="417"/>
      <c r="G628" s="417"/>
      <c r="H628" s="417"/>
      <c r="I628" s="417"/>
      <c r="J628" s="417"/>
      <c r="K628" s="417"/>
      <c r="L628" s="417"/>
      <c r="M628" s="417"/>
      <c r="N628" s="417"/>
      <c r="O628" s="417"/>
      <c r="P628" s="417"/>
      <c r="Q628" s="417"/>
      <c r="R628" s="417"/>
      <c r="S628" s="417"/>
      <c r="T628" s="417"/>
      <c r="U628" s="417"/>
      <c r="V628" s="417"/>
      <c r="W628" s="417"/>
      <c r="X628" s="417"/>
      <c r="Y628" s="417"/>
      <c r="Z628" s="417"/>
    </row>
    <row r="629" spans="1:26" ht="12.75" customHeight="1">
      <c r="A629" s="417"/>
      <c r="B629" s="417"/>
      <c r="C629" s="417"/>
      <c r="D629" s="417"/>
      <c r="E629" s="418"/>
      <c r="F629" s="417"/>
      <c r="G629" s="417"/>
      <c r="H629" s="417"/>
      <c r="I629" s="417"/>
      <c r="J629" s="417"/>
      <c r="K629" s="417"/>
      <c r="L629" s="417"/>
      <c r="M629" s="417"/>
      <c r="N629" s="417"/>
      <c r="O629" s="417"/>
      <c r="P629" s="417"/>
      <c r="Q629" s="417"/>
      <c r="R629" s="417"/>
      <c r="S629" s="417"/>
      <c r="T629" s="417"/>
      <c r="U629" s="417"/>
      <c r="V629" s="417"/>
      <c r="W629" s="417"/>
      <c r="X629" s="417"/>
      <c r="Y629" s="417"/>
      <c r="Z629" s="417"/>
    </row>
    <row r="630" spans="1:26" ht="12.75" customHeight="1">
      <c r="A630" s="417"/>
      <c r="B630" s="417"/>
      <c r="C630" s="417"/>
      <c r="D630" s="417"/>
      <c r="E630" s="418"/>
      <c r="F630" s="417"/>
      <c r="G630" s="417"/>
      <c r="H630" s="417"/>
      <c r="I630" s="417"/>
      <c r="J630" s="417"/>
      <c r="K630" s="417"/>
      <c r="L630" s="417"/>
      <c r="M630" s="417"/>
      <c r="N630" s="417"/>
      <c r="O630" s="417"/>
      <c r="P630" s="417"/>
      <c r="Q630" s="417"/>
      <c r="R630" s="417"/>
      <c r="S630" s="417"/>
      <c r="T630" s="417"/>
      <c r="U630" s="417"/>
      <c r="V630" s="417"/>
      <c r="W630" s="417"/>
      <c r="X630" s="417"/>
      <c r="Y630" s="417"/>
      <c r="Z630" s="417"/>
    </row>
    <row r="631" spans="1:26" ht="12.75" customHeight="1">
      <c r="A631" s="417"/>
      <c r="B631" s="417"/>
      <c r="C631" s="417"/>
      <c r="D631" s="417"/>
      <c r="E631" s="418"/>
      <c r="F631" s="417"/>
      <c r="G631" s="417"/>
      <c r="H631" s="417"/>
      <c r="I631" s="417"/>
      <c r="J631" s="417"/>
      <c r="K631" s="417"/>
      <c r="L631" s="417"/>
      <c r="M631" s="417"/>
      <c r="N631" s="417"/>
      <c r="O631" s="417"/>
      <c r="P631" s="417"/>
      <c r="Q631" s="417"/>
      <c r="R631" s="417"/>
      <c r="S631" s="417"/>
      <c r="T631" s="417"/>
      <c r="U631" s="417"/>
      <c r="V631" s="417"/>
      <c r="W631" s="417"/>
      <c r="X631" s="417"/>
      <c r="Y631" s="417"/>
      <c r="Z631" s="417"/>
    </row>
    <row r="632" spans="1:26" ht="12.75" customHeight="1">
      <c r="A632" s="417"/>
      <c r="B632" s="417"/>
      <c r="C632" s="417"/>
      <c r="D632" s="417"/>
      <c r="E632" s="418"/>
      <c r="F632" s="417"/>
      <c r="G632" s="417"/>
      <c r="H632" s="417"/>
      <c r="I632" s="417"/>
      <c r="J632" s="417"/>
      <c r="K632" s="417"/>
      <c r="L632" s="417"/>
      <c r="M632" s="417"/>
      <c r="N632" s="417"/>
      <c r="O632" s="417"/>
      <c r="P632" s="417"/>
      <c r="Q632" s="417"/>
      <c r="R632" s="417"/>
      <c r="S632" s="417"/>
      <c r="T632" s="417"/>
      <c r="U632" s="417"/>
      <c r="V632" s="417"/>
      <c r="W632" s="417"/>
      <c r="X632" s="417"/>
      <c r="Y632" s="417"/>
      <c r="Z632" s="417"/>
    </row>
    <row r="633" spans="1:26" ht="12.75" customHeight="1">
      <c r="A633" s="417"/>
      <c r="B633" s="417"/>
      <c r="C633" s="417"/>
      <c r="D633" s="417"/>
      <c r="E633" s="418"/>
      <c r="F633" s="417"/>
      <c r="G633" s="417"/>
      <c r="H633" s="417"/>
      <c r="I633" s="417"/>
      <c r="J633" s="417"/>
      <c r="K633" s="417"/>
      <c r="L633" s="417"/>
      <c r="M633" s="417"/>
      <c r="N633" s="417"/>
      <c r="O633" s="417"/>
      <c r="P633" s="417"/>
      <c r="Q633" s="417"/>
      <c r="R633" s="417"/>
      <c r="S633" s="417"/>
      <c r="T633" s="417"/>
      <c r="U633" s="417"/>
      <c r="V633" s="417"/>
      <c r="W633" s="417"/>
      <c r="X633" s="417"/>
      <c r="Y633" s="417"/>
      <c r="Z633" s="417"/>
    </row>
    <row r="634" spans="1:26" ht="12.75" customHeight="1">
      <c r="A634" s="417"/>
      <c r="B634" s="417"/>
      <c r="C634" s="417"/>
      <c r="D634" s="417"/>
      <c r="E634" s="418"/>
      <c r="F634" s="417"/>
      <c r="G634" s="417"/>
      <c r="H634" s="417"/>
      <c r="I634" s="417"/>
      <c r="J634" s="417"/>
      <c r="K634" s="417"/>
      <c r="L634" s="417"/>
      <c r="M634" s="417"/>
      <c r="N634" s="417"/>
      <c r="O634" s="417"/>
      <c r="P634" s="417"/>
      <c r="Q634" s="417"/>
      <c r="R634" s="417"/>
      <c r="S634" s="417"/>
      <c r="T634" s="417"/>
      <c r="U634" s="417"/>
      <c r="V634" s="417"/>
      <c r="W634" s="417"/>
      <c r="X634" s="417"/>
      <c r="Y634" s="417"/>
      <c r="Z634" s="417"/>
    </row>
    <row r="635" spans="1:26" ht="12.75" customHeight="1">
      <c r="A635" s="417"/>
      <c r="B635" s="417"/>
      <c r="C635" s="417"/>
      <c r="D635" s="417"/>
      <c r="E635" s="418"/>
      <c r="F635" s="417"/>
      <c r="G635" s="417"/>
      <c r="H635" s="417"/>
      <c r="I635" s="417"/>
      <c r="J635" s="417"/>
      <c r="K635" s="417"/>
      <c r="L635" s="417"/>
      <c r="M635" s="417"/>
      <c r="N635" s="417"/>
      <c r="O635" s="417"/>
      <c r="P635" s="417"/>
      <c r="Q635" s="417"/>
      <c r="R635" s="417"/>
      <c r="S635" s="417"/>
      <c r="T635" s="417"/>
      <c r="U635" s="417"/>
      <c r="V635" s="417"/>
      <c r="W635" s="417"/>
      <c r="X635" s="417"/>
      <c r="Y635" s="417"/>
      <c r="Z635" s="417"/>
    </row>
    <row r="636" spans="1:26" ht="12.75" customHeight="1">
      <c r="A636" s="417"/>
      <c r="B636" s="417"/>
      <c r="C636" s="417"/>
      <c r="D636" s="417"/>
      <c r="E636" s="418"/>
      <c r="F636" s="417"/>
      <c r="G636" s="417"/>
      <c r="H636" s="417"/>
      <c r="I636" s="417"/>
      <c r="J636" s="417"/>
      <c r="K636" s="417"/>
      <c r="L636" s="417"/>
      <c r="M636" s="417"/>
      <c r="N636" s="417"/>
      <c r="O636" s="417"/>
      <c r="P636" s="417"/>
      <c r="Q636" s="417"/>
      <c r="R636" s="417"/>
      <c r="S636" s="417"/>
      <c r="T636" s="417"/>
      <c r="U636" s="417"/>
      <c r="V636" s="417"/>
      <c r="W636" s="417"/>
      <c r="X636" s="417"/>
      <c r="Y636" s="417"/>
      <c r="Z636" s="417"/>
    </row>
    <row r="637" spans="1:26" ht="12.75" customHeight="1">
      <c r="A637" s="417"/>
      <c r="B637" s="417"/>
      <c r="C637" s="417"/>
      <c r="D637" s="417"/>
      <c r="E637" s="418"/>
      <c r="F637" s="417"/>
      <c r="G637" s="417"/>
      <c r="H637" s="417"/>
      <c r="I637" s="417"/>
      <c r="J637" s="417"/>
      <c r="K637" s="417"/>
      <c r="L637" s="417"/>
      <c r="M637" s="417"/>
      <c r="N637" s="417"/>
      <c r="O637" s="417"/>
      <c r="P637" s="417"/>
      <c r="Q637" s="417"/>
      <c r="R637" s="417"/>
      <c r="S637" s="417"/>
      <c r="T637" s="417"/>
      <c r="U637" s="417"/>
      <c r="V637" s="417"/>
      <c r="W637" s="417"/>
      <c r="X637" s="417"/>
      <c r="Y637" s="417"/>
      <c r="Z637" s="417"/>
    </row>
    <row r="638" spans="1:26" ht="12.75" customHeight="1">
      <c r="A638" s="417"/>
      <c r="B638" s="417"/>
      <c r="C638" s="417"/>
      <c r="D638" s="417"/>
      <c r="E638" s="418"/>
      <c r="F638" s="417"/>
      <c r="G638" s="417"/>
      <c r="H638" s="417"/>
      <c r="I638" s="417"/>
      <c r="J638" s="417"/>
      <c r="K638" s="417"/>
      <c r="L638" s="417"/>
      <c r="M638" s="417"/>
      <c r="N638" s="417"/>
      <c r="O638" s="417"/>
      <c r="P638" s="417"/>
      <c r="Q638" s="417"/>
      <c r="R638" s="417"/>
      <c r="S638" s="417"/>
      <c r="T638" s="417"/>
      <c r="U638" s="417"/>
      <c r="V638" s="417"/>
      <c r="W638" s="417"/>
      <c r="X638" s="417"/>
      <c r="Y638" s="417"/>
      <c r="Z638" s="417"/>
    </row>
    <row r="639" spans="1:26" ht="12.75" customHeight="1">
      <c r="A639" s="417"/>
      <c r="B639" s="417"/>
      <c r="C639" s="417"/>
      <c r="D639" s="417"/>
      <c r="E639" s="418"/>
      <c r="F639" s="417"/>
      <c r="G639" s="417"/>
      <c r="H639" s="417"/>
      <c r="I639" s="417"/>
      <c r="J639" s="417"/>
      <c r="K639" s="417"/>
      <c r="L639" s="417"/>
      <c r="M639" s="417"/>
      <c r="N639" s="417"/>
      <c r="O639" s="417"/>
      <c r="P639" s="417"/>
      <c r="Q639" s="417"/>
      <c r="R639" s="417"/>
      <c r="S639" s="417"/>
      <c r="T639" s="417"/>
      <c r="U639" s="417"/>
      <c r="V639" s="417"/>
      <c r="W639" s="417"/>
      <c r="X639" s="417"/>
      <c r="Y639" s="417"/>
      <c r="Z639" s="417"/>
    </row>
    <row r="640" spans="1:26" ht="12.75" customHeight="1">
      <c r="A640" s="417"/>
      <c r="B640" s="417"/>
      <c r="C640" s="417"/>
      <c r="D640" s="417"/>
      <c r="E640" s="418"/>
      <c r="F640" s="417"/>
      <c r="G640" s="417"/>
      <c r="H640" s="417"/>
      <c r="I640" s="417"/>
      <c r="J640" s="417"/>
      <c r="K640" s="417"/>
      <c r="L640" s="417"/>
      <c r="M640" s="417"/>
      <c r="N640" s="417"/>
      <c r="O640" s="417"/>
      <c r="P640" s="417"/>
      <c r="Q640" s="417"/>
      <c r="R640" s="417"/>
      <c r="S640" s="417"/>
      <c r="T640" s="417"/>
      <c r="U640" s="417"/>
      <c r="V640" s="417"/>
      <c r="W640" s="417"/>
      <c r="X640" s="417"/>
      <c r="Y640" s="417"/>
      <c r="Z640" s="417"/>
    </row>
    <row r="641" spans="1:26" ht="12.75" customHeight="1">
      <c r="A641" s="417"/>
      <c r="B641" s="417"/>
      <c r="C641" s="417"/>
      <c r="D641" s="417"/>
      <c r="E641" s="418"/>
      <c r="F641" s="417"/>
      <c r="G641" s="417"/>
      <c r="H641" s="417"/>
      <c r="I641" s="417"/>
      <c r="J641" s="417"/>
      <c r="K641" s="417"/>
      <c r="L641" s="417"/>
      <c r="M641" s="417"/>
      <c r="N641" s="417"/>
      <c r="O641" s="417"/>
      <c r="P641" s="417"/>
      <c r="Q641" s="417"/>
      <c r="R641" s="417"/>
      <c r="S641" s="417"/>
      <c r="T641" s="417"/>
      <c r="U641" s="417"/>
      <c r="V641" s="417"/>
      <c r="W641" s="417"/>
      <c r="X641" s="417"/>
      <c r="Y641" s="417"/>
      <c r="Z641" s="417"/>
    </row>
    <row r="642" spans="1:26" ht="12.75" customHeight="1">
      <c r="A642" s="417"/>
      <c r="B642" s="417"/>
      <c r="C642" s="417"/>
      <c r="D642" s="417"/>
      <c r="E642" s="418"/>
      <c r="F642" s="417"/>
      <c r="G642" s="417"/>
      <c r="H642" s="417"/>
      <c r="I642" s="417"/>
      <c r="J642" s="417"/>
      <c r="K642" s="417"/>
      <c r="L642" s="417"/>
      <c r="M642" s="417"/>
      <c r="N642" s="417"/>
      <c r="O642" s="417"/>
      <c r="P642" s="417"/>
      <c r="Q642" s="417"/>
      <c r="R642" s="417"/>
      <c r="S642" s="417"/>
      <c r="T642" s="417"/>
      <c r="U642" s="417"/>
      <c r="V642" s="417"/>
      <c r="W642" s="417"/>
      <c r="X642" s="417"/>
      <c r="Y642" s="417"/>
      <c r="Z642" s="417"/>
    </row>
    <row r="643" spans="1:26" ht="12.75" customHeight="1">
      <c r="A643" s="417"/>
      <c r="B643" s="417"/>
      <c r="C643" s="417"/>
      <c r="D643" s="417"/>
      <c r="E643" s="418"/>
      <c r="F643" s="417"/>
      <c r="G643" s="417"/>
      <c r="H643" s="417"/>
      <c r="I643" s="417"/>
      <c r="J643" s="417"/>
      <c r="K643" s="417"/>
      <c r="L643" s="417"/>
      <c r="M643" s="417"/>
      <c r="N643" s="417"/>
      <c r="O643" s="417"/>
      <c r="P643" s="417"/>
      <c r="Q643" s="417"/>
      <c r="R643" s="417"/>
      <c r="S643" s="417"/>
      <c r="T643" s="417"/>
      <c r="U643" s="417"/>
      <c r="V643" s="417"/>
      <c r="W643" s="417"/>
      <c r="X643" s="417"/>
      <c r="Y643" s="417"/>
      <c r="Z643" s="417"/>
    </row>
    <row r="644" spans="1:26" ht="12.75" customHeight="1">
      <c r="A644" s="417"/>
      <c r="B644" s="417"/>
      <c r="C644" s="417"/>
      <c r="D644" s="417"/>
      <c r="E644" s="418"/>
      <c r="F644" s="417"/>
      <c r="G644" s="417"/>
      <c r="H644" s="417"/>
      <c r="I644" s="417"/>
      <c r="J644" s="417"/>
      <c r="K644" s="417"/>
      <c r="L644" s="417"/>
      <c r="M644" s="417"/>
      <c r="N644" s="417"/>
      <c r="O644" s="417"/>
      <c r="P644" s="417"/>
      <c r="Q644" s="417"/>
      <c r="R644" s="417"/>
      <c r="S644" s="417"/>
      <c r="T644" s="417"/>
      <c r="U644" s="417"/>
      <c r="V644" s="417"/>
      <c r="W644" s="417"/>
      <c r="X644" s="417"/>
      <c r="Y644" s="417"/>
      <c r="Z644" s="417"/>
    </row>
    <row r="645" spans="1:26" ht="12.75" customHeight="1">
      <c r="A645" s="417"/>
      <c r="B645" s="417"/>
      <c r="C645" s="417"/>
      <c r="D645" s="417"/>
      <c r="E645" s="418"/>
      <c r="F645" s="417"/>
      <c r="G645" s="417"/>
      <c r="H645" s="417"/>
      <c r="I645" s="417"/>
      <c r="J645" s="417"/>
      <c r="K645" s="417"/>
      <c r="L645" s="417"/>
      <c r="M645" s="417"/>
      <c r="N645" s="417"/>
      <c r="O645" s="417"/>
      <c r="P645" s="417"/>
      <c r="Q645" s="417"/>
      <c r="R645" s="417"/>
      <c r="S645" s="417"/>
      <c r="T645" s="417"/>
      <c r="U645" s="417"/>
      <c r="V645" s="417"/>
      <c r="W645" s="417"/>
      <c r="X645" s="417"/>
      <c r="Y645" s="417"/>
      <c r="Z645" s="417"/>
    </row>
    <row r="646" spans="1:26" ht="12.75" customHeight="1">
      <c r="A646" s="417"/>
      <c r="B646" s="417"/>
      <c r="C646" s="417"/>
      <c r="D646" s="417"/>
      <c r="E646" s="418"/>
      <c r="F646" s="417"/>
      <c r="G646" s="417"/>
      <c r="H646" s="417"/>
      <c r="I646" s="417"/>
      <c r="J646" s="417"/>
      <c r="K646" s="417"/>
      <c r="L646" s="417"/>
      <c r="M646" s="417"/>
      <c r="N646" s="417"/>
      <c r="O646" s="417"/>
      <c r="P646" s="417"/>
      <c r="Q646" s="417"/>
      <c r="R646" s="417"/>
      <c r="S646" s="417"/>
      <c r="T646" s="417"/>
      <c r="U646" s="417"/>
      <c r="V646" s="417"/>
      <c r="W646" s="417"/>
      <c r="X646" s="417"/>
      <c r="Y646" s="417"/>
      <c r="Z646" s="417"/>
    </row>
    <row r="647" spans="1:26" ht="12.75" customHeight="1">
      <c r="A647" s="417"/>
      <c r="B647" s="417"/>
      <c r="C647" s="417"/>
      <c r="D647" s="417"/>
      <c r="E647" s="418"/>
      <c r="F647" s="417"/>
      <c r="G647" s="417"/>
      <c r="H647" s="417"/>
      <c r="I647" s="417"/>
      <c r="J647" s="417"/>
      <c r="K647" s="417"/>
      <c r="L647" s="417"/>
      <c r="M647" s="417"/>
      <c r="N647" s="417"/>
      <c r="O647" s="417"/>
      <c r="P647" s="417"/>
      <c r="Q647" s="417"/>
      <c r="R647" s="417"/>
      <c r="S647" s="417"/>
      <c r="T647" s="417"/>
      <c r="U647" s="417"/>
      <c r="V647" s="417"/>
      <c r="W647" s="417"/>
      <c r="X647" s="417"/>
      <c r="Y647" s="417"/>
      <c r="Z647" s="417"/>
    </row>
    <row r="648" spans="1:26" ht="12.75" customHeight="1">
      <c r="A648" s="417"/>
      <c r="B648" s="417"/>
      <c r="C648" s="417"/>
      <c r="D648" s="417"/>
      <c r="E648" s="418"/>
      <c r="F648" s="417"/>
      <c r="G648" s="417"/>
      <c r="H648" s="417"/>
      <c r="I648" s="417"/>
      <c r="J648" s="417"/>
      <c r="K648" s="417"/>
      <c r="L648" s="417"/>
      <c r="M648" s="417"/>
      <c r="N648" s="417"/>
      <c r="O648" s="417"/>
      <c r="P648" s="417"/>
      <c r="Q648" s="417"/>
      <c r="R648" s="417"/>
      <c r="S648" s="417"/>
      <c r="T648" s="417"/>
      <c r="U648" s="417"/>
      <c r="V648" s="417"/>
      <c r="W648" s="417"/>
      <c r="X648" s="417"/>
      <c r="Y648" s="417"/>
      <c r="Z648" s="417"/>
    </row>
    <row r="649" spans="1:26" ht="12.75" customHeight="1">
      <c r="A649" s="417"/>
      <c r="B649" s="417"/>
      <c r="C649" s="417"/>
      <c r="D649" s="417"/>
      <c r="E649" s="418"/>
      <c r="F649" s="417"/>
      <c r="G649" s="417"/>
      <c r="H649" s="417"/>
      <c r="I649" s="417"/>
      <c r="J649" s="417"/>
      <c r="K649" s="417"/>
      <c r="L649" s="417"/>
      <c r="M649" s="417"/>
      <c r="N649" s="417"/>
      <c r="O649" s="417"/>
      <c r="P649" s="417"/>
      <c r="Q649" s="417"/>
      <c r="R649" s="417"/>
      <c r="S649" s="417"/>
      <c r="T649" s="417"/>
      <c r="U649" s="417"/>
      <c r="V649" s="417"/>
      <c r="W649" s="417"/>
      <c r="X649" s="417"/>
      <c r="Y649" s="417"/>
      <c r="Z649" s="417"/>
    </row>
    <row r="650" spans="1:26" ht="12.75" customHeight="1">
      <c r="A650" s="417"/>
      <c r="B650" s="417"/>
      <c r="C650" s="417"/>
      <c r="D650" s="417"/>
      <c r="E650" s="418"/>
      <c r="F650" s="417"/>
      <c r="G650" s="417"/>
      <c r="H650" s="417"/>
      <c r="I650" s="417"/>
      <c r="J650" s="417"/>
      <c r="K650" s="417"/>
      <c r="L650" s="417"/>
      <c r="M650" s="417"/>
      <c r="N650" s="417"/>
      <c r="O650" s="417"/>
      <c r="P650" s="417"/>
      <c r="Q650" s="417"/>
      <c r="R650" s="417"/>
      <c r="S650" s="417"/>
      <c r="T650" s="417"/>
      <c r="U650" s="417"/>
      <c r="V650" s="417"/>
      <c r="W650" s="417"/>
      <c r="X650" s="417"/>
      <c r="Y650" s="417"/>
      <c r="Z650" s="417"/>
    </row>
    <row r="651" spans="1:26" ht="12.75" customHeight="1">
      <c r="A651" s="417"/>
      <c r="B651" s="417"/>
      <c r="C651" s="417"/>
      <c r="D651" s="417"/>
      <c r="E651" s="418"/>
      <c r="F651" s="417"/>
      <c r="G651" s="417"/>
      <c r="H651" s="417"/>
      <c r="I651" s="417"/>
      <c r="J651" s="417"/>
      <c r="K651" s="417"/>
      <c r="L651" s="417"/>
      <c r="M651" s="417"/>
      <c r="N651" s="417"/>
      <c r="O651" s="417"/>
      <c r="P651" s="417"/>
      <c r="Q651" s="417"/>
      <c r="R651" s="417"/>
      <c r="S651" s="417"/>
      <c r="T651" s="417"/>
      <c r="U651" s="417"/>
      <c r="V651" s="417"/>
      <c r="W651" s="417"/>
      <c r="X651" s="417"/>
      <c r="Y651" s="417"/>
      <c r="Z651" s="417"/>
    </row>
    <row r="652" spans="1:26" ht="12.75" customHeight="1">
      <c r="A652" s="417"/>
      <c r="B652" s="417"/>
      <c r="C652" s="417"/>
      <c r="D652" s="417"/>
      <c r="E652" s="418"/>
      <c r="F652" s="417"/>
      <c r="G652" s="417"/>
      <c r="H652" s="417"/>
      <c r="I652" s="417"/>
      <c r="J652" s="417"/>
      <c r="K652" s="417"/>
      <c r="L652" s="417"/>
      <c r="M652" s="417"/>
      <c r="N652" s="417"/>
      <c r="O652" s="417"/>
      <c r="P652" s="417"/>
      <c r="Q652" s="417"/>
      <c r="R652" s="417"/>
      <c r="S652" s="417"/>
      <c r="T652" s="417"/>
      <c r="U652" s="417"/>
      <c r="V652" s="417"/>
      <c r="W652" s="417"/>
      <c r="X652" s="417"/>
      <c r="Y652" s="417"/>
      <c r="Z652" s="417"/>
    </row>
    <row r="653" spans="1:26" ht="12.75" customHeight="1">
      <c r="A653" s="417"/>
      <c r="B653" s="417"/>
      <c r="C653" s="417"/>
      <c r="D653" s="417"/>
      <c r="E653" s="418"/>
      <c r="F653" s="417"/>
      <c r="G653" s="417"/>
      <c r="H653" s="417"/>
      <c r="I653" s="417"/>
      <c r="J653" s="417"/>
      <c r="K653" s="417"/>
      <c r="L653" s="417"/>
      <c r="M653" s="417"/>
      <c r="N653" s="417"/>
      <c r="O653" s="417"/>
      <c r="P653" s="417"/>
      <c r="Q653" s="417"/>
      <c r="R653" s="417"/>
      <c r="S653" s="417"/>
      <c r="T653" s="417"/>
      <c r="U653" s="417"/>
      <c r="V653" s="417"/>
      <c r="W653" s="417"/>
      <c r="X653" s="417"/>
      <c r="Y653" s="417"/>
      <c r="Z653" s="417"/>
    </row>
    <row r="654" spans="1:26" ht="12.75" customHeight="1">
      <c r="A654" s="417"/>
      <c r="B654" s="417"/>
      <c r="C654" s="417"/>
      <c r="D654" s="417"/>
      <c r="E654" s="418"/>
      <c r="F654" s="417"/>
      <c r="G654" s="417"/>
      <c r="H654" s="417"/>
      <c r="I654" s="417"/>
      <c r="J654" s="417"/>
      <c r="K654" s="417"/>
      <c r="L654" s="417"/>
      <c r="M654" s="417"/>
      <c r="N654" s="417"/>
      <c r="O654" s="417"/>
      <c r="P654" s="417"/>
      <c r="Q654" s="417"/>
      <c r="R654" s="417"/>
      <c r="S654" s="417"/>
      <c r="T654" s="417"/>
      <c r="U654" s="417"/>
      <c r="V654" s="417"/>
      <c r="W654" s="417"/>
      <c r="X654" s="417"/>
      <c r="Y654" s="417"/>
      <c r="Z654" s="417"/>
    </row>
    <row r="655" spans="1:26" ht="12.75" customHeight="1">
      <c r="A655" s="417"/>
      <c r="B655" s="417"/>
      <c r="C655" s="417"/>
      <c r="D655" s="417"/>
      <c r="E655" s="418"/>
      <c r="F655" s="417"/>
      <c r="G655" s="417"/>
      <c r="H655" s="417"/>
      <c r="I655" s="417"/>
      <c r="J655" s="417"/>
      <c r="K655" s="417"/>
      <c r="L655" s="417"/>
      <c r="M655" s="417"/>
      <c r="N655" s="417"/>
      <c r="O655" s="417"/>
      <c r="P655" s="417"/>
      <c r="Q655" s="417"/>
      <c r="R655" s="417"/>
      <c r="S655" s="417"/>
      <c r="T655" s="417"/>
      <c r="U655" s="417"/>
      <c r="V655" s="417"/>
      <c r="W655" s="417"/>
      <c r="X655" s="417"/>
      <c r="Y655" s="417"/>
      <c r="Z655" s="417"/>
    </row>
    <row r="656" spans="1:26" ht="12.75" customHeight="1">
      <c r="A656" s="417"/>
      <c r="B656" s="417"/>
      <c r="C656" s="417"/>
      <c r="D656" s="417"/>
      <c r="E656" s="418"/>
      <c r="F656" s="417"/>
      <c r="G656" s="417"/>
      <c r="H656" s="417"/>
      <c r="I656" s="417"/>
      <c r="J656" s="417"/>
      <c r="K656" s="417"/>
      <c r="L656" s="417"/>
      <c r="M656" s="417"/>
      <c r="N656" s="417"/>
      <c r="O656" s="417"/>
      <c r="P656" s="417"/>
      <c r="Q656" s="417"/>
      <c r="R656" s="417"/>
      <c r="S656" s="417"/>
      <c r="T656" s="417"/>
      <c r="U656" s="417"/>
      <c r="V656" s="417"/>
      <c r="W656" s="417"/>
      <c r="X656" s="417"/>
      <c r="Y656" s="417"/>
      <c r="Z656" s="417"/>
    </row>
    <row r="657" spans="1:26" ht="12.75" customHeight="1">
      <c r="A657" s="417"/>
      <c r="B657" s="417"/>
      <c r="C657" s="417"/>
      <c r="D657" s="417"/>
      <c r="E657" s="418"/>
      <c r="F657" s="417"/>
      <c r="G657" s="417"/>
      <c r="H657" s="417"/>
      <c r="I657" s="417"/>
      <c r="J657" s="417"/>
      <c r="K657" s="417"/>
      <c r="L657" s="417"/>
      <c r="M657" s="417"/>
      <c r="N657" s="417"/>
      <c r="O657" s="417"/>
      <c r="P657" s="417"/>
      <c r="Q657" s="417"/>
      <c r="R657" s="417"/>
      <c r="S657" s="417"/>
      <c r="T657" s="417"/>
      <c r="U657" s="417"/>
      <c r="V657" s="417"/>
      <c r="W657" s="417"/>
      <c r="X657" s="417"/>
      <c r="Y657" s="417"/>
      <c r="Z657" s="417"/>
    </row>
    <row r="658" spans="1:26" ht="12.75" customHeight="1">
      <c r="A658" s="417"/>
      <c r="B658" s="417"/>
      <c r="C658" s="417"/>
      <c r="D658" s="417"/>
      <c r="E658" s="418"/>
      <c r="F658" s="417"/>
      <c r="G658" s="417"/>
      <c r="H658" s="417"/>
      <c r="I658" s="417"/>
      <c r="J658" s="417"/>
      <c r="K658" s="417"/>
      <c r="L658" s="417"/>
      <c r="M658" s="417"/>
      <c r="N658" s="417"/>
      <c r="O658" s="417"/>
      <c r="P658" s="417"/>
      <c r="Q658" s="417"/>
      <c r="R658" s="417"/>
      <c r="S658" s="417"/>
      <c r="T658" s="417"/>
      <c r="U658" s="417"/>
      <c r="V658" s="417"/>
      <c r="W658" s="417"/>
      <c r="X658" s="417"/>
      <c r="Y658" s="417"/>
      <c r="Z658" s="417"/>
    </row>
    <row r="659" spans="1:26" ht="12.75" customHeight="1">
      <c r="A659" s="417"/>
      <c r="B659" s="417"/>
      <c r="C659" s="417"/>
      <c r="D659" s="417"/>
      <c r="E659" s="418"/>
      <c r="F659" s="417"/>
      <c r="G659" s="417"/>
      <c r="H659" s="417"/>
      <c r="I659" s="417"/>
      <c r="J659" s="417"/>
      <c r="K659" s="417"/>
      <c r="L659" s="417"/>
      <c r="M659" s="417"/>
      <c r="N659" s="417"/>
      <c r="O659" s="417"/>
      <c r="P659" s="417"/>
      <c r="Q659" s="417"/>
      <c r="R659" s="417"/>
      <c r="S659" s="417"/>
      <c r="T659" s="417"/>
      <c r="U659" s="417"/>
      <c r="V659" s="417"/>
      <c r="W659" s="417"/>
      <c r="X659" s="417"/>
      <c r="Y659" s="417"/>
      <c r="Z659" s="417"/>
    </row>
    <row r="660" spans="1:26" ht="12.75" customHeight="1">
      <c r="A660" s="417"/>
      <c r="B660" s="417"/>
      <c r="C660" s="417"/>
      <c r="D660" s="417"/>
      <c r="E660" s="418"/>
      <c r="F660" s="417"/>
      <c r="G660" s="417"/>
      <c r="H660" s="417"/>
      <c r="I660" s="417"/>
      <c r="J660" s="417"/>
      <c r="K660" s="417"/>
      <c r="L660" s="417"/>
      <c r="M660" s="417"/>
      <c r="N660" s="417"/>
      <c r="O660" s="417"/>
      <c r="P660" s="417"/>
      <c r="Q660" s="417"/>
      <c r="R660" s="417"/>
      <c r="S660" s="417"/>
      <c r="T660" s="417"/>
      <c r="U660" s="417"/>
      <c r="V660" s="417"/>
      <c r="W660" s="417"/>
      <c r="X660" s="417"/>
      <c r="Y660" s="417"/>
      <c r="Z660" s="417"/>
    </row>
    <row r="661" spans="1:26" ht="12.75" customHeight="1">
      <c r="A661" s="417"/>
      <c r="B661" s="417"/>
      <c r="C661" s="417"/>
      <c r="D661" s="417"/>
      <c r="E661" s="418"/>
      <c r="F661" s="417"/>
      <c r="G661" s="417"/>
      <c r="H661" s="417"/>
      <c r="I661" s="417"/>
      <c r="J661" s="417"/>
      <c r="K661" s="417"/>
      <c r="L661" s="417"/>
      <c r="M661" s="417"/>
      <c r="N661" s="417"/>
      <c r="O661" s="417"/>
      <c r="P661" s="417"/>
      <c r="Q661" s="417"/>
      <c r="R661" s="417"/>
      <c r="S661" s="417"/>
      <c r="T661" s="417"/>
      <c r="U661" s="417"/>
      <c r="V661" s="417"/>
      <c r="W661" s="417"/>
      <c r="X661" s="417"/>
      <c r="Y661" s="417"/>
      <c r="Z661" s="417"/>
    </row>
    <row r="662" spans="1:26" ht="12.75" customHeight="1">
      <c r="A662" s="417"/>
      <c r="B662" s="417"/>
      <c r="C662" s="417"/>
      <c r="D662" s="417"/>
      <c r="E662" s="418"/>
      <c r="F662" s="417"/>
      <c r="G662" s="417"/>
      <c r="H662" s="417"/>
      <c r="I662" s="417"/>
      <c r="J662" s="417"/>
      <c r="K662" s="417"/>
      <c r="L662" s="417"/>
      <c r="M662" s="417"/>
      <c r="N662" s="417"/>
      <c r="O662" s="417"/>
      <c r="P662" s="417"/>
      <c r="Q662" s="417"/>
      <c r="R662" s="417"/>
      <c r="S662" s="417"/>
      <c r="T662" s="417"/>
      <c r="U662" s="417"/>
      <c r="V662" s="417"/>
      <c r="W662" s="417"/>
      <c r="X662" s="417"/>
      <c r="Y662" s="417"/>
      <c r="Z662" s="417"/>
    </row>
    <row r="663" spans="1:26" ht="12.75" customHeight="1">
      <c r="A663" s="417"/>
      <c r="B663" s="417"/>
      <c r="C663" s="417"/>
      <c r="D663" s="417"/>
      <c r="E663" s="418"/>
      <c r="F663" s="417"/>
      <c r="G663" s="417"/>
      <c r="H663" s="417"/>
      <c r="I663" s="417"/>
      <c r="J663" s="417"/>
      <c r="K663" s="417"/>
      <c r="L663" s="417"/>
      <c r="M663" s="417"/>
      <c r="N663" s="417"/>
      <c r="O663" s="417"/>
      <c r="P663" s="417"/>
      <c r="Q663" s="417"/>
      <c r="R663" s="417"/>
      <c r="S663" s="417"/>
      <c r="T663" s="417"/>
      <c r="U663" s="417"/>
      <c r="V663" s="417"/>
      <c r="W663" s="417"/>
      <c r="X663" s="417"/>
      <c r="Y663" s="417"/>
      <c r="Z663" s="417"/>
    </row>
    <row r="664" spans="1:26" ht="12.75" customHeight="1">
      <c r="A664" s="417"/>
      <c r="B664" s="417"/>
      <c r="C664" s="417"/>
      <c r="D664" s="417"/>
      <c r="E664" s="418"/>
      <c r="F664" s="417"/>
      <c r="G664" s="417"/>
      <c r="H664" s="417"/>
      <c r="I664" s="417"/>
      <c r="J664" s="417"/>
      <c r="K664" s="417"/>
      <c r="L664" s="417"/>
      <c r="M664" s="417"/>
      <c r="N664" s="417"/>
      <c r="O664" s="417"/>
      <c r="P664" s="417"/>
      <c r="Q664" s="417"/>
      <c r="R664" s="417"/>
      <c r="S664" s="417"/>
      <c r="T664" s="417"/>
      <c r="U664" s="417"/>
      <c r="V664" s="417"/>
      <c r="W664" s="417"/>
      <c r="X664" s="417"/>
      <c r="Y664" s="417"/>
      <c r="Z664" s="417"/>
    </row>
    <row r="665" spans="1:26" ht="12.75" customHeight="1">
      <c r="A665" s="417"/>
      <c r="B665" s="417"/>
      <c r="C665" s="417"/>
      <c r="D665" s="417"/>
      <c r="E665" s="418"/>
      <c r="F665" s="417"/>
      <c r="G665" s="417"/>
      <c r="H665" s="417"/>
      <c r="I665" s="417"/>
      <c r="J665" s="417"/>
      <c r="K665" s="417"/>
      <c r="L665" s="417"/>
      <c r="M665" s="417"/>
      <c r="N665" s="417"/>
      <c r="O665" s="417"/>
      <c r="P665" s="417"/>
      <c r="Q665" s="417"/>
      <c r="R665" s="417"/>
      <c r="S665" s="417"/>
      <c r="T665" s="417"/>
      <c r="U665" s="417"/>
      <c r="V665" s="417"/>
      <c r="W665" s="417"/>
      <c r="X665" s="417"/>
      <c r="Y665" s="417"/>
      <c r="Z665" s="417"/>
    </row>
    <row r="666" spans="1:26" ht="12.75" customHeight="1">
      <c r="A666" s="417"/>
      <c r="B666" s="417"/>
      <c r="C666" s="417"/>
      <c r="D666" s="417"/>
      <c r="E666" s="418"/>
      <c r="F666" s="417"/>
      <c r="G666" s="417"/>
      <c r="H666" s="417"/>
      <c r="I666" s="417"/>
      <c r="J666" s="417"/>
      <c r="K666" s="417"/>
      <c r="L666" s="417"/>
      <c r="M666" s="417"/>
      <c r="N666" s="417"/>
      <c r="O666" s="417"/>
      <c r="P666" s="417"/>
      <c r="Q666" s="417"/>
      <c r="R666" s="417"/>
      <c r="S666" s="417"/>
      <c r="T666" s="417"/>
      <c r="U666" s="417"/>
      <c r="V666" s="417"/>
      <c r="W666" s="417"/>
      <c r="X666" s="417"/>
      <c r="Y666" s="417"/>
      <c r="Z666" s="417"/>
    </row>
    <row r="667" spans="1:26" ht="12.75" customHeight="1">
      <c r="A667" s="417"/>
      <c r="B667" s="417"/>
      <c r="C667" s="417"/>
      <c r="D667" s="417"/>
      <c r="E667" s="418"/>
      <c r="F667" s="417"/>
      <c r="G667" s="417"/>
      <c r="H667" s="417"/>
      <c r="I667" s="417"/>
      <c r="J667" s="417"/>
      <c r="K667" s="417"/>
      <c r="L667" s="417"/>
      <c r="M667" s="417"/>
      <c r="N667" s="417"/>
      <c r="O667" s="417"/>
      <c r="P667" s="417"/>
      <c r="Q667" s="417"/>
      <c r="R667" s="417"/>
      <c r="S667" s="417"/>
      <c r="T667" s="417"/>
      <c r="U667" s="417"/>
      <c r="V667" s="417"/>
      <c r="W667" s="417"/>
      <c r="X667" s="417"/>
      <c r="Y667" s="417"/>
      <c r="Z667" s="417"/>
    </row>
    <row r="668" spans="1:26" ht="12.75" customHeight="1">
      <c r="A668" s="417"/>
      <c r="B668" s="417"/>
      <c r="C668" s="417"/>
      <c r="D668" s="417"/>
      <c r="E668" s="418"/>
      <c r="F668" s="417"/>
      <c r="G668" s="417"/>
      <c r="H668" s="417"/>
      <c r="I668" s="417"/>
      <c r="J668" s="417"/>
      <c r="K668" s="417"/>
      <c r="L668" s="417"/>
      <c r="M668" s="417"/>
      <c r="N668" s="417"/>
      <c r="O668" s="417"/>
      <c r="P668" s="417"/>
      <c r="Q668" s="417"/>
      <c r="R668" s="417"/>
      <c r="S668" s="417"/>
      <c r="T668" s="417"/>
      <c r="U668" s="417"/>
      <c r="V668" s="417"/>
      <c r="W668" s="417"/>
      <c r="X668" s="417"/>
      <c r="Y668" s="417"/>
      <c r="Z668" s="417"/>
    </row>
    <row r="669" spans="1:26" ht="12.75" customHeight="1">
      <c r="A669" s="417"/>
      <c r="B669" s="417"/>
      <c r="C669" s="417"/>
      <c r="D669" s="417"/>
      <c r="E669" s="418"/>
      <c r="F669" s="417"/>
      <c r="G669" s="417"/>
      <c r="H669" s="417"/>
      <c r="I669" s="417"/>
      <c r="J669" s="417"/>
      <c r="K669" s="417"/>
      <c r="L669" s="417"/>
      <c r="M669" s="417"/>
      <c r="N669" s="417"/>
      <c r="O669" s="417"/>
      <c r="P669" s="417"/>
      <c r="Q669" s="417"/>
      <c r="R669" s="417"/>
      <c r="S669" s="417"/>
      <c r="T669" s="417"/>
      <c r="U669" s="417"/>
      <c r="V669" s="417"/>
      <c r="W669" s="417"/>
      <c r="X669" s="417"/>
      <c r="Y669" s="417"/>
      <c r="Z669" s="417"/>
    </row>
    <row r="670" spans="1:26" ht="12.75" customHeight="1">
      <c r="A670" s="417"/>
      <c r="B670" s="417"/>
      <c r="C670" s="417"/>
      <c r="D670" s="417"/>
      <c r="E670" s="418"/>
      <c r="F670" s="417"/>
      <c r="G670" s="417"/>
      <c r="H670" s="417"/>
      <c r="I670" s="417"/>
      <c r="J670" s="417"/>
      <c r="K670" s="417"/>
      <c r="L670" s="417"/>
      <c r="M670" s="417"/>
      <c r="N670" s="417"/>
      <c r="O670" s="417"/>
      <c r="P670" s="417"/>
      <c r="Q670" s="417"/>
      <c r="R670" s="417"/>
      <c r="S670" s="417"/>
      <c r="T670" s="417"/>
      <c r="U670" s="417"/>
      <c r="V670" s="417"/>
      <c r="W670" s="417"/>
      <c r="X670" s="417"/>
      <c r="Y670" s="417"/>
      <c r="Z670" s="417"/>
    </row>
    <row r="671" spans="1:26" ht="12.75" customHeight="1">
      <c r="A671" s="417"/>
      <c r="B671" s="417"/>
      <c r="C671" s="417"/>
      <c r="D671" s="417"/>
      <c r="E671" s="418"/>
      <c r="F671" s="417"/>
      <c r="G671" s="417"/>
      <c r="H671" s="417"/>
      <c r="I671" s="417"/>
      <c r="J671" s="417"/>
      <c r="K671" s="417"/>
      <c r="L671" s="417"/>
      <c r="M671" s="417"/>
      <c r="N671" s="417"/>
      <c r="O671" s="417"/>
      <c r="P671" s="417"/>
      <c r="Q671" s="417"/>
      <c r="R671" s="417"/>
      <c r="S671" s="417"/>
      <c r="T671" s="417"/>
      <c r="U671" s="417"/>
      <c r="V671" s="417"/>
      <c r="W671" s="417"/>
      <c r="X671" s="417"/>
      <c r="Y671" s="417"/>
      <c r="Z671" s="417"/>
    </row>
    <row r="672" spans="1:26" ht="12.75" customHeight="1">
      <c r="A672" s="417"/>
      <c r="B672" s="417"/>
      <c r="C672" s="417"/>
      <c r="D672" s="417"/>
      <c r="E672" s="418"/>
      <c r="F672" s="417"/>
      <c r="G672" s="417"/>
      <c r="H672" s="417"/>
      <c r="I672" s="417"/>
      <c r="J672" s="417"/>
      <c r="K672" s="417"/>
      <c r="L672" s="417"/>
      <c r="M672" s="417"/>
      <c r="N672" s="417"/>
      <c r="O672" s="417"/>
      <c r="P672" s="417"/>
      <c r="Q672" s="417"/>
      <c r="R672" s="417"/>
      <c r="S672" s="417"/>
      <c r="T672" s="417"/>
      <c r="U672" s="417"/>
      <c r="V672" s="417"/>
      <c r="W672" s="417"/>
      <c r="X672" s="417"/>
      <c r="Y672" s="417"/>
      <c r="Z672" s="417"/>
    </row>
    <row r="673" spans="1:26" ht="12.75" customHeight="1">
      <c r="A673" s="417"/>
      <c r="B673" s="417"/>
      <c r="C673" s="417"/>
      <c r="D673" s="417"/>
      <c r="E673" s="418"/>
      <c r="F673" s="417"/>
      <c r="G673" s="417"/>
      <c r="H673" s="417"/>
      <c r="I673" s="417"/>
      <c r="J673" s="417"/>
      <c r="K673" s="417"/>
      <c r="L673" s="417"/>
      <c r="M673" s="417"/>
      <c r="N673" s="417"/>
      <c r="O673" s="417"/>
      <c r="P673" s="417"/>
      <c r="Q673" s="417"/>
      <c r="R673" s="417"/>
      <c r="S673" s="417"/>
      <c r="T673" s="417"/>
      <c r="U673" s="417"/>
      <c r="V673" s="417"/>
      <c r="W673" s="417"/>
      <c r="X673" s="417"/>
      <c r="Y673" s="417"/>
      <c r="Z673" s="417"/>
    </row>
    <row r="674" spans="1:26" ht="12.75" customHeight="1">
      <c r="A674" s="417"/>
      <c r="B674" s="417"/>
      <c r="C674" s="417"/>
      <c r="D674" s="417"/>
      <c r="E674" s="418"/>
      <c r="F674" s="417"/>
      <c r="G674" s="417"/>
      <c r="H674" s="417"/>
      <c r="I674" s="417"/>
      <c r="J674" s="417"/>
      <c r="K674" s="417"/>
      <c r="L674" s="417"/>
      <c r="M674" s="417"/>
      <c r="N674" s="417"/>
      <c r="O674" s="417"/>
      <c r="P674" s="417"/>
      <c r="Q674" s="417"/>
      <c r="R674" s="417"/>
      <c r="S674" s="417"/>
      <c r="T674" s="417"/>
      <c r="U674" s="417"/>
      <c r="V674" s="417"/>
      <c r="W674" s="417"/>
      <c r="X674" s="417"/>
      <c r="Y674" s="417"/>
      <c r="Z674" s="417"/>
    </row>
    <row r="675" spans="1:26" ht="12.75" customHeight="1">
      <c r="A675" s="417"/>
      <c r="B675" s="417"/>
      <c r="C675" s="417"/>
      <c r="D675" s="417"/>
      <c r="E675" s="418"/>
      <c r="F675" s="417"/>
      <c r="G675" s="417"/>
      <c r="H675" s="417"/>
      <c r="I675" s="417"/>
      <c r="J675" s="417"/>
      <c r="K675" s="417"/>
      <c r="L675" s="417"/>
      <c r="M675" s="417"/>
      <c r="N675" s="417"/>
      <c r="O675" s="417"/>
      <c r="P675" s="417"/>
      <c r="Q675" s="417"/>
      <c r="R675" s="417"/>
      <c r="S675" s="417"/>
      <c r="T675" s="417"/>
      <c r="U675" s="417"/>
      <c r="V675" s="417"/>
      <c r="W675" s="417"/>
      <c r="X675" s="417"/>
      <c r="Y675" s="417"/>
      <c r="Z675" s="417"/>
    </row>
    <row r="676" spans="1:26" ht="12.75" customHeight="1">
      <c r="A676" s="417"/>
      <c r="B676" s="417"/>
      <c r="C676" s="417"/>
      <c r="D676" s="417"/>
      <c r="E676" s="418"/>
      <c r="F676" s="417"/>
      <c r="G676" s="417"/>
      <c r="H676" s="417"/>
      <c r="I676" s="417"/>
      <c r="J676" s="417"/>
      <c r="K676" s="417"/>
      <c r="L676" s="417"/>
      <c r="M676" s="417"/>
      <c r="N676" s="417"/>
      <c r="O676" s="417"/>
      <c r="P676" s="417"/>
      <c r="Q676" s="417"/>
      <c r="R676" s="417"/>
      <c r="S676" s="417"/>
      <c r="T676" s="417"/>
      <c r="U676" s="417"/>
      <c r="V676" s="417"/>
      <c r="W676" s="417"/>
      <c r="X676" s="417"/>
      <c r="Y676" s="417"/>
      <c r="Z676" s="417"/>
    </row>
    <row r="677" spans="1:26" ht="12.75" customHeight="1">
      <c r="A677" s="417"/>
      <c r="B677" s="417"/>
      <c r="C677" s="417"/>
      <c r="D677" s="417"/>
      <c r="E677" s="418"/>
      <c r="F677" s="417"/>
      <c r="G677" s="417"/>
      <c r="H677" s="417"/>
      <c r="I677" s="417"/>
      <c r="J677" s="417"/>
      <c r="K677" s="417"/>
      <c r="L677" s="417"/>
      <c r="M677" s="417"/>
      <c r="N677" s="417"/>
      <c r="O677" s="417"/>
      <c r="P677" s="417"/>
      <c r="Q677" s="417"/>
      <c r="R677" s="417"/>
      <c r="S677" s="417"/>
      <c r="T677" s="417"/>
      <c r="U677" s="417"/>
      <c r="V677" s="417"/>
      <c r="W677" s="417"/>
      <c r="X677" s="417"/>
      <c r="Y677" s="417"/>
      <c r="Z677" s="417"/>
    </row>
    <row r="678" spans="1:26" ht="12.75" customHeight="1">
      <c r="A678" s="417"/>
      <c r="B678" s="417"/>
      <c r="C678" s="417"/>
      <c r="D678" s="417"/>
      <c r="E678" s="418"/>
      <c r="F678" s="417"/>
      <c r="G678" s="417"/>
      <c r="H678" s="417"/>
      <c r="I678" s="417"/>
      <c r="J678" s="417"/>
      <c r="K678" s="417"/>
      <c r="L678" s="417"/>
      <c r="M678" s="417"/>
      <c r="N678" s="417"/>
      <c r="O678" s="417"/>
      <c r="P678" s="417"/>
      <c r="Q678" s="417"/>
      <c r="R678" s="417"/>
      <c r="S678" s="417"/>
      <c r="T678" s="417"/>
      <c r="U678" s="417"/>
      <c r="V678" s="417"/>
      <c r="W678" s="417"/>
      <c r="X678" s="417"/>
      <c r="Y678" s="417"/>
      <c r="Z678" s="417"/>
    </row>
    <row r="679" spans="1:26" ht="12.75" customHeight="1">
      <c r="A679" s="417"/>
      <c r="B679" s="417"/>
      <c r="C679" s="417"/>
      <c r="D679" s="417"/>
      <c r="E679" s="418"/>
      <c r="F679" s="417"/>
      <c r="G679" s="417"/>
      <c r="H679" s="417"/>
      <c r="I679" s="417"/>
      <c r="J679" s="417"/>
      <c r="K679" s="417"/>
      <c r="L679" s="417"/>
      <c r="M679" s="417"/>
      <c r="N679" s="417"/>
      <c r="O679" s="417"/>
      <c r="P679" s="417"/>
      <c r="Q679" s="417"/>
      <c r="R679" s="417"/>
      <c r="S679" s="417"/>
      <c r="T679" s="417"/>
      <c r="U679" s="417"/>
      <c r="V679" s="417"/>
      <c r="W679" s="417"/>
      <c r="X679" s="417"/>
      <c r="Y679" s="417"/>
      <c r="Z679" s="417"/>
    </row>
    <row r="680" spans="1:26" ht="12.75" customHeight="1">
      <c r="A680" s="417"/>
      <c r="B680" s="417"/>
      <c r="C680" s="417"/>
      <c r="D680" s="417"/>
      <c r="E680" s="418"/>
      <c r="F680" s="417"/>
      <c r="G680" s="417"/>
      <c r="H680" s="417"/>
      <c r="I680" s="417"/>
      <c r="J680" s="417"/>
      <c r="K680" s="417"/>
      <c r="L680" s="417"/>
      <c r="M680" s="417"/>
      <c r="N680" s="417"/>
      <c r="O680" s="417"/>
      <c r="P680" s="417"/>
      <c r="Q680" s="417"/>
      <c r="R680" s="417"/>
      <c r="S680" s="417"/>
      <c r="T680" s="417"/>
      <c r="U680" s="417"/>
      <c r="V680" s="417"/>
      <c r="W680" s="417"/>
      <c r="X680" s="417"/>
      <c r="Y680" s="417"/>
      <c r="Z680" s="417"/>
    </row>
    <row r="681" spans="1:26" ht="12.75" customHeight="1">
      <c r="A681" s="417"/>
      <c r="B681" s="417"/>
      <c r="C681" s="417"/>
      <c r="D681" s="417"/>
      <c r="E681" s="418"/>
      <c r="F681" s="417"/>
      <c r="G681" s="417"/>
      <c r="H681" s="417"/>
      <c r="I681" s="417"/>
      <c r="J681" s="417"/>
      <c r="K681" s="417"/>
      <c r="L681" s="417"/>
      <c r="M681" s="417"/>
      <c r="N681" s="417"/>
      <c r="O681" s="417"/>
      <c r="P681" s="417"/>
      <c r="Q681" s="417"/>
      <c r="R681" s="417"/>
      <c r="S681" s="417"/>
      <c r="T681" s="417"/>
      <c r="U681" s="417"/>
      <c r="V681" s="417"/>
      <c r="W681" s="417"/>
      <c r="X681" s="417"/>
      <c r="Y681" s="417"/>
      <c r="Z681" s="417"/>
    </row>
    <row r="682" spans="1:26" ht="12.75" customHeight="1">
      <c r="A682" s="417"/>
      <c r="B682" s="417"/>
      <c r="C682" s="417"/>
      <c r="D682" s="417"/>
      <c r="E682" s="418"/>
      <c r="F682" s="417"/>
      <c r="G682" s="417"/>
      <c r="H682" s="417"/>
      <c r="I682" s="417"/>
      <c r="J682" s="417"/>
      <c r="K682" s="417"/>
      <c r="L682" s="417"/>
      <c r="M682" s="417"/>
      <c r="N682" s="417"/>
      <c r="O682" s="417"/>
      <c r="P682" s="417"/>
      <c r="Q682" s="417"/>
      <c r="R682" s="417"/>
      <c r="S682" s="417"/>
      <c r="T682" s="417"/>
      <c r="U682" s="417"/>
      <c r="V682" s="417"/>
      <c r="W682" s="417"/>
      <c r="X682" s="417"/>
      <c r="Y682" s="417"/>
      <c r="Z682" s="417"/>
    </row>
    <row r="683" spans="1:26" ht="12.75" customHeight="1">
      <c r="A683" s="417"/>
      <c r="B683" s="417"/>
      <c r="C683" s="417"/>
      <c r="D683" s="417"/>
      <c r="E683" s="418"/>
      <c r="F683" s="417"/>
      <c r="G683" s="417"/>
      <c r="H683" s="417"/>
      <c r="I683" s="417"/>
      <c r="J683" s="417"/>
      <c r="K683" s="417"/>
      <c r="L683" s="417"/>
      <c r="M683" s="417"/>
      <c r="N683" s="417"/>
      <c r="O683" s="417"/>
      <c r="P683" s="417"/>
      <c r="Q683" s="417"/>
      <c r="R683" s="417"/>
      <c r="S683" s="417"/>
      <c r="T683" s="417"/>
      <c r="U683" s="417"/>
      <c r="V683" s="417"/>
      <c r="W683" s="417"/>
      <c r="X683" s="417"/>
      <c r="Y683" s="417"/>
      <c r="Z683" s="417"/>
    </row>
    <row r="684" spans="1:26" ht="12.75" customHeight="1">
      <c r="A684" s="417"/>
      <c r="B684" s="417"/>
      <c r="C684" s="417"/>
      <c r="D684" s="417"/>
      <c r="E684" s="418"/>
      <c r="F684" s="417"/>
      <c r="G684" s="417"/>
      <c r="H684" s="417"/>
      <c r="I684" s="417"/>
      <c r="J684" s="417"/>
      <c r="K684" s="417"/>
      <c r="L684" s="417"/>
      <c r="M684" s="417"/>
      <c r="N684" s="417"/>
      <c r="O684" s="417"/>
      <c r="P684" s="417"/>
      <c r="Q684" s="417"/>
      <c r="R684" s="417"/>
      <c r="S684" s="417"/>
      <c r="T684" s="417"/>
      <c r="U684" s="417"/>
      <c r="V684" s="417"/>
      <c r="W684" s="417"/>
      <c r="X684" s="417"/>
      <c r="Y684" s="417"/>
      <c r="Z684" s="417"/>
    </row>
    <row r="685" spans="1:26" ht="12.75" customHeight="1">
      <c r="A685" s="417"/>
      <c r="B685" s="417"/>
      <c r="C685" s="417"/>
      <c r="D685" s="417"/>
      <c r="E685" s="418"/>
      <c r="F685" s="417"/>
      <c r="G685" s="417"/>
      <c r="H685" s="417"/>
      <c r="I685" s="417"/>
      <c r="J685" s="417"/>
      <c r="K685" s="417"/>
      <c r="L685" s="417"/>
      <c r="M685" s="417"/>
      <c r="N685" s="417"/>
      <c r="O685" s="417"/>
      <c r="P685" s="417"/>
      <c r="Q685" s="417"/>
      <c r="R685" s="417"/>
      <c r="S685" s="417"/>
      <c r="T685" s="417"/>
      <c r="U685" s="417"/>
      <c r="V685" s="417"/>
      <c r="W685" s="417"/>
      <c r="X685" s="417"/>
      <c r="Y685" s="417"/>
      <c r="Z685" s="417"/>
    </row>
    <row r="686" spans="1:26" ht="12.75" customHeight="1">
      <c r="A686" s="417"/>
      <c r="B686" s="417"/>
      <c r="C686" s="417"/>
      <c r="D686" s="417"/>
      <c r="E686" s="418"/>
      <c r="F686" s="417"/>
      <c r="G686" s="417"/>
      <c r="H686" s="417"/>
      <c r="I686" s="417"/>
      <c r="J686" s="417"/>
      <c r="K686" s="417"/>
      <c r="L686" s="417"/>
      <c r="M686" s="417"/>
      <c r="N686" s="417"/>
      <c r="O686" s="417"/>
      <c r="P686" s="417"/>
      <c r="Q686" s="417"/>
      <c r="R686" s="417"/>
      <c r="S686" s="417"/>
      <c r="T686" s="417"/>
      <c r="U686" s="417"/>
      <c r="V686" s="417"/>
      <c r="W686" s="417"/>
      <c r="X686" s="417"/>
      <c r="Y686" s="417"/>
      <c r="Z686" s="417"/>
    </row>
    <row r="687" spans="1:26" ht="12.75" customHeight="1">
      <c r="A687" s="417"/>
      <c r="B687" s="417"/>
      <c r="C687" s="417"/>
      <c r="D687" s="417"/>
      <c r="E687" s="418"/>
      <c r="F687" s="417"/>
      <c r="G687" s="417"/>
      <c r="H687" s="417"/>
      <c r="I687" s="417"/>
      <c r="J687" s="417"/>
      <c r="K687" s="417"/>
      <c r="L687" s="417"/>
      <c r="M687" s="417"/>
      <c r="N687" s="417"/>
      <c r="O687" s="417"/>
      <c r="P687" s="417"/>
      <c r="Q687" s="417"/>
      <c r="R687" s="417"/>
      <c r="S687" s="417"/>
      <c r="T687" s="417"/>
      <c r="U687" s="417"/>
      <c r="V687" s="417"/>
      <c r="W687" s="417"/>
      <c r="X687" s="417"/>
      <c r="Y687" s="417"/>
      <c r="Z687" s="417"/>
    </row>
    <row r="688" spans="1:26" ht="12.75" customHeight="1">
      <c r="A688" s="417"/>
      <c r="B688" s="417"/>
      <c r="C688" s="417"/>
      <c r="D688" s="417"/>
      <c r="E688" s="418"/>
      <c r="F688" s="417"/>
      <c r="G688" s="417"/>
      <c r="H688" s="417"/>
      <c r="I688" s="417"/>
      <c r="J688" s="417"/>
      <c r="K688" s="417"/>
      <c r="L688" s="417"/>
      <c r="M688" s="417"/>
      <c r="N688" s="417"/>
      <c r="O688" s="417"/>
      <c r="P688" s="417"/>
      <c r="Q688" s="417"/>
      <c r="R688" s="417"/>
      <c r="S688" s="417"/>
      <c r="T688" s="417"/>
      <c r="U688" s="417"/>
      <c r="V688" s="417"/>
      <c r="W688" s="417"/>
      <c r="X688" s="417"/>
      <c r="Y688" s="417"/>
      <c r="Z688" s="417"/>
    </row>
    <row r="689" spans="1:26" ht="12.75" customHeight="1">
      <c r="A689" s="417"/>
      <c r="B689" s="417"/>
      <c r="C689" s="417"/>
      <c r="D689" s="417"/>
      <c r="E689" s="418"/>
      <c r="F689" s="417"/>
      <c r="G689" s="417"/>
      <c r="H689" s="417"/>
      <c r="I689" s="417"/>
      <c r="J689" s="417"/>
      <c r="K689" s="417"/>
      <c r="L689" s="417"/>
      <c r="M689" s="417"/>
      <c r="N689" s="417"/>
      <c r="O689" s="417"/>
      <c r="P689" s="417"/>
      <c r="Q689" s="417"/>
      <c r="R689" s="417"/>
      <c r="S689" s="417"/>
      <c r="T689" s="417"/>
      <c r="U689" s="417"/>
      <c r="V689" s="417"/>
      <c r="W689" s="417"/>
      <c r="X689" s="417"/>
      <c r="Y689" s="417"/>
      <c r="Z689" s="417"/>
    </row>
    <row r="690" spans="1:26" ht="12.75" customHeight="1">
      <c r="A690" s="417"/>
      <c r="B690" s="417"/>
      <c r="C690" s="417"/>
      <c r="D690" s="417"/>
      <c r="E690" s="418"/>
      <c r="F690" s="417"/>
      <c r="G690" s="417"/>
      <c r="H690" s="417"/>
      <c r="I690" s="417"/>
      <c r="J690" s="417"/>
      <c r="K690" s="417"/>
      <c r="L690" s="417"/>
      <c r="M690" s="417"/>
      <c r="N690" s="417"/>
      <c r="O690" s="417"/>
      <c r="P690" s="417"/>
      <c r="Q690" s="417"/>
      <c r="R690" s="417"/>
      <c r="S690" s="417"/>
      <c r="T690" s="417"/>
      <c r="U690" s="417"/>
      <c r="V690" s="417"/>
      <c r="W690" s="417"/>
      <c r="X690" s="417"/>
      <c r="Y690" s="417"/>
      <c r="Z690" s="417"/>
    </row>
    <row r="691" spans="1:26" ht="12.75" customHeight="1">
      <c r="A691" s="417"/>
      <c r="B691" s="417"/>
      <c r="C691" s="417"/>
      <c r="D691" s="417"/>
      <c r="E691" s="418"/>
      <c r="F691" s="417"/>
      <c r="G691" s="417"/>
      <c r="H691" s="417"/>
      <c r="I691" s="417"/>
      <c r="J691" s="417"/>
      <c r="K691" s="417"/>
      <c r="L691" s="417"/>
      <c r="M691" s="417"/>
      <c r="N691" s="417"/>
      <c r="O691" s="417"/>
      <c r="P691" s="417"/>
      <c r="Q691" s="417"/>
      <c r="R691" s="417"/>
      <c r="S691" s="417"/>
      <c r="T691" s="417"/>
      <c r="U691" s="417"/>
      <c r="V691" s="417"/>
      <c r="W691" s="417"/>
      <c r="X691" s="417"/>
      <c r="Y691" s="417"/>
      <c r="Z691" s="417"/>
    </row>
    <row r="692" spans="1:26" ht="12.75" customHeight="1">
      <c r="A692" s="417"/>
      <c r="B692" s="417"/>
      <c r="C692" s="417"/>
      <c r="D692" s="417"/>
      <c r="E692" s="418"/>
      <c r="F692" s="417"/>
      <c r="G692" s="417"/>
      <c r="H692" s="417"/>
      <c r="I692" s="417"/>
      <c r="J692" s="417"/>
      <c r="K692" s="417"/>
      <c r="L692" s="417"/>
      <c r="M692" s="417"/>
      <c r="N692" s="417"/>
      <c r="O692" s="417"/>
      <c r="P692" s="417"/>
      <c r="Q692" s="417"/>
      <c r="R692" s="417"/>
      <c r="S692" s="417"/>
      <c r="T692" s="417"/>
      <c r="U692" s="417"/>
      <c r="V692" s="417"/>
      <c r="W692" s="417"/>
      <c r="X692" s="417"/>
      <c r="Y692" s="417"/>
      <c r="Z692" s="417"/>
    </row>
    <row r="693" spans="1:26" ht="12.75" customHeight="1">
      <c r="A693" s="417"/>
      <c r="B693" s="417"/>
      <c r="C693" s="417"/>
      <c r="D693" s="417"/>
      <c r="E693" s="418"/>
      <c r="F693" s="417"/>
      <c r="G693" s="417"/>
      <c r="H693" s="417"/>
      <c r="I693" s="417"/>
      <c r="J693" s="417"/>
      <c r="K693" s="417"/>
      <c r="L693" s="417"/>
      <c r="M693" s="417"/>
      <c r="N693" s="417"/>
      <c r="O693" s="417"/>
      <c r="P693" s="417"/>
      <c r="Q693" s="417"/>
      <c r="R693" s="417"/>
      <c r="S693" s="417"/>
      <c r="T693" s="417"/>
      <c r="U693" s="417"/>
      <c r="V693" s="417"/>
      <c r="W693" s="417"/>
      <c r="X693" s="417"/>
      <c r="Y693" s="417"/>
      <c r="Z693" s="417"/>
    </row>
    <row r="694" spans="1:26" ht="12.75" customHeight="1">
      <c r="A694" s="417"/>
      <c r="B694" s="417"/>
      <c r="C694" s="417"/>
      <c r="D694" s="417"/>
      <c r="E694" s="418"/>
      <c r="F694" s="417"/>
      <c r="G694" s="417"/>
      <c r="H694" s="417"/>
      <c r="I694" s="417"/>
      <c r="J694" s="417"/>
      <c r="K694" s="417"/>
      <c r="L694" s="417"/>
      <c r="M694" s="417"/>
      <c r="N694" s="417"/>
      <c r="O694" s="417"/>
      <c r="P694" s="417"/>
      <c r="Q694" s="417"/>
      <c r="R694" s="417"/>
      <c r="S694" s="417"/>
      <c r="T694" s="417"/>
      <c r="U694" s="417"/>
      <c r="V694" s="417"/>
      <c r="W694" s="417"/>
      <c r="X694" s="417"/>
      <c r="Y694" s="417"/>
      <c r="Z694" s="417"/>
    </row>
    <row r="695" spans="1:26" ht="12.75" customHeight="1">
      <c r="A695" s="417"/>
      <c r="B695" s="417"/>
      <c r="C695" s="417"/>
      <c r="D695" s="417"/>
      <c r="E695" s="418"/>
      <c r="F695" s="417"/>
      <c r="G695" s="417"/>
      <c r="H695" s="417"/>
      <c r="I695" s="417"/>
      <c r="J695" s="417"/>
      <c r="K695" s="417"/>
      <c r="L695" s="417"/>
      <c r="M695" s="417"/>
      <c r="N695" s="417"/>
      <c r="O695" s="417"/>
      <c r="P695" s="417"/>
      <c r="Q695" s="417"/>
      <c r="R695" s="417"/>
      <c r="S695" s="417"/>
      <c r="T695" s="417"/>
      <c r="U695" s="417"/>
      <c r="V695" s="417"/>
      <c r="W695" s="417"/>
      <c r="X695" s="417"/>
      <c r="Y695" s="417"/>
      <c r="Z695" s="417"/>
    </row>
    <row r="696" spans="1:26" ht="12.75" customHeight="1">
      <c r="A696" s="417"/>
      <c r="B696" s="417"/>
      <c r="C696" s="417"/>
      <c r="D696" s="417"/>
      <c r="E696" s="418"/>
      <c r="F696" s="417"/>
      <c r="G696" s="417"/>
      <c r="H696" s="417"/>
      <c r="I696" s="417"/>
      <c r="J696" s="417"/>
      <c r="K696" s="417"/>
      <c r="L696" s="417"/>
      <c r="M696" s="417"/>
      <c r="N696" s="417"/>
      <c r="O696" s="417"/>
      <c r="P696" s="417"/>
      <c r="Q696" s="417"/>
      <c r="R696" s="417"/>
      <c r="S696" s="417"/>
      <c r="T696" s="417"/>
      <c r="U696" s="417"/>
      <c r="V696" s="417"/>
      <c r="W696" s="417"/>
      <c r="X696" s="417"/>
      <c r="Y696" s="417"/>
      <c r="Z696" s="417"/>
    </row>
    <row r="697" spans="1:26" ht="12.75" customHeight="1">
      <c r="A697" s="417"/>
      <c r="B697" s="417"/>
      <c r="C697" s="417"/>
      <c r="D697" s="417"/>
      <c r="E697" s="418"/>
      <c r="F697" s="417"/>
      <c r="G697" s="417"/>
      <c r="H697" s="417"/>
      <c r="I697" s="417"/>
      <c r="J697" s="417"/>
      <c r="K697" s="417"/>
      <c r="L697" s="417"/>
      <c r="M697" s="417"/>
      <c r="N697" s="417"/>
      <c r="O697" s="417"/>
      <c r="P697" s="417"/>
      <c r="Q697" s="417"/>
      <c r="R697" s="417"/>
      <c r="S697" s="417"/>
      <c r="T697" s="417"/>
      <c r="U697" s="417"/>
      <c r="V697" s="417"/>
      <c r="W697" s="417"/>
      <c r="X697" s="417"/>
      <c r="Y697" s="417"/>
      <c r="Z697" s="417"/>
    </row>
    <row r="698" spans="1:26" ht="12.75" customHeight="1">
      <c r="A698" s="417"/>
      <c r="B698" s="417"/>
      <c r="C698" s="417"/>
      <c r="D698" s="417"/>
      <c r="E698" s="418"/>
      <c r="F698" s="417"/>
      <c r="G698" s="417"/>
      <c r="H698" s="417"/>
      <c r="I698" s="417"/>
      <c r="J698" s="417"/>
      <c r="K698" s="417"/>
      <c r="L698" s="417"/>
      <c r="M698" s="417"/>
      <c r="N698" s="417"/>
      <c r="O698" s="417"/>
      <c r="P698" s="417"/>
      <c r="Q698" s="417"/>
      <c r="R698" s="417"/>
      <c r="S698" s="417"/>
      <c r="T698" s="417"/>
      <c r="U698" s="417"/>
      <c r="V698" s="417"/>
      <c r="W698" s="417"/>
      <c r="X698" s="417"/>
      <c r="Y698" s="417"/>
      <c r="Z698" s="417"/>
    </row>
    <row r="699" spans="1:26" ht="12.75" customHeight="1">
      <c r="A699" s="417"/>
      <c r="B699" s="417"/>
      <c r="C699" s="417"/>
      <c r="D699" s="417"/>
      <c r="E699" s="418"/>
      <c r="F699" s="417"/>
      <c r="G699" s="417"/>
      <c r="H699" s="417"/>
      <c r="I699" s="417"/>
      <c r="J699" s="417"/>
      <c r="K699" s="417"/>
      <c r="L699" s="417"/>
      <c r="M699" s="417"/>
      <c r="N699" s="417"/>
      <c r="O699" s="417"/>
      <c r="P699" s="417"/>
      <c r="Q699" s="417"/>
      <c r="R699" s="417"/>
      <c r="S699" s="417"/>
      <c r="T699" s="417"/>
      <c r="U699" s="417"/>
      <c r="V699" s="417"/>
      <c r="W699" s="417"/>
      <c r="X699" s="417"/>
      <c r="Y699" s="417"/>
      <c r="Z699" s="417"/>
    </row>
    <row r="700" spans="1:26" ht="12.75" customHeight="1">
      <c r="A700" s="417"/>
      <c r="B700" s="417"/>
      <c r="C700" s="417"/>
      <c r="D700" s="417"/>
      <c r="E700" s="418"/>
      <c r="F700" s="417"/>
      <c r="G700" s="417"/>
      <c r="H700" s="417"/>
      <c r="I700" s="417"/>
      <c r="J700" s="417"/>
      <c r="K700" s="417"/>
      <c r="L700" s="417"/>
      <c r="M700" s="417"/>
      <c r="N700" s="417"/>
      <c r="O700" s="417"/>
      <c r="P700" s="417"/>
      <c r="Q700" s="417"/>
      <c r="R700" s="417"/>
      <c r="S700" s="417"/>
      <c r="T700" s="417"/>
      <c r="U700" s="417"/>
      <c r="V700" s="417"/>
      <c r="W700" s="417"/>
      <c r="X700" s="417"/>
      <c r="Y700" s="417"/>
      <c r="Z700" s="417"/>
    </row>
    <row r="701" spans="1:26" ht="12.75" customHeight="1">
      <c r="A701" s="417"/>
      <c r="B701" s="417"/>
      <c r="C701" s="417"/>
      <c r="D701" s="417"/>
      <c r="E701" s="418"/>
      <c r="F701" s="417"/>
      <c r="G701" s="417"/>
      <c r="H701" s="417"/>
      <c r="I701" s="417"/>
      <c r="J701" s="417"/>
      <c r="K701" s="417"/>
      <c r="L701" s="417"/>
      <c r="M701" s="417"/>
      <c r="N701" s="417"/>
      <c r="O701" s="417"/>
      <c r="P701" s="417"/>
      <c r="Q701" s="417"/>
      <c r="R701" s="417"/>
      <c r="S701" s="417"/>
      <c r="T701" s="417"/>
      <c r="U701" s="417"/>
      <c r="V701" s="417"/>
      <c r="W701" s="417"/>
      <c r="X701" s="417"/>
      <c r="Y701" s="417"/>
      <c r="Z701" s="417"/>
    </row>
    <row r="702" spans="1:26" ht="12.75" customHeight="1">
      <c r="A702" s="417"/>
      <c r="B702" s="417"/>
      <c r="C702" s="417"/>
      <c r="D702" s="417"/>
      <c r="E702" s="418"/>
      <c r="F702" s="417"/>
      <c r="G702" s="417"/>
      <c r="H702" s="417"/>
      <c r="I702" s="417"/>
      <c r="J702" s="417"/>
      <c r="K702" s="417"/>
      <c r="L702" s="417"/>
      <c r="M702" s="417"/>
      <c r="N702" s="417"/>
      <c r="O702" s="417"/>
      <c r="P702" s="417"/>
      <c r="Q702" s="417"/>
      <c r="R702" s="417"/>
      <c r="S702" s="417"/>
      <c r="T702" s="417"/>
      <c r="U702" s="417"/>
      <c r="V702" s="417"/>
      <c r="W702" s="417"/>
      <c r="X702" s="417"/>
      <c r="Y702" s="417"/>
      <c r="Z702" s="417"/>
    </row>
    <row r="703" spans="1:26" ht="12.75" customHeight="1">
      <c r="A703" s="417"/>
      <c r="B703" s="417"/>
      <c r="C703" s="417"/>
      <c r="D703" s="417"/>
      <c r="E703" s="418"/>
      <c r="F703" s="417"/>
      <c r="G703" s="417"/>
      <c r="H703" s="417"/>
      <c r="I703" s="417"/>
      <c r="J703" s="417"/>
      <c r="K703" s="417"/>
      <c r="L703" s="417"/>
      <c r="M703" s="417"/>
      <c r="N703" s="417"/>
      <c r="O703" s="417"/>
      <c r="P703" s="417"/>
      <c r="Q703" s="417"/>
      <c r="R703" s="417"/>
      <c r="S703" s="417"/>
      <c r="T703" s="417"/>
      <c r="U703" s="417"/>
      <c r="V703" s="417"/>
      <c r="W703" s="417"/>
      <c r="X703" s="417"/>
      <c r="Y703" s="417"/>
      <c r="Z703" s="417"/>
    </row>
    <row r="704" spans="1:26" ht="12.75" customHeight="1">
      <c r="A704" s="417"/>
      <c r="B704" s="417"/>
      <c r="C704" s="417"/>
      <c r="D704" s="417"/>
      <c r="E704" s="418"/>
      <c r="F704" s="417"/>
      <c r="G704" s="417"/>
      <c r="H704" s="417"/>
      <c r="I704" s="417"/>
      <c r="J704" s="417"/>
      <c r="K704" s="417"/>
      <c r="L704" s="417"/>
      <c r="M704" s="417"/>
      <c r="N704" s="417"/>
      <c r="O704" s="417"/>
      <c r="P704" s="417"/>
      <c r="Q704" s="417"/>
      <c r="R704" s="417"/>
      <c r="S704" s="417"/>
      <c r="T704" s="417"/>
      <c r="U704" s="417"/>
      <c r="V704" s="417"/>
      <c r="W704" s="417"/>
      <c r="X704" s="417"/>
      <c r="Y704" s="417"/>
      <c r="Z704" s="417"/>
    </row>
    <row r="705" spans="1:26" ht="12.75" customHeight="1">
      <c r="A705" s="417"/>
      <c r="B705" s="417"/>
      <c r="C705" s="417"/>
      <c r="D705" s="417"/>
      <c r="E705" s="418"/>
      <c r="F705" s="417"/>
      <c r="G705" s="417"/>
      <c r="H705" s="417"/>
      <c r="I705" s="417"/>
      <c r="J705" s="417"/>
      <c r="K705" s="417"/>
      <c r="L705" s="417"/>
      <c r="M705" s="417"/>
      <c r="N705" s="417"/>
      <c r="O705" s="417"/>
      <c r="P705" s="417"/>
      <c r="Q705" s="417"/>
      <c r="R705" s="417"/>
      <c r="S705" s="417"/>
      <c r="T705" s="417"/>
      <c r="U705" s="417"/>
      <c r="V705" s="417"/>
      <c r="W705" s="417"/>
      <c r="X705" s="417"/>
      <c r="Y705" s="417"/>
      <c r="Z705" s="417"/>
    </row>
    <row r="706" spans="1:26" ht="12.75" customHeight="1">
      <c r="A706" s="417"/>
      <c r="B706" s="417"/>
      <c r="C706" s="417"/>
      <c r="D706" s="417"/>
      <c r="E706" s="418"/>
      <c r="F706" s="417"/>
      <c r="G706" s="417"/>
      <c r="H706" s="417"/>
      <c r="I706" s="417"/>
      <c r="J706" s="417"/>
      <c r="K706" s="417"/>
      <c r="L706" s="417"/>
      <c r="M706" s="417"/>
      <c r="N706" s="417"/>
      <c r="O706" s="417"/>
      <c r="P706" s="417"/>
      <c r="Q706" s="417"/>
      <c r="R706" s="417"/>
      <c r="S706" s="417"/>
      <c r="T706" s="417"/>
      <c r="U706" s="417"/>
      <c r="V706" s="417"/>
      <c r="W706" s="417"/>
      <c r="X706" s="417"/>
      <c r="Y706" s="417"/>
      <c r="Z706" s="417"/>
    </row>
    <row r="707" spans="1:26" ht="12.75" customHeight="1">
      <c r="A707" s="417"/>
      <c r="B707" s="417"/>
      <c r="C707" s="417"/>
      <c r="D707" s="417"/>
      <c r="E707" s="418"/>
      <c r="F707" s="417"/>
      <c r="G707" s="417"/>
      <c r="H707" s="417"/>
      <c r="I707" s="417"/>
      <c r="J707" s="417"/>
      <c r="K707" s="417"/>
      <c r="L707" s="417"/>
      <c r="M707" s="417"/>
      <c r="N707" s="417"/>
      <c r="O707" s="417"/>
      <c r="P707" s="417"/>
      <c r="Q707" s="417"/>
      <c r="R707" s="417"/>
      <c r="S707" s="417"/>
      <c r="T707" s="417"/>
      <c r="U707" s="417"/>
      <c r="V707" s="417"/>
      <c r="W707" s="417"/>
      <c r="X707" s="417"/>
      <c r="Y707" s="417"/>
      <c r="Z707" s="417"/>
    </row>
    <row r="708" spans="1:26" ht="12.75" customHeight="1">
      <c r="A708" s="417"/>
      <c r="B708" s="417"/>
      <c r="C708" s="417"/>
      <c r="D708" s="417"/>
      <c r="E708" s="418"/>
      <c r="F708" s="417"/>
      <c r="G708" s="417"/>
      <c r="H708" s="417"/>
      <c r="I708" s="417"/>
      <c r="J708" s="417"/>
      <c r="K708" s="417"/>
      <c r="L708" s="417"/>
      <c r="M708" s="417"/>
      <c r="N708" s="417"/>
      <c r="O708" s="417"/>
      <c r="P708" s="417"/>
      <c r="Q708" s="417"/>
      <c r="R708" s="417"/>
      <c r="S708" s="417"/>
      <c r="T708" s="417"/>
      <c r="U708" s="417"/>
      <c r="V708" s="417"/>
      <c r="W708" s="417"/>
      <c r="X708" s="417"/>
      <c r="Y708" s="417"/>
      <c r="Z708" s="417"/>
    </row>
    <row r="709" spans="1:26" ht="12.75" customHeight="1">
      <c r="A709" s="417"/>
      <c r="B709" s="417"/>
      <c r="C709" s="417"/>
      <c r="D709" s="417"/>
      <c r="E709" s="418"/>
      <c r="F709" s="417"/>
      <c r="G709" s="417"/>
      <c r="H709" s="417"/>
      <c r="I709" s="417"/>
      <c r="J709" s="417"/>
      <c r="K709" s="417"/>
      <c r="L709" s="417"/>
      <c r="M709" s="417"/>
      <c r="N709" s="417"/>
      <c r="O709" s="417"/>
      <c r="P709" s="417"/>
      <c r="Q709" s="417"/>
      <c r="R709" s="417"/>
      <c r="S709" s="417"/>
      <c r="T709" s="417"/>
      <c r="U709" s="417"/>
      <c r="V709" s="417"/>
      <c r="W709" s="417"/>
      <c r="X709" s="417"/>
      <c r="Y709" s="417"/>
      <c r="Z709" s="417"/>
    </row>
    <row r="710" spans="1:26" ht="12.75" customHeight="1">
      <c r="A710" s="417"/>
      <c r="B710" s="417"/>
      <c r="C710" s="417"/>
      <c r="D710" s="417"/>
      <c r="E710" s="418"/>
      <c r="F710" s="417"/>
      <c r="G710" s="417"/>
      <c r="H710" s="417"/>
      <c r="I710" s="417"/>
      <c r="J710" s="417"/>
      <c r="K710" s="417"/>
      <c r="L710" s="417"/>
      <c r="M710" s="417"/>
      <c r="N710" s="417"/>
      <c r="O710" s="417"/>
      <c r="P710" s="417"/>
      <c r="Q710" s="417"/>
      <c r="R710" s="417"/>
      <c r="S710" s="417"/>
      <c r="T710" s="417"/>
      <c r="U710" s="417"/>
      <c r="V710" s="417"/>
      <c r="W710" s="417"/>
      <c r="X710" s="417"/>
      <c r="Y710" s="417"/>
      <c r="Z710" s="417"/>
    </row>
    <row r="711" spans="1:26" ht="12.75" customHeight="1">
      <c r="A711" s="417"/>
      <c r="B711" s="417"/>
      <c r="C711" s="417"/>
      <c r="D711" s="417"/>
      <c r="E711" s="418"/>
      <c r="F711" s="417"/>
      <c r="G711" s="417"/>
      <c r="H711" s="417"/>
      <c r="I711" s="417"/>
      <c r="J711" s="417"/>
      <c r="K711" s="417"/>
      <c r="L711" s="417"/>
      <c r="M711" s="417"/>
      <c r="N711" s="417"/>
      <c r="O711" s="417"/>
      <c r="P711" s="417"/>
      <c r="Q711" s="417"/>
      <c r="R711" s="417"/>
      <c r="S711" s="417"/>
      <c r="T711" s="417"/>
      <c r="U711" s="417"/>
      <c r="V711" s="417"/>
      <c r="W711" s="417"/>
      <c r="X711" s="417"/>
      <c r="Y711" s="417"/>
      <c r="Z711" s="417"/>
    </row>
    <row r="712" spans="1:26" ht="12.75" customHeight="1">
      <c r="A712" s="417"/>
      <c r="B712" s="417"/>
      <c r="C712" s="417"/>
      <c r="D712" s="417"/>
      <c r="E712" s="418"/>
      <c r="F712" s="417"/>
      <c r="G712" s="417"/>
      <c r="H712" s="417"/>
      <c r="I712" s="417"/>
      <c r="J712" s="417"/>
      <c r="K712" s="417"/>
      <c r="L712" s="417"/>
      <c r="M712" s="417"/>
      <c r="N712" s="417"/>
      <c r="O712" s="417"/>
      <c r="P712" s="417"/>
      <c r="Q712" s="417"/>
      <c r="R712" s="417"/>
      <c r="S712" s="417"/>
      <c r="T712" s="417"/>
      <c r="U712" s="417"/>
      <c r="V712" s="417"/>
      <c r="W712" s="417"/>
      <c r="X712" s="417"/>
      <c r="Y712" s="417"/>
      <c r="Z712" s="417"/>
    </row>
    <row r="713" spans="1:26" ht="12.75" customHeight="1">
      <c r="A713" s="417"/>
      <c r="B713" s="417"/>
      <c r="C713" s="417"/>
      <c r="D713" s="417"/>
      <c r="E713" s="418"/>
      <c r="F713" s="417"/>
      <c r="G713" s="417"/>
      <c r="H713" s="417"/>
      <c r="I713" s="417"/>
      <c r="J713" s="417"/>
      <c r="K713" s="417"/>
      <c r="L713" s="417"/>
      <c r="M713" s="417"/>
      <c r="N713" s="417"/>
      <c r="O713" s="417"/>
      <c r="P713" s="417"/>
      <c r="Q713" s="417"/>
      <c r="R713" s="417"/>
      <c r="S713" s="417"/>
      <c r="T713" s="417"/>
      <c r="U713" s="417"/>
      <c r="V713" s="417"/>
      <c r="W713" s="417"/>
      <c r="X713" s="417"/>
      <c r="Y713" s="417"/>
      <c r="Z713" s="417"/>
    </row>
    <row r="714" spans="1:26" ht="12.75" customHeight="1">
      <c r="A714" s="417"/>
      <c r="B714" s="417"/>
      <c r="C714" s="417"/>
      <c r="D714" s="417"/>
      <c r="E714" s="418"/>
      <c r="F714" s="417"/>
      <c r="G714" s="417"/>
      <c r="H714" s="417"/>
      <c r="I714" s="417"/>
      <c r="J714" s="417"/>
      <c r="K714" s="417"/>
      <c r="L714" s="417"/>
      <c r="M714" s="417"/>
      <c r="N714" s="417"/>
      <c r="O714" s="417"/>
      <c r="P714" s="417"/>
      <c r="Q714" s="417"/>
      <c r="R714" s="417"/>
      <c r="S714" s="417"/>
      <c r="T714" s="417"/>
      <c r="U714" s="417"/>
      <c r="V714" s="417"/>
      <c r="W714" s="417"/>
      <c r="X714" s="417"/>
      <c r="Y714" s="417"/>
      <c r="Z714" s="417"/>
    </row>
    <row r="715" spans="1:26" ht="12.75" customHeight="1">
      <c r="A715" s="417"/>
      <c r="B715" s="417"/>
      <c r="C715" s="417"/>
      <c r="D715" s="417"/>
      <c r="E715" s="418"/>
      <c r="F715" s="417"/>
      <c r="G715" s="417"/>
      <c r="H715" s="417"/>
      <c r="I715" s="417"/>
      <c r="J715" s="417"/>
      <c r="K715" s="417"/>
      <c r="L715" s="417"/>
      <c r="M715" s="417"/>
      <c r="N715" s="417"/>
      <c r="O715" s="417"/>
      <c r="P715" s="417"/>
      <c r="Q715" s="417"/>
      <c r="R715" s="417"/>
      <c r="S715" s="417"/>
      <c r="T715" s="417"/>
      <c r="U715" s="417"/>
      <c r="V715" s="417"/>
      <c r="W715" s="417"/>
      <c r="X715" s="417"/>
      <c r="Y715" s="417"/>
      <c r="Z715" s="417"/>
    </row>
    <row r="716" spans="1:26" ht="12.75" customHeight="1">
      <c r="A716" s="417"/>
      <c r="B716" s="417"/>
      <c r="C716" s="417"/>
      <c r="D716" s="417"/>
      <c r="E716" s="418"/>
      <c r="F716" s="417"/>
      <c r="G716" s="417"/>
      <c r="H716" s="417"/>
      <c r="I716" s="417"/>
      <c r="J716" s="417"/>
      <c r="K716" s="417"/>
      <c r="L716" s="417"/>
      <c r="M716" s="417"/>
      <c r="N716" s="417"/>
      <c r="O716" s="417"/>
      <c r="P716" s="417"/>
      <c r="Q716" s="417"/>
      <c r="R716" s="417"/>
      <c r="S716" s="417"/>
      <c r="T716" s="417"/>
      <c r="U716" s="417"/>
      <c r="V716" s="417"/>
      <c r="W716" s="417"/>
      <c r="X716" s="417"/>
      <c r="Y716" s="417"/>
      <c r="Z716" s="417"/>
    </row>
    <row r="717" spans="1:26" ht="12.75" customHeight="1">
      <c r="A717" s="417"/>
      <c r="B717" s="417"/>
      <c r="C717" s="417"/>
      <c r="D717" s="417"/>
      <c r="E717" s="418"/>
      <c r="F717" s="417"/>
      <c r="G717" s="417"/>
      <c r="H717" s="417"/>
      <c r="I717" s="417"/>
      <c r="J717" s="417"/>
      <c r="K717" s="417"/>
      <c r="L717" s="417"/>
      <c r="M717" s="417"/>
      <c r="N717" s="417"/>
      <c r="O717" s="417"/>
      <c r="P717" s="417"/>
      <c r="Q717" s="417"/>
      <c r="R717" s="417"/>
      <c r="S717" s="417"/>
      <c r="T717" s="417"/>
      <c r="U717" s="417"/>
      <c r="V717" s="417"/>
      <c r="W717" s="417"/>
      <c r="X717" s="417"/>
      <c r="Y717" s="417"/>
      <c r="Z717" s="417"/>
    </row>
    <row r="718" spans="1:26" ht="12.75" customHeight="1">
      <c r="A718" s="417"/>
      <c r="B718" s="417"/>
      <c r="C718" s="417"/>
      <c r="D718" s="417"/>
      <c r="E718" s="418"/>
      <c r="F718" s="417"/>
      <c r="G718" s="417"/>
      <c r="H718" s="417"/>
      <c r="I718" s="417"/>
      <c r="J718" s="417"/>
      <c r="K718" s="417"/>
      <c r="L718" s="417"/>
      <c r="M718" s="417"/>
      <c r="N718" s="417"/>
      <c r="O718" s="417"/>
      <c r="P718" s="417"/>
      <c r="Q718" s="417"/>
      <c r="R718" s="417"/>
      <c r="S718" s="417"/>
      <c r="T718" s="417"/>
      <c r="U718" s="417"/>
      <c r="V718" s="417"/>
      <c r="W718" s="417"/>
      <c r="X718" s="417"/>
      <c r="Y718" s="417"/>
      <c r="Z718" s="417"/>
    </row>
    <row r="719" spans="1:26" ht="12.75" customHeight="1">
      <c r="A719" s="417"/>
      <c r="B719" s="417"/>
      <c r="C719" s="417"/>
      <c r="D719" s="417"/>
      <c r="E719" s="418"/>
      <c r="F719" s="417"/>
      <c r="G719" s="417"/>
      <c r="H719" s="417"/>
      <c r="I719" s="417"/>
      <c r="J719" s="417"/>
      <c r="K719" s="417"/>
      <c r="L719" s="417"/>
      <c r="M719" s="417"/>
      <c r="N719" s="417"/>
      <c r="O719" s="417"/>
      <c r="P719" s="417"/>
      <c r="Q719" s="417"/>
      <c r="R719" s="417"/>
      <c r="S719" s="417"/>
      <c r="T719" s="417"/>
      <c r="U719" s="417"/>
      <c r="V719" s="417"/>
      <c r="W719" s="417"/>
      <c r="X719" s="417"/>
      <c r="Y719" s="417"/>
      <c r="Z719" s="417"/>
    </row>
    <row r="720" spans="1:26" ht="12.75" customHeight="1">
      <c r="A720" s="417"/>
      <c r="B720" s="417"/>
      <c r="C720" s="417"/>
      <c r="D720" s="417"/>
      <c r="E720" s="418"/>
      <c r="F720" s="417"/>
      <c r="G720" s="417"/>
      <c r="H720" s="417"/>
      <c r="I720" s="417"/>
      <c r="J720" s="417"/>
      <c r="K720" s="417"/>
      <c r="L720" s="417"/>
      <c r="M720" s="417"/>
      <c r="N720" s="417"/>
      <c r="O720" s="417"/>
      <c r="P720" s="417"/>
      <c r="Q720" s="417"/>
      <c r="R720" s="417"/>
      <c r="S720" s="417"/>
      <c r="T720" s="417"/>
      <c r="U720" s="417"/>
      <c r="V720" s="417"/>
      <c r="W720" s="417"/>
      <c r="X720" s="417"/>
      <c r="Y720" s="417"/>
      <c r="Z720" s="417"/>
    </row>
    <row r="721" spans="1:26" ht="12.75" customHeight="1">
      <c r="A721" s="417"/>
      <c r="B721" s="417"/>
      <c r="C721" s="417"/>
      <c r="D721" s="417"/>
      <c r="E721" s="418"/>
      <c r="F721" s="417"/>
      <c r="G721" s="417"/>
      <c r="H721" s="417"/>
      <c r="I721" s="417"/>
      <c r="J721" s="417"/>
      <c r="K721" s="417"/>
      <c r="L721" s="417"/>
      <c r="M721" s="417"/>
      <c r="N721" s="417"/>
      <c r="O721" s="417"/>
      <c r="P721" s="417"/>
      <c r="Q721" s="417"/>
      <c r="R721" s="417"/>
      <c r="S721" s="417"/>
      <c r="T721" s="417"/>
      <c r="U721" s="417"/>
      <c r="V721" s="417"/>
      <c r="W721" s="417"/>
      <c r="X721" s="417"/>
      <c r="Y721" s="417"/>
      <c r="Z721" s="417"/>
    </row>
    <row r="722" spans="1:26" ht="12.75" customHeight="1">
      <c r="A722" s="417"/>
      <c r="B722" s="417"/>
      <c r="C722" s="417"/>
      <c r="D722" s="417"/>
      <c r="E722" s="418"/>
      <c r="F722" s="417"/>
      <c r="G722" s="417"/>
      <c r="H722" s="417"/>
      <c r="I722" s="417"/>
      <c r="J722" s="417"/>
      <c r="K722" s="417"/>
      <c r="L722" s="417"/>
      <c r="M722" s="417"/>
      <c r="N722" s="417"/>
      <c r="O722" s="417"/>
      <c r="P722" s="417"/>
      <c r="Q722" s="417"/>
      <c r="R722" s="417"/>
      <c r="S722" s="417"/>
      <c r="T722" s="417"/>
      <c r="U722" s="417"/>
      <c r="V722" s="417"/>
      <c r="W722" s="417"/>
      <c r="X722" s="417"/>
      <c r="Y722" s="417"/>
      <c r="Z722" s="417"/>
    </row>
    <row r="723" spans="1:26" ht="12.75" customHeight="1">
      <c r="A723" s="417"/>
      <c r="B723" s="417"/>
      <c r="C723" s="417"/>
      <c r="D723" s="417"/>
      <c r="E723" s="418"/>
      <c r="F723" s="417"/>
      <c r="G723" s="417"/>
      <c r="H723" s="417"/>
      <c r="I723" s="417"/>
      <c r="J723" s="417"/>
      <c r="K723" s="417"/>
      <c r="L723" s="417"/>
      <c r="M723" s="417"/>
      <c r="N723" s="417"/>
      <c r="O723" s="417"/>
      <c r="P723" s="417"/>
      <c r="Q723" s="417"/>
      <c r="R723" s="417"/>
      <c r="S723" s="417"/>
      <c r="T723" s="417"/>
      <c r="U723" s="417"/>
      <c r="V723" s="417"/>
      <c r="W723" s="417"/>
      <c r="X723" s="417"/>
      <c r="Y723" s="417"/>
      <c r="Z723" s="417"/>
    </row>
    <row r="724" spans="1:26" ht="12.75" customHeight="1">
      <c r="A724" s="417"/>
      <c r="B724" s="417"/>
      <c r="C724" s="417"/>
      <c r="D724" s="417"/>
      <c r="E724" s="418"/>
      <c r="F724" s="417"/>
      <c r="G724" s="417"/>
      <c r="H724" s="417"/>
      <c r="I724" s="417"/>
      <c r="J724" s="417"/>
      <c r="K724" s="417"/>
      <c r="L724" s="417"/>
      <c r="M724" s="417"/>
      <c r="N724" s="417"/>
      <c r="O724" s="417"/>
      <c r="P724" s="417"/>
      <c r="Q724" s="417"/>
      <c r="R724" s="417"/>
      <c r="S724" s="417"/>
      <c r="T724" s="417"/>
      <c r="U724" s="417"/>
      <c r="V724" s="417"/>
      <c r="W724" s="417"/>
      <c r="X724" s="417"/>
      <c r="Y724" s="417"/>
      <c r="Z724" s="417"/>
    </row>
    <row r="725" spans="1:26" ht="12.75" customHeight="1">
      <c r="A725" s="417"/>
      <c r="B725" s="417"/>
      <c r="C725" s="417"/>
      <c r="D725" s="417"/>
      <c r="E725" s="418"/>
      <c r="F725" s="417"/>
      <c r="G725" s="417"/>
      <c r="H725" s="417"/>
      <c r="I725" s="417"/>
      <c r="J725" s="417"/>
      <c r="K725" s="417"/>
      <c r="L725" s="417"/>
      <c r="M725" s="417"/>
      <c r="N725" s="417"/>
      <c r="O725" s="417"/>
      <c r="P725" s="417"/>
      <c r="Q725" s="417"/>
      <c r="R725" s="417"/>
      <c r="S725" s="417"/>
      <c r="T725" s="417"/>
      <c r="U725" s="417"/>
      <c r="V725" s="417"/>
      <c r="W725" s="417"/>
      <c r="X725" s="417"/>
      <c r="Y725" s="417"/>
      <c r="Z725" s="417"/>
    </row>
    <row r="726" spans="1:26" ht="12.75" customHeight="1">
      <c r="A726" s="417"/>
      <c r="B726" s="417"/>
      <c r="C726" s="417"/>
      <c r="D726" s="417"/>
      <c r="E726" s="418"/>
      <c r="F726" s="417"/>
      <c r="G726" s="417"/>
      <c r="H726" s="417"/>
      <c r="I726" s="417"/>
      <c r="J726" s="417"/>
      <c r="K726" s="417"/>
      <c r="L726" s="417"/>
      <c r="M726" s="417"/>
      <c r="N726" s="417"/>
      <c r="O726" s="417"/>
      <c r="P726" s="417"/>
      <c r="Q726" s="417"/>
      <c r="R726" s="417"/>
      <c r="S726" s="417"/>
      <c r="T726" s="417"/>
      <c r="U726" s="417"/>
      <c r="V726" s="417"/>
      <c r="W726" s="417"/>
      <c r="X726" s="417"/>
      <c r="Y726" s="417"/>
      <c r="Z726" s="417"/>
    </row>
    <row r="727" spans="1:26" ht="12.75" customHeight="1">
      <c r="A727" s="417"/>
      <c r="B727" s="417"/>
      <c r="C727" s="417"/>
      <c r="D727" s="417"/>
      <c r="E727" s="418"/>
      <c r="F727" s="417"/>
      <c r="G727" s="417"/>
      <c r="H727" s="417"/>
      <c r="I727" s="417"/>
      <c r="J727" s="417"/>
      <c r="K727" s="417"/>
      <c r="L727" s="417"/>
      <c r="M727" s="417"/>
      <c r="N727" s="417"/>
      <c r="O727" s="417"/>
      <c r="P727" s="417"/>
      <c r="Q727" s="417"/>
      <c r="R727" s="417"/>
      <c r="S727" s="417"/>
      <c r="T727" s="417"/>
      <c r="U727" s="417"/>
      <c r="V727" s="417"/>
      <c r="W727" s="417"/>
      <c r="X727" s="417"/>
      <c r="Y727" s="417"/>
      <c r="Z727" s="417"/>
    </row>
    <row r="728" spans="1:26" ht="12.75" customHeight="1">
      <c r="A728" s="417"/>
      <c r="B728" s="417"/>
      <c r="C728" s="417"/>
      <c r="D728" s="417"/>
      <c r="E728" s="418"/>
      <c r="F728" s="417"/>
      <c r="G728" s="417"/>
      <c r="H728" s="417"/>
      <c r="I728" s="417"/>
      <c r="J728" s="417"/>
      <c r="K728" s="417"/>
      <c r="L728" s="417"/>
      <c r="M728" s="417"/>
      <c r="N728" s="417"/>
      <c r="O728" s="417"/>
      <c r="P728" s="417"/>
      <c r="Q728" s="417"/>
      <c r="R728" s="417"/>
      <c r="S728" s="417"/>
      <c r="T728" s="417"/>
      <c r="U728" s="417"/>
      <c r="V728" s="417"/>
      <c r="W728" s="417"/>
      <c r="X728" s="417"/>
      <c r="Y728" s="417"/>
      <c r="Z728" s="417"/>
    </row>
    <row r="729" spans="1:26" ht="12.75" customHeight="1">
      <c r="A729" s="417"/>
      <c r="B729" s="417"/>
      <c r="C729" s="417"/>
      <c r="D729" s="417"/>
      <c r="E729" s="418"/>
      <c r="F729" s="417"/>
      <c r="G729" s="417"/>
      <c r="H729" s="417"/>
      <c r="I729" s="417"/>
      <c r="J729" s="417"/>
      <c r="K729" s="417"/>
      <c r="L729" s="417"/>
      <c r="M729" s="417"/>
      <c r="N729" s="417"/>
      <c r="O729" s="417"/>
      <c r="P729" s="417"/>
      <c r="Q729" s="417"/>
      <c r="R729" s="417"/>
      <c r="S729" s="417"/>
      <c r="T729" s="417"/>
      <c r="U729" s="417"/>
      <c r="V729" s="417"/>
      <c r="W729" s="417"/>
      <c r="X729" s="417"/>
      <c r="Y729" s="417"/>
      <c r="Z729" s="417"/>
    </row>
    <row r="730" spans="1:26" ht="12.75" customHeight="1">
      <c r="A730" s="417"/>
      <c r="B730" s="417"/>
      <c r="C730" s="417"/>
      <c r="D730" s="417"/>
      <c r="E730" s="418"/>
      <c r="F730" s="417"/>
      <c r="G730" s="417"/>
      <c r="H730" s="417"/>
      <c r="I730" s="417"/>
      <c r="J730" s="417"/>
      <c r="K730" s="417"/>
      <c r="L730" s="417"/>
      <c r="M730" s="417"/>
      <c r="N730" s="417"/>
      <c r="O730" s="417"/>
      <c r="P730" s="417"/>
      <c r="Q730" s="417"/>
      <c r="R730" s="417"/>
      <c r="S730" s="417"/>
      <c r="T730" s="417"/>
      <c r="U730" s="417"/>
      <c r="V730" s="417"/>
      <c r="W730" s="417"/>
      <c r="X730" s="417"/>
      <c r="Y730" s="417"/>
      <c r="Z730" s="417"/>
    </row>
    <row r="731" spans="1:26" ht="12.75" customHeight="1">
      <c r="A731" s="417"/>
      <c r="B731" s="417"/>
      <c r="C731" s="417"/>
      <c r="D731" s="417"/>
      <c r="E731" s="418"/>
      <c r="F731" s="417"/>
      <c r="G731" s="417"/>
      <c r="H731" s="417"/>
      <c r="I731" s="417"/>
      <c r="J731" s="417"/>
      <c r="K731" s="417"/>
      <c r="L731" s="417"/>
      <c r="M731" s="417"/>
      <c r="N731" s="417"/>
      <c r="O731" s="417"/>
      <c r="P731" s="417"/>
      <c r="Q731" s="417"/>
      <c r="R731" s="417"/>
      <c r="S731" s="417"/>
      <c r="T731" s="417"/>
      <c r="U731" s="417"/>
      <c r="V731" s="417"/>
      <c r="W731" s="417"/>
      <c r="X731" s="417"/>
      <c r="Y731" s="417"/>
      <c r="Z731" s="417"/>
    </row>
    <row r="732" spans="1:26" ht="12.75" customHeight="1">
      <c r="A732" s="417"/>
      <c r="B732" s="417"/>
      <c r="C732" s="417"/>
      <c r="D732" s="417"/>
      <c r="E732" s="418"/>
      <c r="F732" s="417"/>
      <c r="G732" s="417"/>
      <c r="H732" s="417"/>
      <c r="I732" s="417"/>
      <c r="J732" s="417"/>
      <c r="K732" s="417"/>
      <c r="L732" s="417"/>
      <c r="M732" s="417"/>
      <c r="N732" s="417"/>
      <c r="O732" s="417"/>
      <c r="P732" s="417"/>
      <c r="Q732" s="417"/>
      <c r="R732" s="417"/>
      <c r="S732" s="417"/>
      <c r="T732" s="417"/>
      <c r="U732" s="417"/>
      <c r="V732" s="417"/>
      <c r="W732" s="417"/>
      <c r="X732" s="417"/>
      <c r="Y732" s="417"/>
      <c r="Z732" s="417"/>
    </row>
    <row r="733" spans="1:26" ht="12.75" customHeight="1">
      <c r="A733" s="417"/>
      <c r="B733" s="417"/>
      <c r="C733" s="417"/>
      <c r="D733" s="417"/>
      <c r="E733" s="418"/>
      <c r="F733" s="417"/>
      <c r="G733" s="417"/>
      <c r="H733" s="417"/>
      <c r="I733" s="417"/>
      <c r="J733" s="417"/>
      <c r="K733" s="417"/>
      <c r="L733" s="417"/>
      <c r="M733" s="417"/>
      <c r="N733" s="417"/>
      <c r="O733" s="417"/>
      <c r="P733" s="417"/>
      <c r="Q733" s="417"/>
      <c r="R733" s="417"/>
      <c r="S733" s="417"/>
      <c r="T733" s="417"/>
      <c r="U733" s="417"/>
      <c r="V733" s="417"/>
      <c r="W733" s="417"/>
      <c r="X733" s="417"/>
      <c r="Y733" s="417"/>
      <c r="Z733" s="417"/>
    </row>
    <row r="734" spans="1:26" ht="12.75" customHeight="1">
      <c r="A734" s="417"/>
      <c r="B734" s="417"/>
      <c r="C734" s="417"/>
      <c r="D734" s="417"/>
      <c r="E734" s="418"/>
      <c r="F734" s="417"/>
      <c r="G734" s="417"/>
      <c r="H734" s="417"/>
      <c r="I734" s="417"/>
      <c r="J734" s="417"/>
      <c r="K734" s="417"/>
      <c r="L734" s="417"/>
      <c r="M734" s="417"/>
      <c r="N734" s="417"/>
      <c r="O734" s="417"/>
      <c r="P734" s="417"/>
      <c r="Q734" s="417"/>
      <c r="R734" s="417"/>
      <c r="S734" s="417"/>
      <c r="T734" s="417"/>
      <c r="U734" s="417"/>
      <c r="V734" s="417"/>
      <c r="W734" s="417"/>
      <c r="X734" s="417"/>
      <c r="Y734" s="417"/>
      <c r="Z734" s="417"/>
    </row>
    <row r="735" spans="1:26" ht="12.75" customHeight="1">
      <c r="A735" s="417"/>
      <c r="B735" s="417"/>
      <c r="C735" s="417"/>
      <c r="D735" s="417"/>
      <c r="E735" s="418"/>
      <c r="F735" s="417"/>
      <c r="G735" s="417"/>
      <c r="H735" s="417"/>
      <c r="I735" s="417"/>
      <c r="J735" s="417"/>
      <c r="K735" s="417"/>
      <c r="L735" s="417"/>
      <c r="M735" s="417"/>
      <c r="N735" s="417"/>
      <c r="O735" s="417"/>
      <c r="P735" s="417"/>
      <c r="Q735" s="417"/>
      <c r="R735" s="417"/>
      <c r="S735" s="417"/>
      <c r="T735" s="417"/>
      <c r="U735" s="417"/>
      <c r="V735" s="417"/>
      <c r="W735" s="417"/>
      <c r="X735" s="417"/>
      <c r="Y735" s="417"/>
      <c r="Z735" s="417"/>
    </row>
    <row r="736" spans="1:26" ht="12.75" customHeight="1">
      <c r="A736" s="417"/>
      <c r="B736" s="417"/>
      <c r="C736" s="417"/>
      <c r="D736" s="417"/>
      <c r="E736" s="418"/>
      <c r="F736" s="417"/>
      <c r="G736" s="417"/>
      <c r="H736" s="417"/>
      <c r="I736" s="417"/>
      <c r="J736" s="417"/>
      <c r="K736" s="417"/>
      <c r="L736" s="417"/>
      <c r="M736" s="417"/>
      <c r="N736" s="417"/>
      <c r="O736" s="417"/>
      <c r="P736" s="417"/>
      <c r="Q736" s="417"/>
      <c r="R736" s="417"/>
      <c r="S736" s="417"/>
      <c r="T736" s="417"/>
      <c r="U736" s="417"/>
      <c r="V736" s="417"/>
      <c r="W736" s="417"/>
      <c r="X736" s="417"/>
      <c r="Y736" s="417"/>
      <c r="Z736" s="417"/>
    </row>
    <row r="737" spans="1:26" ht="12.75" customHeight="1">
      <c r="A737" s="417"/>
      <c r="B737" s="417"/>
      <c r="C737" s="417"/>
      <c r="D737" s="417"/>
      <c r="E737" s="418"/>
      <c r="F737" s="417"/>
      <c r="G737" s="417"/>
      <c r="H737" s="417"/>
      <c r="I737" s="417"/>
      <c r="J737" s="417"/>
      <c r="K737" s="417"/>
      <c r="L737" s="417"/>
      <c r="M737" s="417"/>
      <c r="N737" s="417"/>
      <c r="O737" s="417"/>
      <c r="P737" s="417"/>
      <c r="Q737" s="417"/>
      <c r="R737" s="417"/>
      <c r="S737" s="417"/>
      <c r="T737" s="417"/>
      <c r="U737" s="417"/>
      <c r="V737" s="417"/>
      <c r="W737" s="417"/>
      <c r="X737" s="417"/>
      <c r="Y737" s="417"/>
      <c r="Z737" s="417"/>
    </row>
    <row r="738" spans="1:26" ht="12.75" customHeight="1">
      <c r="A738" s="417"/>
      <c r="B738" s="417"/>
      <c r="C738" s="417"/>
      <c r="D738" s="417"/>
      <c r="E738" s="418"/>
      <c r="F738" s="417"/>
      <c r="G738" s="417"/>
      <c r="H738" s="417"/>
      <c r="I738" s="417"/>
      <c r="J738" s="417"/>
      <c r="K738" s="417"/>
      <c r="L738" s="417"/>
      <c r="M738" s="417"/>
      <c r="N738" s="417"/>
      <c r="O738" s="417"/>
      <c r="P738" s="417"/>
      <c r="Q738" s="417"/>
      <c r="R738" s="417"/>
      <c r="S738" s="417"/>
      <c r="T738" s="417"/>
      <c r="U738" s="417"/>
      <c r="V738" s="417"/>
      <c r="W738" s="417"/>
      <c r="X738" s="417"/>
      <c r="Y738" s="417"/>
      <c r="Z738" s="417"/>
    </row>
    <row r="739" spans="1:26" ht="12.75" customHeight="1">
      <c r="A739" s="417"/>
      <c r="B739" s="417"/>
      <c r="C739" s="417"/>
      <c r="D739" s="417"/>
      <c r="E739" s="418"/>
      <c r="F739" s="417"/>
      <c r="G739" s="417"/>
      <c r="H739" s="417"/>
      <c r="I739" s="417"/>
      <c r="J739" s="417"/>
      <c r="K739" s="417"/>
      <c r="L739" s="417"/>
      <c r="M739" s="417"/>
      <c r="N739" s="417"/>
      <c r="O739" s="417"/>
      <c r="P739" s="417"/>
      <c r="Q739" s="417"/>
      <c r="R739" s="417"/>
      <c r="S739" s="417"/>
      <c r="T739" s="417"/>
      <c r="U739" s="417"/>
      <c r="V739" s="417"/>
      <c r="W739" s="417"/>
      <c r="X739" s="417"/>
      <c r="Y739" s="417"/>
      <c r="Z739" s="417"/>
    </row>
    <row r="740" spans="1:26" ht="12.75" customHeight="1">
      <c r="A740" s="417"/>
      <c r="B740" s="417"/>
      <c r="C740" s="417"/>
      <c r="D740" s="417"/>
      <c r="E740" s="418"/>
      <c r="F740" s="417"/>
      <c r="G740" s="417"/>
      <c r="H740" s="417"/>
      <c r="I740" s="417"/>
      <c r="J740" s="417"/>
      <c r="K740" s="417"/>
      <c r="L740" s="417"/>
      <c r="M740" s="417"/>
      <c r="N740" s="417"/>
      <c r="O740" s="417"/>
      <c r="P740" s="417"/>
      <c r="Q740" s="417"/>
      <c r="R740" s="417"/>
      <c r="S740" s="417"/>
      <c r="T740" s="417"/>
      <c r="U740" s="417"/>
      <c r="V740" s="417"/>
      <c r="W740" s="417"/>
      <c r="X740" s="417"/>
      <c r="Y740" s="417"/>
      <c r="Z740" s="417"/>
    </row>
    <row r="741" spans="1:26" ht="12.75" customHeight="1">
      <c r="A741" s="417"/>
      <c r="B741" s="417"/>
      <c r="C741" s="417"/>
      <c r="D741" s="417"/>
      <c r="E741" s="418"/>
      <c r="F741" s="417"/>
      <c r="G741" s="417"/>
      <c r="H741" s="417"/>
      <c r="I741" s="417"/>
      <c r="J741" s="417"/>
      <c r="K741" s="417"/>
      <c r="L741" s="417"/>
      <c r="M741" s="417"/>
      <c r="N741" s="417"/>
      <c r="O741" s="417"/>
      <c r="P741" s="417"/>
      <c r="Q741" s="417"/>
      <c r="R741" s="417"/>
      <c r="S741" s="417"/>
      <c r="T741" s="417"/>
      <c r="U741" s="417"/>
      <c r="V741" s="417"/>
      <c r="W741" s="417"/>
      <c r="X741" s="417"/>
      <c r="Y741" s="417"/>
      <c r="Z741" s="417"/>
    </row>
    <row r="742" spans="1:26" ht="12.75" customHeight="1">
      <c r="A742" s="417"/>
      <c r="B742" s="417"/>
      <c r="C742" s="417"/>
      <c r="D742" s="417"/>
      <c r="E742" s="418"/>
      <c r="F742" s="417"/>
      <c r="G742" s="417"/>
      <c r="H742" s="417"/>
      <c r="I742" s="417"/>
      <c r="J742" s="417"/>
      <c r="K742" s="417"/>
      <c r="L742" s="417"/>
      <c r="M742" s="417"/>
      <c r="N742" s="417"/>
      <c r="O742" s="417"/>
      <c r="P742" s="417"/>
      <c r="Q742" s="417"/>
      <c r="R742" s="417"/>
      <c r="S742" s="417"/>
      <c r="T742" s="417"/>
      <c r="U742" s="417"/>
      <c r="V742" s="417"/>
      <c r="W742" s="417"/>
      <c r="X742" s="417"/>
      <c r="Y742" s="417"/>
      <c r="Z742" s="417"/>
    </row>
    <row r="743" spans="1:26" ht="12.75" customHeight="1">
      <c r="A743" s="417"/>
      <c r="B743" s="417"/>
      <c r="C743" s="417"/>
      <c r="D743" s="417"/>
      <c r="E743" s="418"/>
      <c r="F743" s="417"/>
      <c r="G743" s="417"/>
      <c r="H743" s="417"/>
      <c r="I743" s="417"/>
      <c r="J743" s="417"/>
      <c r="K743" s="417"/>
      <c r="L743" s="417"/>
      <c r="M743" s="417"/>
      <c r="N743" s="417"/>
      <c r="O743" s="417"/>
      <c r="P743" s="417"/>
      <c r="Q743" s="417"/>
      <c r="R743" s="417"/>
      <c r="S743" s="417"/>
      <c r="T743" s="417"/>
      <c r="U743" s="417"/>
      <c r="V743" s="417"/>
      <c r="W743" s="417"/>
      <c r="X743" s="417"/>
      <c r="Y743" s="417"/>
      <c r="Z743" s="417"/>
    </row>
    <row r="744" spans="1:26" ht="12.75" customHeight="1">
      <c r="A744" s="417"/>
      <c r="B744" s="417"/>
      <c r="C744" s="417"/>
      <c r="D744" s="417"/>
      <c r="E744" s="418"/>
      <c r="F744" s="417"/>
      <c r="G744" s="417"/>
      <c r="H744" s="417"/>
      <c r="I744" s="417"/>
      <c r="J744" s="417"/>
      <c r="K744" s="417"/>
      <c r="L744" s="417"/>
      <c r="M744" s="417"/>
      <c r="N744" s="417"/>
      <c r="O744" s="417"/>
      <c r="P744" s="417"/>
      <c r="Q744" s="417"/>
      <c r="R744" s="417"/>
      <c r="S744" s="417"/>
      <c r="T744" s="417"/>
      <c r="U744" s="417"/>
      <c r="V744" s="417"/>
      <c r="W744" s="417"/>
      <c r="X744" s="417"/>
      <c r="Y744" s="417"/>
      <c r="Z744" s="417"/>
    </row>
    <row r="745" spans="1:26" ht="12.75" customHeight="1">
      <c r="A745" s="417"/>
      <c r="B745" s="417"/>
      <c r="C745" s="417"/>
      <c r="D745" s="417"/>
      <c r="E745" s="418"/>
      <c r="F745" s="417"/>
      <c r="G745" s="417"/>
      <c r="H745" s="417"/>
      <c r="I745" s="417"/>
      <c r="J745" s="417"/>
      <c r="K745" s="417"/>
      <c r="L745" s="417"/>
      <c r="M745" s="417"/>
      <c r="N745" s="417"/>
      <c r="O745" s="417"/>
      <c r="P745" s="417"/>
      <c r="Q745" s="417"/>
      <c r="R745" s="417"/>
      <c r="S745" s="417"/>
      <c r="T745" s="417"/>
      <c r="U745" s="417"/>
      <c r="V745" s="417"/>
      <c r="W745" s="417"/>
      <c r="X745" s="417"/>
      <c r="Y745" s="417"/>
      <c r="Z745" s="417"/>
    </row>
    <row r="746" spans="1:26" ht="12.75" customHeight="1">
      <c r="A746" s="417"/>
      <c r="B746" s="417"/>
      <c r="C746" s="417"/>
      <c r="D746" s="417"/>
      <c r="E746" s="418"/>
      <c r="F746" s="417"/>
      <c r="G746" s="417"/>
      <c r="H746" s="417"/>
      <c r="I746" s="417"/>
      <c r="J746" s="417"/>
      <c r="K746" s="417"/>
      <c r="L746" s="417"/>
      <c r="M746" s="417"/>
      <c r="N746" s="417"/>
      <c r="O746" s="417"/>
      <c r="P746" s="417"/>
      <c r="Q746" s="417"/>
      <c r="R746" s="417"/>
      <c r="S746" s="417"/>
      <c r="T746" s="417"/>
      <c r="U746" s="417"/>
      <c r="V746" s="417"/>
      <c r="W746" s="417"/>
      <c r="X746" s="417"/>
      <c r="Y746" s="417"/>
      <c r="Z746" s="417"/>
    </row>
    <row r="747" spans="1:26" ht="12.75" customHeight="1">
      <c r="A747" s="417"/>
      <c r="B747" s="417"/>
      <c r="C747" s="417"/>
      <c r="D747" s="417"/>
      <c r="E747" s="418"/>
      <c r="F747" s="417"/>
      <c r="G747" s="417"/>
      <c r="H747" s="417"/>
      <c r="I747" s="417"/>
      <c r="J747" s="417"/>
      <c r="K747" s="417"/>
      <c r="L747" s="417"/>
      <c r="M747" s="417"/>
      <c r="N747" s="417"/>
      <c r="O747" s="417"/>
      <c r="P747" s="417"/>
      <c r="Q747" s="417"/>
      <c r="R747" s="417"/>
      <c r="S747" s="417"/>
      <c r="T747" s="417"/>
      <c r="U747" s="417"/>
      <c r="V747" s="417"/>
      <c r="W747" s="417"/>
      <c r="X747" s="417"/>
      <c r="Y747" s="417"/>
      <c r="Z747" s="417"/>
    </row>
    <row r="748" spans="1:26" ht="12.75" customHeight="1">
      <c r="A748" s="417"/>
      <c r="B748" s="417"/>
      <c r="C748" s="417"/>
      <c r="D748" s="417"/>
      <c r="E748" s="418"/>
      <c r="F748" s="417"/>
      <c r="G748" s="417"/>
      <c r="H748" s="417"/>
      <c r="I748" s="417"/>
      <c r="J748" s="417"/>
      <c r="K748" s="417"/>
      <c r="L748" s="417"/>
      <c r="M748" s="417"/>
      <c r="N748" s="417"/>
      <c r="O748" s="417"/>
      <c r="P748" s="417"/>
      <c r="Q748" s="417"/>
      <c r="R748" s="417"/>
      <c r="S748" s="417"/>
      <c r="T748" s="417"/>
      <c r="U748" s="417"/>
      <c r="V748" s="417"/>
      <c r="W748" s="417"/>
      <c r="X748" s="417"/>
      <c r="Y748" s="417"/>
      <c r="Z748" s="417"/>
    </row>
    <row r="749" spans="1:26" ht="12.75" customHeight="1">
      <c r="A749" s="417"/>
      <c r="B749" s="417"/>
      <c r="C749" s="417"/>
      <c r="D749" s="417"/>
      <c r="E749" s="418"/>
      <c r="F749" s="417"/>
      <c r="G749" s="417"/>
      <c r="H749" s="417"/>
      <c r="I749" s="417"/>
      <c r="J749" s="417"/>
      <c r="K749" s="417"/>
      <c r="L749" s="417"/>
      <c r="M749" s="417"/>
      <c r="N749" s="417"/>
      <c r="O749" s="417"/>
      <c r="P749" s="417"/>
      <c r="Q749" s="417"/>
      <c r="R749" s="417"/>
      <c r="S749" s="417"/>
      <c r="T749" s="417"/>
      <c r="U749" s="417"/>
      <c r="V749" s="417"/>
      <c r="W749" s="417"/>
      <c r="X749" s="417"/>
      <c r="Y749" s="417"/>
      <c r="Z749" s="417"/>
    </row>
    <row r="750" spans="1:26" ht="12.75" customHeight="1">
      <c r="A750" s="417"/>
      <c r="B750" s="417"/>
      <c r="C750" s="417"/>
      <c r="D750" s="417"/>
      <c r="E750" s="418"/>
      <c r="F750" s="417"/>
      <c r="G750" s="417"/>
      <c r="H750" s="417"/>
      <c r="I750" s="417"/>
      <c r="J750" s="417"/>
      <c r="K750" s="417"/>
      <c r="L750" s="417"/>
      <c r="M750" s="417"/>
      <c r="N750" s="417"/>
      <c r="O750" s="417"/>
      <c r="P750" s="417"/>
      <c r="Q750" s="417"/>
      <c r="R750" s="417"/>
      <c r="S750" s="417"/>
      <c r="T750" s="417"/>
      <c r="U750" s="417"/>
      <c r="V750" s="417"/>
      <c r="W750" s="417"/>
      <c r="X750" s="417"/>
      <c r="Y750" s="417"/>
      <c r="Z750" s="417"/>
    </row>
    <row r="751" spans="1:26" ht="12.75" customHeight="1">
      <c r="A751" s="417"/>
      <c r="B751" s="417"/>
      <c r="C751" s="417"/>
      <c r="D751" s="417"/>
      <c r="E751" s="418"/>
      <c r="F751" s="417"/>
      <c r="G751" s="417"/>
      <c r="H751" s="417"/>
      <c r="I751" s="417"/>
      <c r="J751" s="417"/>
      <c r="K751" s="417"/>
      <c r="L751" s="417"/>
      <c r="M751" s="417"/>
      <c r="N751" s="417"/>
      <c r="O751" s="417"/>
      <c r="P751" s="417"/>
      <c r="Q751" s="417"/>
      <c r="R751" s="417"/>
      <c r="S751" s="417"/>
      <c r="T751" s="417"/>
      <c r="U751" s="417"/>
      <c r="V751" s="417"/>
      <c r="W751" s="417"/>
      <c r="X751" s="417"/>
      <c r="Y751" s="417"/>
      <c r="Z751" s="417"/>
    </row>
    <row r="752" spans="1:26" ht="12.75" customHeight="1">
      <c r="A752" s="417"/>
      <c r="B752" s="417"/>
      <c r="C752" s="417"/>
      <c r="D752" s="417"/>
      <c r="E752" s="418"/>
      <c r="F752" s="417"/>
      <c r="G752" s="417"/>
      <c r="H752" s="417"/>
      <c r="I752" s="417"/>
      <c r="J752" s="417"/>
      <c r="K752" s="417"/>
      <c r="L752" s="417"/>
      <c r="M752" s="417"/>
      <c r="N752" s="417"/>
      <c r="O752" s="417"/>
      <c r="P752" s="417"/>
      <c r="Q752" s="417"/>
      <c r="R752" s="417"/>
      <c r="S752" s="417"/>
      <c r="T752" s="417"/>
      <c r="U752" s="417"/>
      <c r="V752" s="417"/>
      <c r="W752" s="417"/>
      <c r="X752" s="417"/>
      <c r="Y752" s="417"/>
      <c r="Z752" s="417"/>
    </row>
    <row r="753" spans="1:26" ht="12.75" customHeight="1">
      <c r="A753" s="417"/>
      <c r="B753" s="417"/>
      <c r="C753" s="417"/>
      <c r="D753" s="417"/>
      <c r="E753" s="418"/>
      <c r="F753" s="417"/>
      <c r="G753" s="417"/>
      <c r="H753" s="417"/>
      <c r="I753" s="417"/>
      <c r="J753" s="417"/>
      <c r="K753" s="417"/>
      <c r="L753" s="417"/>
      <c r="M753" s="417"/>
      <c r="N753" s="417"/>
      <c r="O753" s="417"/>
      <c r="P753" s="417"/>
      <c r="Q753" s="417"/>
      <c r="R753" s="417"/>
      <c r="S753" s="417"/>
      <c r="T753" s="417"/>
      <c r="U753" s="417"/>
      <c r="V753" s="417"/>
      <c r="W753" s="417"/>
      <c r="X753" s="417"/>
      <c r="Y753" s="417"/>
      <c r="Z753" s="417"/>
    </row>
    <row r="754" spans="1:26" ht="12.75" customHeight="1">
      <c r="A754" s="417"/>
      <c r="B754" s="417"/>
      <c r="C754" s="417"/>
      <c r="D754" s="417"/>
      <c r="E754" s="418"/>
      <c r="F754" s="417"/>
      <c r="G754" s="417"/>
      <c r="H754" s="417"/>
      <c r="I754" s="417"/>
      <c r="J754" s="417"/>
      <c r="K754" s="417"/>
      <c r="L754" s="417"/>
      <c r="M754" s="417"/>
      <c r="N754" s="417"/>
      <c r="O754" s="417"/>
      <c r="P754" s="417"/>
      <c r="Q754" s="417"/>
      <c r="R754" s="417"/>
      <c r="S754" s="417"/>
      <c r="T754" s="417"/>
      <c r="U754" s="417"/>
      <c r="V754" s="417"/>
      <c r="W754" s="417"/>
      <c r="X754" s="417"/>
      <c r="Y754" s="417"/>
      <c r="Z754" s="417"/>
    </row>
    <row r="755" spans="1:26" ht="12.75" customHeight="1">
      <c r="A755" s="417"/>
      <c r="B755" s="417"/>
      <c r="C755" s="417"/>
      <c r="D755" s="417"/>
      <c r="E755" s="418"/>
      <c r="F755" s="417"/>
      <c r="G755" s="417"/>
      <c r="H755" s="417"/>
      <c r="I755" s="417"/>
      <c r="J755" s="417"/>
      <c r="K755" s="417"/>
      <c r="L755" s="417"/>
      <c r="M755" s="417"/>
      <c r="N755" s="417"/>
      <c r="O755" s="417"/>
      <c r="P755" s="417"/>
      <c r="Q755" s="417"/>
      <c r="R755" s="417"/>
      <c r="S755" s="417"/>
      <c r="T755" s="417"/>
      <c r="U755" s="417"/>
      <c r="V755" s="417"/>
      <c r="W755" s="417"/>
      <c r="X755" s="417"/>
      <c r="Y755" s="417"/>
      <c r="Z755" s="417"/>
    </row>
    <row r="756" spans="1:26" ht="12.75" customHeight="1">
      <c r="A756" s="417"/>
      <c r="B756" s="417"/>
      <c r="C756" s="417"/>
      <c r="D756" s="417"/>
      <c r="E756" s="418"/>
      <c r="F756" s="417"/>
      <c r="G756" s="417"/>
      <c r="H756" s="417"/>
      <c r="I756" s="417"/>
      <c r="J756" s="417"/>
      <c r="K756" s="417"/>
      <c r="L756" s="417"/>
      <c r="M756" s="417"/>
      <c r="N756" s="417"/>
      <c r="O756" s="417"/>
      <c r="P756" s="417"/>
      <c r="Q756" s="417"/>
      <c r="R756" s="417"/>
      <c r="S756" s="417"/>
      <c r="T756" s="417"/>
      <c r="U756" s="417"/>
      <c r="V756" s="417"/>
      <c r="W756" s="417"/>
      <c r="X756" s="417"/>
      <c r="Y756" s="417"/>
      <c r="Z756" s="417"/>
    </row>
    <row r="757" spans="1:26" ht="12.75" customHeight="1">
      <c r="A757" s="417"/>
      <c r="B757" s="417"/>
      <c r="C757" s="417"/>
      <c r="D757" s="417"/>
      <c r="E757" s="418"/>
      <c r="F757" s="417"/>
      <c r="G757" s="417"/>
      <c r="H757" s="417"/>
      <c r="I757" s="417"/>
      <c r="J757" s="417"/>
      <c r="K757" s="417"/>
      <c r="L757" s="417"/>
      <c r="M757" s="417"/>
      <c r="N757" s="417"/>
      <c r="O757" s="417"/>
      <c r="P757" s="417"/>
      <c r="Q757" s="417"/>
      <c r="R757" s="417"/>
      <c r="S757" s="417"/>
      <c r="T757" s="417"/>
      <c r="U757" s="417"/>
      <c r="V757" s="417"/>
      <c r="W757" s="417"/>
      <c r="X757" s="417"/>
      <c r="Y757" s="417"/>
      <c r="Z757" s="417"/>
    </row>
    <row r="758" spans="1:26" ht="12.75" customHeight="1">
      <c r="A758" s="417"/>
      <c r="B758" s="417"/>
      <c r="C758" s="417"/>
      <c r="D758" s="417"/>
      <c r="E758" s="418"/>
      <c r="F758" s="417"/>
      <c r="G758" s="417"/>
      <c r="H758" s="417"/>
      <c r="I758" s="417"/>
      <c r="J758" s="417"/>
      <c r="K758" s="417"/>
      <c r="L758" s="417"/>
      <c r="M758" s="417"/>
      <c r="N758" s="417"/>
      <c r="O758" s="417"/>
      <c r="P758" s="417"/>
      <c r="Q758" s="417"/>
      <c r="R758" s="417"/>
      <c r="S758" s="417"/>
      <c r="T758" s="417"/>
      <c r="U758" s="417"/>
      <c r="V758" s="417"/>
      <c r="W758" s="417"/>
      <c r="X758" s="417"/>
      <c r="Y758" s="417"/>
      <c r="Z758" s="417"/>
    </row>
    <row r="759" spans="1:26" ht="12.75" customHeight="1">
      <c r="A759" s="417"/>
      <c r="B759" s="417"/>
      <c r="C759" s="417"/>
      <c r="D759" s="417"/>
      <c r="E759" s="418"/>
      <c r="F759" s="417"/>
      <c r="G759" s="417"/>
      <c r="H759" s="417"/>
      <c r="I759" s="417"/>
      <c r="J759" s="417"/>
      <c r="K759" s="417"/>
      <c r="L759" s="417"/>
      <c r="M759" s="417"/>
      <c r="N759" s="417"/>
      <c r="O759" s="417"/>
      <c r="P759" s="417"/>
      <c r="Q759" s="417"/>
      <c r="R759" s="417"/>
      <c r="S759" s="417"/>
      <c r="T759" s="417"/>
      <c r="U759" s="417"/>
      <c r="V759" s="417"/>
      <c r="W759" s="417"/>
      <c r="X759" s="417"/>
      <c r="Y759" s="417"/>
      <c r="Z759" s="417"/>
    </row>
    <row r="760" spans="1:26" ht="12.75" customHeight="1">
      <c r="A760" s="417"/>
      <c r="B760" s="417"/>
      <c r="C760" s="417"/>
      <c r="D760" s="417"/>
      <c r="E760" s="418"/>
      <c r="F760" s="417"/>
      <c r="G760" s="417"/>
      <c r="H760" s="417"/>
      <c r="I760" s="417"/>
      <c r="J760" s="417"/>
      <c r="K760" s="417"/>
      <c r="L760" s="417"/>
      <c r="M760" s="417"/>
      <c r="N760" s="417"/>
      <c r="O760" s="417"/>
      <c r="P760" s="417"/>
      <c r="Q760" s="417"/>
      <c r="R760" s="417"/>
      <c r="S760" s="417"/>
      <c r="T760" s="417"/>
      <c r="U760" s="417"/>
      <c r="V760" s="417"/>
      <c r="W760" s="417"/>
      <c r="X760" s="417"/>
      <c r="Y760" s="417"/>
      <c r="Z760" s="417"/>
    </row>
    <row r="761" spans="1:26" ht="12.75" customHeight="1">
      <c r="A761" s="417"/>
      <c r="B761" s="417"/>
      <c r="C761" s="417"/>
      <c r="D761" s="417"/>
      <c r="E761" s="418"/>
      <c r="F761" s="417"/>
      <c r="G761" s="417"/>
      <c r="H761" s="417"/>
      <c r="I761" s="417"/>
      <c r="J761" s="417"/>
      <c r="K761" s="417"/>
      <c r="L761" s="417"/>
      <c r="M761" s="417"/>
      <c r="N761" s="417"/>
      <c r="O761" s="417"/>
      <c r="P761" s="417"/>
      <c r="Q761" s="417"/>
      <c r="R761" s="417"/>
      <c r="S761" s="417"/>
      <c r="T761" s="417"/>
      <c r="U761" s="417"/>
      <c r="V761" s="417"/>
      <c r="W761" s="417"/>
      <c r="X761" s="417"/>
      <c r="Y761" s="417"/>
      <c r="Z761" s="417"/>
    </row>
    <row r="762" spans="1:26" ht="12.75" customHeight="1">
      <c r="A762" s="417"/>
      <c r="B762" s="417"/>
      <c r="C762" s="417"/>
      <c r="D762" s="417"/>
      <c r="E762" s="418"/>
      <c r="F762" s="417"/>
      <c r="G762" s="417"/>
      <c r="H762" s="417"/>
      <c r="I762" s="417"/>
      <c r="J762" s="417"/>
      <c r="K762" s="417"/>
      <c r="L762" s="417"/>
      <c r="M762" s="417"/>
      <c r="N762" s="417"/>
      <c r="O762" s="417"/>
      <c r="P762" s="417"/>
      <c r="Q762" s="417"/>
      <c r="R762" s="417"/>
      <c r="S762" s="417"/>
      <c r="T762" s="417"/>
      <c r="U762" s="417"/>
      <c r="V762" s="417"/>
      <c r="W762" s="417"/>
      <c r="X762" s="417"/>
      <c r="Y762" s="417"/>
      <c r="Z762" s="417"/>
    </row>
    <row r="763" spans="1:26" ht="12.75" customHeight="1">
      <c r="A763" s="417"/>
      <c r="B763" s="417"/>
      <c r="C763" s="417"/>
      <c r="D763" s="417"/>
      <c r="E763" s="418"/>
      <c r="F763" s="417"/>
      <c r="G763" s="417"/>
      <c r="H763" s="417"/>
      <c r="I763" s="417"/>
      <c r="J763" s="417"/>
      <c r="K763" s="417"/>
      <c r="L763" s="417"/>
      <c r="M763" s="417"/>
      <c r="N763" s="417"/>
      <c r="O763" s="417"/>
      <c r="P763" s="417"/>
      <c r="Q763" s="417"/>
      <c r="R763" s="417"/>
      <c r="S763" s="417"/>
      <c r="T763" s="417"/>
      <c r="U763" s="417"/>
      <c r="V763" s="417"/>
      <c r="W763" s="417"/>
      <c r="X763" s="417"/>
      <c r="Y763" s="417"/>
      <c r="Z763" s="417"/>
    </row>
    <row r="764" spans="1:26" ht="12.75" customHeight="1">
      <c r="A764" s="417"/>
      <c r="B764" s="417"/>
      <c r="C764" s="417"/>
      <c r="D764" s="417"/>
      <c r="E764" s="418"/>
      <c r="F764" s="417"/>
      <c r="G764" s="417"/>
      <c r="H764" s="417"/>
      <c r="I764" s="417"/>
      <c r="J764" s="417"/>
      <c r="K764" s="417"/>
      <c r="L764" s="417"/>
      <c r="M764" s="417"/>
      <c r="N764" s="417"/>
      <c r="O764" s="417"/>
      <c r="P764" s="417"/>
      <c r="Q764" s="417"/>
      <c r="R764" s="417"/>
      <c r="S764" s="417"/>
      <c r="T764" s="417"/>
      <c r="U764" s="417"/>
      <c r="V764" s="417"/>
      <c r="W764" s="417"/>
      <c r="X764" s="417"/>
      <c r="Y764" s="417"/>
      <c r="Z764" s="417"/>
    </row>
    <row r="765" spans="1:26" ht="12.75" customHeight="1">
      <c r="A765" s="417"/>
      <c r="B765" s="417"/>
      <c r="C765" s="417"/>
      <c r="D765" s="417"/>
      <c r="E765" s="418"/>
      <c r="F765" s="417"/>
      <c r="G765" s="417"/>
      <c r="H765" s="417"/>
      <c r="I765" s="417"/>
      <c r="J765" s="417"/>
      <c r="K765" s="417"/>
      <c r="L765" s="417"/>
      <c r="M765" s="417"/>
      <c r="N765" s="417"/>
      <c r="O765" s="417"/>
      <c r="P765" s="417"/>
      <c r="Q765" s="417"/>
      <c r="R765" s="417"/>
      <c r="S765" s="417"/>
      <c r="T765" s="417"/>
      <c r="U765" s="417"/>
      <c r="V765" s="417"/>
      <c r="W765" s="417"/>
      <c r="X765" s="417"/>
      <c r="Y765" s="417"/>
      <c r="Z765" s="417"/>
    </row>
    <row r="766" spans="1:26" ht="12.75" customHeight="1">
      <c r="A766" s="417"/>
      <c r="B766" s="417"/>
      <c r="C766" s="417"/>
      <c r="D766" s="417"/>
      <c r="E766" s="418"/>
      <c r="F766" s="417"/>
      <c r="G766" s="417"/>
      <c r="H766" s="417"/>
      <c r="I766" s="417"/>
      <c r="J766" s="417"/>
      <c r="K766" s="417"/>
      <c r="L766" s="417"/>
      <c r="M766" s="417"/>
      <c r="N766" s="417"/>
      <c r="O766" s="417"/>
      <c r="P766" s="417"/>
      <c r="Q766" s="417"/>
      <c r="R766" s="417"/>
      <c r="S766" s="417"/>
      <c r="T766" s="417"/>
      <c r="U766" s="417"/>
      <c r="V766" s="417"/>
      <c r="W766" s="417"/>
      <c r="X766" s="417"/>
      <c r="Y766" s="417"/>
      <c r="Z766" s="417"/>
    </row>
    <row r="767" spans="1:26" ht="12.75" customHeight="1">
      <c r="A767" s="417"/>
      <c r="B767" s="417"/>
      <c r="C767" s="417"/>
      <c r="D767" s="417"/>
      <c r="E767" s="418"/>
      <c r="F767" s="417"/>
      <c r="G767" s="417"/>
      <c r="H767" s="417"/>
      <c r="I767" s="417"/>
      <c r="J767" s="417"/>
      <c r="K767" s="417"/>
      <c r="L767" s="417"/>
      <c r="M767" s="417"/>
      <c r="N767" s="417"/>
      <c r="O767" s="417"/>
      <c r="P767" s="417"/>
      <c r="Q767" s="417"/>
      <c r="R767" s="417"/>
      <c r="S767" s="417"/>
      <c r="T767" s="417"/>
      <c r="U767" s="417"/>
      <c r="V767" s="417"/>
      <c r="W767" s="417"/>
      <c r="X767" s="417"/>
      <c r="Y767" s="417"/>
      <c r="Z767" s="417"/>
    </row>
    <row r="768" spans="1:26" ht="12.75" customHeight="1">
      <c r="A768" s="417"/>
      <c r="B768" s="417"/>
      <c r="C768" s="417"/>
      <c r="D768" s="417"/>
      <c r="E768" s="418"/>
      <c r="F768" s="417"/>
      <c r="G768" s="417"/>
      <c r="H768" s="417"/>
      <c r="I768" s="417"/>
      <c r="J768" s="417"/>
      <c r="K768" s="417"/>
      <c r="L768" s="417"/>
      <c r="M768" s="417"/>
      <c r="N768" s="417"/>
      <c r="O768" s="417"/>
      <c r="P768" s="417"/>
      <c r="Q768" s="417"/>
      <c r="R768" s="417"/>
      <c r="S768" s="417"/>
      <c r="T768" s="417"/>
      <c r="U768" s="417"/>
      <c r="V768" s="417"/>
      <c r="W768" s="417"/>
      <c r="X768" s="417"/>
      <c r="Y768" s="417"/>
      <c r="Z768" s="417"/>
    </row>
    <row r="769" spans="1:26" ht="12.75" customHeight="1">
      <c r="A769" s="417"/>
      <c r="B769" s="417"/>
      <c r="C769" s="417"/>
      <c r="D769" s="417"/>
      <c r="E769" s="418"/>
      <c r="F769" s="417"/>
      <c r="G769" s="417"/>
      <c r="H769" s="417"/>
      <c r="I769" s="417"/>
      <c r="J769" s="417"/>
      <c r="K769" s="417"/>
      <c r="L769" s="417"/>
      <c r="M769" s="417"/>
      <c r="N769" s="417"/>
      <c r="O769" s="417"/>
      <c r="P769" s="417"/>
      <c r="Q769" s="417"/>
      <c r="R769" s="417"/>
      <c r="S769" s="417"/>
      <c r="T769" s="417"/>
      <c r="U769" s="417"/>
      <c r="V769" s="417"/>
      <c r="W769" s="417"/>
      <c r="X769" s="417"/>
      <c r="Y769" s="417"/>
      <c r="Z769" s="417"/>
    </row>
    <row r="770" spans="1:26" ht="12.75" customHeight="1">
      <c r="A770" s="417"/>
      <c r="B770" s="417"/>
      <c r="C770" s="417"/>
      <c r="D770" s="417"/>
      <c r="E770" s="418"/>
      <c r="F770" s="417"/>
      <c r="G770" s="417"/>
      <c r="H770" s="417"/>
      <c r="I770" s="417"/>
      <c r="J770" s="417"/>
      <c r="K770" s="417"/>
      <c r="L770" s="417"/>
      <c r="M770" s="417"/>
      <c r="N770" s="417"/>
      <c r="O770" s="417"/>
      <c r="P770" s="417"/>
      <c r="Q770" s="417"/>
      <c r="R770" s="417"/>
      <c r="S770" s="417"/>
      <c r="T770" s="417"/>
      <c r="U770" s="417"/>
      <c r="V770" s="417"/>
      <c r="W770" s="417"/>
      <c r="X770" s="417"/>
      <c r="Y770" s="417"/>
      <c r="Z770" s="417"/>
    </row>
    <row r="771" spans="1:26" ht="12.75" customHeight="1">
      <c r="A771" s="417"/>
      <c r="B771" s="417"/>
      <c r="C771" s="417"/>
      <c r="D771" s="417"/>
      <c r="E771" s="418"/>
      <c r="F771" s="417"/>
      <c r="G771" s="417"/>
      <c r="H771" s="417"/>
      <c r="I771" s="417"/>
      <c r="J771" s="417"/>
      <c r="K771" s="417"/>
      <c r="L771" s="417"/>
      <c r="M771" s="417"/>
      <c r="N771" s="417"/>
      <c r="O771" s="417"/>
      <c r="P771" s="417"/>
      <c r="Q771" s="417"/>
      <c r="R771" s="417"/>
      <c r="S771" s="417"/>
      <c r="T771" s="417"/>
      <c r="U771" s="417"/>
      <c r="V771" s="417"/>
      <c r="W771" s="417"/>
      <c r="X771" s="417"/>
      <c r="Y771" s="417"/>
      <c r="Z771" s="417"/>
    </row>
    <row r="772" spans="1:26" ht="12.75" customHeight="1">
      <c r="A772" s="417"/>
      <c r="B772" s="417"/>
      <c r="C772" s="417"/>
      <c r="D772" s="417"/>
      <c r="E772" s="418"/>
      <c r="F772" s="417"/>
      <c r="G772" s="417"/>
      <c r="H772" s="417"/>
      <c r="I772" s="417"/>
      <c r="J772" s="417"/>
      <c r="K772" s="417"/>
      <c r="L772" s="417"/>
      <c r="M772" s="417"/>
      <c r="N772" s="417"/>
      <c r="O772" s="417"/>
      <c r="P772" s="417"/>
      <c r="Q772" s="417"/>
      <c r="R772" s="417"/>
      <c r="S772" s="417"/>
      <c r="T772" s="417"/>
      <c r="U772" s="417"/>
      <c r="V772" s="417"/>
      <c r="W772" s="417"/>
      <c r="X772" s="417"/>
      <c r="Y772" s="417"/>
      <c r="Z772" s="417"/>
    </row>
    <row r="773" spans="1:26" ht="12.75" customHeight="1">
      <c r="A773" s="417"/>
      <c r="B773" s="417"/>
      <c r="C773" s="417"/>
      <c r="D773" s="417"/>
      <c r="E773" s="418"/>
      <c r="F773" s="417"/>
      <c r="G773" s="417"/>
      <c r="H773" s="417"/>
      <c r="I773" s="417"/>
      <c r="J773" s="417"/>
      <c r="K773" s="417"/>
      <c r="L773" s="417"/>
      <c r="M773" s="417"/>
      <c r="N773" s="417"/>
      <c r="O773" s="417"/>
      <c r="P773" s="417"/>
      <c r="Q773" s="417"/>
      <c r="R773" s="417"/>
      <c r="S773" s="417"/>
      <c r="T773" s="417"/>
      <c r="U773" s="417"/>
      <c r="V773" s="417"/>
      <c r="W773" s="417"/>
      <c r="X773" s="417"/>
      <c r="Y773" s="417"/>
      <c r="Z773" s="417"/>
    </row>
    <row r="774" spans="1:26" ht="12.75" customHeight="1">
      <c r="A774" s="417"/>
      <c r="B774" s="417"/>
      <c r="C774" s="417"/>
      <c r="D774" s="417"/>
      <c r="E774" s="418"/>
      <c r="F774" s="417"/>
      <c r="G774" s="417"/>
      <c r="H774" s="417"/>
      <c r="I774" s="417"/>
      <c r="J774" s="417"/>
      <c r="K774" s="417"/>
      <c r="L774" s="417"/>
      <c r="M774" s="417"/>
      <c r="N774" s="417"/>
      <c r="O774" s="417"/>
      <c r="P774" s="417"/>
      <c r="Q774" s="417"/>
      <c r="R774" s="417"/>
      <c r="S774" s="417"/>
      <c r="T774" s="417"/>
      <c r="U774" s="417"/>
      <c r="V774" s="417"/>
      <c r="W774" s="417"/>
      <c r="X774" s="417"/>
      <c r="Y774" s="417"/>
      <c r="Z774" s="417"/>
    </row>
    <row r="775" spans="1:26" ht="12.75" customHeight="1">
      <c r="A775" s="417"/>
      <c r="B775" s="417"/>
      <c r="C775" s="417"/>
      <c r="D775" s="417"/>
      <c r="E775" s="418"/>
      <c r="F775" s="417"/>
      <c r="G775" s="417"/>
      <c r="H775" s="417"/>
      <c r="I775" s="417"/>
      <c r="J775" s="417"/>
      <c r="K775" s="417"/>
      <c r="L775" s="417"/>
      <c r="M775" s="417"/>
      <c r="N775" s="417"/>
      <c r="O775" s="417"/>
      <c r="P775" s="417"/>
      <c r="Q775" s="417"/>
      <c r="R775" s="417"/>
      <c r="S775" s="417"/>
      <c r="T775" s="417"/>
      <c r="U775" s="417"/>
      <c r="V775" s="417"/>
      <c r="W775" s="417"/>
      <c r="X775" s="417"/>
      <c r="Y775" s="417"/>
      <c r="Z775" s="417"/>
    </row>
    <row r="776" spans="1:26" ht="12.75" customHeight="1">
      <c r="A776" s="417"/>
      <c r="B776" s="417"/>
      <c r="C776" s="417"/>
      <c r="D776" s="417"/>
      <c r="E776" s="418"/>
      <c r="F776" s="417"/>
      <c r="G776" s="417"/>
      <c r="H776" s="417"/>
      <c r="I776" s="417"/>
      <c r="J776" s="417"/>
      <c r="K776" s="417"/>
      <c r="L776" s="417"/>
      <c r="M776" s="417"/>
      <c r="N776" s="417"/>
      <c r="O776" s="417"/>
      <c r="P776" s="417"/>
      <c r="Q776" s="417"/>
      <c r="R776" s="417"/>
      <c r="S776" s="417"/>
      <c r="T776" s="417"/>
      <c r="U776" s="417"/>
      <c r="V776" s="417"/>
      <c r="W776" s="417"/>
      <c r="X776" s="417"/>
      <c r="Y776" s="417"/>
      <c r="Z776" s="417"/>
    </row>
    <row r="777" spans="1:26" ht="12.75" customHeight="1">
      <c r="A777" s="417"/>
      <c r="B777" s="417"/>
      <c r="C777" s="417"/>
      <c r="D777" s="417"/>
      <c r="E777" s="418"/>
      <c r="F777" s="417"/>
      <c r="G777" s="417"/>
      <c r="H777" s="417"/>
      <c r="I777" s="417"/>
      <c r="J777" s="417"/>
      <c r="K777" s="417"/>
      <c r="L777" s="417"/>
      <c r="M777" s="417"/>
      <c r="N777" s="417"/>
      <c r="O777" s="417"/>
      <c r="P777" s="417"/>
      <c r="Q777" s="417"/>
      <c r="R777" s="417"/>
      <c r="S777" s="417"/>
      <c r="T777" s="417"/>
      <c r="U777" s="417"/>
      <c r="V777" s="417"/>
      <c r="W777" s="417"/>
      <c r="X777" s="417"/>
      <c r="Y777" s="417"/>
      <c r="Z777" s="417"/>
    </row>
    <row r="778" spans="1:26" ht="12.75" customHeight="1">
      <c r="A778" s="417"/>
      <c r="B778" s="417"/>
      <c r="C778" s="417"/>
      <c r="D778" s="417"/>
      <c r="E778" s="418"/>
      <c r="F778" s="417"/>
      <c r="G778" s="417"/>
      <c r="H778" s="417"/>
      <c r="I778" s="417"/>
      <c r="J778" s="417"/>
      <c r="K778" s="417"/>
      <c r="L778" s="417"/>
      <c r="M778" s="417"/>
      <c r="N778" s="417"/>
      <c r="O778" s="417"/>
      <c r="P778" s="417"/>
      <c r="Q778" s="417"/>
      <c r="R778" s="417"/>
      <c r="S778" s="417"/>
      <c r="T778" s="417"/>
      <c r="U778" s="417"/>
      <c r="V778" s="417"/>
      <c r="W778" s="417"/>
      <c r="X778" s="417"/>
      <c r="Y778" s="417"/>
      <c r="Z778" s="417"/>
    </row>
    <row r="779" spans="1:26" ht="12.75" customHeight="1">
      <c r="A779" s="417"/>
      <c r="B779" s="417"/>
      <c r="C779" s="417"/>
      <c r="D779" s="417"/>
      <c r="E779" s="418"/>
      <c r="F779" s="417"/>
      <c r="G779" s="417"/>
      <c r="H779" s="417"/>
      <c r="I779" s="417"/>
      <c r="J779" s="417"/>
      <c r="K779" s="417"/>
      <c r="L779" s="417"/>
      <c r="M779" s="417"/>
      <c r="N779" s="417"/>
      <c r="O779" s="417"/>
      <c r="P779" s="417"/>
      <c r="Q779" s="417"/>
      <c r="R779" s="417"/>
      <c r="S779" s="417"/>
      <c r="T779" s="417"/>
      <c r="U779" s="417"/>
      <c r="V779" s="417"/>
      <c r="W779" s="417"/>
      <c r="X779" s="417"/>
      <c r="Y779" s="417"/>
      <c r="Z779" s="417"/>
    </row>
    <row r="780" spans="1:26" ht="12.75" customHeight="1">
      <c r="A780" s="417"/>
      <c r="B780" s="417"/>
      <c r="C780" s="417"/>
      <c r="D780" s="417"/>
      <c r="E780" s="418"/>
      <c r="F780" s="417"/>
      <c r="G780" s="417"/>
      <c r="H780" s="417"/>
      <c r="I780" s="417"/>
      <c r="J780" s="417"/>
      <c r="K780" s="417"/>
      <c r="L780" s="417"/>
      <c r="M780" s="417"/>
      <c r="N780" s="417"/>
      <c r="O780" s="417"/>
      <c r="P780" s="417"/>
      <c r="Q780" s="417"/>
      <c r="R780" s="417"/>
      <c r="S780" s="417"/>
      <c r="T780" s="417"/>
      <c r="U780" s="417"/>
      <c r="V780" s="417"/>
      <c r="W780" s="417"/>
      <c r="X780" s="417"/>
      <c r="Y780" s="417"/>
      <c r="Z780" s="417"/>
    </row>
    <row r="781" spans="1:26" ht="12.75" customHeight="1">
      <c r="A781" s="417"/>
      <c r="B781" s="417"/>
      <c r="C781" s="417"/>
      <c r="D781" s="417"/>
      <c r="E781" s="418"/>
      <c r="F781" s="417"/>
      <c r="G781" s="417"/>
      <c r="H781" s="417"/>
      <c r="I781" s="417"/>
      <c r="J781" s="417"/>
      <c r="K781" s="417"/>
      <c r="L781" s="417"/>
      <c r="M781" s="417"/>
      <c r="N781" s="417"/>
      <c r="O781" s="417"/>
      <c r="P781" s="417"/>
      <c r="Q781" s="417"/>
      <c r="R781" s="417"/>
      <c r="S781" s="417"/>
      <c r="T781" s="417"/>
      <c r="U781" s="417"/>
      <c r="V781" s="417"/>
      <c r="W781" s="417"/>
      <c r="X781" s="417"/>
      <c r="Y781" s="417"/>
      <c r="Z781" s="417"/>
    </row>
    <row r="782" spans="1:26" ht="12.75" customHeight="1">
      <c r="A782" s="417"/>
      <c r="B782" s="417"/>
      <c r="C782" s="417"/>
      <c r="D782" s="417"/>
      <c r="E782" s="418"/>
      <c r="F782" s="417"/>
      <c r="G782" s="417"/>
      <c r="H782" s="417"/>
      <c r="I782" s="417"/>
      <c r="J782" s="417"/>
      <c r="K782" s="417"/>
      <c r="L782" s="417"/>
      <c r="M782" s="417"/>
      <c r="N782" s="417"/>
      <c r="O782" s="417"/>
      <c r="P782" s="417"/>
      <c r="Q782" s="417"/>
      <c r="R782" s="417"/>
      <c r="S782" s="417"/>
      <c r="T782" s="417"/>
      <c r="U782" s="417"/>
      <c r="V782" s="417"/>
      <c r="W782" s="417"/>
      <c r="X782" s="417"/>
      <c r="Y782" s="417"/>
      <c r="Z782" s="417"/>
    </row>
    <row r="783" spans="1:26" ht="12.75" customHeight="1">
      <c r="A783" s="417"/>
      <c r="B783" s="417"/>
      <c r="C783" s="417"/>
      <c r="D783" s="417"/>
      <c r="E783" s="418"/>
      <c r="F783" s="417"/>
      <c r="G783" s="417"/>
      <c r="H783" s="417"/>
      <c r="I783" s="417"/>
      <c r="J783" s="417"/>
      <c r="K783" s="417"/>
      <c r="L783" s="417"/>
      <c r="M783" s="417"/>
      <c r="N783" s="417"/>
      <c r="O783" s="417"/>
      <c r="P783" s="417"/>
      <c r="Q783" s="417"/>
      <c r="R783" s="417"/>
      <c r="S783" s="417"/>
      <c r="T783" s="417"/>
      <c r="U783" s="417"/>
      <c r="V783" s="417"/>
      <c r="W783" s="417"/>
      <c r="X783" s="417"/>
      <c r="Y783" s="417"/>
      <c r="Z783" s="417"/>
    </row>
    <row r="784" spans="1:26" ht="12.75" customHeight="1">
      <c r="A784" s="417"/>
      <c r="B784" s="417"/>
      <c r="C784" s="417"/>
      <c r="D784" s="417"/>
      <c r="E784" s="418"/>
      <c r="F784" s="417"/>
      <c r="G784" s="417"/>
      <c r="H784" s="417"/>
      <c r="I784" s="417"/>
      <c r="J784" s="417"/>
      <c r="K784" s="417"/>
      <c r="L784" s="417"/>
      <c r="M784" s="417"/>
      <c r="N784" s="417"/>
      <c r="O784" s="417"/>
      <c r="P784" s="417"/>
      <c r="Q784" s="417"/>
      <c r="R784" s="417"/>
      <c r="S784" s="417"/>
      <c r="T784" s="417"/>
      <c r="U784" s="417"/>
      <c r="V784" s="417"/>
      <c r="W784" s="417"/>
      <c r="X784" s="417"/>
      <c r="Y784" s="417"/>
      <c r="Z784" s="417"/>
    </row>
    <row r="785" spans="1:26" ht="12.75" customHeight="1">
      <c r="A785" s="417"/>
      <c r="B785" s="417"/>
      <c r="C785" s="417"/>
      <c r="D785" s="417"/>
      <c r="E785" s="418"/>
      <c r="F785" s="417"/>
      <c r="G785" s="417"/>
      <c r="H785" s="417"/>
      <c r="I785" s="417"/>
      <c r="J785" s="417"/>
      <c r="K785" s="417"/>
      <c r="L785" s="417"/>
      <c r="M785" s="417"/>
      <c r="N785" s="417"/>
      <c r="O785" s="417"/>
      <c r="P785" s="417"/>
      <c r="Q785" s="417"/>
      <c r="R785" s="417"/>
      <c r="S785" s="417"/>
      <c r="T785" s="417"/>
      <c r="U785" s="417"/>
      <c r="V785" s="417"/>
      <c r="W785" s="417"/>
      <c r="X785" s="417"/>
      <c r="Y785" s="417"/>
      <c r="Z785" s="417"/>
    </row>
    <row r="786" spans="1:26" ht="12.75" customHeight="1">
      <c r="A786" s="417"/>
      <c r="B786" s="417"/>
      <c r="C786" s="417"/>
      <c r="D786" s="417"/>
      <c r="E786" s="418"/>
      <c r="F786" s="417"/>
      <c r="G786" s="417"/>
      <c r="H786" s="417"/>
      <c r="I786" s="417"/>
      <c r="J786" s="417"/>
      <c r="K786" s="417"/>
      <c r="L786" s="417"/>
      <c r="M786" s="417"/>
      <c r="N786" s="417"/>
      <c r="O786" s="417"/>
      <c r="P786" s="417"/>
      <c r="Q786" s="417"/>
      <c r="R786" s="417"/>
      <c r="S786" s="417"/>
      <c r="T786" s="417"/>
      <c r="U786" s="417"/>
      <c r="V786" s="417"/>
      <c r="W786" s="417"/>
      <c r="X786" s="417"/>
      <c r="Y786" s="417"/>
      <c r="Z786" s="417"/>
    </row>
    <row r="787" spans="1:26" ht="12.75" customHeight="1">
      <c r="A787" s="417"/>
      <c r="B787" s="417"/>
      <c r="C787" s="417"/>
      <c r="D787" s="417"/>
      <c r="E787" s="418"/>
      <c r="F787" s="417"/>
      <c r="G787" s="417"/>
      <c r="H787" s="417"/>
      <c r="I787" s="417"/>
      <c r="J787" s="417"/>
      <c r="K787" s="417"/>
      <c r="L787" s="417"/>
      <c r="M787" s="417"/>
      <c r="N787" s="417"/>
      <c r="O787" s="417"/>
      <c r="P787" s="417"/>
      <c r="Q787" s="417"/>
      <c r="R787" s="417"/>
      <c r="S787" s="417"/>
      <c r="T787" s="417"/>
      <c r="U787" s="417"/>
      <c r="V787" s="417"/>
      <c r="W787" s="417"/>
      <c r="X787" s="417"/>
      <c r="Y787" s="417"/>
      <c r="Z787" s="417"/>
    </row>
    <row r="788" spans="1:26" ht="12.75" customHeight="1">
      <c r="A788" s="417"/>
      <c r="B788" s="417"/>
      <c r="C788" s="417"/>
      <c r="D788" s="417"/>
      <c r="E788" s="418"/>
      <c r="F788" s="417"/>
      <c r="G788" s="417"/>
      <c r="H788" s="417"/>
      <c r="I788" s="417"/>
      <c r="J788" s="417"/>
      <c r="K788" s="417"/>
      <c r="L788" s="417"/>
      <c r="M788" s="417"/>
      <c r="N788" s="417"/>
      <c r="O788" s="417"/>
      <c r="P788" s="417"/>
      <c r="Q788" s="417"/>
      <c r="R788" s="417"/>
      <c r="S788" s="417"/>
      <c r="T788" s="417"/>
      <c r="U788" s="417"/>
      <c r="V788" s="417"/>
      <c r="W788" s="417"/>
      <c r="X788" s="417"/>
      <c r="Y788" s="417"/>
      <c r="Z788" s="417"/>
    </row>
    <row r="789" spans="1:26" ht="12.75" customHeight="1">
      <c r="A789" s="417"/>
      <c r="B789" s="417"/>
      <c r="C789" s="417"/>
      <c r="D789" s="417"/>
      <c r="E789" s="418"/>
      <c r="F789" s="417"/>
      <c r="G789" s="417"/>
      <c r="H789" s="417"/>
      <c r="I789" s="417"/>
      <c r="J789" s="417"/>
      <c r="K789" s="417"/>
      <c r="L789" s="417"/>
      <c r="M789" s="417"/>
      <c r="N789" s="417"/>
      <c r="O789" s="417"/>
      <c r="P789" s="417"/>
      <c r="Q789" s="417"/>
      <c r="R789" s="417"/>
      <c r="S789" s="417"/>
      <c r="T789" s="417"/>
      <c r="U789" s="417"/>
      <c r="V789" s="417"/>
      <c r="W789" s="417"/>
      <c r="X789" s="417"/>
      <c r="Y789" s="417"/>
      <c r="Z789" s="417"/>
    </row>
    <row r="790" spans="1:26" ht="12.75" customHeight="1">
      <c r="A790" s="417"/>
      <c r="B790" s="417"/>
      <c r="C790" s="417"/>
      <c r="D790" s="417"/>
      <c r="E790" s="418"/>
      <c r="F790" s="417"/>
      <c r="G790" s="417"/>
      <c r="H790" s="417"/>
      <c r="I790" s="417"/>
      <c r="J790" s="417"/>
      <c r="K790" s="417"/>
      <c r="L790" s="417"/>
      <c r="M790" s="417"/>
      <c r="N790" s="417"/>
      <c r="O790" s="417"/>
      <c r="P790" s="417"/>
      <c r="Q790" s="417"/>
      <c r="R790" s="417"/>
      <c r="S790" s="417"/>
      <c r="T790" s="417"/>
      <c r="U790" s="417"/>
      <c r="V790" s="417"/>
      <c r="W790" s="417"/>
      <c r="X790" s="417"/>
      <c r="Y790" s="417"/>
      <c r="Z790" s="417"/>
    </row>
    <row r="791" spans="1:26" ht="12.75" customHeight="1">
      <c r="A791" s="417"/>
      <c r="B791" s="417"/>
      <c r="C791" s="417"/>
      <c r="D791" s="417"/>
      <c r="E791" s="418"/>
      <c r="F791" s="417"/>
      <c r="G791" s="417"/>
      <c r="H791" s="417"/>
      <c r="I791" s="417"/>
      <c r="J791" s="417"/>
      <c r="K791" s="417"/>
      <c r="L791" s="417"/>
      <c r="M791" s="417"/>
      <c r="N791" s="417"/>
      <c r="O791" s="417"/>
      <c r="P791" s="417"/>
      <c r="Q791" s="417"/>
      <c r="R791" s="417"/>
      <c r="S791" s="417"/>
      <c r="T791" s="417"/>
      <c r="U791" s="417"/>
      <c r="V791" s="417"/>
      <c r="W791" s="417"/>
      <c r="X791" s="417"/>
      <c r="Y791" s="417"/>
      <c r="Z791" s="417"/>
    </row>
    <row r="792" spans="1:26" ht="12.75" customHeight="1">
      <c r="A792" s="417"/>
      <c r="B792" s="417"/>
      <c r="C792" s="417"/>
      <c r="D792" s="417"/>
      <c r="E792" s="418"/>
      <c r="F792" s="417"/>
      <c r="G792" s="417"/>
      <c r="H792" s="417"/>
      <c r="I792" s="417"/>
      <c r="J792" s="417"/>
      <c r="K792" s="417"/>
      <c r="L792" s="417"/>
      <c r="M792" s="417"/>
      <c r="N792" s="417"/>
      <c r="O792" s="417"/>
      <c r="P792" s="417"/>
      <c r="Q792" s="417"/>
      <c r="R792" s="417"/>
      <c r="S792" s="417"/>
      <c r="T792" s="417"/>
      <c r="U792" s="417"/>
      <c r="V792" s="417"/>
      <c r="W792" s="417"/>
      <c r="X792" s="417"/>
      <c r="Y792" s="417"/>
      <c r="Z792" s="417"/>
    </row>
    <row r="793" spans="1:26" ht="12.75" customHeight="1">
      <c r="A793" s="417"/>
      <c r="B793" s="417"/>
      <c r="C793" s="417"/>
      <c r="D793" s="417"/>
      <c r="E793" s="418"/>
      <c r="F793" s="417"/>
      <c r="G793" s="417"/>
      <c r="H793" s="417"/>
      <c r="I793" s="417"/>
      <c r="J793" s="417"/>
      <c r="K793" s="417"/>
      <c r="L793" s="417"/>
      <c r="M793" s="417"/>
      <c r="N793" s="417"/>
      <c r="O793" s="417"/>
      <c r="P793" s="417"/>
      <c r="Q793" s="417"/>
      <c r="R793" s="417"/>
      <c r="S793" s="417"/>
      <c r="T793" s="417"/>
      <c r="U793" s="417"/>
      <c r="V793" s="417"/>
      <c r="W793" s="417"/>
      <c r="X793" s="417"/>
      <c r="Y793" s="417"/>
      <c r="Z793" s="417"/>
    </row>
    <row r="794" spans="1:26" ht="12.75" customHeight="1">
      <c r="A794" s="417"/>
      <c r="B794" s="417"/>
      <c r="C794" s="417"/>
      <c r="D794" s="417"/>
      <c r="E794" s="418"/>
      <c r="F794" s="417"/>
      <c r="G794" s="417"/>
      <c r="H794" s="417"/>
      <c r="I794" s="417"/>
      <c r="J794" s="417"/>
      <c r="K794" s="417"/>
      <c r="L794" s="417"/>
      <c r="M794" s="417"/>
      <c r="N794" s="417"/>
      <c r="O794" s="417"/>
      <c r="P794" s="417"/>
      <c r="Q794" s="417"/>
      <c r="R794" s="417"/>
      <c r="S794" s="417"/>
      <c r="T794" s="417"/>
      <c r="U794" s="417"/>
      <c r="V794" s="417"/>
      <c r="W794" s="417"/>
      <c r="X794" s="417"/>
      <c r="Y794" s="417"/>
      <c r="Z794" s="417"/>
    </row>
    <row r="795" spans="1:26" ht="12.75" customHeight="1">
      <c r="A795" s="417"/>
      <c r="B795" s="417"/>
      <c r="C795" s="417"/>
      <c r="D795" s="417"/>
      <c r="E795" s="418"/>
      <c r="F795" s="417"/>
      <c r="G795" s="417"/>
      <c r="H795" s="417"/>
      <c r="I795" s="417"/>
      <c r="J795" s="417"/>
      <c r="K795" s="417"/>
      <c r="L795" s="417"/>
      <c r="M795" s="417"/>
      <c r="N795" s="417"/>
      <c r="O795" s="417"/>
      <c r="P795" s="417"/>
      <c r="Q795" s="417"/>
      <c r="R795" s="417"/>
      <c r="S795" s="417"/>
      <c r="T795" s="417"/>
      <c r="U795" s="417"/>
      <c r="V795" s="417"/>
      <c r="W795" s="417"/>
      <c r="X795" s="417"/>
      <c r="Y795" s="417"/>
      <c r="Z795" s="417"/>
    </row>
    <row r="796" spans="1:26" ht="12.75" customHeight="1">
      <c r="A796" s="417"/>
      <c r="B796" s="417"/>
      <c r="C796" s="417"/>
      <c r="D796" s="417"/>
      <c r="E796" s="418"/>
      <c r="F796" s="417"/>
      <c r="G796" s="417"/>
      <c r="H796" s="417"/>
      <c r="I796" s="417"/>
      <c r="J796" s="417"/>
      <c r="K796" s="417"/>
      <c r="L796" s="417"/>
      <c r="M796" s="417"/>
      <c r="N796" s="417"/>
      <c r="O796" s="417"/>
      <c r="P796" s="417"/>
      <c r="Q796" s="417"/>
      <c r="R796" s="417"/>
      <c r="S796" s="417"/>
      <c r="T796" s="417"/>
      <c r="U796" s="417"/>
      <c r="V796" s="417"/>
      <c r="W796" s="417"/>
      <c r="X796" s="417"/>
      <c r="Y796" s="417"/>
      <c r="Z796" s="417"/>
    </row>
    <row r="797" spans="1:26" ht="12.75" customHeight="1">
      <c r="A797" s="417"/>
      <c r="B797" s="417"/>
      <c r="C797" s="417"/>
      <c r="D797" s="417"/>
      <c r="E797" s="418"/>
      <c r="F797" s="417"/>
      <c r="G797" s="417"/>
      <c r="H797" s="417"/>
      <c r="I797" s="417"/>
      <c r="J797" s="417"/>
      <c r="K797" s="417"/>
      <c r="L797" s="417"/>
      <c r="M797" s="417"/>
      <c r="N797" s="417"/>
      <c r="O797" s="417"/>
      <c r="P797" s="417"/>
      <c r="Q797" s="417"/>
      <c r="R797" s="417"/>
      <c r="S797" s="417"/>
      <c r="T797" s="417"/>
      <c r="U797" s="417"/>
      <c r="V797" s="417"/>
      <c r="W797" s="417"/>
      <c r="X797" s="417"/>
      <c r="Y797" s="417"/>
      <c r="Z797" s="417"/>
    </row>
    <row r="798" spans="1:26" ht="12.75" customHeight="1">
      <c r="A798" s="417"/>
      <c r="B798" s="417"/>
      <c r="C798" s="417"/>
      <c r="D798" s="417"/>
      <c r="E798" s="418"/>
      <c r="F798" s="417"/>
      <c r="G798" s="417"/>
      <c r="H798" s="417"/>
      <c r="I798" s="417"/>
      <c r="J798" s="417"/>
      <c r="K798" s="417"/>
      <c r="L798" s="417"/>
      <c r="M798" s="417"/>
      <c r="N798" s="417"/>
      <c r="O798" s="417"/>
      <c r="P798" s="417"/>
      <c r="Q798" s="417"/>
      <c r="R798" s="417"/>
      <c r="S798" s="417"/>
      <c r="T798" s="417"/>
      <c r="U798" s="417"/>
      <c r="V798" s="417"/>
      <c r="W798" s="417"/>
      <c r="X798" s="417"/>
      <c r="Y798" s="417"/>
      <c r="Z798" s="417"/>
    </row>
    <row r="799" spans="1:26" ht="12.75" customHeight="1">
      <c r="A799" s="417"/>
      <c r="B799" s="417"/>
      <c r="C799" s="417"/>
      <c r="D799" s="417"/>
      <c r="E799" s="418"/>
      <c r="F799" s="417"/>
      <c r="G799" s="417"/>
      <c r="H799" s="417"/>
      <c r="I799" s="417"/>
      <c r="J799" s="417"/>
      <c r="K799" s="417"/>
      <c r="L799" s="417"/>
      <c r="M799" s="417"/>
      <c r="N799" s="417"/>
      <c r="O799" s="417"/>
      <c r="P799" s="417"/>
      <c r="Q799" s="417"/>
      <c r="R799" s="417"/>
      <c r="S799" s="417"/>
      <c r="T799" s="417"/>
      <c r="U799" s="417"/>
      <c r="V799" s="417"/>
      <c r="W799" s="417"/>
      <c r="X799" s="417"/>
      <c r="Y799" s="417"/>
      <c r="Z799" s="417"/>
    </row>
    <row r="800" spans="1:26" ht="12.75" customHeight="1">
      <c r="A800" s="417"/>
      <c r="B800" s="417"/>
      <c r="C800" s="417"/>
      <c r="D800" s="417"/>
      <c r="E800" s="418"/>
      <c r="F800" s="417"/>
      <c r="G800" s="417"/>
      <c r="H800" s="417"/>
      <c r="I800" s="417"/>
      <c r="J800" s="417"/>
      <c r="K800" s="417"/>
      <c r="L800" s="417"/>
      <c r="M800" s="417"/>
      <c r="N800" s="417"/>
      <c r="O800" s="417"/>
      <c r="P800" s="417"/>
      <c r="Q800" s="417"/>
      <c r="R800" s="417"/>
      <c r="S800" s="417"/>
      <c r="T800" s="417"/>
      <c r="U800" s="417"/>
      <c r="V800" s="417"/>
      <c r="W800" s="417"/>
      <c r="X800" s="417"/>
      <c r="Y800" s="417"/>
      <c r="Z800" s="417"/>
    </row>
    <row r="801" spans="1:26" ht="12.75" customHeight="1">
      <c r="A801" s="417"/>
      <c r="B801" s="417"/>
      <c r="C801" s="417"/>
      <c r="D801" s="417"/>
      <c r="E801" s="418"/>
      <c r="F801" s="417"/>
      <c r="G801" s="417"/>
      <c r="H801" s="417"/>
      <c r="I801" s="417"/>
      <c r="J801" s="417"/>
      <c r="K801" s="417"/>
      <c r="L801" s="417"/>
      <c r="M801" s="417"/>
      <c r="N801" s="417"/>
      <c r="O801" s="417"/>
      <c r="P801" s="417"/>
      <c r="Q801" s="417"/>
      <c r="R801" s="417"/>
      <c r="S801" s="417"/>
      <c r="T801" s="417"/>
      <c r="U801" s="417"/>
      <c r="V801" s="417"/>
      <c r="W801" s="417"/>
      <c r="X801" s="417"/>
      <c r="Y801" s="417"/>
      <c r="Z801" s="417"/>
    </row>
    <row r="802" spans="1:26" ht="12.75" customHeight="1">
      <c r="A802" s="417"/>
      <c r="B802" s="417"/>
      <c r="C802" s="417"/>
      <c r="D802" s="417"/>
      <c r="E802" s="418"/>
      <c r="F802" s="417"/>
      <c r="G802" s="417"/>
      <c r="H802" s="417"/>
      <c r="I802" s="417"/>
      <c r="J802" s="417"/>
      <c r="K802" s="417"/>
      <c r="L802" s="417"/>
      <c r="M802" s="417"/>
      <c r="N802" s="417"/>
      <c r="O802" s="417"/>
      <c r="P802" s="417"/>
      <c r="Q802" s="417"/>
      <c r="R802" s="417"/>
      <c r="S802" s="417"/>
      <c r="T802" s="417"/>
      <c r="U802" s="417"/>
      <c r="V802" s="417"/>
      <c r="W802" s="417"/>
      <c r="X802" s="417"/>
      <c r="Y802" s="417"/>
      <c r="Z802" s="417"/>
    </row>
    <row r="803" spans="1:26" ht="12.75" customHeight="1">
      <c r="A803" s="417"/>
      <c r="B803" s="417"/>
      <c r="C803" s="417"/>
      <c r="D803" s="417"/>
      <c r="E803" s="418"/>
      <c r="F803" s="417"/>
      <c r="G803" s="417"/>
      <c r="H803" s="417"/>
      <c r="I803" s="417"/>
      <c r="J803" s="417"/>
      <c r="K803" s="417"/>
      <c r="L803" s="417"/>
      <c r="M803" s="417"/>
      <c r="N803" s="417"/>
      <c r="O803" s="417"/>
      <c r="P803" s="417"/>
      <c r="Q803" s="417"/>
      <c r="R803" s="417"/>
      <c r="S803" s="417"/>
      <c r="T803" s="417"/>
      <c r="U803" s="417"/>
      <c r="V803" s="417"/>
      <c r="W803" s="417"/>
      <c r="X803" s="417"/>
      <c r="Y803" s="417"/>
      <c r="Z803" s="417"/>
    </row>
    <row r="804" spans="1:26" ht="12.75" customHeight="1">
      <c r="A804" s="417"/>
      <c r="B804" s="417"/>
      <c r="C804" s="417"/>
      <c r="D804" s="417"/>
      <c r="E804" s="418"/>
      <c r="F804" s="417"/>
      <c r="G804" s="417"/>
      <c r="H804" s="417"/>
      <c r="I804" s="417"/>
      <c r="J804" s="417"/>
      <c r="K804" s="417"/>
      <c r="L804" s="417"/>
      <c r="M804" s="417"/>
      <c r="N804" s="417"/>
      <c r="O804" s="417"/>
      <c r="P804" s="417"/>
      <c r="Q804" s="417"/>
      <c r="R804" s="417"/>
      <c r="S804" s="417"/>
      <c r="T804" s="417"/>
      <c r="U804" s="417"/>
      <c r="V804" s="417"/>
      <c r="W804" s="417"/>
      <c r="X804" s="417"/>
      <c r="Y804" s="417"/>
      <c r="Z804" s="417"/>
    </row>
    <row r="805" spans="1:26" ht="12.75" customHeight="1">
      <c r="A805" s="417"/>
      <c r="B805" s="417"/>
      <c r="C805" s="417"/>
      <c r="D805" s="417"/>
      <c r="E805" s="418"/>
      <c r="F805" s="417"/>
      <c r="G805" s="417"/>
      <c r="H805" s="417"/>
      <c r="I805" s="417"/>
      <c r="J805" s="417"/>
      <c r="K805" s="417"/>
      <c r="L805" s="417"/>
      <c r="M805" s="417"/>
      <c r="N805" s="417"/>
      <c r="O805" s="417"/>
      <c r="P805" s="417"/>
      <c r="Q805" s="417"/>
      <c r="R805" s="417"/>
      <c r="S805" s="417"/>
      <c r="T805" s="417"/>
      <c r="U805" s="417"/>
      <c r="V805" s="417"/>
      <c r="W805" s="417"/>
      <c r="X805" s="417"/>
      <c r="Y805" s="417"/>
      <c r="Z805" s="417"/>
    </row>
    <row r="806" spans="1:26" ht="12.75" customHeight="1">
      <c r="A806" s="417"/>
      <c r="B806" s="417"/>
      <c r="C806" s="417"/>
      <c r="D806" s="417"/>
      <c r="E806" s="418"/>
      <c r="F806" s="417"/>
      <c r="G806" s="417"/>
      <c r="H806" s="417"/>
      <c r="I806" s="417"/>
      <c r="J806" s="417"/>
      <c r="K806" s="417"/>
      <c r="L806" s="417"/>
      <c r="M806" s="417"/>
      <c r="N806" s="417"/>
      <c r="O806" s="417"/>
      <c r="P806" s="417"/>
      <c r="Q806" s="417"/>
      <c r="R806" s="417"/>
      <c r="S806" s="417"/>
      <c r="T806" s="417"/>
      <c r="U806" s="417"/>
      <c r="V806" s="417"/>
      <c r="W806" s="417"/>
      <c r="X806" s="417"/>
      <c r="Y806" s="417"/>
      <c r="Z806" s="417"/>
    </row>
    <row r="807" spans="1:26" ht="12.75" customHeight="1">
      <c r="A807" s="417"/>
      <c r="B807" s="417"/>
      <c r="C807" s="417"/>
      <c r="D807" s="417"/>
      <c r="E807" s="418"/>
      <c r="F807" s="417"/>
      <c r="G807" s="417"/>
      <c r="H807" s="417"/>
      <c r="I807" s="417"/>
      <c r="J807" s="417"/>
      <c r="K807" s="417"/>
      <c r="L807" s="417"/>
      <c r="M807" s="417"/>
      <c r="N807" s="417"/>
      <c r="O807" s="417"/>
      <c r="P807" s="417"/>
      <c r="Q807" s="417"/>
      <c r="R807" s="417"/>
      <c r="S807" s="417"/>
      <c r="T807" s="417"/>
      <c r="U807" s="417"/>
      <c r="V807" s="417"/>
      <c r="W807" s="417"/>
      <c r="X807" s="417"/>
      <c r="Y807" s="417"/>
      <c r="Z807" s="417"/>
    </row>
    <row r="808" spans="1:26" ht="12.75" customHeight="1">
      <c r="A808" s="417"/>
      <c r="B808" s="417"/>
      <c r="C808" s="417"/>
      <c r="D808" s="417"/>
      <c r="E808" s="418"/>
      <c r="F808" s="417"/>
      <c r="G808" s="417"/>
      <c r="H808" s="417"/>
      <c r="I808" s="417"/>
      <c r="J808" s="417"/>
      <c r="K808" s="417"/>
      <c r="L808" s="417"/>
      <c r="M808" s="417"/>
      <c r="N808" s="417"/>
      <c r="O808" s="417"/>
      <c r="P808" s="417"/>
      <c r="Q808" s="417"/>
      <c r="R808" s="417"/>
      <c r="S808" s="417"/>
      <c r="T808" s="417"/>
      <c r="U808" s="417"/>
      <c r="V808" s="417"/>
      <c r="W808" s="417"/>
      <c r="X808" s="417"/>
      <c r="Y808" s="417"/>
      <c r="Z808" s="417"/>
    </row>
    <row r="809" spans="1:26" ht="12.75" customHeight="1">
      <c r="A809" s="417"/>
      <c r="B809" s="417"/>
      <c r="C809" s="417"/>
      <c r="D809" s="417"/>
      <c r="E809" s="418"/>
      <c r="F809" s="417"/>
      <c r="G809" s="417"/>
      <c r="H809" s="417"/>
      <c r="I809" s="417"/>
      <c r="J809" s="417"/>
      <c r="K809" s="417"/>
      <c r="L809" s="417"/>
      <c r="M809" s="417"/>
      <c r="N809" s="417"/>
      <c r="O809" s="417"/>
      <c r="P809" s="417"/>
      <c r="Q809" s="417"/>
      <c r="R809" s="417"/>
      <c r="S809" s="417"/>
      <c r="T809" s="417"/>
      <c r="U809" s="417"/>
      <c r="V809" s="417"/>
      <c r="W809" s="417"/>
      <c r="X809" s="417"/>
      <c r="Y809" s="417"/>
      <c r="Z809" s="417"/>
    </row>
    <row r="810" spans="1:26" ht="12.75" customHeight="1">
      <c r="A810" s="417"/>
      <c r="B810" s="417"/>
      <c r="C810" s="417"/>
      <c r="D810" s="417"/>
      <c r="E810" s="418"/>
      <c r="F810" s="417"/>
      <c r="G810" s="417"/>
      <c r="H810" s="417"/>
      <c r="I810" s="417"/>
      <c r="J810" s="417"/>
      <c r="K810" s="417"/>
      <c r="L810" s="417"/>
      <c r="M810" s="417"/>
      <c r="N810" s="417"/>
      <c r="O810" s="417"/>
      <c r="P810" s="417"/>
      <c r="Q810" s="417"/>
      <c r="R810" s="417"/>
      <c r="S810" s="417"/>
      <c r="T810" s="417"/>
      <c r="U810" s="417"/>
      <c r="V810" s="417"/>
      <c r="W810" s="417"/>
      <c r="X810" s="417"/>
      <c r="Y810" s="417"/>
      <c r="Z810" s="417"/>
    </row>
    <row r="811" spans="1:26" ht="12.75" customHeight="1">
      <c r="A811" s="417"/>
      <c r="B811" s="417"/>
      <c r="C811" s="417"/>
      <c r="D811" s="417"/>
      <c r="E811" s="418"/>
      <c r="F811" s="417"/>
      <c r="G811" s="417"/>
      <c r="H811" s="417"/>
      <c r="I811" s="417"/>
      <c r="J811" s="417"/>
      <c r="K811" s="417"/>
      <c r="L811" s="417"/>
      <c r="M811" s="417"/>
      <c r="N811" s="417"/>
      <c r="O811" s="417"/>
      <c r="P811" s="417"/>
      <c r="Q811" s="417"/>
      <c r="R811" s="417"/>
      <c r="S811" s="417"/>
      <c r="T811" s="417"/>
      <c r="U811" s="417"/>
      <c r="V811" s="417"/>
      <c r="W811" s="417"/>
      <c r="X811" s="417"/>
      <c r="Y811" s="417"/>
      <c r="Z811" s="417"/>
    </row>
    <row r="812" spans="1:26" ht="12.75" customHeight="1">
      <c r="A812" s="417"/>
      <c r="B812" s="417"/>
      <c r="C812" s="417"/>
      <c r="D812" s="417"/>
      <c r="E812" s="418"/>
      <c r="F812" s="417"/>
      <c r="G812" s="417"/>
      <c r="H812" s="417"/>
      <c r="I812" s="417"/>
      <c r="J812" s="417"/>
      <c r="K812" s="417"/>
      <c r="L812" s="417"/>
      <c r="M812" s="417"/>
      <c r="N812" s="417"/>
      <c r="O812" s="417"/>
      <c r="P812" s="417"/>
      <c r="Q812" s="417"/>
      <c r="R812" s="417"/>
      <c r="S812" s="417"/>
      <c r="T812" s="417"/>
      <c r="U812" s="417"/>
      <c r="V812" s="417"/>
      <c r="W812" s="417"/>
      <c r="X812" s="417"/>
      <c r="Y812" s="417"/>
      <c r="Z812" s="417"/>
    </row>
    <row r="813" spans="1:26" ht="12.75" customHeight="1">
      <c r="A813" s="417"/>
      <c r="B813" s="417"/>
      <c r="C813" s="417"/>
      <c r="D813" s="417"/>
      <c r="E813" s="418"/>
      <c r="F813" s="417"/>
      <c r="G813" s="417"/>
      <c r="H813" s="417"/>
      <c r="I813" s="417"/>
      <c r="J813" s="417"/>
      <c r="K813" s="417"/>
      <c r="L813" s="417"/>
      <c r="M813" s="417"/>
      <c r="N813" s="417"/>
      <c r="O813" s="417"/>
      <c r="P813" s="417"/>
      <c r="Q813" s="417"/>
      <c r="R813" s="417"/>
      <c r="S813" s="417"/>
      <c r="T813" s="417"/>
      <c r="U813" s="417"/>
      <c r="V813" s="417"/>
      <c r="W813" s="417"/>
      <c r="X813" s="417"/>
      <c r="Y813" s="417"/>
      <c r="Z813" s="417"/>
    </row>
    <row r="814" spans="1:26" ht="12.75" customHeight="1">
      <c r="A814" s="417"/>
      <c r="B814" s="417"/>
      <c r="C814" s="417"/>
      <c r="D814" s="417"/>
      <c r="E814" s="418"/>
      <c r="F814" s="417"/>
      <c r="G814" s="417"/>
      <c r="H814" s="417"/>
      <c r="I814" s="417"/>
      <c r="J814" s="417"/>
      <c r="K814" s="417"/>
      <c r="L814" s="417"/>
      <c r="M814" s="417"/>
      <c r="N814" s="417"/>
      <c r="O814" s="417"/>
      <c r="P814" s="417"/>
      <c r="Q814" s="417"/>
      <c r="R814" s="417"/>
      <c r="S814" s="417"/>
      <c r="T814" s="417"/>
      <c r="U814" s="417"/>
      <c r="V814" s="417"/>
      <c r="W814" s="417"/>
      <c r="X814" s="417"/>
      <c r="Y814" s="417"/>
      <c r="Z814" s="417"/>
    </row>
    <row r="815" spans="1:26" ht="12.75" customHeight="1">
      <c r="A815" s="417"/>
      <c r="B815" s="417"/>
      <c r="C815" s="417"/>
      <c r="D815" s="417"/>
      <c r="E815" s="418"/>
      <c r="F815" s="417"/>
      <c r="G815" s="417"/>
      <c r="H815" s="417"/>
      <c r="I815" s="417"/>
      <c r="J815" s="417"/>
      <c r="K815" s="417"/>
      <c r="L815" s="417"/>
      <c r="M815" s="417"/>
      <c r="N815" s="417"/>
      <c r="O815" s="417"/>
      <c r="P815" s="417"/>
      <c r="Q815" s="417"/>
      <c r="R815" s="417"/>
      <c r="S815" s="417"/>
      <c r="T815" s="417"/>
      <c r="U815" s="417"/>
      <c r="V815" s="417"/>
      <c r="W815" s="417"/>
      <c r="X815" s="417"/>
      <c r="Y815" s="417"/>
      <c r="Z815" s="417"/>
    </row>
    <row r="816" spans="1:26" ht="12.75" customHeight="1">
      <c r="A816" s="417"/>
      <c r="B816" s="417"/>
      <c r="C816" s="417"/>
      <c r="D816" s="417"/>
      <c r="E816" s="418"/>
      <c r="F816" s="417"/>
      <c r="G816" s="417"/>
      <c r="H816" s="417"/>
      <c r="I816" s="417"/>
      <c r="J816" s="417"/>
      <c r="K816" s="417"/>
      <c r="L816" s="417"/>
      <c r="M816" s="417"/>
      <c r="N816" s="417"/>
      <c r="O816" s="417"/>
      <c r="P816" s="417"/>
      <c r="Q816" s="417"/>
      <c r="R816" s="417"/>
      <c r="S816" s="417"/>
      <c r="T816" s="417"/>
      <c r="U816" s="417"/>
      <c r="V816" s="417"/>
      <c r="W816" s="417"/>
      <c r="X816" s="417"/>
      <c r="Y816" s="417"/>
      <c r="Z816" s="417"/>
    </row>
    <row r="817" spans="1:26" ht="12.75" customHeight="1">
      <c r="A817" s="417"/>
      <c r="B817" s="417"/>
      <c r="C817" s="417"/>
      <c r="D817" s="417"/>
      <c r="E817" s="418"/>
      <c r="F817" s="417"/>
      <c r="G817" s="417"/>
      <c r="H817" s="417"/>
      <c r="I817" s="417"/>
      <c r="J817" s="417"/>
      <c r="K817" s="417"/>
      <c r="L817" s="417"/>
      <c r="M817" s="417"/>
      <c r="N817" s="417"/>
      <c r="O817" s="417"/>
      <c r="P817" s="417"/>
      <c r="Q817" s="417"/>
      <c r="R817" s="417"/>
      <c r="S817" s="417"/>
      <c r="T817" s="417"/>
      <c r="U817" s="417"/>
      <c r="V817" s="417"/>
      <c r="W817" s="417"/>
      <c r="X817" s="417"/>
      <c r="Y817" s="417"/>
      <c r="Z817" s="417"/>
    </row>
    <row r="818" spans="1:26" ht="12.75" customHeight="1">
      <c r="A818" s="417"/>
      <c r="B818" s="417"/>
      <c r="C818" s="417"/>
      <c r="D818" s="417"/>
      <c r="E818" s="418"/>
      <c r="F818" s="417"/>
      <c r="G818" s="417"/>
      <c r="H818" s="417"/>
      <c r="I818" s="417"/>
      <c r="J818" s="417"/>
      <c r="K818" s="417"/>
      <c r="L818" s="417"/>
      <c r="M818" s="417"/>
      <c r="N818" s="417"/>
      <c r="O818" s="417"/>
      <c r="P818" s="417"/>
      <c r="Q818" s="417"/>
      <c r="R818" s="417"/>
      <c r="S818" s="417"/>
      <c r="T818" s="417"/>
      <c r="U818" s="417"/>
      <c r="V818" s="417"/>
      <c r="W818" s="417"/>
      <c r="X818" s="417"/>
      <c r="Y818" s="417"/>
      <c r="Z818" s="417"/>
    </row>
    <row r="819" spans="1:26" ht="12.75" customHeight="1">
      <c r="A819" s="417"/>
      <c r="B819" s="417"/>
      <c r="C819" s="417"/>
      <c r="D819" s="417"/>
      <c r="E819" s="418"/>
      <c r="F819" s="417"/>
      <c r="G819" s="417"/>
      <c r="H819" s="417"/>
      <c r="I819" s="417"/>
      <c r="J819" s="417"/>
      <c r="K819" s="417"/>
      <c r="L819" s="417"/>
      <c r="M819" s="417"/>
      <c r="N819" s="417"/>
      <c r="O819" s="417"/>
      <c r="P819" s="417"/>
      <c r="Q819" s="417"/>
      <c r="R819" s="417"/>
      <c r="S819" s="417"/>
      <c r="T819" s="417"/>
      <c r="U819" s="417"/>
      <c r="V819" s="417"/>
      <c r="W819" s="417"/>
      <c r="X819" s="417"/>
      <c r="Y819" s="417"/>
      <c r="Z819" s="417"/>
    </row>
    <row r="820" spans="1:26" ht="12.75" customHeight="1">
      <c r="A820" s="417"/>
      <c r="B820" s="417"/>
      <c r="C820" s="417"/>
      <c r="D820" s="417"/>
      <c r="E820" s="418"/>
      <c r="F820" s="417"/>
      <c r="G820" s="417"/>
      <c r="H820" s="417"/>
      <c r="I820" s="417"/>
      <c r="J820" s="417"/>
      <c r="K820" s="417"/>
      <c r="L820" s="417"/>
      <c r="M820" s="417"/>
      <c r="N820" s="417"/>
      <c r="O820" s="417"/>
      <c r="P820" s="417"/>
      <c r="Q820" s="417"/>
      <c r="R820" s="417"/>
      <c r="S820" s="417"/>
      <c r="T820" s="417"/>
      <c r="U820" s="417"/>
      <c r="V820" s="417"/>
      <c r="W820" s="417"/>
      <c r="X820" s="417"/>
      <c r="Y820" s="417"/>
      <c r="Z820" s="417"/>
    </row>
    <row r="821" spans="1:26" ht="12.75" customHeight="1">
      <c r="A821" s="417"/>
      <c r="B821" s="417"/>
      <c r="C821" s="417"/>
      <c r="D821" s="417"/>
      <c r="E821" s="418"/>
      <c r="F821" s="417"/>
      <c r="G821" s="417"/>
      <c r="H821" s="417"/>
      <c r="I821" s="417"/>
      <c r="J821" s="417"/>
      <c r="K821" s="417"/>
      <c r="L821" s="417"/>
      <c r="M821" s="417"/>
      <c r="N821" s="417"/>
      <c r="O821" s="417"/>
      <c r="P821" s="417"/>
      <c r="Q821" s="417"/>
      <c r="R821" s="417"/>
      <c r="S821" s="417"/>
      <c r="T821" s="417"/>
      <c r="U821" s="417"/>
      <c r="V821" s="417"/>
      <c r="W821" s="417"/>
      <c r="X821" s="417"/>
      <c r="Y821" s="417"/>
      <c r="Z821" s="417"/>
    </row>
    <row r="822" spans="1:26" ht="12.75" customHeight="1">
      <c r="A822" s="417"/>
      <c r="B822" s="417"/>
      <c r="C822" s="417"/>
      <c r="D822" s="417"/>
      <c r="E822" s="418"/>
      <c r="F822" s="417"/>
      <c r="G822" s="417"/>
      <c r="H822" s="417"/>
      <c r="I822" s="417"/>
      <c r="J822" s="417"/>
      <c r="K822" s="417"/>
      <c r="L822" s="417"/>
      <c r="M822" s="417"/>
      <c r="N822" s="417"/>
      <c r="O822" s="417"/>
      <c r="P822" s="417"/>
      <c r="Q822" s="417"/>
      <c r="R822" s="417"/>
      <c r="S822" s="417"/>
      <c r="T822" s="417"/>
      <c r="U822" s="417"/>
      <c r="V822" s="417"/>
      <c r="W822" s="417"/>
      <c r="X822" s="417"/>
      <c r="Y822" s="417"/>
      <c r="Z822" s="417"/>
    </row>
    <row r="823" spans="1:26" ht="12.75" customHeight="1">
      <c r="A823" s="417"/>
      <c r="B823" s="417"/>
      <c r="C823" s="417"/>
      <c r="D823" s="417"/>
      <c r="E823" s="418"/>
      <c r="F823" s="417"/>
      <c r="G823" s="417"/>
      <c r="H823" s="417"/>
      <c r="I823" s="417"/>
      <c r="J823" s="417"/>
      <c r="K823" s="417"/>
      <c r="L823" s="417"/>
      <c r="M823" s="417"/>
      <c r="N823" s="417"/>
      <c r="O823" s="417"/>
      <c r="P823" s="417"/>
      <c r="Q823" s="417"/>
      <c r="R823" s="417"/>
      <c r="S823" s="417"/>
      <c r="T823" s="417"/>
      <c r="U823" s="417"/>
      <c r="V823" s="417"/>
      <c r="W823" s="417"/>
      <c r="X823" s="417"/>
      <c r="Y823" s="417"/>
      <c r="Z823" s="417"/>
    </row>
    <row r="824" spans="1:26" ht="12.75" customHeight="1">
      <c r="A824" s="417"/>
      <c r="B824" s="417"/>
      <c r="C824" s="417"/>
      <c r="D824" s="417"/>
      <c r="E824" s="418"/>
      <c r="F824" s="417"/>
      <c r="G824" s="417"/>
      <c r="H824" s="417"/>
      <c r="I824" s="417"/>
      <c r="J824" s="417"/>
      <c r="K824" s="417"/>
      <c r="L824" s="417"/>
      <c r="M824" s="417"/>
      <c r="N824" s="417"/>
      <c r="O824" s="417"/>
      <c r="P824" s="417"/>
      <c r="Q824" s="417"/>
      <c r="R824" s="417"/>
      <c r="S824" s="417"/>
      <c r="T824" s="417"/>
      <c r="U824" s="417"/>
      <c r="V824" s="417"/>
      <c r="W824" s="417"/>
      <c r="X824" s="417"/>
      <c r="Y824" s="417"/>
      <c r="Z824" s="417"/>
    </row>
    <row r="825" spans="1:26" ht="12.75" customHeight="1">
      <c r="A825" s="417"/>
      <c r="B825" s="417"/>
      <c r="C825" s="417"/>
      <c r="D825" s="417"/>
      <c r="E825" s="418"/>
      <c r="F825" s="417"/>
      <c r="G825" s="417"/>
      <c r="H825" s="417"/>
      <c r="I825" s="417"/>
      <c r="J825" s="417"/>
      <c r="K825" s="417"/>
      <c r="L825" s="417"/>
      <c r="M825" s="417"/>
      <c r="N825" s="417"/>
      <c r="O825" s="417"/>
      <c r="P825" s="417"/>
      <c r="Q825" s="417"/>
      <c r="R825" s="417"/>
      <c r="S825" s="417"/>
      <c r="T825" s="417"/>
      <c r="U825" s="417"/>
      <c r="V825" s="417"/>
      <c r="W825" s="417"/>
      <c r="X825" s="417"/>
      <c r="Y825" s="417"/>
      <c r="Z825" s="417"/>
    </row>
    <row r="826" spans="1:26" ht="12.75" customHeight="1">
      <c r="A826" s="417"/>
      <c r="B826" s="417"/>
      <c r="C826" s="417"/>
      <c r="D826" s="417"/>
      <c r="E826" s="418"/>
      <c r="F826" s="417"/>
      <c r="G826" s="417"/>
      <c r="H826" s="417"/>
      <c r="I826" s="417"/>
      <c r="J826" s="417"/>
      <c r="K826" s="417"/>
      <c r="L826" s="417"/>
      <c r="M826" s="417"/>
      <c r="N826" s="417"/>
      <c r="O826" s="417"/>
      <c r="P826" s="417"/>
      <c r="Q826" s="417"/>
      <c r="R826" s="417"/>
      <c r="S826" s="417"/>
      <c r="T826" s="417"/>
      <c r="U826" s="417"/>
      <c r="V826" s="417"/>
      <c r="W826" s="417"/>
      <c r="X826" s="417"/>
      <c r="Y826" s="417"/>
      <c r="Z826" s="417"/>
    </row>
    <row r="827" spans="1:26" ht="12.75" customHeight="1">
      <c r="A827" s="417"/>
      <c r="B827" s="417"/>
      <c r="C827" s="417"/>
      <c r="D827" s="417"/>
      <c r="E827" s="418"/>
      <c r="F827" s="417"/>
      <c r="G827" s="417"/>
      <c r="H827" s="417"/>
      <c r="I827" s="417"/>
      <c r="J827" s="417"/>
      <c r="K827" s="417"/>
      <c r="L827" s="417"/>
      <c r="M827" s="417"/>
      <c r="N827" s="417"/>
      <c r="O827" s="417"/>
      <c r="P827" s="417"/>
      <c r="Q827" s="417"/>
      <c r="R827" s="417"/>
      <c r="S827" s="417"/>
      <c r="T827" s="417"/>
      <c r="U827" s="417"/>
      <c r="V827" s="417"/>
      <c r="W827" s="417"/>
      <c r="X827" s="417"/>
      <c r="Y827" s="417"/>
      <c r="Z827" s="417"/>
    </row>
    <row r="828" spans="1:26" ht="12.75" customHeight="1">
      <c r="A828" s="417"/>
      <c r="B828" s="417"/>
      <c r="C828" s="417"/>
      <c r="D828" s="417"/>
      <c r="E828" s="418"/>
      <c r="F828" s="417"/>
      <c r="G828" s="417"/>
      <c r="H828" s="417"/>
      <c r="I828" s="417"/>
      <c r="J828" s="417"/>
      <c r="K828" s="417"/>
      <c r="L828" s="417"/>
      <c r="M828" s="417"/>
      <c r="N828" s="417"/>
      <c r="O828" s="417"/>
      <c r="P828" s="417"/>
      <c r="Q828" s="417"/>
      <c r="R828" s="417"/>
      <c r="S828" s="417"/>
      <c r="T828" s="417"/>
      <c r="U828" s="417"/>
      <c r="V828" s="417"/>
      <c r="W828" s="417"/>
      <c r="X828" s="417"/>
      <c r="Y828" s="417"/>
      <c r="Z828" s="417"/>
    </row>
    <row r="829" spans="1:26" ht="12.75" customHeight="1">
      <c r="A829" s="417"/>
      <c r="B829" s="417"/>
      <c r="C829" s="417"/>
      <c r="D829" s="417"/>
      <c r="E829" s="418"/>
      <c r="F829" s="417"/>
      <c r="G829" s="417"/>
      <c r="H829" s="417"/>
      <c r="I829" s="417"/>
      <c r="J829" s="417"/>
      <c r="K829" s="417"/>
      <c r="L829" s="417"/>
      <c r="M829" s="417"/>
      <c r="N829" s="417"/>
      <c r="O829" s="417"/>
      <c r="P829" s="417"/>
      <c r="Q829" s="417"/>
      <c r="R829" s="417"/>
      <c r="S829" s="417"/>
      <c r="T829" s="417"/>
      <c r="U829" s="417"/>
      <c r="V829" s="417"/>
      <c r="W829" s="417"/>
      <c r="X829" s="417"/>
      <c r="Y829" s="417"/>
      <c r="Z829" s="417"/>
    </row>
    <row r="830" spans="1:26" ht="12.75" customHeight="1">
      <c r="A830" s="417"/>
      <c r="B830" s="417"/>
      <c r="C830" s="417"/>
      <c r="D830" s="417"/>
      <c r="E830" s="418"/>
      <c r="F830" s="417"/>
      <c r="G830" s="417"/>
      <c r="H830" s="417"/>
      <c r="I830" s="417"/>
      <c r="J830" s="417"/>
      <c r="K830" s="417"/>
      <c r="L830" s="417"/>
      <c r="M830" s="417"/>
      <c r="N830" s="417"/>
      <c r="O830" s="417"/>
      <c r="P830" s="417"/>
      <c r="Q830" s="417"/>
      <c r="R830" s="417"/>
      <c r="S830" s="417"/>
      <c r="T830" s="417"/>
      <c r="U830" s="417"/>
      <c r="V830" s="417"/>
      <c r="W830" s="417"/>
      <c r="X830" s="417"/>
      <c r="Y830" s="417"/>
      <c r="Z830" s="417"/>
    </row>
    <row r="831" spans="1:26" ht="12.75" customHeight="1">
      <c r="A831" s="417"/>
      <c r="B831" s="417"/>
      <c r="C831" s="417"/>
      <c r="D831" s="417"/>
      <c r="E831" s="418"/>
      <c r="F831" s="417"/>
      <c r="G831" s="417"/>
      <c r="H831" s="417"/>
      <c r="I831" s="417"/>
      <c r="J831" s="417"/>
      <c r="K831" s="417"/>
      <c r="L831" s="417"/>
      <c r="M831" s="417"/>
      <c r="N831" s="417"/>
      <c r="O831" s="417"/>
      <c r="P831" s="417"/>
      <c r="Q831" s="417"/>
      <c r="R831" s="417"/>
      <c r="S831" s="417"/>
      <c r="T831" s="417"/>
      <c r="U831" s="417"/>
      <c r="V831" s="417"/>
      <c r="W831" s="417"/>
      <c r="X831" s="417"/>
      <c r="Y831" s="417"/>
      <c r="Z831" s="417"/>
    </row>
    <row r="832" spans="1:26" ht="12.75" customHeight="1">
      <c r="A832" s="417"/>
      <c r="B832" s="417"/>
      <c r="C832" s="417"/>
      <c r="D832" s="417"/>
      <c r="E832" s="418"/>
      <c r="F832" s="417"/>
      <c r="G832" s="417"/>
      <c r="H832" s="417"/>
      <c r="I832" s="417"/>
      <c r="J832" s="417"/>
      <c r="K832" s="417"/>
      <c r="L832" s="417"/>
      <c r="M832" s="417"/>
      <c r="N832" s="417"/>
      <c r="O832" s="417"/>
      <c r="P832" s="417"/>
      <c r="Q832" s="417"/>
      <c r="R832" s="417"/>
      <c r="S832" s="417"/>
      <c r="T832" s="417"/>
      <c r="U832" s="417"/>
      <c r="V832" s="417"/>
      <c r="W832" s="417"/>
      <c r="X832" s="417"/>
      <c r="Y832" s="417"/>
      <c r="Z832" s="417"/>
    </row>
    <row r="833" spans="1:26" ht="12.75" customHeight="1">
      <c r="A833" s="417"/>
      <c r="B833" s="417"/>
      <c r="C833" s="417"/>
      <c r="D833" s="417"/>
      <c r="E833" s="418"/>
      <c r="F833" s="417"/>
      <c r="G833" s="417"/>
      <c r="H833" s="417"/>
      <c r="I833" s="417"/>
      <c r="J833" s="417"/>
      <c r="K833" s="417"/>
      <c r="L833" s="417"/>
      <c r="M833" s="417"/>
      <c r="N833" s="417"/>
      <c r="O833" s="417"/>
      <c r="P833" s="417"/>
      <c r="Q833" s="417"/>
      <c r="R833" s="417"/>
      <c r="S833" s="417"/>
      <c r="T833" s="417"/>
      <c r="U833" s="417"/>
      <c r="V833" s="417"/>
      <c r="W833" s="417"/>
      <c r="X833" s="417"/>
      <c r="Y833" s="417"/>
      <c r="Z833" s="417"/>
    </row>
    <row r="834" spans="1:26" ht="12.75" customHeight="1">
      <c r="A834" s="417"/>
      <c r="B834" s="417"/>
      <c r="C834" s="417"/>
      <c r="D834" s="417"/>
      <c r="E834" s="418"/>
      <c r="F834" s="417"/>
      <c r="G834" s="417"/>
      <c r="H834" s="417"/>
      <c r="I834" s="417"/>
      <c r="J834" s="417"/>
      <c r="K834" s="417"/>
      <c r="L834" s="417"/>
      <c r="M834" s="417"/>
      <c r="N834" s="417"/>
      <c r="O834" s="417"/>
      <c r="P834" s="417"/>
      <c r="Q834" s="417"/>
      <c r="R834" s="417"/>
      <c r="S834" s="417"/>
      <c r="T834" s="417"/>
      <c r="U834" s="417"/>
      <c r="V834" s="417"/>
      <c r="W834" s="417"/>
      <c r="X834" s="417"/>
      <c r="Y834" s="417"/>
      <c r="Z834" s="417"/>
    </row>
    <row r="835" spans="1:26" ht="12.75" customHeight="1">
      <c r="A835" s="417"/>
      <c r="B835" s="417"/>
      <c r="C835" s="417"/>
      <c r="D835" s="417"/>
      <c r="E835" s="418"/>
      <c r="F835" s="417"/>
      <c r="G835" s="417"/>
      <c r="H835" s="417"/>
      <c r="I835" s="417"/>
      <c r="J835" s="417"/>
      <c r="K835" s="417"/>
      <c r="L835" s="417"/>
      <c r="M835" s="417"/>
      <c r="N835" s="417"/>
      <c r="O835" s="417"/>
      <c r="P835" s="417"/>
      <c r="Q835" s="417"/>
      <c r="R835" s="417"/>
      <c r="S835" s="417"/>
      <c r="T835" s="417"/>
      <c r="U835" s="417"/>
      <c r="V835" s="417"/>
      <c r="W835" s="417"/>
      <c r="X835" s="417"/>
      <c r="Y835" s="417"/>
      <c r="Z835" s="417"/>
    </row>
    <row r="836" spans="1:26" ht="12.75" customHeight="1">
      <c r="A836" s="417"/>
      <c r="B836" s="417"/>
      <c r="C836" s="417"/>
      <c r="D836" s="417"/>
      <c r="E836" s="418"/>
      <c r="F836" s="417"/>
      <c r="G836" s="417"/>
      <c r="H836" s="417"/>
      <c r="I836" s="417"/>
      <c r="J836" s="417"/>
      <c r="K836" s="417"/>
      <c r="L836" s="417"/>
      <c r="M836" s="417"/>
      <c r="N836" s="417"/>
      <c r="O836" s="417"/>
      <c r="P836" s="417"/>
      <c r="Q836" s="417"/>
      <c r="R836" s="417"/>
      <c r="S836" s="417"/>
      <c r="T836" s="417"/>
      <c r="U836" s="417"/>
      <c r="V836" s="417"/>
      <c r="W836" s="417"/>
      <c r="X836" s="417"/>
      <c r="Y836" s="417"/>
      <c r="Z836" s="417"/>
    </row>
    <row r="837" spans="1:26" ht="12.75" customHeight="1">
      <c r="A837" s="417"/>
      <c r="B837" s="417"/>
      <c r="C837" s="417"/>
      <c r="D837" s="417"/>
      <c r="E837" s="418"/>
      <c r="F837" s="417"/>
      <c r="G837" s="417"/>
      <c r="H837" s="417"/>
      <c r="I837" s="417"/>
      <c r="J837" s="417"/>
      <c r="K837" s="417"/>
      <c r="L837" s="417"/>
      <c r="M837" s="417"/>
      <c r="N837" s="417"/>
      <c r="O837" s="417"/>
      <c r="P837" s="417"/>
      <c r="Q837" s="417"/>
      <c r="R837" s="417"/>
      <c r="S837" s="417"/>
      <c r="T837" s="417"/>
      <c r="U837" s="417"/>
      <c r="V837" s="417"/>
      <c r="W837" s="417"/>
      <c r="X837" s="417"/>
      <c r="Y837" s="417"/>
      <c r="Z837" s="417"/>
    </row>
    <row r="838" spans="1:26" ht="12.75" customHeight="1">
      <c r="A838" s="417"/>
      <c r="B838" s="417"/>
      <c r="C838" s="417"/>
      <c r="D838" s="417"/>
      <c r="E838" s="418"/>
      <c r="F838" s="417"/>
      <c r="G838" s="417"/>
      <c r="H838" s="417"/>
      <c r="I838" s="417"/>
      <c r="J838" s="417"/>
      <c r="K838" s="417"/>
      <c r="L838" s="417"/>
      <c r="M838" s="417"/>
      <c r="N838" s="417"/>
      <c r="O838" s="417"/>
      <c r="P838" s="417"/>
      <c r="Q838" s="417"/>
      <c r="R838" s="417"/>
      <c r="S838" s="417"/>
      <c r="T838" s="417"/>
      <c r="U838" s="417"/>
      <c r="V838" s="417"/>
      <c r="W838" s="417"/>
      <c r="X838" s="417"/>
      <c r="Y838" s="417"/>
      <c r="Z838" s="417"/>
    </row>
    <row r="839" spans="1:26" ht="12.75" customHeight="1">
      <c r="A839" s="417"/>
      <c r="B839" s="417"/>
      <c r="C839" s="417"/>
      <c r="D839" s="417"/>
      <c r="E839" s="418"/>
      <c r="F839" s="417"/>
      <c r="G839" s="417"/>
      <c r="H839" s="417"/>
      <c r="I839" s="417"/>
      <c r="J839" s="417"/>
      <c r="K839" s="417"/>
      <c r="L839" s="417"/>
      <c r="M839" s="417"/>
      <c r="N839" s="417"/>
      <c r="O839" s="417"/>
      <c r="P839" s="417"/>
      <c r="Q839" s="417"/>
      <c r="R839" s="417"/>
      <c r="S839" s="417"/>
      <c r="T839" s="417"/>
      <c r="U839" s="417"/>
      <c r="V839" s="417"/>
      <c r="W839" s="417"/>
      <c r="X839" s="417"/>
      <c r="Y839" s="417"/>
      <c r="Z839" s="417"/>
    </row>
    <row r="840" spans="1:26" ht="12.75" customHeight="1">
      <c r="A840" s="417"/>
      <c r="B840" s="417"/>
      <c r="C840" s="417"/>
      <c r="D840" s="417"/>
      <c r="E840" s="418"/>
      <c r="F840" s="417"/>
      <c r="G840" s="417"/>
      <c r="H840" s="417"/>
      <c r="I840" s="417"/>
      <c r="J840" s="417"/>
      <c r="K840" s="417"/>
      <c r="L840" s="417"/>
      <c r="M840" s="417"/>
      <c r="N840" s="417"/>
      <c r="O840" s="417"/>
      <c r="P840" s="417"/>
      <c r="Q840" s="417"/>
      <c r="R840" s="417"/>
      <c r="S840" s="417"/>
      <c r="T840" s="417"/>
      <c r="U840" s="417"/>
      <c r="V840" s="417"/>
      <c r="W840" s="417"/>
      <c r="X840" s="417"/>
      <c r="Y840" s="417"/>
      <c r="Z840" s="417"/>
    </row>
    <row r="841" spans="1:26" ht="12.75" customHeight="1">
      <c r="A841" s="417"/>
      <c r="B841" s="417"/>
      <c r="C841" s="417"/>
      <c r="D841" s="417"/>
      <c r="E841" s="418"/>
      <c r="F841" s="417"/>
      <c r="G841" s="417"/>
      <c r="H841" s="417"/>
      <c r="I841" s="417"/>
      <c r="J841" s="417"/>
      <c r="K841" s="417"/>
      <c r="L841" s="417"/>
      <c r="M841" s="417"/>
      <c r="N841" s="417"/>
      <c r="O841" s="417"/>
      <c r="P841" s="417"/>
      <c r="Q841" s="417"/>
      <c r="R841" s="417"/>
      <c r="S841" s="417"/>
      <c r="T841" s="417"/>
      <c r="U841" s="417"/>
      <c r="V841" s="417"/>
      <c r="W841" s="417"/>
      <c r="X841" s="417"/>
      <c r="Y841" s="417"/>
      <c r="Z841" s="417"/>
    </row>
    <row r="842" spans="1:26" ht="12.75" customHeight="1">
      <c r="A842" s="417"/>
      <c r="B842" s="417"/>
      <c r="C842" s="417"/>
      <c r="D842" s="417"/>
      <c r="E842" s="418"/>
      <c r="F842" s="417"/>
      <c r="G842" s="417"/>
      <c r="H842" s="417"/>
      <c r="I842" s="417"/>
      <c r="J842" s="417"/>
      <c r="K842" s="417"/>
      <c r="L842" s="417"/>
      <c r="M842" s="417"/>
      <c r="N842" s="417"/>
      <c r="O842" s="417"/>
      <c r="P842" s="417"/>
      <c r="Q842" s="417"/>
      <c r="R842" s="417"/>
      <c r="S842" s="417"/>
      <c r="T842" s="417"/>
      <c r="U842" s="417"/>
      <c r="V842" s="417"/>
      <c r="W842" s="417"/>
      <c r="X842" s="417"/>
      <c r="Y842" s="417"/>
      <c r="Z842" s="417"/>
    </row>
    <row r="843" spans="1:26" ht="12.75" customHeight="1">
      <c r="A843" s="417"/>
      <c r="B843" s="417"/>
      <c r="C843" s="417"/>
      <c r="D843" s="417"/>
      <c r="E843" s="418"/>
      <c r="F843" s="417"/>
      <c r="G843" s="417"/>
      <c r="H843" s="417"/>
      <c r="I843" s="417"/>
      <c r="J843" s="417"/>
      <c r="K843" s="417"/>
      <c r="L843" s="417"/>
      <c r="M843" s="417"/>
      <c r="N843" s="417"/>
      <c r="O843" s="417"/>
      <c r="P843" s="417"/>
      <c r="Q843" s="417"/>
      <c r="R843" s="417"/>
      <c r="S843" s="417"/>
      <c r="T843" s="417"/>
      <c r="U843" s="417"/>
      <c r="V843" s="417"/>
      <c r="W843" s="417"/>
      <c r="X843" s="417"/>
      <c r="Y843" s="417"/>
      <c r="Z843" s="417"/>
    </row>
    <row r="844" spans="1:26" ht="12.75" customHeight="1">
      <c r="A844" s="417"/>
      <c r="B844" s="417"/>
      <c r="C844" s="417"/>
      <c r="D844" s="417"/>
      <c r="E844" s="418"/>
      <c r="F844" s="417"/>
      <c r="G844" s="417"/>
      <c r="H844" s="417"/>
      <c r="I844" s="417"/>
      <c r="J844" s="417"/>
      <c r="K844" s="417"/>
      <c r="L844" s="417"/>
      <c r="M844" s="417"/>
      <c r="N844" s="417"/>
      <c r="O844" s="417"/>
      <c r="P844" s="417"/>
      <c r="Q844" s="417"/>
      <c r="R844" s="417"/>
      <c r="S844" s="417"/>
      <c r="T844" s="417"/>
      <c r="U844" s="417"/>
      <c r="V844" s="417"/>
      <c r="W844" s="417"/>
      <c r="X844" s="417"/>
      <c r="Y844" s="417"/>
      <c r="Z844" s="417"/>
    </row>
    <row r="845" spans="1:26" ht="12.75" customHeight="1">
      <c r="A845" s="417"/>
      <c r="B845" s="417"/>
      <c r="C845" s="417"/>
      <c r="D845" s="417"/>
      <c r="E845" s="418"/>
      <c r="F845" s="417"/>
      <c r="G845" s="417"/>
      <c r="H845" s="417"/>
      <c r="I845" s="417"/>
      <c r="J845" s="417"/>
      <c r="K845" s="417"/>
      <c r="L845" s="417"/>
      <c r="M845" s="417"/>
      <c r="N845" s="417"/>
      <c r="O845" s="417"/>
      <c r="P845" s="417"/>
      <c r="Q845" s="417"/>
      <c r="R845" s="417"/>
      <c r="S845" s="417"/>
      <c r="T845" s="417"/>
      <c r="U845" s="417"/>
      <c r="V845" s="417"/>
      <c r="W845" s="417"/>
      <c r="X845" s="417"/>
      <c r="Y845" s="417"/>
      <c r="Z845" s="417"/>
    </row>
    <row r="846" spans="1:26" ht="12.75" customHeight="1">
      <c r="A846" s="417"/>
      <c r="B846" s="417"/>
      <c r="C846" s="417"/>
      <c r="D846" s="417"/>
      <c r="E846" s="418"/>
      <c r="F846" s="417"/>
      <c r="G846" s="417"/>
      <c r="H846" s="417"/>
      <c r="I846" s="417"/>
      <c r="J846" s="417"/>
      <c r="K846" s="417"/>
      <c r="L846" s="417"/>
      <c r="M846" s="417"/>
      <c r="N846" s="417"/>
      <c r="O846" s="417"/>
      <c r="P846" s="417"/>
      <c r="Q846" s="417"/>
      <c r="R846" s="417"/>
      <c r="S846" s="417"/>
      <c r="T846" s="417"/>
      <c r="U846" s="417"/>
      <c r="V846" s="417"/>
      <c r="W846" s="417"/>
      <c r="X846" s="417"/>
      <c r="Y846" s="417"/>
      <c r="Z846" s="417"/>
    </row>
    <row r="847" spans="1:26" ht="12.75" customHeight="1">
      <c r="A847" s="417"/>
      <c r="B847" s="417"/>
      <c r="C847" s="417"/>
      <c r="D847" s="417"/>
      <c r="E847" s="418"/>
      <c r="F847" s="417"/>
      <c r="G847" s="417"/>
      <c r="H847" s="417"/>
      <c r="I847" s="417"/>
      <c r="J847" s="417"/>
      <c r="K847" s="417"/>
      <c r="L847" s="417"/>
      <c r="M847" s="417"/>
      <c r="N847" s="417"/>
      <c r="O847" s="417"/>
      <c r="P847" s="417"/>
      <c r="Q847" s="417"/>
      <c r="R847" s="417"/>
      <c r="S847" s="417"/>
      <c r="T847" s="417"/>
      <c r="U847" s="417"/>
      <c r="V847" s="417"/>
      <c r="W847" s="417"/>
      <c r="X847" s="417"/>
      <c r="Y847" s="417"/>
      <c r="Z847" s="417"/>
    </row>
    <row r="848" spans="1:26" ht="12.75" customHeight="1">
      <c r="A848" s="417"/>
      <c r="B848" s="417"/>
      <c r="C848" s="417"/>
      <c r="D848" s="417"/>
      <c r="E848" s="418"/>
      <c r="F848" s="417"/>
      <c r="G848" s="417"/>
      <c r="H848" s="417"/>
      <c r="I848" s="417"/>
      <c r="J848" s="417"/>
      <c r="K848" s="417"/>
      <c r="L848" s="417"/>
      <c r="M848" s="417"/>
      <c r="N848" s="417"/>
      <c r="O848" s="417"/>
      <c r="P848" s="417"/>
      <c r="Q848" s="417"/>
      <c r="R848" s="417"/>
      <c r="S848" s="417"/>
      <c r="T848" s="417"/>
      <c r="U848" s="417"/>
      <c r="V848" s="417"/>
      <c r="W848" s="417"/>
      <c r="X848" s="417"/>
      <c r="Y848" s="417"/>
      <c r="Z848" s="417"/>
    </row>
    <row r="849" spans="1:26" ht="12.75" customHeight="1">
      <c r="A849" s="417"/>
      <c r="B849" s="417"/>
      <c r="C849" s="417"/>
      <c r="D849" s="417"/>
      <c r="E849" s="418"/>
      <c r="F849" s="417"/>
      <c r="G849" s="417"/>
      <c r="H849" s="417"/>
      <c r="I849" s="417"/>
      <c r="J849" s="417"/>
      <c r="K849" s="417"/>
      <c r="L849" s="417"/>
      <c r="M849" s="417"/>
      <c r="N849" s="417"/>
      <c r="O849" s="417"/>
      <c r="P849" s="417"/>
      <c r="Q849" s="417"/>
      <c r="R849" s="417"/>
      <c r="S849" s="417"/>
      <c r="T849" s="417"/>
      <c r="U849" s="417"/>
      <c r="V849" s="417"/>
      <c r="W849" s="417"/>
      <c r="X849" s="417"/>
      <c r="Y849" s="417"/>
      <c r="Z849" s="417"/>
    </row>
    <row r="850" spans="1:26" ht="12.75" customHeight="1">
      <c r="A850" s="417"/>
      <c r="B850" s="417"/>
      <c r="C850" s="417"/>
      <c r="D850" s="417"/>
      <c r="E850" s="418"/>
      <c r="F850" s="417"/>
      <c r="G850" s="417"/>
      <c r="H850" s="417"/>
      <c r="I850" s="417"/>
      <c r="J850" s="417"/>
      <c r="K850" s="417"/>
      <c r="L850" s="417"/>
      <c r="M850" s="417"/>
      <c r="N850" s="417"/>
      <c r="O850" s="417"/>
      <c r="P850" s="417"/>
      <c r="Q850" s="417"/>
      <c r="R850" s="417"/>
      <c r="S850" s="417"/>
      <c r="T850" s="417"/>
      <c r="U850" s="417"/>
      <c r="V850" s="417"/>
      <c r="W850" s="417"/>
      <c r="X850" s="417"/>
      <c r="Y850" s="417"/>
      <c r="Z850" s="417"/>
    </row>
    <row r="851" spans="1:26" ht="12.75" customHeight="1">
      <c r="A851" s="417"/>
      <c r="B851" s="417"/>
      <c r="C851" s="417"/>
      <c r="D851" s="417"/>
      <c r="E851" s="418"/>
      <c r="F851" s="417"/>
      <c r="G851" s="417"/>
      <c r="H851" s="417"/>
      <c r="I851" s="417"/>
      <c r="J851" s="417"/>
      <c r="K851" s="417"/>
      <c r="L851" s="417"/>
      <c r="M851" s="417"/>
      <c r="N851" s="417"/>
      <c r="O851" s="417"/>
      <c r="P851" s="417"/>
      <c r="Q851" s="417"/>
      <c r="R851" s="417"/>
      <c r="S851" s="417"/>
      <c r="T851" s="417"/>
      <c r="U851" s="417"/>
      <c r="V851" s="417"/>
      <c r="W851" s="417"/>
      <c r="X851" s="417"/>
      <c r="Y851" s="417"/>
      <c r="Z851" s="417"/>
    </row>
    <row r="852" spans="1:26" ht="12.75" customHeight="1">
      <c r="A852" s="417"/>
      <c r="B852" s="417"/>
      <c r="C852" s="417"/>
      <c r="D852" s="417"/>
      <c r="E852" s="418"/>
      <c r="F852" s="417"/>
      <c r="G852" s="417"/>
      <c r="H852" s="417"/>
      <c r="I852" s="417"/>
      <c r="J852" s="417"/>
      <c r="K852" s="417"/>
      <c r="L852" s="417"/>
      <c r="M852" s="417"/>
      <c r="N852" s="417"/>
      <c r="O852" s="417"/>
      <c r="P852" s="417"/>
      <c r="Q852" s="417"/>
      <c r="R852" s="417"/>
      <c r="S852" s="417"/>
      <c r="T852" s="417"/>
      <c r="U852" s="417"/>
      <c r="V852" s="417"/>
      <c r="W852" s="417"/>
      <c r="X852" s="417"/>
      <c r="Y852" s="417"/>
      <c r="Z852" s="417"/>
    </row>
    <row r="853" spans="1:26" ht="12.75" customHeight="1">
      <c r="A853" s="417"/>
      <c r="B853" s="417"/>
      <c r="C853" s="417"/>
      <c r="D853" s="417"/>
      <c r="E853" s="418"/>
      <c r="F853" s="417"/>
      <c r="G853" s="417"/>
      <c r="H853" s="417"/>
      <c r="I853" s="417"/>
      <c r="J853" s="417"/>
      <c r="K853" s="417"/>
      <c r="L853" s="417"/>
      <c r="M853" s="417"/>
      <c r="N853" s="417"/>
      <c r="O853" s="417"/>
      <c r="P853" s="417"/>
      <c r="Q853" s="417"/>
      <c r="R853" s="417"/>
      <c r="S853" s="417"/>
      <c r="T853" s="417"/>
      <c r="U853" s="417"/>
      <c r="V853" s="417"/>
      <c r="W853" s="417"/>
      <c r="X853" s="417"/>
      <c r="Y853" s="417"/>
      <c r="Z853" s="417"/>
    </row>
    <row r="854" spans="1:26" ht="12.75" customHeight="1">
      <c r="A854" s="417"/>
      <c r="B854" s="417"/>
      <c r="C854" s="417"/>
      <c r="D854" s="417"/>
      <c r="E854" s="418"/>
      <c r="F854" s="417"/>
      <c r="G854" s="417"/>
      <c r="H854" s="417"/>
      <c r="I854" s="417"/>
      <c r="J854" s="417"/>
      <c r="K854" s="417"/>
      <c r="L854" s="417"/>
      <c r="M854" s="417"/>
      <c r="N854" s="417"/>
      <c r="O854" s="417"/>
      <c r="P854" s="417"/>
      <c r="Q854" s="417"/>
      <c r="R854" s="417"/>
      <c r="S854" s="417"/>
      <c r="T854" s="417"/>
      <c r="U854" s="417"/>
      <c r="V854" s="417"/>
      <c r="W854" s="417"/>
      <c r="X854" s="417"/>
      <c r="Y854" s="417"/>
      <c r="Z854" s="417"/>
    </row>
    <row r="855" spans="1:26" ht="12.75" customHeight="1">
      <c r="A855" s="417"/>
      <c r="B855" s="417"/>
      <c r="C855" s="417"/>
      <c r="D855" s="417"/>
      <c r="E855" s="418"/>
      <c r="F855" s="417"/>
      <c r="G855" s="417"/>
      <c r="H855" s="417"/>
      <c r="I855" s="417"/>
      <c r="J855" s="417"/>
      <c r="K855" s="417"/>
      <c r="L855" s="417"/>
      <c r="M855" s="417"/>
      <c r="N855" s="417"/>
      <c r="O855" s="417"/>
      <c r="P855" s="417"/>
      <c r="Q855" s="417"/>
      <c r="R855" s="417"/>
      <c r="S855" s="417"/>
      <c r="T855" s="417"/>
      <c r="U855" s="417"/>
      <c r="V855" s="417"/>
      <c r="W855" s="417"/>
      <c r="X855" s="417"/>
      <c r="Y855" s="417"/>
      <c r="Z855" s="417"/>
    </row>
    <row r="856" spans="1:26" ht="12.75" customHeight="1">
      <c r="A856" s="417"/>
      <c r="B856" s="417"/>
      <c r="C856" s="417"/>
      <c r="D856" s="417"/>
      <c r="E856" s="418"/>
      <c r="F856" s="417"/>
      <c r="G856" s="417"/>
      <c r="H856" s="417"/>
      <c r="I856" s="417"/>
      <c r="J856" s="417"/>
      <c r="K856" s="417"/>
      <c r="L856" s="417"/>
      <c r="M856" s="417"/>
      <c r="N856" s="417"/>
      <c r="O856" s="417"/>
      <c r="P856" s="417"/>
      <c r="Q856" s="417"/>
      <c r="R856" s="417"/>
      <c r="S856" s="417"/>
      <c r="T856" s="417"/>
      <c r="U856" s="417"/>
      <c r="V856" s="417"/>
      <c r="W856" s="417"/>
      <c r="X856" s="417"/>
      <c r="Y856" s="417"/>
      <c r="Z856" s="417"/>
    </row>
    <row r="857" spans="1:26" ht="12.75" customHeight="1">
      <c r="A857" s="417"/>
      <c r="B857" s="417"/>
      <c r="C857" s="417"/>
      <c r="D857" s="417"/>
      <c r="E857" s="418"/>
      <c r="F857" s="417"/>
      <c r="G857" s="417"/>
      <c r="H857" s="417"/>
      <c r="I857" s="417"/>
      <c r="J857" s="417"/>
      <c r="K857" s="417"/>
      <c r="L857" s="417"/>
      <c r="M857" s="417"/>
      <c r="N857" s="417"/>
      <c r="O857" s="417"/>
      <c r="P857" s="417"/>
      <c r="Q857" s="417"/>
      <c r="R857" s="417"/>
      <c r="S857" s="417"/>
      <c r="T857" s="417"/>
      <c r="U857" s="417"/>
      <c r="V857" s="417"/>
      <c r="W857" s="417"/>
      <c r="X857" s="417"/>
      <c r="Y857" s="417"/>
      <c r="Z857" s="417"/>
    </row>
    <row r="858" spans="1:26" ht="12.75" customHeight="1">
      <c r="A858" s="417"/>
      <c r="B858" s="417"/>
      <c r="C858" s="417"/>
      <c r="D858" s="417"/>
      <c r="E858" s="418"/>
      <c r="F858" s="417"/>
      <c r="G858" s="417"/>
      <c r="H858" s="417"/>
      <c r="I858" s="417"/>
      <c r="J858" s="417"/>
      <c r="K858" s="417"/>
      <c r="L858" s="417"/>
      <c r="M858" s="417"/>
      <c r="N858" s="417"/>
      <c r="O858" s="417"/>
      <c r="P858" s="417"/>
      <c r="Q858" s="417"/>
      <c r="R858" s="417"/>
      <c r="S858" s="417"/>
      <c r="T858" s="417"/>
      <c r="U858" s="417"/>
      <c r="V858" s="417"/>
      <c r="W858" s="417"/>
      <c r="X858" s="417"/>
      <c r="Y858" s="417"/>
      <c r="Z858" s="417"/>
    </row>
    <row r="859" spans="1:26" ht="12.75" customHeight="1">
      <c r="A859" s="417"/>
      <c r="B859" s="417"/>
      <c r="C859" s="417"/>
      <c r="D859" s="417"/>
      <c r="E859" s="418"/>
      <c r="F859" s="417"/>
      <c r="G859" s="417"/>
      <c r="H859" s="417"/>
      <c r="I859" s="417"/>
      <c r="J859" s="417"/>
      <c r="K859" s="417"/>
      <c r="L859" s="417"/>
      <c r="M859" s="417"/>
      <c r="N859" s="417"/>
      <c r="O859" s="417"/>
      <c r="P859" s="417"/>
      <c r="Q859" s="417"/>
      <c r="R859" s="417"/>
      <c r="S859" s="417"/>
      <c r="T859" s="417"/>
      <c r="U859" s="417"/>
      <c r="V859" s="417"/>
      <c r="W859" s="417"/>
      <c r="X859" s="417"/>
      <c r="Y859" s="417"/>
      <c r="Z859" s="417"/>
    </row>
    <row r="860" spans="1:26" ht="12.75" customHeight="1">
      <c r="A860" s="417"/>
      <c r="B860" s="417"/>
      <c r="C860" s="417"/>
      <c r="D860" s="417"/>
      <c r="E860" s="418"/>
      <c r="F860" s="417"/>
      <c r="G860" s="417"/>
      <c r="H860" s="417"/>
      <c r="I860" s="417"/>
      <c r="J860" s="417"/>
      <c r="K860" s="417"/>
      <c r="L860" s="417"/>
      <c r="M860" s="417"/>
      <c r="N860" s="417"/>
      <c r="O860" s="417"/>
      <c r="P860" s="417"/>
      <c r="Q860" s="417"/>
      <c r="R860" s="417"/>
      <c r="S860" s="417"/>
      <c r="T860" s="417"/>
      <c r="U860" s="417"/>
      <c r="V860" s="417"/>
      <c r="W860" s="417"/>
      <c r="X860" s="417"/>
      <c r="Y860" s="417"/>
      <c r="Z860" s="417"/>
    </row>
    <row r="861" spans="1:26" ht="12.75" customHeight="1">
      <c r="A861" s="417"/>
      <c r="B861" s="417"/>
      <c r="C861" s="417"/>
      <c r="D861" s="417"/>
      <c r="E861" s="418"/>
      <c r="F861" s="417"/>
      <c r="G861" s="417"/>
      <c r="H861" s="417"/>
      <c r="I861" s="417"/>
      <c r="J861" s="417"/>
      <c r="K861" s="417"/>
      <c r="L861" s="417"/>
      <c r="M861" s="417"/>
      <c r="N861" s="417"/>
      <c r="O861" s="417"/>
      <c r="P861" s="417"/>
      <c r="Q861" s="417"/>
      <c r="R861" s="417"/>
      <c r="S861" s="417"/>
      <c r="T861" s="417"/>
      <c r="U861" s="417"/>
      <c r="V861" s="417"/>
      <c r="W861" s="417"/>
      <c r="X861" s="417"/>
      <c r="Y861" s="417"/>
      <c r="Z861" s="417"/>
    </row>
    <row r="862" spans="1:26" ht="12.75" customHeight="1">
      <c r="A862" s="417"/>
      <c r="B862" s="417"/>
      <c r="C862" s="417"/>
      <c r="D862" s="417"/>
      <c r="E862" s="418"/>
      <c r="F862" s="417"/>
      <c r="G862" s="417"/>
      <c r="H862" s="417"/>
      <c r="I862" s="417"/>
      <c r="J862" s="417"/>
      <c r="K862" s="417"/>
      <c r="L862" s="417"/>
      <c r="M862" s="417"/>
      <c r="N862" s="417"/>
      <c r="O862" s="417"/>
      <c r="P862" s="417"/>
      <c r="Q862" s="417"/>
      <c r="R862" s="417"/>
      <c r="S862" s="417"/>
      <c r="T862" s="417"/>
      <c r="U862" s="417"/>
      <c r="V862" s="417"/>
      <c r="W862" s="417"/>
      <c r="X862" s="417"/>
      <c r="Y862" s="417"/>
      <c r="Z862" s="417"/>
    </row>
    <row r="863" spans="1:26" ht="12.75" customHeight="1">
      <c r="A863" s="417"/>
      <c r="B863" s="417"/>
      <c r="C863" s="417"/>
      <c r="D863" s="417"/>
      <c r="E863" s="418"/>
      <c r="F863" s="417"/>
      <c r="G863" s="417"/>
      <c r="H863" s="417"/>
      <c r="I863" s="417"/>
      <c r="J863" s="417"/>
      <c r="K863" s="417"/>
      <c r="L863" s="417"/>
      <c r="M863" s="417"/>
      <c r="N863" s="417"/>
      <c r="O863" s="417"/>
      <c r="P863" s="417"/>
      <c r="Q863" s="417"/>
      <c r="R863" s="417"/>
      <c r="S863" s="417"/>
      <c r="T863" s="417"/>
      <c r="U863" s="417"/>
      <c r="V863" s="417"/>
      <c r="W863" s="417"/>
      <c r="X863" s="417"/>
      <c r="Y863" s="417"/>
      <c r="Z863" s="417"/>
    </row>
    <row r="864" spans="1:26" ht="12.75" customHeight="1">
      <c r="A864" s="417"/>
      <c r="B864" s="417"/>
      <c r="C864" s="417"/>
      <c r="D864" s="417"/>
      <c r="E864" s="418"/>
      <c r="F864" s="417"/>
      <c r="G864" s="417"/>
      <c r="H864" s="417"/>
      <c r="I864" s="417"/>
      <c r="J864" s="417"/>
      <c r="K864" s="417"/>
      <c r="L864" s="417"/>
      <c r="M864" s="417"/>
      <c r="N864" s="417"/>
      <c r="O864" s="417"/>
      <c r="P864" s="417"/>
      <c r="Q864" s="417"/>
      <c r="R864" s="417"/>
      <c r="S864" s="417"/>
      <c r="T864" s="417"/>
      <c r="U864" s="417"/>
      <c r="V864" s="417"/>
      <c r="W864" s="417"/>
      <c r="X864" s="417"/>
      <c r="Y864" s="417"/>
      <c r="Z864" s="417"/>
    </row>
    <row r="865" spans="1:26" ht="12.75" customHeight="1">
      <c r="A865" s="417"/>
      <c r="B865" s="417"/>
      <c r="C865" s="417"/>
      <c r="D865" s="417"/>
      <c r="E865" s="418"/>
      <c r="F865" s="417"/>
      <c r="G865" s="417"/>
      <c r="H865" s="417"/>
      <c r="I865" s="417"/>
      <c r="J865" s="417"/>
      <c r="K865" s="417"/>
      <c r="L865" s="417"/>
      <c r="M865" s="417"/>
      <c r="N865" s="417"/>
      <c r="O865" s="417"/>
      <c r="P865" s="417"/>
      <c r="Q865" s="417"/>
      <c r="R865" s="417"/>
      <c r="S865" s="417"/>
      <c r="T865" s="417"/>
      <c r="U865" s="417"/>
      <c r="V865" s="417"/>
      <c r="W865" s="417"/>
      <c r="X865" s="417"/>
      <c r="Y865" s="417"/>
      <c r="Z865" s="417"/>
    </row>
    <row r="866" spans="1:26" ht="12.75" customHeight="1">
      <c r="A866" s="417"/>
      <c r="B866" s="417"/>
      <c r="C866" s="417"/>
      <c r="D866" s="417"/>
      <c r="E866" s="418"/>
      <c r="F866" s="417"/>
      <c r="G866" s="417"/>
      <c r="H866" s="417"/>
      <c r="I866" s="417"/>
      <c r="J866" s="417"/>
      <c r="K866" s="417"/>
      <c r="L866" s="417"/>
      <c r="M866" s="417"/>
      <c r="N866" s="417"/>
      <c r="O866" s="417"/>
      <c r="P866" s="417"/>
      <c r="Q866" s="417"/>
      <c r="R866" s="417"/>
      <c r="S866" s="417"/>
      <c r="T866" s="417"/>
      <c r="U866" s="417"/>
      <c r="V866" s="417"/>
      <c r="W866" s="417"/>
      <c r="X866" s="417"/>
      <c r="Y866" s="417"/>
      <c r="Z866" s="417"/>
    </row>
    <row r="867" spans="1:26" ht="12.75" customHeight="1">
      <c r="A867" s="417"/>
      <c r="B867" s="417"/>
      <c r="C867" s="417"/>
      <c r="D867" s="417"/>
      <c r="E867" s="418"/>
      <c r="F867" s="417"/>
      <c r="G867" s="417"/>
      <c r="H867" s="417"/>
      <c r="I867" s="417"/>
      <c r="J867" s="417"/>
      <c r="K867" s="417"/>
      <c r="L867" s="417"/>
      <c r="M867" s="417"/>
      <c r="N867" s="417"/>
      <c r="O867" s="417"/>
      <c r="P867" s="417"/>
      <c r="Q867" s="417"/>
      <c r="R867" s="417"/>
      <c r="S867" s="417"/>
      <c r="T867" s="417"/>
      <c r="U867" s="417"/>
      <c r="V867" s="417"/>
      <c r="W867" s="417"/>
      <c r="X867" s="417"/>
      <c r="Y867" s="417"/>
      <c r="Z867" s="417"/>
    </row>
    <row r="868" spans="1:26" ht="12.75" customHeight="1">
      <c r="A868" s="417"/>
      <c r="B868" s="417"/>
      <c r="C868" s="417"/>
      <c r="D868" s="417"/>
      <c r="E868" s="418"/>
      <c r="F868" s="417"/>
      <c r="G868" s="417"/>
      <c r="H868" s="417"/>
      <c r="I868" s="417"/>
      <c r="J868" s="417"/>
      <c r="K868" s="417"/>
      <c r="L868" s="417"/>
      <c r="M868" s="417"/>
      <c r="N868" s="417"/>
      <c r="O868" s="417"/>
      <c r="P868" s="417"/>
      <c r="Q868" s="417"/>
      <c r="R868" s="417"/>
      <c r="S868" s="417"/>
      <c r="T868" s="417"/>
      <c r="U868" s="417"/>
      <c r="V868" s="417"/>
      <c r="W868" s="417"/>
      <c r="X868" s="417"/>
      <c r="Y868" s="417"/>
      <c r="Z868" s="417"/>
    </row>
    <row r="869" spans="1:26" ht="12.75" customHeight="1">
      <c r="A869" s="417"/>
      <c r="B869" s="417"/>
      <c r="C869" s="417"/>
      <c r="D869" s="417"/>
      <c r="E869" s="418"/>
      <c r="F869" s="417"/>
      <c r="G869" s="417"/>
      <c r="H869" s="417"/>
      <c r="I869" s="417"/>
      <c r="J869" s="417"/>
      <c r="K869" s="417"/>
      <c r="L869" s="417"/>
      <c r="M869" s="417"/>
      <c r="N869" s="417"/>
      <c r="O869" s="417"/>
      <c r="P869" s="417"/>
      <c r="Q869" s="417"/>
      <c r="R869" s="417"/>
      <c r="S869" s="417"/>
      <c r="T869" s="417"/>
      <c r="U869" s="417"/>
      <c r="V869" s="417"/>
      <c r="W869" s="417"/>
      <c r="X869" s="417"/>
      <c r="Y869" s="417"/>
      <c r="Z869" s="417"/>
    </row>
    <row r="870" spans="1:26" ht="12.75" customHeight="1">
      <c r="A870" s="417"/>
      <c r="B870" s="417"/>
      <c r="C870" s="417"/>
      <c r="D870" s="417"/>
      <c r="E870" s="418"/>
      <c r="F870" s="417"/>
      <c r="G870" s="417"/>
      <c r="H870" s="417"/>
      <c r="I870" s="417"/>
      <c r="J870" s="417"/>
      <c r="K870" s="417"/>
      <c r="L870" s="417"/>
      <c r="M870" s="417"/>
      <c r="N870" s="417"/>
      <c r="O870" s="417"/>
      <c r="P870" s="417"/>
      <c r="Q870" s="417"/>
      <c r="R870" s="417"/>
      <c r="S870" s="417"/>
      <c r="T870" s="417"/>
      <c r="U870" s="417"/>
      <c r="V870" s="417"/>
      <c r="W870" s="417"/>
      <c r="X870" s="417"/>
      <c r="Y870" s="417"/>
      <c r="Z870" s="417"/>
    </row>
    <row r="871" spans="1:26" ht="12.75" customHeight="1">
      <c r="A871" s="417"/>
      <c r="B871" s="417"/>
      <c r="C871" s="417"/>
      <c r="D871" s="417"/>
      <c r="E871" s="418"/>
      <c r="F871" s="417"/>
      <c r="G871" s="417"/>
      <c r="H871" s="417"/>
      <c r="I871" s="417"/>
      <c r="J871" s="417"/>
      <c r="K871" s="417"/>
      <c r="L871" s="417"/>
      <c r="M871" s="417"/>
      <c r="N871" s="417"/>
      <c r="O871" s="417"/>
      <c r="P871" s="417"/>
      <c r="Q871" s="417"/>
      <c r="R871" s="417"/>
      <c r="S871" s="417"/>
      <c r="T871" s="417"/>
      <c r="U871" s="417"/>
      <c r="V871" s="417"/>
      <c r="W871" s="417"/>
      <c r="X871" s="417"/>
      <c r="Y871" s="417"/>
      <c r="Z871" s="417"/>
    </row>
    <row r="872" spans="1:26" ht="12.75" customHeight="1">
      <c r="A872" s="417"/>
      <c r="B872" s="417"/>
      <c r="C872" s="417"/>
      <c r="D872" s="417"/>
      <c r="E872" s="418"/>
      <c r="F872" s="417"/>
      <c r="G872" s="417"/>
      <c r="H872" s="417"/>
      <c r="I872" s="417"/>
      <c r="J872" s="417"/>
      <c r="K872" s="417"/>
      <c r="L872" s="417"/>
      <c r="M872" s="417"/>
      <c r="N872" s="417"/>
      <c r="O872" s="417"/>
      <c r="P872" s="417"/>
      <c r="Q872" s="417"/>
      <c r="R872" s="417"/>
      <c r="S872" s="417"/>
      <c r="T872" s="417"/>
      <c r="U872" s="417"/>
      <c r="V872" s="417"/>
      <c r="W872" s="417"/>
      <c r="X872" s="417"/>
      <c r="Y872" s="417"/>
      <c r="Z872" s="417"/>
    </row>
    <row r="873" spans="1:26" ht="12.75" customHeight="1">
      <c r="A873" s="417"/>
      <c r="B873" s="417"/>
      <c r="C873" s="417"/>
      <c r="D873" s="417"/>
      <c r="E873" s="418"/>
      <c r="F873" s="417"/>
      <c r="G873" s="417"/>
      <c r="H873" s="417"/>
      <c r="I873" s="417"/>
      <c r="J873" s="417"/>
      <c r="K873" s="417"/>
      <c r="L873" s="417"/>
      <c r="M873" s="417"/>
      <c r="N873" s="417"/>
      <c r="O873" s="417"/>
      <c r="P873" s="417"/>
      <c r="Q873" s="417"/>
      <c r="R873" s="417"/>
      <c r="S873" s="417"/>
      <c r="T873" s="417"/>
      <c r="U873" s="417"/>
      <c r="V873" s="417"/>
      <c r="W873" s="417"/>
      <c r="X873" s="417"/>
      <c r="Y873" s="417"/>
      <c r="Z873" s="417"/>
    </row>
    <row r="874" spans="1:26" ht="12.75" customHeight="1">
      <c r="A874" s="417"/>
      <c r="B874" s="417"/>
      <c r="C874" s="417"/>
      <c r="D874" s="417"/>
      <c r="E874" s="418"/>
      <c r="F874" s="417"/>
      <c r="G874" s="417"/>
      <c r="H874" s="417"/>
      <c r="I874" s="417"/>
      <c r="J874" s="417"/>
      <c r="K874" s="417"/>
      <c r="L874" s="417"/>
      <c r="M874" s="417"/>
      <c r="N874" s="417"/>
      <c r="O874" s="417"/>
      <c r="P874" s="417"/>
      <c r="Q874" s="417"/>
      <c r="R874" s="417"/>
      <c r="S874" s="417"/>
      <c r="T874" s="417"/>
      <c r="U874" s="417"/>
      <c r="V874" s="417"/>
      <c r="W874" s="417"/>
      <c r="X874" s="417"/>
      <c r="Y874" s="417"/>
      <c r="Z874" s="417"/>
    </row>
    <row r="875" spans="1:26" ht="12.75" customHeight="1">
      <c r="A875" s="417"/>
      <c r="B875" s="417"/>
      <c r="C875" s="417"/>
      <c r="D875" s="417"/>
      <c r="E875" s="418"/>
      <c r="F875" s="417"/>
      <c r="G875" s="417"/>
      <c r="H875" s="417"/>
      <c r="I875" s="417"/>
      <c r="J875" s="417"/>
      <c r="K875" s="417"/>
      <c r="L875" s="417"/>
      <c r="M875" s="417"/>
      <c r="N875" s="417"/>
      <c r="O875" s="417"/>
      <c r="P875" s="417"/>
      <c r="Q875" s="417"/>
      <c r="R875" s="417"/>
      <c r="S875" s="417"/>
      <c r="T875" s="417"/>
      <c r="U875" s="417"/>
      <c r="V875" s="417"/>
      <c r="W875" s="417"/>
      <c r="X875" s="417"/>
      <c r="Y875" s="417"/>
      <c r="Z875" s="417"/>
    </row>
    <row r="876" spans="1:26" ht="12.75" customHeight="1">
      <c r="A876" s="417"/>
      <c r="B876" s="417"/>
      <c r="C876" s="417"/>
      <c r="D876" s="417"/>
      <c r="E876" s="418"/>
      <c r="F876" s="417"/>
      <c r="G876" s="417"/>
      <c r="H876" s="417"/>
      <c r="I876" s="417"/>
      <c r="J876" s="417"/>
      <c r="K876" s="417"/>
      <c r="L876" s="417"/>
      <c r="M876" s="417"/>
      <c r="N876" s="417"/>
      <c r="O876" s="417"/>
      <c r="P876" s="417"/>
      <c r="Q876" s="417"/>
      <c r="R876" s="417"/>
      <c r="S876" s="417"/>
      <c r="T876" s="417"/>
      <c r="U876" s="417"/>
      <c r="V876" s="417"/>
      <c r="W876" s="417"/>
      <c r="X876" s="417"/>
      <c r="Y876" s="417"/>
      <c r="Z876" s="417"/>
    </row>
    <row r="877" spans="1:26" ht="12.75" customHeight="1">
      <c r="A877" s="417"/>
      <c r="B877" s="417"/>
      <c r="C877" s="417"/>
      <c r="D877" s="417"/>
      <c r="E877" s="418"/>
      <c r="F877" s="417"/>
      <c r="G877" s="417"/>
      <c r="H877" s="417"/>
      <c r="I877" s="417"/>
      <c r="J877" s="417"/>
      <c r="K877" s="417"/>
      <c r="L877" s="417"/>
      <c r="M877" s="417"/>
      <c r="N877" s="417"/>
      <c r="O877" s="417"/>
      <c r="P877" s="417"/>
      <c r="Q877" s="417"/>
      <c r="R877" s="417"/>
      <c r="S877" s="417"/>
      <c r="T877" s="417"/>
      <c r="U877" s="417"/>
      <c r="V877" s="417"/>
      <c r="W877" s="417"/>
      <c r="X877" s="417"/>
      <c r="Y877" s="417"/>
      <c r="Z877" s="417"/>
    </row>
    <row r="878" spans="1:26" ht="12.75" customHeight="1">
      <c r="A878" s="417"/>
      <c r="B878" s="417"/>
      <c r="C878" s="417"/>
      <c r="D878" s="417"/>
      <c r="E878" s="418"/>
      <c r="F878" s="417"/>
      <c r="G878" s="417"/>
      <c r="H878" s="417"/>
      <c r="I878" s="417"/>
      <c r="J878" s="417"/>
      <c r="K878" s="417"/>
      <c r="L878" s="417"/>
      <c r="M878" s="417"/>
      <c r="N878" s="417"/>
      <c r="O878" s="417"/>
      <c r="P878" s="417"/>
      <c r="Q878" s="417"/>
      <c r="R878" s="417"/>
      <c r="S878" s="417"/>
      <c r="T878" s="417"/>
      <c r="U878" s="417"/>
      <c r="V878" s="417"/>
      <c r="W878" s="417"/>
      <c r="X878" s="417"/>
      <c r="Y878" s="417"/>
      <c r="Z878" s="417"/>
    </row>
    <row r="879" spans="1:26" ht="12.75" customHeight="1">
      <c r="A879" s="417"/>
      <c r="B879" s="417"/>
      <c r="C879" s="417"/>
      <c r="D879" s="417"/>
      <c r="E879" s="418"/>
      <c r="F879" s="417"/>
      <c r="G879" s="417"/>
      <c r="H879" s="417"/>
      <c r="I879" s="417"/>
      <c r="J879" s="417"/>
      <c r="K879" s="417"/>
      <c r="L879" s="417"/>
      <c r="M879" s="417"/>
      <c r="N879" s="417"/>
      <c r="O879" s="417"/>
      <c r="P879" s="417"/>
      <c r="Q879" s="417"/>
      <c r="R879" s="417"/>
      <c r="S879" s="417"/>
      <c r="T879" s="417"/>
      <c r="U879" s="417"/>
      <c r="V879" s="417"/>
      <c r="W879" s="417"/>
      <c r="X879" s="417"/>
      <c r="Y879" s="417"/>
      <c r="Z879" s="417"/>
    </row>
    <row r="880" spans="1:26" ht="12.75" customHeight="1">
      <c r="A880" s="417"/>
      <c r="B880" s="417"/>
      <c r="C880" s="417"/>
      <c r="D880" s="417"/>
      <c r="E880" s="418"/>
      <c r="F880" s="417"/>
      <c r="G880" s="417"/>
      <c r="H880" s="417"/>
      <c r="I880" s="417"/>
      <c r="J880" s="417"/>
      <c r="K880" s="417"/>
      <c r="L880" s="417"/>
      <c r="M880" s="417"/>
      <c r="N880" s="417"/>
      <c r="O880" s="417"/>
      <c r="P880" s="417"/>
      <c r="Q880" s="417"/>
      <c r="R880" s="417"/>
      <c r="S880" s="417"/>
      <c r="T880" s="417"/>
      <c r="U880" s="417"/>
      <c r="V880" s="417"/>
      <c r="W880" s="417"/>
      <c r="X880" s="417"/>
      <c r="Y880" s="417"/>
      <c r="Z880" s="417"/>
    </row>
    <row r="881" spans="1:26" ht="12.75" customHeight="1">
      <c r="A881" s="417"/>
      <c r="B881" s="417"/>
      <c r="C881" s="417"/>
      <c r="D881" s="417"/>
      <c r="E881" s="418"/>
      <c r="F881" s="417"/>
      <c r="G881" s="417"/>
      <c r="H881" s="417"/>
      <c r="I881" s="417"/>
      <c r="J881" s="417"/>
      <c r="K881" s="417"/>
      <c r="L881" s="417"/>
      <c r="M881" s="417"/>
      <c r="N881" s="417"/>
      <c r="O881" s="417"/>
      <c r="P881" s="417"/>
      <c r="Q881" s="417"/>
      <c r="R881" s="417"/>
      <c r="S881" s="417"/>
      <c r="T881" s="417"/>
      <c r="U881" s="417"/>
      <c r="V881" s="417"/>
      <c r="W881" s="417"/>
      <c r="X881" s="417"/>
      <c r="Y881" s="417"/>
      <c r="Z881" s="417"/>
    </row>
    <row r="882" spans="1:26" ht="12.75" customHeight="1">
      <c r="A882" s="417"/>
      <c r="B882" s="417"/>
      <c r="C882" s="417"/>
      <c r="D882" s="417"/>
      <c r="E882" s="418"/>
      <c r="F882" s="417"/>
      <c r="G882" s="417"/>
      <c r="H882" s="417"/>
      <c r="I882" s="417"/>
      <c r="J882" s="417"/>
      <c r="K882" s="417"/>
      <c r="L882" s="417"/>
      <c r="M882" s="417"/>
      <c r="N882" s="417"/>
      <c r="O882" s="417"/>
      <c r="P882" s="417"/>
      <c r="Q882" s="417"/>
      <c r="R882" s="417"/>
      <c r="S882" s="417"/>
      <c r="T882" s="417"/>
      <c r="U882" s="417"/>
      <c r="V882" s="417"/>
      <c r="W882" s="417"/>
      <c r="X882" s="417"/>
      <c r="Y882" s="417"/>
      <c r="Z882" s="417"/>
    </row>
    <row r="883" spans="1:26" ht="12.75" customHeight="1">
      <c r="A883" s="417"/>
      <c r="B883" s="417"/>
      <c r="C883" s="417"/>
      <c r="D883" s="417"/>
      <c r="E883" s="418"/>
      <c r="F883" s="417"/>
      <c r="G883" s="417"/>
      <c r="H883" s="417"/>
      <c r="I883" s="417"/>
      <c r="J883" s="417"/>
      <c r="K883" s="417"/>
      <c r="L883" s="417"/>
      <c r="M883" s="417"/>
      <c r="N883" s="417"/>
      <c r="O883" s="417"/>
      <c r="P883" s="417"/>
      <c r="Q883" s="417"/>
      <c r="R883" s="417"/>
      <c r="S883" s="417"/>
      <c r="T883" s="417"/>
      <c r="U883" s="417"/>
      <c r="V883" s="417"/>
      <c r="W883" s="417"/>
      <c r="X883" s="417"/>
      <c r="Y883" s="417"/>
      <c r="Z883" s="417"/>
    </row>
    <row r="884" spans="1:26" ht="12.75" customHeight="1">
      <c r="A884" s="417"/>
      <c r="B884" s="417"/>
      <c r="C884" s="417"/>
      <c r="D884" s="417"/>
      <c r="E884" s="418"/>
      <c r="F884" s="417"/>
      <c r="G884" s="417"/>
      <c r="H884" s="417"/>
      <c r="I884" s="417"/>
      <c r="J884" s="417"/>
      <c r="K884" s="417"/>
      <c r="L884" s="417"/>
      <c r="M884" s="417"/>
      <c r="N884" s="417"/>
      <c r="O884" s="417"/>
      <c r="P884" s="417"/>
      <c r="Q884" s="417"/>
      <c r="R884" s="417"/>
      <c r="S884" s="417"/>
      <c r="T884" s="417"/>
      <c r="U884" s="417"/>
      <c r="V884" s="417"/>
      <c r="W884" s="417"/>
      <c r="X884" s="417"/>
      <c r="Y884" s="417"/>
      <c r="Z884" s="417"/>
    </row>
    <row r="885" spans="1:26" ht="12.75" customHeight="1">
      <c r="A885" s="417"/>
      <c r="B885" s="417"/>
      <c r="C885" s="417"/>
      <c r="D885" s="417"/>
      <c r="E885" s="418"/>
      <c r="F885" s="417"/>
      <c r="G885" s="417"/>
      <c r="H885" s="417"/>
      <c r="I885" s="417"/>
      <c r="J885" s="417"/>
      <c r="K885" s="417"/>
      <c r="L885" s="417"/>
      <c r="M885" s="417"/>
      <c r="N885" s="417"/>
      <c r="O885" s="417"/>
      <c r="P885" s="417"/>
      <c r="Q885" s="417"/>
      <c r="R885" s="417"/>
      <c r="S885" s="417"/>
      <c r="T885" s="417"/>
      <c r="U885" s="417"/>
      <c r="V885" s="417"/>
      <c r="W885" s="417"/>
      <c r="X885" s="417"/>
      <c r="Y885" s="417"/>
      <c r="Z885" s="417"/>
    </row>
    <row r="886" spans="1:26" ht="12.75" customHeight="1">
      <c r="A886" s="417"/>
      <c r="B886" s="417"/>
      <c r="C886" s="417"/>
      <c r="D886" s="417"/>
      <c r="E886" s="418"/>
      <c r="F886" s="417"/>
      <c r="G886" s="417"/>
      <c r="H886" s="417"/>
      <c r="I886" s="417"/>
      <c r="J886" s="417"/>
      <c r="K886" s="417"/>
      <c r="L886" s="417"/>
      <c r="M886" s="417"/>
      <c r="N886" s="417"/>
      <c r="O886" s="417"/>
      <c r="P886" s="417"/>
      <c r="Q886" s="417"/>
      <c r="R886" s="417"/>
      <c r="S886" s="417"/>
      <c r="T886" s="417"/>
      <c r="U886" s="417"/>
      <c r="V886" s="417"/>
      <c r="W886" s="417"/>
      <c r="X886" s="417"/>
      <c r="Y886" s="417"/>
      <c r="Z886" s="417"/>
    </row>
    <row r="887" spans="1:26" ht="12.75" customHeight="1">
      <c r="A887" s="417"/>
      <c r="B887" s="417"/>
      <c r="C887" s="417"/>
      <c r="D887" s="417"/>
      <c r="E887" s="418"/>
      <c r="F887" s="417"/>
      <c r="G887" s="417"/>
      <c r="H887" s="417"/>
      <c r="I887" s="417"/>
      <c r="J887" s="417"/>
      <c r="K887" s="417"/>
      <c r="L887" s="417"/>
      <c r="M887" s="417"/>
      <c r="N887" s="417"/>
      <c r="O887" s="417"/>
      <c r="P887" s="417"/>
      <c r="Q887" s="417"/>
      <c r="R887" s="417"/>
      <c r="S887" s="417"/>
      <c r="T887" s="417"/>
      <c r="U887" s="417"/>
      <c r="V887" s="417"/>
      <c r="W887" s="417"/>
      <c r="X887" s="417"/>
      <c r="Y887" s="417"/>
      <c r="Z887" s="417"/>
    </row>
    <row r="888" spans="1:26" ht="12.75" customHeight="1">
      <c r="A888" s="417"/>
      <c r="B888" s="417"/>
      <c r="C888" s="417"/>
      <c r="D888" s="417"/>
      <c r="E888" s="418"/>
      <c r="F888" s="417"/>
      <c r="G888" s="417"/>
      <c r="H888" s="417"/>
      <c r="I888" s="417"/>
      <c r="J888" s="417"/>
      <c r="K888" s="417"/>
      <c r="L888" s="417"/>
      <c r="M888" s="417"/>
      <c r="N888" s="417"/>
      <c r="O888" s="417"/>
      <c r="P888" s="417"/>
      <c r="Q888" s="417"/>
      <c r="R888" s="417"/>
      <c r="S888" s="417"/>
      <c r="T888" s="417"/>
      <c r="U888" s="417"/>
      <c r="V888" s="417"/>
      <c r="W888" s="417"/>
      <c r="X888" s="417"/>
      <c r="Y888" s="417"/>
      <c r="Z888" s="417"/>
    </row>
    <row r="889" spans="1:26" ht="12.75" customHeight="1">
      <c r="A889" s="417"/>
      <c r="B889" s="417"/>
      <c r="C889" s="417"/>
      <c r="D889" s="417"/>
      <c r="E889" s="418"/>
      <c r="F889" s="417"/>
      <c r="G889" s="417"/>
      <c r="H889" s="417"/>
      <c r="I889" s="417"/>
      <c r="J889" s="417"/>
      <c r="K889" s="417"/>
      <c r="L889" s="417"/>
      <c r="M889" s="417"/>
      <c r="N889" s="417"/>
      <c r="O889" s="417"/>
      <c r="P889" s="417"/>
      <c r="Q889" s="417"/>
      <c r="R889" s="417"/>
      <c r="S889" s="417"/>
      <c r="T889" s="417"/>
      <c r="U889" s="417"/>
      <c r="V889" s="417"/>
      <c r="W889" s="417"/>
      <c r="X889" s="417"/>
      <c r="Y889" s="417"/>
      <c r="Z889" s="417"/>
    </row>
    <row r="890" spans="1:26" ht="12.75" customHeight="1">
      <c r="A890" s="417"/>
      <c r="B890" s="417"/>
      <c r="C890" s="417"/>
      <c r="D890" s="417"/>
      <c r="E890" s="418"/>
      <c r="F890" s="417"/>
      <c r="G890" s="417"/>
      <c r="H890" s="417"/>
      <c r="I890" s="417"/>
      <c r="J890" s="417"/>
      <c r="K890" s="417"/>
      <c r="L890" s="417"/>
      <c r="M890" s="417"/>
      <c r="N890" s="417"/>
      <c r="O890" s="417"/>
      <c r="P890" s="417"/>
      <c r="Q890" s="417"/>
      <c r="R890" s="417"/>
      <c r="S890" s="417"/>
      <c r="T890" s="417"/>
      <c r="U890" s="417"/>
      <c r="V890" s="417"/>
      <c r="W890" s="417"/>
      <c r="X890" s="417"/>
      <c r="Y890" s="417"/>
      <c r="Z890" s="417"/>
    </row>
    <row r="891" spans="1:26" ht="12.75" customHeight="1">
      <c r="A891" s="417"/>
      <c r="B891" s="417"/>
      <c r="C891" s="417"/>
      <c r="D891" s="417"/>
      <c r="E891" s="418"/>
      <c r="F891" s="417"/>
      <c r="G891" s="417"/>
      <c r="H891" s="417"/>
      <c r="I891" s="417"/>
      <c r="J891" s="417"/>
      <c r="K891" s="417"/>
      <c r="L891" s="417"/>
      <c r="M891" s="417"/>
      <c r="N891" s="417"/>
      <c r="O891" s="417"/>
      <c r="P891" s="417"/>
      <c r="Q891" s="417"/>
      <c r="R891" s="417"/>
      <c r="S891" s="417"/>
      <c r="T891" s="417"/>
      <c r="U891" s="417"/>
      <c r="V891" s="417"/>
      <c r="W891" s="417"/>
      <c r="X891" s="417"/>
      <c r="Y891" s="417"/>
      <c r="Z891" s="417"/>
    </row>
    <row r="892" spans="1:26" ht="12.75" customHeight="1">
      <c r="A892" s="417"/>
      <c r="B892" s="417"/>
      <c r="C892" s="417"/>
      <c r="D892" s="417"/>
      <c r="E892" s="418"/>
      <c r="F892" s="417"/>
      <c r="G892" s="417"/>
      <c r="H892" s="417"/>
      <c r="I892" s="417"/>
      <c r="J892" s="417"/>
      <c r="K892" s="417"/>
      <c r="L892" s="417"/>
      <c r="M892" s="417"/>
      <c r="N892" s="417"/>
      <c r="O892" s="417"/>
      <c r="P892" s="417"/>
      <c r="Q892" s="417"/>
      <c r="R892" s="417"/>
      <c r="S892" s="417"/>
      <c r="T892" s="417"/>
      <c r="U892" s="417"/>
      <c r="V892" s="417"/>
      <c r="W892" s="417"/>
      <c r="X892" s="417"/>
      <c r="Y892" s="417"/>
      <c r="Z892" s="417"/>
    </row>
    <row r="893" spans="1:26" ht="12.75" customHeight="1">
      <c r="A893" s="417"/>
      <c r="B893" s="417"/>
      <c r="C893" s="417"/>
      <c r="D893" s="417"/>
      <c r="E893" s="418"/>
      <c r="F893" s="417"/>
      <c r="G893" s="417"/>
      <c r="H893" s="417"/>
      <c r="I893" s="417"/>
      <c r="J893" s="417"/>
      <c r="K893" s="417"/>
      <c r="L893" s="417"/>
      <c r="M893" s="417"/>
      <c r="N893" s="417"/>
      <c r="O893" s="417"/>
      <c r="P893" s="417"/>
      <c r="Q893" s="417"/>
      <c r="R893" s="417"/>
      <c r="S893" s="417"/>
      <c r="T893" s="417"/>
      <c r="U893" s="417"/>
      <c r="V893" s="417"/>
      <c r="W893" s="417"/>
      <c r="X893" s="417"/>
      <c r="Y893" s="417"/>
      <c r="Z893" s="417"/>
    </row>
    <row r="894" spans="1:26" ht="12.75" customHeight="1">
      <c r="A894" s="417"/>
      <c r="B894" s="417"/>
      <c r="C894" s="417"/>
      <c r="D894" s="417"/>
      <c r="E894" s="418"/>
      <c r="F894" s="417"/>
      <c r="G894" s="417"/>
      <c r="H894" s="417"/>
      <c r="I894" s="417"/>
      <c r="J894" s="417"/>
      <c r="K894" s="417"/>
      <c r="L894" s="417"/>
      <c r="M894" s="417"/>
      <c r="N894" s="417"/>
      <c r="O894" s="417"/>
      <c r="P894" s="417"/>
      <c r="Q894" s="417"/>
      <c r="R894" s="417"/>
      <c r="S894" s="417"/>
      <c r="T894" s="417"/>
      <c r="U894" s="417"/>
      <c r="V894" s="417"/>
      <c r="W894" s="417"/>
      <c r="X894" s="417"/>
      <c r="Y894" s="417"/>
      <c r="Z894" s="417"/>
    </row>
    <row r="895" spans="1:26" ht="12.75" customHeight="1">
      <c r="A895" s="417"/>
      <c r="B895" s="417"/>
      <c r="C895" s="417"/>
      <c r="D895" s="417"/>
      <c r="E895" s="418"/>
      <c r="F895" s="417"/>
      <c r="G895" s="417"/>
      <c r="H895" s="417"/>
      <c r="I895" s="417"/>
      <c r="J895" s="417"/>
      <c r="K895" s="417"/>
      <c r="L895" s="417"/>
      <c r="M895" s="417"/>
      <c r="N895" s="417"/>
      <c r="O895" s="417"/>
      <c r="P895" s="417"/>
      <c r="Q895" s="417"/>
      <c r="R895" s="417"/>
      <c r="S895" s="417"/>
      <c r="T895" s="417"/>
      <c r="U895" s="417"/>
      <c r="V895" s="417"/>
      <c r="W895" s="417"/>
      <c r="X895" s="417"/>
      <c r="Y895" s="417"/>
      <c r="Z895" s="417"/>
    </row>
    <row r="896" spans="1:26" ht="12.75" customHeight="1">
      <c r="A896" s="417"/>
      <c r="B896" s="417"/>
      <c r="C896" s="417"/>
      <c r="D896" s="417"/>
      <c r="E896" s="418"/>
      <c r="F896" s="417"/>
      <c r="G896" s="417"/>
      <c r="H896" s="417"/>
      <c r="I896" s="417"/>
      <c r="J896" s="417"/>
      <c r="K896" s="417"/>
      <c r="L896" s="417"/>
      <c r="M896" s="417"/>
      <c r="N896" s="417"/>
      <c r="O896" s="417"/>
      <c r="P896" s="417"/>
      <c r="Q896" s="417"/>
      <c r="R896" s="417"/>
      <c r="S896" s="417"/>
      <c r="T896" s="417"/>
      <c r="U896" s="417"/>
      <c r="V896" s="417"/>
      <c r="W896" s="417"/>
      <c r="X896" s="417"/>
      <c r="Y896" s="417"/>
      <c r="Z896" s="417"/>
    </row>
    <row r="897" spans="1:26" ht="12.75" customHeight="1">
      <c r="A897" s="417"/>
      <c r="B897" s="417"/>
      <c r="C897" s="417"/>
      <c r="D897" s="417"/>
      <c r="E897" s="418"/>
      <c r="F897" s="417"/>
      <c r="G897" s="417"/>
      <c r="H897" s="417"/>
      <c r="I897" s="417"/>
      <c r="J897" s="417"/>
      <c r="K897" s="417"/>
      <c r="L897" s="417"/>
      <c r="M897" s="417"/>
      <c r="N897" s="417"/>
      <c r="O897" s="417"/>
      <c r="P897" s="417"/>
      <c r="Q897" s="417"/>
      <c r="R897" s="417"/>
      <c r="S897" s="417"/>
      <c r="T897" s="417"/>
      <c r="U897" s="417"/>
      <c r="V897" s="417"/>
      <c r="W897" s="417"/>
      <c r="X897" s="417"/>
      <c r="Y897" s="417"/>
      <c r="Z897" s="417"/>
    </row>
    <row r="898" spans="1:26" ht="12.75" customHeight="1">
      <c r="A898" s="417"/>
      <c r="B898" s="417"/>
      <c r="C898" s="417"/>
      <c r="D898" s="417"/>
      <c r="E898" s="418"/>
      <c r="F898" s="417"/>
      <c r="G898" s="417"/>
      <c r="H898" s="417"/>
      <c r="I898" s="417"/>
      <c r="J898" s="417"/>
      <c r="K898" s="417"/>
      <c r="L898" s="417"/>
      <c r="M898" s="417"/>
      <c r="N898" s="417"/>
      <c r="O898" s="417"/>
      <c r="P898" s="417"/>
      <c r="Q898" s="417"/>
      <c r="R898" s="417"/>
      <c r="S898" s="417"/>
      <c r="T898" s="417"/>
      <c r="U898" s="417"/>
      <c r="V898" s="417"/>
      <c r="W898" s="417"/>
      <c r="X898" s="417"/>
      <c r="Y898" s="417"/>
      <c r="Z898" s="417"/>
    </row>
    <row r="899" spans="1:26" ht="12.75" customHeight="1">
      <c r="A899" s="417"/>
      <c r="B899" s="417"/>
      <c r="C899" s="417"/>
      <c r="D899" s="417"/>
      <c r="E899" s="418"/>
      <c r="F899" s="417"/>
      <c r="G899" s="417"/>
      <c r="H899" s="417"/>
      <c r="I899" s="417"/>
      <c r="J899" s="417"/>
      <c r="K899" s="417"/>
      <c r="L899" s="417"/>
      <c r="M899" s="417"/>
      <c r="N899" s="417"/>
      <c r="O899" s="417"/>
      <c r="P899" s="417"/>
      <c r="Q899" s="417"/>
      <c r="R899" s="417"/>
      <c r="S899" s="417"/>
      <c r="T899" s="417"/>
      <c r="U899" s="417"/>
      <c r="V899" s="417"/>
      <c r="W899" s="417"/>
      <c r="X899" s="417"/>
      <c r="Y899" s="417"/>
      <c r="Z899" s="417"/>
    </row>
    <row r="900" spans="1:26" ht="12.75" customHeight="1">
      <c r="A900" s="417"/>
      <c r="B900" s="417"/>
      <c r="C900" s="417"/>
      <c r="D900" s="417"/>
      <c r="E900" s="418"/>
      <c r="F900" s="417"/>
      <c r="G900" s="417"/>
      <c r="H900" s="417"/>
      <c r="I900" s="417"/>
      <c r="J900" s="417"/>
      <c r="K900" s="417"/>
      <c r="L900" s="417"/>
      <c r="M900" s="417"/>
      <c r="N900" s="417"/>
      <c r="O900" s="417"/>
      <c r="P900" s="417"/>
      <c r="Q900" s="417"/>
      <c r="R900" s="417"/>
      <c r="S900" s="417"/>
      <c r="T900" s="417"/>
      <c r="U900" s="417"/>
      <c r="V900" s="417"/>
      <c r="W900" s="417"/>
      <c r="X900" s="417"/>
      <c r="Y900" s="417"/>
      <c r="Z900" s="417"/>
    </row>
    <row r="901" spans="1:26" ht="12.75" customHeight="1">
      <c r="A901" s="417"/>
      <c r="B901" s="417"/>
      <c r="C901" s="417"/>
      <c r="D901" s="417"/>
      <c r="E901" s="418"/>
      <c r="F901" s="417"/>
      <c r="G901" s="417"/>
      <c r="H901" s="417"/>
      <c r="I901" s="417"/>
      <c r="J901" s="417"/>
      <c r="K901" s="417"/>
      <c r="L901" s="417"/>
      <c r="M901" s="417"/>
      <c r="N901" s="417"/>
      <c r="O901" s="417"/>
      <c r="P901" s="417"/>
      <c r="Q901" s="417"/>
      <c r="R901" s="417"/>
      <c r="S901" s="417"/>
      <c r="T901" s="417"/>
      <c r="U901" s="417"/>
      <c r="V901" s="417"/>
      <c r="W901" s="417"/>
      <c r="X901" s="417"/>
      <c r="Y901" s="417"/>
      <c r="Z901" s="417"/>
    </row>
    <row r="902" spans="1:26" ht="12.75" customHeight="1">
      <c r="A902" s="417"/>
      <c r="B902" s="417"/>
      <c r="C902" s="417"/>
      <c r="D902" s="417"/>
      <c r="E902" s="418"/>
      <c r="F902" s="417"/>
      <c r="G902" s="417"/>
      <c r="H902" s="417"/>
      <c r="I902" s="417"/>
      <c r="J902" s="417"/>
      <c r="K902" s="417"/>
      <c r="L902" s="417"/>
      <c r="M902" s="417"/>
      <c r="N902" s="417"/>
      <c r="O902" s="417"/>
      <c r="P902" s="417"/>
      <c r="Q902" s="417"/>
      <c r="R902" s="417"/>
      <c r="S902" s="417"/>
      <c r="T902" s="417"/>
      <c r="U902" s="417"/>
      <c r="V902" s="417"/>
      <c r="W902" s="417"/>
      <c r="X902" s="417"/>
      <c r="Y902" s="417"/>
      <c r="Z902" s="417"/>
    </row>
    <row r="903" spans="1:26" ht="12.75" customHeight="1">
      <c r="A903" s="417"/>
      <c r="B903" s="417"/>
      <c r="C903" s="417"/>
      <c r="D903" s="417"/>
      <c r="E903" s="418"/>
      <c r="F903" s="417"/>
      <c r="G903" s="417"/>
      <c r="H903" s="417"/>
      <c r="I903" s="417"/>
      <c r="J903" s="417"/>
      <c r="K903" s="417"/>
      <c r="L903" s="417"/>
      <c r="M903" s="417"/>
      <c r="N903" s="417"/>
      <c r="O903" s="417"/>
      <c r="P903" s="417"/>
      <c r="Q903" s="417"/>
      <c r="R903" s="417"/>
      <c r="S903" s="417"/>
      <c r="T903" s="417"/>
      <c r="U903" s="417"/>
      <c r="V903" s="417"/>
      <c r="W903" s="417"/>
      <c r="X903" s="417"/>
      <c r="Y903" s="417"/>
      <c r="Z903" s="417"/>
    </row>
    <row r="904" spans="1:26" ht="12.75" customHeight="1">
      <c r="A904" s="417"/>
      <c r="B904" s="417"/>
      <c r="C904" s="417"/>
      <c r="D904" s="417"/>
      <c r="E904" s="418"/>
      <c r="F904" s="417"/>
      <c r="G904" s="417"/>
      <c r="H904" s="417"/>
      <c r="I904" s="417"/>
      <c r="J904" s="417"/>
      <c r="K904" s="417"/>
      <c r="L904" s="417"/>
      <c r="M904" s="417"/>
      <c r="N904" s="417"/>
      <c r="O904" s="417"/>
      <c r="P904" s="417"/>
      <c r="Q904" s="417"/>
      <c r="R904" s="417"/>
      <c r="S904" s="417"/>
      <c r="T904" s="417"/>
      <c r="U904" s="417"/>
      <c r="V904" s="417"/>
      <c r="W904" s="417"/>
      <c r="X904" s="417"/>
      <c r="Y904" s="417"/>
      <c r="Z904" s="417"/>
    </row>
    <row r="905" spans="1:26" ht="12.75" customHeight="1">
      <c r="A905" s="417"/>
      <c r="B905" s="417"/>
      <c r="C905" s="417"/>
      <c r="D905" s="417"/>
      <c r="E905" s="418"/>
      <c r="F905" s="417"/>
      <c r="G905" s="417"/>
      <c r="H905" s="417"/>
      <c r="I905" s="417"/>
      <c r="J905" s="417"/>
      <c r="K905" s="417"/>
      <c r="L905" s="417"/>
      <c r="M905" s="417"/>
      <c r="N905" s="417"/>
      <c r="O905" s="417"/>
      <c r="P905" s="417"/>
      <c r="Q905" s="417"/>
      <c r="R905" s="417"/>
      <c r="S905" s="417"/>
      <c r="T905" s="417"/>
      <c r="U905" s="417"/>
      <c r="V905" s="417"/>
      <c r="W905" s="417"/>
      <c r="X905" s="417"/>
      <c r="Y905" s="417"/>
      <c r="Z905" s="417"/>
    </row>
    <row r="906" spans="1:26" ht="12.75" customHeight="1">
      <c r="A906" s="417"/>
      <c r="B906" s="417"/>
      <c r="C906" s="417"/>
      <c r="D906" s="417"/>
      <c r="E906" s="418"/>
      <c r="F906" s="417"/>
      <c r="G906" s="417"/>
      <c r="H906" s="417"/>
      <c r="I906" s="417"/>
      <c r="J906" s="417"/>
      <c r="K906" s="417"/>
      <c r="L906" s="417"/>
      <c r="M906" s="417"/>
      <c r="N906" s="417"/>
      <c r="O906" s="417"/>
      <c r="P906" s="417"/>
      <c r="Q906" s="417"/>
      <c r="R906" s="417"/>
      <c r="S906" s="417"/>
      <c r="T906" s="417"/>
      <c r="U906" s="417"/>
      <c r="V906" s="417"/>
      <c r="W906" s="417"/>
      <c r="X906" s="417"/>
      <c r="Y906" s="417"/>
      <c r="Z906" s="417"/>
    </row>
    <row r="907" spans="1:26" ht="12.75" customHeight="1">
      <c r="A907" s="417"/>
      <c r="B907" s="417"/>
      <c r="C907" s="417"/>
      <c r="D907" s="417"/>
      <c r="E907" s="418"/>
      <c r="F907" s="417"/>
      <c r="G907" s="417"/>
      <c r="H907" s="417"/>
      <c r="I907" s="417"/>
      <c r="J907" s="417"/>
      <c r="K907" s="417"/>
      <c r="L907" s="417"/>
      <c r="M907" s="417"/>
      <c r="N907" s="417"/>
      <c r="O907" s="417"/>
      <c r="P907" s="417"/>
      <c r="Q907" s="417"/>
      <c r="R907" s="417"/>
      <c r="S907" s="417"/>
      <c r="T907" s="417"/>
      <c r="U907" s="417"/>
      <c r="V907" s="417"/>
      <c r="W907" s="417"/>
      <c r="X907" s="417"/>
      <c r="Y907" s="417"/>
      <c r="Z907" s="417"/>
    </row>
    <row r="908" spans="1:26" ht="12.75" customHeight="1">
      <c r="A908" s="417"/>
      <c r="B908" s="417"/>
      <c r="C908" s="417"/>
      <c r="D908" s="417"/>
      <c r="E908" s="418"/>
      <c r="F908" s="417"/>
      <c r="G908" s="417"/>
      <c r="H908" s="417"/>
      <c r="I908" s="417"/>
      <c r="J908" s="417"/>
      <c r="K908" s="417"/>
      <c r="L908" s="417"/>
      <c r="M908" s="417"/>
      <c r="N908" s="417"/>
      <c r="O908" s="417"/>
      <c r="P908" s="417"/>
      <c r="Q908" s="417"/>
      <c r="R908" s="417"/>
      <c r="S908" s="417"/>
      <c r="T908" s="417"/>
      <c r="U908" s="417"/>
      <c r="V908" s="417"/>
      <c r="W908" s="417"/>
      <c r="X908" s="417"/>
      <c r="Y908" s="417"/>
      <c r="Z908" s="417"/>
    </row>
    <row r="909" spans="1:26" ht="12.75" customHeight="1">
      <c r="A909" s="417"/>
      <c r="B909" s="417"/>
      <c r="C909" s="417"/>
      <c r="D909" s="417"/>
      <c r="E909" s="418"/>
      <c r="F909" s="417"/>
      <c r="G909" s="417"/>
      <c r="H909" s="417"/>
      <c r="I909" s="417"/>
      <c r="J909" s="417"/>
      <c r="K909" s="417"/>
      <c r="L909" s="417"/>
      <c r="M909" s="417"/>
      <c r="N909" s="417"/>
      <c r="O909" s="417"/>
      <c r="P909" s="417"/>
      <c r="Q909" s="417"/>
      <c r="R909" s="417"/>
      <c r="S909" s="417"/>
      <c r="T909" s="417"/>
      <c r="U909" s="417"/>
      <c r="V909" s="417"/>
      <c r="W909" s="417"/>
      <c r="X909" s="417"/>
      <c r="Y909" s="417"/>
      <c r="Z909" s="417"/>
    </row>
    <row r="910" spans="1:26" ht="12.75" customHeight="1">
      <c r="A910" s="417"/>
      <c r="B910" s="417"/>
      <c r="C910" s="417"/>
      <c r="D910" s="417"/>
      <c r="E910" s="418"/>
      <c r="F910" s="417"/>
      <c r="G910" s="417"/>
      <c r="H910" s="417"/>
      <c r="I910" s="417"/>
      <c r="J910" s="417"/>
      <c r="K910" s="417"/>
      <c r="L910" s="417"/>
      <c r="M910" s="417"/>
      <c r="N910" s="417"/>
      <c r="O910" s="417"/>
      <c r="P910" s="417"/>
      <c r="Q910" s="417"/>
      <c r="R910" s="417"/>
      <c r="S910" s="417"/>
      <c r="T910" s="417"/>
      <c r="U910" s="417"/>
      <c r="V910" s="417"/>
      <c r="W910" s="417"/>
      <c r="X910" s="417"/>
      <c r="Y910" s="417"/>
      <c r="Z910" s="417"/>
    </row>
    <row r="911" spans="1:26" ht="12.75" customHeight="1">
      <c r="A911" s="417"/>
      <c r="B911" s="417"/>
      <c r="C911" s="417"/>
      <c r="D911" s="417"/>
      <c r="E911" s="418"/>
      <c r="F911" s="417"/>
      <c r="G911" s="417"/>
      <c r="H911" s="417"/>
      <c r="I911" s="417"/>
      <c r="J911" s="417"/>
      <c r="K911" s="417"/>
      <c r="L911" s="417"/>
      <c r="M911" s="417"/>
      <c r="N911" s="417"/>
      <c r="O911" s="417"/>
      <c r="P911" s="417"/>
      <c r="Q911" s="417"/>
      <c r="R911" s="417"/>
      <c r="S911" s="417"/>
      <c r="T911" s="417"/>
      <c r="U911" s="417"/>
      <c r="V911" s="417"/>
      <c r="W911" s="417"/>
      <c r="X911" s="417"/>
      <c r="Y911" s="417"/>
      <c r="Z911" s="417"/>
    </row>
    <row r="912" spans="1:26" ht="12.75" customHeight="1">
      <c r="A912" s="417"/>
      <c r="B912" s="417"/>
      <c r="C912" s="417"/>
      <c r="D912" s="417"/>
      <c r="E912" s="418"/>
      <c r="F912" s="417"/>
      <c r="G912" s="417"/>
      <c r="H912" s="417"/>
      <c r="I912" s="417"/>
      <c r="J912" s="417"/>
      <c r="K912" s="417"/>
      <c r="L912" s="417"/>
      <c r="M912" s="417"/>
      <c r="N912" s="417"/>
      <c r="O912" s="417"/>
      <c r="P912" s="417"/>
      <c r="Q912" s="417"/>
      <c r="R912" s="417"/>
      <c r="S912" s="417"/>
      <c r="T912" s="417"/>
      <c r="U912" s="417"/>
      <c r="V912" s="417"/>
      <c r="W912" s="417"/>
      <c r="X912" s="417"/>
      <c r="Y912" s="417"/>
      <c r="Z912" s="417"/>
    </row>
    <row r="913" spans="1:26" ht="12.75" customHeight="1">
      <c r="A913" s="417"/>
      <c r="B913" s="417"/>
      <c r="C913" s="417"/>
      <c r="D913" s="417"/>
      <c r="E913" s="418"/>
      <c r="F913" s="417"/>
      <c r="G913" s="417"/>
      <c r="H913" s="417"/>
      <c r="I913" s="417"/>
      <c r="J913" s="417"/>
      <c r="K913" s="417"/>
      <c r="L913" s="417"/>
      <c r="M913" s="417"/>
      <c r="N913" s="417"/>
      <c r="O913" s="417"/>
      <c r="P913" s="417"/>
      <c r="Q913" s="417"/>
      <c r="R913" s="417"/>
      <c r="S913" s="417"/>
      <c r="T913" s="417"/>
      <c r="U913" s="417"/>
      <c r="V913" s="417"/>
      <c r="W913" s="417"/>
      <c r="X913" s="417"/>
      <c r="Y913" s="417"/>
      <c r="Z913" s="417"/>
    </row>
    <row r="914" spans="1:26" ht="12.75" customHeight="1">
      <c r="A914" s="417"/>
      <c r="B914" s="417"/>
      <c r="C914" s="417"/>
      <c r="D914" s="417"/>
      <c r="E914" s="418"/>
      <c r="F914" s="417"/>
      <c r="G914" s="417"/>
      <c r="H914" s="417"/>
      <c r="I914" s="417"/>
      <c r="J914" s="417"/>
      <c r="K914" s="417"/>
      <c r="L914" s="417"/>
      <c r="M914" s="417"/>
      <c r="N914" s="417"/>
      <c r="O914" s="417"/>
      <c r="P914" s="417"/>
      <c r="Q914" s="417"/>
      <c r="R914" s="417"/>
      <c r="S914" s="417"/>
      <c r="T914" s="417"/>
      <c r="U914" s="417"/>
      <c r="V914" s="417"/>
      <c r="W914" s="417"/>
      <c r="X914" s="417"/>
      <c r="Y914" s="417"/>
      <c r="Z914" s="417"/>
    </row>
    <row r="915" spans="1:26" ht="12.75" customHeight="1">
      <c r="A915" s="417"/>
      <c r="B915" s="417"/>
      <c r="C915" s="417"/>
      <c r="D915" s="417"/>
      <c r="E915" s="418"/>
      <c r="F915" s="417"/>
      <c r="G915" s="417"/>
      <c r="H915" s="417"/>
      <c r="I915" s="417"/>
      <c r="J915" s="417"/>
      <c r="K915" s="417"/>
      <c r="L915" s="417"/>
      <c r="M915" s="417"/>
      <c r="N915" s="417"/>
      <c r="O915" s="417"/>
      <c r="P915" s="417"/>
      <c r="Q915" s="417"/>
      <c r="R915" s="417"/>
      <c r="S915" s="417"/>
      <c r="T915" s="417"/>
      <c r="U915" s="417"/>
      <c r="V915" s="417"/>
      <c r="W915" s="417"/>
      <c r="X915" s="417"/>
      <c r="Y915" s="417"/>
      <c r="Z915" s="417"/>
    </row>
    <row r="916" spans="1:26" ht="12.75" customHeight="1">
      <c r="A916" s="417"/>
      <c r="B916" s="417"/>
      <c r="C916" s="417"/>
      <c r="D916" s="417"/>
      <c r="E916" s="418"/>
      <c r="F916" s="417"/>
      <c r="G916" s="417"/>
      <c r="H916" s="417"/>
      <c r="I916" s="417"/>
      <c r="J916" s="417"/>
      <c r="K916" s="417"/>
      <c r="L916" s="417"/>
      <c r="M916" s="417"/>
      <c r="N916" s="417"/>
      <c r="O916" s="417"/>
      <c r="P916" s="417"/>
      <c r="Q916" s="417"/>
      <c r="R916" s="417"/>
      <c r="S916" s="417"/>
      <c r="T916" s="417"/>
      <c r="U916" s="417"/>
      <c r="V916" s="417"/>
      <c r="W916" s="417"/>
      <c r="X916" s="417"/>
      <c r="Y916" s="417"/>
      <c r="Z916" s="417"/>
    </row>
    <row r="917" spans="1:26" ht="12.75" customHeight="1">
      <c r="A917" s="417"/>
      <c r="B917" s="417"/>
      <c r="C917" s="417"/>
      <c r="D917" s="417"/>
      <c r="E917" s="418"/>
      <c r="F917" s="417"/>
      <c r="G917" s="417"/>
      <c r="H917" s="417"/>
      <c r="I917" s="417"/>
      <c r="J917" s="417"/>
      <c r="K917" s="417"/>
      <c r="L917" s="417"/>
      <c r="M917" s="417"/>
      <c r="N917" s="417"/>
      <c r="O917" s="417"/>
      <c r="P917" s="417"/>
      <c r="Q917" s="417"/>
      <c r="R917" s="417"/>
      <c r="S917" s="417"/>
      <c r="T917" s="417"/>
      <c r="U917" s="417"/>
      <c r="V917" s="417"/>
      <c r="W917" s="417"/>
      <c r="X917" s="417"/>
      <c r="Y917" s="417"/>
      <c r="Z917" s="417"/>
    </row>
    <row r="918" spans="1:26" ht="12.75" customHeight="1">
      <c r="A918" s="417"/>
      <c r="B918" s="417"/>
      <c r="C918" s="417"/>
      <c r="D918" s="417"/>
      <c r="E918" s="418"/>
      <c r="F918" s="417"/>
      <c r="G918" s="417"/>
      <c r="H918" s="417"/>
      <c r="I918" s="417"/>
      <c r="J918" s="417"/>
      <c r="K918" s="417"/>
      <c r="L918" s="417"/>
      <c r="M918" s="417"/>
      <c r="N918" s="417"/>
      <c r="O918" s="417"/>
      <c r="P918" s="417"/>
      <c r="Q918" s="417"/>
      <c r="R918" s="417"/>
      <c r="S918" s="417"/>
      <c r="T918" s="417"/>
      <c r="U918" s="417"/>
      <c r="V918" s="417"/>
      <c r="W918" s="417"/>
      <c r="X918" s="417"/>
      <c r="Y918" s="417"/>
      <c r="Z918" s="417"/>
    </row>
    <row r="919" spans="1:26" ht="12.75" customHeight="1">
      <c r="A919" s="417"/>
      <c r="B919" s="417"/>
      <c r="C919" s="417"/>
      <c r="D919" s="417"/>
      <c r="E919" s="418"/>
      <c r="F919" s="417"/>
      <c r="G919" s="417"/>
      <c r="H919" s="417"/>
      <c r="I919" s="417"/>
      <c r="J919" s="417"/>
      <c r="K919" s="417"/>
      <c r="L919" s="417"/>
      <c r="M919" s="417"/>
      <c r="N919" s="417"/>
      <c r="O919" s="417"/>
      <c r="P919" s="417"/>
      <c r="Q919" s="417"/>
      <c r="R919" s="417"/>
      <c r="S919" s="417"/>
      <c r="T919" s="417"/>
      <c r="U919" s="417"/>
      <c r="V919" s="417"/>
      <c r="W919" s="417"/>
      <c r="X919" s="417"/>
      <c r="Y919" s="417"/>
      <c r="Z919" s="417"/>
    </row>
    <row r="920" spans="1:26" ht="12.75" customHeight="1">
      <c r="A920" s="417"/>
      <c r="B920" s="417"/>
      <c r="C920" s="417"/>
      <c r="D920" s="417"/>
      <c r="E920" s="418"/>
      <c r="F920" s="417"/>
      <c r="G920" s="417"/>
      <c r="H920" s="417"/>
      <c r="I920" s="417"/>
      <c r="J920" s="417"/>
      <c r="K920" s="417"/>
      <c r="L920" s="417"/>
      <c r="M920" s="417"/>
      <c r="N920" s="417"/>
      <c r="O920" s="417"/>
      <c r="P920" s="417"/>
      <c r="Q920" s="417"/>
      <c r="R920" s="417"/>
      <c r="S920" s="417"/>
      <c r="T920" s="417"/>
      <c r="U920" s="417"/>
      <c r="V920" s="417"/>
      <c r="W920" s="417"/>
      <c r="X920" s="417"/>
      <c r="Y920" s="417"/>
      <c r="Z920" s="417"/>
    </row>
    <row r="921" spans="1:26" ht="12.75" customHeight="1">
      <c r="A921" s="417"/>
      <c r="B921" s="417"/>
      <c r="C921" s="417"/>
      <c r="D921" s="417"/>
      <c r="E921" s="418"/>
      <c r="F921" s="417"/>
      <c r="G921" s="417"/>
      <c r="H921" s="417"/>
      <c r="I921" s="417"/>
      <c r="J921" s="417"/>
      <c r="K921" s="417"/>
      <c r="L921" s="417"/>
      <c r="M921" s="417"/>
      <c r="N921" s="417"/>
      <c r="O921" s="417"/>
      <c r="P921" s="417"/>
      <c r="Q921" s="417"/>
      <c r="R921" s="417"/>
      <c r="S921" s="417"/>
      <c r="T921" s="417"/>
      <c r="U921" s="417"/>
      <c r="V921" s="417"/>
      <c r="W921" s="417"/>
      <c r="X921" s="417"/>
      <c r="Y921" s="417"/>
      <c r="Z921" s="417"/>
    </row>
    <row r="922" spans="1:26" ht="12.75" customHeight="1">
      <c r="A922" s="417"/>
      <c r="B922" s="417"/>
      <c r="C922" s="417"/>
      <c r="D922" s="417"/>
      <c r="E922" s="418"/>
      <c r="F922" s="417"/>
      <c r="G922" s="417"/>
      <c r="H922" s="417"/>
      <c r="I922" s="417"/>
      <c r="J922" s="417"/>
      <c r="K922" s="417"/>
      <c r="L922" s="417"/>
      <c r="M922" s="417"/>
      <c r="N922" s="417"/>
      <c r="O922" s="417"/>
      <c r="P922" s="417"/>
      <c r="Q922" s="417"/>
      <c r="R922" s="417"/>
      <c r="S922" s="417"/>
      <c r="T922" s="417"/>
      <c r="U922" s="417"/>
      <c r="V922" s="417"/>
      <c r="W922" s="417"/>
      <c r="X922" s="417"/>
      <c r="Y922" s="417"/>
      <c r="Z922" s="417"/>
    </row>
    <row r="923" spans="1:26" ht="12.75" customHeight="1">
      <c r="A923" s="417"/>
      <c r="B923" s="417"/>
      <c r="C923" s="417"/>
      <c r="D923" s="417"/>
      <c r="E923" s="418"/>
      <c r="F923" s="417"/>
      <c r="G923" s="417"/>
      <c r="H923" s="417"/>
      <c r="I923" s="417"/>
      <c r="J923" s="417"/>
      <c r="K923" s="417"/>
      <c r="L923" s="417"/>
      <c r="M923" s="417"/>
      <c r="N923" s="417"/>
      <c r="O923" s="417"/>
      <c r="P923" s="417"/>
      <c r="Q923" s="417"/>
      <c r="R923" s="417"/>
      <c r="S923" s="417"/>
      <c r="T923" s="417"/>
      <c r="U923" s="417"/>
      <c r="V923" s="417"/>
      <c r="W923" s="417"/>
      <c r="X923" s="417"/>
      <c r="Y923" s="417"/>
      <c r="Z923" s="417"/>
    </row>
    <row r="924" spans="1:26" ht="12.75" customHeight="1">
      <c r="A924" s="417"/>
      <c r="B924" s="417"/>
      <c r="C924" s="417"/>
      <c r="D924" s="417"/>
      <c r="E924" s="418"/>
      <c r="F924" s="417"/>
      <c r="G924" s="417"/>
      <c r="H924" s="417"/>
      <c r="I924" s="417"/>
      <c r="J924" s="417"/>
      <c r="K924" s="417"/>
      <c r="L924" s="417"/>
      <c r="M924" s="417"/>
      <c r="N924" s="417"/>
      <c r="O924" s="417"/>
      <c r="P924" s="417"/>
      <c r="Q924" s="417"/>
      <c r="R924" s="417"/>
      <c r="S924" s="417"/>
      <c r="T924" s="417"/>
      <c r="U924" s="417"/>
      <c r="V924" s="417"/>
      <c r="W924" s="417"/>
      <c r="X924" s="417"/>
      <c r="Y924" s="417"/>
      <c r="Z924" s="417"/>
    </row>
    <row r="925" spans="1:26" ht="12.75" customHeight="1">
      <c r="A925" s="417"/>
      <c r="B925" s="417"/>
      <c r="C925" s="417"/>
      <c r="D925" s="417"/>
      <c r="E925" s="418"/>
      <c r="F925" s="417"/>
      <c r="G925" s="417"/>
      <c r="H925" s="417"/>
      <c r="I925" s="417"/>
      <c r="J925" s="417"/>
      <c r="K925" s="417"/>
      <c r="L925" s="417"/>
      <c r="M925" s="417"/>
      <c r="N925" s="417"/>
      <c r="O925" s="417"/>
      <c r="P925" s="417"/>
      <c r="Q925" s="417"/>
      <c r="R925" s="417"/>
      <c r="S925" s="417"/>
      <c r="T925" s="417"/>
      <c r="U925" s="417"/>
      <c r="V925" s="417"/>
      <c r="W925" s="417"/>
      <c r="X925" s="417"/>
      <c r="Y925" s="417"/>
      <c r="Z925" s="417"/>
    </row>
    <row r="926" spans="1:26" ht="12.75" customHeight="1">
      <c r="A926" s="417"/>
      <c r="B926" s="417"/>
      <c r="C926" s="417"/>
      <c r="D926" s="417"/>
      <c r="E926" s="418"/>
      <c r="F926" s="417"/>
      <c r="G926" s="417"/>
      <c r="H926" s="417"/>
      <c r="I926" s="417"/>
      <c r="J926" s="417"/>
      <c r="K926" s="417"/>
      <c r="L926" s="417"/>
      <c r="M926" s="417"/>
      <c r="N926" s="417"/>
      <c r="O926" s="417"/>
      <c r="P926" s="417"/>
      <c r="Q926" s="417"/>
      <c r="R926" s="417"/>
      <c r="S926" s="417"/>
      <c r="T926" s="417"/>
      <c r="U926" s="417"/>
      <c r="V926" s="417"/>
      <c r="W926" s="417"/>
      <c r="X926" s="417"/>
      <c r="Y926" s="417"/>
      <c r="Z926" s="417"/>
    </row>
    <row r="927" spans="1:26" ht="12.75" customHeight="1">
      <c r="A927" s="417"/>
      <c r="B927" s="417"/>
      <c r="C927" s="417"/>
      <c r="D927" s="417"/>
      <c r="E927" s="418"/>
      <c r="F927" s="417"/>
      <c r="G927" s="417"/>
      <c r="H927" s="417"/>
      <c r="I927" s="417"/>
      <c r="J927" s="417"/>
      <c r="K927" s="417"/>
      <c r="L927" s="417"/>
      <c r="M927" s="417"/>
      <c r="N927" s="417"/>
      <c r="O927" s="417"/>
      <c r="P927" s="417"/>
      <c r="Q927" s="417"/>
      <c r="R927" s="417"/>
      <c r="S927" s="417"/>
      <c r="T927" s="417"/>
      <c r="U927" s="417"/>
      <c r="V927" s="417"/>
      <c r="W927" s="417"/>
      <c r="X927" s="417"/>
      <c r="Y927" s="417"/>
      <c r="Z927" s="417"/>
    </row>
    <row r="928" spans="1:26" ht="12.75" customHeight="1">
      <c r="A928" s="417"/>
      <c r="B928" s="417"/>
      <c r="C928" s="417"/>
      <c r="D928" s="417"/>
      <c r="E928" s="418"/>
      <c r="F928" s="417"/>
      <c r="G928" s="417"/>
      <c r="H928" s="417"/>
      <c r="I928" s="417"/>
      <c r="J928" s="417"/>
      <c r="K928" s="417"/>
      <c r="L928" s="417"/>
      <c r="M928" s="417"/>
      <c r="N928" s="417"/>
      <c r="O928" s="417"/>
      <c r="P928" s="417"/>
      <c r="Q928" s="417"/>
      <c r="R928" s="417"/>
      <c r="S928" s="417"/>
      <c r="T928" s="417"/>
      <c r="U928" s="417"/>
      <c r="V928" s="417"/>
      <c r="W928" s="417"/>
      <c r="X928" s="417"/>
      <c r="Y928" s="417"/>
      <c r="Z928" s="417"/>
    </row>
    <row r="929" spans="1:26" ht="12.75" customHeight="1">
      <c r="A929" s="417"/>
      <c r="B929" s="417"/>
      <c r="C929" s="417"/>
      <c r="D929" s="417"/>
      <c r="E929" s="418"/>
      <c r="F929" s="417"/>
      <c r="G929" s="417"/>
      <c r="H929" s="417"/>
      <c r="I929" s="417"/>
      <c r="J929" s="417"/>
      <c r="K929" s="417"/>
      <c r="L929" s="417"/>
      <c r="M929" s="417"/>
      <c r="N929" s="417"/>
      <c r="O929" s="417"/>
      <c r="P929" s="417"/>
      <c r="Q929" s="417"/>
      <c r="R929" s="417"/>
      <c r="S929" s="417"/>
      <c r="T929" s="417"/>
      <c r="U929" s="417"/>
      <c r="V929" s="417"/>
      <c r="W929" s="417"/>
      <c r="X929" s="417"/>
      <c r="Y929" s="417"/>
      <c r="Z929" s="417"/>
    </row>
    <row r="930" spans="1:26" ht="12.75" customHeight="1">
      <c r="A930" s="417"/>
      <c r="B930" s="417"/>
      <c r="C930" s="417"/>
      <c r="D930" s="417"/>
      <c r="E930" s="418"/>
      <c r="F930" s="417"/>
      <c r="G930" s="417"/>
      <c r="H930" s="417"/>
      <c r="I930" s="417"/>
      <c r="J930" s="417"/>
      <c r="K930" s="417"/>
      <c r="L930" s="417"/>
      <c r="M930" s="417"/>
      <c r="N930" s="417"/>
      <c r="O930" s="417"/>
      <c r="P930" s="417"/>
      <c r="Q930" s="417"/>
      <c r="R930" s="417"/>
      <c r="S930" s="417"/>
      <c r="T930" s="417"/>
      <c r="U930" s="417"/>
      <c r="V930" s="417"/>
      <c r="W930" s="417"/>
      <c r="X930" s="417"/>
      <c r="Y930" s="417"/>
      <c r="Z930" s="417"/>
    </row>
    <row r="931" spans="1:26" ht="12.75" customHeight="1">
      <c r="A931" s="417"/>
      <c r="B931" s="417"/>
      <c r="C931" s="417"/>
      <c r="D931" s="417"/>
      <c r="E931" s="418"/>
      <c r="F931" s="417"/>
      <c r="G931" s="417"/>
      <c r="H931" s="417"/>
      <c r="I931" s="417"/>
      <c r="J931" s="417"/>
      <c r="K931" s="417"/>
      <c r="L931" s="417"/>
      <c r="M931" s="417"/>
      <c r="N931" s="417"/>
      <c r="O931" s="417"/>
      <c r="P931" s="417"/>
      <c r="Q931" s="417"/>
      <c r="R931" s="417"/>
      <c r="S931" s="417"/>
      <c r="T931" s="417"/>
      <c r="U931" s="417"/>
      <c r="V931" s="417"/>
      <c r="W931" s="417"/>
      <c r="X931" s="417"/>
      <c r="Y931" s="417"/>
      <c r="Z931" s="417"/>
    </row>
    <row r="932" spans="1:26" ht="12.75" customHeight="1">
      <c r="A932" s="417"/>
      <c r="B932" s="417"/>
      <c r="C932" s="417"/>
      <c r="D932" s="417"/>
      <c r="E932" s="418"/>
      <c r="F932" s="417"/>
      <c r="G932" s="417"/>
      <c r="H932" s="417"/>
      <c r="I932" s="417"/>
      <c r="J932" s="417"/>
      <c r="K932" s="417"/>
      <c r="L932" s="417"/>
      <c r="M932" s="417"/>
      <c r="N932" s="417"/>
      <c r="O932" s="417"/>
      <c r="P932" s="417"/>
      <c r="Q932" s="417"/>
      <c r="R932" s="417"/>
      <c r="S932" s="417"/>
      <c r="T932" s="417"/>
      <c r="U932" s="417"/>
      <c r="V932" s="417"/>
      <c r="W932" s="417"/>
      <c r="X932" s="417"/>
      <c r="Y932" s="417"/>
      <c r="Z932" s="417"/>
    </row>
    <row r="933" spans="1:26" ht="12.75" customHeight="1">
      <c r="A933" s="417"/>
      <c r="B933" s="417"/>
      <c r="C933" s="417"/>
      <c r="D933" s="417"/>
      <c r="E933" s="418"/>
      <c r="F933" s="417"/>
      <c r="G933" s="417"/>
      <c r="H933" s="417"/>
      <c r="I933" s="417"/>
      <c r="J933" s="417"/>
      <c r="K933" s="417"/>
      <c r="L933" s="417"/>
      <c r="M933" s="417"/>
      <c r="N933" s="417"/>
      <c r="O933" s="417"/>
      <c r="P933" s="417"/>
      <c r="Q933" s="417"/>
      <c r="R933" s="417"/>
      <c r="S933" s="417"/>
      <c r="T933" s="417"/>
      <c r="U933" s="417"/>
      <c r="V933" s="417"/>
      <c r="W933" s="417"/>
      <c r="X933" s="417"/>
      <c r="Y933" s="417"/>
      <c r="Z933" s="417"/>
    </row>
    <row r="934" spans="1:26" ht="12.75" customHeight="1">
      <c r="A934" s="417"/>
      <c r="B934" s="417"/>
      <c r="C934" s="417"/>
      <c r="D934" s="417"/>
      <c r="E934" s="418"/>
      <c r="F934" s="417"/>
      <c r="G934" s="417"/>
      <c r="H934" s="417"/>
      <c r="I934" s="417"/>
      <c r="J934" s="417"/>
      <c r="K934" s="417"/>
      <c r="L934" s="417"/>
      <c r="M934" s="417"/>
      <c r="N934" s="417"/>
      <c r="O934" s="417"/>
      <c r="P934" s="417"/>
      <c r="Q934" s="417"/>
      <c r="R934" s="417"/>
      <c r="S934" s="417"/>
      <c r="T934" s="417"/>
      <c r="U934" s="417"/>
      <c r="V934" s="417"/>
      <c r="W934" s="417"/>
      <c r="X934" s="417"/>
      <c r="Y934" s="417"/>
      <c r="Z934" s="417"/>
    </row>
    <row r="935" spans="1:26" ht="12.75" customHeight="1">
      <c r="A935" s="417"/>
      <c r="B935" s="417"/>
      <c r="C935" s="417"/>
      <c r="D935" s="417"/>
      <c r="E935" s="418"/>
      <c r="F935" s="417"/>
      <c r="G935" s="417"/>
      <c r="H935" s="417"/>
      <c r="I935" s="417"/>
      <c r="J935" s="417"/>
      <c r="K935" s="417"/>
      <c r="L935" s="417"/>
      <c r="M935" s="417"/>
      <c r="N935" s="417"/>
      <c r="O935" s="417"/>
      <c r="P935" s="417"/>
      <c r="Q935" s="417"/>
      <c r="R935" s="417"/>
      <c r="S935" s="417"/>
      <c r="T935" s="417"/>
      <c r="U935" s="417"/>
      <c r="V935" s="417"/>
      <c r="W935" s="417"/>
      <c r="X935" s="417"/>
      <c r="Y935" s="417"/>
      <c r="Z935" s="417"/>
    </row>
    <row r="936" spans="1:26" ht="12.75" customHeight="1">
      <c r="A936" s="417"/>
      <c r="B936" s="417"/>
      <c r="C936" s="417"/>
      <c r="D936" s="417"/>
      <c r="E936" s="418"/>
      <c r="F936" s="417"/>
      <c r="G936" s="417"/>
      <c r="H936" s="417"/>
      <c r="I936" s="417"/>
      <c r="J936" s="417"/>
      <c r="K936" s="417"/>
      <c r="L936" s="417"/>
      <c r="M936" s="417"/>
      <c r="N936" s="417"/>
      <c r="O936" s="417"/>
      <c r="P936" s="417"/>
      <c r="Q936" s="417"/>
      <c r="R936" s="417"/>
      <c r="S936" s="417"/>
      <c r="T936" s="417"/>
      <c r="U936" s="417"/>
      <c r="V936" s="417"/>
      <c r="W936" s="417"/>
      <c r="X936" s="417"/>
      <c r="Y936" s="417"/>
      <c r="Z936" s="417"/>
    </row>
    <row r="937" spans="1:26" ht="12.75" customHeight="1">
      <c r="A937" s="417"/>
      <c r="B937" s="417"/>
      <c r="C937" s="417"/>
      <c r="D937" s="417"/>
      <c r="E937" s="418"/>
      <c r="F937" s="417"/>
      <c r="G937" s="417"/>
      <c r="H937" s="417"/>
      <c r="I937" s="417"/>
      <c r="J937" s="417"/>
      <c r="K937" s="417"/>
      <c r="L937" s="417"/>
      <c r="M937" s="417"/>
      <c r="N937" s="417"/>
      <c r="O937" s="417"/>
      <c r="P937" s="417"/>
      <c r="Q937" s="417"/>
      <c r="R937" s="417"/>
      <c r="S937" s="417"/>
      <c r="T937" s="417"/>
      <c r="U937" s="417"/>
      <c r="V937" s="417"/>
      <c r="W937" s="417"/>
      <c r="X937" s="417"/>
      <c r="Y937" s="417"/>
      <c r="Z937" s="417"/>
    </row>
    <row r="938" spans="1:26" ht="12.75" customHeight="1">
      <c r="A938" s="417"/>
      <c r="B938" s="417"/>
      <c r="C938" s="417"/>
      <c r="D938" s="417"/>
      <c r="E938" s="418"/>
      <c r="F938" s="417"/>
      <c r="G938" s="417"/>
      <c r="H938" s="417"/>
      <c r="I938" s="417"/>
      <c r="J938" s="417"/>
      <c r="K938" s="417"/>
      <c r="L938" s="417"/>
      <c r="M938" s="417"/>
      <c r="N938" s="417"/>
      <c r="O938" s="417"/>
      <c r="P938" s="417"/>
      <c r="Q938" s="417"/>
      <c r="R938" s="417"/>
      <c r="S938" s="417"/>
      <c r="T938" s="417"/>
      <c r="U938" s="417"/>
      <c r="V938" s="417"/>
      <c r="W938" s="417"/>
      <c r="X938" s="417"/>
      <c r="Y938" s="417"/>
      <c r="Z938" s="417"/>
    </row>
    <row r="939" spans="1:26" ht="12.75" customHeight="1">
      <c r="A939" s="417"/>
      <c r="B939" s="417"/>
      <c r="C939" s="417"/>
      <c r="D939" s="417"/>
      <c r="E939" s="418"/>
      <c r="F939" s="417"/>
      <c r="G939" s="417"/>
      <c r="H939" s="417"/>
      <c r="I939" s="417"/>
      <c r="J939" s="417"/>
      <c r="K939" s="417"/>
      <c r="L939" s="417"/>
      <c r="M939" s="417"/>
      <c r="N939" s="417"/>
      <c r="O939" s="417"/>
      <c r="P939" s="417"/>
      <c r="Q939" s="417"/>
      <c r="R939" s="417"/>
      <c r="S939" s="417"/>
      <c r="T939" s="417"/>
      <c r="U939" s="417"/>
      <c r="V939" s="417"/>
      <c r="W939" s="417"/>
      <c r="X939" s="417"/>
      <c r="Y939" s="417"/>
      <c r="Z939" s="417"/>
    </row>
    <row r="940" spans="1:26" ht="12.75" customHeight="1">
      <c r="A940" s="417"/>
      <c r="B940" s="417"/>
      <c r="C940" s="417"/>
      <c r="D940" s="417"/>
      <c r="E940" s="418"/>
      <c r="F940" s="417"/>
      <c r="G940" s="417"/>
      <c r="H940" s="417"/>
      <c r="I940" s="417"/>
      <c r="J940" s="417"/>
      <c r="K940" s="417"/>
      <c r="L940" s="417"/>
      <c r="M940" s="417"/>
      <c r="N940" s="417"/>
      <c r="O940" s="417"/>
      <c r="P940" s="417"/>
      <c r="Q940" s="417"/>
      <c r="R940" s="417"/>
      <c r="S940" s="417"/>
      <c r="T940" s="417"/>
      <c r="U940" s="417"/>
      <c r="V940" s="417"/>
      <c r="W940" s="417"/>
      <c r="X940" s="417"/>
      <c r="Y940" s="417"/>
      <c r="Z940" s="417"/>
    </row>
    <row r="941" spans="1:26" ht="12.75" customHeight="1">
      <c r="A941" s="417"/>
      <c r="B941" s="417"/>
      <c r="C941" s="417"/>
      <c r="D941" s="417"/>
      <c r="E941" s="418"/>
      <c r="F941" s="417"/>
      <c r="G941" s="417"/>
      <c r="H941" s="417"/>
      <c r="I941" s="417"/>
      <c r="J941" s="417"/>
      <c r="K941" s="417"/>
      <c r="L941" s="417"/>
      <c r="M941" s="417"/>
      <c r="N941" s="417"/>
      <c r="O941" s="417"/>
      <c r="P941" s="417"/>
      <c r="Q941" s="417"/>
      <c r="R941" s="417"/>
      <c r="S941" s="417"/>
      <c r="T941" s="417"/>
      <c r="U941" s="417"/>
      <c r="V941" s="417"/>
      <c r="W941" s="417"/>
      <c r="X941" s="417"/>
      <c r="Y941" s="417"/>
      <c r="Z941" s="417"/>
    </row>
    <row r="942" spans="1:26" ht="12.75" customHeight="1">
      <c r="A942" s="417"/>
      <c r="B942" s="417"/>
      <c r="C942" s="417"/>
      <c r="D942" s="417"/>
      <c r="E942" s="418"/>
      <c r="F942" s="417"/>
      <c r="G942" s="417"/>
      <c r="H942" s="417"/>
      <c r="I942" s="417"/>
      <c r="J942" s="417"/>
      <c r="K942" s="417"/>
      <c r="L942" s="417"/>
      <c r="M942" s="417"/>
      <c r="N942" s="417"/>
      <c r="O942" s="417"/>
      <c r="P942" s="417"/>
      <c r="Q942" s="417"/>
      <c r="R942" s="417"/>
      <c r="S942" s="417"/>
      <c r="T942" s="417"/>
      <c r="U942" s="417"/>
      <c r="V942" s="417"/>
      <c r="W942" s="417"/>
      <c r="X942" s="417"/>
      <c r="Y942" s="417"/>
      <c r="Z942" s="417"/>
    </row>
    <row r="943" spans="1:26" ht="12.75" customHeight="1">
      <c r="A943" s="417"/>
      <c r="B943" s="417"/>
      <c r="C943" s="417"/>
      <c r="D943" s="417"/>
      <c r="E943" s="418"/>
      <c r="F943" s="417"/>
      <c r="G943" s="417"/>
      <c r="H943" s="417"/>
      <c r="I943" s="417"/>
      <c r="J943" s="417"/>
      <c r="K943" s="417"/>
      <c r="L943" s="417"/>
      <c r="M943" s="417"/>
      <c r="N943" s="417"/>
      <c r="O943" s="417"/>
      <c r="P943" s="417"/>
      <c r="Q943" s="417"/>
      <c r="R943" s="417"/>
      <c r="S943" s="417"/>
      <c r="T943" s="417"/>
      <c r="U943" s="417"/>
      <c r="V943" s="417"/>
      <c r="W943" s="417"/>
      <c r="X943" s="417"/>
      <c r="Y943" s="417"/>
      <c r="Z943" s="417"/>
    </row>
    <row r="944" spans="1:26" ht="12.75" customHeight="1">
      <c r="A944" s="417"/>
      <c r="B944" s="417"/>
      <c r="C944" s="417"/>
      <c r="D944" s="417"/>
      <c r="E944" s="418"/>
      <c r="F944" s="417"/>
      <c r="G944" s="417"/>
      <c r="H944" s="417"/>
      <c r="I944" s="417"/>
      <c r="J944" s="417"/>
      <c r="K944" s="417"/>
      <c r="L944" s="417"/>
      <c r="M944" s="417"/>
      <c r="N944" s="417"/>
      <c r="O944" s="417"/>
      <c r="P944" s="417"/>
      <c r="Q944" s="417"/>
      <c r="R944" s="417"/>
      <c r="S944" s="417"/>
      <c r="T944" s="417"/>
      <c r="U944" s="417"/>
      <c r="V944" s="417"/>
      <c r="W944" s="417"/>
      <c r="X944" s="417"/>
      <c r="Y944" s="417"/>
      <c r="Z944" s="417"/>
    </row>
    <row r="945" spans="1:26" ht="12.75" customHeight="1">
      <c r="A945" s="417"/>
      <c r="B945" s="417"/>
      <c r="C945" s="417"/>
      <c r="D945" s="417"/>
      <c r="E945" s="418"/>
      <c r="F945" s="417"/>
      <c r="G945" s="417"/>
      <c r="H945" s="417"/>
      <c r="I945" s="417"/>
      <c r="J945" s="417"/>
      <c r="K945" s="417"/>
      <c r="L945" s="417"/>
      <c r="M945" s="417"/>
      <c r="N945" s="417"/>
      <c r="O945" s="417"/>
      <c r="P945" s="417"/>
      <c r="Q945" s="417"/>
      <c r="R945" s="417"/>
      <c r="S945" s="417"/>
      <c r="T945" s="417"/>
      <c r="U945" s="417"/>
      <c r="V945" s="417"/>
      <c r="W945" s="417"/>
      <c r="X945" s="417"/>
      <c r="Y945" s="417"/>
      <c r="Z945" s="417"/>
    </row>
    <row r="946" spans="1:26" ht="12.75" customHeight="1">
      <c r="A946" s="417"/>
      <c r="B946" s="417"/>
      <c r="C946" s="417"/>
      <c r="D946" s="417"/>
      <c r="E946" s="418"/>
      <c r="F946" s="417"/>
      <c r="G946" s="417"/>
      <c r="H946" s="417"/>
      <c r="I946" s="417"/>
      <c r="J946" s="417"/>
      <c r="K946" s="417"/>
      <c r="L946" s="417"/>
      <c r="M946" s="417"/>
      <c r="N946" s="417"/>
      <c r="O946" s="417"/>
      <c r="P946" s="417"/>
      <c r="Q946" s="417"/>
      <c r="R946" s="417"/>
      <c r="S946" s="417"/>
      <c r="T946" s="417"/>
      <c r="U946" s="417"/>
      <c r="V946" s="417"/>
      <c r="W946" s="417"/>
      <c r="X946" s="417"/>
      <c r="Y946" s="417"/>
      <c r="Z946" s="417"/>
    </row>
    <row r="947" spans="1:26" ht="12.75" customHeight="1">
      <c r="A947" s="417"/>
      <c r="B947" s="417"/>
      <c r="C947" s="417"/>
      <c r="D947" s="417"/>
      <c r="E947" s="418"/>
      <c r="F947" s="417"/>
      <c r="G947" s="417"/>
      <c r="H947" s="417"/>
      <c r="I947" s="417"/>
      <c r="J947" s="417"/>
      <c r="K947" s="417"/>
      <c r="L947" s="417"/>
      <c r="M947" s="417"/>
      <c r="N947" s="417"/>
      <c r="O947" s="417"/>
      <c r="P947" s="417"/>
      <c r="Q947" s="417"/>
      <c r="R947" s="417"/>
      <c r="S947" s="417"/>
      <c r="T947" s="417"/>
      <c r="U947" s="417"/>
      <c r="V947" s="417"/>
      <c r="W947" s="417"/>
      <c r="X947" s="417"/>
      <c r="Y947" s="417"/>
      <c r="Z947" s="417"/>
    </row>
    <row r="948" spans="1:26" ht="12.75" customHeight="1">
      <c r="A948" s="417"/>
      <c r="B948" s="417"/>
      <c r="C948" s="417"/>
      <c r="D948" s="417"/>
      <c r="E948" s="418"/>
      <c r="F948" s="417"/>
      <c r="G948" s="417"/>
      <c r="H948" s="417"/>
      <c r="I948" s="417"/>
      <c r="J948" s="417"/>
      <c r="K948" s="417"/>
      <c r="L948" s="417"/>
      <c r="M948" s="417"/>
      <c r="N948" s="417"/>
      <c r="O948" s="417"/>
      <c r="P948" s="417"/>
      <c r="Q948" s="417"/>
      <c r="R948" s="417"/>
      <c r="S948" s="417"/>
      <c r="T948" s="417"/>
      <c r="U948" s="417"/>
      <c r="V948" s="417"/>
      <c r="W948" s="417"/>
      <c r="X948" s="417"/>
      <c r="Y948" s="417"/>
      <c r="Z948" s="417"/>
    </row>
    <row r="949" spans="1:26" ht="12.75" customHeight="1">
      <c r="A949" s="417"/>
      <c r="B949" s="417"/>
      <c r="C949" s="417"/>
      <c r="D949" s="417"/>
      <c r="E949" s="418"/>
      <c r="F949" s="417"/>
      <c r="G949" s="417"/>
      <c r="H949" s="417"/>
      <c r="I949" s="417"/>
      <c r="J949" s="417"/>
      <c r="K949" s="417"/>
      <c r="L949" s="417"/>
      <c r="M949" s="417"/>
      <c r="N949" s="417"/>
      <c r="O949" s="417"/>
      <c r="P949" s="417"/>
      <c r="Q949" s="417"/>
      <c r="R949" s="417"/>
      <c r="S949" s="417"/>
      <c r="T949" s="417"/>
      <c r="U949" s="417"/>
      <c r="V949" s="417"/>
      <c r="W949" s="417"/>
      <c r="X949" s="417"/>
      <c r="Y949" s="417"/>
      <c r="Z949" s="417"/>
    </row>
    <row r="950" spans="1:26" ht="12.75" customHeight="1">
      <c r="A950" s="417"/>
      <c r="B950" s="417"/>
      <c r="C950" s="417"/>
      <c r="D950" s="417"/>
      <c r="E950" s="418"/>
      <c r="F950" s="417"/>
      <c r="G950" s="417"/>
      <c r="H950" s="417"/>
      <c r="I950" s="417"/>
      <c r="J950" s="417"/>
      <c r="K950" s="417"/>
      <c r="L950" s="417"/>
      <c r="M950" s="417"/>
      <c r="N950" s="417"/>
      <c r="O950" s="417"/>
      <c r="P950" s="417"/>
      <c r="Q950" s="417"/>
      <c r="R950" s="417"/>
      <c r="S950" s="417"/>
      <c r="T950" s="417"/>
      <c r="U950" s="417"/>
      <c r="V950" s="417"/>
      <c r="W950" s="417"/>
      <c r="X950" s="417"/>
      <c r="Y950" s="417"/>
      <c r="Z950" s="417"/>
    </row>
    <row r="951" spans="1:26" ht="12.75" customHeight="1">
      <c r="A951" s="417"/>
      <c r="B951" s="417"/>
      <c r="C951" s="417"/>
      <c r="D951" s="417"/>
      <c r="E951" s="418"/>
      <c r="F951" s="417"/>
      <c r="G951" s="417"/>
      <c r="H951" s="417"/>
      <c r="I951" s="417"/>
      <c r="J951" s="417"/>
      <c r="K951" s="417"/>
      <c r="L951" s="417"/>
      <c r="M951" s="417"/>
      <c r="N951" s="417"/>
      <c r="O951" s="417"/>
      <c r="P951" s="417"/>
      <c r="Q951" s="417"/>
      <c r="R951" s="417"/>
      <c r="S951" s="417"/>
      <c r="T951" s="417"/>
      <c r="U951" s="417"/>
      <c r="V951" s="417"/>
      <c r="W951" s="417"/>
      <c r="X951" s="417"/>
      <c r="Y951" s="417"/>
      <c r="Z951" s="417"/>
    </row>
    <row r="952" spans="1:26" ht="12.75" customHeight="1">
      <c r="A952" s="417"/>
      <c r="B952" s="417"/>
      <c r="C952" s="417"/>
      <c r="D952" s="417"/>
      <c r="E952" s="418"/>
      <c r="F952" s="417"/>
      <c r="G952" s="417"/>
      <c r="H952" s="417"/>
      <c r="I952" s="417"/>
      <c r="J952" s="417"/>
      <c r="K952" s="417"/>
      <c r="L952" s="417"/>
      <c r="M952" s="417"/>
      <c r="N952" s="417"/>
      <c r="O952" s="417"/>
      <c r="P952" s="417"/>
      <c r="Q952" s="417"/>
      <c r="R952" s="417"/>
      <c r="S952" s="417"/>
      <c r="T952" s="417"/>
      <c r="U952" s="417"/>
      <c r="V952" s="417"/>
      <c r="W952" s="417"/>
      <c r="X952" s="417"/>
      <c r="Y952" s="417"/>
      <c r="Z952" s="417"/>
    </row>
    <row r="953" spans="1:26" ht="12.75" customHeight="1">
      <c r="A953" s="417"/>
      <c r="B953" s="417"/>
      <c r="C953" s="417"/>
      <c r="D953" s="417"/>
      <c r="E953" s="418"/>
      <c r="F953" s="417"/>
      <c r="G953" s="417"/>
      <c r="H953" s="417"/>
      <c r="I953" s="417"/>
      <c r="J953" s="417"/>
      <c r="K953" s="417"/>
      <c r="L953" s="417"/>
      <c r="M953" s="417"/>
      <c r="N953" s="417"/>
      <c r="O953" s="417"/>
      <c r="P953" s="417"/>
      <c r="Q953" s="417"/>
      <c r="R953" s="417"/>
      <c r="S953" s="417"/>
      <c r="T953" s="417"/>
      <c r="U953" s="417"/>
      <c r="V953" s="417"/>
      <c r="W953" s="417"/>
      <c r="X953" s="417"/>
      <c r="Y953" s="417"/>
      <c r="Z953" s="417"/>
    </row>
    <row r="954" spans="1:26" ht="12.75" customHeight="1">
      <c r="A954" s="417"/>
      <c r="B954" s="417"/>
      <c r="C954" s="417"/>
      <c r="D954" s="417"/>
      <c r="E954" s="418"/>
      <c r="F954" s="417"/>
      <c r="G954" s="417"/>
      <c r="H954" s="417"/>
      <c r="I954" s="417"/>
      <c r="J954" s="417"/>
      <c r="K954" s="417"/>
      <c r="L954" s="417"/>
      <c r="M954" s="417"/>
      <c r="N954" s="417"/>
      <c r="O954" s="417"/>
      <c r="P954" s="417"/>
      <c r="Q954" s="417"/>
      <c r="R954" s="417"/>
      <c r="S954" s="417"/>
      <c r="T954" s="417"/>
      <c r="U954" s="417"/>
      <c r="V954" s="417"/>
      <c r="W954" s="417"/>
      <c r="X954" s="417"/>
      <c r="Y954" s="417"/>
      <c r="Z954" s="417"/>
    </row>
    <row r="955" spans="1:26" ht="12.75" customHeight="1">
      <c r="A955" s="417"/>
      <c r="B955" s="417"/>
      <c r="C955" s="417"/>
      <c r="D955" s="417"/>
      <c r="E955" s="418"/>
      <c r="F955" s="417"/>
      <c r="G955" s="417"/>
      <c r="H955" s="417"/>
      <c r="I955" s="417"/>
      <c r="J955" s="417"/>
      <c r="K955" s="417"/>
      <c r="L955" s="417"/>
      <c r="M955" s="417"/>
      <c r="N955" s="417"/>
      <c r="O955" s="417"/>
      <c r="P955" s="417"/>
      <c r="Q955" s="417"/>
      <c r="R955" s="417"/>
      <c r="S955" s="417"/>
      <c r="T955" s="417"/>
      <c r="U955" s="417"/>
      <c r="V955" s="417"/>
      <c r="W955" s="417"/>
      <c r="X955" s="417"/>
      <c r="Y955" s="417"/>
      <c r="Z955" s="417"/>
    </row>
    <row r="956" spans="1:26" ht="12.75" customHeight="1">
      <c r="A956" s="417"/>
      <c r="B956" s="417"/>
      <c r="C956" s="417"/>
      <c r="D956" s="417"/>
      <c r="E956" s="418"/>
      <c r="F956" s="417"/>
      <c r="G956" s="417"/>
      <c r="H956" s="417"/>
      <c r="I956" s="417"/>
      <c r="J956" s="417"/>
      <c r="K956" s="417"/>
      <c r="L956" s="417"/>
      <c r="M956" s="417"/>
      <c r="N956" s="417"/>
      <c r="O956" s="417"/>
      <c r="P956" s="417"/>
      <c r="Q956" s="417"/>
      <c r="R956" s="417"/>
      <c r="S956" s="417"/>
      <c r="T956" s="417"/>
      <c r="U956" s="417"/>
      <c r="V956" s="417"/>
      <c r="W956" s="417"/>
      <c r="X956" s="417"/>
      <c r="Y956" s="417"/>
      <c r="Z956" s="417"/>
    </row>
    <row r="957" spans="1:26" ht="12.75" customHeight="1">
      <c r="A957" s="417"/>
      <c r="B957" s="417"/>
      <c r="C957" s="417"/>
      <c r="D957" s="417"/>
      <c r="E957" s="418"/>
      <c r="F957" s="417"/>
      <c r="G957" s="417"/>
      <c r="H957" s="417"/>
      <c r="I957" s="417"/>
      <c r="J957" s="417"/>
      <c r="K957" s="417"/>
      <c r="L957" s="417"/>
      <c r="M957" s="417"/>
      <c r="N957" s="417"/>
      <c r="O957" s="417"/>
      <c r="P957" s="417"/>
      <c r="Q957" s="417"/>
      <c r="R957" s="417"/>
      <c r="S957" s="417"/>
      <c r="T957" s="417"/>
      <c r="U957" s="417"/>
      <c r="V957" s="417"/>
      <c r="W957" s="417"/>
      <c r="X957" s="417"/>
      <c r="Y957" s="417"/>
      <c r="Z957" s="417"/>
    </row>
    <row r="958" spans="1:26" ht="12.75" customHeight="1">
      <c r="A958" s="417"/>
      <c r="B958" s="417"/>
      <c r="C958" s="417"/>
      <c r="D958" s="417"/>
      <c r="E958" s="418"/>
      <c r="F958" s="417"/>
      <c r="G958" s="417"/>
      <c r="H958" s="417"/>
      <c r="I958" s="417"/>
      <c r="J958" s="417"/>
      <c r="K958" s="417"/>
      <c r="L958" s="417"/>
      <c r="M958" s="417"/>
      <c r="N958" s="417"/>
      <c r="O958" s="417"/>
      <c r="P958" s="417"/>
      <c r="Q958" s="417"/>
      <c r="R958" s="417"/>
      <c r="S958" s="417"/>
      <c r="T958" s="417"/>
      <c r="U958" s="417"/>
      <c r="V958" s="417"/>
      <c r="W958" s="417"/>
      <c r="X958" s="417"/>
      <c r="Y958" s="417"/>
      <c r="Z958" s="417"/>
    </row>
    <row r="959" spans="1:26" ht="12.75" customHeight="1">
      <c r="A959" s="417"/>
      <c r="B959" s="417"/>
      <c r="C959" s="417"/>
      <c r="D959" s="417"/>
      <c r="E959" s="418"/>
      <c r="F959" s="417"/>
      <c r="G959" s="417"/>
      <c r="H959" s="417"/>
      <c r="I959" s="417"/>
      <c r="J959" s="417"/>
      <c r="K959" s="417"/>
      <c r="L959" s="417"/>
      <c r="M959" s="417"/>
      <c r="N959" s="417"/>
      <c r="O959" s="417"/>
      <c r="P959" s="417"/>
      <c r="Q959" s="417"/>
      <c r="R959" s="417"/>
      <c r="S959" s="417"/>
      <c r="T959" s="417"/>
      <c r="U959" s="417"/>
      <c r="V959" s="417"/>
      <c r="W959" s="417"/>
      <c r="X959" s="417"/>
      <c r="Y959" s="417"/>
      <c r="Z959" s="417"/>
    </row>
    <row r="960" spans="1:26" ht="12.75" customHeight="1">
      <c r="A960" s="417"/>
      <c r="B960" s="417"/>
      <c r="C960" s="417"/>
      <c r="D960" s="417"/>
      <c r="E960" s="418"/>
      <c r="F960" s="417"/>
      <c r="G960" s="417"/>
      <c r="H960" s="417"/>
      <c r="I960" s="417"/>
      <c r="J960" s="417"/>
      <c r="K960" s="417"/>
      <c r="L960" s="417"/>
      <c r="M960" s="417"/>
      <c r="N960" s="417"/>
      <c r="O960" s="417"/>
      <c r="P960" s="417"/>
      <c r="Q960" s="417"/>
      <c r="R960" s="417"/>
      <c r="S960" s="417"/>
      <c r="T960" s="417"/>
      <c r="U960" s="417"/>
      <c r="V960" s="417"/>
      <c r="W960" s="417"/>
      <c r="X960" s="417"/>
      <c r="Y960" s="417"/>
      <c r="Z960" s="417"/>
    </row>
    <row r="961" spans="1:26" ht="12.75" customHeight="1">
      <c r="A961" s="417"/>
      <c r="B961" s="417"/>
      <c r="C961" s="417"/>
      <c r="D961" s="417"/>
      <c r="E961" s="418"/>
      <c r="F961" s="417"/>
      <c r="G961" s="417"/>
      <c r="H961" s="417"/>
      <c r="I961" s="417"/>
      <c r="J961" s="417"/>
      <c r="K961" s="417"/>
      <c r="L961" s="417"/>
      <c r="M961" s="417"/>
      <c r="N961" s="417"/>
      <c r="O961" s="417"/>
      <c r="P961" s="417"/>
      <c r="Q961" s="417"/>
      <c r="R961" s="417"/>
      <c r="S961" s="417"/>
      <c r="T961" s="417"/>
      <c r="U961" s="417"/>
      <c r="V961" s="417"/>
      <c r="W961" s="417"/>
      <c r="X961" s="417"/>
      <c r="Y961" s="417"/>
      <c r="Z961" s="417"/>
    </row>
    <row r="962" spans="1:26" ht="12.75" customHeight="1">
      <c r="A962" s="417"/>
      <c r="B962" s="417"/>
      <c r="C962" s="417"/>
      <c r="D962" s="417"/>
      <c r="E962" s="418"/>
      <c r="F962" s="417"/>
      <c r="G962" s="417"/>
      <c r="H962" s="417"/>
      <c r="I962" s="417"/>
      <c r="J962" s="417"/>
      <c r="K962" s="417"/>
      <c r="L962" s="417"/>
      <c r="M962" s="417"/>
      <c r="N962" s="417"/>
      <c r="O962" s="417"/>
      <c r="P962" s="417"/>
      <c r="Q962" s="417"/>
      <c r="R962" s="417"/>
      <c r="S962" s="417"/>
      <c r="T962" s="417"/>
      <c r="U962" s="417"/>
      <c r="V962" s="417"/>
      <c r="W962" s="417"/>
      <c r="X962" s="417"/>
      <c r="Y962" s="417"/>
      <c r="Z962" s="417"/>
    </row>
    <row r="963" spans="1:26" ht="12.75" customHeight="1">
      <c r="A963" s="417"/>
      <c r="B963" s="417"/>
      <c r="C963" s="417"/>
      <c r="D963" s="417"/>
      <c r="E963" s="418"/>
      <c r="F963" s="417"/>
      <c r="G963" s="417"/>
      <c r="H963" s="417"/>
      <c r="I963" s="417"/>
      <c r="J963" s="417"/>
      <c r="K963" s="417"/>
      <c r="L963" s="417"/>
      <c r="M963" s="417"/>
      <c r="N963" s="417"/>
      <c r="O963" s="417"/>
      <c r="P963" s="417"/>
      <c r="Q963" s="417"/>
      <c r="R963" s="417"/>
      <c r="S963" s="417"/>
      <c r="T963" s="417"/>
      <c r="U963" s="417"/>
      <c r="V963" s="417"/>
      <c r="W963" s="417"/>
      <c r="X963" s="417"/>
      <c r="Y963" s="417"/>
      <c r="Z963" s="417"/>
    </row>
    <row r="964" spans="1:26" ht="12.75" customHeight="1">
      <c r="A964" s="417"/>
      <c r="B964" s="417"/>
      <c r="C964" s="417"/>
      <c r="D964" s="417"/>
      <c r="E964" s="418"/>
      <c r="F964" s="417"/>
      <c r="G964" s="417"/>
      <c r="H964" s="417"/>
      <c r="I964" s="417"/>
      <c r="J964" s="417"/>
      <c r="K964" s="417"/>
      <c r="L964" s="417"/>
      <c r="M964" s="417"/>
      <c r="N964" s="417"/>
      <c r="O964" s="417"/>
      <c r="P964" s="417"/>
      <c r="Q964" s="417"/>
      <c r="R964" s="417"/>
      <c r="S964" s="417"/>
      <c r="T964" s="417"/>
      <c r="U964" s="417"/>
      <c r="V964" s="417"/>
      <c r="W964" s="417"/>
      <c r="X964" s="417"/>
      <c r="Y964" s="417"/>
      <c r="Z964" s="417"/>
    </row>
    <row r="965" spans="1:26" ht="12.75" customHeight="1">
      <c r="A965" s="417"/>
      <c r="B965" s="417"/>
      <c r="C965" s="417"/>
      <c r="D965" s="417"/>
      <c r="E965" s="418"/>
      <c r="F965" s="417"/>
      <c r="G965" s="417"/>
      <c r="H965" s="417"/>
      <c r="I965" s="417"/>
      <c r="J965" s="417"/>
      <c r="K965" s="417"/>
      <c r="L965" s="417"/>
      <c r="M965" s="417"/>
      <c r="N965" s="417"/>
      <c r="O965" s="417"/>
      <c r="P965" s="417"/>
      <c r="Q965" s="417"/>
      <c r="R965" s="417"/>
      <c r="S965" s="417"/>
      <c r="T965" s="417"/>
      <c r="U965" s="417"/>
      <c r="V965" s="417"/>
      <c r="W965" s="417"/>
      <c r="X965" s="417"/>
      <c r="Y965" s="417"/>
      <c r="Z965" s="417"/>
    </row>
    <row r="966" spans="1:26" ht="12.75" customHeight="1">
      <c r="A966" s="417"/>
      <c r="B966" s="417"/>
      <c r="C966" s="417"/>
      <c r="D966" s="417"/>
      <c r="E966" s="418"/>
      <c r="F966" s="417"/>
      <c r="G966" s="417"/>
      <c r="H966" s="417"/>
      <c r="I966" s="417"/>
      <c r="J966" s="417"/>
      <c r="K966" s="417"/>
      <c r="L966" s="417"/>
      <c r="M966" s="417"/>
      <c r="N966" s="417"/>
      <c r="O966" s="417"/>
      <c r="P966" s="417"/>
      <c r="Q966" s="417"/>
      <c r="R966" s="417"/>
      <c r="S966" s="417"/>
      <c r="T966" s="417"/>
      <c r="U966" s="417"/>
      <c r="V966" s="417"/>
      <c r="W966" s="417"/>
      <c r="X966" s="417"/>
      <c r="Y966" s="417"/>
      <c r="Z966" s="417"/>
    </row>
    <row r="967" spans="1:26" ht="12.75" customHeight="1">
      <c r="A967" s="417"/>
      <c r="B967" s="417"/>
      <c r="C967" s="417"/>
      <c r="D967" s="417"/>
      <c r="E967" s="418"/>
      <c r="F967" s="417"/>
      <c r="G967" s="417"/>
      <c r="H967" s="417"/>
      <c r="I967" s="417"/>
      <c r="J967" s="417"/>
      <c r="K967" s="417"/>
      <c r="L967" s="417"/>
      <c r="M967" s="417"/>
      <c r="N967" s="417"/>
      <c r="O967" s="417"/>
      <c r="P967" s="417"/>
      <c r="Q967" s="417"/>
      <c r="R967" s="417"/>
      <c r="S967" s="417"/>
      <c r="T967" s="417"/>
      <c r="U967" s="417"/>
      <c r="V967" s="417"/>
      <c r="W967" s="417"/>
      <c r="X967" s="417"/>
      <c r="Y967" s="417"/>
      <c r="Z967" s="417"/>
    </row>
    <row r="968" spans="1:26" ht="12.75" customHeight="1">
      <c r="A968" s="417"/>
      <c r="B968" s="417"/>
      <c r="C968" s="417"/>
      <c r="D968" s="417"/>
      <c r="E968" s="418"/>
      <c r="F968" s="417"/>
      <c r="G968" s="417"/>
      <c r="H968" s="417"/>
      <c r="I968" s="417"/>
      <c r="J968" s="417"/>
      <c r="K968" s="417"/>
      <c r="L968" s="417"/>
      <c r="M968" s="417"/>
      <c r="N968" s="417"/>
      <c r="O968" s="417"/>
      <c r="P968" s="417"/>
      <c r="Q968" s="417"/>
      <c r="R968" s="417"/>
      <c r="S968" s="417"/>
      <c r="T968" s="417"/>
      <c r="U968" s="417"/>
      <c r="V968" s="417"/>
      <c r="W968" s="417"/>
      <c r="X968" s="417"/>
      <c r="Y968" s="417"/>
      <c r="Z968" s="417"/>
    </row>
    <row r="969" spans="1:26" ht="12.75" customHeight="1">
      <c r="A969" s="417"/>
      <c r="B969" s="417"/>
      <c r="C969" s="417"/>
      <c r="D969" s="417"/>
      <c r="E969" s="418"/>
      <c r="F969" s="417"/>
      <c r="G969" s="417"/>
      <c r="H969" s="417"/>
      <c r="I969" s="417"/>
      <c r="J969" s="417"/>
      <c r="K969" s="417"/>
      <c r="L969" s="417"/>
      <c r="M969" s="417"/>
      <c r="N969" s="417"/>
      <c r="O969" s="417"/>
      <c r="P969" s="417"/>
      <c r="Q969" s="417"/>
      <c r="R969" s="417"/>
      <c r="S969" s="417"/>
      <c r="T969" s="417"/>
      <c r="U969" s="417"/>
      <c r="V969" s="417"/>
      <c r="W969" s="417"/>
      <c r="X969" s="417"/>
      <c r="Y969" s="417"/>
      <c r="Z969" s="417"/>
    </row>
    <row r="970" spans="1:26" ht="12.75" customHeight="1">
      <c r="A970" s="417"/>
      <c r="B970" s="417"/>
      <c r="C970" s="417"/>
      <c r="D970" s="417"/>
      <c r="E970" s="418"/>
      <c r="F970" s="417"/>
      <c r="G970" s="417"/>
      <c r="H970" s="417"/>
      <c r="I970" s="417"/>
      <c r="J970" s="417"/>
      <c r="K970" s="417"/>
      <c r="L970" s="417"/>
      <c r="M970" s="417"/>
      <c r="N970" s="417"/>
      <c r="O970" s="417"/>
      <c r="P970" s="417"/>
      <c r="Q970" s="417"/>
      <c r="R970" s="417"/>
      <c r="S970" s="417"/>
      <c r="T970" s="417"/>
      <c r="U970" s="417"/>
      <c r="V970" s="417"/>
      <c r="W970" s="417"/>
      <c r="X970" s="417"/>
      <c r="Y970" s="417"/>
      <c r="Z970" s="417"/>
    </row>
    <row r="971" spans="1:26" ht="12.75" customHeight="1">
      <c r="A971" s="417"/>
      <c r="B971" s="417"/>
      <c r="C971" s="417"/>
      <c r="D971" s="417"/>
      <c r="E971" s="418"/>
      <c r="F971" s="417"/>
      <c r="G971" s="417"/>
      <c r="H971" s="417"/>
      <c r="I971" s="417"/>
      <c r="J971" s="417"/>
      <c r="K971" s="417"/>
      <c r="L971" s="417"/>
      <c r="M971" s="417"/>
      <c r="N971" s="417"/>
      <c r="O971" s="417"/>
      <c r="P971" s="417"/>
      <c r="Q971" s="417"/>
      <c r="R971" s="417"/>
      <c r="S971" s="417"/>
      <c r="T971" s="417"/>
      <c r="U971" s="417"/>
      <c r="V971" s="417"/>
      <c r="W971" s="417"/>
      <c r="X971" s="417"/>
      <c r="Y971" s="417"/>
      <c r="Z971" s="417"/>
    </row>
    <row r="972" spans="1:26" ht="12.75" customHeight="1">
      <c r="A972" s="417"/>
      <c r="B972" s="417"/>
      <c r="C972" s="417"/>
      <c r="D972" s="417"/>
      <c r="E972" s="418"/>
      <c r="F972" s="417"/>
      <c r="G972" s="417"/>
      <c r="H972" s="417"/>
      <c r="I972" s="417"/>
      <c r="J972" s="417"/>
      <c r="K972" s="417"/>
      <c r="L972" s="417"/>
      <c r="M972" s="417"/>
      <c r="N972" s="417"/>
      <c r="O972" s="417"/>
      <c r="P972" s="417"/>
      <c r="Q972" s="417"/>
      <c r="R972" s="417"/>
      <c r="S972" s="417"/>
      <c r="T972" s="417"/>
      <c r="U972" s="417"/>
      <c r="V972" s="417"/>
      <c r="W972" s="417"/>
      <c r="X972" s="417"/>
      <c r="Y972" s="417"/>
      <c r="Z972" s="417"/>
    </row>
    <row r="973" spans="1:26" ht="12.75" customHeight="1">
      <c r="A973" s="417"/>
      <c r="B973" s="417"/>
      <c r="C973" s="417"/>
      <c r="D973" s="417"/>
      <c r="E973" s="418"/>
      <c r="F973" s="417"/>
      <c r="G973" s="417"/>
      <c r="H973" s="417"/>
      <c r="I973" s="417"/>
      <c r="J973" s="417"/>
      <c r="K973" s="417"/>
      <c r="L973" s="417"/>
      <c r="M973" s="417"/>
      <c r="N973" s="417"/>
      <c r="O973" s="417"/>
      <c r="P973" s="417"/>
      <c r="Q973" s="417"/>
      <c r="R973" s="417"/>
      <c r="S973" s="417"/>
      <c r="T973" s="417"/>
      <c r="U973" s="417"/>
      <c r="V973" s="417"/>
      <c r="W973" s="417"/>
      <c r="X973" s="417"/>
      <c r="Y973" s="417"/>
      <c r="Z973" s="417"/>
    </row>
    <row r="974" spans="1:26" ht="12.75" customHeight="1">
      <c r="A974" s="417"/>
      <c r="B974" s="417"/>
      <c r="C974" s="417"/>
      <c r="D974" s="417"/>
      <c r="E974" s="418"/>
      <c r="F974" s="417"/>
      <c r="G974" s="417"/>
      <c r="H974" s="417"/>
      <c r="I974" s="417"/>
      <c r="J974" s="417"/>
      <c r="K974" s="417"/>
      <c r="L974" s="417"/>
      <c r="M974" s="417"/>
      <c r="N974" s="417"/>
      <c r="O974" s="417"/>
      <c r="P974" s="417"/>
      <c r="Q974" s="417"/>
      <c r="R974" s="417"/>
      <c r="S974" s="417"/>
      <c r="T974" s="417"/>
      <c r="U974" s="417"/>
      <c r="V974" s="417"/>
      <c r="W974" s="417"/>
      <c r="X974" s="417"/>
      <c r="Y974" s="417"/>
      <c r="Z974" s="417"/>
    </row>
    <row r="975" spans="1:26" ht="12.75" customHeight="1">
      <c r="A975" s="417"/>
      <c r="B975" s="417"/>
      <c r="C975" s="417"/>
      <c r="D975" s="417"/>
      <c r="E975" s="418"/>
      <c r="F975" s="417"/>
      <c r="G975" s="417"/>
      <c r="H975" s="417"/>
      <c r="I975" s="417"/>
      <c r="J975" s="417"/>
      <c r="K975" s="417"/>
      <c r="L975" s="417"/>
      <c r="M975" s="417"/>
      <c r="N975" s="417"/>
      <c r="O975" s="417"/>
      <c r="P975" s="417"/>
      <c r="Q975" s="417"/>
      <c r="R975" s="417"/>
      <c r="S975" s="417"/>
      <c r="T975" s="417"/>
      <c r="U975" s="417"/>
      <c r="V975" s="417"/>
      <c r="W975" s="417"/>
      <c r="X975" s="417"/>
      <c r="Y975" s="417"/>
      <c r="Z975" s="417"/>
    </row>
    <row r="976" spans="1:26" ht="12.75" customHeight="1">
      <c r="A976" s="417"/>
      <c r="B976" s="417"/>
      <c r="C976" s="417"/>
      <c r="D976" s="417"/>
      <c r="E976" s="418"/>
      <c r="F976" s="417"/>
      <c r="G976" s="417"/>
      <c r="H976" s="417"/>
      <c r="I976" s="417"/>
      <c r="J976" s="417"/>
      <c r="K976" s="417"/>
      <c r="L976" s="417"/>
      <c r="M976" s="417"/>
      <c r="N976" s="417"/>
      <c r="O976" s="417"/>
      <c r="P976" s="417"/>
      <c r="Q976" s="417"/>
      <c r="R976" s="417"/>
      <c r="S976" s="417"/>
      <c r="T976" s="417"/>
      <c r="U976" s="417"/>
      <c r="V976" s="417"/>
      <c r="W976" s="417"/>
      <c r="X976" s="417"/>
      <c r="Y976" s="417"/>
      <c r="Z976" s="417"/>
    </row>
    <row r="977" spans="1:26" ht="12.75" customHeight="1">
      <c r="A977" s="417"/>
      <c r="B977" s="417"/>
      <c r="C977" s="417"/>
      <c r="D977" s="417"/>
      <c r="E977" s="418"/>
      <c r="F977" s="417"/>
      <c r="G977" s="417"/>
      <c r="H977" s="417"/>
      <c r="I977" s="417"/>
      <c r="J977" s="417"/>
      <c r="K977" s="417"/>
      <c r="L977" s="417"/>
      <c r="M977" s="417"/>
      <c r="N977" s="417"/>
      <c r="O977" s="417"/>
      <c r="P977" s="417"/>
      <c r="Q977" s="417"/>
      <c r="R977" s="417"/>
      <c r="S977" s="417"/>
      <c r="T977" s="417"/>
      <c r="U977" s="417"/>
      <c r="V977" s="417"/>
      <c r="W977" s="417"/>
      <c r="X977" s="417"/>
      <c r="Y977" s="417"/>
      <c r="Z977" s="417"/>
    </row>
    <row r="978" spans="1:26" ht="12.75" customHeight="1">
      <c r="A978" s="417"/>
      <c r="B978" s="417"/>
      <c r="C978" s="417"/>
      <c r="D978" s="417"/>
      <c r="E978" s="418"/>
      <c r="F978" s="417"/>
      <c r="G978" s="417"/>
      <c r="H978" s="417"/>
      <c r="I978" s="417"/>
      <c r="J978" s="417"/>
      <c r="K978" s="417"/>
      <c r="L978" s="417"/>
      <c r="M978" s="417"/>
      <c r="N978" s="417"/>
      <c r="O978" s="417"/>
      <c r="P978" s="417"/>
      <c r="Q978" s="417"/>
      <c r="R978" s="417"/>
      <c r="S978" s="417"/>
      <c r="T978" s="417"/>
      <c r="U978" s="417"/>
      <c r="V978" s="417"/>
      <c r="W978" s="417"/>
      <c r="X978" s="417"/>
      <c r="Y978" s="417"/>
      <c r="Z978" s="417"/>
    </row>
    <row r="979" spans="1:26" ht="12.75" customHeight="1">
      <c r="A979" s="417"/>
      <c r="B979" s="417"/>
      <c r="C979" s="417"/>
      <c r="D979" s="417"/>
      <c r="E979" s="418"/>
      <c r="F979" s="417"/>
      <c r="G979" s="417"/>
      <c r="H979" s="417"/>
      <c r="I979" s="417"/>
      <c r="J979" s="417"/>
      <c r="K979" s="417"/>
      <c r="L979" s="417"/>
      <c r="M979" s="417"/>
      <c r="N979" s="417"/>
      <c r="O979" s="417"/>
      <c r="P979" s="417"/>
      <c r="Q979" s="417"/>
      <c r="R979" s="417"/>
      <c r="S979" s="417"/>
      <c r="T979" s="417"/>
      <c r="U979" s="417"/>
      <c r="V979" s="417"/>
      <c r="W979" s="417"/>
      <c r="X979" s="417"/>
      <c r="Y979" s="417"/>
      <c r="Z979" s="417"/>
    </row>
    <row r="980" spans="1:26" ht="12.75" customHeight="1">
      <c r="A980" s="417"/>
      <c r="B980" s="417"/>
      <c r="C980" s="417"/>
      <c r="D980" s="417"/>
      <c r="E980" s="418"/>
      <c r="F980" s="417"/>
      <c r="G980" s="417"/>
      <c r="H980" s="417"/>
      <c r="I980" s="417"/>
      <c r="J980" s="417"/>
      <c r="K980" s="417"/>
      <c r="L980" s="417"/>
      <c r="M980" s="417"/>
      <c r="N980" s="417"/>
      <c r="O980" s="417"/>
      <c r="P980" s="417"/>
      <c r="Q980" s="417"/>
      <c r="R980" s="417"/>
      <c r="S980" s="417"/>
      <c r="T980" s="417"/>
      <c r="U980" s="417"/>
      <c r="V980" s="417"/>
      <c r="W980" s="417"/>
      <c r="X980" s="417"/>
      <c r="Y980" s="417"/>
      <c r="Z980" s="417"/>
    </row>
    <row r="981" spans="1:26" ht="12.75" customHeight="1">
      <c r="A981" s="417"/>
      <c r="B981" s="417"/>
      <c r="C981" s="417"/>
      <c r="D981" s="417"/>
      <c r="E981" s="418"/>
      <c r="F981" s="417"/>
      <c r="G981" s="417"/>
      <c r="H981" s="417"/>
      <c r="I981" s="417"/>
      <c r="J981" s="417"/>
      <c r="K981" s="417"/>
      <c r="L981" s="417"/>
      <c r="M981" s="417"/>
      <c r="N981" s="417"/>
      <c r="O981" s="417"/>
      <c r="P981" s="417"/>
      <c r="Q981" s="417"/>
      <c r="R981" s="417"/>
      <c r="S981" s="417"/>
      <c r="T981" s="417"/>
      <c r="U981" s="417"/>
      <c r="V981" s="417"/>
      <c r="W981" s="417"/>
      <c r="X981" s="417"/>
      <c r="Y981" s="417"/>
      <c r="Z981" s="417"/>
    </row>
    <row r="982" spans="1:26" ht="12.75" customHeight="1">
      <c r="A982" s="417"/>
      <c r="B982" s="417"/>
      <c r="C982" s="417"/>
      <c r="D982" s="417"/>
      <c r="E982" s="418"/>
      <c r="F982" s="417"/>
      <c r="G982" s="417"/>
      <c r="H982" s="417"/>
      <c r="I982" s="417"/>
      <c r="J982" s="417"/>
      <c r="K982" s="417"/>
      <c r="L982" s="417"/>
      <c r="M982" s="417"/>
      <c r="N982" s="417"/>
      <c r="O982" s="417"/>
      <c r="P982" s="417"/>
      <c r="Q982" s="417"/>
      <c r="R982" s="417"/>
      <c r="S982" s="417"/>
      <c r="T982" s="417"/>
      <c r="U982" s="417"/>
      <c r="V982" s="417"/>
      <c r="W982" s="417"/>
      <c r="X982" s="417"/>
      <c r="Y982" s="417"/>
      <c r="Z982" s="417"/>
    </row>
    <row r="983" spans="1:26" ht="12.75" customHeight="1">
      <c r="A983" s="417"/>
      <c r="B983" s="417"/>
      <c r="C983" s="417"/>
      <c r="D983" s="417"/>
      <c r="E983" s="418"/>
      <c r="F983" s="417"/>
      <c r="G983" s="417"/>
      <c r="H983" s="417"/>
      <c r="I983" s="417"/>
      <c r="J983" s="417"/>
      <c r="K983" s="417"/>
      <c r="L983" s="417"/>
      <c r="M983" s="417"/>
      <c r="N983" s="417"/>
      <c r="O983" s="417"/>
      <c r="P983" s="417"/>
      <c r="Q983" s="417"/>
      <c r="R983" s="417"/>
      <c r="S983" s="417"/>
      <c r="T983" s="417"/>
      <c r="U983" s="417"/>
      <c r="V983" s="417"/>
      <c r="W983" s="417"/>
      <c r="X983" s="417"/>
      <c r="Y983" s="417"/>
      <c r="Z983" s="417"/>
    </row>
    <row r="984" spans="1:26" ht="12.75" customHeight="1">
      <c r="A984" s="417"/>
      <c r="B984" s="417"/>
      <c r="C984" s="417"/>
      <c r="D984" s="417"/>
      <c r="E984" s="418"/>
      <c r="F984" s="417"/>
      <c r="G984" s="417"/>
      <c r="H984" s="417"/>
      <c r="I984" s="417"/>
      <c r="J984" s="417"/>
      <c r="K984" s="417"/>
      <c r="L984" s="417"/>
      <c r="M984" s="417"/>
      <c r="N984" s="417"/>
      <c r="O984" s="417"/>
      <c r="P984" s="417"/>
      <c r="Q984" s="417"/>
      <c r="R984" s="417"/>
      <c r="S984" s="417"/>
      <c r="T984" s="417"/>
      <c r="U984" s="417"/>
      <c r="V984" s="417"/>
      <c r="W984" s="417"/>
      <c r="X984" s="417"/>
      <c r="Y984" s="417"/>
      <c r="Z984" s="417"/>
    </row>
    <row r="985" spans="1:26" ht="12.75" customHeight="1">
      <c r="A985" s="417"/>
      <c r="B985" s="417"/>
      <c r="C985" s="417"/>
      <c r="D985" s="417"/>
      <c r="E985" s="418"/>
      <c r="F985" s="417"/>
      <c r="G985" s="417"/>
      <c r="H985" s="417"/>
      <c r="I985" s="417"/>
      <c r="J985" s="417"/>
      <c r="K985" s="417"/>
      <c r="L985" s="417"/>
      <c r="M985" s="417"/>
      <c r="N985" s="417"/>
      <c r="O985" s="417"/>
      <c r="P985" s="417"/>
      <c r="Q985" s="417"/>
      <c r="R985" s="417"/>
      <c r="S985" s="417"/>
      <c r="T985" s="417"/>
      <c r="U985" s="417"/>
      <c r="V985" s="417"/>
      <c r="W985" s="417"/>
      <c r="X985" s="417"/>
      <c r="Y985" s="417"/>
      <c r="Z985" s="417"/>
    </row>
    <row r="986" spans="1:26" ht="12.75" customHeight="1">
      <c r="A986" s="417"/>
      <c r="B986" s="417"/>
      <c r="C986" s="417"/>
      <c r="D986" s="417"/>
      <c r="E986" s="418"/>
      <c r="F986" s="417"/>
      <c r="G986" s="417"/>
      <c r="H986" s="417"/>
      <c r="I986" s="417"/>
      <c r="J986" s="417"/>
      <c r="K986" s="417"/>
      <c r="L986" s="417"/>
      <c r="M986" s="417"/>
      <c r="N986" s="417"/>
      <c r="O986" s="417"/>
      <c r="P986" s="417"/>
      <c r="Q986" s="417"/>
      <c r="R986" s="417"/>
      <c r="S986" s="417"/>
      <c r="T986" s="417"/>
      <c r="U986" s="417"/>
      <c r="V986" s="417"/>
      <c r="W986" s="417"/>
      <c r="X986" s="417"/>
      <c r="Y986" s="417"/>
      <c r="Z986" s="417"/>
    </row>
    <row r="987" spans="1:26" ht="12.75" customHeight="1">
      <c r="A987" s="417"/>
      <c r="B987" s="417"/>
      <c r="C987" s="417"/>
      <c r="D987" s="417"/>
      <c r="E987" s="418"/>
      <c r="F987" s="417"/>
      <c r="G987" s="417"/>
      <c r="H987" s="417"/>
      <c r="I987" s="417"/>
      <c r="J987" s="417"/>
      <c r="K987" s="417"/>
      <c r="L987" s="417"/>
      <c r="M987" s="417"/>
      <c r="N987" s="417"/>
      <c r="O987" s="417"/>
      <c r="P987" s="417"/>
      <c r="Q987" s="417"/>
      <c r="R987" s="417"/>
      <c r="S987" s="417"/>
      <c r="T987" s="417"/>
      <c r="U987" s="417"/>
      <c r="V987" s="417"/>
      <c r="W987" s="417"/>
      <c r="X987" s="417"/>
      <c r="Y987" s="417"/>
      <c r="Z987" s="417"/>
    </row>
    <row r="988" spans="1:26" ht="12.75" customHeight="1">
      <c r="A988" s="417"/>
      <c r="B988" s="417"/>
      <c r="C988" s="417"/>
      <c r="D988" s="417"/>
      <c r="E988" s="418"/>
      <c r="F988" s="417"/>
      <c r="G988" s="417"/>
      <c r="H988" s="417"/>
      <c r="I988" s="417"/>
      <c r="J988" s="417"/>
      <c r="K988" s="417"/>
      <c r="L988" s="417"/>
      <c r="M988" s="417"/>
      <c r="N988" s="417"/>
      <c r="O988" s="417"/>
      <c r="P988" s="417"/>
      <c r="Q988" s="417"/>
      <c r="R988" s="417"/>
      <c r="S988" s="417"/>
      <c r="T988" s="417"/>
      <c r="U988" s="417"/>
      <c r="V988" s="417"/>
      <c r="W988" s="417"/>
      <c r="X988" s="417"/>
      <c r="Y988" s="417"/>
      <c r="Z988" s="417"/>
    </row>
    <row r="989" spans="1:26" ht="12.75" customHeight="1">
      <c r="A989" s="417"/>
      <c r="B989" s="417"/>
      <c r="C989" s="417"/>
      <c r="D989" s="417"/>
      <c r="E989" s="418"/>
      <c r="F989" s="417"/>
      <c r="G989" s="417"/>
      <c r="H989" s="417"/>
      <c r="I989" s="417"/>
      <c r="J989" s="417"/>
      <c r="K989" s="417"/>
      <c r="L989" s="417"/>
      <c r="M989" s="417"/>
      <c r="N989" s="417"/>
      <c r="O989" s="417"/>
      <c r="P989" s="417"/>
      <c r="Q989" s="417"/>
      <c r="R989" s="417"/>
      <c r="S989" s="417"/>
      <c r="T989" s="417"/>
      <c r="U989" s="417"/>
      <c r="V989" s="417"/>
      <c r="W989" s="417"/>
      <c r="X989" s="417"/>
      <c r="Y989" s="417"/>
      <c r="Z989" s="417"/>
    </row>
    <row r="990" spans="1:26" ht="12.75" customHeight="1">
      <c r="A990" s="417"/>
      <c r="B990" s="417"/>
      <c r="C990" s="417"/>
      <c r="D990" s="417"/>
      <c r="E990" s="418"/>
      <c r="F990" s="417"/>
      <c r="G990" s="417"/>
      <c r="H990" s="417"/>
      <c r="I990" s="417"/>
      <c r="J990" s="417"/>
      <c r="K990" s="417"/>
      <c r="L990" s="417"/>
      <c r="M990" s="417"/>
      <c r="N990" s="417"/>
      <c r="O990" s="417"/>
      <c r="P990" s="417"/>
      <c r="Q990" s="417"/>
      <c r="R990" s="417"/>
      <c r="S990" s="417"/>
      <c r="T990" s="417"/>
      <c r="U990" s="417"/>
      <c r="V990" s="417"/>
      <c r="W990" s="417"/>
      <c r="X990" s="417"/>
      <c r="Y990" s="417"/>
      <c r="Z990" s="417"/>
    </row>
    <row r="991" spans="1:26" ht="12.75" customHeight="1">
      <c r="A991" s="417"/>
      <c r="B991" s="417"/>
      <c r="C991" s="417"/>
      <c r="D991" s="417"/>
      <c r="E991" s="418"/>
      <c r="F991" s="417"/>
      <c r="G991" s="417"/>
      <c r="H991" s="417"/>
      <c r="I991" s="417"/>
      <c r="J991" s="417"/>
      <c r="K991" s="417"/>
      <c r="L991" s="417"/>
      <c r="M991" s="417"/>
      <c r="N991" s="417"/>
      <c r="O991" s="417"/>
      <c r="P991" s="417"/>
      <c r="Q991" s="417"/>
      <c r="R991" s="417"/>
      <c r="S991" s="417"/>
      <c r="T991" s="417"/>
      <c r="U991" s="417"/>
      <c r="V991" s="417"/>
      <c r="W991" s="417"/>
      <c r="X991" s="417"/>
      <c r="Y991" s="417"/>
      <c r="Z991" s="417"/>
    </row>
    <row r="992" spans="1:26" ht="12.75" customHeight="1">
      <c r="A992" s="417"/>
      <c r="B992" s="417"/>
      <c r="C992" s="417"/>
      <c r="D992" s="417"/>
      <c r="E992" s="418"/>
      <c r="F992" s="417"/>
      <c r="G992" s="417"/>
      <c r="H992" s="417"/>
      <c r="I992" s="417"/>
      <c r="J992" s="417"/>
      <c r="K992" s="417"/>
      <c r="L992" s="417"/>
      <c r="M992" s="417"/>
      <c r="N992" s="417"/>
      <c r="O992" s="417"/>
      <c r="P992" s="417"/>
      <c r="Q992" s="417"/>
      <c r="R992" s="417"/>
      <c r="S992" s="417"/>
      <c r="T992" s="417"/>
      <c r="U992" s="417"/>
      <c r="V992" s="417"/>
      <c r="W992" s="417"/>
      <c r="X992" s="417"/>
      <c r="Y992" s="417"/>
      <c r="Z992" s="417"/>
    </row>
    <row r="993" spans="1:26" ht="12.75" customHeight="1">
      <c r="A993" s="417"/>
      <c r="B993" s="417"/>
      <c r="C993" s="417"/>
      <c r="D993" s="417"/>
      <c r="E993" s="418"/>
      <c r="F993" s="417"/>
      <c r="G993" s="417"/>
      <c r="H993" s="417"/>
      <c r="I993" s="417"/>
      <c r="J993" s="417"/>
      <c r="K993" s="417"/>
      <c r="L993" s="417"/>
      <c r="M993" s="417"/>
      <c r="N993" s="417"/>
      <c r="O993" s="417"/>
      <c r="P993" s="417"/>
      <c r="Q993" s="417"/>
      <c r="R993" s="417"/>
      <c r="S993" s="417"/>
      <c r="T993" s="417"/>
      <c r="U993" s="417"/>
      <c r="V993" s="417"/>
      <c r="W993" s="417"/>
      <c r="X993" s="417"/>
      <c r="Y993" s="417"/>
      <c r="Z993" s="417"/>
    </row>
    <row r="994" spans="1:26" ht="12.75" customHeight="1">
      <c r="A994" s="417"/>
      <c r="B994" s="417"/>
      <c r="C994" s="417"/>
      <c r="D994" s="417"/>
      <c r="E994" s="418"/>
      <c r="F994" s="417"/>
      <c r="G994" s="417"/>
      <c r="H994" s="417"/>
      <c r="I994" s="417"/>
      <c r="J994" s="417"/>
      <c r="K994" s="417"/>
      <c r="L994" s="417"/>
      <c r="M994" s="417"/>
      <c r="N994" s="417"/>
      <c r="O994" s="417"/>
      <c r="P994" s="417"/>
      <c r="Q994" s="417"/>
      <c r="R994" s="417"/>
      <c r="S994" s="417"/>
      <c r="T994" s="417"/>
      <c r="U994" s="417"/>
      <c r="V994" s="417"/>
      <c r="W994" s="417"/>
      <c r="X994" s="417"/>
      <c r="Y994" s="417"/>
      <c r="Z994" s="417"/>
    </row>
    <row r="995" spans="1:26" ht="12.75" customHeight="1">
      <c r="A995" s="417"/>
      <c r="B995" s="417"/>
      <c r="C995" s="417"/>
      <c r="D995" s="417"/>
      <c r="E995" s="418"/>
      <c r="F995" s="417"/>
      <c r="G995" s="417"/>
      <c r="H995" s="417"/>
      <c r="I995" s="417"/>
      <c r="J995" s="417"/>
      <c r="K995" s="417"/>
      <c r="L995" s="417"/>
      <c r="M995" s="417"/>
      <c r="N995" s="417"/>
      <c r="O995" s="417"/>
      <c r="P995" s="417"/>
      <c r="Q995" s="417"/>
      <c r="R995" s="417"/>
      <c r="S995" s="417"/>
      <c r="T995" s="417"/>
      <c r="U995" s="417"/>
      <c r="V995" s="417"/>
      <c r="W995" s="417"/>
      <c r="X995" s="417"/>
      <c r="Y995" s="417"/>
      <c r="Z995" s="417"/>
    </row>
    <row r="996" spans="1:26" ht="12.75" customHeight="1">
      <c r="A996" s="417"/>
      <c r="B996" s="417"/>
      <c r="C996" s="417"/>
      <c r="D996" s="417"/>
      <c r="E996" s="418"/>
      <c r="F996" s="417"/>
      <c r="G996" s="417"/>
      <c r="H996" s="417"/>
      <c r="I996" s="417"/>
      <c r="J996" s="417"/>
      <c r="K996" s="417"/>
      <c r="L996" s="417"/>
      <c r="M996" s="417"/>
      <c r="N996" s="417"/>
      <c r="O996" s="417"/>
      <c r="P996" s="417"/>
      <c r="Q996" s="417"/>
      <c r="R996" s="417"/>
      <c r="S996" s="417"/>
      <c r="T996" s="417"/>
      <c r="U996" s="417"/>
      <c r="V996" s="417"/>
      <c r="W996" s="417"/>
      <c r="X996" s="417"/>
      <c r="Y996" s="417"/>
      <c r="Z996" s="417"/>
    </row>
    <row r="997" spans="1:26" ht="12.75" customHeight="1">
      <c r="A997" s="417"/>
      <c r="B997" s="417"/>
      <c r="C997" s="417"/>
      <c r="D997" s="417"/>
      <c r="E997" s="418"/>
      <c r="F997" s="417"/>
      <c r="G997" s="417"/>
      <c r="H997" s="417"/>
      <c r="I997" s="417"/>
      <c r="J997" s="417"/>
      <c r="K997" s="417"/>
      <c r="L997" s="417"/>
      <c r="M997" s="417"/>
      <c r="N997" s="417"/>
      <c r="O997" s="417"/>
      <c r="P997" s="417"/>
      <c r="Q997" s="417"/>
      <c r="R997" s="417"/>
      <c r="S997" s="417"/>
      <c r="T997" s="417"/>
      <c r="U997" s="417"/>
      <c r="V997" s="417"/>
      <c r="W997" s="417"/>
      <c r="X997" s="417"/>
      <c r="Y997" s="417"/>
      <c r="Z997" s="417"/>
    </row>
    <row r="998" spans="1:26" ht="12.75" customHeight="1">
      <c r="A998" s="417"/>
      <c r="B998" s="417"/>
      <c r="C998" s="417"/>
      <c r="D998" s="417"/>
      <c r="E998" s="418"/>
      <c r="F998" s="417"/>
      <c r="G998" s="417"/>
      <c r="H998" s="417"/>
      <c r="I998" s="417"/>
      <c r="J998" s="417"/>
      <c r="K998" s="417"/>
      <c r="L998" s="417"/>
      <c r="M998" s="417"/>
      <c r="N998" s="417"/>
      <c r="O998" s="417"/>
      <c r="P998" s="417"/>
      <c r="Q998" s="417"/>
      <c r="R998" s="417"/>
      <c r="S998" s="417"/>
      <c r="T998" s="417"/>
      <c r="U998" s="417"/>
      <c r="V998" s="417"/>
      <c r="W998" s="417"/>
      <c r="X998" s="417"/>
      <c r="Y998" s="417"/>
      <c r="Z998" s="417"/>
    </row>
    <row r="999" spans="1:26" ht="12.75" customHeight="1">
      <c r="A999" s="417"/>
      <c r="B999" s="417"/>
      <c r="C999" s="417"/>
      <c r="D999" s="417"/>
      <c r="E999" s="418"/>
      <c r="F999" s="417"/>
      <c r="G999" s="417"/>
      <c r="H999" s="417"/>
      <c r="I999" s="417"/>
      <c r="J999" s="417"/>
      <c r="K999" s="417"/>
      <c r="L999" s="417"/>
      <c r="M999" s="417"/>
      <c r="N999" s="417"/>
      <c r="O999" s="417"/>
      <c r="P999" s="417"/>
      <c r="Q999" s="417"/>
      <c r="R999" s="417"/>
      <c r="S999" s="417"/>
      <c r="T999" s="417"/>
      <c r="U999" s="417"/>
      <c r="V999" s="417"/>
      <c r="W999" s="417"/>
      <c r="X999" s="417"/>
      <c r="Y999" s="417"/>
      <c r="Z999" s="417"/>
    </row>
    <row r="1000" spans="1:26" ht="12.75" customHeight="1">
      <c r="A1000" s="417"/>
      <c r="B1000" s="417"/>
      <c r="C1000" s="417"/>
      <c r="D1000" s="417"/>
      <c r="E1000" s="418"/>
      <c r="F1000" s="417"/>
      <c r="G1000" s="417"/>
      <c r="H1000" s="417"/>
      <c r="I1000" s="417"/>
      <c r="J1000" s="417"/>
      <c r="K1000" s="417"/>
      <c r="L1000" s="417"/>
      <c r="M1000" s="417"/>
      <c r="N1000" s="417"/>
      <c r="O1000" s="417"/>
      <c r="P1000" s="417"/>
      <c r="Q1000" s="417"/>
      <c r="R1000" s="417"/>
      <c r="S1000" s="417"/>
      <c r="T1000" s="417"/>
      <c r="U1000" s="417"/>
      <c r="V1000" s="417"/>
      <c r="W1000" s="417"/>
      <c r="X1000" s="417"/>
      <c r="Y1000" s="417"/>
      <c r="Z1000" s="417"/>
    </row>
  </sheetData>
  <mergeCells count="2">
    <mergeCell ref="A2:F2"/>
    <mergeCell ref="B47:D47"/>
  </mergeCells>
  <conditionalFormatting sqref="D14:D31 D4:D10 D48:D49">
    <cfRule type="cellIs" dxfId="292" priority="1" operator="lessThan">
      <formula>0</formula>
    </cfRule>
  </conditionalFormatting>
  <conditionalFormatting sqref="D11">
    <cfRule type="cellIs" dxfId="291" priority="2" operator="lessThan">
      <formula>0</formula>
    </cfRule>
  </conditionalFormatting>
  <conditionalFormatting sqref="D12">
    <cfRule type="cellIs" dxfId="290" priority="3" operator="lessThan">
      <formula>0</formula>
    </cfRule>
  </conditionalFormatting>
  <conditionalFormatting sqref="D13">
    <cfRule type="cellIs" dxfId="289" priority="4" operator="lessThan">
      <formula>0</formula>
    </cfRule>
  </conditionalFormatting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Z1000"/>
  <sheetViews>
    <sheetView workbookViewId="0"/>
  </sheetViews>
  <sheetFormatPr defaultColWidth="12.625" defaultRowHeight="15" customHeight="1"/>
  <cols>
    <col min="1" max="1" width="54.125" customWidth="1"/>
    <col min="2" max="2" width="9" customWidth="1"/>
    <col min="3" max="3" width="10.5" customWidth="1"/>
    <col min="4" max="4" width="20.875" customWidth="1"/>
    <col min="5" max="6" width="10.5" customWidth="1"/>
    <col min="7" max="26" width="8.625" customWidth="1"/>
  </cols>
  <sheetData>
    <row r="1" spans="1:26" ht="12.75" customHeight="1">
      <c r="A1" s="898" t="s">
        <v>2386</v>
      </c>
      <c r="B1" s="899"/>
      <c r="C1" s="900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</row>
    <row r="2" spans="1:26" ht="12.75" customHeight="1">
      <c r="A2" s="437" t="s">
        <v>413</v>
      </c>
      <c r="B2" s="437" t="s">
        <v>2387</v>
      </c>
      <c r="C2" s="438" t="s">
        <v>117</v>
      </c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</row>
    <row r="3" spans="1:26" ht="12.75" customHeight="1">
      <c r="A3" s="410" t="s">
        <v>2388</v>
      </c>
      <c r="B3" s="439" t="str">
        <f>IF(PLBS!C27&gt;0,"Positive","Negative")</f>
        <v>Negative</v>
      </c>
      <c r="C3" s="440">
        <f t="shared" ref="C3:C4" si="0">IF(B3="Positive",1,0)</f>
        <v>0</v>
      </c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436"/>
      <c r="W3" s="436"/>
      <c r="X3" s="436"/>
      <c r="Y3" s="436"/>
      <c r="Z3" s="436"/>
    </row>
    <row r="4" spans="1:26" ht="12.75" customHeight="1">
      <c r="A4" s="410" t="s">
        <v>2389</v>
      </c>
      <c r="B4" s="439" t="str">
        <f>IF(CFS!C31&gt;0,"Positive","Negative")</f>
        <v>Negative</v>
      </c>
      <c r="C4" s="440">
        <f t="shared" si="0"/>
        <v>0</v>
      </c>
      <c r="D4" s="436"/>
      <c r="E4" s="436"/>
      <c r="F4" s="436"/>
      <c r="G4" s="436"/>
      <c r="H4" s="436"/>
      <c r="I4" s="436"/>
      <c r="J4" s="436"/>
      <c r="K4" s="436"/>
      <c r="L4" s="436"/>
      <c r="M4" s="436"/>
      <c r="N4" s="436"/>
      <c r="O4" s="436"/>
      <c r="P4" s="436"/>
      <c r="Q4" s="436"/>
      <c r="R4" s="436"/>
      <c r="S4" s="436"/>
      <c r="T4" s="436"/>
      <c r="U4" s="436"/>
      <c r="V4" s="436"/>
      <c r="W4" s="436"/>
      <c r="X4" s="436"/>
      <c r="Y4" s="436"/>
      <c r="Z4" s="436"/>
    </row>
    <row r="5" spans="1:26" ht="12.75" customHeight="1">
      <c r="A5" s="410" t="s">
        <v>2390</v>
      </c>
      <c r="B5" s="439" t="e">
        <f>IF(CARA!B19&gt;CARA!C19,"Yes","No")</f>
        <v>#DIV/0!</v>
      </c>
      <c r="C5" s="440" t="e">
        <f t="shared" ref="C5:C6" si="1">IF(B5="Yes",1,0)</f>
        <v>#DIV/0!</v>
      </c>
      <c r="D5" s="436"/>
      <c r="E5" s="436"/>
      <c r="F5" s="436"/>
      <c r="G5" s="436"/>
      <c r="H5" s="436"/>
      <c r="I5" s="436"/>
      <c r="J5" s="436"/>
      <c r="K5" s="436"/>
      <c r="L5" s="436"/>
      <c r="M5" s="436"/>
      <c r="N5" s="436"/>
      <c r="O5" s="436"/>
      <c r="P5" s="436"/>
      <c r="Q5" s="436"/>
      <c r="R5" s="436"/>
      <c r="S5" s="436"/>
      <c r="T5" s="436"/>
      <c r="U5" s="436"/>
      <c r="V5" s="436"/>
      <c r="W5" s="436"/>
      <c r="X5" s="436"/>
      <c r="Y5" s="436"/>
      <c r="Z5" s="436"/>
    </row>
    <row r="6" spans="1:26" ht="12.75" customHeight="1">
      <c r="A6" s="410" t="s">
        <v>2391</v>
      </c>
      <c r="B6" s="439" t="str">
        <f>IF(CFS!C31&gt;PLBS!C27,"Yes","No")</f>
        <v>No</v>
      </c>
      <c r="C6" s="440">
        <f t="shared" si="1"/>
        <v>0</v>
      </c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436"/>
      <c r="Q6" s="436"/>
      <c r="R6" s="436"/>
      <c r="S6" s="436"/>
      <c r="T6" s="436"/>
      <c r="U6" s="436"/>
      <c r="V6" s="436"/>
      <c r="W6" s="436"/>
      <c r="X6" s="436"/>
      <c r="Y6" s="436"/>
      <c r="Z6" s="436"/>
    </row>
    <row r="7" spans="1:26" ht="12.75" customHeight="1">
      <c r="A7" s="410" t="s">
        <v>2392</v>
      </c>
      <c r="B7" s="441"/>
      <c r="C7" s="440">
        <f>IF(B7="Increasing",1,0)</f>
        <v>0</v>
      </c>
      <c r="D7" s="442" t="s">
        <v>2343</v>
      </c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436"/>
      <c r="T7" s="436"/>
      <c r="U7" s="436"/>
      <c r="V7" s="436"/>
      <c r="W7" s="436"/>
      <c r="X7" s="436"/>
      <c r="Y7" s="436"/>
      <c r="Z7" s="436"/>
    </row>
    <row r="8" spans="1:26" ht="12.75" customHeight="1">
      <c r="A8" s="410" t="s">
        <v>2393</v>
      </c>
      <c r="B8" s="439" t="e">
        <f>IF(PLBS!C72&gt;PLBS!E72,"Yes","No")</f>
        <v>#DIV/0!</v>
      </c>
      <c r="C8" s="440" t="e">
        <f t="shared" ref="C8:C11" si="2">IF(B8="Yes",1,0)</f>
        <v>#DIV/0!</v>
      </c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436"/>
      <c r="T8" s="436"/>
      <c r="U8" s="436"/>
      <c r="V8" s="436"/>
      <c r="W8" s="436"/>
      <c r="X8" s="436"/>
      <c r="Y8" s="436"/>
      <c r="Z8" s="436"/>
    </row>
    <row r="9" spans="1:26" ht="12.75" customHeight="1">
      <c r="A9" s="410" t="s">
        <v>2394</v>
      </c>
      <c r="B9" s="441"/>
      <c r="C9" s="440">
        <f t="shared" si="2"/>
        <v>0</v>
      </c>
      <c r="D9" s="442" t="s">
        <v>2343</v>
      </c>
      <c r="E9" s="436"/>
      <c r="F9" s="436"/>
      <c r="G9" s="436"/>
      <c r="H9" s="436"/>
      <c r="I9" s="436"/>
      <c r="J9" s="436"/>
      <c r="K9" s="436"/>
      <c r="L9" s="436"/>
      <c r="M9" s="436"/>
      <c r="N9" s="436"/>
      <c r="O9" s="436"/>
      <c r="P9" s="436"/>
      <c r="Q9" s="436"/>
      <c r="R9" s="436"/>
      <c r="S9" s="436"/>
      <c r="T9" s="436"/>
      <c r="U9" s="436"/>
      <c r="V9" s="436"/>
      <c r="W9" s="436"/>
      <c r="X9" s="436"/>
      <c r="Y9" s="436"/>
      <c r="Z9" s="436"/>
    </row>
    <row r="10" spans="1:26" ht="12.75" customHeight="1">
      <c r="A10" s="410" t="s">
        <v>2395</v>
      </c>
      <c r="B10" s="439" t="e">
        <f>IF(PLBS!C76&gt;PLBS!E76,"Yes","No")</f>
        <v>#DIV/0!</v>
      </c>
      <c r="C10" s="440" t="e">
        <f t="shared" si="2"/>
        <v>#DIV/0!</v>
      </c>
      <c r="D10" s="436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6"/>
      <c r="Q10" s="436"/>
      <c r="R10" s="436"/>
      <c r="S10" s="436"/>
      <c r="T10" s="436"/>
      <c r="U10" s="436"/>
      <c r="V10" s="436"/>
      <c r="W10" s="436"/>
      <c r="X10" s="436"/>
      <c r="Y10" s="436"/>
      <c r="Z10" s="436"/>
    </row>
    <row r="11" spans="1:26" ht="12.75" customHeight="1">
      <c r="A11" s="410" t="s">
        <v>2396</v>
      </c>
      <c r="B11" s="439" t="e">
        <f>IF(PLBS!C86&gt;PLBS!E86,"Yes","No")</f>
        <v>#DIV/0!</v>
      </c>
      <c r="C11" s="440" t="e">
        <f t="shared" si="2"/>
        <v>#DIV/0!</v>
      </c>
      <c r="D11" s="436"/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6"/>
      <c r="Q11" s="436"/>
      <c r="R11" s="436"/>
      <c r="S11" s="436"/>
      <c r="T11" s="436"/>
      <c r="U11" s="436"/>
      <c r="V11" s="436"/>
      <c r="W11" s="436"/>
      <c r="X11" s="436"/>
      <c r="Y11" s="436"/>
      <c r="Z11" s="436"/>
    </row>
    <row r="12" spans="1:26" ht="12.75" customHeight="1">
      <c r="A12" s="410"/>
      <c r="B12" s="439"/>
      <c r="C12" s="440"/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</row>
    <row r="13" spans="1:26" ht="12.75" customHeight="1">
      <c r="A13" s="443" t="s">
        <v>2397</v>
      </c>
      <c r="B13" s="444"/>
      <c r="C13" s="445" t="e">
        <f>SUM(C3:C12)</f>
        <v>#DIV/0!</v>
      </c>
      <c r="D13" s="436"/>
      <c r="E13" s="436"/>
      <c r="F13" s="436"/>
      <c r="G13" s="436"/>
      <c r="H13" s="436"/>
      <c r="I13" s="436"/>
      <c r="J13" s="436"/>
      <c r="K13" s="436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436"/>
      <c r="X13" s="436"/>
      <c r="Y13" s="436"/>
      <c r="Z13" s="436"/>
    </row>
    <row r="14" spans="1:26" ht="12.75" customHeight="1">
      <c r="A14" s="436"/>
      <c r="B14" s="446"/>
      <c r="C14" s="447"/>
      <c r="D14" s="436"/>
      <c r="E14" s="436"/>
      <c r="F14" s="436"/>
      <c r="G14" s="436"/>
      <c r="H14" s="436"/>
      <c r="I14" s="436"/>
      <c r="J14" s="436"/>
      <c r="K14" s="436"/>
      <c r="L14" s="436"/>
      <c r="M14" s="436"/>
      <c r="N14" s="436"/>
      <c r="O14" s="436"/>
      <c r="P14" s="436"/>
      <c r="Q14" s="436"/>
      <c r="R14" s="436"/>
      <c r="S14" s="436"/>
      <c r="T14" s="436"/>
      <c r="U14" s="436"/>
      <c r="V14" s="436"/>
      <c r="W14" s="436"/>
      <c r="X14" s="436"/>
      <c r="Y14" s="436"/>
      <c r="Z14" s="436"/>
    </row>
    <row r="15" spans="1:26" ht="12.75" customHeight="1">
      <c r="A15" s="436"/>
      <c r="B15" s="446"/>
      <c r="C15" s="447"/>
      <c r="D15" s="436"/>
      <c r="E15" s="436"/>
      <c r="F15" s="436"/>
      <c r="G15" s="436"/>
      <c r="H15" s="436"/>
      <c r="I15" s="436"/>
      <c r="J15" s="436"/>
      <c r="K15" s="436"/>
      <c r="L15" s="436"/>
      <c r="M15" s="436"/>
      <c r="N15" s="436"/>
      <c r="O15" s="436"/>
      <c r="P15" s="436"/>
      <c r="Q15" s="436"/>
      <c r="R15" s="436"/>
      <c r="S15" s="436"/>
      <c r="T15" s="436"/>
      <c r="U15" s="436"/>
      <c r="V15" s="436"/>
      <c r="W15" s="436"/>
      <c r="X15" s="436"/>
      <c r="Y15" s="436"/>
      <c r="Z15" s="436"/>
    </row>
    <row r="16" spans="1:26" ht="12.75" customHeight="1">
      <c r="A16" s="898" t="s">
        <v>2398</v>
      </c>
      <c r="B16" s="899"/>
      <c r="C16" s="900"/>
      <c r="D16" s="436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6"/>
      <c r="Q16" s="436"/>
      <c r="R16" s="436"/>
      <c r="S16" s="436"/>
      <c r="T16" s="436"/>
      <c r="U16" s="436"/>
      <c r="V16" s="436"/>
      <c r="W16" s="436"/>
      <c r="X16" s="436"/>
      <c r="Y16" s="436"/>
      <c r="Z16" s="436"/>
    </row>
    <row r="17" spans="1:26" ht="12.75" customHeight="1">
      <c r="A17" s="437" t="s">
        <v>413</v>
      </c>
      <c r="B17" s="437" t="s">
        <v>2387</v>
      </c>
      <c r="C17" s="438" t="s">
        <v>117</v>
      </c>
      <c r="D17" s="436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</row>
    <row r="18" spans="1:26" ht="12.75" customHeight="1">
      <c r="A18" s="410" t="s">
        <v>2399</v>
      </c>
      <c r="B18" s="441"/>
      <c r="C18" s="440">
        <f t="shared" ref="C18:C23" si="3">IF(B18="Yes",1,0)</f>
        <v>0</v>
      </c>
      <c r="D18" s="442" t="s">
        <v>2343</v>
      </c>
      <c r="E18" s="436"/>
      <c r="F18" s="436"/>
      <c r="G18" s="436"/>
      <c r="H18" s="436"/>
      <c r="I18" s="436"/>
      <c r="J18" s="436"/>
      <c r="K18" s="436"/>
      <c r="L18" s="436"/>
      <c r="M18" s="436"/>
      <c r="N18" s="436"/>
      <c r="O18" s="436"/>
      <c r="P18" s="436"/>
      <c r="Q18" s="436"/>
      <c r="R18" s="436"/>
      <c r="S18" s="436"/>
      <c r="T18" s="436"/>
      <c r="U18" s="436"/>
      <c r="V18" s="436"/>
      <c r="W18" s="436"/>
      <c r="X18" s="436"/>
      <c r="Y18" s="436"/>
      <c r="Z18" s="436"/>
    </row>
    <row r="19" spans="1:26" ht="12.75" customHeight="1">
      <c r="A19" s="410" t="s">
        <v>2400</v>
      </c>
      <c r="B19" s="441"/>
      <c r="C19" s="440">
        <f t="shared" si="3"/>
        <v>0</v>
      </c>
      <c r="D19" s="442" t="s">
        <v>2343</v>
      </c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  <c r="X19" s="436"/>
      <c r="Y19" s="436"/>
      <c r="Z19" s="436"/>
    </row>
    <row r="20" spans="1:26" ht="12.75" customHeight="1">
      <c r="A20" s="410" t="s">
        <v>2401</v>
      </c>
      <c r="B20" s="441"/>
      <c r="C20" s="440">
        <f t="shared" si="3"/>
        <v>0</v>
      </c>
      <c r="D20" s="442" t="s">
        <v>2343</v>
      </c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6"/>
      <c r="Q20" s="436"/>
      <c r="R20" s="436"/>
      <c r="S20" s="436"/>
      <c r="T20" s="436"/>
      <c r="U20" s="436"/>
      <c r="V20" s="436"/>
      <c r="W20" s="436"/>
      <c r="X20" s="436"/>
      <c r="Y20" s="436"/>
      <c r="Z20" s="436"/>
    </row>
    <row r="21" spans="1:26" ht="12.75" customHeight="1">
      <c r="A21" s="448" t="s">
        <v>2402</v>
      </c>
      <c r="B21" s="441"/>
      <c r="C21" s="440">
        <f t="shared" si="3"/>
        <v>0</v>
      </c>
      <c r="D21" s="442" t="s">
        <v>2343</v>
      </c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36"/>
      <c r="S21" s="436"/>
      <c r="T21" s="436"/>
      <c r="U21" s="436"/>
      <c r="V21" s="436"/>
      <c r="W21" s="436"/>
      <c r="X21" s="436"/>
      <c r="Y21" s="436"/>
      <c r="Z21" s="436"/>
    </row>
    <row r="22" spans="1:26" ht="12.75" customHeight="1">
      <c r="A22" s="410" t="s">
        <v>2403</v>
      </c>
      <c r="B22" s="441"/>
      <c r="C22" s="440">
        <f t="shared" si="3"/>
        <v>0</v>
      </c>
      <c r="D22" s="442" t="s">
        <v>2343</v>
      </c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6"/>
      <c r="Q22" s="436"/>
      <c r="R22" s="436"/>
      <c r="S22" s="436"/>
      <c r="T22" s="436"/>
      <c r="U22" s="436"/>
      <c r="V22" s="436"/>
      <c r="W22" s="436"/>
      <c r="X22" s="436"/>
      <c r="Y22" s="436"/>
      <c r="Z22" s="436"/>
    </row>
    <row r="23" spans="1:26" ht="12.75" customHeight="1">
      <c r="A23" s="410" t="s">
        <v>2404</v>
      </c>
      <c r="B23" s="441"/>
      <c r="C23" s="440">
        <f t="shared" si="3"/>
        <v>0</v>
      </c>
      <c r="D23" s="442" t="s">
        <v>2343</v>
      </c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36"/>
      <c r="V23" s="436"/>
      <c r="W23" s="436"/>
      <c r="X23" s="436"/>
      <c r="Y23" s="436"/>
      <c r="Z23" s="436"/>
    </row>
    <row r="24" spans="1:26" ht="12.75" customHeight="1">
      <c r="A24" s="443"/>
      <c r="B24" s="444"/>
      <c r="C24" s="445"/>
      <c r="D24" s="436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436"/>
      <c r="W24" s="436"/>
      <c r="X24" s="436"/>
      <c r="Y24" s="436"/>
      <c r="Z24" s="436"/>
    </row>
    <row r="25" spans="1:26" ht="12.75" customHeight="1">
      <c r="A25" s="443" t="s">
        <v>2397</v>
      </c>
      <c r="B25" s="444"/>
      <c r="C25" s="445">
        <f>SUM(C18:C23)</f>
        <v>0</v>
      </c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436"/>
      <c r="W25" s="436"/>
      <c r="X25" s="436"/>
      <c r="Y25" s="436"/>
      <c r="Z25" s="436"/>
    </row>
    <row r="26" spans="1:26" ht="12.75" customHeight="1">
      <c r="A26" s="436"/>
      <c r="B26" s="446"/>
      <c r="C26" s="447"/>
      <c r="D26" s="436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6"/>
      <c r="Y26" s="436"/>
      <c r="Z26" s="436"/>
    </row>
    <row r="27" spans="1:26" ht="12.75" customHeight="1">
      <c r="A27" s="449" t="s">
        <v>2405</v>
      </c>
      <c r="B27" s="450"/>
      <c r="C27" s="451" t="e">
        <f>C25+C13</f>
        <v>#DIV/0!</v>
      </c>
      <c r="D27" s="436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36"/>
      <c r="V27" s="436"/>
      <c r="W27" s="436"/>
      <c r="X27" s="436"/>
      <c r="Y27" s="436"/>
      <c r="Z27" s="436"/>
    </row>
    <row r="28" spans="1:26" ht="12.75" customHeight="1">
      <c r="A28" s="436"/>
      <c r="B28" s="446"/>
      <c r="C28" s="447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</row>
    <row r="29" spans="1:26" ht="12.75" customHeight="1">
      <c r="A29" s="436"/>
      <c r="B29" s="446"/>
      <c r="C29" s="447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436"/>
      <c r="W29" s="436"/>
      <c r="X29" s="436"/>
      <c r="Y29" s="436"/>
      <c r="Z29" s="436"/>
    </row>
    <row r="30" spans="1:26" ht="12.75" customHeight="1">
      <c r="A30" s="436"/>
      <c r="B30" s="446"/>
      <c r="C30" s="447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436"/>
      <c r="W30" s="436"/>
      <c r="X30" s="436"/>
      <c r="Y30" s="436"/>
      <c r="Z30" s="436"/>
    </row>
    <row r="31" spans="1:26" ht="12.75" customHeight="1">
      <c r="A31" s="436"/>
      <c r="B31" s="446"/>
      <c r="C31" s="447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36"/>
      <c r="V31" s="436"/>
      <c r="W31" s="436"/>
      <c r="X31" s="436"/>
      <c r="Y31" s="436"/>
      <c r="Z31" s="436"/>
    </row>
    <row r="32" spans="1:26" ht="12.75" customHeight="1">
      <c r="A32" s="436"/>
      <c r="B32" s="446"/>
      <c r="C32" s="447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436"/>
      <c r="W32" s="436"/>
      <c r="X32" s="436"/>
      <c r="Y32" s="436"/>
      <c r="Z32" s="436"/>
    </row>
    <row r="33" spans="1:26" ht="12.75" customHeight="1">
      <c r="A33" s="436"/>
      <c r="B33" s="446"/>
      <c r="C33" s="447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436"/>
      <c r="W33" s="436"/>
      <c r="X33" s="436"/>
      <c r="Y33" s="436"/>
      <c r="Z33" s="436"/>
    </row>
    <row r="34" spans="1:26" ht="12.75" customHeight="1">
      <c r="A34" s="436"/>
      <c r="B34" s="446"/>
      <c r="C34" s="447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  <c r="X34" s="436"/>
      <c r="Y34" s="436"/>
      <c r="Z34" s="436"/>
    </row>
    <row r="35" spans="1:26" ht="12.75" customHeight="1">
      <c r="A35" s="436"/>
      <c r="B35" s="446"/>
      <c r="C35" s="447"/>
      <c r="D35" s="436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36"/>
      <c r="U35" s="436"/>
      <c r="V35" s="436"/>
      <c r="W35" s="436"/>
      <c r="X35" s="436"/>
      <c r="Y35" s="436"/>
      <c r="Z35" s="436"/>
    </row>
    <row r="36" spans="1:26" ht="12.75" customHeight="1">
      <c r="A36" s="436"/>
      <c r="B36" s="446"/>
      <c r="C36" s="447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436"/>
      <c r="W36" s="436"/>
      <c r="X36" s="436"/>
      <c r="Y36" s="436"/>
      <c r="Z36" s="436"/>
    </row>
    <row r="37" spans="1:26" ht="12.75" customHeight="1">
      <c r="A37" s="436"/>
      <c r="B37" s="446"/>
      <c r="C37" s="447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436"/>
      <c r="W37" s="436"/>
      <c r="X37" s="436"/>
      <c r="Y37" s="436"/>
      <c r="Z37" s="436"/>
    </row>
    <row r="38" spans="1:26" ht="12.75" customHeight="1">
      <c r="A38" s="436"/>
      <c r="B38" s="446"/>
      <c r="C38" s="447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436"/>
      <c r="W38" s="436"/>
      <c r="X38" s="436"/>
      <c r="Y38" s="436"/>
      <c r="Z38" s="436"/>
    </row>
    <row r="39" spans="1:26" ht="12.75" customHeight="1">
      <c r="A39" s="436"/>
      <c r="B39" s="446"/>
      <c r="C39" s="447"/>
      <c r="D39" s="436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36"/>
      <c r="S39" s="436"/>
      <c r="T39" s="436"/>
      <c r="U39" s="436"/>
      <c r="V39" s="436"/>
      <c r="W39" s="436"/>
      <c r="X39" s="436"/>
      <c r="Y39" s="436"/>
      <c r="Z39" s="436"/>
    </row>
    <row r="40" spans="1:26" ht="12.75" customHeight="1">
      <c r="A40" s="436"/>
      <c r="B40" s="446"/>
      <c r="C40" s="447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436"/>
      <c r="W40" s="436"/>
      <c r="X40" s="436"/>
      <c r="Y40" s="436"/>
      <c r="Z40" s="436"/>
    </row>
    <row r="41" spans="1:26" ht="12.75" customHeight="1">
      <c r="A41" s="436"/>
      <c r="B41" s="446"/>
      <c r="C41" s="447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436"/>
      <c r="W41" s="436"/>
      <c r="X41" s="436"/>
      <c r="Y41" s="436"/>
      <c r="Z41" s="436"/>
    </row>
    <row r="42" spans="1:26" ht="12.75" customHeight="1">
      <c r="A42" s="436"/>
      <c r="B42" s="446"/>
      <c r="C42" s="447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436"/>
      <c r="W42" s="436"/>
      <c r="X42" s="436"/>
      <c r="Y42" s="436"/>
      <c r="Z42" s="436"/>
    </row>
    <row r="43" spans="1:26" ht="12.75" customHeight="1">
      <c r="A43" s="436"/>
      <c r="B43" s="446"/>
      <c r="C43" s="447"/>
      <c r="D43" s="436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36"/>
      <c r="S43" s="436"/>
      <c r="T43" s="436"/>
      <c r="U43" s="436"/>
      <c r="V43" s="436"/>
      <c r="W43" s="436"/>
      <c r="X43" s="436"/>
      <c r="Y43" s="436"/>
      <c r="Z43" s="436"/>
    </row>
    <row r="44" spans="1:26" ht="12.75" customHeight="1">
      <c r="A44" s="436"/>
      <c r="B44" s="446"/>
      <c r="C44" s="447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436"/>
      <c r="W44" s="436"/>
      <c r="X44" s="436"/>
      <c r="Y44" s="436"/>
      <c r="Z44" s="436"/>
    </row>
    <row r="45" spans="1:26" ht="12.75" customHeight="1">
      <c r="A45" s="436"/>
      <c r="B45" s="446"/>
      <c r="C45" s="447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436"/>
      <c r="W45" s="436"/>
      <c r="X45" s="436"/>
      <c r="Y45" s="436"/>
      <c r="Z45" s="436"/>
    </row>
    <row r="46" spans="1:26" ht="12.75" customHeight="1">
      <c r="A46" s="436"/>
      <c r="B46" s="446"/>
      <c r="C46" s="447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36"/>
      <c r="V46" s="436"/>
      <c r="W46" s="436"/>
      <c r="X46" s="436"/>
      <c r="Y46" s="436"/>
      <c r="Z46" s="436"/>
    </row>
    <row r="47" spans="1:26" ht="12.75" customHeight="1">
      <c r="A47" s="436"/>
      <c r="B47" s="446"/>
      <c r="C47" s="447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436"/>
      <c r="W47" s="436"/>
      <c r="X47" s="436"/>
      <c r="Y47" s="436"/>
      <c r="Z47" s="436"/>
    </row>
    <row r="48" spans="1:26" ht="12.75" customHeight="1">
      <c r="A48" s="436"/>
      <c r="B48" s="446"/>
      <c r="C48" s="447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436"/>
      <c r="W48" s="436"/>
      <c r="X48" s="436"/>
      <c r="Y48" s="436"/>
      <c r="Z48" s="436"/>
    </row>
    <row r="49" spans="1:26" ht="12.75" customHeight="1">
      <c r="A49" s="436"/>
      <c r="B49" s="446"/>
      <c r="C49" s="447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  <c r="X49" s="436"/>
      <c r="Y49" s="436"/>
      <c r="Z49" s="436"/>
    </row>
    <row r="50" spans="1:26" ht="12.75" customHeight="1">
      <c r="A50" s="436"/>
      <c r="B50" s="446"/>
      <c r="C50" s="447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36"/>
      <c r="V50" s="436"/>
      <c r="W50" s="436"/>
      <c r="X50" s="436"/>
      <c r="Y50" s="436"/>
      <c r="Z50" s="436"/>
    </row>
    <row r="51" spans="1:26" ht="12.75" customHeight="1">
      <c r="A51" s="436"/>
      <c r="B51" s="446"/>
      <c r="C51" s="447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436"/>
      <c r="W51" s="436"/>
      <c r="X51" s="436"/>
      <c r="Y51" s="436"/>
      <c r="Z51" s="436"/>
    </row>
    <row r="52" spans="1:26" ht="12.75" customHeight="1">
      <c r="A52" s="436"/>
      <c r="B52" s="446"/>
      <c r="C52" s="447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436"/>
      <c r="W52" s="436"/>
      <c r="X52" s="436"/>
      <c r="Y52" s="436"/>
      <c r="Z52" s="436"/>
    </row>
    <row r="53" spans="1:26" ht="12.75" customHeight="1">
      <c r="A53" s="436"/>
      <c r="B53" s="446"/>
      <c r="C53" s="447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436"/>
      <c r="W53" s="436"/>
      <c r="X53" s="436"/>
      <c r="Y53" s="436"/>
      <c r="Z53" s="436"/>
    </row>
    <row r="54" spans="1:26" ht="12.75" customHeight="1">
      <c r="A54" s="436"/>
      <c r="B54" s="446"/>
      <c r="C54" s="447"/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36"/>
      <c r="U54" s="436"/>
      <c r="V54" s="436"/>
      <c r="W54" s="436"/>
      <c r="X54" s="436"/>
      <c r="Y54" s="436"/>
      <c r="Z54" s="436"/>
    </row>
    <row r="55" spans="1:26" ht="12.75" customHeight="1">
      <c r="A55" s="436"/>
      <c r="B55" s="446"/>
      <c r="C55" s="447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436"/>
      <c r="W55" s="436"/>
      <c r="X55" s="436"/>
      <c r="Y55" s="436"/>
      <c r="Z55" s="436"/>
    </row>
    <row r="56" spans="1:26" ht="12.75" customHeight="1">
      <c r="A56" s="436"/>
      <c r="B56" s="446"/>
      <c r="C56" s="447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436"/>
      <c r="W56" s="436"/>
      <c r="X56" s="436"/>
      <c r="Y56" s="436"/>
      <c r="Z56" s="436"/>
    </row>
    <row r="57" spans="1:26" ht="12.75" customHeight="1">
      <c r="A57" s="436"/>
      <c r="B57" s="446"/>
      <c r="C57" s="447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436"/>
      <c r="W57" s="436"/>
      <c r="X57" s="436"/>
      <c r="Y57" s="436"/>
      <c r="Z57" s="436"/>
    </row>
    <row r="58" spans="1:26" ht="12.75" customHeight="1">
      <c r="A58" s="436"/>
      <c r="B58" s="446"/>
      <c r="C58" s="447"/>
      <c r="D58" s="436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436"/>
      <c r="W58" s="436"/>
      <c r="X58" s="436"/>
      <c r="Y58" s="436"/>
      <c r="Z58" s="436"/>
    </row>
    <row r="59" spans="1:26" ht="12.75" customHeight="1">
      <c r="A59" s="436"/>
      <c r="B59" s="446"/>
      <c r="C59" s="447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436"/>
      <c r="W59" s="436"/>
      <c r="X59" s="436"/>
      <c r="Y59" s="436"/>
      <c r="Z59" s="436"/>
    </row>
    <row r="60" spans="1:26" ht="12.75" customHeight="1">
      <c r="A60" s="436"/>
      <c r="B60" s="446"/>
      <c r="C60" s="447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436"/>
      <c r="W60" s="436"/>
      <c r="X60" s="436"/>
      <c r="Y60" s="436"/>
      <c r="Z60" s="436"/>
    </row>
    <row r="61" spans="1:26" ht="12.75" customHeight="1">
      <c r="A61" s="436"/>
      <c r="B61" s="446"/>
      <c r="C61" s="447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436"/>
      <c r="W61" s="436"/>
      <c r="X61" s="436"/>
      <c r="Y61" s="436"/>
      <c r="Z61" s="436"/>
    </row>
    <row r="62" spans="1:26" ht="12.75" customHeight="1">
      <c r="A62" s="436"/>
      <c r="B62" s="446"/>
      <c r="C62" s="447"/>
      <c r="D62" s="436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36"/>
      <c r="V62" s="436"/>
      <c r="W62" s="436"/>
      <c r="X62" s="436"/>
      <c r="Y62" s="436"/>
      <c r="Z62" s="436"/>
    </row>
    <row r="63" spans="1:26" ht="12.75" customHeight="1">
      <c r="A63" s="436"/>
      <c r="B63" s="446"/>
      <c r="C63" s="447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436"/>
      <c r="W63" s="436"/>
      <c r="X63" s="436"/>
      <c r="Y63" s="436"/>
      <c r="Z63" s="436"/>
    </row>
    <row r="64" spans="1:26" ht="12.75" customHeight="1">
      <c r="A64" s="436"/>
      <c r="B64" s="446"/>
      <c r="C64" s="447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436"/>
      <c r="W64" s="436"/>
      <c r="X64" s="436"/>
      <c r="Y64" s="436"/>
      <c r="Z64" s="436"/>
    </row>
    <row r="65" spans="1:26" ht="12.75" customHeight="1">
      <c r="A65" s="436"/>
      <c r="B65" s="446"/>
      <c r="C65" s="447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436"/>
      <c r="W65" s="436"/>
      <c r="X65" s="436"/>
      <c r="Y65" s="436"/>
      <c r="Z65" s="436"/>
    </row>
    <row r="66" spans="1:26" ht="12.75" customHeight="1">
      <c r="A66" s="436"/>
      <c r="B66" s="446"/>
      <c r="C66" s="447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36"/>
      <c r="V66" s="436"/>
      <c r="W66" s="436"/>
      <c r="X66" s="436"/>
      <c r="Y66" s="436"/>
      <c r="Z66" s="436"/>
    </row>
    <row r="67" spans="1:26" ht="12.75" customHeight="1">
      <c r="A67" s="436"/>
      <c r="B67" s="446"/>
      <c r="C67" s="447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</row>
    <row r="68" spans="1:26" ht="12.75" customHeight="1">
      <c r="A68" s="436"/>
      <c r="B68" s="446"/>
      <c r="C68" s="447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436"/>
      <c r="W68" s="436"/>
      <c r="X68" s="436"/>
      <c r="Y68" s="436"/>
      <c r="Z68" s="436"/>
    </row>
    <row r="69" spans="1:26" ht="12.75" customHeight="1">
      <c r="A69" s="436"/>
      <c r="B69" s="446"/>
      <c r="C69" s="447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436"/>
      <c r="W69" s="436"/>
      <c r="X69" s="436"/>
      <c r="Y69" s="436"/>
      <c r="Z69" s="436"/>
    </row>
    <row r="70" spans="1:26" ht="12.75" customHeight="1">
      <c r="A70" s="436"/>
      <c r="B70" s="446"/>
      <c r="C70" s="447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36"/>
      <c r="V70" s="436"/>
      <c r="W70" s="436"/>
      <c r="X70" s="436"/>
      <c r="Y70" s="436"/>
      <c r="Z70" s="436"/>
    </row>
    <row r="71" spans="1:26" ht="12.75" customHeight="1">
      <c r="A71" s="436"/>
      <c r="B71" s="446"/>
      <c r="C71" s="447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436"/>
      <c r="W71" s="436"/>
      <c r="X71" s="436"/>
      <c r="Y71" s="436"/>
      <c r="Z71" s="436"/>
    </row>
    <row r="72" spans="1:26" ht="12.75" customHeight="1">
      <c r="A72" s="436"/>
      <c r="B72" s="446"/>
      <c r="C72" s="447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436"/>
      <c r="W72" s="436"/>
      <c r="X72" s="436"/>
      <c r="Y72" s="436"/>
      <c r="Z72" s="436"/>
    </row>
    <row r="73" spans="1:26" ht="12.75" customHeight="1">
      <c r="A73" s="436"/>
      <c r="B73" s="446"/>
      <c r="C73" s="447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436"/>
      <c r="W73" s="436"/>
      <c r="X73" s="436"/>
      <c r="Y73" s="436"/>
      <c r="Z73" s="436"/>
    </row>
    <row r="74" spans="1:26" ht="12.75" customHeight="1">
      <c r="A74" s="436"/>
      <c r="B74" s="446"/>
      <c r="C74" s="447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36"/>
      <c r="U74" s="436"/>
      <c r="V74" s="436"/>
      <c r="W74" s="436"/>
      <c r="X74" s="436"/>
      <c r="Y74" s="436"/>
      <c r="Z74" s="436"/>
    </row>
    <row r="75" spans="1:26" ht="12.75" customHeight="1">
      <c r="A75" s="436"/>
      <c r="B75" s="446"/>
      <c r="C75" s="447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436"/>
      <c r="W75" s="436"/>
      <c r="X75" s="436"/>
      <c r="Y75" s="436"/>
      <c r="Z75" s="436"/>
    </row>
    <row r="76" spans="1:26" ht="12.75" customHeight="1">
      <c r="A76" s="436"/>
      <c r="B76" s="446"/>
      <c r="C76" s="447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436"/>
      <c r="W76" s="436"/>
      <c r="X76" s="436"/>
      <c r="Y76" s="436"/>
      <c r="Z76" s="436"/>
    </row>
    <row r="77" spans="1:26" ht="12.75" customHeight="1">
      <c r="A77" s="436"/>
      <c r="B77" s="446"/>
      <c r="C77" s="447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436"/>
      <c r="W77" s="436"/>
      <c r="X77" s="436"/>
      <c r="Y77" s="436"/>
      <c r="Z77" s="436"/>
    </row>
    <row r="78" spans="1:26" ht="12.75" customHeight="1">
      <c r="A78" s="436"/>
      <c r="B78" s="446"/>
      <c r="C78" s="447"/>
      <c r="D78" s="436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36"/>
      <c r="S78" s="436"/>
      <c r="T78" s="436"/>
      <c r="U78" s="436"/>
      <c r="V78" s="436"/>
      <c r="W78" s="436"/>
      <c r="X78" s="436"/>
      <c r="Y78" s="436"/>
      <c r="Z78" s="436"/>
    </row>
    <row r="79" spans="1:26" ht="12.75" customHeight="1">
      <c r="A79" s="436"/>
      <c r="B79" s="446"/>
      <c r="C79" s="447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436"/>
      <c r="W79" s="436"/>
      <c r="X79" s="436"/>
      <c r="Y79" s="436"/>
      <c r="Z79" s="436"/>
    </row>
    <row r="80" spans="1:26" ht="12.75" customHeight="1">
      <c r="A80" s="436"/>
      <c r="B80" s="446"/>
      <c r="C80" s="447"/>
      <c r="D80" s="436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436"/>
      <c r="W80" s="436"/>
      <c r="X80" s="436"/>
      <c r="Y80" s="436"/>
      <c r="Z80" s="436"/>
    </row>
    <row r="81" spans="1:26" ht="12.75" customHeight="1">
      <c r="A81" s="436"/>
      <c r="B81" s="446"/>
      <c r="C81" s="447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436"/>
      <c r="W81" s="436"/>
      <c r="X81" s="436"/>
      <c r="Y81" s="436"/>
      <c r="Z81" s="436"/>
    </row>
    <row r="82" spans="1:26" ht="12.75" customHeight="1">
      <c r="A82" s="436"/>
      <c r="B82" s="446"/>
      <c r="C82" s="447"/>
      <c r="D82" s="436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36"/>
      <c r="S82" s="436"/>
      <c r="T82" s="436"/>
      <c r="U82" s="436"/>
      <c r="V82" s="436"/>
      <c r="W82" s="436"/>
      <c r="X82" s="436"/>
      <c r="Y82" s="436"/>
      <c r="Z82" s="436"/>
    </row>
    <row r="83" spans="1:26" ht="12.75" customHeight="1">
      <c r="A83" s="436"/>
      <c r="B83" s="446"/>
      <c r="C83" s="447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436"/>
      <c r="W83" s="436"/>
      <c r="X83" s="436"/>
      <c r="Y83" s="436"/>
      <c r="Z83" s="436"/>
    </row>
    <row r="84" spans="1:26" ht="12.75" customHeight="1">
      <c r="A84" s="436"/>
      <c r="B84" s="446"/>
      <c r="C84" s="447"/>
      <c r="D84" s="436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436"/>
      <c r="W84" s="436"/>
      <c r="X84" s="436"/>
      <c r="Y84" s="436"/>
      <c r="Z84" s="436"/>
    </row>
    <row r="85" spans="1:26" ht="12.75" customHeight="1">
      <c r="A85" s="436"/>
      <c r="B85" s="446"/>
      <c r="C85" s="447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36"/>
      <c r="V85" s="436"/>
      <c r="W85" s="436"/>
      <c r="X85" s="436"/>
      <c r="Y85" s="436"/>
      <c r="Z85" s="436"/>
    </row>
    <row r="86" spans="1:26" ht="12.75" customHeight="1">
      <c r="A86" s="436"/>
      <c r="B86" s="446"/>
      <c r="C86" s="447"/>
      <c r="D86" s="436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436"/>
      <c r="W86" s="436"/>
      <c r="X86" s="436"/>
      <c r="Y86" s="436"/>
      <c r="Z86" s="436"/>
    </row>
    <row r="87" spans="1:26" ht="12.75" customHeight="1">
      <c r="A87" s="436"/>
      <c r="B87" s="446"/>
      <c r="C87" s="447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436"/>
      <c r="W87" s="436"/>
      <c r="X87" s="436"/>
      <c r="Y87" s="436"/>
      <c r="Z87" s="436"/>
    </row>
    <row r="88" spans="1:26" ht="12.75" customHeight="1">
      <c r="A88" s="436"/>
      <c r="B88" s="446"/>
      <c r="C88" s="447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436"/>
      <c r="W88" s="436"/>
      <c r="X88" s="436"/>
      <c r="Y88" s="436"/>
      <c r="Z88" s="436"/>
    </row>
    <row r="89" spans="1:26" ht="12.75" customHeight="1">
      <c r="A89" s="436"/>
      <c r="B89" s="446"/>
      <c r="C89" s="447"/>
      <c r="D89" s="436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36"/>
      <c r="U89" s="436"/>
      <c r="V89" s="436"/>
      <c r="W89" s="436"/>
      <c r="X89" s="436"/>
      <c r="Y89" s="436"/>
      <c r="Z89" s="436"/>
    </row>
    <row r="90" spans="1:26" ht="12.75" customHeight="1">
      <c r="A90" s="436"/>
      <c r="B90" s="446"/>
      <c r="C90" s="447"/>
      <c r="D90" s="436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436"/>
      <c r="W90" s="436"/>
      <c r="X90" s="436"/>
      <c r="Y90" s="436"/>
      <c r="Z90" s="436"/>
    </row>
    <row r="91" spans="1:26" ht="12.75" customHeight="1">
      <c r="A91" s="436"/>
      <c r="B91" s="446"/>
      <c r="C91" s="447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436"/>
      <c r="W91" s="436"/>
      <c r="X91" s="436"/>
      <c r="Y91" s="436"/>
      <c r="Z91" s="436"/>
    </row>
    <row r="92" spans="1:26" ht="12.75" customHeight="1">
      <c r="A92" s="436"/>
      <c r="B92" s="446"/>
      <c r="C92" s="447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436"/>
      <c r="W92" s="436"/>
      <c r="X92" s="436"/>
      <c r="Y92" s="436"/>
      <c r="Z92" s="436"/>
    </row>
    <row r="93" spans="1:26" ht="12.75" customHeight="1">
      <c r="A93" s="436"/>
      <c r="B93" s="446"/>
      <c r="C93" s="447"/>
      <c r="D93" s="436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36"/>
      <c r="T93" s="436"/>
      <c r="U93" s="436"/>
      <c r="V93" s="436"/>
      <c r="W93" s="436"/>
      <c r="X93" s="436"/>
      <c r="Y93" s="436"/>
      <c r="Z93" s="436"/>
    </row>
    <row r="94" spans="1:26" ht="12.75" customHeight="1">
      <c r="A94" s="436"/>
      <c r="B94" s="446"/>
      <c r="C94" s="447"/>
      <c r="D94" s="436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436"/>
      <c r="W94" s="436"/>
      <c r="X94" s="436"/>
      <c r="Y94" s="436"/>
      <c r="Z94" s="436"/>
    </row>
    <row r="95" spans="1:26" ht="12.75" customHeight="1">
      <c r="A95" s="436"/>
      <c r="B95" s="446"/>
      <c r="C95" s="447"/>
      <c r="D95" s="436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436"/>
      <c r="W95" s="436"/>
      <c r="X95" s="436"/>
      <c r="Y95" s="436"/>
      <c r="Z95" s="436"/>
    </row>
    <row r="96" spans="1:26" ht="12.75" customHeight="1">
      <c r="A96" s="436"/>
      <c r="B96" s="446"/>
      <c r="C96" s="447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436"/>
      <c r="W96" s="436"/>
      <c r="X96" s="436"/>
      <c r="Y96" s="436"/>
      <c r="Z96" s="436"/>
    </row>
    <row r="97" spans="1:26" ht="12.75" customHeight="1">
      <c r="A97" s="436"/>
      <c r="B97" s="446"/>
      <c r="C97" s="447"/>
      <c r="D97" s="436"/>
      <c r="E97" s="436"/>
      <c r="F97" s="436"/>
      <c r="G97" s="436"/>
      <c r="H97" s="436"/>
      <c r="I97" s="436"/>
      <c r="J97" s="436"/>
      <c r="K97" s="436"/>
      <c r="L97" s="436"/>
      <c r="M97" s="436"/>
      <c r="N97" s="436"/>
      <c r="O97" s="436"/>
      <c r="P97" s="436"/>
      <c r="Q97" s="436"/>
      <c r="R97" s="436"/>
      <c r="S97" s="436"/>
      <c r="T97" s="436"/>
      <c r="U97" s="436"/>
      <c r="V97" s="436"/>
      <c r="W97" s="436"/>
      <c r="X97" s="436"/>
      <c r="Y97" s="436"/>
      <c r="Z97" s="436"/>
    </row>
    <row r="98" spans="1:26" ht="12.75" customHeight="1">
      <c r="A98" s="436"/>
      <c r="B98" s="446"/>
      <c r="C98" s="447"/>
      <c r="D98" s="436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436"/>
      <c r="W98" s="436"/>
      <c r="X98" s="436"/>
      <c r="Y98" s="436"/>
      <c r="Z98" s="436"/>
    </row>
    <row r="99" spans="1:26" ht="12.75" customHeight="1">
      <c r="A99" s="436"/>
      <c r="B99" s="446"/>
      <c r="C99" s="447"/>
      <c r="D99" s="436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436"/>
      <c r="W99" s="436"/>
      <c r="X99" s="436"/>
      <c r="Y99" s="436"/>
      <c r="Z99" s="436"/>
    </row>
    <row r="100" spans="1:26" ht="12.75" customHeight="1">
      <c r="A100" s="436"/>
      <c r="B100" s="446"/>
      <c r="C100" s="447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436"/>
      <c r="W100" s="436"/>
      <c r="X100" s="436"/>
      <c r="Y100" s="436"/>
      <c r="Z100" s="436"/>
    </row>
    <row r="101" spans="1:26" ht="12.75" customHeight="1">
      <c r="A101" s="436"/>
      <c r="B101" s="446"/>
      <c r="C101" s="447"/>
      <c r="D101" s="436"/>
      <c r="E101" s="436"/>
      <c r="F101" s="436"/>
      <c r="G101" s="436"/>
      <c r="H101" s="436"/>
      <c r="I101" s="436"/>
      <c r="J101" s="436"/>
      <c r="K101" s="436"/>
      <c r="L101" s="436"/>
      <c r="M101" s="436"/>
      <c r="N101" s="436"/>
      <c r="O101" s="436"/>
      <c r="P101" s="436"/>
      <c r="Q101" s="436"/>
      <c r="R101" s="436"/>
      <c r="S101" s="436"/>
      <c r="T101" s="436"/>
      <c r="U101" s="436"/>
      <c r="V101" s="436"/>
      <c r="W101" s="436"/>
      <c r="X101" s="436"/>
      <c r="Y101" s="436"/>
      <c r="Z101" s="436"/>
    </row>
    <row r="102" spans="1:26" ht="12.75" customHeight="1">
      <c r="A102" s="436"/>
      <c r="B102" s="446"/>
      <c r="C102" s="447"/>
      <c r="D102" s="436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436"/>
      <c r="W102" s="436"/>
      <c r="X102" s="436"/>
      <c r="Y102" s="436"/>
      <c r="Z102" s="436"/>
    </row>
    <row r="103" spans="1:26" ht="12.75" customHeight="1">
      <c r="A103" s="436"/>
      <c r="B103" s="446"/>
      <c r="C103" s="447"/>
      <c r="D103" s="436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436"/>
      <c r="W103" s="436"/>
      <c r="X103" s="436"/>
      <c r="Y103" s="436"/>
      <c r="Z103" s="436"/>
    </row>
    <row r="104" spans="1:26" ht="12.75" customHeight="1">
      <c r="A104" s="436"/>
      <c r="B104" s="446"/>
      <c r="C104" s="447"/>
      <c r="D104" s="436"/>
      <c r="E104" s="436"/>
      <c r="F104" s="436"/>
      <c r="G104" s="436"/>
      <c r="H104" s="436"/>
      <c r="I104" s="436"/>
      <c r="J104" s="436"/>
      <c r="K104" s="436"/>
      <c r="L104" s="436"/>
      <c r="M104" s="436"/>
      <c r="N104" s="436"/>
      <c r="O104" s="436"/>
      <c r="P104" s="436"/>
      <c r="Q104" s="436"/>
      <c r="R104" s="436"/>
      <c r="S104" s="436"/>
      <c r="T104" s="436"/>
      <c r="U104" s="436"/>
      <c r="V104" s="436"/>
      <c r="W104" s="436"/>
      <c r="X104" s="436"/>
      <c r="Y104" s="436"/>
      <c r="Z104" s="436"/>
    </row>
    <row r="105" spans="1:26" ht="12.75" customHeight="1">
      <c r="A105" s="436"/>
      <c r="B105" s="446"/>
      <c r="C105" s="447"/>
      <c r="D105" s="436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436"/>
      <c r="W105" s="436"/>
      <c r="X105" s="436"/>
      <c r="Y105" s="436"/>
      <c r="Z105" s="436"/>
    </row>
    <row r="106" spans="1:26" ht="12.75" customHeight="1">
      <c r="A106" s="436"/>
      <c r="B106" s="446"/>
      <c r="C106" s="447"/>
      <c r="D106" s="436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436"/>
      <c r="W106" s="436"/>
      <c r="X106" s="436"/>
      <c r="Y106" s="436"/>
      <c r="Z106" s="436"/>
    </row>
    <row r="107" spans="1:26" ht="12.75" customHeight="1">
      <c r="A107" s="436"/>
      <c r="B107" s="446"/>
      <c r="C107" s="447"/>
      <c r="D107" s="436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436"/>
      <c r="W107" s="436"/>
      <c r="X107" s="436"/>
      <c r="Y107" s="436"/>
      <c r="Z107" s="436"/>
    </row>
    <row r="108" spans="1:26" ht="12.75" customHeight="1">
      <c r="A108" s="436"/>
      <c r="B108" s="446"/>
      <c r="C108" s="447"/>
      <c r="D108" s="436"/>
      <c r="E108" s="436"/>
      <c r="F108" s="436"/>
      <c r="G108" s="436"/>
      <c r="H108" s="436"/>
      <c r="I108" s="436"/>
      <c r="J108" s="436"/>
      <c r="K108" s="436"/>
      <c r="L108" s="436"/>
      <c r="M108" s="436"/>
      <c r="N108" s="436"/>
      <c r="O108" s="436"/>
      <c r="P108" s="436"/>
      <c r="Q108" s="436"/>
      <c r="R108" s="436"/>
      <c r="S108" s="436"/>
      <c r="T108" s="436"/>
      <c r="U108" s="436"/>
      <c r="V108" s="436"/>
      <c r="W108" s="436"/>
      <c r="X108" s="436"/>
      <c r="Y108" s="436"/>
      <c r="Z108" s="436"/>
    </row>
    <row r="109" spans="1:26" ht="12.75" customHeight="1">
      <c r="A109" s="436"/>
      <c r="B109" s="446"/>
      <c r="C109" s="447"/>
      <c r="D109" s="436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436"/>
      <c r="W109" s="436"/>
      <c r="X109" s="436"/>
      <c r="Y109" s="436"/>
      <c r="Z109" s="436"/>
    </row>
    <row r="110" spans="1:26" ht="12.75" customHeight="1">
      <c r="A110" s="436"/>
      <c r="B110" s="446"/>
      <c r="C110" s="447"/>
      <c r="D110" s="436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436"/>
      <c r="W110" s="436"/>
      <c r="X110" s="436"/>
      <c r="Y110" s="436"/>
      <c r="Z110" s="436"/>
    </row>
    <row r="111" spans="1:26" ht="12.75" customHeight="1">
      <c r="A111" s="436"/>
      <c r="B111" s="446"/>
      <c r="C111" s="447"/>
      <c r="D111" s="436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436"/>
      <c r="W111" s="436"/>
      <c r="X111" s="436"/>
      <c r="Y111" s="436"/>
      <c r="Z111" s="436"/>
    </row>
    <row r="112" spans="1:26" ht="12.75" customHeight="1">
      <c r="A112" s="436"/>
      <c r="B112" s="446"/>
      <c r="C112" s="447"/>
      <c r="D112" s="436"/>
      <c r="E112" s="436"/>
      <c r="F112" s="436"/>
      <c r="G112" s="436"/>
      <c r="H112" s="436"/>
      <c r="I112" s="436"/>
      <c r="J112" s="436"/>
      <c r="K112" s="436"/>
      <c r="L112" s="436"/>
      <c r="M112" s="436"/>
      <c r="N112" s="436"/>
      <c r="O112" s="436"/>
      <c r="P112" s="436"/>
      <c r="Q112" s="436"/>
      <c r="R112" s="436"/>
      <c r="S112" s="436"/>
      <c r="T112" s="436"/>
      <c r="U112" s="436"/>
      <c r="V112" s="436"/>
      <c r="W112" s="436"/>
      <c r="X112" s="436"/>
      <c r="Y112" s="436"/>
      <c r="Z112" s="436"/>
    </row>
    <row r="113" spans="1:26" ht="12.75" customHeight="1">
      <c r="A113" s="436"/>
      <c r="B113" s="446"/>
      <c r="C113" s="447"/>
      <c r="D113" s="436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436"/>
      <c r="W113" s="436"/>
      <c r="X113" s="436"/>
      <c r="Y113" s="436"/>
      <c r="Z113" s="436"/>
    </row>
    <row r="114" spans="1:26" ht="12.75" customHeight="1">
      <c r="A114" s="436"/>
      <c r="B114" s="446"/>
      <c r="C114" s="447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436"/>
      <c r="W114" s="436"/>
      <c r="X114" s="436"/>
      <c r="Y114" s="436"/>
      <c r="Z114" s="436"/>
    </row>
    <row r="115" spans="1:26" ht="12.75" customHeight="1">
      <c r="A115" s="436"/>
      <c r="B115" s="446"/>
      <c r="C115" s="447"/>
      <c r="D115" s="436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436"/>
      <c r="W115" s="436"/>
      <c r="X115" s="436"/>
      <c r="Y115" s="436"/>
      <c r="Z115" s="436"/>
    </row>
    <row r="116" spans="1:26" ht="12.75" customHeight="1">
      <c r="A116" s="436"/>
      <c r="B116" s="446"/>
      <c r="C116" s="447"/>
      <c r="D116" s="436"/>
      <c r="E116" s="436"/>
      <c r="F116" s="436"/>
      <c r="G116" s="436"/>
      <c r="H116" s="436"/>
      <c r="I116" s="436"/>
      <c r="J116" s="436"/>
      <c r="K116" s="436"/>
      <c r="L116" s="436"/>
      <c r="M116" s="436"/>
      <c r="N116" s="436"/>
      <c r="O116" s="436"/>
      <c r="P116" s="436"/>
      <c r="Q116" s="436"/>
      <c r="R116" s="436"/>
      <c r="S116" s="436"/>
      <c r="T116" s="436"/>
      <c r="U116" s="436"/>
      <c r="V116" s="436"/>
      <c r="W116" s="436"/>
      <c r="X116" s="436"/>
      <c r="Y116" s="436"/>
      <c r="Z116" s="436"/>
    </row>
    <row r="117" spans="1:26" ht="12.75" customHeight="1">
      <c r="A117" s="436"/>
      <c r="B117" s="446"/>
      <c r="C117" s="447"/>
      <c r="D117" s="436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436"/>
      <c r="W117" s="436"/>
      <c r="X117" s="436"/>
      <c r="Y117" s="436"/>
      <c r="Z117" s="436"/>
    </row>
    <row r="118" spans="1:26" ht="12.75" customHeight="1">
      <c r="A118" s="436"/>
      <c r="B118" s="446"/>
      <c r="C118" s="447"/>
      <c r="D118" s="436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436"/>
      <c r="W118" s="436"/>
      <c r="X118" s="436"/>
      <c r="Y118" s="436"/>
      <c r="Z118" s="436"/>
    </row>
    <row r="119" spans="1:26" ht="12.75" customHeight="1">
      <c r="A119" s="436"/>
      <c r="B119" s="446"/>
      <c r="C119" s="447"/>
      <c r="D119" s="436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436"/>
      <c r="W119" s="436"/>
      <c r="X119" s="436"/>
      <c r="Y119" s="436"/>
      <c r="Z119" s="436"/>
    </row>
    <row r="120" spans="1:26" ht="12.75" customHeight="1">
      <c r="A120" s="436"/>
      <c r="B120" s="446"/>
      <c r="C120" s="447"/>
      <c r="D120" s="436"/>
      <c r="E120" s="436"/>
      <c r="F120" s="436"/>
      <c r="G120" s="436"/>
      <c r="H120" s="436"/>
      <c r="I120" s="436"/>
      <c r="J120" s="436"/>
      <c r="K120" s="436"/>
      <c r="L120" s="436"/>
      <c r="M120" s="436"/>
      <c r="N120" s="436"/>
      <c r="O120" s="436"/>
      <c r="P120" s="436"/>
      <c r="Q120" s="436"/>
      <c r="R120" s="436"/>
      <c r="S120" s="436"/>
      <c r="T120" s="436"/>
      <c r="U120" s="436"/>
      <c r="V120" s="436"/>
      <c r="W120" s="436"/>
      <c r="X120" s="436"/>
      <c r="Y120" s="436"/>
      <c r="Z120" s="436"/>
    </row>
    <row r="121" spans="1:26" ht="12.75" customHeight="1">
      <c r="A121" s="436"/>
      <c r="B121" s="446"/>
      <c r="C121" s="447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436"/>
      <c r="W121" s="436"/>
      <c r="X121" s="436"/>
      <c r="Y121" s="436"/>
      <c r="Z121" s="436"/>
    </row>
    <row r="122" spans="1:26" ht="12.75" customHeight="1">
      <c r="A122" s="436"/>
      <c r="B122" s="446"/>
      <c r="C122" s="447"/>
      <c r="D122" s="436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436"/>
      <c r="W122" s="436"/>
      <c r="X122" s="436"/>
      <c r="Y122" s="436"/>
      <c r="Z122" s="436"/>
    </row>
    <row r="123" spans="1:26" ht="12.75" customHeight="1">
      <c r="A123" s="436"/>
      <c r="B123" s="446"/>
      <c r="C123" s="447"/>
      <c r="D123" s="436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436"/>
      <c r="W123" s="436"/>
      <c r="X123" s="436"/>
      <c r="Y123" s="436"/>
      <c r="Z123" s="436"/>
    </row>
    <row r="124" spans="1:26" ht="12.75" customHeight="1">
      <c r="A124" s="436"/>
      <c r="B124" s="446"/>
      <c r="C124" s="447"/>
      <c r="D124" s="436"/>
      <c r="E124" s="436"/>
      <c r="F124" s="436"/>
      <c r="G124" s="436"/>
      <c r="H124" s="436"/>
      <c r="I124" s="436"/>
      <c r="J124" s="436"/>
      <c r="K124" s="436"/>
      <c r="L124" s="436"/>
      <c r="M124" s="436"/>
      <c r="N124" s="436"/>
      <c r="O124" s="436"/>
      <c r="P124" s="436"/>
      <c r="Q124" s="436"/>
      <c r="R124" s="436"/>
      <c r="S124" s="436"/>
      <c r="T124" s="436"/>
      <c r="U124" s="436"/>
      <c r="V124" s="436"/>
      <c r="W124" s="436"/>
      <c r="X124" s="436"/>
      <c r="Y124" s="436"/>
      <c r="Z124" s="436"/>
    </row>
    <row r="125" spans="1:26" ht="12.75" customHeight="1">
      <c r="A125" s="436"/>
      <c r="B125" s="446"/>
      <c r="C125" s="447"/>
      <c r="D125" s="436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436"/>
      <c r="W125" s="436"/>
      <c r="X125" s="436"/>
      <c r="Y125" s="436"/>
      <c r="Z125" s="436"/>
    </row>
    <row r="126" spans="1:26" ht="12.75" customHeight="1">
      <c r="A126" s="436"/>
      <c r="B126" s="446"/>
      <c r="C126" s="447"/>
      <c r="D126" s="436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436"/>
      <c r="W126" s="436"/>
      <c r="X126" s="436"/>
      <c r="Y126" s="436"/>
      <c r="Z126" s="436"/>
    </row>
    <row r="127" spans="1:26" ht="12.75" customHeight="1">
      <c r="A127" s="436"/>
      <c r="B127" s="446"/>
      <c r="C127" s="447"/>
      <c r="D127" s="436"/>
      <c r="E127" s="436"/>
      <c r="F127" s="436"/>
      <c r="G127" s="436"/>
      <c r="H127" s="436"/>
      <c r="I127" s="436"/>
      <c r="J127" s="436"/>
      <c r="K127" s="436"/>
      <c r="L127" s="436"/>
      <c r="M127" s="436"/>
      <c r="N127" s="436"/>
      <c r="O127" s="436"/>
      <c r="P127" s="436"/>
      <c r="Q127" s="436"/>
      <c r="R127" s="436"/>
      <c r="S127" s="436"/>
      <c r="T127" s="436"/>
      <c r="U127" s="436"/>
      <c r="V127" s="436"/>
      <c r="W127" s="436"/>
      <c r="X127" s="436"/>
      <c r="Y127" s="436"/>
      <c r="Z127" s="436"/>
    </row>
    <row r="128" spans="1:26" ht="12.75" customHeight="1">
      <c r="A128" s="436"/>
      <c r="B128" s="446"/>
      <c r="C128" s="447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436"/>
      <c r="W128" s="436"/>
      <c r="X128" s="436"/>
      <c r="Y128" s="436"/>
      <c r="Z128" s="436"/>
    </row>
    <row r="129" spans="1:26" ht="12.75" customHeight="1">
      <c r="A129" s="436"/>
      <c r="B129" s="446"/>
      <c r="C129" s="447"/>
      <c r="D129" s="436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436"/>
      <c r="W129" s="436"/>
      <c r="X129" s="436"/>
      <c r="Y129" s="436"/>
      <c r="Z129" s="436"/>
    </row>
    <row r="130" spans="1:26" ht="12.75" customHeight="1">
      <c r="A130" s="436"/>
      <c r="B130" s="446"/>
      <c r="C130" s="447"/>
      <c r="D130" s="436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436"/>
      <c r="W130" s="436"/>
      <c r="X130" s="436"/>
      <c r="Y130" s="436"/>
      <c r="Z130" s="436"/>
    </row>
    <row r="131" spans="1:26" ht="12.75" customHeight="1">
      <c r="A131" s="436"/>
      <c r="B131" s="446"/>
      <c r="C131" s="447"/>
      <c r="D131" s="436"/>
      <c r="E131" s="436"/>
      <c r="F131" s="436"/>
      <c r="G131" s="436"/>
      <c r="H131" s="436"/>
      <c r="I131" s="436"/>
      <c r="J131" s="436"/>
      <c r="K131" s="436"/>
      <c r="L131" s="436"/>
      <c r="M131" s="436"/>
      <c r="N131" s="436"/>
      <c r="O131" s="436"/>
      <c r="P131" s="436"/>
      <c r="Q131" s="436"/>
      <c r="R131" s="436"/>
      <c r="S131" s="436"/>
      <c r="T131" s="436"/>
      <c r="U131" s="436"/>
      <c r="V131" s="436"/>
      <c r="W131" s="436"/>
      <c r="X131" s="436"/>
      <c r="Y131" s="436"/>
      <c r="Z131" s="436"/>
    </row>
    <row r="132" spans="1:26" ht="12.75" customHeight="1">
      <c r="A132" s="436"/>
      <c r="B132" s="446"/>
      <c r="C132" s="447"/>
      <c r="D132" s="436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436"/>
      <c r="W132" s="436"/>
      <c r="X132" s="436"/>
      <c r="Y132" s="436"/>
      <c r="Z132" s="436"/>
    </row>
    <row r="133" spans="1:26" ht="12.75" customHeight="1">
      <c r="A133" s="436"/>
      <c r="B133" s="446"/>
      <c r="C133" s="447"/>
      <c r="D133" s="436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436"/>
      <c r="W133" s="436"/>
      <c r="X133" s="436"/>
      <c r="Y133" s="436"/>
      <c r="Z133" s="436"/>
    </row>
    <row r="134" spans="1:26" ht="12.75" customHeight="1">
      <c r="A134" s="436"/>
      <c r="B134" s="446"/>
      <c r="C134" s="447"/>
      <c r="D134" s="436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436"/>
      <c r="W134" s="436"/>
      <c r="X134" s="436"/>
      <c r="Y134" s="436"/>
      <c r="Z134" s="436"/>
    </row>
    <row r="135" spans="1:26" ht="12.75" customHeight="1">
      <c r="A135" s="436"/>
      <c r="B135" s="446"/>
      <c r="C135" s="447"/>
      <c r="D135" s="436"/>
      <c r="E135" s="436"/>
      <c r="F135" s="436"/>
      <c r="G135" s="436"/>
      <c r="H135" s="436"/>
      <c r="I135" s="436"/>
      <c r="J135" s="436"/>
      <c r="K135" s="436"/>
      <c r="L135" s="436"/>
      <c r="M135" s="436"/>
      <c r="N135" s="436"/>
      <c r="O135" s="436"/>
      <c r="P135" s="436"/>
      <c r="Q135" s="436"/>
      <c r="R135" s="436"/>
      <c r="S135" s="436"/>
      <c r="T135" s="436"/>
      <c r="U135" s="436"/>
      <c r="V135" s="436"/>
      <c r="W135" s="436"/>
      <c r="X135" s="436"/>
      <c r="Y135" s="436"/>
      <c r="Z135" s="436"/>
    </row>
    <row r="136" spans="1:26" ht="12.75" customHeight="1">
      <c r="A136" s="436"/>
      <c r="B136" s="446"/>
      <c r="C136" s="447"/>
      <c r="D136" s="436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436"/>
      <c r="W136" s="436"/>
      <c r="X136" s="436"/>
      <c r="Y136" s="436"/>
      <c r="Z136" s="436"/>
    </row>
    <row r="137" spans="1:26" ht="12.75" customHeight="1">
      <c r="A137" s="436"/>
      <c r="B137" s="446"/>
      <c r="C137" s="447"/>
      <c r="D137" s="436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436"/>
      <c r="W137" s="436"/>
      <c r="X137" s="436"/>
      <c r="Y137" s="436"/>
      <c r="Z137" s="436"/>
    </row>
    <row r="138" spans="1:26" ht="12.75" customHeight="1">
      <c r="A138" s="436"/>
      <c r="B138" s="446"/>
      <c r="C138" s="447"/>
      <c r="D138" s="436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436"/>
      <c r="W138" s="436"/>
      <c r="X138" s="436"/>
      <c r="Y138" s="436"/>
      <c r="Z138" s="436"/>
    </row>
    <row r="139" spans="1:26" ht="12.75" customHeight="1">
      <c r="A139" s="436"/>
      <c r="B139" s="446"/>
      <c r="C139" s="447"/>
      <c r="D139" s="436"/>
      <c r="E139" s="436"/>
      <c r="F139" s="436"/>
      <c r="G139" s="436"/>
      <c r="H139" s="436"/>
      <c r="I139" s="436"/>
      <c r="J139" s="436"/>
      <c r="K139" s="436"/>
      <c r="L139" s="436"/>
      <c r="M139" s="436"/>
      <c r="N139" s="436"/>
      <c r="O139" s="436"/>
      <c r="P139" s="436"/>
      <c r="Q139" s="436"/>
      <c r="R139" s="436"/>
      <c r="S139" s="436"/>
      <c r="T139" s="436"/>
      <c r="U139" s="436"/>
      <c r="V139" s="436"/>
      <c r="W139" s="436"/>
      <c r="X139" s="436"/>
      <c r="Y139" s="436"/>
      <c r="Z139" s="436"/>
    </row>
    <row r="140" spans="1:26" ht="12.75" customHeight="1">
      <c r="A140" s="436"/>
      <c r="B140" s="446"/>
      <c r="C140" s="447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436"/>
      <c r="W140" s="436"/>
      <c r="X140" s="436"/>
      <c r="Y140" s="436"/>
      <c r="Z140" s="436"/>
    </row>
    <row r="141" spans="1:26" ht="12.75" customHeight="1">
      <c r="A141" s="436"/>
      <c r="B141" s="446"/>
      <c r="C141" s="447"/>
      <c r="D141" s="436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436"/>
      <c r="W141" s="436"/>
      <c r="X141" s="436"/>
      <c r="Y141" s="436"/>
      <c r="Z141" s="436"/>
    </row>
    <row r="142" spans="1:26" ht="12.75" customHeight="1">
      <c r="A142" s="436"/>
      <c r="B142" s="446"/>
      <c r="C142" s="447"/>
      <c r="D142" s="436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436"/>
      <c r="W142" s="436"/>
      <c r="X142" s="436"/>
      <c r="Y142" s="436"/>
      <c r="Z142" s="436"/>
    </row>
    <row r="143" spans="1:26" ht="12.75" customHeight="1">
      <c r="A143" s="436"/>
      <c r="B143" s="446"/>
      <c r="C143" s="447"/>
      <c r="D143" s="436"/>
      <c r="E143" s="436"/>
      <c r="F143" s="436"/>
      <c r="G143" s="436"/>
      <c r="H143" s="436"/>
      <c r="I143" s="436"/>
      <c r="J143" s="436"/>
      <c r="K143" s="436"/>
      <c r="L143" s="436"/>
      <c r="M143" s="436"/>
      <c r="N143" s="436"/>
      <c r="O143" s="436"/>
      <c r="P143" s="436"/>
      <c r="Q143" s="436"/>
      <c r="R143" s="436"/>
      <c r="S143" s="436"/>
      <c r="T143" s="436"/>
      <c r="U143" s="436"/>
      <c r="V143" s="436"/>
      <c r="W143" s="436"/>
      <c r="X143" s="436"/>
      <c r="Y143" s="436"/>
      <c r="Z143" s="436"/>
    </row>
    <row r="144" spans="1:26" ht="12.75" customHeight="1">
      <c r="A144" s="436"/>
      <c r="B144" s="446"/>
      <c r="C144" s="447"/>
      <c r="D144" s="436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436"/>
      <c r="W144" s="436"/>
      <c r="X144" s="436"/>
      <c r="Y144" s="436"/>
      <c r="Z144" s="436"/>
    </row>
    <row r="145" spans="1:26" ht="12.75" customHeight="1">
      <c r="A145" s="436"/>
      <c r="B145" s="446"/>
      <c r="C145" s="447"/>
      <c r="D145" s="436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436"/>
      <c r="W145" s="436"/>
      <c r="X145" s="436"/>
      <c r="Y145" s="436"/>
      <c r="Z145" s="436"/>
    </row>
    <row r="146" spans="1:26" ht="12.75" customHeight="1">
      <c r="A146" s="436"/>
      <c r="B146" s="446"/>
      <c r="C146" s="447"/>
      <c r="D146" s="436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436"/>
      <c r="W146" s="436"/>
      <c r="X146" s="436"/>
      <c r="Y146" s="436"/>
      <c r="Z146" s="436"/>
    </row>
    <row r="147" spans="1:26" ht="12.75" customHeight="1">
      <c r="A147" s="436"/>
      <c r="B147" s="446"/>
      <c r="C147" s="447"/>
      <c r="D147" s="436"/>
      <c r="E147" s="436"/>
      <c r="F147" s="436"/>
      <c r="G147" s="436"/>
      <c r="H147" s="436"/>
      <c r="I147" s="436"/>
      <c r="J147" s="436"/>
      <c r="K147" s="436"/>
      <c r="L147" s="436"/>
      <c r="M147" s="436"/>
      <c r="N147" s="436"/>
      <c r="O147" s="436"/>
      <c r="P147" s="436"/>
      <c r="Q147" s="436"/>
      <c r="R147" s="436"/>
      <c r="S147" s="436"/>
      <c r="T147" s="436"/>
      <c r="U147" s="436"/>
      <c r="V147" s="436"/>
      <c r="W147" s="436"/>
      <c r="X147" s="436"/>
      <c r="Y147" s="436"/>
      <c r="Z147" s="436"/>
    </row>
    <row r="148" spans="1:26" ht="12.75" customHeight="1">
      <c r="A148" s="436"/>
      <c r="B148" s="446"/>
      <c r="C148" s="447"/>
      <c r="D148" s="436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436"/>
      <c r="W148" s="436"/>
      <c r="X148" s="436"/>
      <c r="Y148" s="436"/>
      <c r="Z148" s="436"/>
    </row>
    <row r="149" spans="1:26" ht="12.75" customHeight="1">
      <c r="A149" s="436"/>
      <c r="B149" s="446"/>
      <c r="C149" s="447"/>
      <c r="D149" s="436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436"/>
      <c r="W149" s="436"/>
      <c r="X149" s="436"/>
      <c r="Y149" s="436"/>
      <c r="Z149" s="436"/>
    </row>
    <row r="150" spans="1:26" ht="12.75" customHeight="1">
      <c r="A150" s="436"/>
      <c r="B150" s="446"/>
      <c r="C150" s="447"/>
      <c r="D150" s="436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436"/>
      <c r="W150" s="436"/>
      <c r="X150" s="436"/>
      <c r="Y150" s="436"/>
      <c r="Z150" s="436"/>
    </row>
    <row r="151" spans="1:26" ht="12.75" customHeight="1">
      <c r="A151" s="436"/>
      <c r="B151" s="446"/>
      <c r="C151" s="447"/>
      <c r="D151" s="436"/>
      <c r="E151" s="436"/>
      <c r="F151" s="436"/>
      <c r="G151" s="436"/>
      <c r="H151" s="436"/>
      <c r="I151" s="436"/>
      <c r="J151" s="436"/>
      <c r="K151" s="436"/>
      <c r="L151" s="436"/>
      <c r="M151" s="436"/>
      <c r="N151" s="436"/>
      <c r="O151" s="436"/>
      <c r="P151" s="436"/>
      <c r="Q151" s="436"/>
      <c r="R151" s="436"/>
      <c r="S151" s="436"/>
      <c r="T151" s="436"/>
      <c r="U151" s="436"/>
      <c r="V151" s="436"/>
      <c r="W151" s="436"/>
      <c r="X151" s="436"/>
      <c r="Y151" s="436"/>
      <c r="Z151" s="436"/>
    </row>
    <row r="152" spans="1:26" ht="12.75" customHeight="1">
      <c r="A152" s="436"/>
      <c r="B152" s="446"/>
      <c r="C152" s="447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436"/>
      <c r="W152" s="436"/>
      <c r="X152" s="436"/>
      <c r="Y152" s="436"/>
      <c r="Z152" s="436"/>
    </row>
    <row r="153" spans="1:26" ht="12.75" customHeight="1">
      <c r="A153" s="436"/>
      <c r="B153" s="446"/>
      <c r="C153" s="447"/>
      <c r="D153" s="436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436"/>
      <c r="W153" s="436"/>
      <c r="X153" s="436"/>
      <c r="Y153" s="436"/>
      <c r="Z153" s="436"/>
    </row>
    <row r="154" spans="1:26" ht="12.75" customHeight="1">
      <c r="A154" s="436"/>
      <c r="B154" s="446"/>
      <c r="C154" s="447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436"/>
      <c r="W154" s="436"/>
      <c r="X154" s="436"/>
      <c r="Y154" s="436"/>
      <c r="Z154" s="436"/>
    </row>
    <row r="155" spans="1:26" ht="12.75" customHeight="1">
      <c r="A155" s="436"/>
      <c r="B155" s="446"/>
      <c r="C155" s="447"/>
      <c r="D155" s="436"/>
      <c r="E155" s="436"/>
      <c r="F155" s="436"/>
      <c r="G155" s="436"/>
      <c r="H155" s="436"/>
      <c r="I155" s="436"/>
      <c r="J155" s="436"/>
      <c r="K155" s="436"/>
      <c r="L155" s="436"/>
      <c r="M155" s="436"/>
      <c r="N155" s="436"/>
      <c r="O155" s="436"/>
      <c r="P155" s="436"/>
      <c r="Q155" s="436"/>
      <c r="R155" s="436"/>
      <c r="S155" s="436"/>
      <c r="T155" s="436"/>
      <c r="U155" s="436"/>
      <c r="V155" s="436"/>
      <c r="W155" s="436"/>
      <c r="X155" s="436"/>
      <c r="Y155" s="436"/>
      <c r="Z155" s="436"/>
    </row>
    <row r="156" spans="1:26" ht="12.75" customHeight="1">
      <c r="A156" s="436"/>
      <c r="B156" s="446"/>
      <c r="C156" s="447"/>
      <c r="D156" s="436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436"/>
      <c r="W156" s="436"/>
      <c r="X156" s="436"/>
      <c r="Y156" s="436"/>
      <c r="Z156" s="436"/>
    </row>
    <row r="157" spans="1:26" ht="12.75" customHeight="1">
      <c r="A157" s="436"/>
      <c r="B157" s="446"/>
      <c r="C157" s="447"/>
      <c r="D157" s="436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436"/>
      <c r="W157" s="436"/>
      <c r="X157" s="436"/>
      <c r="Y157" s="436"/>
      <c r="Z157" s="436"/>
    </row>
    <row r="158" spans="1:26" ht="12.75" customHeight="1">
      <c r="A158" s="436"/>
      <c r="B158" s="446"/>
      <c r="C158" s="447"/>
      <c r="D158" s="436"/>
      <c r="E158" s="436"/>
      <c r="F158" s="436"/>
      <c r="G158" s="436"/>
      <c r="H158" s="436"/>
      <c r="I158" s="436"/>
      <c r="J158" s="436"/>
      <c r="K158" s="436"/>
      <c r="L158" s="436"/>
      <c r="M158" s="436"/>
      <c r="N158" s="436"/>
      <c r="O158" s="436"/>
      <c r="P158" s="436"/>
      <c r="Q158" s="436"/>
      <c r="R158" s="436"/>
      <c r="S158" s="436"/>
      <c r="T158" s="436"/>
      <c r="U158" s="436"/>
      <c r="V158" s="436"/>
      <c r="W158" s="436"/>
      <c r="X158" s="436"/>
      <c r="Y158" s="436"/>
      <c r="Z158" s="436"/>
    </row>
    <row r="159" spans="1:26" ht="12.75" customHeight="1">
      <c r="A159" s="436"/>
      <c r="B159" s="446"/>
      <c r="C159" s="447"/>
      <c r="D159" s="436"/>
      <c r="E159" s="436"/>
      <c r="F159" s="436"/>
      <c r="G159" s="436"/>
      <c r="H159" s="436"/>
      <c r="I159" s="436"/>
      <c r="J159" s="436"/>
      <c r="K159" s="436"/>
      <c r="L159" s="436"/>
      <c r="M159" s="436"/>
      <c r="N159" s="436"/>
      <c r="O159" s="436"/>
      <c r="P159" s="436"/>
      <c r="Q159" s="436"/>
      <c r="R159" s="436"/>
      <c r="S159" s="436"/>
      <c r="T159" s="436"/>
      <c r="U159" s="436"/>
      <c r="V159" s="436"/>
      <c r="W159" s="436"/>
      <c r="X159" s="436"/>
      <c r="Y159" s="436"/>
      <c r="Z159" s="436"/>
    </row>
    <row r="160" spans="1:26" ht="12.75" customHeight="1">
      <c r="A160" s="436"/>
      <c r="B160" s="446"/>
      <c r="C160" s="447"/>
      <c r="D160" s="436"/>
      <c r="E160" s="436"/>
      <c r="F160" s="436"/>
      <c r="G160" s="436"/>
      <c r="H160" s="436"/>
      <c r="I160" s="436"/>
      <c r="J160" s="436"/>
      <c r="K160" s="436"/>
      <c r="L160" s="436"/>
      <c r="M160" s="436"/>
      <c r="N160" s="436"/>
      <c r="O160" s="436"/>
      <c r="P160" s="436"/>
      <c r="Q160" s="436"/>
      <c r="R160" s="436"/>
      <c r="S160" s="436"/>
      <c r="T160" s="436"/>
      <c r="U160" s="436"/>
      <c r="V160" s="436"/>
      <c r="W160" s="436"/>
      <c r="X160" s="436"/>
      <c r="Y160" s="436"/>
      <c r="Z160" s="436"/>
    </row>
    <row r="161" spans="1:26" ht="12.75" customHeight="1">
      <c r="A161" s="436"/>
      <c r="B161" s="446"/>
      <c r="C161" s="447"/>
      <c r="D161" s="436"/>
      <c r="E161" s="436"/>
      <c r="F161" s="436"/>
      <c r="G161" s="436"/>
      <c r="H161" s="436"/>
      <c r="I161" s="436"/>
      <c r="J161" s="436"/>
      <c r="K161" s="436"/>
      <c r="L161" s="436"/>
      <c r="M161" s="436"/>
      <c r="N161" s="436"/>
      <c r="O161" s="436"/>
      <c r="P161" s="436"/>
      <c r="Q161" s="436"/>
      <c r="R161" s="436"/>
      <c r="S161" s="436"/>
      <c r="T161" s="436"/>
      <c r="U161" s="436"/>
      <c r="V161" s="436"/>
      <c r="W161" s="436"/>
      <c r="X161" s="436"/>
      <c r="Y161" s="436"/>
      <c r="Z161" s="436"/>
    </row>
    <row r="162" spans="1:26" ht="12.75" customHeight="1">
      <c r="A162" s="436"/>
      <c r="B162" s="446"/>
      <c r="C162" s="447"/>
      <c r="D162" s="436"/>
      <c r="E162" s="436"/>
      <c r="F162" s="436"/>
      <c r="G162" s="436"/>
      <c r="H162" s="436"/>
      <c r="I162" s="436"/>
      <c r="J162" s="436"/>
      <c r="K162" s="436"/>
      <c r="L162" s="436"/>
      <c r="M162" s="436"/>
      <c r="N162" s="436"/>
      <c r="O162" s="436"/>
      <c r="P162" s="436"/>
      <c r="Q162" s="436"/>
      <c r="R162" s="436"/>
      <c r="S162" s="436"/>
      <c r="T162" s="436"/>
      <c r="U162" s="436"/>
      <c r="V162" s="436"/>
      <c r="W162" s="436"/>
      <c r="X162" s="436"/>
      <c r="Y162" s="436"/>
      <c r="Z162" s="436"/>
    </row>
    <row r="163" spans="1:26" ht="12.75" customHeight="1">
      <c r="A163" s="436"/>
      <c r="B163" s="446"/>
      <c r="C163" s="447"/>
      <c r="D163" s="436"/>
      <c r="E163" s="436"/>
      <c r="F163" s="436"/>
      <c r="G163" s="436"/>
      <c r="H163" s="436"/>
      <c r="I163" s="436"/>
      <c r="J163" s="436"/>
      <c r="K163" s="436"/>
      <c r="L163" s="436"/>
      <c r="M163" s="436"/>
      <c r="N163" s="436"/>
      <c r="O163" s="436"/>
      <c r="P163" s="436"/>
      <c r="Q163" s="436"/>
      <c r="R163" s="436"/>
      <c r="S163" s="436"/>
      <c r="T163" s="436"/>
      <c r="U163" s="436"/>
      <c r="V163" s="436"/>
      <c r="W163" s="436"/>
      <c r="X163" s="436"/>
      <c r="Y163" s="436"/>
      <c r="Z163" s="436"/>
    </row>
    <row r="164" spans="1:26" ht="12.75" customHeight="1">
      <c r="A164" s="436"/>
      <c r="B164" s="446"/>
      <c r="C164" s="447"/>
      <c r="D164" s="436"/>
      <c r="E164" s="436"/>
      <c r="F164" s="436"/>
      <c r="G164" s="436"/>
      <c r="H164" s="436"/>
      <c r="I164" s="436"/>
      <c r="J164" s="436"/>
      <c r="K164" s="436"/>
      <c r="L164" s="436"/>
      <c r="M164" s="436"/>
      <c r="N164" s="436"/>
      <c r="O164" s="436"/>
      <c r="P164" s="436"/>
      <c r="Q164" s="436"/>
      <c r="R164" s="436"/>
      <c r="S164" s="436"/>
      <c r="T164" s="436"/>
      <c r="U164" s="436"/>
      <c r="V164" s="436"/>
      <c r="W164" s="436"/>
      <c r="X164" s="436"/>
      <c r="Y164" s="436"/>
      <c r="Z164" s="436"/>
    </row>
    <row r="165" spans="1:26" ht="12.75" customHeight="1">
      <c r="A165" s="436"/>
      <c r="B165" s="446"/>
      <c r="C165" s="447"/>
      <c r="D165" s="436"/>
      <c r="E165" s="436"/>
      <c r="F165" s="436"/>
      <c r="G165" s="436"/>
      <c r="H165" s="436"/>
      <c r="I165" s="436"/>
      <c r="J165" s="436"/>
      <c r="K165" s="436"/>
      <c r="L165" s="436"/>
      <c r="M165" s="436"/>
      <c r="N165" s="436"/>
      <c r="O165" s="436"/>
      <c r="P165" s="436"/>
      <c r="Q165" s="436"/>
      <c r="R165" s="436"/>
      <c r="S165" s="436"/>
      <c r="T165" s="436"/>
      <c r="U165" s="436"/>
      <c r="V165" s="436"/>
      <c r="W165" s="436"/>
      <c r="X165" s="436"/>
      <c r="Y165" s="436"/>
      <c r="Z165" s="436"/>
    </row>
    <row r="166" spans="1:26" ht="12.75" customHeight="1">
      <c r="A166" s="436"/>
      <c r="B166" s="446"/>
      <c r="C166" s="447"/>
      <c r="D166" s="436"/>
      <c r="E166" s="436"/>
      <c r="F166" s="436"/>
      <c r="G166" s="436"/>
      <c r="H166" s="436"/>
      <c r="I166" s="436"/>
      <c r="J166" s="436"/>
      <c r="K166" s="436"/>
      <c r="L166" s="436"/>
      <c r="M166" s="436"/>
      <c r="N166" s="436"/>
      <c r="O166" s="436"/>
      <c r="P166" s="436"/>
      <c r="Q166" s="436"/>
      <c r="R166" s="436"/>
      <c r="S166" s="436"/>
      <c r="T166" s="436"/>
      <c r="U166" s="436"/>
      <c r="V166" s="436"/>
      <c r="W166" s="436"/>
      <c r="X166" s="436"/>
      <c r="Y166" s="436"/>
      <c r="Z166" s="436"/>
    </row>
    <row r="167" spans="1:26" ht="12.75" customHeight="1">
      <c r="A167" s="436"/>
      <c r="B167" s="446"/>
      <c r="C167" s="447"/>
      <c r="D167" s="436"/>
      <c r="E167" s="436"/>
      <c r="F167" s="436"/>
      <c r="G167" s="436"/>
      <c r="H167" s="436"/>
      <c r="I167" s="436"/>
      <c r="J167" s="436"/>
      <c r="K167" s="436"/>
      <c r="L167" s="436"/>
      <c r="M167" s="436"/>
      <c r="N167" s="436"/>
      <c r="O167" s="436"/>
      <c r="P167" s="436"/>
      <c r="Q167" s="436"/>
      <c r="R167" s="436"/>
      <c r="S167" s="436"/>
      <c r="T167" s="436"/>
      <c r="U167" s="436"/>
      <c r="V167" s="436"/>
      <c r="W167" s="436"/>
      <c r="X167" s="436"/>
      <c r="Y167" s="436"/>
      <c r="Z167" s="436"/>
    </row>
    <row r="168" spans="1:26" ht="12.75" customHeight="1">
      <c r="A168" s="436"/>
      <c r="B168" s="446"/>
      <c r="C168" s="447"/>
      <c r="D168" s="436"/>
      <c r="E168" s="436"/>
      <c r="F168" s="436"/>
      <c r="G168" s="436"/>
      <c r="H168" s="436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</row>
    <row r="169" spans="1:26" ht="12.75" customHeight="1">
      <c r="A169" s="436"/>
      <c r="B169" s="446"/>
      <c r="C169" s="447"/>
      <c r="D169" s="436"/>
      <c r="E169" s="436"/>
      <c r="F169" s="436"/>
      <c r="G169" s="436"/>
      <c r="H169" s="436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</row>
    <row r="170" spans="1:26" ht="12.75" customHeight="1">
      <c r="A170" s="436"/>
      <c r="B170" s="446"/>
      <c r="C170" s="447"/>
      <c r="D170" s="436"/>
      <c r="E170" s="436"/>
      <c r="F170" s="436"/>
      <c r="G170" s="436"/>
      <c r="H170" s="436"/>
      <c r="I170" s="436"/>
      <c r="J170" s="436"/>
      <c r="K170" s="436"/>
      <c r="L170" s="436"/>
      <c r="M170" s="436"/>
      <c r="N170" s="436"/>
      <c r="O170" s="436"/>
      <c r="P170" s="436"/>
      <c r="Q170" s="436"/>
      <c r="R170" s="436"/>
      <c r="S170" s="436"/>
      <c r="T170" s="436"/>
      <c r="U170" s="436"/>
      <c r="V170" s="436"/>
      <c r="W170" s="436"/>
      <c r="X170" s="436"/>
      <c r="Y170" s="436"/>
      <c r="Z170" s="436"/>
    </row>
    <row r="171" spans="1:26" ht="12.75" customHeight="1">
      <c r="A171" s="436"/>
      <c r="B171" s="446"/>
      <c r="C171" s="447"/>
      <c r="D171" s="436"/>
      <c r="E171" s="436"/>
      <c r="F171" s="436"/>
      <c r="G171" s="436"/>
      <c r="H171" s="436"/>
      <c r="I171" s="436"/>
      <c r="J171" s="436"/>
      <c r="K171" s="436"/>
      <c r="L171" s="436"/>
      <c r="M171" s="436"/>
      <c r="N171" s="436"/>
      <c r="O171" s="436"/>
      <c r="P171" s="436"/>
      <c r="Q171" s="436"/>
      <c r="R171" s="436"/>
      <c r="S171" s="436"/>
      <c r="T171" s="436"/>
      <c r="U171" s="436"/>
      <c r="V171" s="436"/>
      <c r="W171" s="436"/>
      <c r="X171" s="436"/>
      <c r="Y171" s="436"/>
      <c r="Z171" s="436"/>
    </row>
    <row r="172" spans="1:26" ht="12.75" customHeight="1">
      <c r="A172" s="436"/>
      <c r="B172" s="446"/>
      <c r="C172" s="447"/>
      <c r="D172" s="436"/>
      <c r="E172" s="436"/>
      <c r="F172" s="436"/>
      <c r="G172" s="436"/>
      <c r="H172" s="436"/>
      <c r="I172" s="436"/>
      <c r="J172" s="436"/>
      <c r="K172" s="436"/>
      <c r="L172" s="436"/>
      <c r="M172" s="436"/>
      <c r="N172" s="436"/>
      <c r="O172" s="436"/>
      <c r="P172" s="436"/>
      <c r="Q172" s="436"/>
      <c r="R172" s="436"/>
      <c r="S172" s="436"/>
      <c r="T172" s="436"/>
      <c r="U172" s="436"/>
      <c r="V172" s="436"/>
      <c r="W172" s="436"/>
      <c r="X172" s="436"/>
      <c r="Y172" s="436"/>
      <c r="Z172" s="436"/>
    </row>
    <row r="173" spans="1:26" ht="12.75" customHeight="1">
      <c r="A173" s="436"/>
      <c r="B173" s="446"/>
      <c r="C173" s="447"/>
      <c r="D173" s="436"/>
      <c r="E173" s="436"/>
      <c r="F173" s="436"/>
      <c r="G173" s="436"/>
      <c r="H173" s="436"/>
      <c r="I173" s="436"/>
      <c r="J173" s="436"/>
      <c r="K173" s="436"/>
      <c r="L173" s="436"/>
      <c r="M173" s="436"/>
      <c r="N173" s="436"/>
      <c r="O173" s="436"/>
      <c r="P173" s="436"/>
      <c r="Q173" s="436"/>
      <c r="R173" s="436"/>
      <c r="S173" s="436"/>
      <c r="T173" s="436"/>
      <c r="U173" s="436"/>
      <c r="V173" s="436"/>
      <c r="W173" s="436"/>
      <c r="X173" s="436"/>
      <c r="Y173" s="436"/>
      <c r="Z173" s="436"/>
    </row>
    <row r="174" spans="1:26" ht="12.75" customHeight="1">
      <c r="A174" s="436"/>
      <c r="B174" s="446"/>
      <c r="C174" s="447"/>
      <c r="D174" s="436"/>
      <c r="E174" s="436"/>
      <c r="F174" s="436"/>
      <c r="G174" s="436"/>
      <c r="H174" s="436"/>
      <c r="I174" s="436"/>
      <c r="J174" s="436"/>
      <c r="K174" s="436"/>
      <c r="L174" s="436"/>
      <c r="M174" s="436"/>
      <c r="N174" s="436"/>
      <c r="O174" s="436"/>
      <c r="P174" s="436"/>
      <c r="Q174" s="436"/>
      <c r="R174" s="436"/>
      <c r="S174" s="436"/>
      <c r="T174" s="436"/>
      <c r="U174" s="436"/>
      <c r="V174" s="436"/>
      <c r="W174" s="436"/>
      <c r="X174" s="436"/>
      <c r="Y174" s="436"/>
      <c r="Z174" s="436"/>
    </row>
    <row r="175" spans="1:26" ht="12.75" customHeight="1">
      <c r="A175" s="436"/>
      <c r="B175" s="446"/>
      <c r="C175" s="447"/>
      <c r="D175" s="436"/>
      <c r="E175" s="436"/>
      <c r="F175" s="436"/>
      <c r="G175" s="436"/>
      <c r="H175" s="436"/>
      <c r="I175" s="436"/>
      <c r="J175" s="436"/>
      <c r="K175" s="436"/>
      <c r="L175" s="436"/>
      <c r="M175" s="436"/>
      <c r="N175" s="436"/>
      <c r="O175" s="436"/>
      <c r="P175" s="436"/>
      <c r="Q175" s="436"/>
      <c r="R175" s="436"/>
      <c r="S175" s="436"/>
      <c r="T175" s="436"/>
      <c r="U175" s="436"/>
      <c r="V175" s="436"/>
      <c r="W175" s="436"/>
      <c r="X175" s="436"/>
      <c r="Y175" s="436"/>
      <c r="Z175" s="436"/>
    </row>
    <row r="176" spans="1:26" ht="12.75" customHeight="1">
      <c r="A176" s="436"/>
      <c r="B176" s="446"/>
      <c r="C176" s="447"/>
      <c r="D176" s="436"/>
      <c r="E176" s="436"/>
      <c r="F176" s="436"/>
      <c r="G176" s="436"/>
      <c r="H176" s="436"/>
      <c r="I176" s="436"/>
      <c r="J176" s="436"/>
      <c r="K176" s="436"/>
      <c r="L176" s="436"/>
      <c r="M176" s="436"/>
      <c r="N176" s="436"/>
      <c r="O176" s="436"/>
      <c r="P176" s="436"/>
      <c r="Q176" s="436"/>
      <c r="R176" s="436"/>
      <c r="S176" s="436"/>
      <c r="T176" s="436"/>
      <c r="U176" s="436"/>
      <c r="V176" s="436"/>
      <c r="W176" s="436"/>
      <c r="X176" s="436"/>
      <c r="Y176" s="436"/>
      <c r="Z176" s="436"/>
    </row>
    <row r="177" spans="1:26" ht="12.75" customHeight="1">
      <c r="A177" s="436"/>
      <c r="B177" s="446"/>
      <c r="C177" s="447"/>
      <c r="D177" s="436"/>
      <c r="E177" s="436"/>
      <c r="F177" s="436"/>
      <c r="G177" s="436"/>
      <c r="H177" s="436"/>
      <c r="I177" s="436"/>
      <c r="J177" s="436"/>
      <c r="K177" s="436"/>
      <c r="L177" s="436"/>
      <c r="M177" s="436"/>
      <c r="N177" s="436"/>
      <c r="O177" s="436"/>
      <c r="P177" s="436"/>
      <c r="Q177" s="436"/>
      <c r="R177" s="436"/>
      <c r="S177" s="436"/>
      <c r="T177" s="436"/>
      <c r="U177" s="436"/>
      <c r="V177" s="436"/>
      <c r="W177" s="436"/>
      <c r="X177" s="436"/>
      <c r="Y177" s="436"/>
      <c r="Z177" s="436"/>
    </row>
    <row r="178" spans="1:26" ht="12.75" customHeight="1">
      <c r="A178" s="436"/>
      <c r="B178" s="446"/>
      <c r="C178" s="447"/>
      <c r="D178" s="436"/>
      <c r="E178" s="436"/>
      <c r="F178" s="436"/>
      <c r="G178" s="436"/>
      <c r="H178" s="436"/>
      <c r="I178" s="436"/>
      <c r="J178" s="436"/>
      <c r="K178" s="436"/>
      <c r="L178" s="436"/>
      <c r="M178" s="436"/>
      <c r="N178" s="436"/>
      <c r="O178" s="436"/>
      <c r="P178" s="436"/>
      <c r="Q178" s="436"/>
      <c r="R178" s="436"/>
      <c r="S178" s="436"/>
      <c r="T178" s="436"/>
      <c r="U178" s="436"/>
      <c r="V178" s="436"/>
      <c r="W178" s="436"/>
      <c r="X178" s="436"/>
      <c r="Y178" s="436"/>
      <c r="Z178" s="436"/>
    </row>
    <row r="179" spans="1:26" ht="12.75" customHeight="1">
      <c r="A179" s="436"/>
      <c r="B179" s="446"/>
      <c r="C179" s="447"/>
      <c r="D179" s="436"/>
      <c r="E179" s="436"/>
      <c r="F179" s="436"/>
      <c r="G179" s="436"/>
      <c r="H179" s="436"/>
      <c r="I179" s="436"/>
      <c r="J179" s="436"/>
      <c r="K179" s="436"/>
      <c r="L179" s="436"/>
      <c r="M179" s="436"/>
      <c r="N179" s="436"/>
      <c r="O179" s="436"/>
      <c r="P179" s="436"/>
      <c r="Q179" s="436"/>
      <c r="R179" s="436"/>
      <c r="S179" s="436"/>
      <c r="T179" s="436"/>
      <c r="U179" s="436"/>
      <c r="V179" s="436"/>
      <c r="W179" s="436"/>
      <c r="X179" s="436"/>
      <c r="Y179" s="436"/>
      <c r="Z179" s="436"/>
    </row>
    <row r="180" spans="1:26" ht="12.75" customHeight="1">
      <c r="A180" s="436"/>
      <c r="B180" s="446"/>
      <c r="C180" s="447"/>
      <c r="D180" s="436"/>
      <c r="E180" s="436"/>
      <c r="F180" s="436"/>
      <c r="G180" s="436"/>
      <c r="H180" s="436"/>
      <c r="I180" s="436"/>
      <c r="J180" s="436"/>
      <c r="K180" s="436"/>
      <c r="L180" s="436"/>
      <c r="M180" s="436"/>
      <c r="N180" s="436"/>
      <c r="O180" s="436"/>
      <c r="P180" s="436"/>
      <c r="Q180" s="436"/>
      <c r="R180" s="436"/>
      <c r="S180" s="436"/>
      <c r="T180" s="436"/>
      <c r="U180" s="436"/>
      <c r="V180" s="436"/>
      <c r="W180" s="436"/>
      <c r="X180" s="436"/>
      <c r="Y180" s="436"/>
      <c r="Z180" s="436"/>
    </row>
    <row r="181" spans="1:26" ht="12.75" customHeight="1">
      <c r="A181" s="436"/>
      <c r="B181" s="446"/>
      <c r="C181" s="447"/>
      <c r="D181" s="436"/>
      <c r="E181" s="436"/>
      <c r="F181" s="436"/>
      <c r="G181" s="436"/>
      <c r="H181" s="436"/>
      <c r="I181" s="436"/>
      <c r="J181" s="436"/>
      <c r="K181" s="436"/>
      <c r="L181" s="436"/>
      <c r="M181" s="436"/>
      <c r="N181" s="436"/>
      <c r="O181" s="436"/>
      <c r="P181" s="436"/>
      <c r="Q181" s="436"/>
      <c r="R181" s="436"/>
      <c r="S181" s="436"/>
      <c r="T181" s="436"/>
      <c r="U181" s="436"/>
      <c r="V181" s="436"/>
      <c r="W181" s="436"/>
      <c r="X181" s="436"/>
      <c r="Y181" s="436"/>
      <c r="Z181" s="436"/>
    </row>
    <row r="182" spans="1:26" ht="12.75" customHeight="1">
      <c r="A182" s="436"/>
      <c r="B182" s="446"/>
      <c r="C182" s="447"/>
      <c r="D182" s="436"/>
      <c r="E182" s="436"/>
      <c r="F182" s="436"/>
      <c r="G182" s="436"/>
      <c r="H182" s="436"/>
      <c r="I182" s="436"/>
      <c r="J182" s="436"/>
      <c r="K182" s="436"/>
      <c r="L182" s="436"/>
      <c r="M182" s="436"/>
      <c r="N182" s="436"/>
      <c r="O182" s="436"/>
      <c r="P182" s="436"/>
      <c r="Q182" s="436"/>
      <c r="R182" s="436"/>
      <c r="S182" s="436"/>
      <c r="T182" s="436"/>
      <c r="U182" s="436"/>
      <c r="V182" s="436"/>
      <c r="W182" s="436"/>
      <c r="X182" s="436"/>
      <c r="Y182" s="436"/>
      <c r="Z182" s="436"/>
    </row>
    <row r="183" spans="1:26" ht="12.75" customHeight="1">
      <c r="A183" s="436"/>
      <c r="B183" s="446"/>
      <c r="C183" s="447"/>
      <c r="D183" s="436"/>
      <c r="E183" s="436"/>
      <c r="F183" s="436"/>
      <c r="G183" s="436"/>
      <c r="H183" s="436"/>
      <c r="I183" s="436"/>
      <c r="J183" s="436"/>
      <c r="K183" s="436"/>
      <c r="L183" s="436"/>
      <c r="M183" s="436"/>
      <c r="N183" s="436"/>
      <c r="O183" s="436"/>
      <c r="P183" s="436"/>
      <c r="Q183" s="436"/>
      <c r="R183" s="436"/>
      <c r="S183" s="436"/>
      <c r="T183" s="436"/>
      <c r="U183" s="436"/>
      <c r="V183" s="436"/>
      <c r="W183" s="436"/>
      <c r="X183" s="436"/>
      <c r="Y183" s="436"/>
      <c r="Z183" s="436"/>
    </row>
    <row r="184" spans="1:26" ht="12.75" customHeight="1">
      <c r="A184" s="436"/>
      <c r="B184" s="446"/>
      <c r="C184" s="447"/>
      <c r="D184" s="436"/>
      <c r="E184" s="436"/>
      <c r="F184" s="436"/>
      <c r="G184" s="436"/>
      <c r="H184" s="436"/>
      <c r="I184" s="436"/>
      <c r="J184" s="436"/>
      <c r="K184" s="436"/>
      <c r="L184" s="436"/>
      <c r="M184" s="436"/>
      <c r="N184" s="436"/>
      <c r="O184" s="436"/>
      <c r="P184" s="436"/>
      <c r="Q184" s="436"/>
      <c r="R184" s="436"/>
      <c r="S184" s="436"/>
      <c r="T184" s="436"/>
      <c r="U184" s="436"/>
      <c r="V184" s="436"/>
      <c r="W184" s="436"/>
      <c r="X184" s="436"/>
      <c r="Y184" s="436"/>
      <c r="Z184" s="436"/>
    </row>
    <row r="185" spans="1:26" ht="12.75" customHeight="1">
      <c r="A185" s="436"/>
      <c r="B185" s="446"/>
      <c r="C185" s="447"/>
      <c r="D185" s="436"/>
      <c r="E185" s="436"/>
      <c r="F185" s="436"/>
      <c r="G185" s="436"/>
      <c r="H185" s="436"/>
      <c r="I185" s="436"/>
      <c r="J185" s="436"/>
      <c r="K185" s="436"/>
      <c r="L185" s="436"/>
      <c r="M185" s="436"/>
      <c r="N185" s="436"/>
      <c r="O185" s="436"/>
      <c r="P185" s="436"/>
      <c r="Q185" s="436"/>
      <c r="R185" s="436"/>
      <c r="S185" s="436"/>
      <c r="T185" s="436"/>
      <c r="U185" s="436"/>
      <c r="V185" s="436"/>
      <c r="W185" s="436"/>
      <c r="X185" s="436"/>
      <c r="Y185" s="436"/>
      <c r="Z185" s="436"/>
    </row>
    <row r="186" spans="1:26" ht="12.75" customHeight="1">
      <c r="A186" s="436"/>
      <c r="B186" s="446"/>
      <c r="C186" s="447"/>
      <c r="D186" s="436"/>
      <c r="E186" s="436"/>
      <c r="F186" s="436"/>
      <c r="G186" s="436"/>
      <c r="H186" s="436"/>
      <c r="I186" s="436"/>
      <c r="J186" s="436"/>
      <c r="K186" s="436"/>
      <c r="L186" s="436"/>
      <c r="M186" s="436"/>
      <c r="N186" s="436"/>
      <c r="O186" s="436"/>
      <c r="P186" s="436"/>
      <c r="Q186" s="436"/>
      <c r="R186" s="436"/>
      <c r="S186" s="436"/>
      <c r="T186" s="436"/>
      <c r="U186" s="436"/>
      <c r="V186" s="436"/>
      <c r="W186" s="436"/>
      <c r="X186" s="436"/>
      <c r="Y186" s="436"/>
      <c r="Z186" s="436"/>
    </row>
    <row r="187" spans="1:26" ht="12.75" customHeight="1">
      <c r="A187" s="436"/>
      <c r="B187" s="446"/>
      <c r="C187" s="447"/>
      <c r="D187" s="436"/>
      <c r="E187" s="436"/>
      <c r="F187" s="436"/>
      <c r="G187" s="436"/>
      <c r="H187" s="436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</row>
    <row r="188" spans="1:26" ht="12.75" customHeight="1">
      <c r="A188" s="436"/>
      <c r="B188" s="446"/>
      <c r="C188" s="447"/>
      <c r="D188" s="436"/>
      <c r="E188" s="436"/>
      <c r="F188" s="436"/>
      <c r="G188" s="436"/>
      <c r="H188" s="436"/>
      <c r="I188" s="436"/>
      <c r="J188" s="436"/>
      <c r="K188" s="436"/>
      <c r="L188" s="436"/>
      <c r="M188" s="436"/>
      <c r="N188" s="436"/>
      <c r="O188" s="436"/>
      <c r="P188" s="436"/>
      <c r="Q188" s="436"/>
      <c r="R188" s="436"/>
      <c r="S188" s="436"/>
      <c r="T188" s="436"/>
      <c r="U188" s="436"/>
      <c r="V188" s="436"/>
      <c r="W188" s="436"/>
      <c r="X188" s="436"/>
      <c r="Y188" s="436"/>
      <c r="Z188" s="436"/>
    </row>
    <row r="189" spans="1:26" ht="12.75" customHeight="1">
      <c r="A189" s="436"/>
      <c r="B189" s="446"/>
      <c r="C189" s="447"/>
      <c r="D189" s="436"/>
      <c r="E189" s="436"/>
      <c r="F189" s="436"/>
      <c r="G189" s="436"/>
      <c r="H189" s="436"/>
      <c r="I189" s="436"/>
      <c r="J189" s="436"/>
      <c r="K189" s="436"/>
      <c r="L189" s="436"/>
      <c r="M189" s="436"/>
      <c r="N189" s="436"/>
      <c r="O189" s="436"/>
      <c r="P189" s="436"/>
      <c r="Q189" s="436"/>
      <c r="R189" s="436"/>
      <c r="S189" s="436"/>
      <c r="T189" s="436"/>
      <c r="U189" s="436"/>
      <c r="V189" s="436"/>
      <c r="W189" s="436"/>
      <c r="X189" s="436"/>
      <c r="Y189" s="436"/>
      <c r="Z189" s="436"/>
    </row>
    <row r="190" spans="1:26" ht="12.75" customHeight="1">
      <c r="A190" s="436"/>
      <c r="B190" s="446"/>
      <c r="C190" s="447"/>
      <c r="D190" s="436"/>
      <c r="E190" s="436"/>
      <c r="F190" s="436"/>
      <c r="G190" s="436"/>
      <c r="H190" s="436"/>
      <c r="I190" s="436"/>
      <c r="J190" s="436"/>
      <c r="K190" s="436"/>
      <c r="L190" s="436"/>
      <c r="M190" s="436"/>
      <c r="N190" s="436"/>
      <c r="O190" s="436"/>
      <c r="P190" s="436"/>
      <c r="Q190" s="436"/>
      <c r="R190" s="436"/>
      <c r="S190" s="436"/>
      <c r="T190" s="436"/>
      <c r="U190" s="436"/>
      <c r="V190" s="436"/>
      <c r="W190" s="436"/>
      <c r="X190" s="436"/>
      <c r="Y190" s="436"/>
      <c r="Z190" s="436"/>
    </row>
    <row r="191" spans="1:26" ht="12.75" customHeight="1">
      <c r="A191" s="436"/>
      <c r="B191" s="446"/>
      <c r="C191" s="447"/>
      <c r="D191" s="436"/>
      <c r="E191" s="436"/>
      <c r="F191" s="436"/>
      <c r="G191" s="436"/>
      <c r="H191" s="436"/>
      <c r="I191" s="436"/>
      <c r="J191" s="436"/>
      <c r="K191" s="436"/>
      <c r="L191" s="436"/>
      <c r="M191" s="436"/>
      <c r="N191" s="436"/>
      <c r="O191" s="436"/>
      <c r="P191" s="436"/>
      <c r="Q191" s="436"/>
      <c r="R191" s="436"/>
      <c r="S191" s="436"/>
      <c r="T191" s="436"/>
      <c r="U191" s="436"/>
      <c r="V191" s="436"/>
      <c r="W191" s="436"/>
      <c r="X191" s="436"/>
      <c r="Y191" s="436"/>
      <c r="Z191" s="436"/>
    </row>
    <row r="192" spans="1:26" ht="12.75" customHeight="1">
      <c r="A192" s="436"/>
      <c r="B192" s="446"/>
      <c r="C192" s="447"/>
      <c r="D192" s="436"/>
      <c r="E192" s="436"/>
      <c r="F192" s="436"/>
      <c r="G192" s="436"/>
      <c r="H192" s="436"/>
      <c r="I192" s="436"/>
      <c r="J192" s="436"/>
      <c r="K192" s="436"/>
      <c r="L192" s="436"/>
      <c r="M192" s="436"/>
      <c r="N192" s="436"/>
      <c r="O192" s="436"/>
      <c r="P192" s="436"/>
      <c r="Q192" s="436"/>
      <c r="R192" s="436"/>
      <c r="S192" s="436"/>
      <c r="T192" s="436"/>
      <c r="U192" s="436"/>
      <c r="V192" s="436"/>
      <c r="W192" s="436"/>
      <c r="X192" s="436"/>
      <c r="Y192" s="436"/>
      <c r="Z192" s="436"/>
    </row>
    <row r="193" spans="1:26" ht="12.75" customHeight="1">
      <c r="A193" s="436"/>
      <c r="B193" s="446"/>
      <c r="C193" s="447"/>
      <c r="D193" s="436"/>
      <c r="E193" s="436"/>
      <c r="F193" s="436"/>
      <c r="G193" s="436"/>
      <c r="H193" s="436"/>
      <c r="I193" s="436"/>
      <c r="J193" s="436"/>
      <c r="K193" s="436"/>
      <c r="L193" s="436"/>
      <c r="M193" s="436"/>
      <c r="N193" s="436"/>
      <c r="O193" s="436"/>
      <c r="P193" s="436"/>
      <c r="Q193" s="436"/>
      <c r="R193" s="436"/>
      <c r="S193" s="436"/>
      <c r="T193" s="436"/>
      <c r="U193" s="436"/>
      <c r="V193" s="436"/>
      <c r="W193" s="436"/>
      <c r="X193" s="436"/>
      <c r="Y193" s="436"/>
      <c r="Z193" s="436"/>
    </row>
    <row r="194" spans="1:26" ht="12.75" customHeight="1">
      <c r="A194" s="436"/>
      <c r="B194" s="446"/>
      <c r="C194" s="447"/>
      <c r="D194" s="436"/>
      <c r="E194" s="436"/>
      <c r="F194" s="436"/>
      <c r="G194" s="436"/>
      <c r="H194" s="436"/>
      <c r="I194" s="436"/>
      <c r="J194" s="436"/>
      <c r="K194" s="436"/>
      <c r="L194" s="436"/>
      <c r="M194" s="436"/>
      <c r="N194" s="436"/>
      <c r="O194" s="436"/>
      <c r="P194" s="436"/>
      <c r="Q194" s="436"/>
      <c r="R194" s="436"/>
      <c r="S194" s="436"/>
      <c r="T194" s="436"/>
      <c r="U194" s="436"/>
      <c r="V194" s="436"/>
      <c r="W194" s="436"/>
      <c r="X194" s="436"/>
      <c r="Y194" s="436"/>
      <c r="Z194" s="436"/>
    </row>
    <row r="195" spans="1:26" ht="12.75" customHeight="1">
      <c r="A195" s="436"/>
      <c r="B195" s="446"/>
      <c r="C195" s="447"/>
      <c r="D195" s="436"/>
      <c r="E195" s="436"/>
      <c r="F195" s="436"/>
      <c r="G195" s="436"/>
      <c r="H195" s="436"/>
      <c r="I195" s="436"/>
      <c r="J195" s="436"/>
      <c r="K195" s="436"/>
      <c r="L195" s="436"/>
      <c r="M195" s="436"/>
      <c r="N195" s="436"/>
      <c r="O195" s="436"/>
      <c r="P195" s="436"/>
      <c r="Q195" s="436"/>
      <c r="R195" s="436"/>
      <c r="S195" s="436"/>
      <c r="T195" s="436"/>
      <c r="U195" s="436"/>
      <c r="V195" s="436"/>
      <c r="W195" s="436"/>
      <c r="X195" s="436"/>
      <c r="Y195" s="436"/>
      <c r="Z195" s="436"/>
    </row>
    <row r="196" spans="1:26" ht="12.75" customHeight="1">
      <c r="A196" s="436"/>
      <c r="B196" s="446"/>
      <c r="C196" s="447"/>
      <c r="D196" s="436"/>
      <c r="E196" s="436"/>
      <c r="F196" s="436"/>
      <c r="G196" s="436"/>
      <c r="H196" s="436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</row>
    <row r="197" spans="1:26" ht="12.75" customHeight="1">
      <c r="A197" s="436"/>
      <c r="B197" s="446"/>
      <c r="C197" s="447"/>
      <c r="D197" s="436"/>
      <c r="E197" s="436"/>
      <c r="F197" s="436"/>
      <c r="G197" s="436"/>
      <c r="H197" s="436"/>
      <c r="I197" s="436"/>
      <c r="J197" s="436"/>
      <c r="K197" s="436"/>
      <c r="L197" s="436"/>
      <c r="M197" s="436"/>
      <c r="N197" s="436"/>
      <c r="O197" s="436"/>
      <c r="P197" s="436"/>
      <c r="Q197" s="436"/>
      <c r="R197" s="436"/>
      <c r="S197" s="436"/>
      <c r="T197" s="436"/>
      <c r="U197" s="436"/>
      <c r="V197" s="436"/>
      <c r="W197" s="436"/>
      <c r="X197" s="436"/>
      <c r="Y197" s="436"/>
      <c r="Z197" s="436"/>
    </row>
    <row r="198" spans="1:26" ht="12.75" customHeight="1">
      <c r="A198" s="436"/>
      <c r="B198" s="446"/>
      <c r="C198" s="447"/>
      <c r="D198" s="436"/>
      <c r="E198" s="436"/>
      <c r="F198" s="436"/>
      <c r="G198" s="436"/>
      <c r="H198" s="436"/>
      <c r="I198" s="436"/>
      <c r="J198" s="436"/>
      <c r="K198" s="436"/>
      <c r="L198" s="436"/>
      <c r="M198" s="436"/>
      <c r="N198" s="436"/>
      <c r="O198" s="436"/>
      <c r="P198" s="436"/>
      <c r="Q198" s="436"/>
      <c r="R198" s="436"/>
      <c r="S198" s="436"/>
      <c r="T198" s="436"/>
      <c r="U198" s="436"/>
      <c r="V198" s="436"/>
      <c r="W198" s="436"/>
      <c r="X198" s="436"/>
      <c r="Y198" s="436"/>
      <c r="Z198" s="436"/>
    </row>
    <row r="199" spans="1:26" ht="12.75" customHeight="1">
      <c r="A199" s="436"/>
      <c r="B199" s="446"/>
      <c r="C199" s="447"/>
      <c r="D199" s="436"/>
      <c r="E199" s="436"/>
      <c r="F199" s="436"/>
      <c r="G199" s="436"/>
      <c r="H199" s="436"/>
      <c r="I199" s="436"/>
      <c r="J199" s="436"/>
      <c r="K199" s="436"/>
      <c r="L199" s="436"/>
      <c r="M199" s="436"/>
      <c r="N199" s="436"/>
      <c r="O199" s="436"/>
      <c r="P199" s="436"/>
      <c r="Q199" s="436"/>
      <c r="R199" s="436"/>
      <c r="S199" s="436"/>
      <c r="T199" s="436"/>
      <c r="U199" s="436"/>
      <c r="V199" s="436"/>
      <c r="W199" s="436"/>
      <c r="X199" s="436"/>
      <c r="Y199" s="436"/>
      <c r="Z199" s="436"/>
    </row>
    <row r="200" spans="1:26" ht="12.75" customHeight="1">
      <c r="A200" s="436"/>
      <c r="B200" s="446"/>
      <c r="C200" s="447"/>
      <c r="D200" s="436"/>
      <c r="E200" s="436"/>
      <c r="F200" s="436"/>
      <c r="G200" s="436"/>
      <c r="H200" s="436"/>
      <c r="I200" s="436"/>
      <c r="J200" s="436"/>
      <c r="K200" s="436"/>
      <c r="L200" s="436"/>
      <c r="M200" s="436"/>
      <c r="N200" s="436"/>
      <c r="O200" s="436"/>
      <c r="P200" s="436"/>
      <c r="Q200" s="436"/>
      <c r="R200" s="436"/>
      <c r="S200" s="436"/>
      <c r="T200" s="436"/>
      <c r="U200" s="436"/>
      <c r="V200" s="436"/>
      <c r="W200" s="436"/>
      <c r="X200" s="436"/>
      <c r="Y200" s="436"/>
      <c r="Z200" s="436"/>
    </row>
    <row r="201" spans="1:26" ht="12.75" customHeight="1">
      <c r="A201" s="436"/>
      <c r="B201" s="446"/>
      <c r="C201" s="447"/>
      <c r="D201" s="436"/>
      <c r="E201" s="436"/>
      <c r="F201" s="436"/>
      <c r="G201" s="436"/>
      <c r="H201" s="436"/>
      <c r="I201" s="436"/>
      <c r="J201" s="436"/>
      <c r="K201" s="436"/>
      <c r="L201" s="436"/>
      <c r="M201" s="436"/>
      <c r="N201" s="436"/>
      <c r="O201" s="436"/>
      <c r="P201" s="436"/>
      <c r="Q201" s="436"/>
      <c r="R201" s="436"/>
      <c r="S201" s="436"/>
      <c r="T201" s="436"/>
      <c r="U201" s="436"/>
      <c r="V201" s="436"/>
      <c r="W201" s="436"/>
      <c r="X201" s="436"/>
      <c r="Y201" s="436"/>
      <c r="Z201" s="436"/>
    </row>
    <row r="202" spans="1:26" ht="12.75" customHeight="1">
      <c r="A202" s="436"/>
      <c r="B202" s="446"/>
      <c r="C202" s="447"/>
      <c r="D202" s="436"/>
      <c r="E202" s="436"/>
      <c r="F202" s="436"/>
      <c r="G202" s="436"/>
      <c r="H202" s="436"/>
      <c r="I202" s="436"/>
      <c r="J202" s="436"/>
      <c r="K202" s="436"/>
      <c r="L202" s="436"/>
      <c r="M202" s="436"/>
      <c r="N202" s="436"/>
      <c r="O202" s="436"/>
      <c r="P202" s="436"/>
      <c r="Q202" s="436"/>
      <c r="R202" s="436"/>
      <c r="S202" s="436"/>
      <c r="T202" s="436"/>
      <c r="U202" s="436"/>
      <c r="V202" s="436"/>
      <c r="W202" s="436"/>
      <c r="X202" s="436"/>
      <c r="Y202" s="436"/>
      <c r="Z202" s="436"/>
    </row>
    <row r="203" spans="1:26" ht="12.75" customHeight="1">
      <c r="A203" s="436"/>
      <c r="B203" s="446"/>
      <c r="C203" s="447"/>
      <c r="D203" s="436"/>
      <c r="E203" s="436"/>
      <c r="F203" s="436"/>
      <c r="G203" s="436"/>
      <c r="H203" s="436"/>
      <c r="I203" s="436"/>
      <c r="J203" s="436"/>
      <c r="K203" s="436"/>
      <c r="L203" s="436"/>
      <c r="M203" s="436"/>
      <c r="N203" s="436"/>
      <c r="O203" s="436"/>
      <c r="P203" s="436"/>
      <c r="Q203" s="436"/>
      <c r="R203" s="436"/>
      <c r="S203" s="436"/>
      <c r="T203" s="436"/>
      <c r="U203" s="436"/>
      <c r="V203" s="436"/>
      <c r="W203" s="436"/>
      <c r="X203" s="436"/>
      <c r="Y203" s="436"/>
      <c r="Z203" s="436"/>
    </row>
    <row r="204" spans="1:26" ht="12.75" customHeight="1">
      <c r="A204" s="436"/>
      <c r="B204" s="446"/>
      <c r="C204" s="447"/>
      <c r="D204" s="436"/>
      <c r="E204" s="436"/>
      <c r="F204" s="436"/>
      <c r="G204" s="436"/>
      <c r="H204" s="436"/>
      <c r="I204" s="436"/>
      <c r="J204" s="436"/>
      <c r="K204" s="436"/>
      <c r="L204" s="436"/>
      <c r="M204" s="436"/>
      <c r="N204" s="436"/>
      <c r="O204" s="436"/>
      <c r="P204" s="436"/>
      <c r="Q204" s="436"/>
      <c r="R204" s="436"/>
      <c r="S204" s="436"/>
      <c r="T204" s="436"/>
      <c r="U204" s="436"/>
      <c r="V204" s="436"/>
      <c r="W204" s="436"/>
      <c r="X204" s="436"/>
      <c r="Y204" s="436"/>
      <c r="Z204" s="436"/>
    </row>
    <row r="205" spans="1:26" ht="12.75" customHeight="1">
      <c r="A205" s="436"/>
      <c r="B205" s="446"/>
      <c r="C205" s="447"/>
      <c r="D205" s="436"/>
      <c r="E205" s="436"/>
      <c r="F205" s="436"/>
      <c r="G205" s="436"/>
      <c r="H205" s="436"/>
      <c r="I205" s="436"/>
      <c r="J205" s="436"/>
      <c r="K205" s="436"/>
      <c r="L205" s="436"/>
      <c r="M205" s="436"/>
      <c r="N205" s="436"/>
      <c r="O205" s="436"/>
      <c r="P205" s="436"/>
      <c r="Q205" s="436"/>
      <c r="R205" s="436"/>
      <c r="S205" s="436"/>
      <c r="T205" s="436"/>
      <c r="U205" s="436"/>
      <c r="V205" s="436"/>
      <c r="W205" s="436"/>
      <c r="X205" s="436"/>
      <c r="Y205" s="436"/>
      <c r="Z205" s="436"/>
    </row>
    <row r="206" spans="1:26" ht="12.75" customHeight="1">
      <c r="A206" s="436"/>
      <c r="B206" s="446"/>
      <c r="C206" s="447"/>
      <c r="D206" s="436"/>
      <c r="E206" s="436"/>
      <c r="F206" s="436"/>
      <c r="G206" s="436"/>
      <c r="H206" s="436"/>
      <c r="I206" s="436"/>
      <c r="J206" s="436"/>
      <c r="K206" s="436"/>
      <c r="L206" s="436"/>
      <c r="M206" s="436"/>
      <c r="N206" s="436"/>
      <c r="O206" s="436"/>
      <c r="P206" s="436"/>
      <c r="Q206" s="436"/>
      <c r="R206" s="436"/>
      <c r="S206" s="436"/>
      <c r="T206" s="436"/>
      <c r="U206" s="436"/>
      <c r="V206" s="436"/>
      <c r="W206" s="436"/>
      <c r="X206" s="436"/>
      <c r="Y206" s="436"/>
      <c r="Z206" s="436"/>
    </row>
    <row r="207" spans="1:26" ht="12.75" customHeight="1">
      <c r="A207" s="436"/>
      <c r="B207" s="446"/>
      <c r="C207" s="447"/>
      <c r="D207" s="436"/>
      <c r="E207" s="436"/>
      <c r="F207" s="436"/>
      <c r="G207" s="436"/>
      <c r="H207" s="436"/>
      <c r="I207" s="436"/>
      <c r="J207" s="436"/>
      <c r="K207" s="436"/>
      <c r="L207" s="436"/>
      <c r="M207" s="436"/>
      <c r="N207" s="436"/>
      <c r="O207" s="436"/>
      <c r="P207" s="436"/>
      <c r="Q207" s="436"/>
      <c r="R207" s="436"/>
      <c r="S207" s="436"/>
      <c r="T207" s="436"/>
      <c r="U207" s="436"/>
      <c r="V207" s="436"/>
      <c r="W207" s="436"/>
      <c r="X207" s="436"/>
      <c r="Y207" s="436"/>
      <c r="Z207" s="436"/>
    </row>
    <row r="208" spans="1:26" ht="12.75" customHeight="1">
      <c r="A208" s="436"/>
      <c r="B208" s="446"/>
      <c r="C208" s="447"/>
      <c r="D208" s="436"/>
      <c r="E208" s="436"/>
      <c r="F208" s="436"/>
      <c r="G208" s="436"/>
      <c r="H208" s="436"/>
      <c r="I208" s="436"/>
      <c r="J208" s="436"/>
      <c r="K208" s="436"/>
      <c r="L208" s="436"/>
      <c r="M208" s="436"/>
      <c r="N208" s="436"/>
      <c r="O208" s="436"/>
      <c r="P208" s="436"/>
      <c r="Q208" s="436"/>
      <c r="R208" s="436"/>
      <c r="S208" s="436"/>
      <c r="T208" s="436"/>
      <c r="U208" s="436"/>
      <c r="V208" s="436"/>
      <c r="W208" s="436"/>
      <c r="X208" s="436"/>
      <c r="Y208" s="436"/>
      <c r="Z208" s="436"/>
    </row>
    <row r="209" spans="1:26" ht="12.75" customHeight="1">
      <c r="A209" s="436"/>
      <c r="B209" s="446"/>
      <c r="C209" s="447"/>
      <c r="D209" s="436"/>
      <c r="E209" s="436"/>
      <c r="F209" s="436"/>
      <c r="G209" s="436"/>
      <c r="H209" s="436"/>
      <c r="I209" s="436"/>
      <c r="J209" s="436"/>
      <c r="K209" s="436"/>
      <c r="L209" s="436"/>
      <c r="M209" s="436"/>
      <c r="N209" s="436"/>
      <c r="O209" s="436"/>
      <c r="P209" s="436"/>
      <c r="Q209" s="436"/>
      <c r="R209" s="436"/>
      <c r="S209" s="436"/>
      <c r="T209" s="436"/>
      <c r="U209" s="436"/>
      <c r="V209" s="436"/>
      <c r="W209" s="436"/>
      <c r="X209" s="436"/>
      <c r="Y209" s="436"/>
      <c r="Z209" s="436"/>
    </row>
    <row r="210" spans="1:26" ht="12.75" customHeight="1">
      <c r="A210" s="436"/>
      <c r="B210" s="446"/>
      <c r="C210" s="447"/>
      <c r="D210" s="436"/>
      <c r="E210" s="436"/>
      <c r="F210" s="436"/>
      <c r="G210" s="436"/>
      <c r="H210" s="436"/>
      <c r="I210" s="436"/>
      <c r="J210" s="436"/>
      <c r="K210" s="436"/>
      <c r="L210" s="436"/>
      <c r="M210" s="436"/>
      <c r="N210" s="436"/>
      <c r="O210" s="436"/>
      <c r="P210" s="436"/>
      <c r="Q210" s="436"/>
      <c r="R210" s="436"/>
      <c r="S210" s="436"/>
      <c r="T210" s="436"/>
      <c r="U210" s="436"/>
      <c r="V210" s="436"/>
      <c r="W210" s="436"/>
      <c r="X210" s="436"/>
      <c r="Y210" s="436"/>
      <c r="Z210" s="436"/>
    </row>
    <row r="211" spans="1:26" ht="12.75" customHeight="1">
      <c r="A211" s="436"/>
      <c r="B211" s="446"/>
      <c r="C211" s="447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436"/>
      <c r="T211" s="436"/>
      <c r="U211" s="436"/>
      <c r="V211" s="436"/>
      <c r="W211" s="436"/>
      <c r="X211" s="436"/>
      <c r="Y211" s="436"/>
      <c r="Z211" s="436"/>
    </row>
    <row r="212" spans="1:26" ht="12.75" customHeight="1">
      <c r="A212" s="436"/>
      <c r="B212" s="446"/>
      <c r="C212" s="447"/>
      <c r="D212" s="436"/>
      <c r="E212" s="436"/>
      <c r="F212" s="436"/>
      <c r="G212" s="436"/>
      <c r="H212" s="436"/>
      <c r="I212" s="436"/>
      <c r="J212" s="436"/>
      <c r="K212" s="436"/>
      <c r="L212" s="436"/>
      <c r="M212" s="436"/>
      <c r="N212" s="436"/>
      <c r="O212" s="436"/>
      <c r="P212" s="436"/>
      <c r="Q212" s="436"/>
      <c r="R212" s="436"/>
      <c r="S212" s="436"/>
      <c r="T212" s="436"/>
      <c r="U212" s="436"/>
      <c r="V212" s="436"/>
      <c r="W212" s="436"/>
      <c r="X212" s="436"/>
      <c r="Y212" s="436"/>
      <c r="Z212" s="436"/>
    </row>
    <row r="213" spans="1:26" ht="12.75" customHeight="1">
      <c r="A213" s="436"/>
      <c r="B213" s="446"/>
      <c r="C213" s="447"/>
      <c r="D213" s="436"/>
      <c r="E213" s="436"/>
      <c r="F213" s="436"/>
      <c r="G213" s="436"/>
      <c r="H213" s="436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</row>
    <row r="214" spans="1:26" ht="12.75" customHeight="1">
      <c r="A214" s="436"/>
      <c r="B214" s="446"/>
      <c r="C214" s="447"/>
      <c r="D214" s="436"/>
      <c r="E214" s="436"/>
      <c r="F214" s="436"/>
      <c r="G214" s="436"/>
      <c r="H214" s="436"/>
      <c r="I214" s="436"/>
      <c r="J214" s="436"/>
      <c r="K214" s="436"/>
      <c r="L214" s="436"/>
      <c r="M214" s="436"/>
      <c r="N214" s="436"/>
      <c r="O214" s="436"/>
      <c r="P214" s="436"/>
      <c r="Q214" s="436"/>
      <c r="R214" s="436"/>
      <c r="S214" s="436"/>
      <c r="T214" s="436"/>
      <c r="U214" s="436"/>
      <c r="V214" s="436"/>
      <c r="W214" s="436"/>
      <c r="X214" s="436"/>
      <c r="Y214" s="436"/>
      <c r="Z214" s="436"/>
    </row>
    <row r="215" spans="1:26" ht="12.75" customHeight="1">
      <c r="A215" s="436"/>
      <c r="B215" s="446"/>
      <c r="C215" s="447"/>
      <c r="D215" s="436"/>
      <c r="E215" s="436"/>
      <c r="F215" s="436"/>
      <c r="G215" s="436"/>
      <c r="H215" s="436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</row>
    <row r="216" spans="1:26" ht="12.75" customHeight="1">
      <c r="A216" s="436"/>
      <c r="B216" s="446"/>
      <c r="C216" s="447"/>
      <c r="D216" s="436"/>
      <c r="E216" s="436"/>
      <c r="F216" s="436"/>
      <c r="G216" s="436"/>
      <c r="H216" s="436"/>
      <c r="I216" s="436"/>
      <c r="J216" s="436"/>
      <c r="K216" s="436"/>
      <c r="L216" s="436"/>
      <c r="M216" s="436"/>
      <c r="N216" s="436"/>
      <c r="O216" s="436"/>
      <c r="P216" s="436"/>
      <c r="Q216" s="436"/>
      <c r="R216" s="436"/>
      <c r="S216" s="436"/>
      <c r="T216" s="436"/>
      <c r="U216" s="436"/>
      <c r="V216" s="436"/>
      <c r="W216" s="436"/>
      <c r="X216" s="436"/>
      <c r="Y216" s="436"/>
      <c r="Z216" s="436"/>
    </row>
    <row r="217" spans="1:26" ht="12.75" customHeight="1">
      <c r="A217" s="436"/>
      <c r="B217" s="446"/>
      <c r="C217" s="447"/>
      <c r="D217" s="436"/>
      <c r="E217" s="436"/>
      <c r="F217" s="436"/>
      <c r="G217" s="436"/>
      <c r="H217" s="436"/>
      <c r="I217" s="436"/>
      <c r="J217" s="436"/>
      <c r="K217" s="436"/>
      <c r="L217" s="436"/>
      <c r="M217" s="436"/>
      <c r="N217" s="436"/>
      <c r="O217" s="436"/>
      <c r="P217" s="436"/>
      <c r="Q217" s="436"/>
      <c r="R217" s="436"/>
      <c r="S217" s="436"/>
      <c r="T217" s="436"/>
      <c r="U217" s="436"/>
      <c r="V217" s="436"/>
      <c r="W217" s="436"/>
      <c r="X217" s="436"/>
      <c r="Y217" s="436"/>
      <c r="Z217" s="436"/>
    </row>
    <row r="218" spans="1:26" ht="12.75" customHeight="1">
      <c r="A218" s="436"/>
      <c r="B218" s="446"/>
      <c r="C218" s="447"/>
      <c r="D218" s="436"/>
      <c r="E218" s="436"/>
      <c r="F218" s="436"/>
      <c r="G218" s="436"/>
      <c r="H218" s="436"/>
      <c r="I218" s="436"/>
      <c r="J218" s="436"/>
      <c r="K218" s="436"/>
      <c r="L218" s="436"/>
      <c r="M218" s="436"/>
      <c r="N218" s="436"/>
      <c r="O218" s="436"/>
      <c r="P218" s="436"/>
      <c r="Q218" s="436"/>
      <c r="R218" s="436"/>
      <c r="S218" s="436"/>
      <c r="T218" s="436"/>
      <c r="U218" s="436"/>
      <c r="V218" s="436"/>
      <c r="W218" s="436"/>
      <c r="X218" s="436"/>
      <c r="Y218" s="436"/>
      <c r="Z218" s="436"/>
    </row>
    <row r="219" spans="1:26" ht="12.75" customHeight="1">
      <c r="A219" s="436"/>
      <c r="B219" s="446"/>
      <c r="C219" s="447"/>
      <c r="D219" s="436"/>
      <c r="E219" s="436"/>
      <c r="F219" s="436"/>
      <c r="G219" s="436"/>
      <c r="H219" s="436"/>
      <c r="I219" s="436"/>
      <c r="J219" s="436"/>
      <c r="K219" s="436"/>
      <c r="L219" s="436"/>
      <c r="M219" s="436"/>
      <c r="N219" s="436"/>
      <c r="O219" s="436"/>
      <c r="P219" s="436"/>
      <c r="Q219" s="436"/>
      <c r="R219" s="436"/>
      <c r="S219" s="436"/>
      <c r="T219" s="436"/>
      <c r="U219" s="436"/>
      <c r="V219" s="436"/>
      <c r="W219" s="436"/>
      <c r="X219" s="436"/>
      <c r="Y219" s="436"/>
      <c r="Z219" s="436"/>
    </row>
    <row r="220" spans="1:26" ht="12.75" customHeight="1">
      <c r="A220" s="436"/>
      <c r="B220" s="446"/>
      <c r="C220" s="447"/>
      <c r="D220" s="436"/>
      <c r="E220" s="436"/>
      <c r="F220" s="436"/>
      <c r="G220" s="436"/>
      <c r="H220" s="436"/>
      <c r="I220" s="436"/>
      <c r="J220" s="436"/>
      <c r="K220" s="436"/>
      <c r="L220" s="436"/>
      <c r="M220" s="436"/>
      <c r="N220" s="436"/>
      <c r="O220" s="436"/>
      <c r="P220" s="436"/>
      <c r="Q220" s="436"/>
      <c r="R220" s="436"/>
      <c r="S220" s="436"/>
      <c r="T220" s="436"/>
      <c r="U220" s="436"/>
      <c r="V220" s="436"/>
      <c r="W220" s="436"/>
      <c r="X220" s="436"/>
      <c r="Y220" s="436"/>
      <c r="Z220" s="436"/>
    </row>
    <row r="221" spans="1:26" ht="12.75" customHeight="1">
      <c r="A221" s="436"/>
      <c r="B221" s="446"/>
      <c r="C221" s="447"/>
      <c r="D221" s="436"/>
      <c r="E221" s="436"/>
      <c r="F221" s="436"/>
      <c r="G221" s="436"/>
      <c r="H221" s="436"/>
      <c r="I221" s="436"/>
      <c r="J221" s="436"/>
      <c r="K221" s="436"/>
      <c r="L221" s="436"/>
      <c r="M221" s="436"/>
      <c r="N221" s="436"/>
      <c r="O221" s="436"/>
      <c r="P221" s="436"/>
      <c r="Q221" s="436"/>
      <c r="R221" s="436"/>
      <c r="S221" s="436"/>
      <c r="T221" s="436"/>
      <c r="U221" s="436"/>
      <c r="V221" s="436"/>
      <c r="W221" s="436"/>
      <c r="X221" s="436"/>
      <c r="Y221" s="436"/>
      <c r="Z221" s="436"/>
    </row>
    <row r="222" spans="1:26" ht="12.75" customHeight="1">
      <c r="A222" s="436"/>
      <c r="B222" s="446"/>
      <c r="C222" s="447"/>
      <c r="D222" s="436"/>
      <c r="E222" s="436"/>
      <c r="F222" s="436"/>
      <c r="G222" s="436"/>
      <c r="H222" s="436"/>
      <c r="I222" s="436"/>
      <c r="J222" s="436"/>
      <c r="K222" s="436"/>
      <c r="L222" s="436"/>
      <c r="M222" s="436"/>
      <c r="N222" s="436"/>
      <c r="O222" s="436"/>
      <c r="P222" s="436"/>
      <c r="Q222" s="436"/>
      <c r="R222" s="436"/>
      <c r="S222" s="436"/>
      <c r="T222" s="436"/>
      <c r="U222" s="436"/>
      <c r="V222" s="436"/>
      <c r="W222" s="436"/>
      <c r="X222" s="436"/>
      <c r="Y222" s="436"/>
      <c r="Z222" s="436"/>
    </row>
    <row r="223" spans="1:26" ht="12.75" customHeight="1">
      <c r="A223" s="436"/>
      <c r="B223" s="446"/>
      <c r="C223" s="447"/>
      <c r="D223" s="436"/>
      <c r="E223" s="436"/>
      <c r="F223" s="436"/>
      <c r="G223" s="436"/>
      <c r="H223" s="436"/>
      <c r="I223" s="436"/>
      <c r="J223" s="436"/>
      <c r="K223" s="436"/>
      <c r="L223" s="436"/>
      <c r="M223" s="436"/>
      <c r="N223" s="436"/>
      <c r="O223" s="436"/>
      <c r="P223" s="436"/>
      <c r="Q223" s="436"/>
      <c r="R223" s="436"/>
      <c r="S223" s="436"/>
      <c r="T223" s="436"/>
      <c r="U223" s="436"/>
      <c r="V223" s="436"/>
      <c r="W223" s="436"/>
      <c r="X223" s="436"/>
      <c r="Y223" s="436"/>
      <c r="Z223" s="436"/>
    </row>
    <row r="224" spans="1:26" ht="12.75" customHeight="1">
      <c r="A224" s="436"/>
      <c r="B224" s="446"/>
      <c r="C224" s="447"/>
      <c r="D224" s="436"/>
      <c r="E224" s="436"/>
      <c r="F224" s="436"/>
      <c r="G224" s="436"/>
      <c r="H224" s="436"/>
      <c r="I224" s="436"/>
      <c r="J224" s="436"/>
      <c r="K224" s="436"/>
      <c r="L224" s="436"/>
      <c r="M224" s="436"/>
      <c r="N224" s="436"/>
      <c r="O224" s="436"/>
      <c r="P224" s="436"/>
      <c r="Q224" s="436"/>
      <c r="R224" s="436"/>
      <c r="S224" s="436"/>
      <c r="T224" s="436"/>
      <c r="U224" s="436"/>
      <c r="V224" s="436"/>
      <c r="W224" s="436"/>
      <c r="X224" s="436"/>
      <c r="Y224" s="436"/>
      <c r="Z224" s="436"/>
    </row>
    <row r="225" spans="1:26" ht="12.75" customHeight="1">
      <c r="A225" s="436"/>
      <c r="B225" s="446"/>
      <c r="C225" s="447"/>
      <c r="D225" s="436"/>
      <c r="E225" s="436"/>
      <c r="F225" s="436"/>
      <c r="G225" s="436"/>
      <c r="H225" s="436"/>
      <c r="I225" s="436"/>
      <c r="J225" s="436"/>
      <c r="K225" s="436"/>
      <c r="L225" s="436"/>
      <c r="M225" s="436"/>
      <c r="N225" s="436"/>
      <c r="O225" s="436"/>
      <c r="P225" s="436"/>
      <c r="Q225" s="436"/>
      <c r="R225" s="436"/>
      <c r="S225" s="436"/>
      <c r="T225" s="436"/>
      <c r="U225" s="436"/>
      <c r="V225" s="436"/>
      <c r="W225" s="436"/>
      <c r="X225" s="436"/>
      <c r="Y225" s="436"/>
      <c r="Z225" s="436"/>
    </row>
    <row r="226" spans="1:26" ht="12.75" customHeight="1">
      <c r="A226" s="436"/>
      <c r="B226" s="446"/>
      <c r="C226" s="447"/>
      <c r="D226" s="436"/>
      <c r="E226" s="436"/>
      <c r="F226" s="436"/>
      <c r="G226" s="436"/>
      <c r="H226" s="436"/>
      <c r="I226" s="436"/>
      <c r="J226" s="436"/>
      <c r="K226" s="436"/>
      <c r="L226" s="436"/>
      <c r="M226" s="436"/>
      <c r="N226" s="436"/>
      <c r="O226" s="436"/>
      <c r="P226" s="436"/>
      <c r="Q226" s="436"/>
      <c r="R226" s="436"/>
      <c r="S226" s="436"/>
      <c r="T226" s="436"/>
      <c r="U226" s="436"/>
      <c r="V226" s="436"/>
      <c r="W226" s="436"/>
      <c r="X226" s="436"/>
      <c r="Y226" s="436"/>
      <c r="Z226" s="436"/>
    </row>
    <row r="227" spans="1:26" ht="12.75" customHeight="1">
      <c r="A227" s="436"/>
      <c r="B227" s="446"/>
      <c r="C227" s="447"/>
      <c r="D227" s="436"/>
      <c r="E227" s="436"/>
      <c r="F227" s="436"/>
      <c r="G227" s="436"/>
      <c r="H227" s="436"/>
      <c r="I227" s="436"/>
      <c r="J227" s="436"/>
      <c r="K227" s="436"/>
      <c r="L227" s="436"/>
      <c r="M227" s="436"/>
      <c r="N227" s="436"/>
      <c r="O227" s="436"/>
      <c r="P227" s="436"/>
      <c r="Q227" s="436"/>
      <c r="R227" s="436"/>
      <c r="S227" s="436"/>
      <c r="T227" s="436"/>
      <c r="U227" s="436"/>
      <c r="V227" s="436"/>
      <c r="W227" s="436"/>
      <c r="X227" s="436"/>
      <c r="Y227" s="436"/>
      <c r="Z227" s="436"/>
    </row>
    <row r="228" spans="1:26" ht="12.75" customHeight="1">
      <c r="A228" s="436"/>
      <c r="B228" s="446"/>
      <c r="C228" s="447"/>
      <c r="D228" s="436"/>
      <c r="E228" s="436"/>
      <c r="F228" s="436"/>
      <c r="G228" s="436"/>
      <c r="H228" s="436"/>
      <c r="I228" s="436"/>
      <c r="J228" s="436"/>
      <c r="K228" s="436"/>
      <c r="L228" s="436"/>
      <c r="M228" s="436"/>
      <c r="N228" s="436"/>
      <c r="O228" s="436"/>
      <c r="P228" s="436"/>
      <c r="Q228" s="436"/>
      <c r="R228" s="436"/>
      <c r="S228" s="436"/>
      <c r="T228" s="436"/>
      <c r="U228" s="436"/>
      <c r="V228" s="436"/>
      <c r="W228" s="436"/>
      <c r="X228" s="436"/>
      <c r="Y228" s="436"/>
      <c r="Z228" s="436"/>
    </row>
    <row r="229" spans="1:26" ht="12.75" customHeight="1">
      <c r="A229" s="436"/>
      <c r="B229" s="446"/>
      <c r="C229" s="447"/>
      <c r="D229" s="436"/>
      <c r="E229" s="436"/>
      <c r="F229" s="436"/>
      <c r="G229" s="436"/>
      <c r="H229" s="436"/>
      <c r="I229" s="436"/>
      <c r="J229" s="436"/>
      <c r="K229" s="436"/>
      <c r="L229" s="436"/>
      <c r="M229" s="436"/>
      <c r="N229" s="436"/>
      <c r="O229" s="436"/>
      <c r="P229" s="436"/>
      <c r="Q229" s="436"/>
      <c r="R229" s="436"/>
      <c r="S229" s="436"/>
      <c r="T229" s="436"/>
      <c r="U229" s="436"/>
      <c r="V229" s="436"/>
      <c r="W229" s="436"/>
      <c r="X229" s="436"/>
      <c r="Y229" s="436"/>
      <c r="Z229" s="436"/>
    </row>
    <row r="230" spans="1:26" ht="12.75" customHeight="1">
      <c r="A230" s="436"/>
      <c r="B230" s="446"/>
      <c r="C230" s="447"/>
      <c r="D230" s="436"/>
      <c r="E230" s="436"/>
      <c r="F230" s="436"/>
      <c r="G230" s="436"/>
      <c r="H230" s="436"/>
      <c r="I230" s="436"/>
      <c r="J230" s="436"/>
      <c r="K230" s="436"/>
      <c r="L230" s="436"/>
      <c r="M230" s="436"/>
      <c r="N230" s="436"/>
      <c r="O230" s="436"/>
      <c r="P230" s="436"/>
      <c r="Q230" s="436"/>
      <c r="R230" s="436"/>
      <c r="S230" s="436"/>
      <c r="T230" s="436"/>
      <c r="U230" s="436"/>
      <c r="V230" s="436"/>
      <c r="W230" s="436"/>
      <c r="X230" s="436"/>
      <c r="Y230" s="436"/>
      <c r="Z230" s="436"/>
    </row>
    <row r="231" spans="1:26" ht="12.75" customHeight="1">
      <c r="A231" s="436"/>
      <c r="B231" s="446"/>
      <c r="C231" s="447"/>
      <c r="D231" s="436"/>
      <c r="E231" s="436"/>
      <c r="F231" s="436"/>
      <c r="G231" s="436"/>
      <c r="H231" s="436"/>
      <c r="I231" s="436"/>
      <c r="J231" s="436"/>
      <c r="K231" s="436"/>
      <c r="L231" s="436"/>
      <c r="M231" s="436"/>
      <c r="N231" s="436"/>
      <c r="O231" s="436"/>
      <c r="P231" s="436"/>
      <c r="Q231" s="436"/>
      <c r="R231" s="436"/>
      <c r="S231" s="436"/>
      <c r="T231" s="436"/>
      <c r="U231" s="436"/>
      <c r="V231" s="436"/>
      <c r="W231" s="436"/>
      <c r="X231" s="436"/>
      <c r="Y231" s="436"/>
      <c r="Z231" s="436"/>
    </row>
    <row r="232" spans="1:26" ht="12.75" customHeight="1">
      <c r="A232" s="436"/>
      <c r="B232" s="446"/>
      <c r="C232" s="447"/>
      <c r="D232" s="436"/>
      <c r="E232" s="436"/>
      <c r="F232" s="436"/>
      <c r="G232" s="436"/>
      <c r="H232" s="436"/>
      <c r="I232" s="436"/>
      <c r="J232" s="436"/>
      <c r="K232" s="436"/>
      <c r="L232" s="436"/>
      <c r="M232" s="436"/>
      <c r="N232" s="436"/>
      <c r="O232" s="436"/>
      <c r="P232" s="436"/>
      <c r="Q232" s="436"/>
      <c r="R232" s="436"/>
      <c r="S232" s="436"/>
      <c r="T232" s="436"/>
      <c r="U232" s="436"/>
      <c r="V232" s="436"/>
      <c r="W232" s="436"/>
      <c r="X232" s="436"/>
      <c r="Y232" s="436"/>
      <c r="Z232" s="436"/>
    </row>
    <row r="233" spans="1:26" ht="12.75" customHeight="1">
      <c r="A233" s="436"/>
      <c r="B233" s="446"/>
      <c r="C233" s="447"/>
      <c r="D233" s="436"/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6"/>
      <c r="P233" s="436"/>
      <c r="Q233" s="436"/>
      <c r="R233" s="436"/>
      <c r="S233" s="436"/>
      <c r="T233" s="436"/>
      <c r="U233" s="436"/>
      <c r="V233" s="436"/>
      <c r="W233" s="436"/>
      <c r="X233" s="436"/>
      <c r="Y233" s="436"/>
      <c r="Z233" s="436"/>
    </row>
    <row r="234" spans="1:26" ht="12.75" customHeight="1">
      <c r="A234" s="436"/>
      <c r="B234" s="446"/>
      <c r="C234" s="447"/>
      <c r="D234" s="436"/>
      <c r="E234" s="436"/>
      <c r="F234" s="436"/>
      <c r="G234" s="436"/>
      <c r="H234" s="436"/>
      <c r="I234" s="436"/>
      <c r="J234" s="436"/>
      <c r="K234" s="436"/>
      <c r="L234" s="436"/>
      <c r="M234" s="436"/>
      <c r="N234" s="436"/>
      <c r="O234" s="436"/>
      <c r="P234" s="436"/>
      <c r="Q234" s="436"/>
      <c r="R234" s="436"/>
      <c r="S234" s="436"/>
      <c r="T234" s="436"/>
      <c r="U234" s="436"/>
      <c r="V234" s="436"/>
      <c r="W234" s="436"/>
      <c r="X234" s="436"/>
      <c r="Y234" s="436"/>
      <c r="Z234" s="436"/>
    </row>
    <row r="235" spans="1:26" ht="12.75" customHeight="1">
      <c r="A235" s="436"/>
      <c r="B235" s="446"/>
      <c r="C235" s="447"/>
      <c r="D235" s="436"/>
      <c r="E235" s="436"/>
      <c r="F235" s="436"/>
      <c r="G235" s="436"/>
      <c r="H235" s="436"/>
      <c r="I235" s="436"/>
      <c r="J235" s="436"/>
      <c r="K235" s="436"/>
      <c r="L235" s="436"/>
      <c r="M235" s="436"/>
      <c r="N235" s="436"/>
      <c r="O235" s="436"/>
      <c r="P235" s="436"/>
      <c r="Q235" s="436"/>
      <c r="R235" s="436"/>
      <c r="S235" s="436"/>
      <c r="T235" s="436"/>
      <c r="U235" s="436"/>
      <c r="V235" s="436"/>
      <c r="W235" s="436"/>
      <c r="X235" s="436"/>
      <c r="Y235" s="436"/>
      <c r="Z235" s="436"/>
    </row>
    <row r="236" spans="1:26" ht="12.75" customHeight="1">
      <c r="A236" s="436"/>
      <c r="B236" s="446"/>
      <c r="C236" s="447"/>
      <c r="D236" s="436"/>
      <c r="E236" s="436"/>
      <c r="F236" s="436"/>
      <c r="G236" s="436"/>
      <c r="H236" s="436"/>
      <c r="I236" s="436"/>
      <c r="J236" s="436"/>
      <c r="K236" s="436"/>
      <c r="L236" s="436"/>
      <c r="M236" s="436"/>
      <c r="N236" s="436"/>
      <c r="O236" s="436"/>
      <c r="P236" s="436"/>
      <c r="Q236" s="436"/>
      <c r="R236" s="436"/>
      <c r="S236" s="436"/>
      <c r="T236" s="436"/>
      <c r="U236" s="436"/>
      <c r="V236" s="436"/>
      <c r="W236" s="436"/>
      <c r="X236" s="436"/>
      <c r="Y236" s="436"/>
      <c r="Z236" s="436"/>
    </row>
    <row r="237" spans="1:26" ht="12.75" customHeight="1">
      <c r="A237" s="436"/>
      <c r="B237" s="446"/>
      <c r="C237" s="447"/>
      <c r="D237" s="436"/>
      <c r="E237" s="436"/>
      <c r="F237" s="436"/>
      <c r="G237" s="436"/>
      <c r="H237" s="436"/>
      <c r="I237" s="436"/>
      <c r="J237" s="436"/>
      <c r="K237" s="436"/>
      <c r="L237" s="436"/>
      <c r="M237" s="436"/>
      <c r="N237" s="436"/>
      <c r="O237" s="436"/>
      <c r="P237" s="436"/>
      <c r="Q237" s="436"/>
      <c r="R237" s="436"/>
      <c r="S237" s="436"/>
      <c r="T237" s="436"/>
      <c r="U237" s="436"/>
      <c r="V237" s="436"/>
      <c r="W237" s="436"/>
      <c r="X237" s="436"/>
      <c r="Y237" s="436"/>
      <c r="Z237" s="436"/>
    </row>
    <row r="238" spans="1:26" ht="12.75" customHeight="1">
      <c r="A238" s="436"/>
      <c r="B238" s="446"/>
      <c r="C238" s="447"/>
      <c r="D238" s="436"/>
      <c r="E238" s="436"/>
      <c r="F238" s="436"/>
      <c r="G238" s="436"/>
      <c r="H238" s="436"/>
      <c r="I238" s="436"/>
      <c r="J238" s="436"/>
      <c r="K238" s="436"/>
      <c r="L238" s="436"/>
      <c r="M238" s="436"/>
      <c r="N238" s="436"/>
      <c r="O238" s="436"/>
      <c r="P238" s="436"/>
      <c r="Q238" s="436"/>
      <c r="R238" s="436"/>
      <c r="S238" s="436"/>
      <c r="T238" s="436"/>
      <c r="U238" s="436"/>
      <c r="V238" s="436"/>
      <c r="W238" s="436"/>
      <c r="X238" s="436"/>
      <c r="Y238" s="436"/>
      <c r="Z238" s="436"/>
    </row>
    <row r="239" spans="1:26" ht="12.75" customHeight="1">
      <c r="A239" s="436"/>
      <c r="B239" s="446"/>
      <c r="C239" s="447"/>
      <c r="D239" s="436"/>
      <c r="E239" s="436"/>
      <c r="F239" s="436"/>
      <c r="G239" s="436"/>
      <c r="H239" s="436"/>
      <c r="I239" s="436"/>
      <c r="J239" s="436"/>
      <c r="K239" s="436"/>
      <c r="L239" s="436"/>
      <c r="M239" s="436"/>
      <c r="N239" s="436"/>
      <c r="O239" s="436"/>
      <c r="P239" s="436"/>
      <c r="Q239" s="436"/>
      <c r="R239" s="436"/>
      <c r="S239" s="436"/>
      <c r="T239" s="436"/>
      <c r="U239" s="436"/>
      <c r="V239" s="436"/>
      <c r="W239" s="436"/>
      <c r="X239" s="436"/>
      <c r="Y239" s="436"/>
      <c r="Z239" s="436"/>
    </row>
    <row r="240" spans="1:26" ht="12.75" customHeight="1">
      <c r="A240" s="436"/>
      <c r="B240" s="446"/>
      <c r="C240" s="447"/>
      <c r="D240" s="436"/>
      <c r="E240" s="436"/>
      <c r="F240" s="436"/>
      <c r="G240" s="436"/>
      <c r="H240" s="436"/>
      <c r="I240" s="436"/>
      <c r="J240" s="436"/>
      <c r="K240" s="436"/>
      <c r="L240" s="436"/>
      <c r="M240" s="436"/>
      <c r="N240" s="436"/>
      <c r="O240" s="436"/>
      <c r="P240" s="436"/>
      <c r="Q240" s="436"/>
      <c r="R240" s="436"/>
      <c r="S240" s="436"/>
      <c r="T240" s="436"/>
      <c r="U240" s="436"/>
      <c r="V240" s="436"/>
      <c r="W240" s="436"/>
      <c r="X240" s="436"/>
      <c r="Y240" s="436"/>
      <c r="Z240" s="436"/>
    </row>
    <row r="241" spans="1:26" ht="12.75" customHeight="1">
      <c r="A241" s="436"/>
      <c r="B241" s="446"/>
      <c r="C241" s="447"/>
      <c r="D241" s="436"/>
      <c r="E241" s="436"/>
      <c r="F241" s="436"/>
      <c r="G241" s="436"/>
      <c r="H241" s="436"/>
      <c r="I241" s="436"/>
      <c r="J241" s="436"/>
      <c r="K241" s="436"/>
      <c r="L241" s="436"/>
      <c r="M241" s="436"/>
      <c r="N241" s="436"/>
      <c r="O241" s="436"/>
      <c r="P241" s="436"/>
      <c r="Q241" s="436"/>
      <c r="R241" s="436"/>
      <c r="S241" s="436"/>
      <c r="T241" s="436"/>
      <c r="U241" s="436"/>
      <c r="V241" s="436"/>
      <c r="W241" s="436"/>
      <c r="X241" s="436"/>
      <c r="Y241" s="436"/>
      <c r="Z241" s="436"/>
    </row>
    <row r="242" spans="1:26" ht="12.75" customHeight="1">
      <c r="A242" s="436"/>
      <c r="B242" s="446"/>
      <c r="C242" s="447"/>
      <c r="D242" s="436"/>
      <c r="E242" s="436"/>
      <c r="F242" s="436"/>
      <c r="G242" s="436"/>
      <c r="H242" s="436"/>
      <c r="I242" s="436"/>
      <c r="J242" s="436"/>
      <c r="K242" s="436"/>
      <c r="L242" s="436"/>
      <c r="M242" s="436"/>
      <c r="N242" s="436"/>
      <c r="O242" s="436"/>
      <c r="P242" s="436"/>
      <c r="Q242" s="436"/>
      <c r="R242" s="436"/>
      <c r="S242" s="436"/>
      <c r="T242" s="436"/>
      <c r="U242" s="436"/>
      <c r="V242" s="436"/>
      <c r="W242" s="436"/>
      <c r="X242" s="436"/>
      <c r="Y242" s="436"/>
      <c r="Z242" s="436"/>
    </row>
    <row r="243" spans="1:26" ht="12.75" customHeight="1">
      <c r="A243" s="436"/>
      <c r="B243" s="446"/>
      <c r="C243" s="447"/>
      <c r="D243" s="436"/>
      <c r="E243" s="436"/>
      <c r="F243" s="436"/>
      <c r="G243" s="436"/>
      <c r="H243" s="436"/>
      <c r="I243" s="436"/>
      <c r="J243" s="436"/>
      <c r="K243" s="436"/>
      <c r="L243" s="436"/>
      <c r="M243" s="436"/>
      <c r="N243" s="436"/>
      <c r="O243" s="436"/>
      <c r="P243" s="436"/>
      <c r="Q243" s="436"/>
      <c r="R243" s="436"/>
      <c r="S243" s="436"/>
      <c r="T243" s="436"/>
      <c r="U243" s="436"/>
      <c r="V243" s="436"/>
      <c r="W243" s="436"/>
      <c r="X243" s="436"/>
      <c r="Y243" s="436"/>
      <c r="Z243" s="436"/>
    </row>
    <row r="244" spans="1:26" ht="12.75" customHeight="1">
      <c r="A244" s="436"/>
      <c r="B244" s="446"/>
      <c r="C244" s="447"/>
      <c r="D244" s="436"/>
      <c r="E244" s="436"/>
      <c r="F244" s="436"/>
      <c r="G244" s="436"/>
      <c r="H244" s="436"/>
      <c r="I244" s="436"/>
      <c r="J244" s="436"/>
      <c r="K244" s="436"/>
      <c r="L244" s="436"/>
      <c r="M244" s="436"/>
      <c r="N244" s="436"/>
      <c r="O244" s="436"/>
      <c r="P244" s="436"/>
      <c r="Q244" s="436"/>
      <c r="R244" s="436"/>
      <c r="S244" s="436"/>
      <c r="T244" s="436"/>
      <c r="U244" s="436"/>
      <c r="V244" s="436"/>
      <c r="W244" s="436"/>
      <c r="X244" s="436"/>
      <c r="Y244" s="436"/>
      <c r="Z244" s="436"/>
    </row>
    <row r="245" spans="1:26" ht="12.75" customHeight="1">
      <c r="A245" s="436"/>
      <c r="B245" s="446"/>
      <c r="C245" s="447"/>
      <c r="D245" s="436"/>
      <c r="E245" s="436"/>
      <c r="F245" s="436"/>
      <c r="G245" s="436"/>
      <c r="H245" s="436"/>
      <c r="I245" s="436"/>
      <c r="J245" s="436"/>
      <c r="K245" s="436"/>
      <c r="L245" s="436"/>
      <c r="M245" s="436"/>
      <c r="N245" s="436"/>
      <c r="O245" s="436"/>
      <c r="P245" s="436"/>
      <c r="Q245" s="436"/>
      <c r="R245" s="436"/>
      <c r="S245" s="436"/>
      <c r="T245" s="436"/>
      <c r="U245" s="436"/>
      <c r="V245" s="436"/>
      <c r="W245" s="436"/>
      <c r="X245" s="436"/>
      <c r="Y245" s="436"/>
      <c r="Z245" s="436"/>
    </row>
    <row r="246" spans="1:26" ht="12.75" customHeight="1">
      <c r="A246" s="436"/>
      <c r="B246" s="446"/>
      <c r="C246" s="447"/>
      <c r="D246" s="436"/>
      <c r="E246" s="436"/>
      <c r="F246" s="436"/>
      <c r="G246" s="436"/>
      <c r="H246" s="436"/>
      <c r="I246" s="436"/>
      <c r="J246" s="436"/>
      <c r="K246" s="436"/>
      <c r="L246" s="436"/>
      <c r="M246" s="436"/>
      <c r="N246" s="436"/>
      <c r="O246" s="436"/>
      <c r="P246" s="436"/>
      <c r="Q246" s="436"/>
      <c r="R246" s="436"/>
      <c r="S246" s="436"/>
      <c r="T246" s="436"/>
      <c r="U246" s="436"/>
      <c r="V246" s="436"/>
      <c r="W246" s="436"/>
      <c r="X246" s="436"/>
      <c r="Y246" s="436"/>
      <c r="Z246" s="436"/>
    </row>
    <row r="247" spans="1:26" ht="12.75" customHeight="1">
      <c r="A247" s="436"/>
      <c r="B247" s="446"/>
      <c r="C247" s="447"/>
      <c r="D247" s="436"/>
      <c r="E247" s="436"/>
      <c r="F247" s="436"/>
      <c r="G247" s="436"/>
      <c r="H247" s="436"/>
      <c r="I247" s="436"/>
      <c r="J247" s="436"/>
      <c r="K247" s="436"/>
      <c r="L247" s="436"/>
      <c r="M247" s="436"/>
      <c r="N247" s="436"/>
      <c r="O247" s="436"/>
      <c r="P247" s="436"/>
      <c r="Q247" s="436"/>
      <c r="R247" s="436"/>
      <c r="S247" s="436"/>
      <c r="T247" s="436"/>
      <c r="U247" s="436"/>
      <c r="V247" s="436"/>
      <c r="W247" s="436"/>
      <c r="X247" s="436"/>
      <c r="Y247" s="436"/>
      <c r="Z247" s="436"/>
    </row>
    <row r="248" spans="1:26" ht="12.75" customHeight="1">
      <c r="A248" s="436"/>
      <c r="B248" s="446"/>
      <c r="C248" s="447"/>
      <c r="D248" s="436"/>
      <c r="E248" s="436"/>
      <c r="F248" s="436"/>
      <c r="G248" s="436"/>
      <c r="H248" s="436"/>
      <c r="I248" s="436"/>
      <c r="J248" s="436"/>
      <c r="K248" s="436"/>
      <c r="L248" s="436"/>
      <c r="M248" s="436"/>
      <c r="N248" s="436"/>
      <c r="O248" s="436"/>
      <c r="P248" s="436"/>
      <c r="Q248" s="436"/>
      <c r="R248" s="436"/>
      <c r="S248" s="436"/>
      <c r="T248" s="436"/>
      <c r="U248" s="436"/>
      <c r="V248" s="436"/>
      <c r="W248" s="436"/>
      <c r="X248" s="436"/>
      <c r="Y248" s="436"/>
      <c r="Z248" s="436"/>
    </row>
    <row r="249" spans="1:26" ht="12.75" customHeight="1">
      <c r="A249" s="436"/>
      <c r="B249" s="446"/>
      <c r="C249" s="447"/>
      <c r="D249" s="436"/>
      <c r="E249" s="436"/>
      <c r="F249" s="436"/>
      <c r="G249" s="436"/>
      <c r="H249" s="436"/>
      <c r="I249" s="436"/>
      <c r="J249" s="436"/>
      <c r="K249" s="436"/>
      <c r="L249" s="436"/>
      <c r="M249" s="436"/>
      <c r="N249" s="436"/>
      <c r="O249" s="436"/>
      <c r="P249" s="436"/>
      <c r="Q249" s="436"/>
      <c r="R249" s="436"/>
      <c r="S249" s="436"/>
      <c r="T249" s="436"/>
      <c r="U249" s="436"/>
      <c r="V249" s="436"/>
      <c r="W249" s="436"/>
      <c r="X249" s="436"/>
      <c r="Y249" s="436"/>
      <c r="Z249" s="436"/>
    </row>
    <row r="250" spans="1:26" ht="12.75" customHeight="1">
      <c r="A250" s="436"/>
      <c r="B250" s="446"/>
      <c r="C250" s="447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436"/>
      <c r="T250" s="436"/>
      <c r="U250" s="436"/>
      <c r="V250" s="436"/>
      <c r="W250" s="436"/>
      <c r="X250" s="436"/>
      <c r="Y250" s="436"/>
      <c r="Z250" s="436"/>
    </row>
    <row r="251" spans="1:26" ht="12.75" customHeight="1">
      <c r="A251" s="436"/>
      <c r="B251" s="446"/>
      <c r="C251" s="447"/>
      <c r="D251" s="436"/>
      <c r="E251" s="436"/>
      <c r="F251" s="436"/>
      <c r="G251" s="436"/>
      <c r="H251" s="436"/>
      <c r="I251" s="436"/>
      <c r="J251" s="436"/>
      <c r="K251" s="436"/>
      <c r="L251" s="436"/>
      <c r="M251" s="436"/>
      <c r="N251" s="436"/>
      <c r="O251" s="436"/>
      <c r="P251" s="436"/>
      <c r="Q251" s="436"/>
      <c r="R251" s="436"/>
      <c r="S251" s="436"/>
      <c r="T251" s="436"/>
      <c r="U251" s="436"/>
      <c r="V251" s="436"/>
      <c r="W251" s="436"/>
      <c r="X251" s="436"/>
      <c r="Y251" s="436"/>
      <c r="Z251" s="436"/>
    </row>
    <row r="252" spans="1:26" ht="12.75" customHeight="1">
      <c r="A252" s="436"/>
      <c r="B252" s="446"/>
      <c r="C252" s="447"/>
      <c r="D252" s="436"/>
      <c r="E252" s="436"/>
      <c r="F252" s="436"/>
      <c r="G252" s="436"/>
      <c r="H252" s="436"/>
      <c r="I252" s="436"/>
      <c r="J252" s="436"/>
      <c r="K252" s="436"/>
      <c r="L252" s="436"/>
      <c r="M252" s="436"/>
      <c r="N252" s="436"/>
      <c r="O252" s="436"/>
      <c r="P252" s="436"/>
      <c r="Q252" s="436"/>
      <c r="R252" s="436"/>
      <c r="S252" s="436"/>
      <c r="T252" s="436"/>
      <c r="U252" s="436"/>
      <c r="V252" s="436"/>
      <c r="W252" s="436"/>
      <c r="X252" s="436"/>
      <c r="Y252" s="436"/>
      <c r="Z252" s="436"/>
    </row>
    <row r="253" spans="1:26" ht="12.75" customHeight="1">
      <c r="A253" s="436"/>
      <c r="B253" s="446"/>
      <c r="C253" s="447"/>
      <c r="D253" s="436"/>
      <c r="E253" s="436"/>
      <c r="F253" s="436"/>
      <c r="G253" s="436"/>
      <c r="H253" s="436"/>
      <c r="I253" s="436"/>
      <c r="J253" s="436"/>
      <c r="K253" s="436"/>
      <c r="L253" s="436"/>
      <c r="M253" s="436"/>
      <c r="N253" s="436"/>
      <c r="O253" s="436"/>
      <c r="P253" s="436"/>
      <c r="Q253" s="436"/>
      <c r="R253" s="436"/>
      <c r="S253" s="436"/>
      <c r="T253" s="436"/>
      <c r="U253" s="436"/>
      <c r="V253" s="436"/>
      <c r="W253" s="436"/>
      <c r="X253" s="436"/>
      <c r="Y253" s="436"/>
      <c r="Z253" s="436"/>
    </row>
    <row r="254" spans="1:26" ht="12.75" customHeight="1">
      <c r="A254" s="436"/>
      <c r="B254" s="446"/>
      <c r="C254" s="447"/>
      <c r="D254" s="436"/>
      <c r="E254" s="436"/>
      <c r="F254" s="436"/>
      <c r="G254" s="436"/>
      <c r="H254" s="436"/>
      <c r="I254" s="436"/>
      <c r="J254" s="436"/>
      <c r="K254" s="436"/>
      <c r="L254" s="436"/>
      <c r="M254" s="436"/>
      <c r="N254" s="436"/>
      <c r="O254" s="436"/>
      <c r="P254" s="436"/>
      <c r="Q254" s="436"/>
      <c r="R254" s="436"/>
      <c r="S254" s="436"/>
      <c r="T254" s="436"/>
      <c r="U254" s="436"/>
      <c r="V254" s="436"/>
      <c r="W254" s="436"/>
      <c r="X254" s="436"/>
      <c r="Y254" s="436"/>
      <c r="Z254" s="436"/>
    </row>
    <row r="255" spans="1:26" ht="12.75" customHeight="1">
      <c r="A255" s="436"/>
      <c r="B255" s="446"/>
      <c r="C255" s="447"/>
      <c r="D255" s="436"/>
      <c r="E255" s="436"/>
      <c r="F255" s="436"/>
      <c r="G255" s="436"/>
      <c r="H255" s="436"/>
      <c r="I255" s="436"/>
      <c r="J255" s="436"/>
      <c r="K255" s="436"/>
      <c r="L255" s="436"/>
      <c r="M255" s="436"/>
      <c r="N255" s="436"/>
      <c r="O255" s="436"/>
      <c r="P255" s="436"/>
      <c r="Q255" s="436"/>
      <c r="R255" s="436"/>
      <c r="S255" s="436"/>
      <c r="T255" s="436"/>
      <c r="U255" s="436"/>
      <c r="V255" s="436"/>
      <c r="W255" s="436"/>
      <c r="X255" s="436"/>
      <c r="Y255" s="436"/>
      <c r="Z255" s="436"/>
    </row>
    <row r="256" spans="1:26" ht="12.75" customHeight="1">
      <c r="A256" s="436"/>
      <c r="B256" s="446"/>
      <c r="C256" s="447"/>
      <c r="D256" s="436"/>
      <c r="E256" s="436"/>
      <c r="F256" s="436"/>
      <c r="G256" s="436"/>
      <c r="H256" s="436"/>
      <c r="I256" s="436"/>
      <c r="J256" s="436"/>
      <c r="K256" s="436"/>
      <c r="L256" s="436"/>
      <c r="M256" s="436"/>
      <c r="N256" s="436"/>
      <c r="O256" s="436"/>
      <c r="P256" s="436"/>
      <c r="Q256" s="436"/>
      <c r="R256" s="436"/>
      <c r="S256" s="436"/>
      <c r="T256" s="436"/>
      <c r="U256" s="436"/>
      <c r="V256" s="436"/>
      <c r="W256" s="436"/>
      <c r="X256" s="436"/>
      <c r="Y256" s="436"/>
      <c r="Z256" s="436"/>
    </row>
    <row r="257" spans="1:26" ht="12.75" customHeight="1">
      <c r="A257" s="436"/>
      <c r="B257" s="446"/>
      <c r="C257" s="447"/>
      <c r="D257" s="436"/>
      <c r="E257" s="436"/>
      <c r="F257" s="436"/>
      <c r="G257" s="436"/>
      <c r="H257" s="436"/>
      <c r="I257" s="436"/>
      <c r="J257" s="436"/>
      <c r="K257" s="436"/>
      <c r="L257" s="436"/>
      <c r="M257" s="436"/>
      <c r="N257" s="436"/>
      <c r="O257" s="436"/>
      <c r="P257" s="436"/>
      <c r="Q257" s="436"/>
      <c r="R257" s="436"/>
      <c r="S257" s="436"/>
      <c r="T257" s="436"/>
      <c r="U257" s="436"/>
      <c r="V257" s="436"/>
      <c r="W257" s="436"/>
      <c r="X257" s="436"/>
      <c r="Y257" s="436"/>
      <c r="Z257" s="436"/>
    </row>
    <row r="258" spans="1:26" ht="12.75" customHeight="1">
      <c r="A258" s="436"/>
      <c r="B258" s="446"/>
      <c r="C258" s="447"/>
      <c r="D258" s="436"/>
      <c r="E258" s="436"/>
      <c r="F258" s="436"/>
      <c r="G258" s="436"/>
      <c r="H258" s="436"/>
      <c r="I258" s="436"/>
      <c r="J258" s="436"/>
      <c r="K258" s="436"/>
      <c r="L258" s="436"/>
      <c r="M258" s="436"/>
      <c r="N258" s="436"/>
      <c r="O258" s="436"/>
      <c r="P258" s="436"/>
      <c r="Q258" s="436"/>
      <c r="R258" s="436"/>
      <c r="S258" s="436"/>
      <c r="T258" s="436"/>
      <c r="U258" s="436"/>
      <c r="V258" s="436"/>
      <c r="W258" s="436"/>
      <c r="X258" s="436"/>
      <c r="Y258" s="436"/>
      <c r="Z258" s="436"/>
    </row>
    <row r="259" spans="1:26" ht="12.75" customHeight="1">
      <c r="A259" s="436"/>
      <c r="B259" s="446"/>
      <c r="C259" s="447"/>
      <c r="D259" s="436"/>
      <c r="E259" s="436"/>
      <c r="F259" s="436"/>
      <c r="G259" s="436"/>
      <c r="H259" s="436"/>
      <c r="I259" s="436"/>
      <c r="J259" s="436"/>
      <c r="K259" s="436"/>
      <c r="L259" s="436"/>
      <c r="M259" s="436"/>
      <c r="N259" s="436"/>
      <c r="O259" s="436"/>
      <c r="P259" s="436"/>
      <c r="Q259" s="436"/>
      <c r="R259" s="436"/>
      <c r="S259" s="436"/>
      <c r="T259" s="436"/>
      <c r="U259" s="436"/>
      <c r="V259" s="436"/>
      <c r="W259" s="436"/>
      <c r="X259" s="436"/>
      <c r="Y259" s="436"/>
      <c r="Z259" s="436"/>
    </row>
    <row r="260" spans="1:26" ht="12.75" customHeight="1">
      <c r="A260" s="436"/>
      <c r="B260" s="446"/>
      <c r="C260" s="447"/>
      <c r="D260" s="436"/>
      <c r="E260" s="436"/>
      <c r="F260" s="436"/>
      <c r="G260" s="436"/>
      <c r="H260" s="436"/>
      <c r="I260" s="436"/>
      <c r="J260" s="436"/>
      <c r="K260" s="436"/>
      <c r="L260" s="436"/>
      <c r="M260" s="436"/>
      <c r="N260" s="436"/>
      <c r="O260" s="436"/>
      <c r="P260" s="436"/>
      <c r="Q260" s="436"/>
      <c r="R260" s="436"/>
      <c r="S260" s="436"/>
      <c r="T260" s="436"/>
      <c r="U260" s="436"/>
      <c r="V260" s="436"/>
      <c r="W260" s="436"/>
      <c r="X260" s="436"/>
      <c r="Y260" s="436"/>
      <c r="Z260" s="436"/>
    </row>
    <row r="261" spans="1:26" ht="12.75" customHeight="1">
      <c r="A261" s="436"/>
      <c r="B261" s="446"/>
      <c r="C261" s="447"/>
      <c r="D261" s="436"/>
      <c r="E261" s="436"/>
      <c r="F261" s="436"/>
      <c r="G261" s="436"/>
      <c r="H261" s="436"/>
      <c r="I261" s="436"/>
      <c r="J261" s="436"/>
      <c r="K261" s="436"/>
      <c r="L261" s="436"/>
      <c r="M261" s="436"/>
      <c r="N261" s="436"/>
      <c r="O261" s="436"/>
      <c r="P261" s="436"/>
      <c r="Q261" s="436"/>
      <c r="R261" s="436"/>
      <c r="S261" s="436"/>
      <c r="T261" s="436"/>
      <c r="U261" s="436"/>
      <c r="V261" s="436"/>
      <c r="W261" s="436"/>
      <c r="X261" s="436"/>
      <c r="Y261" s="436"/>
      <c r="Z261" s="436"/>
    </row>
    <row r="262" spans="1:26" ht="12.75" customHeight="1">
      <c r="A262" s="436"/>
      <c r="B262" s="446"/>
      <c r="C262" s="447"/>
      <c r="D262" s="436"/>
      <c r="E262" s="436"/>
      <c r="F262" s="436"/>
      <c r="G262" s="436"/>
      <c r="H262" s="436"/>
      <c r="I262" s="436"/>
      <c r="J262" s="436"/>
      <c r="K262" s="436"/>
      <c r="L262" s="436"/>
      <c r="M262" s="436"/>
      <c r="N262" s="436"/>
      <c r="O262" s="436"/>
      <c r="P262" s="436"/>
      <c r="Q262" s="436"/>
      <c r="R262" s="436"/>
      <c r="S262" s="436"/>
      <c r="T262" s="436"/>
      <c r="U262" s="436"/>
      <c r="V262" s="436"/>
      <c r="W262" s="436"/>
      <c r="X262" s="436"/>
      <c r="Y262" s="436"/>
      <c r="Z262" s="436"/>
    </row>
    <row r="263" spans="1:26" ht="12.75" customHeight="1">
      <c r="A263" s="436"/>
      <c r="B263" s="446"/>
      <c r="C263" s="447"/>
      <c r="D263" s="436"/>
      <c r="E263" s="436"/>
      <c r="F263" s="436"/>
      <c r="G263" s="436"/>
      <c r="H263" s="436"/>
      <c r="I263" s="436"/>
      <c r="J263" s="436"/>
      <c r="K263" s="436"/>
      <c r="L263" s="436"/>
      <c r="M263" s="436"/>
      <c r="N263" s="436"/>
      <c r="O263" s="436"/>
      <c r="P263" s="436"/>
      <c r="Q263" s="436"/>
      <c r="R263" s="436"/>
      <c r="S263" s="436"/>
      <c r="T263" s="436"/>
      <c r="U263" s="436"/>
      <c r="V263" s="436"/>
      <c r="W263" s="436"/>
      <c r="X263" s="436"/>
      <c r="Y263" s="436"/>
      <c r="Z263" s="436"/>
    </row>
    <row r="264" spans="1:26" ht="12.75" customHeight="1">
      <c r="A264" s="436"/>
      <c r="B264" s="446"/>
      <c r="C264" s="447"/>
      <c r="D264" s="436"/>
      <c r="E264" s="436"/>
      <c r="F264" s="436"/>
      <c r="G264" s="436"/>
      <c r="H264" s="436"/>
      <c r="I264" s="436"/>
      <c r="J264" s="436"/>
      <c r="K264" s="436"/>
      <c r="L264" s="436"/>
      <c r="M264" s="436"/>
      <c r="N264" s="436"/>
      <c r="O264" s="436"/>
      <c r="P264" s="436"/>
      <c r="Q264" s="436"/>
      <c r="R264" s="436"/>
      <c r="S264" s="436"/>
      <c r="T264" s="436"/>
      <c r="U264" s="436"/>
      <c r="V264" s="436"/>
      <c r="W264" s="436"/>
      <c r="X264" s="436"/>
      <c r="Y264" s="436"/>
      <c r="Z264" s="436"/>
    </row>
    <row r="265" spans="1:26" ht="12.75" customHeight="1">
      <c r="A265" s="436"/>
      <c r="B265" s="446"/>
      <c r="C265" s="447"/>
      <c r="D265" s="436"/>
      <c r="E265" s="436"/>
      <c r="F265" s="436"/>
      <c r="G265" s="436"/>
      <c r="H265" s="436"/>
      <c r="I265" s="436"/>
      <c r="J265" s="436"/>
      <c r="K265" s="436"/>
      <c r="L265" s="436"/>
      <c r="M265" s="436"/>
      <c r="N265" s="436"/>
      <c r="O265" s="436"/>
      <c r="P265" s="436"/>
      <c r="Q265" s="436"/>
      <c r="R265" s="436"/>
      <c r="S265" s="436"/>
      <c r="T265" s="436"/>
      <c r="U265" s="436"/>
      <c r="V265" s="436"/>
      <c r="W265" s="436"/>
      <c r="X265" s="436"/>
      <c r="Y265" s="436"/>
      <c r="Z265" s="436"/>
    </row>
    <row r="266" spans="1:26" ht="12.75" customHeight="1">
      <c r="A266" s="436"/>
      <c r="B266" s="446"/>
      <c r="C266" s="447"/>
      <c r="D266" s="436"/>
      <c r="E266" s="436"/>
      <c r="F266" s="436"/>
      <c r="G266" s="436"/>
      <c r="H266" s="436"/>
      <c r="I266" s="436"/>
      <c r="J266" s="436"/>
      <c r="K266" s="436"/>
      <c r="L266" s="436"/>
      <c r="M266" s="436"/>
      <c r="N266" s="436"/>
      <c r="O266" s="436"/>
      <c r="P266" s="436"/>
      <c r="Q266" s="436"/>
      <c r="R266" s="436"/>
      <c r="S266" s="436"/>
      <c r="T266" s="436"/>
      <c r="U266" s="436"/>
      <c r="V266" s="436"/>
      <c r="W266" s="436"/>
      <c r="X266" s="436"/>
      <c r="Y266" s="436"/>
      <c r="Z266" s="436"/>
    </row>
    <row r="267" spans="1:26" ht="12.75" customHeight="1">
      <c r="A267" s="436"/>
      <c r="B267" s="446"/>
      <c r="C267" s="447"/>
      <c r="D267" s="436"/>
      <c r="E267" s="436"/>
      <c r="F267" s="436"/>
      <c r="G267" s="436"/>
      <c r="H267" s="436"/>
      <c r="I267" s="436"/>
      <c r="J267" s="436"/>
      <c r="K267" s="436"/>
      <c r="L267" s="436"/>
      <c r="M267" s="436"/>
      <c r="N267" s="436"/>
      <c r="O267" s="436"/>
      <c r="P267" s="436"/>
      <c r="Q267" s="436"/>
      <c r="R267" s="436"/>
      <c r="S267" s="436"/>
      <c r="T267" s="436"/>
      <c r="U267" s="436"/>
      <c r="V267" s="436"/>
      <c r="W267" s="436"/>
      <c r="X267" s="436"/>
      <c r="Y267" s="436"/>
      <c r="Z267" s="436"/>
    </row>
    <row r="268" spans="1:26" ht="12.75" customHeight="1">
      <c r="A268" s="436"/>
      <c r="B268" s="446"/>
      <c r="C268" s="447"/>
      <c r="D268" s="436"/>
      <c r="E268" s="436"/>
      <c r="F268" s="436"/>
      <c r="G268" s="436"/>
      <c r="H268" s="436"/>
      <c r="I268" s="436"/>
      <c r="J268" s="436"/>
      <c r="K268" s="436"/>
      <c r="L268" s="436"/>
      <c r="M268" s="436"/>
      <c r="N268" s="436"/>
      <c r="O268" s="436"/>
      <c r="P268" s="436"/>
      <c r="Q268" s="436"/>
      <c r="R268" s="436"/>
      <c r="S268" s="436"/>
      <c r="T268" s="436"/>
      <c r="U268" s="436"/>
      <c r="V268" s="436"/>
      <c r="W268" s="436"/>
      <c r="X268" s="436"/>
      <c r="Y268" s="436"/>
      <c r="Z268" s="436"/>
    </row>
    <row r="269" spans="1:26" ht="12.75" customHeight="1">
      <c r="A269" s="436"/>
      <c r="B269" s="446"/>
      <c r="C269" s="447"/>
      <c r="D269" s="436"/>
      <c r="E269" s="436"/>
      <c r="F269" s="436"/>
      <c r="G269" s="436"/>
      <c r="H269" s="436"/>
      <c r="I269" s="436"/>
      <c r="J269" s="436"/>
      <c r="K269" s="436"/>
      <c r="L269" s="436"/>
      <c r="M269" s="436"/>
      <c r="N269" s="436"/>
      <c r="O269" s="436"/>
      <c r="P269" s="436"/>
      <c r="Q269" s="436"/>
      <c r="R269" s="436"/>
      <c r="S269" s="436"/>
      <c r="T269" s="436"/>
      <c r="U269" s="436"/>
      <c r="V269" s="436"/>
      <c r="W269" s="436"/>
      <c r="X269" s="436"/>
      <c r="Y269" s="436"/>
      <c r="Z269" s="436"/>
    </row>
    <row r="270" spans="1:26" ht="12.75" customHeight="1">
      <c r="A270" s="436"/>
      <c r="B270" s="446"/>
      <c r="C270" s="447"/>
      <c r="D270" s="436"/>
      <c r="E270" s="436"/>
      <c r="F270" s="436"/>
      <c r="G270" s="436"/>
      <c r="H270" s="436"/>
      <c r="I270" s="436"/>
      <c r="J270" s="436"/>
      <c r="K270" s="436"/>
      <c r="L270" s="436"/>
      <c r="M270" s="436"/>
      <c r="N270" s="436"/>
      <c r="O270" s="436"/>
      <c r="P270" s="436"/>
      <c r="Q270" s="436"/>
      <c r="R270" s="436"/>
      <c r="S270" s="436"/>
      <c r="T270" s="436"/>
      <c r="U270" s="436"/>
      <c r="V270" s="436"/>
      <c r="W270" s="436"/>
      <c r="X270" s="436"/>
      <c r="Y270" s="436"/>
      <c r="Z270" s="436"/>
    </row>
    <row r="271" spans="1:26" ht="12.75" customHeight="1">
      <c r="A271" s="436"/>
      <c r="B271" s="446"/>
      <c r="C271" s="447"/>
      <c r="D271" s="436"/>
      <c r="E271" s="436"/>
      <c r="F271" s="436"/>
      <c r="G271" s="436"/>
      <c r="H271" s="436"/>
      <c r="I271" s="436"/>
      <c r="J271" s="436"/>
      <c r="K271" s="436"/>
      <c r="L271" s="436"/>
      <c r="M271" s="436"/>
      <c r="N271" s="436"/>
      <c r="O271" s="436"/>
      <c r="P271" s="436"/>
      <c r="Q271" s="436"/>
      <c r="R271" s="436"/>
      <c r="S271" s="436"/>
      <c r="T271" s="436"/>
      <c r="U271" s="436"/>
      <c r="V271" s="436"/>
      <c r="W271" s="436"/>
      <c r="X271" s="436"/>
      <c r="Y271" s="436"/>
      <c r="Z271" s="436"/>
    </row>
    <row r="272" spans="1:26" ht="12.75" customHeight="1">
      <c r="A272" s="436"/>
      <c r="B272" s="446"/>
      <c r="C272" s="447"/>
      <c r="D272" s="436"/>
      <c r="E272" s="436"/>
      <c r="F272" s="436"/>
      <c r="G272" s="436"/>
      <c r="H272" s="436"/>
      <c r="I272" s="436"/>
      <c r="J272" s="436"/>
      <c r="K272" s="436"/>
      <c r="L272" s="436"/>
      <c r="M272" s="436"/>
      <c r="N272" s="436"/>
      <c r="O272" s="436"/>
      <c r="P272" s="436"/>
      <c r="Q272" s="436"/>
      <c r="R272" s="436"/>
      <c r="S272" s="436"/>
      <c r="T272" s="436"/>
      <c r="U272" s="436"/>
      <c r="V272" s="436"/>
      <c r="W272" s="436"/>
      <c r="X272" s="436"/>
      <c r="Y272" s="436"/>
      <c r="Z272" s="436"/>
    </row>
    <row r="273" spans="1:26" ht="12.75" customHeight="1">
      <c r="A273" s="436"/>
      <c r="B273" s="446"/>
      <c r="C273" s="447"/>
      <c r="D273" s="436"/>
      <c r="E273" s="436"/>
      <c r="F273" s="436"/>
      <c r="G273" s="436"/>
      <c r="H273" s="436"/>
      <c r="I273" s="436"/>
      <c r="J273" s="436"/>
      <c r="K273" s="436"/>
      <c r="L273" s="436"/>
      <c r="M273" s="436"/>
      <c r="N273" s="436"/>
      <c r="O273" s="436"/>
      <c r="P273" s="436"/>
      <c r="Q273" s="436"/>
      <c r="R273" s="436"/>
      <c r="S273" s="436"/>
      <c r="T273" s="436"/>
      <c r="U273" s="436"/>
      <c r="V273" s="436"/>
      <c r="W273" s="436"/>
      <c r="X273" s="436"/>
      <c r="Y273" s="436"/>
      <c r="Z273" s="436"/>
    </row>
    <row r="274" spans="1:26" ht="12.75" customHeight="1">
      <c r="A274" s="436"/>
      <c r="B274" s="446"/>
      <c r="C274" s="447"/>
      <c r="D274" s="436"/>
      <c r="E274" s="436"/>
      <c r="F274" s="436"/>
      <c r="G274" s="436"/>
      <c r="H274" s="436"/>
      <c r="I274" s="436"/>
      <c r="J274" s="436"/>
      <c r="K274" s="436"/>
      <c r="L274" s="436"/>
      <c r="M274" s="436"/>
      <c r="N274" s="436"/>
      <c r="O274" s="436"/>
      <c r="P274" s="436"/>
      <c r="Q274" s="436"/>
      <c r="R274" s="436"/>
      <c r="S274" s="436"/>
      <c r="T274" s="436"/>
      <c r="U274" s="436"/>
      <c r="V274" s="436"/>
      <c r="W274" s="436"/>
      <c r="X274" s="436"/>
      <c r="Y274" s="436"/>
      <c r="Z274" s="436"/>
    </row>
    <row r="275" spans="1:26" ht="12.75" customHeight="1">
      <c r="A275" s="436"/>
      <c r="B275" s="446"/>
      <c r="C275" s="447"/>
      <c r="D275" s="436"/>
      <c r="E275" s="436"/>
      <c r="F275" s="436"/>
      <c r="G275" s="436"/>
      <c r="H275" s="436"/>
      <c r="I275" s="436"/>
      <c r="J275" s="436"/>
      <c r="K275" s="436"/>
      <c r="L275" s="436"/>
      <c r="M275" s="436"/>
      <c r="N275" s="436"/>
      <c r="O275" s="436"/>
      <c r="P275" s="436"/>
      <c r="Q275" s="436"/>
      <c r="R275" s="436"/>
      <c r="S275" s="436"/>
      <c r="T275" s="436"/>
      <c r="U275" s="436"/>
      <c r="V275" s="436"/>
      <c r="W275" s="436"/>
      <c r="X275" s="436"/>
      <c r="Y275" s="436"/>
      <c r="Z275" s="436"/>
    </row>
    <row r="276" spans="1:26" ht="12.75" customHeight="1">
      <c r="A276" s="436"/>
      <c r="B276" s="446"/>
      <c r="C276" s="447"/>
      <c r="D276" s="436"/>
      <c r="E276" s="436"/>
      <c r="F276" s="436"/>
      <c r="G276" s="436"/>
      <c r="H276" s="436"/>
      <c r="I276" s="436"/>
      <c r="J276" s="436"/>
      <c r="K276" s="436"/>
      <c r="L276" s="436"/>
      <c r="M276" s="436"/>
      <c r="N276" s="436"/>
      <c r="O276" s="436"/>
      <c r="P276" s="436"/>
      <c r="Q276" s="436"/>
      <c r="R276" s="436"/>
      <c r="S276" s="436"/>
      <c r="T276" s="436"/>
      <c r="U276" s="436"/>
      <c r="V276" s="436"/>
      <c r="W276" s="436"/>
      <c r="X276" s="436"/>
      <c r="Y276" s="436"/>
      <c r="Z276" s="436"/>
    </row>
    <row r="277" spans="1:26" ht="12.75" customHeight="1">
      <c r="A277" s="436"/>
      <c r="B277" s="446"/>
      <c r="C277" s="447"/>
      <c r="D277" s="436"/>
      <c r="E277" s="436"/>
      <c r="F277" s="436"/>
      <c r="G277" s="436"/>
      <c r="H277" s="436"/>
      <c r="I277" s="436"/>
      <c r="J277" s="436"/>
      <c r="K277" s="436"/>
      <c r="L277" s="436"/>
      <c r="M277" s="436"/>
      <c r="N277" s="436"/>
      <c r="O277" s="436"/>
      <c r="P277" s="436"/>
      <c r="Q277" s="436"/>
      <c r="R277" s="436"/>
      <c r="S277" s="436"/>
      <c r="T277" s="436"/>
      <c r="U277" s="436"/>
      <c r="V277" s="436"/>
      <c r="W277" s="436"/>
      <c r="X277" s="436"/>
      <c r="Y277" s="436"/>
      <c r="Z277" s="436"/>
    </row>
    <row r="278" spans="1:26" ht="12.75" customHeight="1">
      <c r="A278" s="436"/>
      <c r="B278" s="446"/>
      <c r="C278" s="447"/>
      <c r="D278" s="436"/>
      <c r="E278" s="436"/>
      <c r="F278" s="436"/>
      <c r="G278" s="436"/>
      <c r="H278" s="436"/>
      <c r="I278" s="436"/>
      <c r="J278" s="436"/>
      <c r="K278" s="436"/>
      <c r="L278" s="436"/>
      <c r="M278" s="436"/>
      <c r="N278" s="436"/>
      <c r="O278" s="436"/>
      <c r="P278" s="436"/>
      <c r="Q278" s="436"/>
      <c r="R278" s="436"/>
      <c r="S278" s="436"/>
      <c r="T278" s="436"/>
      <c r="U278" s="436"/>
      <c r="V278" s="436"/>
      <c r="W278" s="436"/>
      <c r="X278" s="436"/>
      <c r="Y278" s="436"/>
      <c r="Z278" s="436"/>
    </row>
    <row r="279" spans="1:26" ht="12.75" customHeight="1">
      <c r="A279" s="436"/>
      <c r="B279" s="446"/>
      <c r="C279" s="447"/>
      <c r="D279" s="436"/>
      <c r="E279" s="436"/>
      <c r="F279" s="436"/>
      <c r="G279" s="436"/>
      <c r="H279" s="436"/>
      <c r="I279" s="436"/>
      <c r="J279" s="436"/>
      <c r="K279" s="436"/>
      <c r="L279" s="436"/>
      <c r="M279" s="436"/>
      <c r="N279" s="436"/>
      <c r="O279" s="436"/>
      <c r="P279" s="436"/>
      <c r="Q279" s="436"/>
      <c r="R279" s="436"/>
      <c r="S279" s="436"/>
      <c r="T279" s="436"/>
      <c r="U279" s="436"/>
      <c r="V279" s="436"/>
      <c r="W279" s="436"/>
      <c r="X279" s="436"/>
      <c r="Y279" s="436"/>
      <c r="Z279" s="436"/>
    </row>
    <row r="280" spans="1:26" ht="12.75" customHeight="1">
      <c r="A280" s="436"/>
      <c r="B280" s="446"/>
      <c r="C280" s="447"/>
      <c r="D280" s="436"/>
      <c r="E280" s="436"/>
      <c r="F280" s="436"/>
      <c r="G280" s="436"/>
      <c r="H280" s="436"/>
      <c r="I280" s="436"/>
      <c r="J280" s="436"/>
      <c r="K280" s="436"/>
      <c r="L280" s="436"/>
      <c r="M280" s="436"/>
      <c r="N280" s="436"/>
      <c r="O280" s="436"/>
      <c r="P280" s="436"/>
      <c r="Q280" s="436"/>
      <c r="R280" s="436"/>
      <c r="S280" s="436"/>
      <c r="T280" s="436"/>
      <c r="U280" s="436"/>
      <c r="V280" s="436"/>
      <c r="W280" s="436"/>
      <c r="X280" s="436"/>
      <c r="Y280" s="436"/>
      <c r="Z280" s="436"/>
    </row>
    <row r="281" spans="1:26" ht="12.75" customHeight="1">
      <c r="A281" s="436"/>
      <c r="B281" s="446"/>
      <c r="C281" s="447"/>
      <c r="D281" s="436"/>
      <c r="E281" s="436"/>
      <c r="F281" s="436"/>
      <c r="G281" s="436"/>
      <c r="H281" s="436"/>
      <c r="I281" s="436"/>
      <c r="J281" s="436"/>
      <c r="K281" s="436"/>
      <c r="L281" s="436"/>
      <c r="M281" s="436"/>
      <c r="N281" s="436"/>
      <c r="O281" s="436"/>
      <c r="P281" s="436"/>
      <c r="Q281" s="436"/>
      <c r="R281" s="436"/>
      <c r="S281" s="436"/>
      <c r="T281" s="436"/>
      <c r="U281" s="436"/>
      <c r="V281" s="436"/>
      <c r="W281" s="436"/>
      <c r="X281" s="436"/>
      <c r="Y281" s="436"/>
      <c r="Z281" s="436"/>
    </row>
    <row r="282" spans="1:26" ht="12.75" customHeight="1">
      <c r="A282" s="436"/>
      <c r="B282" s="446"/>
      <c r="C282" s="447"/>
      <c r="D282" s="436"/>
      <c r="E282" s="436"/>
      <c r="F282" s="436"/>
      <c r="G282" s="436"/>
      <c r="H282" s="436"/>
      <c r="I282" s="436"/>
      <c r="J282" s="436"/>
      <c r="K282" s="436"/>
      <c r="L282" s="436"/>
      <c r="M282" s="436"/>
      <c r="N282" s="436"/>
      <c r="O282" s="436"/>
      <c r="P282" s="436"/>
      <c r="Q282" s="436"/>
      <c r="R282" s="436"/>
      <c r="S282" s="436"/>
      <c r="T282" s="436"/>
      <c r="U282" s="436"/>
      <c r="V282" s="436"/>
      <c r="W282" s="436"/>
      <c r="X282" s="436"/>
      <c r="Y282" s="436"/>
      <c r="Z282" s="436"/>
    </row>
    <row r="283" spans="1:26" ht="12.75" customHeight="1">
      <c r="A283" s="436"/>
      <c r="B283" s="446"/>
      <c r="C283" s="447"/>
      <c r="D283" s="436"/>
      <c r="E283" s="436"/>
      <c r="F283" s="436"/>
      <c r="G283" s="436"/>
      <c r="H283" s="436"/>
      <c r="I283" s="436"/>
      <c r="J283" s="436"/>
      <c r="K283" s="436"/>
      <c r="L283" s="436"/>
      <c r="M283" s="436"/>
      <c r="N283" s="436"/>
      <c r="O283" s="436"/>
      <c r="P283" s="436"/>
      <c r="Q283" s="436"/>
      <c r="R283" s="436"/>
      <c r="S283" s="436"/>
      <c r="T283" s="436"/>
      <c r="U283" s="436"/>
      <c r="V283" s="436"/>
      <c r="W283" s="436"/>
      <c r="X283" s="436"/>
      <c r="Y283" s="436"/>
      <c r="Z283" s="436"/>
    </row>
    <row r="284" spans="1:26" ht="12.75" customHeight="1">
      <c r="A284" s="436"/>
      <c r="B284" s="446"/>
      <c r="C284" s="447"/>
      <c r="D284" s="436"/>
      <c r="E284" s="436"/>
      <c r="F284" s="436"/>
      <c r="G284" s="436"/>
      <c r="H284" s="436"/>
      <c r="I284" s="436"/>
      <c r="J284" s="436"/>
      <c r="K284" s="436"/>
      <c r="L284" s="436"/>
      <c r="M284" s="436"/>
      <c r="N284" s="436"/>
      <c r="O284" s="436"/>
      <c r="P284" s="436"/>
      <c r="Q284" s="436"/>
      <c r="R284" s="436"/>
      <c r="S284" s="436"/>
      <c r="T284" s="436"/>
      <c r="U284" s="436"/>
      <c r="V284" s="436"/>
      <c r="W284" s="436"/>
      <c r="X284" s="436"/>
      <c r="Y284" s="436"/>
      <c r="Z284" s="436"/>
    </row>
    <row r="285" spans="1:26" ht="12.75" customHeight="1">
      <c r="A285" s="436"/>
      <c r="B285" s="446"/>
      <c r="C285" s="447"/>
      <c r="D285" s="436"/>
      <c r="E285" s="436"/>
      <c r="F285" s="436"/>
      <c r="G285" s="436"/>
      <c r="H285" s="436"/>
      <c r="I285" s="436"/>
      <c r="J285" s="436"/>
      <c r="K285" s="436"/>
      <c r="L285" s="436"/>
      <c r="M285" s="436"/>
      <c r="N285" s="436"/>
      <c r="O285" s="436"/>
      <c r="P285" s="436"/>
      <c r="Q285" s="436"/>
      <c r="R285" s="436"/>
      <c r="S285" s="436"/>
      <c r="T285" s="436"/>
      <c r="U285" s="436"/>
      <c r="V285" s="436"/>
      <c r="W285" s="436"/>
      <c r="X285" s="436"/>
      <c r="Y285" s="436"/>
      <c r="Z285" s="436"/>
    </row>
    <row r="286" spans="1:26" ht="12.75" customHeight="1">
      <c r="A286" s="436"/>
      <c r="B286" s="446"/>
      <c r="C286" s="447"/>
      <c r="D286" s="436"/>
      <c r="E286" s="436"/>
      <c r="F286" s="436"/>
      <c r="G286" s="436"/>
      <c r="H286" s="436"/>
      <c r="I286" s="436"/>
      <c r="J286" s="436"/>
      <c r="K286" s="436"/>
      <c r="L286" s="436"/>
      <c r="M286" s="436"/>
      <c r="N286" s="436"/>
      <c r="O286" s="436"/>
      <c r="P286" s="436"/>
      <c r="Q286" s="436"/>
      <c r="R286" s="436"/>
      <c r="S286" s="436"/>
      <c r="T286" s="436"/>
      <c r="U286" s="436"/>
      <c r="V286" s="436"/>
      <c r="W286" s="436"/>
      <c r="X286" s="436"/>
      <c r="Y286" s="436"/>
      <c r="Z286" s="436"/>
    </row>
    <row r="287" spans="1:26" ht="12.75" customHeight="1">
      <c r="A287" s="436"/>
      <c r="B287" s="446"/>
      <c r="C287" s="447"/>
      <c r="D287" s="436"/>
      <c r="E287" s="436"/>
      <c r="F287" s="436"/>
      <c r="G287" s="436"/>
      <c r="H287" s="436"/>
      <c r="I287" s="436"/>
      <c r="J287" s="436"/>
      <c r="K287" s="436"/>
      <c r="L287" s="436"/>
      <c r="M287" s="436"/>
      <c r="N287" s="436"/>
      <c r="O287" s="436"/>
      <c r="P287" s="436"/>
      <c r="Q287" s="436"/>
      <c r="R287" s="436"/>
      <c r="S287" s="436"/>
      <c r="T287" s="436"/>
      <c r="U287" s="436"/>
      <c r="V287" s="436"/>
      <c r="W287" s="436"/>
      <c r="X287" s="436"/>
      <c r="Y287" s="436"/>
      <c r="Z287" s="436"/>
    </row>
    <row r="288" spans="1:26" ht="12.75" customHeight="1">
      <c r="A288" s="436"/>
      <c r="B288" s="446"/>
      <c r="C288" s="447"/>
      <c r="D288" s="436"/>
      <c r="E288" s="436"/>
      <c r="F288" s="436"/>
      <c r="G288" s="436"/>
      <c r="H288" s="436"/>
      <c r="I288" s="436"/>
      <c r="J288" s="436"/>
      <c r="K288" s="436"/>
      <c r="L288" s="436"/>
      <c r="M288" s="436"/>
      <c r="N288" s="436"/>
      <c r="O288" s="436"/>
      <c r="P288" s="436"/>
      <c r="Q288" s="436"/>
      <c r="R288" s="436"/>
      <c r="S288" s="436"/>
      <c r="T288" s="436"/>
      <c r="U288" s="436"/>
      <c r="V288" s="436"/>
      <c r="W288" s="436"/>
      <c r="X288" s="436"/>
      <c r="Y288" s="436"/>
      <c r="Z288" s="436"/>
    </row>
    <row r="289" spans="1:26" ht="12.75" customHeight="1">
      <c r="A289" s="436"/>
      <c r="B289" s="446"/>
      <c r="C289" s="447"/>
      <c r="D289" s="436"/>
      <c r="E289" s="436"/>
      <c r="F289" s="436"/>
      <c r="G289" s="436"/>
      <c r="H289" s="436"/>
      <c r="I289" s="436"/>
      <c r="J289" s="436"/>
      <c r="K289" s="436"/>
      <c r="L289" s="436"/>
      <c r="M289" s="436"/>
      <c r="N289" s="436"/>
      <c r="O289" s="436"/>
      <c r="P289" s="436"/>
      <c r="Q289" s="436"/>
      <c r="R289" s="436"/>
      <c r="S289" s="436"/>
      <c r="T289" s="436"/>
      <c r="U289" s="436"/>
      <c r="V289" s="436"/>
      <c r="W289" s="436"/>
      <c r="X289" s="436"/>
      <c r="Y289" s="436"/>
      <c r="Z289" s="436"/>
    </row>
    <row r="290" spans="1:26" ht="12.75" customHeight="1">
      <c r="A290" s="436"/>
      <c r="B290" s="446"/>
      <c r="C290" s="447"/>
      <c r="D290" s="436"/>
      <c r="E290" s="436"/>
      <c r="F290" s="436"/>
      <c r="G290" s="436"/>
      <c r="H290" s="436"/>
      <c r="I290" s="436"/>
      <c r="J290" s="436"/>
      <c r="K290" s="436"/>
      <c r="L290" s="436"/>
      <c r="M290" s="436"/>
      <c r="N290" s="436"/>
      <c r="O290" s="436"/>
      <c r="P290" s="436"/>
      <c r="Q290" s="436"/>
      <c r="R290" s="436"/>
      <c r="S290" s="436"/>
      <c r="T290" s="436"/>
      <c r="U290" s="436"/>
      <c r="V290" s="436"/>
      <c r="W290" s="436"/>
      <c r="X290" s="436"/>
      <c r="Y290" s="436"/>
      <c r="Z290" s="436"/>
    </row>
    <row r="291" spans="1:26" ht="12.75" customHeight="1">
      <c r="A291" s="436"/>
      <c r="B291" s="446"/>
      <c r="C291" s="447"/>
      <c r="D291" s="436"/>
      <c r="E291" s="436"/>
      <c r="F291" s="436"/>
      <c r="G291" s="436"/>
      <c r="H291" s="436"/>
      <c r="I291" s="436"/>
      <c r="J291" s="436"/>
      <c r="K291" s="436"/>
      <c r="L291" s="436"/>
      <c r="M291" s="436"/>
      <c r="N291" s="436"/>
      <c r="O291" s="436"/>
      <c r="P291" s="436"/>
      <c r="Q291" s="436"/>
      <c r="R291" s="436"/>
      <c r="S291" s="436"/>
      <c r="T291" s="436"/>
      <c r="U291" s="436"/>
      <c r="V291" s="436"/>
      <c r="W291" s="436"/>
      <c r="X291" s="436"/>
      <c r="Y291" s="436"/>
      <c r="Z291" s="436"/>
    </row>
    <row r="292" spans="1:26" ht="12.75" customHeight="1">
      <c r="A292" s="436"/>
      <c r="B292" s="446"/>
      <c r="C292" s="447"/>
      <c r="D292" s="436"/>
      <c r="E292" s="436"/>
      <c r="F292" s="436"/>
      <c r="G292" s="436"/>
      <c r="H292" s="436"/>
      <c r="I292" s="436"/>
      <c r="J292" s="436"/>
      <c r="K292" s="436"/>
      <c r="L292" s="436"/>
      <c r="M292" s="436"/>
      <c r="N292" s="436"/>
      <c r="O292" s="436"/>
      <c r="P292" s="436"/>
      <c r="Q292" s="436"/>
      <c r="R292" s="436"/>
      <c r="S292" s="436"/>
      <c r="T292" s="436"/>
      <c r="U292" s="436"/>
      <c r="V292" s="436"/>
      <c r="W292" s="436"/>
      <c r="X292" s="436"/>
      <c r="Y292" s="436"/>
      <c r="Z292" s="436"/>
    </row>
    <row r="293" spans="1:26" ht="12.75" customHeight="1">
      <c r="A293" s="436"/>
      <c r="B293" s="446"/>
      <c r="C293" s="447"/>
      <c r="D293" s="436"/>
      <c r="E293" s="436"/>
      <c r="F293" s="436"/>
      <c r="G293" s="436"/>
      <c r="H293" s="436"/>
      <c r="I293" s="436"/>
      <c r="J293" s="436"/>
      <c r="K293" s="436"/>
      <c r="L293" s="436"/>
      <c r="M293" s="436"/>
      <c r="N293" s="436"/>
      <c r="O293" s="436"/>
      <c r="P293" s="436"/>
      <c r="Q293" s="436"/>
      <c r="R293" s="436"/>
      <c r="S293" s="436"/>
      <c r="T293" s="436"/>
      <c r="U293" s="436"/>
      <c r="V293" s="436"/>
      <c r="W293" s="436"/>
      <c r="X293" s="436"/>
      <c r="Y293" s="436"/>
      <c r="Z293" s="436"/>
    </row>
    <row r="294" spans="1:26" ht="12.75" customHeight="1">
      <c r="A294" s="436"/>
      <c r="B294" s="446"/>
      <c r="C294" s="447"/>
      <c r="D294" s="436"/>
      <c r="E294" s="436"/>
      <c r="F294" s="436"/>
      <c r="G294" s="436"/>
      <c r="H294" s="436"/>
      <c r="I294" s="436"/>
      <c r="J294" s="436"/>
      <c r="K294" s="436"/>
      <c r="L294" s="436"/>
      <c r="M294" s="436"/>
      <c r="N294" s="436"/>
      <c r="O294" s="436"/>
      <c r="P294" s="436"/>
      <c r="Q294" s="436"/>
      <c r="R294" s="436"/>
      <c r="S294" s="436"/>
      <c r="T294" s="436"/>
      <c r="U294" s="436"/>
      <c r="V294" s="436"/>
      <c r="W294" s="436"/>
      <c r="X294" s="436"/>
      <c r="Y294" s="436"/>
      <c r="Z294" s="436"/>
    </row>
    <row r="295" spans="1:26" ht="12.75" customHeight="1">
      <c r="A295" s="436"/>
      <c r="B295" s="446"/>
      <c r="C295" s="447"/>
      <c r="D295" s="436"/>
      <c r="E295" s="436"/>
      <c r="F295" s="436"/>
      <c r="G295" s="436"/>
      <c r="H295" s="436"/>
      <c r="I295" s="436"/>
      <c r="J295" s="436"/>
      <c r="K295" s="436"/>
      <c r="L295" s="436"/>
      <c r="M295" s="436"/>
      <c r="N295" s="436"/>
      <c r="O295" s="436"/>
      <c r="P295" s="436"/>
      <c r="Q295" s="436"/>
      <c r="R295" s="436"/>
      <c r="S295" s="436"/>
      <c r="T295" s="436"/>
      <c r="U295" s="436"/>
      <c r="V295" s="436"/>
      <c r="W295" s="436"/>
      <c r="X295" s="436"/>
      <c r="Y295" s="436"/>
      <c r="Z295" s="436"/>
    </row>
    <row r="296" spans="1:26" ht="12.75" customHeight="1">
      <c r="A296" s="436"/>
      <c r="B296" s="446"/>
      <c r="C296" s="447"/>
      <c r="D296" s="436"/>
      <c r="E296" s="436"/>
      <c r="F296" s="436"/>
      <c r="G296" s="436"/>
      <c r="H296" s="436"/>
      <c r="I296" s="436"/>
      <c r="J296" s="436"/>
      <c r="K296" s="436"/>
      <c r="L296" s="436"/>
      <c r="M296" s="436"/>
      <c r="N296" s="436"/>
      <c r="O296" s="436"/>
      <c r="P296" s="436"/>
      <c r="Q296" s="436"/>
      <c r="R296" s="436"/>
      <c r="S296" s="436"/>
      <c r="T296" s="436"/>
      <c r="U296" s="436"/>
      <c r="V296" s="436"/>
      <c r="W296" s="436"/>
      <c r="X296" s="436"/>
      <c r="Y296" s="436"/>
      <c r="Z296" s="436"/>
    </row>
    <row r="297" spans="1:26" ht="12.75" customHeight="1">
      <c r="A297" s="436"/>
      <c r="B297" s="446"/>
      <c r="C297" s="447"/>
      <c r="D297" s="436"/>
      <c r="E297" s="436"/>
      <c r="F297" s="436"/>
      <c r="G297" s="436"/>
      <c r="H297" s="436"/>
      <c r="I297" s="436"/>
      <c r="J297" s="436"/>
      <c r="K297" s="436"/>
      <c r="L297" s="436"/>
      <c r="M297" s="436"/>
      <c r="N297" s="436"/>
      <c r="O297" s="436"/>
      <c r="P297" s="436"/>
      <c r="Q297" s="436"/>
      <c r="R297" s="436"/>
      <c r="S297" s="436"/>
      <c r="T297" s="436"/>
      <c r="U297" s="436"/>
      <c r="V297" s="436"/>
      <c r="W297" s="436"/>
      <c r="X297" s="436"/>
      <c r="Y297" s="436"/>
      <c r="Z297" s="436"/>
    </row>
    <row r="298" spans="1:26" ht="12.75" customHeight="1">
      <c r="A298" s="436"/>
      <c r="B298" s="446"/>
      <c r="C298" s="447"/>
      <c r="D298" s="436"/>
      <c r="E298" s="436"/>
      <c r="F298" s="436"/>
      <c r="G298" s="436"/>
      <c r="H298" s="436"/>
      <c r="I298" s="436"/>
      <c r="J298" s="436"/>
      <c r="K298" s="436"/>
      <c r="L298" s="436"/>
      <c r="M298" s="436"/>
      <c r="N298" s="436"/>
      <c r="O298" s="436"/>
      <c r="P298" s="436"/>
      <c r="Q298" s="436"/>
      <c r="R298" s="436"/>
      <c r="S298" s="436"/>
      <c r="T298" s="436"/>
      <c r="U298" s="436"/>
      <c r="V298" s="436"/>
      <c r="W298" s="436"/>
      <c r="X298" s="436"/>
      <c r="Y298" s="436"/>
      <c r="Z298" s="436"/>
    </row>
    <row r="299" spans="1:26" ht="12.75" customHeight="1">
      <c r="A299" s="436"/>
      <c r="B299" s="446"/>
      <c r="C299" s="447"/>
      <c r="D299" s="436"/>
      <c r="E299" s="436"/>
      <c r="F299" s="436"/>
      <c r="G299" s="436"/>
      <c r="H299" s="436"/>
      <c r="I299" s="436"/>
      <c r="J299" s="436"/>
      <c r="K299" s="436"/>
      <c r="L299" s="436"/>
      <c r="M299" s="436"/>
      <c r="N299" s="436"/>
      <c r="O299" s="436"/>
      <c r="P299" s="436"/>
      <c r="Q299" s="436"/>
      <c r="R299" s="436"/>
      <c r="S299" s="436"/>
      <c r="T299" s="436"/>
      <c r="U299" s="436"/>
      <c r="V299" s="436"/>
      <c r="W299" s="436"/>
      <c r="X299" s="436"/>
      <c r="Y299" s="436"/>
      <c r="Z299" s="436"/>
    </row>
    <row r="300" spans="1:26" ht="12.75" customHeight="1">
      <c r="A300" s="436"/>
      <c r="B300" s="446"/>
      <c r="C300" s="447"/>
      <c r="D300" s="436"/>
      <c r="E300" s="436"/>
      <c r="F300" s="436"/>
      <c r="G300" s="436"/>
      <c r="H300" s="436"/>
      <c r="I300" s="436"/>
      <c r="J300" s="436"/>
      <c r="K300" s="436"/>
      <c r="L300" s="436"/>
      <c r="M300" s="436"/>
      <c r="N300" s="436"/>
      <c r="O300" s="436"/>
      <c r="P300" s="436"/>
      <c r="Q300" s="436"/>
      <c r="R300" s="436"/>
      <c r="S300" s="436"/>
      <c r="T300" s="436"/>
      <c r="U300" s="436"/>
      <c r="V300" s="436"/>
      <c r="W300" s="436"/>
      <c r="X300" s="436"/>
      <c r="Y300" s="436"/>
      <c r="Z300" s="436"/>
    </row>
    <row r="301" spans="1:26" ht="12.75" customHeight="1">
      <c r="A301" s="436"/>
      <c r="B301" s="446"/>
      <c r="C301" s="447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436"/>
      <c r="T301" s="436"/>
      <c r="U301" s="436"/>
      <c r="V301" s="436"/>
      <c r="W301" s="436"/>
      <c r="X301" s="436"/>
      <c r="Y301" s="436"/>
      <c r="Z301" s="436"/>
    </row>
    <row r="302" spans="1:26" ht="12.75" customHeight="1">
      <c r="A302" s="436"/>
      <c r="B302" s="446"/>
      <c r="C302" s="447"/>
      <c r="D302" s="436"/>
      <c r="E302" s="436"/>
      <c r="F302" s="436"/>
      <c r="G302" s="436"/>
      <c r="H302" s="436"/>
      <c r="I302" s="436"/>
      <c r="J302" s="436"/>
      <c r="K302" s="436"/>
      <c r="L302" s="436"/>
      <c r="M302" s="436"/>
      <c r="N302" s="436"/>
      <c r="O302" s="436"/>
      <c r="P302" s="436"/>
      <c r="Q302" s="436"/>
      <c r="R302" s="436"/>
      <c r="S302" s="436"/>
      <c r="T302" s="436"/>
      <c r="U302" s="436"/>
      <c r="V302" s="436"/>
      <c r="W302" s="436"/>
      <c r="X302" s="436"/>
      <c r="Y302" s="436"/>
      <c r="Z302" s="436"/>
    </row>
    <row r="303" spans="1:26" ht="12.75" customHeight="1">
      <c r="A303" s="436"/>
      <c r="B303" s="446"/>
      <c r="C303" s="447"/>
      <c r="D303" s="436"/>
      <c r="E303" s="436"/>
      <c r="F303" s="436"/>
      <c r="G303" s="436"/>
      <c r="H303" s="436"/>
      <c r="I303" s="436"/>
      <c r="J303" s="436"/>
      <c r="K303" s="436"/>
      <c r="L303" s="436"/>
      <c r="M303" s="436"/>
      <c r="N303" s="436"/>
      <c r="O303" s="436"/>
      <c r="P303" s="436"/>
      <c r="Q303" s="436"/>
      <c r="R303" s="436"/>
      <c r="S303" s="436"/>
      <c r="T303" s="436"/>
      <c r="U303" s="436"/>
      <c r="V303" s="436"/>
      <c r="W303" s="436"/>
      <c r="X303" s="436"/>
      <c r="Y303" s="436"/>
      <c r="Z303" s="436"/>
    </row>
    <row r="304" spans="1:26" ht="12.75" customHeight="1">
      <c r="A304" s="436"/>
      <c r="B304" s="446"/>
      <c r="C304" s="447"/>
      <c r="D304" s="436"/>
      <c r="E304" s="436"/>
      <c r="F304" s="436"/>
      <c r="G304" s="436"/>
      <c r="H304" s="436"/>
      <c r="I304" s="436"/>
      <c r="J304" s="436"/>
      <c r="K304" s="436"/>
      <c r="L304" s="436"/>
      <c r="M304" s="436"/>
      <c r="N304" s="436"/>
      <c r="O304" s="436"/>
      <c r="P304" s="436"/>
      <c r="Q304" s="436"/>
      <c r="R304" s="436"/>
      <c r="S304" s="436"/>
      <c r="T304" s="436"/>
      <c r="U304" s="436"/>
      <c r="V304" s="436"/>
      <c r="W304" s="436"/>
      <c r="X304" s="436"/>
      <c r="Y304" s="436"/>
      <c r="Z304" s="436"/>
    </row>
    <row r="305" spans="1:26" ht="12.75" customHeight="1">
      <c r="A305" s="436"/>
      <c r="B305" s="446"/>
      <c r="C305" s="447"/>
      <c r="D305" s="436"/>
      <c r="E305" s="436"/>
      <c r="F305" s="436"/>
      <c r="G305" s="436"/>
      <c r="H305" s="436"/>
      <c r="I305" s="436"/>
      <c r="J305" s="436"/>
      <c r="K305" s="436"/>
      <c r="L305" s="436"/>
      <c r="M305" s="436"/>
      <c r="N305" s="436"/>
      <c r="O305" s="436"/>
      <c r="P305" s="436"/>
      <c r="Q305" s="436"/>
      <c r="R305" s="436"/>
      <c r="S305" s="436"/>
      <c r="T305" s="436"/>
      <c r="U305" s="436"/>
      <c r="V305" s="436"/>
      <c r="W305" s="436"/>
      <c r="X305" s="436"/>
      <c r="Y305" s="436"/>
      <c r="Z305" s="436"/>
    </row>
    <row r="306" spans="1:26" ht="12.75" customHeight="1">
      <c r="A306" s="436"/>
      <c r="B306" s="446"/>
      <c r="C306" s="447"/>
      <c r="D306" s="436"/>
      <c r="E306" s="436"/>
      <c r="F306" s="436"/>
      <c r="G306" s="436"/>
      <c r="H306" s="436"/>
      <c r="I306" s="436"/>
      <c r="J306" s="436"/>
      <c r="K306" s="436"/>
      <c r="L306" s="436"/>
      <c r="M306" s="436"/>
      <c r="N306" s="436"/>
      <c r="O306" s="436"/>
      <c r="P306" s="436"/>
      <c r="Q306" s="436"/>
      <c r="R306" s="436"/>
      <c r="S306" s="436"/>
      <c r="T306" s="436"/>
      <c r="U306" s="436"/>
      <c r="V306" s="436"/>
      <c r="W306" s="436"/>
      <c r="X306" s="436"/>
      <c r="Y306" s="436"/>
      <c r="Z306" s="436"/>
    </row>
    <row r="307" spans="1:26" ht="12.75" customHeight="1">
      <c r="A307" s="436"/>
      <c r="B307" s="446"/>
      <c r="C307" s="447"/>
      <c r="D307" s="436"/>
      <c r="E307" s="436"/>
      <c r="F307" s="436"/>
      <c r="G307" s="436"/>
      <c r="H307" s="436"/>
      <c r="I307" s="436"/>
      <c r="J307" s="436"/>
      <c r="K307" s="436"/>
      <c r="L307" s="436"/>
      <c r="M307" s="436"/>
      <c r="N307" s="436"/>
      <c r="O307" s="436"/>
      <c r="P307" s="436"/>
      <c r="Q307" s="436"/>
      <c r="R307" s="436"/>
      <c r="S307" s="436"/>
      <c r="T307" s="436"/>
      <c r="U307" s="436"/>
      <c r="V307" s="436"/>
      <c r="W307" s="436"/>
      <c r="X307" s="436"/>
      <c r="Y307" s="436"/>
      <c r="Z307" s="436"/>
    </row>
    <row r="308" spans="1:26" ht="12.75" customHeight="1">
      <c r="A308" s="436"/>
      <c r="B308" s="446"/>
      <c r="C308" s="447"/>
      <c r="D308" s="436"/>
      <c r="E308" s="436"/>
      <c r="F308" s="436"/>
      <c r="G308" s="436"/>
      <c r="H308" s="436"/>
      <c r="I308" s="436"/>
      <c r="J308" s="436"/>
      <c r="K308" s="436"/>
      <c r="L308" s="436"/>
      <c r="M308" s="436"/>
      <c r="N308" s="436"/>
      <c r="O308" s="436"/>
      <c r="P308" s="436"/>
      <c r="Q308" s="436"/>
      <c r="R308" s="436"/>
      <c r="S308" s="436"/>
      <c r="T308" s="436"/>
      <c r="U308" s="436"/>
      <c r="V308" s="436"/>
      <c r="W308" s="436"/>
      <c r="X308" s="436"/>
      <c r="Y308" s="436"/>
      <c r="Z308" s="436"/>
    </row>
    <row r="309" spans="1:26" ht="12.75" customHeight="1">
      <c r="A309" s="436"/>
      <c r="B309" s="446"/>
      <c r="C309" s="447"/>
      <c r="D309" s="436"/>
      <c r="E309" s="436"/>
      <c r="F309" s="436"/>
      <c r="G309" s="436"/>
      <c r="H309" s="436"/>
      <c r="I309" s="436"/>
      <c r="J309" s="436"/>
      <c r="K309" s="436"/>
      <c r="L309" s="436"/>
      <c r="M309" s="436"/>
      <c r="N309" s="436"/>
      <c r="O309" s="436"/>
      <c r="P309" s="436"/>
      <c r="Q309" s="436"/>
      <c r="R309" s="436"/>
      <c r="S309" s="436"/>
      <c r="T309" s="436"/>
      <c r="U309" s="436"/>
      <c r="V309" s="436"/>
      <c r="W309" s="436"/>
      <c r="X309" s="436"/>
      <c r="Y309" s="436"/>
      <c r="Z309" s="436"/>
    </row>
    <row r="310" spans="1:26" ht="12.75" customHeight="1">
      <c r="A310" s="436"/>
      <c r="B310" s="446"/>
      <c r="C310" s="447"/>
      <c r="D310" s="436"/>
      <c r="E310" s="436"/>
      <c r="F310" s="436"/>
      <c r="G310" s="436"/>
      <c r="H310" s="436"/>
      <c r="I310" s="436"/>
      <c r="J310" s="436"/>
      <c r="K310" s="436"/>
      <c r="L310" s="436"/>
      <c r="M310" s="436"/>
      <c r="N310" s="436"/>
      <c r="O310" s="436"/>
      <c r="P310" s="436"/>
      <c r="Q310" s="436"/>
      <c r="R310" s="436"/>
      <c r="S310" s="436"/>
      <c r="T310" s="436"/>
      <c r="U310" s="436"/>
      <c r="V310" s="436"/>
      <c r="W310" s="436"/>
      <c r="X310" s="436"/>
      <c r="Y310" s="436"/>
      <c r="Z310" s="436"/>
    </row>
    <row r="311" spans="1:26" ht="12.75" customHeight="1">
      <c r="A311" s="436"/>
      <c r="B311" s="446"/>
      <c r="C311" s="447"/>
      <c r="D311" s="436"/>
      <c r="E311" s="436"/>
      <c r="F311" s="436"/>
      <c r="G311" s="436"/>
      <c r="H311" s="436"/>
      <c r="I311" s="436"/>
      <c r="J311" s="436"/>
      <c r="K311" s="436"/>
      <c r="L311" s="436"/>
      <c r="M311" s="436"/>
      <c r="N311" s="436"/>
      <c r="O311" s="436"/>
      <c r="P311" s="436"/>
      <c r="Q311" s="436"/>
      <c r="R311" s="436"/>
      <c r="S311" s="436"/>
      <c r="T311" s="436"/>
      <c r="U311" s="436"/>
      <c r="V311" s="436"/>
      <c r="W311" s="436"/>
      <c r="X311" s="436"/>
      <c r="Y311" s="436"/>
      <c r="Z311" s="436"/>
    </row>
    <row r="312" spans="1:26" ht="12.75" customHeight="1">
      <c r="A312" s="436"/>
      <c r="B312" s="446"/>
      <c r="C312" s="447"/>
      <c r="D312" s="436"/>
      <c r="E312" s="436"/>
      <c r="F312" s="436"/>
      <c r="G312" s="436"/>
      <c r="H312" s="436"/>
      <c r="I312" s="436"/>
      <c r="J312" s="436"/>
      <c r="K312" s="436"/>
      <c r="L312" s="436"/>
      <c r="M312" s="436"/>
      <c r="N312" s="436"/>
      <c r="O312" s="436"/>
      <c r="P312" s="436"/>
      <c r="Q312" s="436"/>
      <c r="R312" s="436"/>
      <c r="S312" s="436"/>
      <c r="T312" s="436"/>
      <c r="U312" s="436"/>
      <c r="V312" s="436"/>
      <c r="W312" s="436"/>
      <c r="X312" s="436"/>
      <c r="Y312" s="436"/>
      <c r="Z312" s="436"/>
    </row>
    <row r="313" spans="1:26" ht="12.75" customHeight="1">
      <c r="A313" s="436"/>
      <c r="B313" s="446"/>
      <c r="C313" s="447"/>
      <c r="D313" s="436"/>
      <c r="E313" s="436"/>
      <c r="F313" s="436"/>
      <c r="G313" s="436"/>
      <c r="H313" s="436"/>
      <c r="I313" s="436"/>
      <c r="J313" s="436"/>
      <c r="K313" s="436"/>
      <c r="L313" s="436"/>
      <c r="M313" s="436"/>
      <c r="N313" s="436"/>
      <c r="O313" s="436"/>
      <c r="P313" s="436"/>
      <c r="Q313" s="436"/>
      <c r="R313" s="436"/>
      <c r="S313" s="436"/>
      <c r="T313" s="436"/>
      <c r="U313" s="436"/>
      <c r="V313" s="436"/>
      <c r="W313" s="436"/>
      <c r="X313" s="436"/>
      <c r="Y313" s="436"/>
      <c r="Z313" s="436"/>
    </row>
    <row r="314" spans="1:26" ht="12.75" customHeight="1">
      <c r="A314" s="436"/>
      <c r="B314" s="446"/>
      <c r="C314" s="447"/>
      <c r="D314" s="436"/>
      <c r="E314" s="436"/>
      <c r="F314" s="436"/>
      <c r="G314" s="436"/>
      <c r="H314" s="436"/>
      <c r="I314" s="436"/>
      <c r="J314" s="436"/>
      <c r="K314" s="436"/>
      <c r="L314" s="436"/>
      <c r="M314" s="436"/>
      <c r="N314" s="436"/>
      <c r="O314" s="436"/>
      <c r="P314" s="436"/>
      <c r="Q314" s="436"/>
      <c r="R314" s="436"/>
      <c r="S314" s="436"/>
      <c r="T314" s="436"/>
      <c r="U314" s="436"/>
      <c r="V314" s="436"/>
      <c r="W314" s="436"/>
      <c r="X314" s="436"/>
      <c r="Y314" s="436"/>
      <c r="Z314" s="436"/>
    </row>
    <row r="315" spans="1:26" ht="12.75" customHeight="1">
      <c r="A315" s="436"/>
      <c r="B315" s="446"/>
      <c r="C315" s="447"/>
      <c r="D315" s="436"/>
      <c r="E315" s="436"/>
      <c r="F315" s="436"/>
      <c r="G315" s="436"/>
      <c r="H315" s="436"/>
      <c r="I315" s="436"/>
      <c r="J315" s="436"/>
      <c r="K315" s="436"/>
      <c r="L315" s="436"/>
      <c r="M315" s="436"/>
      <c r="N315" s="436"/>
      <c r="O315" s="436"/>
      <c r="P315" s="436"/>
      <c r="Q315" s="436"/>
      <c r="R315" s="436"/>
      <c r="S315" s="436"/>
      <c r="T315" s="436"/>
      <c r="U315" s="436"/>
      <c r="V315" s="436"/>
      <c r="W315" s="436"/>
      <c r="X315" s="436"/>
      <c r="Y315" s="436"/>
      <c r="Z315" s="436"/>
    </row>
    <row r="316" spans="1:26" ht="12.75" customHeight="1">
      <c r="A316" s="436"/>
      <c r="B316" s="446"/>
      <c r="C316" s="447"/>
      <c r="D316" s="436"/>
      <c r="E316" s="436"/>
      <c r="F316" s="436"/>
      <c r="G316" s="436"/>
      <c r="H316" s="436"/>
      <c r="I316" s="436"/>
      <c r="J316" s="436"/>
      <c r="K316" s="436"/>
      <c r="L316" s="436"/>
      <c r="M316" s="436"/>
      <c r="N316" s="436"/>
      <c r="O316" s="436"/>
      <c r="P316" s="436"/>
      <c r="Q316" s="436"/>
      <c r="R316" s="436"/>
      <c r="S316" s="436"/>
      <c r="T316" s="436"/>
      <c r="U316" s="436"/>
      <c r="V316" s="436"/>
      <c r="W316" s="436"/>
      <c r="X316" s="436"/>
      <c r="Y316" s="436"/>
      <c r="Z316" s="436"/>
    </row>
    <row r="317" spans="1:26" ht="12.75" customHeight="1">
      <c r="A317" s="436"/>
      <c r="B317" s="446"/>
      <c r="C317" s="447"/>
      <c r="D317" s="436"/>
      <c r="E317" s="436"/>
      <c r="F317" s="436"/>
      <c r="G317" s="436"/>
      <c r="H317" s="436"/>
      <c r="I317" s="436"/>
      <c r="J317" s="436"/>
      <c r="K317" s="436"/>
      <c r="L317" s="436"/>
      <c r="M317" s="436"/>
      <c r="N317" s="436"/>
      <c r="O317" s="436"/>
      <c r="P317" s="436"/>
      <c r="Q317" s="436"/>
      <c r="R317" s="436"/>
      <c r="S317" s="436"/>
      <c r="T317" s="436"/>
      <c r="U317" s="436"/>
      <c r="V317" s="436"/>
      <c r="W317" s="436"/>
      <c r="X317" s="436"/>
      <c r="Y317" s="436"/>
      <c r="Z317" s="436"/>
    </row>
    <row r="318" spans="1:26" ht="12.75" customHeight="1">
      <c r="A318" s="436"/>
      <c r="B318" s="446"/>
      <c r="C318" s="447"/>
      <c r="D318" s="436"/>
      <c r="E318" s="436"/>
      <c r="F318" s="436"/>
      <c r="G318" s="436"/>
      <c r="H318" s="436"/>
      <c r="I318" s="436"/>
      <c r="J318" s="436"/>
      <c r="K318" s="436"/>
      <c r="L318" s="436"/>
      <c r="M318" s="436"/>
      <c r="N318" s="436"/>
      <c r="O318" s="436"/>
      <c r="P318" s="436"/>
      <c r="Q318" s="436"/>
      <c r="R318" s="436"/>
      <c r="S318" s="436"/>
      <c r="T318" s="436"/>
      <c r="U318" s="436"/>
      <c r="V318" s="436"/>
      <c r="W318" s="436"/>
      <c r="X318" s="436"/>
      <c r="Y318" s="436"/>
      <c r="Z318" s="436"/>
    </row>
    <row r="319" spans="1:26" ht="12.75" customHeight="1">
      <c r="A319" s="436"/>
      <c r="B319" s="446"/>
      <c r="C319" s="447"/>
      <c r="D319" s="436"/>
      <c r="E319" s="436"/>
      <c r="F319" s="436"/>
      <c r="G319" s="436"/>
      <c r="H319" s="436"/>
      <c r="I319" s="436"/>
      <c r="J319" s="436"/>
      <c r="K319" s="436"/>
      <c r="L319" s="436"/>
      <c r="M319" s="436"/>
      <c r="N319" s="436"/>
      <c r="O319" s="436"/>
      <c r="P319" s="436"/>
      <c r="Q319" s="436"/>
      <c r="R319" s="436"/>
      <c r="S319" s="436"/>
      <c r="T319" s="436"/>
      <c r="U319" s="436"/>
      <c r="V319" s="436"/>
      <c r="W319" s="436"/>
      <c r="X319" s="436"/>
      <c r="Y319" s="436"/>
      <c r="Z319" s="436"/>
    </row>
    <row r="320" spans="1:26" ht="12.75" customHeight="1">
      <c r="A320" s="436"/>
      <c r="B320" s="446"/>
      <c r="C320" s="447"/>
      <c r="D320" s="436"/>
      <c r="E320" s="436"/>
      <c r="F320" s="436"/>
      <c r="G320" s="436"/>
      <c r="H320" s="436"/>
      <c r="I320" s="436"/>
      <c r="J320" s="436"/>
      <c r="K320" s="436"/>
      <c r="L320" s="436"/>
      <c r="M320" s="436"/>
      <c r="N320" s="436"/>
      <c r="O320" s="436"/>
      <c r="P320" s="436"/>
      <c r="Q320" s="436"/>
      <c r="R320" s="436"/>
      <c r="S320" s="436"/>
      <c r="T320" s="436"/>
      <c r="U320" s="436"/>
      <c r="V320" s="436"/>
      <c r="W320" s="436"/>
      <c r="X320" s="436"/>
      <c r="Y320" s="436"/>
      <c r="Z320" s="436"/>
    </row>
    <row r="321" spans="1:26" ht="12.75" customHeight="1">
      <c r="A321" s="436"/>
      <c r="B321" s="446"/>
      <c r="C321" s="447"/>
      <c r="D321" s="436"/>
      <c r="E321" s="436"/>
      <c r="F321" s="436"/>
      <c r="G321" s="436"/>
      <c r="H321" s="436"/>
      <c r="I321" s="436"/>
      <c r="J321" s="436"/>
      <c r="K321" s="436"/>
      <c r="L321" s="436"/>
      <c r="M321" s="436"/>
      <c r="N321" s="436"/>
      <c r="O321" s="436"/>
      <c r="P321" s="436"/>
      <c r="Q321" s="436"/>
      <c r="R321" s="436"/>
      <c r="S321" s="436"/>
      <c r="T321" s="436"/>
      <c r="U321" s="436"/>
      <c r="V321" s="436"/>
      <c r="W321" s="436"/>
      <c r="X321" s="436"/>
      <c r="Y321" s="436"/>
      <c r="Z321" s="436"/>
    </row>
    <row r="322" spans="1:26" ht="12.75" customHeight="1">
      <c r="A322" s="436"/>
      <c r="B322" s="446"/>
      <c r="C322" s="447"/>
      <c r="D322" s="436"/>
      <c r="E322" s="436"/>
      <c r="F322" s="436"/>
      <c r="G322" s="436"/>
      <c r="H322" s="436"/>
      <c r="I322" s="436"/>
      <c r="J322" s="436"/>
      <c r="K322" s="436"/>
      <c r="L322" s="436"/>
      <c r="M322" s="436"/>
      <c r="N322" s="436"/>
      <c r="O322" s="436"/>
      <c r="P322" s="436"/>
      <c r="Q322" s="436"/>
      <c r="R322" s="436"/>
      <c r="S322" s="436"/>
      <c r="T322" s="436"/>
      <c r="U322" s="436"/>
      <c r="V322" s="436"/>
      <c r="W322" s="436"/>
      <c r="X322" s="436"/>
      <c r="Y322" s="436"/>
      <c r="Z322" s="436"/>
    </row>
    <row r="323" spans="1:26" ht="12.75" customHeight="1">
      <c r="A323" s="436"/>
      <c r="B323" s="446"/>
      <c r="C323" s="447"/>
      <c r="D323" s="436"/>
      <c r="E323" s="436"/>
      <c r="F323" s="436"/>
      <c r="G323" s="436"/>
      <c r="H323" s="436"/>
      <c r="I323" s="436"/>
      <c r="J323" s="436"/>
      <c r="K323" s="436"/>
      <c r="L323" s="436"/>
      <c r="M323" s="436"/>
      <c r="N323" s="436"/>
      <c r="O323" s="436"/>
      <c r="P323" s="436"/>
      <c r="Q323" s="436"/>
      <c r="R323" s="436"/>
      <c r="S323" s="436"/>
      <c r="T323" s="436"/>
      <c r="U323" s="436"/>
      <c r="V323" s="436"/>
      <c r="W323" s="436"/>
      <c r="X323" s="436"/>
      <c r="Y323" s="436"/>
      <c r="Z323" s="436"/>
    </row>
    <row r="324" spans="1:26" ht="12.75" customHeight="1">
      <c r="A324" s="436"/>
      <c r="B324" s="446"/>
      <c r="C324" s="447"/>
      <c r="D324" s="436"/>
      <c r="E324" s="436"/>
      <c r="F324" s="436"/>
      <c r="G324" s="436"/>
      <c r="H324" s="436"/>
      <c r="I324" s="436"/>
      <c r="J324" s="436"/>
      <c r="K324" s="436"/>
      <c r="L324" s="436"/>
      <c r="M324" s="436"/>
      <c r="N324" s="436"/>
      <c r="O324" s="436"/>
      <c r="P324" s="436"/>
      <c r="Q324" s="436"/>
      <c r="R324" s="436"/>
      <c r="S324" s="436"/>
      <c r="T324" s="436"/>
      <c r="U324" s="436"/>
      <c r="V324" s="436"/>
      <c r="W324" s="436"/>
      <c r="X324" s="436"/>
      <c r="Y324" s="436"/>
      <c r="Z324" s="436"/>
    </row>
    <row r="325" spans="1:26" ht="12.75" customHeight="1">
      <c r="A325" s="436"/>
      <c r="B325" s="446"/>
      <c r="C325" s="447"/>
      <c r="D325" s="436"/>
      <c r="E325" s="436"/>
      <c r="F325" s="436"/>
      <c r="G325" s="436"/>
      <c r="H325" s="436"/>
      <c r="I325" s="436"/>
      <c r="J325" s="436"/>
      <c r="K325" s="436"/>
      <c r="L325" s="436"/>
      <c r="M325" s="436"/>
      <c r="N325" s="436"/>
      <c r="O325" s="436"/>
      <c r="P325" s="436"/>
      <c r="Q325" s="436"/>
      <c r="R325" s="436"/>
      <c r="S325" s="436"/>
      <c r="T325" s="436"/>
      <c r="U325" s="436"/>
      <c r="V325" s="436"/>
      <c r="W325" s="436"/>
      <c r="X325" s="436"/>
      <c r="Y325" s="436"/>
      <c r="Z325" s="436"/>
    </row>
    <row r="326" spans="1:26" ht="12.75" customHeight="1">
      <c r="A326" s="436"/>
      <c r="B326" s="446"/>
      <c r="C326" s="447"/>
      <c r="D326" s="436"/>
      <c r="E326" s="436"/>
      <c r="F326" s="436"/>
      <c r="G326" s="436"/>
      <c r="H326" s="436"/>
      <c r="I326" s="436"/>
      <c r="J326" s="436"/>
      <c r="K326" s="436"/>
      <c r="L326" s="436"/>
      <c r="M326" s="436"/>
      <c r="N326" s="436"/>
      <c r="O326" s="436"/>
      <c r="P326" s="436"/>
      <c r="Q326" s="436"/>
      <c r="R326" s="436"/>
      <c r="S326" s="436"/>
      <c r="T326" s="436"/>
      <c r="U326" s="436"/>
      <c r="V326" s="436"/>
      <c r="W326" s="436"/>
      <c r="X326" s="436"/>
      <c r="Y326" s="436"/>
      <c r="Z326" s="436"/>
    </row>
    <row r="327" spans="1:26" ht="12.75" customHeight="1">
      <c r="A327" s="436"/>
      <c r="B327" s="446"/>
      <c r="C327" s="447"/>
      <c r="D327" s="436"/>
      <c r="E327" s="436"/>
      <c r="F327" s="436"/>
      <c r="G327" s="436"/>
      <c r="H327" s="436"/>
      <c r="I327" s="436"/>
      <c r="J327" s="436"/>
      <c r="K327" s="436"/>
      <c r="L327" s="436"/>
      <c r="M327" s="436"/>
      <c r="N327" s="436"/>
      <c r="O327" s="436"/>
      <c r="P327" s="436"/>
      <c r="Q327" s="436"/>
      <c r="R327" s="436"/>
      <c r="S327" s="436"/>
      <c r="T327" s="436"/>
      <c r="U327" s="436"/>
      <c r="V327" s="436"/>
      <c r="W327" s="436"/>
      <c r="X327" s="436"/>
      <c r="Y327" s="436"/>
      <c r="Z327" s="436"/>
    </row>
    <row r="328" spans="1:26" ht="12.75" customHeight="1">
      <c r="A328" s="436"/>
      <c r="B328" s="446"/>
      <c r="C328" s="447"/>
      <c r="D328" s="436"/>
      <c r="E328" s="436"/>
      <c r="F328" s="436"/>
      <c r="G328" s="436"/>
      <c r="H328" s="436"/>
      <c r="I328" s="436"/>
      <c r="J328" s="436"/>
      <c r="K328" s="436"/>
      <c r="L328" s="436"/>
      <c r="M328" s="436"/>
      <c r="N328" s="436"/>
      <c r="O328" s="436"/>
      <c r="P328" s="436"/>
      <c r="Q328" s="436"/>
      <c r="R328" s="436"/>
      <c r="S328" s="436"/>
      <c r="T328" s="436"/>
      <c r="U328" s="436"/>
      <c r="V328" s="436"/>
      <c r="W328" s="436"/>
      <c r="X328" s="436"/>
      <c r="Y328" s="436"/>
      <c r="Z328" s="436"/>
    </row>
    <row r="329" spans="1:26" ht="12.75" customHeight="1">
      <c r="A329" s="436"/>
      <c r="B329" s="446"/>
      <c r="C329" s="447"/>
      <c r="D329" s="436"/>
      <c r="E329" s="436"/>
      <c r="F329" s="436"/>
      <c r="G329" s="436"/>
      <c r="H329" s="436"/>
      <c r="I329" s="436"/>
      <c r="J329" s="436"/>
      <c r="K329" s="436"/>
      <c r="L329" s="436"/>
      <c r="M329" s="436"/>
      <c r="N329" s="436"/>
      <c r="O329" s="436"/>
      <c r="P329" s="436"/>
      <c r="Q329" s="436"/>
      <c r="R329" s="436"/>
      <c r="S329" s="436"/>
      <c r="T329" s="436"/>
      <c r="U329" s="436"/>
      <c r="V329" s="436"/>
      <c r="W329" s="436"/>
      <c r="X329" s="436"/>
      <c r="Y329" s="436"/>
      <c r="Z329" s="436"/>
    </row>
    <row r="330" spans="1:26" ht="12.75" customHeight="1">
      <c r="A330" s="436"/>
      <c r="B330" s="446"/>
      <c r="C330" s="447"/>
      <c r="D330" s="436"/>
      <c r="E330" s="436"/>
      <c r="F330" s="436"/>
      <c r="G330" s="436"/>
      <c r="H330" s="436"/>
      <c r="I330" s="436"/>
      <c r="J330" s="436"/>
      <c r="K330" s="436"/>
      <c r="L330" s="436"/>
      <c r="M330" s="436"/>
      <c r="N330" s="436"/>
      <c r="O330" s="436"/>
      <c r="P330" s="436"/>
      <c r="Q330" s="436"/>
      <c r="R330" s="436"/>
      <c r="S330" s="436"/>
      <c r="T330" s="436"/>
      <c r="U330" s="436"/>
      <c r="V330" s="436"/>
      <c r="W330" s="436"/>
      <c r="X330" s="436"/>
      <c r="Y330" s="436"/>
      <c r="Z330" s="436"/>
    </row>
    <row r="331" spans="1:26" ht="12.75" customHeight="1">
      <c r="A331" s="436"/>
      <c r="B331" s="446"/>
      <c r="C331" s="447"/>
      <c r="D331" s="436"/>
      <c r="E331" s="436"/>
      <c r="F331" s="436"/>
      <c r="G331" s="436"/>
      <c r="H331" s="436"/>
      <c r="I331" s="436"/>
      <c r="J331" s="436"/>
      <c r="K331" s="436"/>
      <c r="L331" s="436"/>
      <c r="M331" s="436"/>
      <c r="N331" s="436"/>
      <c r="O331" s="436"/>
      <c r="P331" s="436"/>
      <c r="Q331" s="436"/>
      <c r="R331" s="436"/>
      <c r="S331" s="436"/>
      <c r="T331" s="436"/>
      <c r="U331" s="436"/>
      <c r="V331" s="436"/>
      <c r="W331" s="436"/>
      <c r="X331" s="436"/>
      <c r="Y331" s="436"/>
      <c r="Z331" s="436"/>
    </row>
    <row r="332" spans="1:26" ht="12.75" customHeight="1">
      <c r="A332" s="436"/>
      <c r="B332" s="446"/>
      <c r="C332" s="447"/>
      <c r="D332" s="436"/>
      <c r="E332" s="436"/>
      <c r="F332" s="436"/>
      <c r="G332" s="436"/>
      <c r="H332" s="436"/>
      <c r="I332" s="436"/>
      <c r="J332" s="436"/>
      <c r="K332" s="436"/>
      <c r="L332" s="436"/>
      <c r="M332" s="436"/>
      <c r="N332" s="436"/>
      <c r="O332" s="436"/>
      <c r="P332" s="436"/>
      <c r="Q332" s="436"/>
      <c r="R332" s="436"/>
      <c r="S332" s="436"/>
      <c r="T332" s="436"/>
      <c r="U332" s="436"/>
      <c r="V332" s="436"/>
      <c r="W332" s="436"/>
      <c r="X332" s="436"/>
      <c r="Y332" s="436"/>
      <c r="Z332" s="436"/>
    </row>
    <row r="333" spans="1:26" ht="12.75" customHeight="1">
      <c r="A333" s="436"/>
      <c r="B333" s="446"/>
      <c r="C333" s="447"/>
      <c r="D333" s="436"/>
      <c r="E333" s="436"/>
      <c r="F333" s="436"/>
      <c r="G333" s="436"/>
      <c r="H333" s="436"/>
      <c r="I333" s="436"/>
      <c r="J333" s="436"/>
      <c r="K333" s="436"/>
      <c r="L333" s="436"/>
      <c r="M333" s="436"/>
      <c r="N333" s="436"/>
      <c r="O333" s="436"/>
      <c r="P333" s="436"/>
      <c r="Q333" s="436"/>
      <c r="R333" s="436"/>
      <c r="S333" s="436"/>
      <c r="T333" s="436"/>
      <c r="U333" s="436"/>
      <c r="V333" s="436"/>
      <c r="W333" s="436"/>
      <c r="X333" s="436"/>
      <c r="Y333" s="436"/>
      <c r="Z333" s="436"/>
    </row>
    <row r="334" spans="1:26" ht="12.75" customHeight="1">
      <c r="A334" s="436"/>
      <c r="B334" s="446"/>
      <c r="C334" s="447"/>
      <c r="D334" s="436"/>
      <c r="E334" s="436"/>
      <c r="F334" s="436"/>
      <c r="G334" s="436"/>
      <c r="H334" s="436"/>
      <c r="I334" s="436"/>
      <c r="J334" s="436"/>
      <c r="K334" s="436"/>
      <c r="L334" s="436"/>
      <c r="M334" s="436"/>
      <c r="N334" s="436"/>
      <c r="O334" s="436"/>
      <c r="P334" s="436"/>
      <c r="Q334" s="436"/>
      <c r="R334" s="436"/>
      <c r="S334" s="436"/>
      <c r="T334" s="436"/>
      <c r="U334" s="436"/>
      <c r="V334" s="436"/>
      <c r="W334" s="436"/>
      <c r="X334" s="436"/>
      <c r="Y334" s="436"/>
      <c r="Z334" s="436"/>
    </row>
    <row r="335" spans="1:26" ht="12.75" customHeight="1">
      <c r="A335" s="436"/>
      <c r="B335" s="446"/>
      <c r="C335" s="447"/>
      <c r="D335" s="436"/>
      <c r="E335" s="436"/>
      <c r="F335" s="436"/>
      <c r="G335" s="436"/>
      <c r="H335" s="436"/>
      <c r="I335" s="436"/>
      <c r="J335" s="436"/>
      <c r="K335" s="436"/>
      <c r="L335" s="436"/>
      <c r="M335" s="436"/>
      <c r="N335" s="436"/>
      <c r="O335" s="436"/>
      <c r="P335" s="436"/>
      <c r="Q335" s="436"/>
      <c r="R335" s="436"/>
      <c r="S335" s="436"/>
      <c r="T335" s="436"/>
      <c r="U335" s="436"/>
      <c r="V335" s="436"/>
      <c r="W335" s="436"/>
      <c r="X335" s="436"/>
      <c r="Y335" s="436"/>
      <c r="Z335" s="436"/>
    </row>
    <row r="336" spans="1:26" ht="12.75" customHeight="1">
      <c r="A336" s="436"/>
      <c r="B336" s="446"/>
      <c r="C336" s="447"/>
      <c r="D336" s="436"/>
      <c r="E336" s="436"/>
      <c r="F336" s="436"/>
      <c r="G336" s="436"/>
      <c r="H336" s="436"/>
      <c r="I336" s="436"/>
      <c r="J336" s="436"/>
      <c r="K336" s="436"/>
      <c r="L336" s="436"/>
      <c r="M336" s="436"/>
      <c r="N336" s="436"/>
      <c r="O336" s="436"/>
      <c r="P336" s="436"/>
      <c r="Q336" s="436"/>
      <c r="R336" s="436"/>
      <c r="S336" s="436"/>
      <c r="T336" s="436"/>
      <c r="U336" s="436"/>
      <c r="V336" s="436"/>
      <c r="W336" s="436"/>
      <c r="X336" s="436"/>
      <c r="Y336" s="436"/>
      <c r="Z336" s="436"/>
    </row>
    <row r="337" spans="1:26" ht="12.75" customHeight="1">
      <c r="A337" s="436"/>
      <c r="B337" s="446"/>
      <c r="C337" s="447"/>
      <c r="D337" s="436"/>
      <c r="E337" s="436"/>
      <c r="F337" s="436"/>
      <c r="G337" s="436"/>
      <c r="H337" s="436"/>
      <c r="I337" s="436"/>
      <c r="J337" s="436"/>
      <c r="K337" s="436"/>
      <c r="L337" s="436"/>
      <c r="M337" s="436"/>
      <c r="N337" s="436"/>
      <c r="O337" s="436"/>
      <c r="P337" s="436"/>
      <c r="Q337" s="436"/>
      <c r="R337" s="436"/>
      <c r="S337" s="436"/>
      <c r="T337" s="436"/>
      <c r="U337" s="436"/>
      <c r="V337" s="436"/>
      <c r="W337" s="436"/>
      <c r="X337" s="436"/>
      <c r="Y337" s="436"/>
      <c r="Z337" s="436"/>
    </row>
    <row r="338" spans="1:26" ht="12.75" customHeight="1">
      <c r="A338" s="436"/>
      <c r="B338" s="446"/>
      <c r="C338" s="447"/>
      <c r="D338" s="436"/>
      <c r="E338" s="436"/>
      <c r="F338" s="436"/>
      <c r="G338" s="436"/>
      <c r="H338" s="436"/>
      <c r="I338" s="436"/>
      <c r="J338" s="436"/>
      <c r="K338" s="436"/>
      <c r="L338" s="436"/>
      <c r="M338" s="436"/>
      <c r="N338" s="436"/>
      <c r="O338" s="436"/>
      <c r="P338" s="436"/>
      <c r="Q338" s="436"/>
      <c r="R338" s="436"/>
      <c r="S338" s="436"/>
      <c r="T338" s="436"/>
      <c r="U338" s="436"/>
      <c r="V338" s="436"/>
      <c r="W338" s="436"/>
      <c r="X338" s="436"/>
      <c r="Y338" s="436"/>
      <c r="Z338" s="436"/>
    </row>
    <row r="339" spans="1:26" ht="12.75" customHeight="1">
      <c r="A339" s="436"/>
      <c r="B339" s="446"/>
      <c r="C339" s="447"/>
      <c r="D339" s="436"/>
      <c r="E339" s="436"/>
      <c r="F339" s="436"/>
      <c r="G339" s="436"/>
      <c r="H339" s="436"/>
      <c r="I339" s="436"/>
      <c r="J339" s="436"/>
      <c r="K339" s="436"/>
      <c r="L339" s="436"/>
      <c r="M339" s="436"/>
      <c r="N339" s="436"/>
      <c r="O339" s="436"/>
      <c r="P339" s="436"/>
      <c r="Q339" s="436"/>
      <c r="R339" s="436"/>
      <c r="S339" s="436"/>
      <c r="T339" s="436"/>
      <c r="U339" s="436"/>
      <c r="V339" s="436"/>
      <c r="W339" s="436"/>
      <c r="X339" s="436"/>
      <c r="Y339" s="436"/>
      <c r="Z339" s="436"/>
    </row>
    <row r="340" spans="1:26" ht="12.75" customHeight="1">
      <c r="A340" s="436"/>
      <c r="B340" s="446"/>
      <c r="C340" s="447"/>
      <c r="D340" s="436"/>
      <c r="E340" s="436"/>
      <c r="F340" s="436"/>
      <c r="G340" s="436"/>
      <c r="H340" s="436"/>
      <c r="I340" s="436"/>
      <c r="J340" s="436"/>
      <c r="K340" s="436"/>
      <c r="L340" s="436"/>
      <c r="M340" s="436"/>
      <c r="N340" s="436"/>
      <c r="O340" s="436"/>
      <c r="P340" s="436"/>
      <c r="Q340" s="436"/>
      <c r="R340" s="436"/>
      <c r="S340" s="436"/>
      <c r="T340" s="436"/>
      <c r="U340" s="436"/>
      <c r="V340" s="436"/>
      <c r="W340" s="436"/>
      <c r="X340" s="436"/>
      <c r="Y340" s="436"/>
      <c r="Z340" s="436"/>
    </row>
    <row r="341" spans="1:26" ht="12.75" customHeight="1">
      <c r="A341" s="436"/>
      <c r="B341" s="446"/>
      <c r="C341" s="447"/>
      <c r="D341" s="436"/>
      <c r="E341" s="436"/>
      <c r="F341" s="436"/>
      <c r="G341" s="436"/>
      <c r="H341" s="436"/>
      <c r="I341" s="436"/>
      <c r="J341" s="436"/>
      <c r="K341" s="436"/>
      <c r="L341" s="436"/>
      <c r="M341" s="436"/>
      <c r="N341" s="436"/>
      <c r="O341" s="436"/>
      <c r="P341" s="436"/>
      <c r="Q341" s="436"/>
      <c r="R341" s="436"/>
      <c r="S341" s="436"/>
      <c r="T341" s="436"/>
      <c r="U341" s="436"/>
      <c r="V341" s="436"/>
      <c r="W341" s="436"/>
      <c r="X341" s="436"/>
      <c r="Y341" s="436"/>
      <c r="Z341" s="436"/>
    </row>
    <row r="342" spans="1:26" ht="12.75" customHeight="1">
      <c r="A342" s="436"/>
      <c r="B342" s="446"/>
      <c r="C342" s="447"/>
      <c r="D342" s="436"/>
      <c r="E342" s="436"/>
      <c r="F342" s="436"/>
      <c r="G342" s="436"/>
      <c r="H342" s="436"/>
      <c r="I342" s="436"/>
      <c r="J342" s="436"/>
      <c r="K342" s="436"/>
      <c r="L342" s="436"/>
      <c r="M342" s="436"/>
      <c r="N342" s="436"/>
      <c r="O342" s="436"/>
      <c r="P342" s="436"/>
      <c r="Q342" s="436"/>
      <c r="R342" s="436"/>
      <c r="S342" s="436"/>
      <c r="T342" s="436"/>
      <c r="U342" s="436"/>
      <c r="V342" s="436"/>
      <c r="W342" s="436"/>
      <c r="X342" s="436"/>
      <c r="Y342" s="436"/>
      <c r="Z342" s="436"/>
    </row>
    <row r="343" spans="1:26" ht="12.75" customHeight="1">
      <c r="A343" s="436"/>
      <c r="B343" s="446"/>
      <c r="C343" s="447"/>
      <c r="D343" s="436"/>
      <c r="E343" s="436"/>
      <c r="F343" s="436"/>
      <c r="G343" s="436"/>
      <c r="H343" s="436"/>
      <c r="I343" s="436"/>
      <c r="J343" s="436"/>
      <c r="K343" s="436"/>
      <c r="L343" s="436"/>
      <c r="M343" s="436"/>
      <c r="N343" s="436"/>
      <c r="O343" s="436"/>
      <c r="P343" s="436"/>
      <c r="Q343" s="436"/>
      <c r="R343" s="436"/>
      <c r="S343" s="436"/>
      <c r="T343" s="436"/>
      <c r="U343" s="436"/>
      <c r="V343" s="436"/>
      <c r="W343" s="436"/>
      <c r="X343" s="436"/>
      <c r="Y343" s="436"/>
      <c r="Z343" s="436"/>
    </row>
    <row r="344" spans="1:26" ht="12.75" customHeight="1">
      <c r="A344" s="436"/>
      <c r="B344" s="446"/>
      <c r="C344" s="447"/>
      <c r="D344" s="436"/>
      <c r="E344" s="436"/>
      <c r="F344" s="436"/>
      <c r="G344" s="436"/>
      <c r="H344" s="436"/>
      <c r="I344" s="436"/>
      <c r="J344" s="436"/>
      <c r="K344" s="436"/>
      <c r="L344" s="436"/>
      <c r="M344" s="436"/>
      <c r="N344" s="436"/>
      <c r="O344" s="436"/>
      <c r="P344" s="436"/>
      <c r="Q344" s="436"/>
      <c r="R344" s="436"/>
      <c r="S344" s="436"/>
      <c r="T344" s="436"/>
      <c r="U344" s="436"/>
      <c r="V344" s="436"/>
      <c r="W344" s="436"/>
      <c r="X344" s="436"/>
      <c r="Y344" s="436"/>
      <c r="Z344" s="436"/>
    </row>
    <row r="345" spans="1:26" ht="12.75" customHeight="1">
      <c r="A345" s="436"/>
      <c r="B345" s="446"/>
      <c r="C345" s="447"/>
      <c r="D345" s="436"/>
      <c r="E345" s="436"/>
      <c r="F345" s="436"/>
      <c r="G345" s="436"/>
      <c r="H345" s="436"/>
      <c r="I345" s="436"/>
      <c r="J345" s="436"/>
      <c r="K345" s="436"/>
      <c r="L345" s="436"/>
      <c r="M345" s="436"/>
      <c r="N345" s="436"/>
      <c r="O345" s="436"/>
      <c r="P345" s="436"/>
      <c r="Q345" s="436"/>
      <c r="R345" s="436"/>
      <c r="S345" s="436"/>
      <c r="T345" s="436"/>
      <c r="U345" s="436"/>
      <c r="V345" s="436"/>
      <c r="W345" s="436"/>
      <c r="X345" s="436"/>
      <c r="Y345" s="436"/>
      <c r="Z345" s="436"/>
    </row>
    <row r="346" spans="1:26" ht="12.75" customHeight="1">
      <c r="A346" s="436"/>
      <c r="B346" s="446"/>
      <c r="C346" s="447"/>
      <c r="D346" s="436"/>
      <c r="E346" s="436"/>
      <c r="F346" s="436"/>
      <c r="G346" s="436"/>
      <c r="H346" s="436"/>
      <c r="I346" s="436"/>
      <c r="J346" s="436"/>
      <c r="K346" s="436"/>
      <c r="L346" s="436"/>
      <c r="M346" s="436"/>
      <c r="N346" s="436"/>
      <c r="O346" s="436"/>
      <c r="P346" s="436"/>
      <c r="Q346" s="436"/>
      <c r="R346" s="436"/>
      <c r="S346" s="436"/>
      <c r="T346" s="436"/>
      <c r="U346" s="436"/>
      <c r="V346" s="436"/>
      <c r="W346" s="436"/>
      <c r="X346" s="436"/>
      <c r="Y346" s="436"/>
      <c r="Z346" s="436"/>
    </row>
    <row r="347" spans="1:26" ht="12.75" customHeight="1">
      <c r="A347" s="436"/>
      <c r="B347" s="446"/>
      <c r="C347" s="447"/>
      <c r="D347" s="436"/>
      <c r="E347" s="436"/>
      <c r="F347" s="436"/>
      <c r="G347" s="436"/>
      <c r="H347" s="436"/>
      <c r="I347" s="436"/>
      <c r="J347" s="436"/>
      <c r="K347" s="436"/>
      <c r="L347" s="436"/>
      <c r="M347" s="436"/>
      <c r="N347" s="436"/>
      <c r="O347" s="436"/>
      <c r="P347" s="436"/>
      <c r="Q347" s="436"/>
      <c r="R347" s="436"/>
      <c r="S347" s="436"/>
      <c r="T347" s="436"/>
      <c r="U347" s="436"/>
      <c r="V347" s="436"/>
      <c r="W347" s="436"/>
      <c r="X347" s="436"/>
      <c r="Y347" s="436"/>
      <c r="Z347" s="436"/>
    </row>
    <row r="348" spans="1:26" ht="12.75" customHeight="1">
      <c r="A348" s="436"/>
      <c r="B348" s="446"/>
      <c r="C348" s="447"/>
      <c r="D348" s="436"/>
      <c r="E348" s="436"/>
      <c r="F348" s="436"/>
      <c r="G348" s="436"/>
      <c r="H348" s="436"/>
      <c r="I348" s="436"/>
      <c r="J348" s="436"/>
      <c r="K348" s="436"/>
      <c r="L348" s="436"/>
      <c r="M348" s="436"/>
      <c r="N348" s="436"/>
      <c r="O348" s="436"/>
      <c r="P348" s="436"/>
      <c r="Q348" s="436"/>
      <c r="R348" s="436"/>
      <c r="S348" s="436"/>
      <c r="T348" s="436"/>
      <c r="U348" s="436"/>
      <c r="V348" s="436"/>
      <c r="W348" s="436"/>
      <c r="X348" s="436"/>
      <c r="Y348" s="436"/>
      <c r="Z348" s="436"/>
    </row>
    <row r="349" spans="1:26" ht="12.75" customHeight="1">
      <c r="A349" s="436"/>
      <c r="B349" s="446"/>
      <c r="C349" s="447"/>
      <c r="D349" s="436"/>
      <c r="E349" s="436"/>
      <c r="F349" s="436"/>
      <c r="G349" s="436"/>
      <c r="H349" s="436"/>
      <c r="I349" s="436"/>
      <c r="J349" s="436"/>
      <c r="K349" s="436"/>
      <c r="L349" s="436"/>
      <c r="M349" s="436"/>
      <c r="N349" s="436"/>
      <c r="O349" s="436"/>
      <c r="P349" s="436"/>
      <c r="Q349" s="436"/>
      <c r="R349" s="436"/>
      <c r="S349" s="436"/>
      <c r="T349" s="436"/>
      <c r="U349" s="436"/>
      <c r="V349" s="436"/>
      <c r="W349" s="436"/>
      <c r="X349" s="436"/>
      <c r="Y349" s="436"/>
      <c r="Z349" s="436"/>
    </row>
    <row r="350" spans="1:26" ht="12.75" customHeight="1">
      <c r="A350" s="436"/>
      <c r="B350" s="446"/>
      <c r="C350" s="447"/>
      <c r="D350" s="436"/>
      <c r="E350" s="436"/>
      <c r="F350" s="436"/>
      <c r="G350" s="436"/>
      <c r="H350" s="436"/>
      <c r="I350" s="436"/>
      <c r="J350" s="436"/>
      <c r="K350" s="436"/>
      <c r="L350" s="436"/>
      <c r="M350" s="436"/>
      <c r="N350" s="436"/>
      <c r="O350" s="436"/>
      <c r="P350" s="436"/>
      <c r="Q350" s="436"/>
      <c r="R350" s="436"/>
      <c r="S350" s="436"/>
      <c r="T350" s="436"/>
      <c r="U350" s="436"/>
      <c r="V350" s="436"/>
      <c r="W350" s="436"/>
      <c r="X350" s="436"/>
      <c r="Y350" s="436"/>
      <c r="Z350" s="436"/>
    </row>
    <row r="351" spans="1:26" ht="12.75" customHeight="1">
      <c r="A351" s="436"/>
      <c r="B351" s="446"/>
      <c r="C351" s="447"/>
      <c r="D351" s="436"/>
      <c r="E351" s="436"/>
      <c r="F351" s="436"/>
      <c r="G351" s="436"/>
      <c r="H351" s="436"/>
      <c r="I351" s="436"/>
      <c r="J351" s="436"/>
      <c r="K351" s="436"/>
      <c r="L351" s="436"/>
      <c r="M351" s="436"/>
      <c r="N351" s="436"/>
      <c r="O351" s="436"/>
      <c r="P351" s="436"/>
      <c r="Q351" s="436"/>
      <c r="R351" s="436"/>
      <c r="S351" s="436"/>
      <c r="T351" s="436"/>
      <c r="U351" s="436"/>
      <c r="V351" s="436"/>
      <c r="W351" s="436"/>
      <c r="X351" s="436"/>
      <c r="Y351" s="436"/>
      <c r="Z351" s="436"/>
    </row>
    <row r="352" spans="1:26" ht="12.75" customHeight="1">
      <c r="A352" s="436"/>
      <c r="B352" s="446"/>
      <c r="C352" s="447"/>
      <c r="D352" s="436"/>
      <c r="E352" s="436"/>
      <c r="F352" s="436"/>
      <c r="G352" s="436"/>
      <c r="H352" s="436"/>
      <c r="I352" s="436"/>
      <c r="J352" s="436"/>
      <c r="K352" s="436"/>
      <c r="L352" s="436"/>
      <c r="M352" s="436"/>
      <c r="N352" s="436"/>
      <c r="O352" s="436"/>
      <c r="P352" s="436"/>
      <c r="Q352" s="436"/>
      <c r="R352" s="436"/>
      <c r="S352" s="436"/>
      <c r="T352" s="436"/>
      <c r="U352" s="436"/>
      <c r="V352" s="436"/>
      <c r="W352" s="436"/>
      <c r="X352" s="436"/>
      <c r="Y352" s="436"/>
      <c r="Z352" s="436"/>
    </row>
    <row r="353" spans="1:26" ht="12.75" customHeight="1">
      <c r="A353" s="436"/>
      <c r="B353" s="446"/>
      <c r="C353" s="447"/>
      <c r="D353" s="436"/>
      <c r="E353" s="436"/>
      <c r="F353" s="436"/>
      <c r="G353" s="436"/>
      <c r="H353" s="436"/>
      <c r="I353" s="436"/>
      <c r="J353" s="436"/>
      <c r="K353" s="436"/>
      <c r="L353" s="436"/>
      <c r="M353" s="436"/>
      <c r="N353" s="436"/>
      <c r="O353" s="436"/>
      <c r="P353" s="436"/>
      <c r="Q353" s="436"/>
      <c r="R353" s="436"/>
      <c r="S353" s="436"/>
      <c r="T353" s="436"/>
      <c r="U353" s="436"/>
      <c r="V353" s="436"/>
      <c r="W353" s="436"/>
      <c r="X353" s="436"/>
      <c r="Y353" s="436"/>
      <c r="Z353" s="436"/>
    </row>
    <row r="354" spans="1:26" ht="12.75" customHeight="1">
      <c r="A354" s="436"/>
      <c r="B354" s="446"/>
      <c r="C354" s="447"/>
      <c r="D354" s="436"/>
      <c r="E354" s="436"/>
      <c r="F354" s="436"/>
      <c r="G354" s="436"/>
      <c r="H354" s="436"/>
      <c r="I354" s="436"/>
      <c r="J354" s="436"/>
      <c r="K354" s="436"/>
      <c r="L354" s="436"/>
      <c r="M354" s="436"/>
      <c r="N354" s="436"/>
      <c r="O354" s="436"/>
      <c r="P354" s="436"/>
      <c r="Q354" s="436"/>
      <c r="R354" s="436"/>
      <c r="S354" s="436"/>
      <c r="T354" s="436"/>
      <c r="U354" s="436"/>
      <c r="V354" s="436"/>
      <c r="W354" s="436"/>
      <c r="X354" s="436"/>
      <c r="Y354" s="436"/>
      <c r="Z354" s="436"/>
    </row>
    <row r="355" spans="1:26" ht="12.75" customHeight="1">
      <c r="A355" s="436"/>
      <c r="B355" s="446"/>
      <c r="C355" s="447"/>
      <c r="D355" s="436"/>
      <c r="E355" s="436"/>
      <c r="F355" s="436"/>
      <c r="G355" s="436"/>
      <c r="H355" s="436"/>
      <c r="I355" s="436"/>
      <c r="J355" s="436"/>
      <c r="K355" s="436"/>
      <c r="L355" s="436"/>
      <c r="M355" s="436"/>
      <c r="N355" s="436"/>
      <c r="O355" s="436"/>
      <c r="P355" s="436"/>
      <c r="Q355" s="436"/>
      <c r="R355" s="436"/>
      <c r="S355" s="436"/>
      <c r="T355" s="436"/>
      <c r="U355" s="436"/>
      <c r="V355" s="436"/>
      <c r="W355" s="436"/>
      <c r="X355" s="436"/>
      <c r="Y355" s="436"/>
      <c r="Z355" s="436"/>
    </row>
    <row r="356" spans="1:26" ht="12.75" customHeight="1">
      <c r="A356" s="436"/>
      <c r="B356" s="446"/>
      <c r="C356" s="447"/>
      <c r="D356" s="436"/>
      <c r="E356" s="436"/>
      <c r="F356" s="436"/>
      <c r="G356" s="436"/>
      <c r="H356" s="436"/>
      <c r="I356" s="436"/>
      <c r="J356" s="436"/>
      <c r="K356" s="436"/>
      <c r="L356" s="436"/>
      <c r="M356" s="436"/>
      <c r="N356" s="436"/>
      <c r="O356" s="436"/>
      <c r="P356" s="436"/>
      <c r="Q356" s="436"/>
      <c r="R356" s="436"/>
      <c r="S356" s="436"/>
      <c r="T356" s="436"/>
      <c r="U356" s="436"/>
      <c r="V356" s="436"/>
      <c r="W356" s="436"/>
      <c r="X356" s="436"/>
      <c r="Y356" s="436"/>
      <c r="Z356" s="436"/>
    </row>
    <row r="357" spans="1:26" ht="12.75" customHeight="1">
      <c r="A357" s="436"/>
      <c r="B357" s="446"/>
      <c r="C357" s="447"/>
      <c r="D357" s="436"/>
      <c r="E357" s="436"/>
      <c r="F357" s="436"/>
      <c r="G357" s="436"/>
      <c r="H357" s="436"/>
      <c r="I357" s="436"/>
      <c r="J357" s="436"/>
      <c r="K357" s="436"/>
      <c r="L357" s="436"/>
      <c r="M357" s="436"/>
      <c r="N357" s="436"/>
      <c r="O357" s="436"/>
      <c r="P357" s="436"/>
      <c r="Q357" s="436"/>
      <c r="R357" s="436"/>
      <c r="S357" s="436"/>
      <c r="T357" s="436"/>
      <c r="U357" s="436"/>
      <c r="V357" s="436"/>
      <c r="W357" s="436"/>
      <c r="X357" s="436"/>
      <c r="Y357" s="436"/>
      <c r="Z357" s="436"/>
    </row>
    <row r="358" spans="1:26" ht="12.75" customHeight="1">
      <c r="A358" s="436"/>
      <c r="B358" s="446"/>
      <c r="C358" s="447"/>
      <c r="D358" s="436"/>
      <c r="E358" s="436"/>
      <c r="F358" s="436"/>
      <c r="G358" s="436"/>
      <c r="H358" s="436"/>
      <c r="I358" s="436"/>
      <c r="J358" s="436"/>
      <c r="K358" s="436"/>
      <c r="L358" s="436"/>
      <c r="M358" s="436"/>
      <c r="N358" s="436"/>
      <c r="O358" s="436"/>
      <c r="P358" s="436"/>
      <c r="Q358" s="436"/>
      <c r="R358" s="436"/>
      <c r="S358" s="436"/>
      <c r="T358" s="436"/>
      <c r="U358" s="436"/>
      <c r="V358" s="436"/>
      <c r="W358" s="436"/>
      <c r="X358" s="436"/>
      <c r="Y358" s="436"/>
      <c r="Z358" s="436"/>
    </row>
    <row r="359" spans="1:26" ht="12.75" customHeight="1">
      <c r="A359" s="436"/>
      <c r="B359" s="446"/>
      <c r="C359" s="447"/>
      <c r="D359" s="436"/>
      <c r="E359" s="436"/>
      <c r="F359" s="436"/>
      <c r="G359" s="436"/>
      <c r="H359" s="436"/>
      <c r="I359" s="436"/>
      <c r="J359" s="436"/>
      <c r="K359" s="436"/>
      <c r="L359" s="436"/>
      <c r="M359" s="436"/>
      <c r="N359" s="436"/>
      <c r="O359" s="436"/>
      <c r="P359" s="436"/>
      <c r="Q359" s="436"/>
      <c r="R359" s="436"/>
      <c r="S359" s="436"/>
      <c r="T359" s="436"/>
      <c r="U359" s="436"/>
      <c r="V359" s="436"/>
      <c r="W359" s="436"/>
      <c r="X359" s="436"/>
      <c r="Y359" s="436"/>
      <c r="Z359" s="436"/>
    </row>
    <row r="360" spans="1:26" ht="12.75" customHeight="1">
      <c r="A360" s="436"/>
      <c r="B360" s="446"/>
      <c r="C360" s="447"/>
      <c r="D360" s="436"/>
      <c r="E360" s="436"/>
      <c r="F360" s="436"/>
      <c r="G360" s="436"/>
      <c r="H360" s="436"/>
      <c r="I360" s="436"/>
      <c r="J360" s="436"/>
      <c r="K360" s="436"/>
      <c r="L360" s="436"/>
      <c r="M360" s="436"/>
      <c r="N360" s="436"/>
      <c r="O360" s="436"/>
      <c r="P360" s="436"/>
      <c r="Q360" s="436"/>
      <c r="R360" s="436"/>
      <c r="S360" s="436"/>
      <c r="T360" s="436"/>
      <c r="U360" s="436"/>
      <c r="V360" s="436"/>
      <c r="W360" s="436"/>
      <c r="X360" s="436"/>
      <c r="Y360" s="436"/>
      <c r="Z360" s="436"/>
    </row>
    <row r="361" spans="1:26" ht="12.75" customHeight="1">
      <c r="A361" s="436"/>
      <c r="B361" s="446"/>
      <c r="C361" s="447"/>
      <c r="D361" s="436"/>
      <c r="E361" s="436"/>
      <c r="F361" s="436"/>
      <c r="G361" s="436"/>
      <c r="H361" s="436"/>
      <c r="I361" s="436"/>
      <c r="J361" s="436"/>
      <c r="K361" s="436"/>
      <c r="L361" s="436"/>
      <c r="M361" s="436"/>
      <c r="N361" s="436"/>
      <c r="O361" s="436"/>
      <c r="P361" s="436"/>
      <c r="Q361" s="436"/>
      <c r="R361" s="436"/>
      <c r="S361" s="436"/>
      <c r="T361" s="436"/>
      <c r="U361" s="436"/>
      <c r="V361" s="436"/>
      <c r="W361" s="436"/>
      <c r="X361" s="436"/>
      <c r="Y361" s="436"/>
      <c r="Z361" s="436"/>
    </row>
    <row r="362" spans="1:26" ht="12.75" customHeight="1">
      <c r="A362" s="436"/>
      <c r="B362" s="446"/>
      <c r="C362" s="447"/>
      <c r="D362" s="436"/>
      <c r="E362" s="436"/>
      <c r="F362" s="436"/>
      <c r="G362" s="436"/>
      <c r="H362" s="436"/>
      <c r="I362" s="436"/>
      <c r="J362" s="436"/>
      <c r="K362" s="436"/>
      <c r="L362" s="436"/>
      <c r="M362" s="436"/>
      <c r="N362" s="436"/>
      <c r="O362" s="436"/>
      <c r="P362" s="436"/>
      <c r="Q362" s="436"/>
      <c r="R362" s="436"/>
      <c r="S362" s="436"/>
      <c r="T362" s="436"/>
      <c r="U362" s="436"/>
      <c r="V362" s="436"/>
      <c r="W362" s="436"/>
      <c r="X362" s="436"/>
      <c r="Y362" s="436"/>
      <c r="Z362" s="436"/>
    </row>
    <row r="363" spans="1:26" ht="12.75" customHeight="1">
      <c r="A363" s="436"/>
      <c r="B363" s="446"/>
      <c r="C363" s="447"/>
      <c r="D363" s="436"/>
      <c r="E363" s="436"/>
      <c r="F363" s="436"/>
      <c r="G363" s="436"/>
      <c r="H363" s="436"/>
      <c r="I363" s="436"/>
      <c r="J363" s="436"/>
      <c r="K363" s="436"/>
      <c r="L363" s="436"/>
      <c r="M363" s="436"/>
      <c r="N363" s="436"/>
      <c r="O363" s="436"/>
      <c r="P363" s="436"/>
      <c r="Q363" s="436"/>
      <c r="R363" s="436"/>
      <c r="S363" s="436"/>
      <c r="T363" s="436"/>
      <c r="U363" s="436"/>
      <c r="V363" s="436"/>
      <c r="W363" s="436"/>
      <c r="X363" s="436"/>
      <c r="Y363" s="436"/>
      <c r="Z363" s="436"/>
    </row>
    <row r="364" spans="1:26" ht="12.75" customHeight="1">
      <c r="A364" s="436"/>
      <c r="B364" s="446"/>
      <c r="C364" s="447"/>
      <c r="D364" s="436"/>
      <c r="E364" s="436"/>
      <c r="F364" s="436"/>
      <c r="G364" s="436"/>
      <c r="H364" s="436"/>
      <c r="I364" s="436"/>
      <c r="J364" s="436"/>
      <c r="K364" s="436"/>
      <c r="L364" s="436"/>
      <c r="M364" s="436"/>
      <c r="N364" s="436"/>
      <c r="O364" s="436"/>
      <c r="P364" s="436"/>
      <c r="Q364" s="436"/>
      <c r="R364" s="436"/>
      <c r="S364" s="436"/>
      <c r="T364" s="436"/>
      <c r="U364" s="436"/>
      <c r="V364" s="436"/>
      <c r="W364" s="436"/>
      <c r="X364" s="436"/>
      <c r="Y364" s="436"/>
      <c r="Z364" s="436"/>
    </row>
    <row r="365" spans="1:26" ht="12.75" customHeight="1">
      <c r="A365" s="436"/>
      <c r="B365" s="446"/>
      <c r="C365" s="447"/>
      <c r="D365" s="436"/>
      <c r="E365" s="436"/>
      <c r="F365" s="436"/>
      <c r="G365" s="436"/>
      <c r="H365" s="436"/>
      <c r="I365" s="436"/>
      <c r="J365" s="436"/>
      <c r="K365" s="436"/>
      <c r="L365" s="436"/>
      <c r="M365" s="436"/>
      <c r="N365" s="436"/>
      <c r="O365" s="436"/>
      <c r="P365" s="436"/>
      <c r="Q365" s="436"/>
      <c r="R365" s="436"/>
      <c r="S365" s="436"/>
      <c r="T365" s="436"/>
      <c r="U365" s="436"/>
      <c r="V365" s="436"/>
      <c r="W365" s="436"/>
      <c r="X365" s="436"/>
      <c r="Y365" s="436"/>
      <c r="Z365" s="436"/>
    </row>
    <row r="366" spans="1:26" ht="12.75" customHeight="1">
      <c r="A366" s="436"/>
      <c r="B366" s="446"/>
      <c r="C366" s="447"/>
      <c r="D366" s="436"/>
      <c r="E366" s="436"/>
      <c r="F366" s="436"/>
      <c r="G366" s="436"/>
      <c r="H366" s="436"/>
      <c r="I366" s="436"/>
      <c r="J366" s="436"/>
      <c r="K366" s="436"/>
      <c r="L366" s="436"/>
      <c r="M366" s="436"/>
      <c r="N366" s="436"/>
      <c r="O366" s="436"/>
      <c r="P366" s="436"/>
      <c r="Q366" s="436"/>
      <c r="R366" s="436"/>
      <c r="S366" s="436"/>
      <c r="T366" s="436"/>
      <c r="U366" s="436"/>
      <c r="V366" s="436"/>
      <c r="W366" s="436"/>
      <c r="X366" s="436"/>
      <c r="Y366" s="436"/>
      <c r="Z366" s="436"/>
    </row>
    <row r="367" spans="1:26" ht="12.75" customHeight="1">
      <c r="A367" s="436"/>
      <c r="B367" s="446"/>
      <c r="C367" s="447"/>
      <c r="D367" s="436"/>
      <c r="E367" s="436"/>
      <c r="F367" s="436"/>
      <c r="G367" s="436"/>
      <c r="H367" s="436"/>
      <c r="I367" s="436"/>
      <c r="J367" s="436"/>
      <c r="K367" s="436"/>
      <c r="L367" s="436"/>
      <c r="M367" s="436"/>
      <c r="N367" s="436"/>
      <c r="O367" s="436"/>
      <c r="P367" s="436"/>
      <c r="Q367" s="436"/>
      <c r="R367" s="436"/>
      <c r="S367" s="436"/>
      <c r="T367" s="436"/>
      <c r="U367" s="436"/>
      <c r="V367" s="436"/>
      <c r="W367" s="436"/>
      <c r="X367" s="436"/>
      <c r="Y367" s="436"/>
      <c r="Z367" s="436"/>
    </row>
    <row r="368" spans="1:26" ht="12.75" customHeight="1">
      <c r="A368" s="436"/>
      <c r="B368" s="446"/>
      <c r="C368" s="447"/>
      <c r="D368" s="436"/>
      <c r="E368" s="436"/>
      <c r="F368" s="436"/>
      <c r="G368" s="436"/>
      <c r="H368" s="436"/>
      <c r="I368" s="436"/>
      <c r="J368" s="436"/>
      <c r="K368" s="436"/>
      <c r="L368" s="436"/>
      <c r="M368" s="436"/>
      <c r="N368" s="436"/>
      <c r="O368" s="436"/>
      <c r="P368" s="436"/>
      <c r="Q368" s="436"/>
      <c r="R368" s="436"/>
      <c r="S368" s="436"/>
      <c r="T368" s="436"/>
      <c r="U368" s="436"/>
      <c r="V368" s="436"/>
      <c r="W368" s="436"/>
      <c r="X368" s="436"/>
      <c r="Y368" s="436"/>
      <c r="Z368" s="436"/>
    </row>
    <row r="369" spans="1:26" ht="12.75" customHeight="1">
      <c r="A369" s="436"/>
      <c r="B369" s="446"/>
      <c r="C369" s="447"/>
      <c r="D369" s="436"/>
      <c r="E369" s="436"/>
      <c r="F369" s="436"/>
      <c r="G369" s="436"/>
      <c r="H369" s="436"/>
      <c r="I369" s="436"/>
      <c r="J369" s="436"/>
      <c r="K369" s="436"/>
      <c r="L369" s="436"/>
      <c r="M369" s="436"/>
      <c r="N369" s="436"/>
      <c r="O369" s="436"/>
      <c r="P369" s="436"/>
      <c r="Q369" s="436"/>
      <c r="R369" s="436"/>
      <c r="S369" s="436"/>
      <c r="T369" s="436"/>
      <c r="U369" s="436"/>
      <c r="V369" s="436"/>
      <c r="W369" s="436"/>
      <c r="X369" s="436"/>
      <c r="Y369" s="436"/>
      <c r="Z369" s="436"/>
    </row>
    <row r="370" spans="1:26" ht="12.75" customHeight="1">
      <c r="A370" s="436"/>
      <c r="B370" s="446"/>
      <c r="C370" s="447"/>
      <c r="D370" s="436"/>
      <c r="E370" s="436"/>
      <c r="F370" s="436"/>
      <c r="G370" s="436"/>
      <c r="H370" s="436"/>
      <c r="I370" s="436"/>
      <c r="J370" s="436"/>
      <c r="K370" s="436"/>
      <c r="L370" s="436"/>
      <c r="M370" s="436"/>
      <c r="N370" s="436"/>
      <c r="O370" s="436"/>
      <c r="P370" s="436"/>
      <c r="Q370" s="436"/>
      <c r="R370" s="436"/>
      <c r="S370" s="436"/>
      <c r="T370" s="436"/>
      <c r="U370" s="436"/>
      <c r="V370" s="436"/>
      <c r="W370" s="436"/>
      <c r="X370" s="436"/>
      <c r="Y370" s="436"/>
      <c r="Z370" s="436"/>
    </row>
    <row r="371" spans="1:26" ht="12.75" customHeight="1">
      <c r="A371" s="436"/>
      <c r="B371" s="446"/>
      <c r="C371" s="447"/>
      <c r="D371" s="436"/>
      <c r="E371" s="436"/>
      <c r="F371" s="436"/>
      <c r="G371" s="436"/>
      <c r="H371" s="436"/>
      <c r="I371" s="436"/>
      <c r="J371" s="436"/>
      <c r="K371" s="436"/>
      <c r="L371" s="436"/>
      <c r="M371" s="436"/>
      <c r="N371" s="436"/>
      <c r="O371" s="436"/>
      <c r="P371" s="436"/>
      <c r="Q371" s="436"/>
      <c r="R371" s="436"/>
      <c r="S371" s="436"/>
      <c r="T371" s="436"/>
      <c r="U371" s="436"/>
      <c r="V371" s="436"/>
      <c r="W371" s="436"/>
      <c r="X371" s="436"/>
      <c r="Y371" s="436"/>
      <c r="Z371" s="436"/>
    </row>
    <row r="372" spans="1:26" ht="12.75" customHeight="1">
      <c r="A372" s="436"/>
      <c r="B372" s="446"/>
      <c r="C372" s="447"/>
      <c r="D372" s="436"/>
      <c r="E372" s="436"/>
      <c r="F372" s="436"/>
      <c r="G372" s="436"/>
      <c r="H372" s="436"/>
      <c r="I372" s="436"/>
      <c r="J372" s="436"/>
      <c r="K372" s="436"/>
      <c r="L372" s="436"/>
      <c r="M372" s="436"/>
      <c r="N372" s="436"/>
      <c r="O372" s="436"/>
      <c r="P372" s="436"/>
      <c r="Q372" s="436"/>
      <c r="R372" s="436"/>
      <c r="S372" s="436"/>
      <c r="T372" s="436"/>
      <c r="U372" s="436"/>
      <c r="V372" s="436"/>
      <c r="W372" s="436"/>
      <c r="X372" s="436"/>
      <c r="Y372" s="436"/>
      <c r="Z372" s="436"/>
    </row>
    <row r="373" spans="1:26" ht="12.75" customHeight="1">
      <c r="A373" s="436"/>
      <c r="B373" s="446"/>
      <c r="C373" s="447"/>
      <c r="D373" s="436"/>
      <c r="E373" s="436"/>
      <c r="F373" s="436"/>
      <c r="G373" s="436"/>
      <c r="H373" s="436"/>
      <c r="I373" s="436"/>
      <c r="J373" s="436"/>
      <c r="K373" s="436"/>
      <c r="L373" s="436"/>
      <c r="M373" s="436"/>
      <c r="N373" s="436"/>
      <c r="O373" s="436"/>
      <c r="P373" s="436"/>
      <c r="Q373" s="436"/>
      <c r="R373" s="436"/>
      <c r="S373" s="436"/>
      <c r="T373" s="436"/>
      <c r="U373" s="436"/>
      <c r="V373" s="436"/>
      <c r="W373" s="436"/>
      <c r="X373" s="436"/>
      <c r="Y373" s="436"/>
      <c r="Z373" s="436"/>
    </row>
    <row r="374" spans="1:26" ht="12.75" customHeight="1">
      <c r="A374" s="436"/>
      <c r="B374" s="446"/>
      <c r="C374" s="447"/>
      <c r="D374" s="436"/>
      <c r="E374" s="436"/>
      <c r="F374" s="436"/>
      <c r="G374" s="436"/>
      <c r="H374" s="436"/>
      <c r="I374" s="436"/>
      <c r="J374" s="436"/>
      <c r="K374" s="436"/>
      <c r="L374" s="436"/>
      <c r="M374" s="436"/>
      <c r="N374" s="436"/>
      <c r="O374" s="436"/>
      <c r="P374" s="436"/>
      <c r="Q374" s="436"/>
      <c r="R374" s="436"/>
      <c r="S374" s="436"/>
      <c r="T374" s="436"/>
      <c r="U374" s="436"/>
      <c r="V374" s="436"/>
      <c r="W374" s="436"/>
      <c r="X374" s="436"/>
      <c r="Y374" s="436"/>
      <c r="Z374" s="436"/>
    </row>
    <row r="375" spans="1:26" ht="12.75" customHeight="1">
      <c r="A375" s="436"/>
      <c r="B375" s="446"/>
      <c r="C375" s="447"/>
      <c r="D375" s="436"/>
      <c r="E375" s="436"/>
      <c r="F375" s="436"/>
      <c r="G375" s="436"/>
      <c r="H375" s="436"/>
      <c r="I375" s="436"/>
      <c r="J375" s="436"/>
      <c r="K375" s="436"/>
      <c r="L375" s="436"/>
      <c r="M375" s="436"/>
      <c r="N375" s="436"/>
      <c r="O375" s="436"/>
      <c r="P375" s="436"/>
      <c r="Q375" s="436"/>
      <c r="R375" s="436"/>
      <c r="S375" s="436"/>
      <c r="T375" s="436"/>
      <c r="U375" s="436"/>
      <c r="V375" s="436"/>
      <c r="W375" s="436"/>
      <c r="X375" s="436"/>
      <c r="Y375" s="436"/>
      <c r="Z375" s="436"/>
    </row>
    <row r="376" spans="1:26" ht="12.75" customHeight="1">
      <c r="A376" s="436"/>
      <c r="B376" s="446"/>
      <c r="C376" s="447"/>
      <c r="D376" s="436"/>
      <c r="E376" s="436"/>
      <c r="F376" s="436"/>
      <c r="G376" s="436"/>
      <c r="H376" s="436"/>
      <c r="I376" s="436"/>
      <c r="J376" s="436"/>
      <c r="K376" s="436"/>
      <c r="L376" s="436"/>
      <c r="M376" s="436"/>
      <c r="N376" s="436"/>
      <c r="O376" s="436"/>
      <c r="P376" s="436"/>
      <c r="Q376" s="436"/>
      <c r="R376" s="436"/>
      <c r="S376" s="436"/>
      <c r="T376" s="436"/>
      <c r="U376" s="436"/>
      <c r="V376" s="436"/>
      <c r="W376" s="436"/>
      <c r="X376" s="436"/>
      <c r="Y376" s="436"/>
      <c r="Z376" s="436"/>
    </row>
    <row r="377" spans="1:26" ht="12.75" customHeight="1">
      <c r="A377" s="436"/>
      <c r="B377" s="446"/>
      <c r="C377" s="447"/>
      <c r="D377" s="436"/>
      <c r="E377" s="436"/>
      <c r="F377" s="436"/>
      <c r="G377" s="436"/>
      <c r="H377" s="436"/>
      <c r="I377" s="436"/>
      <c r="J377" s="436"/>
      <c r="K377" s="436"/>
      <c r="L377" s="436"/>
      <c r="M377" s="436"/>
      <c r="N377" s="436"/>
      <c r="O377" s="436"/>
      <c r="P377" s="436"/>
      <c r="Q377" s="436"/>
      <c r="R377" s="436"/>
      <c r="S377" s="436"/>
      <c r="T377" s="436"/>
      <c r="U377" s="436"/>
      <c r="V377" s="436"/>
      <c r="W377" s="436"/>
      <c r="X377" s="436"/>
      <c r="Y377" s="436"/>
      <c r="Z377" s="436"/>
    </row>
    <row r="378" spans="1:26" ht="12.75" customHeight="1">
      <c r="A378" s="436"/>
      <c r="B378" s="446"/>
      <c r="C378" s="447"/>
      <c r="D378" s="436"/>
      <c r="E378" s="436"/>
      <c r="F378" s="436"/>
      <c r="G378" s="436"/>
      <c r="H378" s="436"/>
      <c r="I378" s="436"/>
      <c r="J378" s="436"/>
      <c r="K378" s="436"/>
      <c r="L378" s="436"/>
      <c r="M378" s="436"/>
      <c r="N378" s="436"/>
      <c r="O378" s="436"/>
      <c r="P378" s="436"/>
      <c r="Q378" s="436"/>
      <c r="R378" s="436"/>
      <c r="S378" s="436"/>
      <c r="T378" s="436"/>
      <c r="U378" s="436"/>
      <c r="V378" s="436"/>
      <c r="W378" s="436"/>
      <c r="X378" s="436"/>
      <c r="Y378" s="436"/>
      <c r="Z378" s="436"/>
    </row>
    <row r="379" spans="1:26" ht="12.75" customHeight="1">
      <c r="A379" s="436"/>
      <c r="B379" s="446"/>
      <c r="C379" s="447"/>
      <c r="D379" s="436"/>
      <c r="E379" s="436"/>
      <c r="F379" s="436"/>
      <c r="G379" s="436"/>
      <c r="H379" s="436"/>
      <c r="I379" s="436"/>
      <c r="J379" s="436"/>
      <c r="K379" s="436"/>
      <c r="L379" s="436"/>
      <c r="M379" s="436"/>
      <c r="N379" s="436"/>
      <c r="O379" s="436"/>
      <c r="P379" s="436"/>
      <c r="Q379" s="436"/>
      <c r="R379" s="436"/>
      <c r="S379" s="436"/>
      <c r="T379" s="436"/>
      <c r="U379" s="436"/>
      <c r="V379" s="436"/>
      <c r="W379" s="436"/>
      <c r="X379" s="436"/>
      <c r="Y379" s="436"/>
      <c r="Z379" s="436"/>
    </row>
    <row r="380" spans="1:26" ht="12.75" customHeight="1">
      <c r="A380" s="436"/>
      <c r="B380" s="446"/>
      <c r="C380" s="447"/>
      <c r="D380" s="436"/>
      <c r="E380" s="436"/>
      <c r="F380" s="436"/>
      <c r="G380" s="436"/>
      <c r="H380" s="436"/>
      <c r="I380" s="436"/>
      <c r="J380" s="436"/>
      <c r="K380" s="436"/>
      <c r="L380" s="436"/>
      <c r="M380" s="436"/>
      <c r="N380" s="436"/>
      <c r="O380" s="436"/>
      <c r="P380" s="436"/>
      <c r="Q380" s="436"/>
      <c r="R380" s="436"/>
      <c r="S380" s="436"/>
      <c r="T380" s="436"/>
      <c r="U380" s="436"/>
      <c r="V380" s="436"/>
      <c r="W380" s="436"/>
      <c r="X380" s="436"/>
      <c r="Y380" s="436"/>
      <c r="Z380" s="436"/>
    </row>
    <row r="381" spans="1:26" ht="12.75" customHeight="1">
      <c r="A381" s="436"/>
      <c r="B381" s="446"/>
      <c r="C381" s="447"/>
      <c r="D381" s="436"/>
      <c r="E381" s="436"/>
      <c r="F381" s="436"/>
      <c r="G381" s="436"/>
      <c r="H381" s="436"/>
      <c r="I381" s="436"/>
      <c r="J381" s="436"/>
      <c r="K381" s="436"/>
      <c r="L381" s="436"/>
      <c r="M381" s="436"/>
      <c r="N381" s="436"/>
      <c r="O381" s="436"/>
      <c r="P381" s="436"/>
      <c r="Q381" s="436"/>
      <c r="R381" s="436"/>
      <c r="S381" s="436"/>
      <c r="T381" s="436"/>
      <c r="U381" s="436"/>
      <c r="V381" s="436"/>
      <c r="W381" s="436"/>
      <c r="X381" s="436"/>
      <c r="Y381" s="436"/>
      <c r="Z381" s="436"/>
    </row>
    <row r="382" spans="1:26" ht="12.75" customHeight="1">
      <c r="A382" s="436"/>
      <c r="B382" s="446"/>
      <c r="C382" s="447"/>
      <c r="D382" s="436"/>
      <c r="E382" s="436"/>
      <c r="F382" s="436"/>
      <c r="G382" s="436"/>
      <c r="H382" s="436"/>
      <c r="I382" s="436"/>
      <c r="J382" s="436"/>
      <c r="K382" s="436"/>
      <c r="L382" s="436"/>
      <c r="M382" s="436"/>
      <c r="N382" s="436"/>
      <c r="O382" s="436"/>
      <c r="P382" s="436"/>
      <c r="Q382" s="436"/>
      <c r="R382" s="436"/>
      <c r="S382" s="436"/>
      <c r="T382" s="436"/>
      <c r="U382" s="436"/>
      <c r="V382" s="436"/>
      <c r="W382" s="436"/>
      <c r="X382" s="436"/>
      <c r="Y382" s="436"/>
      <c r="Z382" s="436"/>
    </row>
    <row r="383" spans="1:26" ht="12.75" customHeight="1">
      <c r="A383" s="436"/>
      <c r="B383" s="446"/>
      <c r="C383" s="447"/>
      <c r="D383" s="436"/>
      <c r="E383" s="436"/>
      <c r="F383" s="436"/>
      <c r="G383" s="436"/>
      <c r="H383" s="436"/>
      <c r="I383" s="436"/>
      <c r="J383" s="436"/>
      <c r="K383" s="436"/>
      <c r="L383" s="436"/>
      <c r="M383" s="436"/>
      <c r="N383" s="436"/>
      <c r="O383" s="436"/>
      <c r="P383" s="436"/>
      <c r="Q383" s="436"/>
      <c r="R383" s="436"/>
      <c r="S383" s="436"/>
      <c r="T383" s="436"/>
      <c r="U383" s="436"/>
      <c r="V383" s="436"/>
      <c r="W383" s="436"/>
      <c r="X383" s="436"/>
      <c r="Y383" s="436"/>
      <c r="Z383" s="436"/>
    </row>
    <row r="384" spans="1:26" ht="12.75" customHeight="1">
      <c r="A384" s="436"/>
      <c r="B384" s="446"/>
      <c r="C384" s="447"/>
      <c r="D384" s="436"/>
      <c r="E384" s="436"/>
      <c r="F384" s="436"/>
      <c r="G384" s="436"/>
      <c r="H384" s="436"/>
      <c r="I384" s="436"/>
      <c r="J384" s="436"/>
      <c r="K384" s="436"/>
      <c r="L384" s="436"/>
      <c r="M384" s="436"/>
      <c r="N384" s="436"/>
      <c r="O384" s="436"/>
      <c r="P384" s="436"/>
      <c r="Q384" s="436"/>
      <c r="R384" s="436"/>
      <c r="S384" s="436"/>
      <c r="T384" s="436"/>
      <c r="U384" s="436"/>
      <c r="V384" s="436"/>
      <c r="W384" s="436"/>
      <c r="X384" s="436"/>
      <c r="Y384" s="436"/>
      <c r="Z384" s="436"/>
    </row>
    <row r="385" spans="1:26" ht="12.75" customHeight="1">
      <c r="A385" s="436"/>
      <c r="B385" s="446"/>
      <c r="C385" s="447"/>
      <c r="D385" s="436"/>
      <c r="E385" s="436"/>
      <c r="F385" s="436"/>
      <c r="G385" s="436"/>
      <c r="H385" s="436"/>
      <c r="I385" s="436"/>
      <c r="J385" s="436"/>
      <c r="K385" s="436"/>
      <c r="L385" s="436"/>
      <c r="M385" s="436"/>
      <c r="N385" s="436"/>
      <c r="O385" s="436"/>
      <c r="P385" s="436"/>
      <c r="Q385" s="436"/>
      <c r="R385" s="436"/>
      <c r="S385" s="436"/>
      <c r="T385" s="436"/>
      <c r="U385" s="436"/>
      <c r="V385" s="436"/>
      <c r="W385" s="436"/>
      <c r="X385" s="436"/>
      <c r="Y385" s="436"/>
      <c r="Z385" s="436"/>
    </row>
    <row r="386" spans="1:26" ht="12.75" customHeight="1">
      <c r="A386" s="436"/>
      <c r="B386" s="446"/>
      <c r="C386" s="447"/>
      <c r="D386" s="436"/>
      <c r="E386" s="436"/>
      <c r="F386" s="436"/>
      <c r="G386" s="436"/>
      <c r="H386" s="436"/>
      <c r="I386" s="436"/>
      <c r="J386" s="436"/>
      <c r="K386" s="436"/>
      <c r="L386" s="436"/>
      <c r="M386" s="436"/>
      <c r="N386" s="436"/>
      <c r="O386" s="436"/>
      <c r="P386" s="436"/>
      <c r="Q386" s="436"/>
      <c r="R386" s="436"/>
      <c r="S386" s="436"/>
      <c r="T386" s="436"/>
      <c r="U386" s="436"/>
      <c r="V386" s="436"/>
      <c r="W386" s="436"/>
      <c r="X386" s="436"/>
      <c r="Y386" s="436"/>
      <c r="Z386" s="436"/>
    </row>
    <row r="387" spans="1:26" ht="12.75" customHeight="1">
      <c r="A387" s="436"/>
      <c r="B387" s="446"/>
      <c r="C387" s="447"/>
      <c r="D387" s="436"/>
      <c r="E387" s="436"/>
      <c r="F387" s="436"/>
      <c r="G387" s="436"/>
      <c r="H387" s="436"/>
      <c r="I387" s="436"/>
      <c r="J387" s="436"/>
      <c r="K387" s="436"/>
      <c r="L387" s="436"/>
      <c r="M387" s="436"/>
      <c r="N387" s="436"/>
      <c r="O387" s="436"/>
      <c r="P387" s="436"/>
      <c r="Q387" s="436"/>
      <c r="R387" s="436"/>
      <c r="S387" s="436"/>
      <c r="T387" s="436"/>
      <c r="U387" s="436"/>
      <c r="V387" s="436"/>
      <c r="W387" s="436"/>
      <c r="X387" s="436"/>
      <c r="Y387" s="436"/>
      <c r="Z387" s="436"/>
    </row>
    <row r="388" spans="1:26" ht="12.75" customHeight="1">
      <c r="A388" s="436"/>
      <c r="B388" s="446"/>
      <c r="C388" s="447"/>
      <c r="D388" s="436"/>
      <c r="E388" s="436"/>
      <c r="F388" s="436"/>
      <c r="G388" s="436"/>
      <c r="H388" s="436"/>
      <c r="I388" s="436"/>
      <c r="J388" s="436"/>
      <c r="K388" s="436"/>
      <c r="L388" s="436"/>
      <c r="M388" s="436"/>
      <c r="N388" s="436"/>
      <c r="O388" s="436"/>
      <c r="P388" s="436"/>
      <c r="Q388" s="436"/>
      <c r="R388" s="436"/>
      <c r="S388" s="436"/>
      <c r="T388" s="436"/>
      <c r="U388" s="436"/>
      <c r="V388" s="436"/>
      <c r="W388" s="436"/>
      <c r="X388" s="436"/>
      <c r="Y388" s="436"/>
      <c r="Z388" s="436"/>
    </row>
    <row r="389" spans="1:26" ht="12.75" customHeight="1">
      <c r="A389" s="436"/>
      <c r="B389" s="446"/>
      <c r="C389" s="447"/>
      <c r="D389" s="436"/>
      <c r="E389" s="436"/>
      <c r="F389" s="436"/>
      <c r="G389" s="436"/>
      <c r="H389" s="436"/>
      <c r="I389" s="436"/>
      <c r="J389" s="436"/>
      <c r="K389" s="436"/>
      <c r="L389" s="436"/>
      <c r="M389" s="436"/>
      <c r="N389" s="436"/>
      <c r="O389" s="436"/>
      <c r="P389" s="436"/>
      <c r="Q389" s="436"/>
      <c r="R389" s="436"/>
      <c r="S389" s="436"/>
      <c r="T389" s="436"/>
      <c r="U389" s="436"/>
      <c r="V389" s="436"/>
      <c r="W389" s="436"/>
      <c r="X389" s="436"/>
      <c r="Y389" s="436"/>
      <c r="Z389" s="436"/>
    </row>
    <row r="390" spans="1:26" ht="12.75" customHeight="1">
      <c r="A390" s="436"/>
      <c r="B390" s="446"/>
      <c r="C390" s="447"/>
      <c r="D390" s="436"/>
      <c r="E390" s="436"/>
      <c r="F390" s="436"/>
      <c r="G390" s="436"/>
      <c r="H390" s="436"/>
      <c r="I390" s="436"/>
      <c r="J390" s="436"/>
      <c r="K390" s="436"/>
      <c r="L390" s="436"/>
      <c r="M390" s="436"/>
      <c r="N390" s="436"/>
      <c r="O390" s="436"/>
      <c r="P390" s="436"/>
      <c r="Q390" s="436"/>
      <c r="R390" s="436"/>
      <c r="S390" s="436"/>
      <c r="T390" s="436"/>
      <c r="U390" s="436"/>
      <c r="V390" s="436"/>
      <c r="W390" s="436"/>
      <c r="X390" s="436"/>
      <c r="Y390" s="436"/>
      <c r="Z390" s="436"/>
    </row>
    <row r="391" spans="1:26" ht="12.75" customHeight="1">
      <c r="A391" s="436"/>
      <c r="B391" s="446"/>
      <c r="C391" s="447"/>
      <c r="D391" s="436"/>
      <c r="E391" s="436"/>
      <c r="F391" s="436"/>
      <c r="G391" s="436"/>
      <c r="H391" s="436"/>
      <c r="I391" s="436"/>
      <c r="J391" s="436"/>
      <c r="K391" s="436"/>
      <c r="L391" s="436"/>
      <c r="M391" s="436"/>
      <c r="N391" s="436"/>
      <c r="O391" s="436"/>
      <c r="P391" s="436"/>
      <c r="Q391" s="436"/>
      <c r="R391" s="436"/>
      <c r="S391" s="436"/>
      <c r="T391" s="436"/>
      <c r="U391" s="436"/>
      <c r="V391" s="436"/>
      <c r="W391" s="436"/>
      <c r="X391" s="436"/>
      <c r="Y391" s="436"/>
      <c r="Z391" s="436"/>
    </row>
    <row r="392" spans="1:26" ht="12.75" customHeight="1">
      <c r="A392" s="436"/>
      <c r="B392" s="446"/>
      <c r="C392" s="447"/>
      <c r="D392" s="436"/>
      <c r="E392" s="436"/>
      <c r="F392" s="436"/>
      <c r="G392" s="436"/>
      <c r="H392" s="436"/>
      <c r="I392" s="436"/>
      <c r="J392" s="436"/>
      <c r="K392" s="436"/>
      <c r="L392" s="436"/>
      <c r="M392" s="436"/>
      <c r="N392" s="436"/>
      <c r="O392" s="436"/>
      <c r="P392" s="436"/>
      <c r="Q392" s="436"/>
      <c r="R392" s="436"/>
      <c r="S392" s="436"/>
      <c r="T392" s="436"/>
      <c r="U392" s="436"/>
      <c r="V392" s="436"/>
      <c r="W392" s="436"/>
      <c r="X392" s="436"/>
      <c r="Y392" s="436"/>
      <c r="Z392" s="436"/>
    </row>
    <row r="393" spans="1:26" ht="12.75" customHeight="1">
      <c r="A393" s="436"/>
      <c r="B393" s="446"/>
      <c r="C393" s="447"/>
      <c r="D393" s="436"/>
      <c r="E393" s="436"/>
      <c r="F393" s="436"/>
      <c r="G393" s="436"/>
      <c r="H393" s="436"/>
      <c r="I393" s="436"/>
      <c r="J393" s="436"/>
      <c r="K393" s="436"/>
      <c r="L393" s="436"/>
      <c r="M393" s="436"/>
      <c r="N393" s="436"/>
      <c r="O393" s="436"/>
      <c r="P393" s="436"/>
      <c r="Q393" s="436"/>
      <c r="R393" s="436"/>
      <c r="S393" s="436"/>
      <c r="T393" s="436"/>
      <c r="U393" s="436"/>
      <c r="V393" s="436"/>
      <c r="W393" s="436"/>
      <c r="X393" s="436"/>
      <c r="Y393" s="436"/>
      <c r="Z393" s="436"/>
    </row>
    <row r="394" spans="1:26" ht="12.75" customHeight="1">
      <c r="A394" s="436"/>
      <c r="B394" s="446"/>
      <c r="C394" s="447"/>
      <c r="D394" s="436"/>
      <c r="E394" s="436"/>
      <c r="F394" s="436"/>
      <c r="G394" s="436"/>
      <c r="H394" s="436"/>
      <c r="I394" s="436"/>
      <c r="J394" s="436"/>
      <c r="K394" s="436"/>
      <c r="L394" s="436"/>
      <c r="M394" s="436"/>
      <c r="N394" s="436"/>
      <c r="O394" s="436"/>
      <c r="P394" s="436"/>
      <c r="Q394" s="436"/>
      <c r="R394" s="436"/>
      <c r="S394" s="436"/>
      <c r="T394" s="436"/>
      <c r="U394" s="436"/>
      <c r="V394" s="436"/>
      <c r="W394" s="436"/>
      <c r="X394" s="436"/>
      <c r="Y394" s="436"/>
      <c r="Z394" s="436"/>
    </row>
    <row r="395" spans="1:26" ht="12.75" customHeight="1">
      <c r="A395" s="436"/>
      <c r="B395" s="446"/>
      <c r="C395" s="447"/>
      <c r="D395" s="436"/>
      <c r="E395" s="436"/>
      <c r="F395" s="436"/>
      <c r="G395" s="436"/>
      <c r="H395" s="436"/>
      <c r="I395" s="436"/>
      <c r="J395" s="436"/>
      <c r="K395" s="436"/>
      <c r="L395" s="436"/>
      <c r="M395" s="436"/>
      <c r="N395" s="436"/>
      <c r="O395" s="436"/>
      <c r="P395" s="436"/>
      <c r="Q395" s="436"/>
      <c r="R395" s="436"/>
      <c r="S395" s="436"/>
      <c r="T395" s="436"/>
      <c r="U395" s="436"/>
      <c r="V395" s="436"/>
      <c r="W395" s="436"/>
      <c r="X395" s="436"/>
      <c r="Y395" s="436"/>
      <c r="Z395" s="436"/>
    </row>
    <row r="396" spans="1:26" ht="12.75" customHeight="1">
      <c r="A396" s="436"/>
      <c r="B396" s="446"/>
      <c r="C396" s="447"/>
      <c r="D396" s="436"/>
      <c r="E396" s="436"/>
      <c r="F396" s="436"/>
      <c r="G396" s="436"/>
      <c r="H396" s="436"/>
      <c r="I396" s="436"/>
      <c r="J396" s="436"/>
      <c r="K396" s="436"/>
      <c r="L396" s="436"/>
      <c r="M396" s="436"/>
      <c r="N396" s="436"/>
      <c r="O396" s="436"/>
      <c r="P396" s="436"/>
      <c r="Q396" s="436"/>
      <c r="R396" s="436"/>
      <c r="S396" s="436"/>
      <c r="T396" s="436"/>
      <c r="U396" s="436"/>
      <c r="V396" s="436"/>
      <c r="W396" s="436"/>
      <c r="X396" s="436"/>
      <c r="Y396" s="436"/>
      <c r="Z396" s="436"/>
    </row>
    <row r="397" spans="1:26" ht="12.75" customHeight="1">
      <c r="A397" s="436"/>
      <c r="B397" s="446"/>
      <c r="C397" s="447"/>
      <c r="D397" s="436"/>
      <c r="E397" s="436"/>
      <c r="F397" s="436"/>
      <c r="G397" s="436"/>
      <c r="H397" s="436"/>
      <c r="I397" s="436"/>
      <c r="J397" s="436"/>
      <c r="K397" s="436"/>
      <c r="L397" s="436"/>
      <c r="M397" s="436"/>
      <c r="N397" s="436"/>
      <c r="O397" s="436"/>
      <c r="P397" s="436"/>
      <c r="Q397" s="436"/>
      <c r="R397" s="436"/>
      <c r="S397" s="436"/>
      <c r="T397" s="436"/>
      <c r="U397" s="436"/>
      <c r="V397" s="436"/>
      <c r="W397" s="436"/>
      <c r="X397" s="436"/>
      <c r="Y397" s="436"/>
      <c r="Z397" s="436"/>
    </row>
    <row r="398" spans="1:26" ht="12.75" customHeight="1">
      <c r="A398" s="436"/>
      <c r="B398" s="446"/>
      <c r="C398" s="447"/>
      <c r="D398" s="436"/>
      <c r="E398" s="436"/>
      <c r="F398" s="436"/>
      <c r="G398" s="436"/>
      <c r="H398" s="436"/>
      <c r="I398" s="436"/>
      <c r="J398" s="436"/>
      <c r="K398" s="436"/>
      <c r="L398" s="436"/>
      <c r="M398" s="436"/>
      <c r="N398" s="436"/>
      <c r="O398" s="436"/>
      <c r="P398" s="436"/>
      <c r="Q398" s="436"/>
      <c r="R398" s="436"/>
      <c r="S398" s="436"/>
      <c r="T398" s="436"/>
      <c r="U398" s="436"/>
      <c r="V398" s="436"/>
      <c r="W398" s="436"/>
      <c r="X398" s="436"/>
      <c r="Y398" s="436"/>
      <c r="Z398" s="436"/>
    </row>
    <row r="399" spans="1:26" ht="12.75" customHeight="1">
      <c r="A399" s="436"/>
      <c r="B399" s="446"/>
      <c r="C399" s="447"/>
      <c r="D399" s="436"/>
      <c r="E399" s="436"/>
      <c r="F399" s="436"/>
      <c r="G399" s="436"/>
      <c r="H399" s="436"/>
      <c r="I399" s="436"/>
      <c r="J399" s="436"/>
      <c r="K399" s="436"/>
      <c r="L399" s="436"/>
      <c r="M399" s="436"/>
      <c r="N399" s="436"/>
      <c r="O399" s="436"/>
      <c r="P399" s="436"/>
      <c r="Q399" s="436"/>
      <c r="R399" s="436"/>
      <c r="S399" s="436"/>
      <c r="T399" s="436"/>
      <c r="U399" s="436"/>
      <c r="V399" s="436"/>
      <c r="W399" s="436"/>
      <c r="X399" s="436"/>
      <c r="Y399" s="436"/>
      <c r="Z399" s="436"/>
    </row>
    <row r="400" spans="1:26" ht="12.75" customHeight="1">
      <c r="A400" s="436"/>
      <c r="B400" s="446"/>
      <c r="C400" s="447"/>
      <c r="D400" s="436"/>
      <c r="E400" s="436"/>
      <c r="F400" s="436"/>
      <c r="G400" s="436"/>
      <c r="H400" s="436"/>
      <c r="I400" s="436"/>
      <c r="J400" s="436"/>
      <c r="K400" s="436"/>
      <c r="L400" s="436"/>
      <c r="M400" s="436"/>
      <c r="N400" s="436"/>
      <c r="O400" s="436"/>
      <c r="P400" s="436"/>
      <c r="Q400" s="436"/>
      <c r="R400" s="436"/>
      <c r="S400" s="436"/>
      <c r="T400" s="436"/>
      <c r="U400" s="436"/>
      <c r="V400" s="436"/>
      <c r="W400" s="436"/>
      <c r="X400" s="436"/>
      <c r="Y400" s="436"/>
      <c r="Z400" s="436"/>
    </row>
    <row r="401" spans="1:26" ht="12.75" customHeight="1">
      <c r="A401" s="436"/>
      <c r="B401" s="446"/>
      <c r="C401" s="447"/>
      <c r="D401" s="436"/>
      <c r="E401" s="436"/>
      <c r="F401" s="436"/>
      <c r="G401" s="436"/>
      <c r="H401" s="436"/>
      <c r="I401" s="436"/>
      <c r="J401" s="436"/>
      <c r="K401" s="436"/>
      <c r="L401" s="436"/>
      <c r="M401" s="436"/>
      <c r="N401" s="436"/>
      <c r="O401" s="436"/>
      <c r="P401" s="436"/>
      <c r="Q401" s="436"/>
      <c r="R401" s="436"/>
      <c r="S401" s="436"/>
      <c r="T401" s="436"/>
      <c r="U401" s="436"/>
      <c r="V401" s="436"/>
      <c r="W401" s="436"/>
      <c r="X401" s="436"/>
      <c r="Y401" s="436"/>
      <c r="Z401" s="436"/>
    </row>
    <row r="402" spans="1:26" ht="12.75" customHeight="1">
      <c r="A402" s="436"/>
      <c r="B402" s="446"/>
      <c r="C402" s="447"/>
      <c r="D402" s="436"/>
      <c r="E402" s="436"/>
      <c r="F402" s="436"/>
      <c r="G402" s="436"/>
      <c r="H402" s="436"/>
      <c r="I402" s="436"/>
      <c r="J402" s="436"/>
      <c r="K402" s="436"/>
      <c r="L402" s="436"/>
      <c r="M402" s="436"/>
      <c r="N402" s="436"/>
      <c r="O402" s="436"/>
      <c r="P402" s="436"/>
      <c r="Q402" s="436"/>
      <c r="R402" s="436"/>
      <c r="S402" s="436"/>
      <c r="T402" s="436"/>
      <c r="U402" s="436"/>
      <c r="V402" s="436"/>
      <c r="W402" s="436"/>
      <c r="X402" s="436"/>
      <c r="Y402" s="436"/>
      <c r="Z402" s="436"/>
    </row>
    <row r="403" spans="1:26" ht="12.75" customHeight="1">
      <c r="A403" s="436"/>
      <c r="B403" s="446"/>
      <c r="C403" s="447"/>
      <c r="D403" s="436"/>
      <c r="E403" s="436"/>
      <c r="F403" s="436"/>
      <c r="G403" s="436"/>
      <c r="H403" s="436"/>
      <c r="I403" s="436"/>
      <c r="J403" s="436"/>
      <c r="K403" s="436"/>
      <c r="L403" s="436"/>
      <c r="M403" s="436"/>
      <c r="N403" s="436"/>
      <c r="O403" s="436"/>
      <c r="P403" s="436"/>
      <c r="Q403" s="436"/>
      <c r="R403" s="436"/>
      <c r="S403" s="436"/>
      <c r="T403" s="436"/>
      <c r="U403" s="436"/>
      <c r="V403" s="436"/>
      <c r="W403" s="436"/>
      <c r="X403" s="436"/>
      <c r="Y403" s="436"/>
      <c r="Z403" s="436"/>
    </row>
    <row r="404" spans="1:26" ht="12.75" customHeight="1">
      <c r="A404" s="436"/>
      <c r="B404" s="446"/>
      <c r="C404" s="447"/>
      <c r="D404" s="436"/>
      <c r="E404" s="436"/>
      <c r="F404" s="436"/>
      <c r="G404" s="436"/>
      <c r="H404" s="436"/>
      <c r="I404" s="436"/>
      <c r="J404" s="436"/>
      <c r="K404" s="436"/>
      <c r="L404" s="436"/>
      <c r="M404" s="436"/>
      <c r="N404" s="436"/>
      <c r="O404" s="436"/>
      <c r="P404" s="436"/>
      <c r="Q404" s="436"/>
      <c r="R404" s="436"/>
      <c r="S404" s="436"/>
      <c r="T404" s="436"/>
      <c r="U404" s="436"/>
      <c r="V404" s="436"/>
      <c r="W404" s="436"/>
      <c r="X404" s="436"/>
      <c r="Y404" s="436"/>
      <c r="Z404" s="436"/>
    </row>
    <row r="405" spans="1:26" ht="12.75" customHeight="1">
      <c r="A405" s="436"/>
      <c r="B405" s="446"/>
      <c r="C405" s="447"/>
      <c r="D405" s="436"/>
      <c r="E405" s="436"/>
      <c r="F405" s="436"/>
      <c r="G405" s="436"/>
      <c r="H405" s="436"/>
      <c r="I405" s="436"/>
      <c r="J405" s="436"/>
      <c r="K405" s="436"/>
      <c r="L405" s="436"/>
      <c r="M405" s="436"/>
      <c r="N405" s="436"/>
      <c r="O405" s="436"/>
      <c r="P405" s="436"/>
      <c r="Q405" s="436"/>
      <c r="R405" s="436"/>
      <c r="S405" s="436"/>
      <c r="T405" s="436"/>
      <c r="U405" s="436"/>
      <c r="V405" s="436"/>
      <c r="W405" s="436"/>
      <c r="X405" s="436"/>
      <c r="Y405" s="436"/>
      <c r="Z405" s="436"/>
    </row>
    <row r="406" spans="1:26" ht="12.75" customHeight="1">
      <c r="A406" s="436"/>
      <c r="B406" s="446"/>
      <c r="C406" s="447"/>
      <c r="D406" s="436"/>
      <c r="E406" s="436"/>
      <c r="F406" s="436"/>
      <c r="G406" s="436"/>
      <c r="H406" s="436"/>
      <c r="I406" s="436"/>
      <c r="J406" s="436"/>
      <c r="K406" s="436"/>
      <c r="L406" s="436"/>
      <c r="M406" s="436"/>
      <c r="N406" s="436"/>
      <c r="O406" s="436"/>
      <c r="P406" s="436"/>
      <c r="Q406" s="436"/>
      <c r="R406" s="436"/>
      <c r="S406" s="436"/>
      <c r="T406" s="436"/>
      <c r="U406" s="436"/>
      <c r="V406" s="436"/>
      <c r="W406" s="436"/>
      <c r="X406" s="436"/>
      <c r="Y406" s="436"/>
      <c r="Z406" s="436"/>
    </row>
    <row r="407" spans="1:26" ht="12.75" customHeight="1">
      <c r="A407" s="436"/>
      <c r="B407" s="446"/>
      <c r="C407" s="447"/>
      <c r="D407" s="436"/>
      <c r="E407" s="436"/>
      <c r="F407" s="436"/>
      <c r="G407" s="436"/>
      <c r="H407" s="436"/>
      <c r="I407" s="436"/>
      <c r="J407" s="436"/>
      <c r="K407" s="436"/>
      <c r="L407" s="436"/>
      <c r="M407" s="436"/>
      <c r="N407" s="436"/>
      <c r="O407" s="436"/>
      <c r="P407" s="436"/>
      <c r="Q407" s="436"/>
      <c r="R407" s="436"/>
      <c r="S407" s="436"/>
      <c r="T407" s="436"/>
      <c r="U407" s="436"/>
      <c r="V407" s="436"/>
      <c r="W407" s="436"/>
      <c r="X407" s="436"/>
      <c r="Y407" s="436"/>
      <c r="Z407" s="436"/>
    </row>
    <row r="408" spans="1:26" ht="12.75" customHeight="1">
      <c r="A408" s="436"/>
      <c r="B408" s="446"/>
      <c r="C408" s="447"/>
      <c r="D408" s="436"/>
      <c r="E408" s="436"/>
      <c r="F408" s="436"/>
      <c r="G408" s="436"/>
      <c r="H408" s="436"/>
      <c r="I408" s="436"/>
      <c r="J408" s="436"/>
      <c r="K408" s="436"/>
      <c r="L408" s="436"/>
      <c r="M408" s="436"/>
      <c r="N408" s="436"/>
      <c r="O408" s="436"/>
      <c r="P408" s="436"/>
      <c r="Q408" s="436"/>
      <c r="R408" s="436"/>
      <c r="S408" s="436"/>
      <c r="T408" s="436"/>
      <c r="U408" s="436"/>
      <c r="V408" s="436"/>
      <c r="W408" s="436"/>
      <c r="X408" s="436"/>
      <c r="Y408" s="436"/>
      <c r="Z408" s="436"/>
    </row>
    <row r="409" spans="1:26" ht="12.75" customHeight="1">
      <c r="A409" s="436"/>
      <c r="B409" s="446"/>
      <c r="C409" s="447"/>
      <c r="D409" s="436"/>
      <c r="E409" s="436"/>
      <c r="F409" s="436"/>
      <c r="G409" s="436"/>
      <c r="H409" s="436"/>
      <c r="I409" s="436"/>
      <c r="J409" s="436"/>
      <c r="K409" s="436"/>
      <c r="L409" s="436"/>
      <c r="M409" s="436"/>
      <c r="N409" s="436"/>
      <c r="O409" s="436"/>
      <c r="P409" s="436"/>
      <c r="Q409" s="436"/>
      <c r="R409" s="436"/>
      <c r="S409" s="436"/>
      <c r="T409" s="436"/>
      <c r="U409" s="436"/>
      <c r="V409" s="436"/>
      <c r="W409" s="436"/>
      <c r="X409" s="436"/>
      <c r="Y409" s="436"/>
      <c r="Z409" s="436"/>
    </row>
    <row r="410" spans="1:26" ht="12.75" customHeight="1">
      <c r="A410" s="436"/>
      <c r="B410" s="446"/>
      <c r="C410" s="447"/>
      <c r="D410" s="436"/>
      <c r="E410" s="436"/>
      <c r="F410" s="436"/>
      <c r="G410" s="436"/>
      <c r="H410" s="436"/>
      <c r="I410" s="436"/>
      <c r="J410" s="436"/>
      <c r="K410" s="436"/>
      <c r="L410" s="436"/>
      <c r="M410" s="436"/>
      <c r="N410" s="436"/>
      <c r="O410" s="436"/>
      <c r="P410" s="436"/>
      <c r="Q410" s="436"/>
      <c r="R410" s="436"/>
      <c r="S410" s="436"/>
      <c r="T410" s="436"/>
      <c r="U410" s="436"/>
      <c r="V410" s="436"/>
      <c r="W410" s="436"/>
      <c r="X410" s="436"/>
      <c r="Y410" s="436"/>
      <c r="Z410" s="436"/>
    </row>
    <row r="411" spans="1:26" ht="12.75" customHeight="1">
      <c r="A411" s="436"/>
      <c r="B411" s="446"/>
      <c r="C411" s="447"/>
      <c r="D411" s="436"/>
      <c r="E411" s="436"/>
      <c r="F411" s="436"/>
      <c r="G411" s="436"/>
      <c r="H411" s="436"/>
      <c r="I411" s="436"/>
      <c r="J411" s="436"/>
      <c r="K411" s="436"/>
      <c r="L411" s="436"/>
      <c r="M411" s="436"/>
      <c r="N411" s="436"/>
      <c r="O411" s="436"/>
      <c r="P411" s="436"/>
      <c r="Q411" s="436"/>
      <c r="R411" s="436"/>
      <c r="S411" s="436"/>
      <c r="T411" s="436"/>
      <c r="U411" s="436"/>
      <c r="V411" s="436"/>
      <c r="W411" s="436"/>
      <c r="X411" s="436"/>
      <c r="Y411" s="436"/>
      <c r="Z411" s="436"/>
    </row>
    <row r="412" spans="1:26" ht="12.75" customHeight="1">
      <c r="A412" s="436"/>
      <c r="B412" s="446"/>
      <c r="C412" s="447"/>
      <c r="D412" s="436"/>
      <c r="E412" s="436"/>
      <c r="F412" s="436"/>
      <c r="G412" s="436"/>
      <c r="H412" s="436"/>
      <c r="I412" s="436"/>
      <c r="J412" s="436"/>
      <c r="K412" s="436"/>
      <c r="L412" s="436"/>
      <c r="M412" s="436"/>
      <c r="N412" s="436"/>
      <c r="O412" s="436"/>
      <c r="P412" s="436"/>
      <c r="Q412" s="436"/>
      <c r="R412" s="436"/>
      <c r="S412" s="436"/>
      <c r="T412" s="436"/>
      <c r="U412" s="436"/>
      <c r="V412" s="436"/>
      <c r="W412" s="436"/>
      <c r="X412" s="436"/>
      <c r="Y412" s="436"/>
      <c r="Z412" s="436"/>
    </row>
    <row r="413" spans="1:26" ht="12.75" customHeight="1">
      <c r="A413" s="436"/>
      <c r="B413" s="446"/>
      <c r="C413" s="447"/>
      <c r="D413" s="436"/>
      <c r="E413" s="436"/>
      <c r="F413" s="436"/>
      <c r="G413" s="436"/>
      <c r="H413" s="436"/>
      <c r="I413" s="436"/>
      <c r="J413" s="436"/>
      <c r="K413" s="436"/>
      <c r="L413" s="436"/>
      <c r="M413" s="436"/>
      <c r="N413" s="436"/>
      <c r="O413" s="436"/>
      <c r="P413" s="436"/>
      <c r="Q413" s="436"/>
      <c r="R413" s="436"/>
      <c r="S413" s="436"/>
      <c r="T413" s="436"/>
      <c r="U413" s="436"/>
      <c r="V413" s="436"/>
      <c r="W413" s="436"/>
      <c r="X413" s="436"/>
      <c r="Y413" s="436"/>
      <c r="Z413" s="436"/>
    </row>
    <row r="414" spans="1:26" ht="12.75" customHeight="1">
      <c r="A414" s="436"/>
      <c r="B414" s="446"/>
      <c r="C414" s="447"/>
      <c r="D414" s="436"/>
      <c r="E414" s="436"/>
      <c r="F414" s="436"/>
      <c r="G414" s="436"/>
      <c r="H414" s="436"/>
      <c r="I414" s="436"/>
      <c r="J414" s="436"/>
      <c r="K414" s="436"/>
      <c r="L414" s="436"/>
      <c r="M414" s="436"/>
      <c r="N414" s="436"/>
      <c r="O414" s="436"/>
      <c r="P414" s="436"/>
      <c r="Q414" s="436"/>
      <c r="R414" s="436"/>
      <c r="S414" s="436"/>
      <c r="T414" s="436"/>
      <c r="U414" s="436"/>
      <c r="V414" s="436"/>
      <c r="W414" s="436"/>
      <c r="X414" s="436"/>
      <c r="Y414" s="436"/>
      <c r="Z414" s="436"/>
    </row>
    <row r="415" spans="1:26" ht="12.75" customHeight="1">
      <c r="A415" s="436"/>
      <c r="B415" s="446"/>
      <c r="C415" s="447"/>
      <c r="D415" s="436"/>
      <c r="E415" s="436"/>
      <c r="F415" s="436"/>
      <c r="G415" s="436"/>
      <c r="H415" s="436"/>
      <c r="I415" s="436"/>
      <c r="J415" s="436"/>
      <c r="K415" s="436"/>
      <c r="L415" s="436"/>
      <c r="M415" s="436"/>
      <c r="N415" s="436"/>
      <c r="O415" s="436"/>
      <c r="P415" s="436"/>
      <c r="Q415" s="436"/>
      <c r="R415" s="436"/>
      <c r="S415" s="436"/>
      <c r="T415" s="436"/>
      <c r="U415" s="436"/>
      <c r="V415" s="436"/>
      <c r="W415" s="436"/>
      <c r="X415" s="436"/>
      <c r="Y415" s="436"/>
      <c r="Z415" s="436"/>
    </row>
    <row r="416" spans="1:26" ht="12.75" customHeight="1">
      <c r="A416" s="436"/>
      <c r="B416" s="446"/>
      <c r="C416" s="447"/>
      <c r="D416" s="436"/>
      <c r="E416" s="436"/>
      <c r="F416" s="436"/>
      <c r="G416" s="436"/>
      <c r="H416" s="436"/>
      <c r="I416" s="436"/>
      <c r="J416" s="436"/>
      <c r="K416" s="436"/>
      <c r="L416" s="436"/>
      <c r="M416" s="436"/>
      <c r="N416" s="436"/>
      <c r="O416" s="436"/>
      <c r="P416" s="436"/>
      <c r="Q416" s="436"/>
      <c r="R416" s="436"/>
      <c r="S416" s="436"/>
      <c r="T416" s="436"/>
      <c r="U416" s="436"/>
      <c r="V416" s="436"/>
      <c r="W416" s="436"/>
      <c r="X416" s="436"/>
      <c r="Y416" s="436"/>
      <c r="Z416" s="436"/>
    </row>
    <row r="417" spans="1:26" ht="12.75" customHeight="1">
      <c r="A417" s="436"/>
      <c r="B417" s="446"/>
      <c r="C417" s="447"/>
      <c r="D417" s="436"/>
      <c r="E417" s="436"/>
      <c r="F417" s="436"/>
      <c r="G417" s="436"/>
      <c r="H417" s="436"/>
      <c r="I417" s="436"/>
      <c r="J417" s="436"/>
      <c r="K417" s="436"/>
      <c r="L417" s="436"/>
      <c r="M417" s="436"/>
      <c r="N417" s="436"/>
      <c r="O417" s="436"/>
      <c r="P417" s="436"/>
      <c r="Q417" s="436"/>
      <c r="R417" s="436"/>
      <c r="S417" s="436"/>
      <c r="T417" s="436"/>
      <c r="U417" s="436"/>
      <c r="V417" s="436"/>
      <c r="W417" s="436"/>
      <c r="X417" s="436"/>
      <c r="Y417" s="436"/>
      <c r="Z417" s="436"/>
    </row>
    <row r="418" spans="1:26" ht="12.75" customHeight="1">
      <c r="A418" s="436"/>
      <c r="B418" s="446"/>
      <c r="C418" s="447"/>
      <c r="D418" s="436"/>
      <c r="E418" s="436"/>
      <c r="F418" s="436"/>
      <c r="G418" s="436"/>
      <c r="H418" s="436"/>
      <c r="I418" s="436"/>
      <c r="J418" s="436"/>
      <c r="K418" s="436"/>
      <c r="L418" s="436"/>
      <c r="M418" s="436"/>
      <c r="N418" s="436"/>
      <c r="O418" s="436"/>
      <c r="P418" s="436"/>
      <c r="Q418" s="436"/>
      <c r="R418" s="436"/>
      <c r="S418" s="436"/>
      <c r="T418" s="436"/>
      <c r="U418" s="436"/>
      <c r="V418" s="436"/>
      <c r="W418" s="436"/>
      <c r="X418" s="436"/>
      <c r="Y418" s="436"/>
      <c r="Z418" s="436"/>
    </row>
    <row r="419" spans="1:26" ht="12.75" customHeight="1">
      <c r="A419" s="436"/>
      <c r="B419" s="446"/>
      <c r="C419" s="447"/>
      <c r="D419" s="436"/>
      <c r="E419" s="436"/>
      <c r="F419" s="436"/>
      <c r="G419" s="436"/>
      <c r="H419" s="436"/>
      <c r="I419" s="436"/>
      <c r="J419" s="436"/>
      <c r="K419" s="436"/>
      <c r="L419" s="436"/>
      <c r="M419" s="436"/>
      <c r="N419" s="436"/>
      <c r="O419" s="436"/>
      <c r="P419" s="436"/>
      <c r="Q419" s="436"/>
      <c r="R419" s="436"/>
      <c r="S419" s="436"/>
      <c r="T419" s="436"/>
      <c r="U419" s="436"/>
      <c r="V419" s="436"/>
      <c r="W419" s="436"/>
      <c r="X419" s="436"/>
      <c r="Y419" s="436"/>
      <c r="Z419" s="436"/>
    </row>
    <row r="420" spans="1:26" ht="12.75" customHeight="1">
      <c r="A420" s="436"/>
      <c r="B420" s="446"/>
      <c r="C420" s="447"/>
      <c r="D420" s="436"/>
      <c r="E420" s="436"/>
      <c r="F420" s="436"/>
      <c r="G420" s="436"/>
      <c r="H420" s="436"/>
      <c r="I420" s="436"/>
      <c r="J420" s="436"/>
      <c r="K420" s="436"/>
      <c r="L420" s="436"/>
      <c r="M420" s="436"/>
      <c r="N420" s="436"/>
      <c r="O420" s="436"/>
      <c r="P420" s="436"/>
      <c r="Q420" s="436"/>
      <c r="R420" s="436"/>
      <c r="S420" s="436"/>
      <c r="T420" s="436"/>
      <c r="U420" s="436"/>
      <c r="V420" s="436"/>
      <c r="W420" s="436"/>
      <c r="X420" s="436"/>
      <c r="Y420" s="436"/>
      <c r="Z420" s="436"/>
    </row>
    <row r="421" spans="1:26" ht="12.75" customHeight="1">
      <c r="A421" s="436"/>
      <c r="B421" s="446"/>
      <c r="C421" s="447"/>
      <c r="D421" s="436"/>
      <c r="E421" s="436"/>
      <c r="F421" s="436"/>
      <c r="G421" s="436"/>
      <c r="H421" s="436"/>
      <c r="I421" s="436"/>
      <c r="J421" s="436"/>
      <c r="K421" s="436"/>
      <c r="L421" s="436"/>
      <c r="M421" s="436"/>
      <c r="N421" s="436"/>
      <c r="O421" s="436"/>
      <c r="P421" s="436"/>
      <c r="Q421" s="436"/>
      <c r="R421" s="436"/>
      <c r="S421" s="436"/>
      <c r="T421" s="436"/>
      <c r="U421" s="436"/>
      <c r="V421" s="436"/>
      <c r="W421" s="436"/>
      <c r="X421" s="436"/>
      <c r="Y421" s="436"/>
      <c r="Z421" s="436"/>
    </row>
    <row r="422" spans="1:26" ht="12.75" customHeight="1">
      <c r="A422" s="436"/>
      <c r="B422" s="446"/>
      <c r="C422" s="447"/>
      <c r="D422" s="436"/>
      <c r="E422" s="436"/>
      <c r="F422" s="436"/>
      <c r="G422" s="436"/>
      <c r="H422" s="436"/>
      <c r="I422" s="436"/>
      <c r="J422" s="436"/>
      <c r="K422" s="436"/>
      <c r="L422" s="436"/>
      <c r="M422" s="436"/>
      <c r="N422" s="436"/>
      <c r="O422" s="436"/>
      <c r="P422" s="436"/>
      <c r="Q422" s="436"/>
      <c r="R422" s="436"/>
      <c r="S422" s="436"/>
      <c r="T422" s="436"/>
      <c r="U422" s="436"/>
      <c r="V422" s="436"/>
      <c r="W422" s="436"/>
      <c r="X422" s="436"/>
      <c r="Y422" s="436"/>
      <c r="Z422" s="436"/>
    </row>
    <row r="423" spans="1:26" ht="12.75" customHeight="1">
      <c r="A423" s="436"/>
      <c r="B423" s="446"/>
      <c r="C423" s="447"/>
      <c r="D423" s="436"/>
      <c r="E423" s="436"/>
      <c r="F423" s="436"/>
      <c r="G423" s="436"/>
      <c r="H423" s="436"/>
      <c r="I423" s="436"/>
      <c r="J423" s="436"/>
      <c r="K423" s="436"/>
      <c r="L423" s="436"/>
      <c r="M423" s="436"/>
      <c r="N423" s="436"/>
      <c r="O423" s="436"/>
      <c r="P423" s="436"/>
      <c r="Q423" s="436"/>
      <c r="R423" s="436"/>
      <c r="S423" s="436"/>
      <c r="T423" s="436"/>
      <c r="U423" s="436"/>
      <c r="V423" s="436"/>
      <c r="W423" s="436"/>
      <c r="X423" s="436"/>
      <c r="Y423" s="436"/>
      <c r="Z423" s="436"/>
    </row>
    <row r="424" spans="1:26" ht="12.75" customHeight="1">
      <c r="A424" s="436"/>
      <c r="B424" s="446"/>
      <c r="C424" s="447"/>
      <c r="D424" s="436"/>
      <c r="E424" s="436"/>
      <c r="F424" s="436"/>
      <c r="G424" s="436"/>
      <c r="H424" s="436"/>
      <c r="I424" s="436"/>
      <c r="J424" s="436"/>
      <c r="K424" s="436"/>
      <c r="L424" s="436"/>
      <c r="M424" s="436"/>
      <c r="N424" s="436"/>
      <c r="O424" s="436"/>
      <c r="P424" s="436"/>
      <c r="Q424" s="436"/>
      <c r="R424" s="436"/>
      <c r="S424" s="436"/>
      <c r="T424" s="436"/>
      <c r="U424" s="436"/>
      <c r="V424" s="436"/>
      <c r="W424" s="436"/>
      <c r="X424" s="436"/>
      <c r="Y424" s="436"/>
      <c r="Z424" s="436"/>
    </row>
    <row r="425" spans="1:26" ht="12.75" customHeight="1">
      <c r="A425" s="436"/>
      <c r="B425" s="446"/>
      <c r="C425" s="447"/>
      <c r="D425" s="436"/>
      <c r="E425" s="436"/>
      <c r="F425" s="436"/>
      <c r="G425" s="436"/>
      <c r="H425" s="436"/>
      <c r="I425" s="436"/>
      <c r="J425" s="436"/>
      <c r="K425" s="436"/>
      <c r="L425" s="436"/>
      <c r="M425" s="436"/>
      <c r="N425" s="436"/>
      <c r="O425" s="436"/>
      <c r="P425" s="436"/>
      <c r="Q425" s="436"/>
      <c r="R425" s="436"/>
      <c r="S425" s="436"/>
      <c r="T425" s="436"/>
      <c r="U425" s="436"/>
      <c r="V425" s="436"/>
      <c r="W425" s="436"/>
      <c r="X425" s="436"/>
      <c r="Y425" s="436"/>
      <c r="Z425" s="436"/>
    </row>
    <row r="426" spans="1:26" ht="12.75" customHeight="1">
      <c r="A426" s="436"/>
      <c r="B426" s="446"/>
      <c r="C426" s="447"/>
      <c r="D426" s="436"/>
      <c r="E426" s="436"/>
      <c r="F426" s="436"/>
      <c r="G426" s="436"/>
      <c r="H426" s="436"/>
      <c r="I426" s="436"/>
      <c r="J426" s="436"/>
      <c r="K426" s="436"/>
      <c r="L426" s="436"/>
      <c r="M426" s="436"/>
      <c r="N426" s="436"/>
      <c r="O426" s="436"/>
      <c r="P426" s="436"/>
      <c r="Q426" s="436"/>
      <c r="R426" s="436"/>
      <c r="S426" s="436"/>
      <c r="T426" s="436"/>
      <c r="U426" s="436"/>
      <c r="V426" s="436"/>
      <c r="W426" s="436"/>
      <c r="X426" s="436"/>
      <c r="Y426" s="436"/>
      <c r="Z426" s="436"/>
    </row>
    <row r="427" spans="1:26" ht="12.75" customHeight="1">
      <c r="A427" s="436"/>
      <c r="B427" s="446"/>
      <c r="C427" s="447"/>
      <c r="D427" s="436"/>
      <c r="E427" s="436"/>
      <c r="F427" s="436"/>
      <c r="G427" s="436"/>
      <c r="H427" s="436"/>
      <c r="I427" s="436"/>
      <c r="J427" s="436"/>
      <c r="K427" s="436"/>
      <c r="L427" s="436"/>
      <c r="M427" s="436"/>
      <c r="N427" s="436"/>
      <c r="O427" s="436"/>
      <c r="P427" s="436"/>
      <c r="Q427" s="436"/>
      <c r="R427" s="436"/>
      <c r="S427" s="436"/>
      <c r="T427" s="436"/>
      <c r="U427" s="436"/>
      <c r="V427" s="436"/>
      <c r="W427" s="436"/>
      <c r="X427" s="436"/>
      <c r="Y427" s="436"/>
      <c r="Z427" s="436"/>
    </row>
    <row r="428" spans="1:26" ht="12.75" customHeight="1">
      <c r="A428" s="436"/>
      <c r="B428" s="446"/>
      <c r="C428" s="447"/>
      <c r="D428" s="436"/>
      <c r="E428" s="436"/>
      <c r="F428" s="436"/>
      <c r="G428" s="436"/>
      <c r="H428" s="436"/>
      <c r="I428" s="436"/>
      <c r="J428" s="436"/>
      <c r="K428" s="436"/>
      <c r="L428" s="436"/>
      <c r="M428" s="436"/>
      <c r="N428" s="436"/>
      <c r="O428" s="436"/>
      <c r="P428" s="436"/>
      <c r="Q428" s="436"/>
      <c r="R428" s="436"/>
      <c r="S428" s="436"/>
      <c r="T428" s="436"/>
      <c r="U428" s="436"/>
      <c r="V428" s="436"/>
      <c r="W428" s="436"/>
      <c r="X428" s="436"/>
      <c r="Y428" s="436"/>
      <c r="Z428" s="436"/>
    </row>
    <row r="429" spans="1:26" ht="12.75" customHeight="1">
      <c r="A429" s="436"/>
      <c r="B429" s="446"/>
      <c r="C429" s="447"/>
      <c r="D429" s="436"/>
      <c r="E429" s="436"/>
      <c r="F429" s="436"/>
      <c r="G429" s="436"/>
      <c r="H429" s="436"/>
      <c r="I429" s="436"/>
      <c r="J429" s="436"/>
      <c r="K429" s="436"/>
      <c r="L429" s="436"/>
      <c r="M429" s="436"/>
      <c r="N429" s="436"/>
      <c r="O429" s="436"/>
      <c r="P429" s="436"/>
      <c r="Q429" s="436"/>
      <c r="R429" s="436"/>
      <c r="S429" s="436"/>
      <c r="T429" s="436"/>
      <c r="U429" s="436"/>
      <c r="V429" s="436"/>
      <c r="W429" s="436"/>
      <c r="X429" s="436"/>
      <c r="Y429" s="436"/>
      <c r="Z429" s="436"/>
    </row>
    <row r="430" spans="1:26" ht="12.75" customHeight="1">
      <c r="A430" s="436"/>
      <c r="B430" s="446"/>
      <c r="C430" s="447"/>
      <c r="D430" s="436"/>
      <c r="E430" s="436"/>
      <c r="F430" s="436"/>
      <c r="G430" s="436"/>
      <c r="H430" s="436"/>
      <c r="I430" s="436"/>
      <c r="J430" s="436"/>
      <c r="K430" s="436"/>
      <c r="L430" s="436"/>
      <c r="M430" s="436"/>
      <c r="N430" s="436"/>
      <c r="O430" s="436"/>
      <c r="P430" s="436"/>
      <c r="Q430" s="436"/>
      <c r="R430" s="436"/>
      <c r="S430" s="436"/>
      <c r="T430" s="436"/>
      <c r="U430" s="436"/>
      <c r="V430" s="436"/>
      <c r="W430" s="436"/>
      <c r="X430" s="436"/>
      <c r="Y430" s="436"/>
      <c r="Z430" s="436"/>
    </row>
    <row r="431" spans="1:26" ht="12.75" customHeight="1">
      <c r="A431" s="436"/>
      <c r="B431" s="446"/>
      <c r="C431" s="447"/>
      <c r="D431" s="436"/>
      <c r="E431" s="436"/>
      <c r="F431" s="436"/>
      <c r="G431" s="436"/>
      <c r="H431" s="436"/>
      <c r="I431" s="436"/>
      <c r="J431" s="436"/>
      <c r="K431" s="436"/>
      <c r="L431" s="436"/>
      <c r="M431" s="436"/>
      <c r="N431" s="436"/>
      <c r="O431" s="436"/>
      <c r="P431" s="436"/>
      <c r="Q431" s="436"/>
      <c r="R431" s="436"/>
      <c r="S431" s="436"/>
      <c r="T431" s="436"/>
      <c r="U431" s="436"/>
      <c r="V431" s="436"/>
      <c r="W431" s="436"/>
      <c r="X431" s="436"/>
      <c r="Y431" s="436"/>
      <c r="Z431" s="436"/>
    </row>
    <row r="432" spans="1:26" ht="12.75" customHeight="1">
      <c r="A432" s="436"/>
      <c r="B432" s="446"/>
      <c r="C432" s="447"/>
      <c r="D432" s="436"/>
      <c r="E432" s="436"/>
      <c r="F432" s="436"/>
      <c r="G432" s="436"/>
      <c r="H432" s="436"/>
      <c r="I432" s="436"/>
      <c r="J432" s="436"/>
      <c r="K432" s="436"/>
      <c r="L432" s="436"/>
      <c r="M432" s="436"/>
      <c r="N432" s="436"/>
      <c r="O432" s="436"/>
      <c r="P432" s="436"/>
      <c r="Q432" s="436"/>
      <c r="R432" s="436"/>
      <c r="S432" s="436"/>
      <c r="T432" s="436"/>
      <c r="U432" s="436"/>
      <c r="V432" s="436"/>
      <c r="W432" s="436"/>
      <c r="X432" s="436"/>
      <c r="Y432" s="436"/>
      <c r="Z432" s="436"/>
    </row>
    <row r="433" spans="1:26" ht="12.75" customHeight="1">
      <c r="A433" s="436"/>
      <c r="B433" s="446"/>
      <c r="C433" s="447"/>
      <c r="D433" s="436"/>
      <c r="E433" s="436"/>
      <c r="F433" s="436"/>
      <c r="G433" s="436"/>
      <c r="H433" s="436"/>
      <c r="I433" s="436"/>
      <c r="J433" s="436"/>
      <c r="K433" s="436"/>
      <c r="L433" s="436"/>
      <c r="M433" s="436"/>
      <c r="N433" s="436"/>
      <c r="O433" s="436"/>
      <c r="P433" s="436"/>
      <c r="Q433" s="436"/>
      <c r="R433" s="436"/>
      <c r="S433" s="436"/>
      <c r="T433" s="436"/>
      <c r="U433" s="436"/>
      <c r="V433" s="436"/>
      <c r="W433" s="436"/>
      <c r="X433" s="436"/>
      <c r="Y433" s="436"/>
      <c r="Z433" s="436"/>
    </row>
    <row r="434" spans="1:26" ht="12.75" customHeight="1">
      <c r="A434" s="436"/>
      <c r="B434" s="446"/>
      <c r="C434" s="447"/>
      <c r="D434" s="436"/>
      <c r="E434" s="436"/>
      <c r="F434" s="436"/>
      <c r="G434" s="436"/>
      <c r="H434" s="436"/>
      <c r="I434" s="436"/>
      <c r="J434" s="436"/>
      <c r="K434" s="436"/>
      <c r="L434" s="436"/>
      <c r="M434" s="436"/>
      <c r="N434" s="436"/>
      <c r="O434" s="436"/>
      <c r="P434" s="436"/>
      <c r="Q434" s="436"/>
      <c r="R434" s="436"/>
      <c r="S434" s="436"/>
      <c r="T434" s="436"/>
      <c r="U434" s="436"/>
      <c r="V434" s="436"/>
      <c r="W434" s="436"/>
      <c r="X434" s="436"/>
      <c r="Y434" s="436"/>
      <c r="Z434" s="436"/>
    </row>
    <row r="435" spans="1:26" ht="12.75" customHeight="1">
      <c r="A435" s="436"/>
      <c r="B435" s="446"/>
      <c r="C435" s="447"/>
      <c r="D435" s="436"/>
      <c r="E435" s="436"/>
      <c r="F435" s="436"/>
      <c r="G435" s="436"/>
      <c r="H435" s="436"/>
      <c r="I435" s="436"/>
      <c r="J435" s="436"/>
      <c r="K435" s="436"/>
      <c r="L435" s="436"/>
      <c r="M435" s="436"/>
      <c r="N435" s="436"/>
      <c r="O435" s="436"/>
      <c r="P435" s="436"/>
      <c r="Q435" s="436"/>
      <c r="R435" s="436"/>
      <c r="S435" s="436"/>
      <c r="T435" s="436"/>
      <c r="U435" s="436"/>
      <c r="V435" s="436"/>
      <c r="W435" s="436"/>
      <c r="X435" s="436"/>
      <c r="Y435" s="436"/>
      <c r="Z435" s="436"/>
    </row>
    <row r="436" spans="1:26" ht="12.75" customHeight="1">
      <c r="A436" s="436"/>
      <c r="B436" s="446"/>
      <c r="C436" s="447"/>
      <c r="D436" s="436"/>
      <c r="E436" s="436"/>
      <c r="F436" s="436"/>
      <c r="G436" s="436"/>
      <c r="H436" s="436"/>
      <c r="I436" s="436"/>
      <c r="J436" s="436"/>
      <c r="K436" s="436"/>
      <c r="L436" s="436"/>
      <c r="M436" s="436"/>
      <c r="N436" s="436"/>
      <c r="O436" s="436"/>
      <c r="P436" s="436"/>
      <c r="Q436" s="436"/>
      <c r="R436" s="436"/>
      <c r="S436" s="436"/>
      <c r="T436" s="436"/>
      <c r="U436" s="436"/>
      <c r="V436" s="436"/>
      <c r="W436" s="436"/>
      <c r="X436" s="436"/>
      <c r="Y436" s="436"/>
      <c r="Z436" s="436"/>
    </row>
    <row r="437" spans="1:26" ht="12.75" customHeight="1">
      <c r="A437" s="436"/>
      <c r="B437" s="446"/>
      <c r="C437" s="447"/>
      <c r="D437" s="436"/>
      <c r="E437" s="436"/>
      <c r="F437" s="436"/>
      <c r="G437" s="436"/>
      <c r="H437" s="436"/>
      <c r="I437" s="436"/>
      <c r="J437" s="436"/>
      <c r="K437" s="436"/>
      <c r="L437" s="436"/>
      <c r="M437" s="436"/>
      <c r="N437" s="436"/>
      <c r="O437" s="436"/>
      <c r="P437" s="436"/>
      <c r="Q437" s="436"/>
      <c r="R437" s="436"/>
      <c r="S437" s="436"/>
      <c r="T437" s="436"/>
      <c r="U437" s="436"/>
      <c r="V437" s="436"/>
      <c r="W437" s="436"/>
      <c r="X437" s="436"/>
      <c r="Y437" s="436"/>
      <c r="Z437" s="436"/>
    </row>
    <row r="438" spans="1:26" ht="12.75" customHeight="1">
      <c r="A438" s="436"/>
      <c r="B438" s="446"/>
      <c r="C438" s="447"/>
      <c r="D438" s="436"/>
      <c r="E438" s="436"/>
      <c r="F438" s="436"/>
      <c r="G438" s="436"/>
      <c r="H438" s="436"/>
      <c r="I438" s="436"/>
      <c r="J438" s="436"/>
      <c r="K438" s="436"/>
      <c r="L438" s="436"/>
      <c r="M438" s="436"/>
      <c r="N438" s="436"/>
      <c r="O438" s="436"/>
      <c r="P438" s="436"/>
      <c r="Q438" s="436"/>
      <c r="R438" s="436"/>
      <c r="S438" s="436"/>
      <c r="T438" s="436"/>
      <c r="U438" s="436"/>
      <c r="V438" s="436"/>
      <c r="W438" s="436"/>
      <c r="X438" s="436"/>
      <c r="Y438" s="436"/>
      <c r="Z438" s="436"/>
    </row>
    <row r="439" spans="1:26" ht="12.75" customHeight="1">
      <c r="A439" s="436"/>
      <c r="B439" s="446"/>
      <c r="C439" s="447"/>
      <c r="D439" s="436"/>
      <c r="E439" s="436"/>
      <c r="F439" s="436"/>
      <c r="G439" s="436"/>
      <c r="H439" s="436"/>
      <c r="I439" s="436"/>
      <c r="J439" s="436"/>
      <c r="K439" s="436"/>
      <c r="L439" s="436"/>
      <c r="M439" s="436"/>
      <c r="N439" s="436"/>
      <c r="O439" s="436"/>
      <c r="P439" s="436"/>
      <c r="Q439" s="436"/>
      <c r="R439" s="436"/>
      <c r="S439" s="436"/>
      <c r="T439" s="436"/>
      <c r="U439" s="436"/>
      <c r="V439" s="436"/>
      <c r="W439" s="436"/>
      <c r="X439" s="436"/>
      <c r="Y439" s="436"/>
      <c r="Z439" s="436"/>
    </row>
    <row r="440" spans="1:26" ht="12.75" customHeight="1">
      <c r="A440" s="436"/>
      <c r="B440" s="446"/>
      <c r="C440" s="447"/>
      <c r="D440" s="436"/>
      <c r="E440" s="436"/>
      <c r="F440" s="436"/>
      <c r="G440" s="436"/>
      <c r="H440" s="436"/>
      <c r="I440" s="436"/>
      <c r="J440" s="436"/>
      <c r="K440" s="436"/>
      <c r="L440" s="436"/>
      <c r="M440" s="436"/>
      <c r="N440" s="436"/>
      <c r="O440" s="436"/>
      <c r="P440" s="436"/>
      <c r="Q440" s="436"/>
      <c r="R440" s="436"/>
      <c r="S440" s="436"/>
      <c r="T440" s="436"/>
      <c r="U440" s="436"/>
      <c r="V440" s="436"/>
      <c r="W440" s="436"/>
      <c r="X440" s="436"/>
      <c r="Y440" s="436"/>
      <c r="Z440" s="436"/>
    </row>
    <row r="441" spans="1:26" ht="12.75" customHeight="1">
      <c r="A441" s="436"/>
      <c r="B441" s="446"/>
      <c r="C441" s="447"/>
      <c r="D441" s="436"/>
      <c r="E441" s="436"/>
      <c r="F441" s="436"/>
      <c r="G441" s="436"/>
      <c r="H441" s="436"/>
      <c r="I441" s="436"/>
      <c r="J441" s="436"/>
      <c r="K441" s="436"/>
      <c r="L441" s="436"/>
      <c r="M441" s="436"/>
      <c r="N441" s="436"/>
      <c r="O441" s="436"/>
      <c r="P441" s="436"/>
      <c r="Q441" s="436"/>
      <c r="R441" s="436"/>
      <c r="S441" s="436"/>
      <c r="T441" s="436"/>
      <c r="U441" s="436"/>
      <c r="V441" s="436"/>
      <c r="W441" s="436"/>
      <c r="X441" s="436"/>
      <c r="Y441" s="436"/>
      <c r="Z441" s="436"/>
    </row>
    <row r="442" spans="1:26" ht="12.75" customHeight="1">
      <c r="A442" s="436"/>
      <c r="B442" s="446"/>
      <c r="C442" s="447"/>
      <c r="D442" s="436"/>
      <c r="E442" s="436"/>
      <c r="F442" s="436"/>
      <c r="G442" s="436"/>
      <c r="H442" s="436"/>
      <c r="I442" s="436"/>
      <c r="J442" s="436"/>
      <c r="K442" s="436"/>
      <c r="L442" s="436"/>
      <c r="M442" s="436"/>
      <c r="N442" s="436"/>
      <c r="O442" s="436"/>
      <c r="P442" s="436"/>
      <c r="Q442" s="436"/>
      <c r="R442" s="436"/>
      <c r="S442" s="436"/>
      <c r="T442" s="436"/>
      <c r="U442" s="436"/>
      <c r="V442" s="436"/>
      <c r="W442" s="436"/>
      <c r="X442" s="436"/>
      <c r="Y442" s="436"/>
      <c r="Z442" s="436"/>
    </row>
    <row r="443" spans="1:26" ht="12.75" customHeight="1">
      <c r="A443" s="436"/>
      <c r="B443" s="446"/>
      <c r="C443" s="447"/>
      <c r="D443" s="436"/>
      <c r="E443" s="436"/>
      <c r="F443" s="436"/>
      <c r="G443" s="436"/>
      <c r="H443" s="436"/>
      <c r="I443" s="436"/>
      <c r="J443" s="436"/>
      <c r="K443" s="436"/>
      <c r="L443" s="436"/>
      <c r="M443" s="436"/>
      <c r="N443" s="436"/>
      <c r="O443" s="436"/>
      <c r="P443" s="436"/>
      <c r="Q443" s="436"/>
      <c r="R443" s="436"/>
      <c r="S443" s="436"/>
      <c r="T443" s="436"/>
      <c r="U443" s="436"/>
      <c r="V443" s="436"/>
      <c r="W443" s="436"/>
      <c r="X443" s="436"/>
      <c r="Y443" s="436"/>
      <c r="Z443" s="436"/>
    </row>
    <row r="444" spans="1:26" ht="12.75" customHeight="1">
      <c r="A444" s="436"/>
      <c r="B444" s="446"/>
      <c r="C444" s="447"/>
      <c r="D444" s="436"/>
      <c r="E444" s="436"/>
      <c r="F444" s="436"/>
      <c r="G444" s="436"/>
      <c r="H444" s="436"/>
      <c r="I444" s="436"/>
      <c r="J444" s="436"/>
      <c r="K444" s="436"/>
      <c r="L444" s="436"/>
      <c r="M444" s="436"/>
      <c r="N444" s="436"/>
      <c r="O444" s="436"/>
      <c r="P444" s="436"/>
      <c r="Q444" s="436"/>
      <c r="R444" s="436"/>
      <c r="S444" s="436"/>
      <c r="T444" s="436"/>
      <c r="U444" s="436"/>
      <c r="V444" s="436"/>
      <c r="W444" s="436"/>
      <c r="X444" s="436"/>
      <c r="Y444" s="436"/>
      <c r="Z444" s="436"/>
    </row>
    <row r="445" spans="1:26" ht="12.75" customHeight="1">
      <c r="A445" s="436"/>
      <c r="B445" s="446"/>
      <c r="C445" s="447"/>
      <c r="D445" s="436"/>
      <c r="E445" s="436"/>
      <c r="F445" s="436"/>
      <c r="G445" s="436"/>
      <c r="H445" s="436"/>
      <c r="I445" s="436"/>
      <c r="J445" s="436"/>
      <c r="K445" s="436"/>
      <c r="L445" s="436"/>
      <c r="M445" s="436"/>
      <c r="N445" s="436"/>
      <c r="O445" s="436"/>
      <c r="P445" s="436"/>
      <c r="Q445" s="436"/>
      <c r="R445" s="436"/>
      <c r="S445" s="436"/>
      <c r="T445" s="436"/>
      <c r="U445" s="436"/>
      <c r="V445" s="436"/>
      <c r="W445" s="436"/>
      <c r="X445" s="436"/>
      <c r="Y445" s="436"/>
      <c r="Z445" s="436"/>
    </row>
    <row r="446" spans="1:26" ht="12.75" customHeight="1">
      <c r="A446" s="436"/>
      <c r="B446" s="446"/>
      <c r="C446" s="447"/>
      <c r="D446" s="436"/>
      <c r="E446" s="436"/>
      <c r="F446" s="436"/>
      <c r="G446" s="436"/>
      <c r="H446" s="436"/>
      <c r="I446" s="436"/>
      <c r="J446" s="436"/>
      <c r="K446" s="436"/>
      <c r="L446" s="436"/>
      <c r="M446" s="436"/>
      <c r="N446" s="436"/>
      <c r="O446" s="436"/>
      <c r="P446" s="436"/>
      <c r="Q446" s="436"/>
      <c r="R446" s="436"/>
      <c r="S446" s="436"/>
      <c r="T446" s="436"/>
      <c r="U446" s="436"/>
      <c r="V446" s="436"/>
      <c r="W446" s="436"/>
      <c r="X446" s="436"/>
      <c r="Y446" s="436"/>
      <c r="Z446" s="436"/>
    </row>
    <row r="447" spans="1:26" ht="12.75" customHeight="1">
      <c r="A447" s="436"/>
      <c r="B447" s="446"/>
      <c r="C447" s="447"/>
      <c r="D447" s="436"/>
      <c r="E447" s="436"/>
      <c r="F447" s="436"/>
      <c r="G447" s="436"/>
      <c r="H447" s="436"/>
      <c r="I447" s="436"/>
      <c r="J447" s="436"/>
      <c r="K447" s="436"/>
      <c r="L447" s="436"/>
      <c r="M447" s="436"/>
      <c r="N447" s="436"/>
      <c r="O447" s="436"/>
      <c r="P447" s="436"/>
      <c r="Q447" s="436"/>
      <c r="R447" s="436"/>
      <c r="S447" s="436"/>
      <c r="T447" s="436"/>
      <c r="U447" s="436"/>
      <c r="V447" s="436"/>
      <c r="W447" s="436"/>
      <c r="X447" s="436"/>
      <c r="Y447" s="436"/>
      <c r="Z447" s="436"/>
    </row>
    <row r="448" spans="1:26" ht="12.75" customHeight="1">
      <c r="A448" s="436"/>
      <c r="B448" s="446"/>
      <c r="C448" s="447"/>
      <c r="D448" s="436"/>
      <c r="E448" s="436"/>
      <c r="F448" s="436"/>
      <c r="G448" s="436"/>
      <c r="H448" s="436"/>
      <c r="I448" s="436"/>
      <c r="J448" s="436"/>
      <c r="K448" s="436"/>
      <c r="L448" s="436"/>
      <c r="M448" s="436"/>
      <c r="N448" s="436"/>
      <c r="O448" s="436"/>
      <c r="P448" s="436"/>
      <c r="Q448" s="436"/>
      <c r="R448" s="436"/>
      <c r="S448" s="436"/>
      <c r="T448" s="436"/>
      <c r="U448" s="436"/>
      <c r="V448" s="436"/>
      <c r="W448" s="436"/>
      <c r="X448" s="436"/>
      <c r="Y448" s="436"/>
      <c r="Z448" s="436"/>
    </row>
    <row r="449" spans="1:26" ht="12.75" customHeight="1">
      <c r="A449" s="436"/>
      <c r="B449" s="446"/>
      <c r="C449" s="447"/>
      <c r="D449" s="436"/>
      <c r="E449" s="436"/>
      <c r="F449" s="436"/>
      <c r="G449" s="436"/>
      <c r="H449" s="436"/>
      <c r="I449" s="436"/>
      <c r="J449" s="436"/>
      <c r="K449" s="436"/>
      <c r="L449" s="436"/>
      <c r="M449" s="436"/>
      <c r="N449" s="436"/>
      <c r="O449" s="436"/>
      <c r="P449" s="436"/>
      <c r="Q449" s="436"/>
      <c r="R449" s="436"/>
      <c r="S449" s="436"/>
      <c r="T449" s="436"/>
      <c r="U449" s="436"/>
      <c r="V449" s="436"/>
      <c r="W449" s="436"/>
      <c r="X449" s="436"/>
      <c r="Y449" s="436"/>
      <c r="Z449" s="436"/>
    </row>
    <row r="450" spans="1:26" ht="12.75" customHeight="1">
      <c r="A450" s="436"/>
      <c r="B450" s="446"/>
      <c r="C450" s="447"/>
      <c r="D450" s="436"/>
      <c r="E450" s="436"/>
      <c r="F450" s="436"/>
      <c r="G450" s="436"/>
      <c r="H450" s="436"/>
      <c r="I450" s="436"/>
      <c r="J450" s="436"/>
      <c r="K450" s="436"/>
      <c r="L450" s="436"/>
      <c r="M450" s="436"/>
      <c r="N450" s="436"/>
      <c r="O450" s="436"/>
      <c r="P450" s="436"/>
      <c r="Q450" s="436"/>
      <c r="R450" s="436"/>
      <c r="S450" s="436"/>
      <c r="T450" s="436"/>
      <c r="U450" s="436"/>
      <c r="V450" s="436"/>
      <c r="W450" s="436"/>
      <c r="X450" s="436"/>
      <c r="Y450" s="436"/>
      <c r="Z450" s="436"/>
    </row>
    <row r="451" spans="1:26" ht="12.75" customHeight="1">
      <c r="A451" s="436"/>
      <c r="B451" s="446"/>
      <c r="C451" s="447"/>
      <c r="D451" s="436"/>
      <c r="E451" s="436"/>
      <c r="F451" s="436"/>
      <c r="G451" s="436"/>
      <c r="H451" s="436"/>
      <c r="I451" s="436"/>
      <c r="J451" s="436"/>
      <c r="K451" s="436"/>
      <c r="L451" s="436"/>
      <c r="M451" s="436"/>
      <c r="N451" s="436"/>
      <c r="O451" s="436"/>
      <c r="P451" s="436"/>
      <c r="Q451" s="436"/>
      <c r="R451" s="436"/>
      <c r="S451" s="436"/>
      <c r="T451" s="436"/>
      <c r="U451" s="436"/>
      <c r="V451" s="436"/>
      <c r="W451" s="436"/>
      <c r="X451" s="436"/>
      <c r="Y451" s="436"/>
      <c r="Z451" s="436"/>
    </row>
    <row r="452" spans="1:26" ht="12.75" customHeight="1">
      <c r="A452" s="436"/>
      <c r="B452" s="446"/>
      <c r="C452" s="447"/>
      <c r="D452" s="436"/>
      <c r="E452" s="436"/>
      <c r="F452" s="436"/>
      <c r="G452" s="436"/>
      <c r="H452" s="436"/>
      <c r="I452" s="436"/>
      <c r="J452" s="436"/>
      <c r="K452" s="436"/>
      <c r="L452" s="436"/>
      <c r="M452" s="436"/>
      <c r="N452" s="436"/>
      <c r="O452" s="436"/>
      <c r="P452" s="436"/>
      <c r="Q452" s="436"/>
      <c r="R452" s="436"/>
      <c r="S452" s="436"/>
      <c r="T452" s="436"/>
      <c r="U452" s="436"/>
      <c r="V452" s="436"/>
      <c r="W452" s="436"/>
      <c r="X452" s="436"/>
      <c r="Y452" s="436"/>
      <c r="Z452" s="436"/>
    </row>
    <row r="453" spans="1:26" ht="12.75" customHeight="1">
      <c r="A453" s="436"/>
      <c r="B453" s="446"/>
      <c r="C453" s="447"/>
      <c r="D453" s="436"/>
      <c r="E453" s="436"/>
      <c r="F453" s="436"/>
      <c r="G453" s="436"/>
      <c r="H453" s="436"/>
      <c r="I453" s="436"/>
      <c r="J453" s="436"/>
      <c r="K453" s="436"/>
      <c r="L453" s="436"/>
      <c r="M453" s="436"/>
      <c r="N453" s="436"/>
      <c r="O453" s="436"/>
      <c r="P453" s="436"/>
      <c r="Q453" s="436"/>
      <c r="R453" s="436"/>
      <c r="S453" s="436"/>
      <c r="T453" s="436"/>
      <c r="U453" s="436"/>
      <c r="V453" s="436"/>
      <c r="W453" s="436"/>
      <c r="X453" s="436"/>
      <c r="Y453" s="436"/>
      <c r="Z453" s="436"/>
    </row>
    <row r="454" spans="1:26" ht="12.75" customHeight="1">
      <c r="A454" s="436"/>
      <c r="B454" s="446"/>
      <c r="C454" s="447"/>
      <c r="D454" s="436"/>
      <c r="E454" s="436"/>
      <c r="F454" s="436"/>
      <c r="G454" s="436"/>
      <c r="H454" s="436"/>
      <c r="I454" s="436"/>
      <c r="J454" s="436"/>
      <c r="K454" s="436"/>
      <c r="L454" s="436"/>
      <c r="M454" s="436"/>
      <c r="N454" s="436"/>
      <c r="O454" s="436"/>
      <c r="P454" s="436"/>
      <c r="Q454" s="436"/>
      <c r="R454" s="436"/>
      <c r="S454" s="436"/>
      <c r="T454" s="436"/>
      <c r="U454" s="436"/>
      <c r="V454" s="436"/>
      <c r="W454" s="436"/>
      <c r="X454" s="436"/>
      <c r="Y454" s="436"/>
      <c r="Z454" s="436"/>
    </row>
    <row r="455" spans="1:26" ht="12.75" customHeight="1">
      <c r="A455" s="436"/>
      <c r="B455" s="446"/>
      <c r="C455" s="447"/>
      <c r="D455" s="436"/>
      <c r="E455" s="436"/>
      <c r="F455" s="436"/>
      <c r="G455" s="436"/>
      <c r="H455" s="436"/>
      <c r="I455" s="436"/>
      <c r="J455" s="436"/>
      <c r="K455" s="436"/>
      <c r="L455" s="436"/>
      <c r="M455" s="436"/>
      <c r="N455" s="436"/>
      <c r="O455" s="436"/>
      <c r="P455" s="436"/>
      <c r="Q455" s="436"/>
      <c r="R455" s="436"/>
      <c r="S455" s="436"/>
      <c r="T455" s="436"/>
      <c r="U455" s="436"/>
      <c r="V455" s="436"/>
      <c r="W455" s="436"/>
      <c r="X455" s="436"/>
      <c r="Y455" s="436"/>
      <c r="Z455" s="436"/>
    </row>
    <row r="456" spans="1:26" ht="12.75" customHeight="1">
      <c r="A456" s="436"/>
      <c r="B456" s="446"/>
      <c r="C456" s="447"/>
      <c r="D456" s="436"/>
      <c r="E456" s="436"/>
      <c r="F456" s="436"/>
      <c r="G456" s="436"/>
      <c r="H456" s="436"/>
      <c r="I456" s="436"/>
      <c r="J456" s="436"/>
      <c r="K456" s="436"/>
      <c r="L456" s="436"/>
      <c r="M456" s="436"/>
      <c r="N456" s="436"/>
      <c r="O456" s="436"/>
      <c r="P456" s="436"/>
      <c r="Q456" s="436"/>
      <c r="R456" s="436"/>
      <c r="S456" s="436"/>
      <c r="T456" s="436"/>
      <c r="U456" s="436"/>
      <c r="V456" s="436"/>
      <c r="W456" s="436"/>
      <c r="X456" s="436"/>
      <c r="Y456" s="436"/>
      <c r="Z456" s="436"/>
    </row>
    <row r="457" spans="1:26" ht="12.75" customHeight="1">
      <c r="A457" s="436"/>
      <c r="B457" s="446"/>
      <c r="C457" s="447"/>
      <c r="D457" s="436"/>
      <c r="E457" s="436"/>
      <c r="F457" s="436"/>
      <c r="G457" s="436"/>
      <c r="H457" s="436"/>
      <c r="I457" s="436"/>
      <c r="J457" s="436"/>
      <c r="K457" s="436"/>
      <c r="L457" s="436"/>
      <c r="M457" s="436"/>
      <c r="N457" s="436"/>
      <c r="O457" s="436"/>
      <c r="P457" s="436"/>
      <c r="Q457" s="436"/>
      <c r="R457" s="436"/>
      <c r="S457" s="436"/>
      <c r="T457" s="436"/>
      <c r="U457" s="436"/>
      <c r="V457" s="436"/>
      <c r="W457" s="436"/>
      <c r="X457" s="436"/>
      <c r="Y457" s="436"/>
      <c r="Z457" s="436"/>
    </row>
    <row r="458" spans="1:26" ht="12.75" customHeight="1">
      <c r="A458" s="436"/>
      <c r="B458" s="446"/>
      <c r="C458" s="447"/>
      <c r="D458" s="436"/>
      <c r="E458" s="436"/>
      <c r="F458" s="436"/>
      <c r="G458" s="436"/>
      <c r="H458" s="436"/>
      <c r="I458" s="436"/>
      <c r="J458" s="436"/>
      <c r="K458" s="436"/>
      <c r="L458" s="436"/>
      <c r="M458" s="436"/>
      <c r="N458" s="436"/>
      <c r="O458" s="436"/>
      <c r="P458" s="436"/>
      <c r="Q458" s="436"/>
      <c r="R458" s="436"/>
      <c r="S458" s="436"/>
      <c r="T458" s="436"/>
      <c r="U458" s="436"/>
      <c r="V458" s="436"/>
      <c r="W458" s="436"/>
      <c r="X458" s="436"/>
      <c r="Y458" s="436"/>
      <c r="Z458" s="436"/>
    </row>
    <row r="459" spans="1:26" ht="12.75" customHeight="1">
      <c r="A459" s="436"/>
      <c r="B459" s="446"/>
      <c r="C459" s="447"/>
      <c r="D459" s="436"/>
      <c r="E459" s="436"/>
      <c r="F459" s="436"/>
      <c r="G459" s="436"/>
      <c r="H459" s="436"/>
      <c r="I459" s="436"/>
      <c r="J459" s="436"/>
      <c r="K459" s="436"/>
      <c r="L459" s="436"/>
      <c r="M459" s="436"/>
      <c r="N459" s="436"/>
      <c r="O459" s="436"/>
      <c r="P459" s="436"/>
      <c r="Q459" s="436"/>
      <c r="R459" s="436"/>
      <c r="S459" s="436"/>
      <c r="T459" s="436"/>
      <c r="U459" s="436"/>
      <c r="V459" s="436"/>
      <c r="W459" s="436"/>
      <c r="X459" s="436"/>
      <c r="Y459" s="436"/>
      <c r="Z459" s="436"/>
    </row>
    <row r="460" spans="1:26" ht="12.75" customHeight="1">
      <c r="A460" s="436"/>
      <c r="B460" s="446"/>
      <c r="C460" s="447"/>
      <c r="D460" s="436"/>
      <c r="E460" s="436"/>
      <c r="F460" s="436"/>
      <c r="G460" s="436"/>
      <c r="H460" s="436"/>
      <c r="I460" s="436"/>
      <c r="J460" s="436"/>
      <c r="K460" s="436"/>
      <c r="L460" s="436"/>
      <c r="M460" s="436"/>
      <c r="N460" s="436"/>
      <c r="O460" s="436"/>
      <c r="P460" s="436"/>
      <c r="Q460" s="436"/>
      <c r="R460" s="436"/>
      <c r="S460" s="436"/>
      <c r="T460" s="436"/>
      <c r="U460" s="436"/>
      <c r="V460" s="436"/>
      <c r="W460" s="436"/>
      <c r="X460" s="436"/>
      <c r="Y460" s="436"/>
      <c r="Z460" s="436"/>
    </row>
    <row r="461" spans="1:26" ht="12.75" customHeight="1">
      <c r="A461" s="436"/>
      <c r="B461" s="446"/>
      <c r="C461" s="447"/>
      <c r="D461" s="436"/>
      <c r="E461" s="436"/>
      <c r="F461" s="436"/>
      <c r="G461" s="436"/>
      <c r="H461" s="436"/>
      <c r="I461" s="436"/>
      <c r="J461" s="436"/>
      <c r="K461" s="436"/>
      <c r="L461" s="436"/>
      <c r="M461" s="436"/>
      <c r="N461" s="436"/>
      <c r="O461" s="436"/>
      <c r="P461" s="436"/>
      <c r="Q461" s="436"/>
      <c r="R461" s="436"/>
      <c r="S461" s="436"/>
      <c r="T461" s="436"/>
      <c r="U461" s="436"/>
      <c r="V461" s="436"/>
      <c r="W461" s="436"/>
      <c r="X461" s="436"/>
      <c r="Y461" s="436"/>
      <c r="Z461" s="436"/>
    </row>
    <row r="462" spans="1:26" ht="12.75" customHeight="1">
      <c r="A462" s="436"/>
      <c r="B462" s="446"/>
      <c r="C462" s="447"/>
      <c r="D462" s="436"/>
      <c r="E462" s="436"/>
      <c r="F462" s="436"/>
      <c r="G462" s="436"/>
      <c r="H462" s="436"/>
      <c r="I462" s="436"/>
      <c r="J462" s="436"/>
      <c r="K462" s="436"/>
      <c r="L462" s="436"/>
      <c r="M462" s="436"/>
      <c r="N462" s="436"/>
      <c r="O462" s="436"/>
      <c r="P462" s="436"/>
      <c r="Q462" s="436"/>
      <c r="R462" s="436"/>
      <c r="S462" s="436"/>
      <c r="T462" s="436"/>
      <c r="U462" s="436"/>
      <c r="V462" s="436"/>
      <c r="W462" s="436"/>
      <c r="X462" s="436"/>
      <c r="Y462" s="436"/>
      <c r="Z462" s="436"/>
    </row>
    <row r="463" spans="1:26" ht="12.75" customHeight="1">
      <c r="A463" s="436"/>
      <c r="B463" s="446"/>
      <c r="C463" s="447"/>
      <c r="D463" s="436"/>
      <c r="E463" s="436"/>
      <c r="F463" s="436"/>
      <c r="G463" s="436"/>
      <c r="H463" s="436"/>
      <c r="I463" s="436"/>
      <c r="J463" s="436"/>
      <c r="K463" s="436"/>
      <c r="L463" s="436"/>
      <c r="M463" s="436"/>
      <c r="N463" s="436"/>
      <c r="O463" s="436"/>
      <c r="P463" s="436"/>
      <c r="Q463" s="436"/>
      <c r="R463" s="436"/>
      <c r="S463" s="436"/>
      <c r="T463" s="436"/>
      <c r="U463" s="436"/>
      <c r="V463" s="436"/>
      <c r="W463" s="436"/>
      <c r="X463" s="436"/>
      <c r="Y463" s="436"/>
      <c r="Z463" s="436"/>
    </row>
    <row r="464" spans="1:26" ht="12.75" customHeight="1">
      <c r="A464" s="436"/>
      <c r="B464" s="446"/>
      <c r="C464" s="447"/>
      <c r="D464" s="436"/>
      <c r="E464" s="436"/>
      <c r="F464" s="436"/>
      <c r="G464" s="436"/>
      <c r="H464" s="436"/>
      <c r="I464" s="436"/>
      <c r="J464" s="436"/>
      <c r="K464" s="436"/>
      <c r="L464" s="436"/>
      <c r="M464" s="436"/>
      <c r="N464" s="436"/>
      <c r="O464" s="436"/>
      <c r="P464" s="436"/>
      <c r="Q464" s="436"/>
      <c r="R464" s="436"/>
      <c r="S464" s="436"/>
      <c r="T464" s="436"/>
      <c r="U464" s="436"/>
      <c r="V464" s="436"/>
      <c r="W464" s="436"/>
      <c r="X464" s="436"/>
      <c r="Y464" s="436"/>
      <c r="Z464" s="436"/>
    </row>
    <row r="465" spans="1:26" ht="12.75" customHeight="1">
      <c r="A465" s="436"/>
      <c r="B465" s="446"/>
      <c r="C465" s="447"/>
      <c r="D465" s="436"/>
      <c r="E465" s="436"/>
      <c r="F465" s="436"/>
      <c r="G465" s="436"/>
      <c r="H465" s="436"/>
      <c r="I465" s="436"/>
      <c r="J465" s="436"/>
      <c r="K465" s="436"/>
      <c r="L465" s="436"/>
      <c r="M465" s="436"/>
      <c r="N465" s="436"/>
      <c r="O465" s="436"/>
      <c r="P465" s="436"/>
      <c r="Q465" s="436"/>
      <c r="R465" s="436"/>
      <c r="S465" s="436"/>
      <c r="T465" s="436"/>
      <c r="U465" s="436"/>
      <c r="V465" s="436"/>
      <c r="W465" s="436"/>
      <c r="X465" s="436"/>
      <c r="Y465" s="436"/>
      <c r="Z465" s="436"/>
    </row>
    <row r="466" spans="1:26" ht="12.75" customHeight="1">
      <c r="A466" s="436"/>
      <c r="B466" s="446"/>
      <c r="C466" s="447"/>
      <c r="D466" s="436"/>
      <c r="E466" s="436"/>
      <c r="F466" s="436"/>
      <c r="G466" s="436"/>
      <c r="H466" s="436"/>
      <c r="I466" s="436"/>
      <c r="J466" s="436"/>
      <c r="K466" s="436"/>
      <c r="L466" s="436"/>
      <c r="M466" s="436"/>
      <c r="N466" s="436"/>
      <c r="O466" s="436"/>
      <c r="P466" s="436"/>
      <c r="Q466" s="436"/>
      <c r="R466" s="436"/>
      <c r="S466" s="436"/>
      <c r="T466" s="436"/>
      <c r="U466" s="436"/>
      <c r="V466" s="436"/>
      <c r="W466" s="436"/>
      <c r="X466" s="436"/>
      <c r="Y466" s="436"/>
      <c r="Z466" s="436"/>
    </row>
    <row r="467" spans="1:26" ht="12.75" customHeight="1">
      <c r="A467" s="436"/>
      <c r="B467" s="446"/>
      <c r="C467" s="447"/>
      <c r="D467" s="436"/>
      <c r="E467" s="436"/>
      <c r="F467" s="436"/>
      <c r="G467" s="436"/>
      <c r="H467" s="436"/>
      <c r="I467" s="436"/>
      <c r="J467" s="436"/>
      <c r="K467" s="436"/>
      <c r="L467" s="436"/>
      <c r="M467" s="436"/>
      <c r="N467" s="436"/>
      <c r="O467" s="436"/>
      <c r="P467" s="436"/>
      <c r="Q467" s="436"/>
      <c r="R467" s="436"/>
      <c r="S467" s="436"/>
      <c r="T467" s="436"/>
      <c r="U467" s="436"/>
      <c r="V467" s="436"/>
      <c r="W467" s="436"/>
      <c r="X467" s="436"/>
      <c r="Y467" s="436"/>
      <c r="Z467" s="436"/>
    </row>
    <row r="468" spans="1:26" ht="12.75" customHeight="1">
      <c r="A468" s="436"/>
      <c r="B468" s="446"/>
      <c r="C468" s="447"/>
      <c r="D468" s="436"/>
      <c r="E468" s="436"/>
      <c r="F468" s="436"/>
      <c r="G468" s="436"/>
      <c r="H468" s="436"/>
      <c r="I468" s="436"/>
      <c r="J468" s="436"/>
      <c r="K468" s="436"/>
      <c r="L468" s="436"/>
      <c r="M468" s="436"/>
      <c r="N468" s="436"/>
      <c r="O468" s="436"/>
      <c r="P468" s="436"/>
      <c r="Q468" s="436"/>
      <c r="R468" s="436"/>
      <c r="S468" s="436"/>
      <c r="T468" s="436"/>
      <c r="U468" s="436"/>
      <c r="V468" s="436"/>
      <c r="W468" s="436"/>
      <c r="X468" s="436"/>
      <c r="Y468" s="436"/>
      <c r="Z468" s="436"/>
    </row>
    <row r="469" spans="1:26" ht="12.75" customHeight="1">
      <c r="A469" s="436"/>
      <c r="B469" s="446"/>
      <c r="C469" s="447"/>
      <c r="D469" s="436"/>
      <c r="E469" s="436"/>
      <c r="F469" s="436"/>
      <c r="G469" s="436"/>
      <c r="H469" s="436"/>
      <c r="I469" s="436"/>
      <c r="J469" s="436"/>
      <c r="K469" s="436"/>
      <c r="L469" s="436"/>
      <c r="M469" s="436"/>
      <c r="N469" s="436"/>
      <c r="O469" s="436"/>
      <c r="P469" s="436"/>
      <c r="Q469" s="436"/>
      <c r="R469" s="436"/>
      <c r="S469" s="436"/>
      <c r="T469" s="436"/>
      <c r="U469" s="436"/>
      <c r="V469" s="436"/>
      <c r="W469" s="436"/>
      <c r="X469" s="436"/>
      <c r="Y469" s="436"/>
      <c r="Z469" s="436"/>
    </row>
    <row r="470" spans="1:26" ht="12.75" customHeight="1">
      <c r="A470" s="436"/>
      <c r="B470" s="446"/>
      <c r="C470" s="447"/>
      <c r="D470" s="436"/>
      <c r="E470" s="436"/>
      <c r="F470" s="436"/>
      <c r="G470" s="436"/>
      <c r="H470" s="436"/>
      <c r="I470" s="436"/>
      <c r="J470" s="436"/>
      <c r="K470" s="436"/>
      <c r="L470" s="436"/>
      <c r="M470" s="436"/>
      <c r="N470" s="436"/>
      <c r="O470" s="436"/>
      <c r="P470" s="436"/>
      <c r="Q470" s="436"/>
      <c r="R470" s="436"/>
      <c r="S470" s="436"/>
      <c r="T470" s="436"/>
      <c r="U470" s="436"/>
      <c r="V470" s="436"/>
      <c r="W470" s="436"/>
      <c r="X470" s="436"/>
      <c r="Y470" s="436"/>
      <c r="Z470" s="436"/>
    </row>
    <row r="471" spans="1:26" ht="12.75" customHeight="1">
      <c r="A471" s="436"/>
      <c r="B471" s="446"/>
      <c r="C471" s="447"/>
      <c r="D471" s="436"/>
      <c r="E471" s="436"/>
      <c r="F471" s="436"/>
      <c r="G471" s="436"/>
      <c r="H471" s="436"/>
      <c r="I471" s="436"/>
      <c r="J471" s="436"/>
      <c r="K471" s="436"/>
      <c r="L471" s="436"/>
      <c r="M471" s="436"/>
      <c r="N471" s="436"/>
      <c r="O471" s="436"/>
      <c r="P471" s="436"/>
      <c r="Q471" s="436"/>
      <c r="R471" s="436"/>
      <c r="S471" s="436"/>
      <c r="T471" s="436"/>
      <c r="U471" s="436"/>
      <c r="V471" s="436"/>
      <c r="W471" s="436"/>
      <c r="X471" s="436"/>
      <c r="Y471" s="436"/>
      <c r="Z471" s="436"/>
    </row>
    <row r="472" spans="1:26" ht="12.75" customHeight="1">
      <c r="A472" s="436"/>
      <c r="B472" s="446"/>
      <c r="C472" s="447"/>
      <c r="D472" s="436"/>
      <c r="E472" s="436"/>
      <c r="F472" s="436"/>
      <c r="G472" s="436"/>
      <c r="H472" s="436"/>
      <c r="I472" s="436"/>
      <c r="J472" s="436"/>
      <c r="K472" s="436"/>
      <c r="L472" s="436"/>
      <c r="M472" s="436"/>
      <c r="N472" s="436"/>
      <c r="O472" s="436"/>
      <c r="P472" s="436"/>
      <c r="Q472" s="436"/>
      <c r="R472" s="436"/>
      <c r="S472" s="436"/>
      <c r="T472" s="436"/>
      <c r="U472" s="436"/>
      <c r="V472" s="436"/>
      <c r="W472" s="436"/>
      <c r="X472" s="436"/>
      <c r="Y472" s="436"/>
      <c r="Z472" s="436"/>
    </row>
    <row r="473" spans="1:26" ht="12.75" customHeight="1">
      <c r="A473" s="436"/>
      <c r="B473" s="446"/>
      <c r="C473" s="447"/>
      <c r="D473" s="436"/>
      <c r="E473" s="436"/>
      <c r="F473" s="436"/>
      <c r="G473" s="436"/>
      <c r="H473" s="436"/>
      <c r="I473" s="436"/>
      <c r="J473" s="436"/>
      <c r="K473" s="436"/>
      <c r="L473" s="436"/>
      <c r="M473" s="436"/>
      <c r="N473" s="436"/>
      <c r="O473" s="436"/>
      <c r="P473" s="436"/>
      <c r="Q473" s="436"/>
      <c r="R473" s="436"/>
      <c r="S473" s="436"/>
      <c r="T473" s="436"/>
      <c r="U473" s="436"/>
      <c r="V473" s="436"/>
      <c r="W473" s="436"/>
      <c r="X473" s="436"/>
      <c r="Y473" s="436"/>
      <c r="Z473" s="436"/>
    </row>
    <row r="474" spans="1:26" ht="12.75" customHeight="1">
      <c r="A474" s="436"/>
      <c r="B474" s="446"/>
      <c r="C474" s="447"/>
      <c r="D474" s="436"/>
      <c r="E474" s="436"/>
      <c r="F474" s="436"/>
      <c r="G474" s="436"/>
      <c r="H474" s="436"/>
      <c r="I474" s="436"/>
      <c r="J474" s="436"/>
      <c r="K474" s="436"/>
      <c r="L474" s="436"/>
      <c r="M474" s="436"/>
      <c r="N474" s="436"/>
      <c r="O474" s="436"/>
      <c r="P474" s="436"/>
      <c r="Q474" s="436"/>
      <c r="R474" s="436"/>
      <c r="S474" s="436"/>
      <c r="T474" s="436"/>
      <c r="U474" s="436"/>
      <c r="V474" s="436"/>
      <c r="W474" s="436"/>
      <c r="X474" s="436"/>
      <c r="Y474" s="436"/>
      <c r="Z474" s="436"/>
    </row>
    <row r="475" spans="1:26" ht="12.75" customHeight="1">
      <c r="A475" s="436"/>
      <c r="B475" s="446"/>
      <c r="C475" s="447"/>
      <c r="D475" s="436"/>
      <c r="E475" s="436"/>
      <c r="F475" s="436"/>
      <c r="G475" s="436"/>
      <c r="H475" s="436"/>
      <c r="I475" s="436"/>
      <c r="J475" s="436"/>
      <c r="K475" s="436"/>
      <c r="L475" s="436"/>
      <c r="M475" s="436"/>
      <c r="N475" s="436"/>
      <c r="O475" s="436"/>
      <c r="P475" s="436"/>
      <c r="Q475" s="436"/>
      <c r="R475" s="436"/>
      <c r="S475" s="436"/>
      <c r="T475" s="436"/>
      <c r="U475" s="436"/>
      <c r="V475" s="436"/>
      <c r="W475" s="436"/>
      <c r="X475" s="436"/>
      <c r="Y475" s="436"/>
      <c r="Z475" s="436"/>
    </row>
    <row r="476" spans="1:26" ht="12.75" customHeight="1">
      <c r="A476" s="436"/>
      <c r="B476" s="446"/>
      <c r="C476" s="447"/>
      <c r="D476" s="436"/>
      <c r="E476" s="436"/>
      <c r="F476" s="436"/>
      <c r="G476" s="436"/>
      <c r="H476" s="436"/>
      <c r="I476" s="436"/>
      <c r="J476" s="436"/>
      <c r="K476" s="436"/>
      <c r="L476" s="436"/>
      <c r="M476" s="436"/>
      <c r="N476" s="436"/>
      <c r="O476" s="436"/>
      <c r="P476" s="436"/>
      <c r="Q476" s="436"/>
      <c r="R476" s="436"/>
      <c r="S476" s="436"/>
      <c r="T476" s="436"/>
      <c r="U476" s="436"/>
      <c r="V476" s="436"/>
      <c r="W476" s="436"/>
      <c r="X476" s="436"/>
      <c r="Y476" s="436"/>
      <c r="Z476" s="436"/>
    </row>
    <row r="477" spans="1:26" ht="12.75" customHeight="1">
      <c r="A477" s="436"/>
      <c r="B477" s="446"/>
      <c r="C477" s="447"/>
      <c r="D477" s="436"/>
      <c r="E477" s="436"/>
      <c r="F477" s="436"/>
      <c r="G477" s="436"/>
      <c r="H477" s="436"/>
      <c r="I477" s="436"/>
      <c r="J477" s="436"/>
      <c r="K477" s="436"/>
      <c r="L477" s="436"/>
      <c r="M477" s="436"/>
      <c r="N477" s="436"/>
      <c r="O477" s="436"/>
      <c r="P477" s="436"/>
      <c r="Q477" s="436"/>
      <c r="R477" s="436"/>
      <c r="S477" s="436"/>
      <c r="T477" s="436"/>
      <c r="U477" s="436"/>
      <c r="V477" s="436"/>
      <c r="W477" s="436"/>
      <c r="X477" s="436"/>
      <c r="Y477" s="436"/>
      <c r="Z477" s="436"/>
    </row>
    <row r="478" spans="1:26" ht="12.75" customHeight="1">
      <c r="A478" s="436"/>
      <c r="B478" s="446"/>
      <c r="C478" s="447"/>
      <c r="D478" s="436"/>
      <c r="E478" s="436"/>
      <c r="F478" s="436"/>
      <c r="G478" s="436"/>
      <c r="H478" s="436"/>
      <c r="I478" s="436"/>
      <c r="J478" s="436"/>
      <c r="K478" s="436"/>
      <c r="L478" s="436"/>
      <c r="M478" s="436"/>
      <c r="N478" s="436"/>
      <c r="O478" s="436"/>
      <c r="P478" s="436"/>
      <c r="Q478" s="436"/>
      <c r="R478" s="436"/>
      <c r="S478" s="436"/>
      <c r="T478" s="436"/>
      <c r="U478" s="436"/>
      <c r="V478" s="436"/>
      <c r="W478" s="436"/>
      <c r="X478" s="436"/>
      <c r="Y478" s="436"/>
      <c r="Z478" s="436"/>
    </row>
    <row r="479" spans="1:26" ht="12.75" customHeight="1">
      <c r="A479" s="436"/>
      <c r="B479" s="446"/>
      <c r="C479" s="447"/>
      <c r="D479" s="436"/>
      <c r="E479" s="436"/>
      <c r="F479" s="436"/>
      <c r="G479" s="436"/>
      <c r="H479" s="436"/>
      <c r="I479" s="436"/>
      <c r="J479" s="436"/>
      <c r="K479" s="436"/>
      <c r="L479" s="436"/>
      <c r="M479" s="436"/>
      <c r="N479" s="436"/>
      <c r="O479" s="436"/>
      <c r="P479" s="436"/>
      <c r="Q479" s="436"/>
      <c r="R479" s="436"/>
      <c r="S479" s="436"/>
      <c r="T479" s="436"/>
      <c r="U479" s="436"/>
      <c r="V479" s="436"/>
      <c r="W479" s="436"/>
      <c r="X479" s="436"/>
      <c r="Y479" s="436"/>
      <c r="Z479" s="436"/>
    </row>
    <row r="480" spans="1:26" ht="12.75" customHeight="1">
      <c r="A480" s="436"/>
      <c r="B480" s="446"/>
      <c r="C480" s="447"/>
      <c r="D480" s="436"/>
      <c r="E480" s="436"/>
      <c r="F480" s="436"/>
      <c r="G480" s="436"/>
      <c r="H480" s="436"/>
      <c r="I480" s="436"/>
      <c r="J480" s="436"/>
      <c r="K480" s="436"/>
      <c r="L480" s="436"/>
      <c r="M480" s="436"/>
      <c r="N480" s="436"/>
      <c r="O480" s="436"/>
      <c r="P480" s="436"/>
      <c r="Q480" s="436"/>
      <c r="R480" s="436"/>
      <c r="S480" s="436"/>
      <c r="T480" s="436"/>
      <c r="U480" s="436"/>
      <c r="V480" s="436"/>
      <c r="W480" s="436"/>
      <c r="X480" s="436"/>
      <c r="Y480" s="436"/>
      <c r="Z480" s="436"/>
    </row>
    <row r="481" spans="1:26" ht="12.75" customHeight="1">
      <c r="A481" s="436"/>
      <c r="B481" s="446"/>
      <c r="C481" s="447"/>
      <c r="D481" s="436"/>
      <c r="E481" s="436"/>
      <c r="F481" s="436"/>
      <c r="G481" s="436"/>
      <c r="H481" s="436"/>
      <c r="I481" s="436"/>
      <c r="J481" s="436"/>
      <c r="K481" s="436"/>
      <c r="L481" s="436"/>
      <c r="M481" s="436"/>
      <c r="N481" s="436"/>
      <c r="O481" s="436"/>
      <c r="P481" s="436"/>
      <c r="Q481" s="436"/>
      <c r="R481" s="436"/>
      <c r="S481" s="436"/>
      <c r="T481" s="436"/>
      <c r="U481" s="436"/>
      <c r="V481" s="436"/>
      <c r="W481" s="436"/>
      <c r="X481" s="436"/>
      <c r="Y481" s="436"/>
      <c r="Z481" s="436"/>
    </row>
    <row r="482" spans="1:26" ht="12.75" customHeight="1">
      <c r="A482" s="436"/>
      <c r="B482" s="446"/>
      <c r="C482" s="447"/>
      <c r="D482" s="436"/>
      <c r="E482" s="436"/>
      <c r="F482" s="436"/>
      <c r="G482" s="436"/>
      <c r="H482" s="436"/>
      <c r="I482" s="436"/>
      <c r="J482" s="436"/>
      <c r="K482" s="436"/>
      <c r="L482" s="436"/>
      <c r="M482" s="436"/>
      <c r="N482" s="436"/>
      <c r="O482" s="436"/>
      <c r="P482" s="436"/>
      <c r="Q482" s="436"/>
      <c r="R482" s="436"/>
      <c r="S482" s="436"/>
      <c r="T482" s="436"/>
      <c r="U482" s="436"/>
      <c r="V482" s="436"/>
      <c r="W482" s="436"/>
      <c r="X482" s="436"/>
      <c r="Y482" s="436"/>
      <c r="Z482" s="436"/>
    </row>
    <row r="483" spans="1:26" ht="12.75" customHeight="1">
      <c r="A483" s="436"/>
      <c r="B483" s="446"/>
      <c r="C483" s="447"/>
      <c r="D483" s="436"/>
      <c r="E483" s="436"/>
      <c r="F483" s="436"/>
      <c r="G483" s="436"/>
      <c r="H483" s="436"/>
      <c r="I483" s="436"/>
      <c r="J483" s="436"/>
      <c r="K483" s="436"/>
      <c r="L483" s="436"/>
      <c r="M483" s="436"/>
      <c r="N483" s="436"/>
      <c r="O483" s="436"/>
      <c r="P483" s="436"/>
      <c r="Q483" s="436"/>
      <c r="R483" s="436"/>
      <c r="S483" s="436"/>
      <c r="T483" s="436"/>
      <c r="U483" s="436"/>
      <c r="V483" s="436"/>
      <c r="W483" s="436"/>
      <c r="X483" s="436"/>
      <c r="Y483" s="436"/>
      <c r="Z483" s="436"/>
    </row>
    <row r="484" spans="1:26" ht="12.75" customHeight="1">
      <c r="A484" s="436"/>
      <c r="B484" s="446"/>
      <c r="C484" s="447"/>
      <c r="D484" s="436"/>
      <c r="E484" s="436"/>
      <c r="F484" s="436"/>
      <c r="G484" s="436"/>
      <c r="H484" s="436"/>
      <c r="I484" s="436"/>
      <c r="J484" s="436"/>
      <c r="K484" s="436"/>
      <c r="L484" s="436"/>
      <c r="M484" s="436"/>
      <c r="N484" s="436"/>
      <c r="O484" s="436"/>
      <c r="P484" s="436"/>
      <c r="Q484" s="436"/>
      <c r="R484" s="436"/>
      <c r="S484" s="436"/>
      <c r="T484" s="436"/>
      <c r="U484" s="436"/>
      <c r="V484" s="436"/>
      <c r="W484" s="436"/>
      <c r="X484" s="436"/>
      <c r="Y484" s="436"/>
      <c r="Z484" s="436"/>
    </row>
    <row r="485" spans="1:26" ht="12.75" customHeight="1">
      <c r="A485" s="436"/>
      <c r="B485" s="446"/>
      <c r="C485" s="447"/>
      <c r="D485" s="436"/>
      <c r="E485" s="436"/>
      <c r="F485" s="436"/>
      <c r="G485" s="436"/>
      <c r="H485" s="436"/>
      <c r="I485" s="436"/>
      <c r="J485" s="436"/>
      <c r="K485" s="436"/>
      <c r="L485" s="436"/>
      <c r="M485" s="436"/>
      <c r="N485" s="436"/>
      <c r="O485" s="436"/>
      <c r="P485" s="436"/>
      <c r="Q485" s="436"/>
      <c r="R485" s="436"/>
      <c r="S485" s="436"/>
      <c r="T485" s="436"/>
      <c r="U485" s="436"/>
      <c r="V485" s="436"/>
      <c r="W485" s="436"/>
      <c r="X485" s="436"/>
      <c r="Y485" s="436"/>
      <c r="Z485" s="436"/>
    </row>
    <row r="486" spans="1:26" ht="12.75" customHeight="1">
      <c r="A486" s="436"/>
      <c r="B486" s="446"/>
      <c r="C486" s="447"/>
      <c r="D486" s="436"/>
      <c r="E486" s="436"/>
      <c r="F486" s="436"/>
      <c r="G486" s="436"/>
      <c r="H486" s="436"/>
      <c r="I486" s="436"/>
      <c r="J486" s="436"/>
      <c r="K486" s="436"/>
      <c r="L486" s="436"/>
      <c r="M486" s="436"/>
      <c r="N486" s="436"/>
      <c r="O486" s="436"/>
      <c r="P486" s="436"/>
      <c r="Q486" s="436"/>
      <c r="R486" s="436"/>
      <c r="S486" s="436"/>
      <c r="T486" s="436"/>
      <c r="U486" s="436"/>
      <c r="V486" s="436"/>
      <c r="W486" s="436"/>
      <c r="X486" s="436"/>
      <c r="Y486" s="436"/>
      <c r="Z486" s="436"/>
    </row>
    <row r="487" spans="1:26" ht="12.75" customHeight="1">
      <c r="A487" s="436"/>
      <c r="B487" s="446"/>
      <c r="C487" s="447"/>
      <c r="D487" s="436"/>
      <c r="E487" s="436"/>
      <c r="F487" s="436"/>
      <c r="G487" s="436"/>
      <c r="H487" s="436"/>
      <c r="I487" s="436"/>
      <c r="J487" s="436"/>
      <c r="K487" s="436"/>
      <c r="L487" s="436"/>
      <c r="M487" s="436"/>
      <c r="N487" s="436"/>
      <c r="O487" s="436"/>
      <c r="P487" s="436"/>
      <c r="Q487" s="436"/>
      <c r="R487" s="436"/>
      <c r="S487" s="436"/>
      <c r="T487" s="436"/>
      <c r="U487" s="436"/>
      <c r="V487" s="436"/>
      <c r="W487" s="436"/>
      <c r="X487" s="436"/>
      <c r="Y487" s="436"/>
      <c r="Z487" s="436"/>
    </row>
    <row r="488" spans="1:26" ht="12.75" customHeight="1">
      <c r="A488" s="436"/>
      <c r="B488" s="446"/>
      <c r="C488" s="447"/>
      <c r="D488" s="436"/>
      <c r="E488" s="436"/>
      <c r="F488" s="436"/>
      <c r="G488" s="436"/>
      <c r="H488" s="436"/>
      <c r="I488" s="436"/>
      <c r="J488" s="436"/>
      <c r="K488" s="436"/>
      <c r="L488" s="436"/>
      <c r="M488" s="436"/>
      <c r="N488" s="436"/>
      <c r="O488" s="436"/>
      <c r="P488" s="436"/>
      <c r="Q488" s="436"/>
      <c r="R488" s="436"/>
      <c r="S488" s="436"/>
      <c r="T488" s="436"/>
      <c r="U488" s="436"/>
      <c r="V488" s="436"/>
      <c r="W488" s="436"/>
      <c r="X488" s="436"/>
      <c r="Y488" s="436"/>
      <c r="Z488" s="436"/>
    </row>
    <row r="489" spans="1:26" ht="12.75" customHeight="1">
      <c r="A489" s="436"/>
      <c r="B489" s="446"/>
      <c r="C489" s="447"/>
      <c r="D489" s="436"/>
      <c r="E489" s="436"/>
      <c r="F489" s="436"/>
      <c r="G489" s="436"/>
      <c r="H489" s="436"/>
      <c r="I489" s="436"/>
      <c r="J489" s="436"/>
      <c r="K489" s="436"/>
      <c r="L489" s="436"/>
      <c r="M489" s="436"/>
      <c r="N489" s="436"/>
      <c r="O489" s="436"/>
      <c r="P489" s="436"/>
      <c r="Q489" s="436"/>
      <c r="R489" s="436"/>
      <c r="S489" s="436"/>
      <c r="T489" s="436"/>
      <c r="U489" s="436"/>
      <c r="V489" s="436"/>
      <c r="W489" s="436"/>
      <c r="X489" s="436"/>
      <c r="Y489" s="436"/>
      <c r="Z489" s="436"/>
    </row>
    <row r="490" spans="1:26" ht="12.75" customHeight="1">
      <c r="A490" s="436"/>
      <c r="B490" s="446"/>
      <c r="C490" s="447"/>
      <c r="D490" s="436"/>
      <c r="E490" s="436"/>
      <c r="F490" s="436"/>
      <c r="G490" s="436"/>
      <c r="H490" s="436"/>
      <c r="I490" s="436"/>
      <c r="J490" s="436"/>
      <c r="K490" s="436"/>
      <c r="L490" s="436"/>
      <c r="M490" s="436"/>
      <c r="N490" s="436"/>
      <c r="O490" s="436"/>
      <c r="P490" s="436"/>
      <c r="Q490" s="436"/>
      <c r="R490" s="436"/>
      <c r="S490" s="436"/>
      <c r="T490" s="436"/>
      <c r="U490" s="436"/>
      <c r="V490" s="436"/>
      <c r="W490" s="436"/>
      <c r="X490" s="436"/>
      <c r="Y490" s="436"/>
      <c r="Z490" s="436"/>
    </row>
    <row r="491" spans="1:26" ht="12.75" customHeight="1">
      <c r="A491" s="436"/>
      <c r="B491" s="446"/>
      <c r="C491" s="447"/>
      <c r="D491" s="436"/>
      <c r="E491" s="436"/>
      <c r="F491" s="436"/>
      <c r="G491" s="436"/>
      <c r="H491" s="436"/>
      <c r="I491" s="436"/>
      <c r="J491" s="436"/>
      <c r="K491" s="436"/>
      <c r="L491" s="436"/>
      <c r="M491" s="436"/>
      <c r="N491" s="436"/>
      <c r="O491" s="436"/>
      <c r="P491" s="436"/>
      <c r="Q491" s="436"/>
      <c r="R491" s="436"/>
      <c r="S491" s="436"/>
      <c r="T491" s="436"/>
      <c r="U491" s="436"/>
      <c r="V491" s="436"/>
      <c r="W491" s="436"/>
      <c r="X491" s="436"/>
      <c r="Y491" s="436"/>
      <c r="Z491" s="436"/>
    </row>
    <row r="492" spans="1:26" ht="12.75" customHeight="1">
      <c r="A492" s="436"/>
      <c r="B492" s="446"/>
      <c r="C492" s="447"/>
      <c r="D492" s="436"/>
      <c r="E492" s="436"/>
      <c r="F492" s="436"/>
      <c r="G492" s="436"/>
      <c r="H492" s="436"/>
      <c r="I492" s="436"/>
      <c r="J492" s="436"/>
      <c r="K492" s="436"/>
      <c r="L492" s="436"/>
      <c r="M492" s="436"/>
      <c r="N492" s="436"/>
      <c r="O492" s="436"/>
      <c r="P492" s="436"/>
      <c r="Q492" s="436"/>
      <c r="R492" s="436"/>
      <c r="S492" s="436"/>
      <c r="T492" s="436"/>
      <c r="U492" s="436"/>
      <c r="V492" s="436"/>
      <c r="W492" s="436"/>
      <c r="X492" s="436"/>
      <c r="Y492" s="436"/>
      <c r="Z492" s="436"/>
    </row>
    <row r="493" spans="1:26" ht="12.75" customHeight="1">
      <c r="A493" s="436"/>
      <c r="B493" s="446"/>
      <c r="C493" s="447"/>
      <c r="D493" s="436"/>
      <c r="E493" s="436"/>
      <c r="F493" s="436"/>
      <c r="G493" s="436"/>
      <c r="H493" s="436"/>
      <c r="I493" s="436"/>
      <c r="J493" s="436"/>
      <c r="K493" s="436"/>
      <c r="L493" s="436"/>
      <c r="M493" s="436"/>
      <c r="N493" s="436"/>
      <c r="O493" s="436"/>
      <c r="P493" s="436"/>
      <c r="Q493" s="436"/>
      <c r="R493" s="436"/>
      <c r="S493" s="436"/>
      <c r="T493" s="436"/>
      <c r="U493" s="436"/>
      <c r="V493" s="436"/>
      <c r="W493" s="436"/>
      <c r="X493" s="436"/>
      <c r="Y493" s="436"/>
      <c r="Z493" s="436"/>
    </row>
    <row r="494" spans="1:26" ht="12.75" customHeight="1">
      <c r="A494" s="436"/>
      <c r="B494" s="446"/>
      <c r="C494" s="447"/>
      <c r="D494" s="436"/>
      <c r="E494" s="436"/>
      <c r="F494" s="436"/>
      <c r="G494" s="436"/>
      <c r="H494" s="436"/>
      <c r="I494" s="436"/>
      <c r="J494" s="436"/>
      <c r="K494" s="436"/>
      <c r="L494" s="436"/>
      <c r="M494" s="436"/>
      <c r="N494" s="436"/>
      <c r="O494" s="436"/>
      <c r="P494" s="436"/>
      <c r="Q494" s="436"/>
      <c r="R494" s="436"/>
      <c r="S494" s="436"/>
      <c r="T494" s="436"/>
      <c r="U494" s="436"/>
      <c r="V494" s="436"/>
      <c r="W494" s="436"/>
      <c r="X494" s="436"/>
      <c r="Y494" s="436"/>
      <c r="Z494" s="436"/>
    </row>
    <row r="495" spans="1:26" ht="12.75" customHeight="1">
      <c r="A495" s="436"/>
      <c r="B495" s="446"/>
      <c r="C495" s="447"/>
      <c r="D495" s="436"/>
      <c r="E495" s="436"/>
      <c r="F495" s="436"/>
      <c r="G495" s="436"/>
      <c r="H495" s="436"/>
      <c r="I495" s="436"/>
      <c r="J495" s="436"/>
      <c r="K495" s="436"/>
      <c r="L495" s="436"/>
      <c r="M495" s="436"/>
      <c r="N495" s="436"/>
      <c r="O495" s="436"/>
      <c r="P495" s="436"/>
      <c r="Q495" s="436"/>
      <c r="R495" s="436"/>
      <c r="S495" s="436"/>
      <c r="T495" s="436"/>
      <c r="U495" s="436"/>
      <c r="V495" s="436"/>
      <c r="W495" s="436"/>
      <c r="X495" s="436"/>
      <c r="Y495" s="436"/>
      <c r="Z495" s="436"/>
    </row>
    <row r="496" spans="1:26" ht="12.75" customHeight="1">
      <c r="A496" s="436"/>
      <c r="B496" s="446"/>
      <c r="C496" s="447"/>
      <c r="D496" s="436"/>
      <c r="E496" s="436"/>
      <c r="F496" s="436"/>
      <c r="G496" s="436"/>
      <c r="H496" s="436"/>
      <c r="I496" s="436"/>
      <c r="J496" s="436"/>
      <c r="K496" s="436"/>
      <c r="L496" s="436"/>
      <c r="M496" s="436"/>
      <c r="N496" s="436"/>
      <c r="O496" s="436"/>
      <c r="P496" s="436"/>
      <c r="Q496" s="436"/>
      <c r="R496" s="436"/>
      <c r="S496" s="436"/>
      <c r="T496" s="436"/>
      <c r="U496" s="436"/>
      <c r="V496" s="436"/>
      <c r="W496" s="436"/>
      <c r="X496" s="436"/>
      <c r="Y496" s="436"/>
      <c r="Z496" s="436"/>
    </row>
    <row r="497" spans="1:26" ht="12.75" customHeight="1">
      <c r="A497" s="436"/>
      <c r="B497" s="446"/>
      <c r="C497" s="447"/>
      <c r="D497" s="436"/>
      <c r="E497" s="436"/>
      <c r="F497" s="436"/>
      <c r="G497" s="436"/>
      <c r="H497" s="436"/>
      <c r="I497" s="436"/>
      <c r="J497" s="436"/>
      <c r="K497" s="436"/>
      <c r="L497" s="436"/>
      <c r="M497" s="436"/>
      <c r="N497" s="436"/>
      <c r="O497" s="436"/>
      <c r="P497" s="436"/>
      <c r="Q497" s="436"/>
      <c r="R497" s="436"/>
      <c r="S497" s="436"/>
      <c r="T497" s="436"/>
      <c r="U497" s="436"/>
      <c r="V497" s="436"/>
      <c r="W497" s="436"/>
      <c r="X497" s="436"/>
      <c r="Y497" s="436"/>
      <c r="Z497" s="436"/>
    </row>
    <row r="498" spans="1:26" ht="12.75" customHeight="1">
      <c r="A498" s="436"/>
      <c r="B498" s="446"/>
      <c r="C498" s="447"/>
      <c r="D498" s="436"/>
      <c r="E498" s="436"/>
      <c r="F498" s="436"/>
      <c r="G498" s="436"/>
      <c r="H498" s="436"/>
      <c r="I498" s="436"/>
      <c r="J498" s="436"/>
      <c r="K498" s="436"/>
      <c r="L498" s="436"/>
      <c r="M498" s="436"/>
      <c r="N498" s="436"/>
      <c r="O498" s="436"/>
      <c r="P498" s="436"/>
      <c r="Q498" s="436"/>
      <c r="R498" s="436"/>
      <c r="S498" s="436"/>
      <c r="T498" s="436"/>
      <c r="U498" s="436"/>
      <c r="V498" s="436"/>
      <c r="W498" s="436"/>
      <c r="X498" s="436"/>
      <c r="Y498" s="436"/>
      <c r="Z498" s="436"/>
    </row>
    <row r="499" spans="1:26" ht="12.75" customHeight="1">
      <c r="A499" s="436"/>
      <c r="B499" s="446"/>
      <c r="C499" s="447"/>
      <c r="D499" s="436"/>
      <c r="E499" s="436"/>
      <c r="F499" s="436"/>
      <c r="G499" s="436"/>
      <c r="H499" s="436"/>
      <c r="I499" s="436"/>
      <c r="J499" s="436"/>
      <c r="K499" s="436"/>
      <c r="L499" s="436"/>
      <c r="M499" s="436"/>
      <c r="N499" s="436"/>
      <c r="O499" s="436"/>
      <c r="P499" s="436"/>
      <c r="Q499" s="436"/>
      <c r="R499" s="436"/>
      <c r="S499" s="436"/>
      <c r="T499" s="436"/>
      <c r="U499" s="436"/>
      <c r="V499" s="436"/>
      <c r="W499" s="436"/>
      <c r="X499" s="436"/>
      <c r="Y499" s="436"/>
      <c r="Z499" s="436"/>
    </row>
    <row r="500" spans="1:26" ht="12.75" customHeight="1">
      <c r="A500" s="436"/>
      <c r="B500" s="446"/>
      <c r="C500" s="447"/>
      <c r="D500" s="436"/>
      <c r="E500" s="436"/>
      <c r="F500" s="436"/>
      <c r="G500" s="436"/>
      <c r="H500" s="436"/>
      <c r="I500" s="436"/>
      <c r="J500" s="436"/>
      <c r="K500" s="436"/>
      <c r="L500" s="436"/>
      <c r="M500" s="436"/>
      <c r="N500" s="436"/>
      <c r="O500" s="436"/>
      <c r="P500" s="436"/>
      <c r="Q500" s="436"/>
      <c r="R500" s="436"/>
      <c r="S500" s="436"/>
      <c r="T500" s="436"/>
      <c r="U500" s="436"/>
      <c r="V500" s="436"/>
      <c r="W500" s="436"/>
      <c r="X500" s="436"/>
      <c r="Y500" s="436"/>
      <c r="Z500" s="436"/>
    </row>
    <row r="501" spans="1:26" ht="12.75" customHeight="1">
      <c r="A501" s="436"/>
      <c r="B501" s="446"/>
      <c r="C501" s="447"/>
      <c r="D501" s="436"/>
      <c r="E501" s="436"/>
      <c r="F501" s="436"/>
      <c r="G501" s="436"/>
      <c r="H501" s="436"/>
      <c r="I501" s="436"/>
      <c r="J501" s="436"/>
      <c r="K501" s="436"/>
      <c r="L501" s="436"/>
      <c r="M501" s="436"/>
      <c r="N501" s="436"/>
      <c r="O501" s="436"/>
      <c r="P501" s="436"/>
      <c r="Q501" s="436"/>
      <c r="R501" s="436"/>
      <c r="S501" s="436"/>
      <c r="T501" s="436"/>
      <c r="U501" s="436"/>
      <c r="V501" s="436"/>
      <c r="W501" s="436"/>
      <c r="X501" s="436"/>
      <c r="Y501" s="436"/>
      <c r="Z501" s="436"/>
    </row>
    <row r="502" spans="1:26" ht="12.75" customHeight="1">
      <c r="A502" s="436"/>
      <c r="B502" s="446"/>
      <c r="C502" s="447"/>
      <c r="D502" s="436"/>
      <c r="E502" s="436"/>
      <c r="F502" s="436"/>
      <c r="G502" s="436"/>
      <c r="H502" s="436"/>
      <c r="I502" s="436"/>
      <c r="J502" s="436"/>
      <c r="K502" s="436"/>
      <c r="L502" s="436"/>
      <c r="M502" s="436"/>
      <c r="N502" s="436"/>
      <c r="O502" s="436"/>
      <c r="P502" s="436"/>
      <c r="Q502" s="436"/>
      <c r="R502" s="436"/>
      <c r="S502" s="436"/>
      <c r="T502" s="436"/>
      <c r="U502" s="436"/>
      <c r="V502" s="436"/>
      <c r="W502" s="436"/>
      <c r="X502" s="436"/>
      <c r="Y502" s="436"/>
      <c r="Z502" s="436"/>
    </row>
    <row r="503" spans="1:26" ht="12.75" customHeight="1">
      <c r="A503" s="436"/>
      <c r="B503" s="446"/>
      <c r="C503" s="447"/>
      <c r="D503" s="436"/>
      <c r="E503" s="436"/>
      <c r="F503" s="436"/>
      <c r="G503" s="436"/>
      <c r="H503" s="436"/>
      <c r="I503" s="436"/>
      <c r="J503" s="436"/>
      <c r="K503" s="436"/>
      <c r="L503" s="436"/>
      <c r="M503" s="436"/>
      <c r="N503" s="436"/>
      <c r="O503" s="436"/>
      <c r="P503" s="436"/>
      <c r="Q503" s="436"/>
      <c r="R503" s="436"/>
      <c r="S503" s="436"/>
      <c r="T503" s="436"/>
      <c r="U503" s="436"/>
      <c r="V503" s="436"/>
      <c r="W503" s="436"/>
      <c r="X503" s="436"/>
      <c r="Y503" s="436"/>
      <c r="Z503" s="436"/>
    </row>
    <row r="504" spans="1:26" ht="12.75" customHeight="1">
      <c r="A504" s="436"/>
      <c r="B504" s="446"/>
      <c r="C504" s="447"/>
      <c r="D504" s="436"/>
      <c r="E504" s="436"/>
      <c r="F504" s="436"/>
      <c r="G504" s="436"/>
      <c r="H504" s="436"/>
      <c r="I504" s="436"/>
      <c r="J504" s="436"/>
      <c r="K504" s="436"/>
      <c r="L504" s="436"/>
      <c r="M504" s="436"/>
      <c r="N504" s="436"/>
      <c r="O504" s="436"/>
      <c r="P504" s="436"/>
      <c r="Q504" s="436"/>
      <c r="R504" s="436"/>
      <c r="S504" s="436"/>
      <c r="T504" s="436"/>
      <c r="U504" s="436"/>
      <c r="V504" s="436"/>
      <c r="W504" s="436"/>
      <c r="X504" s="436"/>
      <c r="Y504" s="436"/>
      <c r="Z504" s="436"/>
    </row>
    <row r="505" spans="1:26" ht="12.75" customHeight="1">
      <c r="A505" s="436"/>
      <c r="B505" s="446"/>
      <c r="C505" s="447"/>
      <c r="D505" s="436"/>
      <c r="E505" s="436"/>
      <c r="F505" s="436"/>
      <c r="G505" s="436"/>
      <c r="H505" s="436"/>
      <c r="I505" s="436"/>
      <c r="J505" s="436"/>
      <c r="K505" s="436"/>
      <c r="L505" s="436"/>
      <c r="M505" s="436"/>
      <c r="N505" s="436"/>
      <c r="O505" s="436"/>
      <c r="P505" s="436"/>
      <c r="Q505" s="436"/>
      <c r="R505" s="436"/>
      <c r="S505" s="436"/>
      <c r="T505" s="436"/>
      <c r="U505" s="436"/>
      <c r="V505" s="436"/>
      <c r="W505" s="436"/>
      <c r="X505" s="436"/>
      <c r="Y505" s="436"/>
      <c r="Z505" s="436"/>
    </row>
    <row r="506" spans="1:26" ht="12.75" customHeight="1">
      <c r="A506" s="436"/>
      <c r="B506" s="446"/>
      <c r="C506" s="447"/>
      <c r="D506" s="436"/>
      <c r="E506" s="436"/>
      <c r="F506" s="436"/>
      <c r="G506" s="436"/>
      <c r="H506" s="436"/>
      <c r="I506" s="436"/>
      <c r="J506" s="436"/>
      <c r="K506" s="436"/>
      <c r="L506" s="436"/>
      <c r="M506" s="436"/>
      <c r="N506" s="436"/>
      <c r="O506" s="436"/>
      <c r="P506" s="436"/>
      <c r="Q506" s="436"/>
      <c r="R506" s="436"/>
      <c r="S506" s="436"/>
      <c r="T506" s="436"/>
      <c r="U506" s="436"/>
      <c r="V506" s="436"/>
      <c r="W506" s="436"/>
      <c r="X506" s="436"/>
      <c r="Y506" s="436"/>
      <c r="Z506" s="436"/>
    </row>
    <row r="507" spans="1:26" ht="12.75" customHeight="1">
      <c r="A507" s="436"/>
      <c r="B507" s="446"/>
      <c r="C507" s="447"/>
      <c r="D507" s="436"/>
      <c r="E507" s="436"/>
      <c r="F507" s="436"/>
      <c r="G507" s="436"/>
      <c r="H507" s="436"/>
      <c r="I507" s="436"/>
      <c r="J507" s="436"/>
      <c r="K507" s="436"/>
      <c r="L507" s="436"/>
      <c r="M507" s="436"/>
      <c r="N507" s="436"/>
      <c r="O507" s="436"/>
      <c r="P507" s="436"/>
      <c r="Q507" s="436"/>
      <c r="R507" s="436"/>
      <c r="S507" s="436"/>
      <c r="T507" s="436"/>
      <c r="U507" s="436"/>
      <c r="V507" s="436"/>
      <c r="W507" s="436"/>
      <c r="X507" s="436"/>
      <c r="Y507" s="436"/>
      <c r="Z507" s="436"/>
    </row>
    <row r="508" spans="1:26" ht="12.75" customHeight="1">
      <c r="A508" s="436"/>
      <c r="B508" s="446"/>
      <c r="C508" s="447"/>
      <c r="D508" s="436"/>
      <c r="E508" s="436"/>
      <c r="F508" s="436"/>
      <c r="G508" s="436"/>
      <c r="H508" s="436"/>
      <c r="I508" s="436"/>
      <c r="J508" s="436"/>
      <c r="K508" s="436"/>
      <c r="L508" s="436"/>
      <c r="M508" s="436"/>
      <c r="N508" s="436"/>
      <c r="O508" s="436"/>
      <c r="P508" s="436"/>
      <c r="Q508" s="436"/>
      <c r="R508" s="436"/>
      <c r="S508" s="436"/>
      <c r="T508" s="436"/>
      <c r="U508" s="436"/>
      <c r="V508" s="436"/>
      <c r="W508" s="436"/>
      <c r="X508" s="436"/>
      <c r="Y508" s="436"/>
      <c r="Z508" s="436"/>
    </row>
    <row r="509" spans="1:26" ht="12.75" customHeight="1">
      <c r="A509" s="436"/>
      <c r="B509" s="446"/>
      <c r="C509" s="447"/>
      <c r="D509" s="436"/>
      <c r="E509" s="436"/>
      <c r="F509" s="436"/>
      <c r="G509" s="436"/>
      <c r="H509" s="436"/>
      <c r="I509" s="436"/>
      <c r="J509" s="436"/>
      <c r="K509" s="436"/>
      <c r="L509" s="436"/>
      <c r="M509" s="436"/>
      <c r="N509" s="436"/>
      <c r="O509" s="436"/>
      <c r="P509" s="436"/>
      <c r="Q509" s="436"/>
      <c r="R509" s="436"/>
      <c r="S509" s="436"/>
      <c r="T509" s="436"/>
      <c r="U509" s="436"/>
      <c r="V509" s="436"/>
      <c r="W509" s="436"/>
      <c r="X509" s="436"/>
      <c r="Y509" s="436"/>
      <c r="Z509" s="436"/>
    </row>
    <row r="510" spans="1:26" ht="12.75" customHeight="1">
      <c r="A510" s="436"/>
      <c r="B510" s="446"/>
      <c r="C510" s="447"/>
      <c r="D510" s="436"/>
      <c r="E510" s="436"/>
      <c r="F510" s="436"/>
      <c r="G510" s="436"/>
      <c r="H510" s="436"/>
      <c r="I510" s="436"/>
      <c r="J510" s="436"/>
      <c r="K510" s="436"/>
      <c r="L510" s="436"/>
      <c r="M510" s="436"/>
      <c r="N510" s="436"/>
      <c r="O510" s="436"/>
      <c r="P510" s="436"/>
      <c r="Q510" s="436"/>
      <c r="R510" s="436"/>
      <c r="S510" s="436"/>
      <c r="T510" s="436"/>
      <c r="U510" s="436"/>
      <c r="V510" s="436"/>
      <c r="W510" s="436"/>
      <c r="X510" s="436"/>
      <c r="Y510" s="436"/>
      <c r="Z510" s="436"/>
    </row>
    <row r="511" spans="1:26" ht="12.75" customHeight="1">
      <c r="A511" s="436"/>
      <c r="B511" s="446"/>
      <c r="C511" s="447"/>
      <c r="D511" s="436"/>
      <c r="E511" s="436"/>
      <c r="F511" s="436"/>
      <c r="G511" s="436"/>
      <c r="H511" s="436"/>
      <c r="I511" s="436"/>
      <c r="J511" s="436"/>
      <c r="K511" s="436"/>
      <c r="L511" s="436"/>
      <c r="M511" s="436"/>
      <c r="N511" s="436"/>
      <c r="O511" s="436"/>
      <c r="P511" s="436"/>
      <c r="Q511" s="436"/>
      <c r="R511" s="436"/>
      <c r="S511" s="436"/>
      <c r="T511" s="436"/>
      <c r="U511" s="436"/>
      <c r="V511" s="436"/>
      <c r="W511" s="436"/>
      <c r="X511" s="436"/>
      <c r="Y511" s="436"/>
      <c r="Z511" s="436"/>
    </row>
    <row r="512" spans="1:26" ht="12.75" customHeight="1">
      <c r="A512" s="436"/>
      <c r="B512" s="446"/>
      <c r="C512" s="447"/>
      <c r="D512" s="436"/>
      <c r="E512" s="436"/>
      <c r="F512" s="436"/>
      <c r="G512" s="436"/>
      <c r="H512" s="436"/>
      <c r="I512" s="436"/>
      <c r="J512" s="436"/>
      <c r="K512" s="436"/>
      <c r="L512" s="436"/>
      <c r="M512" s="436"/>
      <c r="N512" s="436"/>
      <c r="O512" s="436"/>
      <c r="P512" s="436"/>
      <c r="Q512" s="436"/>
      <c r="R512" s="436"/>
      <c r="S512" s="436"/>
      <c r="T512" s="436"/>
      <c r="U512" s="436"/>
      <c r="V512" s="436"/>
      <c r="W512" s="436"/>
      <c r="X512" s="436"/>
      <c r="Y512" s="436"/>
      <c r="Z512" s="436"/>
    </row>
    <row r="513" spans="1:26" ht="12.75" customHeight="1">
      <c r="A513" s="436"/>
      <c r="B513" s="446"/>
      <c r="C513" s="447"/>
      <c r="D513" s="436"/>
      <c r="E513" s="436"/>
      <c r="F513" s="436"/>
      <c r="G513" s="436"/>
      <c r="H513" s="436"/>
      <c r="I513" s="436"/>
      <c r="J513" s="436"/>
      <c r="K513" s="436"/>
      <c r="L513" s="436"/>
      <c r="M513" s="436"/>
      <c r="N513" s="436"/>
      <c r="O513" s="436"/>
      <c r="P513" s="436"/>
      <c r="Q513" s="436"/>
      <c r="R513" s="436"/>
      <c r="S513" s="436"/>
      <c r="T513" s="436"/>
      <c r="U513" s="436"/>
      <c r="V513" s="436"/>
      <c r="W513" s="436"/>
      <c r="X513" s="436"/>
      <c r="Y513" s="436"/>
      <c r="Z513" s="436"/>
    </row>
    <row r="514" spans="1:26" ht="12.75" customHeight="1">
      <c r="A514" s="436"/>
      <c r="B514" s="446"/>
      <c r="C514" s="447"/>
      <c r="D514" s="436"/>
      <c r="E514" s="436"/>
      <c r="F514" s="436"/>
      <c r="G514" s="436"/>
      <c r="H514" s="436"/>
      <c r="I514" s="436"/>
      <c r="J514" s="436"/>
      <c r="K514" s="436"/>
      <c r="L514" s="436"/>
      <c r="M514" s="436"/>
      <c r="N514" s="436"/>
      <c r="O514" s="436"/>
      <c r="P514" s="436"/>
      <c r="Q514" s="436"/>
      <c r="R514" s="436"/>
      <c r="S514" s="436"/>
      <c r="T514" s="436"/>
      <c r="U514" s="436"/>
      <c r="V514" s="436"/>
      <c r="W514" s="436"/>
      <c r="X514" s="436"/>
      <c r="Y514" s="436"/>
      <c r="Z514" s="436"/>
    </row>
    <row r="515" spans="1:26" ht="12.75" customHeight="1">
      <c r="A515" s="436"/>
      <c r="B515" s="446"/>
      <c r="C515" s="447"/>
      <c r="D515" s="436"/>
      <c r="E515" s="436"/>
      <c r="F515" s="436"/>
      <c r="G515" s="436"/>
      <c r="H515" s="436"/>
      <c r="I515" s="436"/>
      <c r="J515" s="436"/>
      <c r="K515" s="436"/>
      <c r="L515" s="436"/>
      <c r="M515" s="436"/>
      <c r="N515" s="436"/>
      <c r="O515" s="436"/>
      <c r="P515" s="436"/>
      <c r="Q515" s="436"/>
      <c r="R515" s="436"/>
      <c r="S515" s="436"/>
      <c r="T515" s="436"/>
      <c r="U515" s="436"/>
      <c r="V515" s="436"/>
      <c r="W515" s="436"/>
      <c r="X515" s="436"/>
      <c r="Y515" s="436"/>
      <c r="Z515" s="436"/>
    </row>
    <row r="516" spans="1:26" ht="12.75" customHeight="1">
      <c r="A516" s="436"/>
      <c r="B516" s="446"/>
      <c r="C516" s="447"/>
      <c r="D516" s="436"/>
      <c r="E516" s="436"/>
      <c r="F516" s="436"/>
      <c r="G516" s="436"/>
      <c r="H516" s="436"/>
      <c r="I516" s="436"/>
      <c r="J516" s="436"/>
      <c r="K516" s="436"/>
      <c r="L516" s="436"/>
      <c r="M516" s="436"/>
      <c r="N516" s="436"/>
      <c r="O516" s="436"/>
      <c r="P516" s="436"/>
      <c r="Q516" s="436"/>
      <c r="R516" s="436"/>
      <c r="S516" s="436"/>
      <c r="T516" s="436"/>
      <c r="U516" s="436"/>
      <c r="V516" s="436"/>
      <c r="W516" s="436"/>
      <c r="X516" s="436"/>
      <c r="Y516" s="436"/>
      <c r="Z516" s="436"/>
    </row>
    <row r="517" spans="1:26" ht="12.75" customHeight="1">
      <c r="A517" s="436"/>
      <c r="B517" s="446"/>
      <c r="C517" s="447"/>
      <c r="D517" s="436"/>
      <c r="E517" s="436"/>
      <c r="F517" s="436"/>
      <c r="G517" s="436"/>
      <c r="H517" s="436"/>
      <c r="I517" s="436"/>
      <c r="J517" s="436"/>
      <c r="K517" s="436"/>
      <c r="L517" s="436"/>
      <c r="M517" s="436"/>
      <c r="N517" s="436"/>
      <c r="O517" s="436"/>
      <c r="P517" s="436"/>
      <c r="Q517" s="436"/>
      <c r="R517" s="436"/>
      <c r="S517" s="436"/>
      <c r="T517" s="436"/>
      <c r="U517" s="436"/>
      <c r="V517" s="436"/>
      <c r="W517" s="436"/>
      <c r="X517" s="436"/>
      <c r="Y517" s="436"/>
      <c r="Z517" s="436"/>
    </row>
    <row r="518" spans="1:26" ht="12.75" customHeight="1">
      <c r="A518" s="436"/>
      <c r="B518" s="446"/>
      <c r="C518" s="447"/>
      <c r="D518" s="436"/>
      <c r="E518" s="436"/>
      <c r="F518" s="436"/>
      <c r="G518" s="436"/>
      <c r="H518" s="436"/>
      <c r="I518" s="436"/>
      <c r="J518" s="436"/>
      <c r="K518" s="436"/>
      <c r="L518" s="436"/>
      <c r="M518" s="436"/>
      <c r="N518" s="436"/>
      <c r="O518" s="436"/>
      <c r="P518" s="436"/>
      <c r="Q518" s="436"/>
      <c r="R518" s="436"/>
      <c r="S518" s="436"/>
      <c r="T518" s="436"/>
      <c r="U518" s="436"/>
      <c r="V518" s="436"/>
      <c r="W518" s="436"/>
      <c r="X518" s="436"/>
      <c r="Y518" s="436"/>
      <c r="Z518" s="436"/>
    </row>
    <row r="519" spans="1:26" ht="12.75" customHeight="1">
      <c r="A519" s="436"/>
      <c r="B519" s="446"/>
      <c r="C519" s="447"/>
      <c r="D519" s="436"/>
      <c r="E519" s="436"/>
      <c r="F519" s="436"/>
      <c r="G519" s="436"/>
      <c r="H519" s="436"/>
      <c r="I519" s="436"/>
      <c r="J519" s="436"/>
      <c r="K519" s="436"/>
      <c r="L519" s="436"/>
      <c r="M519" s="436"/>
      <c r="N519" s="436"/>
      <c r="O519" s="436"/>
      <c r="P519" s="436"/>
      <c r="Q519" s="436"/>
      <c r="R519" s="436"/>
      <c r="S519" s="436"/>
      <c r="T519" s="436"/>
      <c r="U519" s="436"/>
      <c r="V519" s="436"/>
      <c r="W519" s="436"/>
      <c r="X519" s="436"/>
      <c r="Y519" s="436"/>
      <c r="Z519" s="436"/>
    </row>
    <row r="520" spans="1:26" ht="12.75" customHeight="1">
      <c r="A520" s="436"/>
      <c r="B520" s="446"/>
      <c r="C520" s="447"/>
      <c r="D520" s="436"/>
      <c r="E520" s="436"/>
      <c r="F520" s="436"/>
      <c r="G520" s="436"/>
      <c r="H520" s="436"/>
      <c r="I520" s="436"/>
      <c r="J520" s="436"/>
      <c r="K520" s="436"/>
      <c r="L520" s="436"/>
      <c r="M520" s="436"/>
      <c r="N520" s="436"/>
      <c r="O520" s="436"/>
      <c r="P520" s="436"/>
      <c r="Q520" s="436"/>
      <c r="R520" s="436"/>
      <c r="S520" s="436"/>
      <c r="T520" s="436"/>
      <c r="U520" s="436"/>
      <c r="V520" s="436"/>
      <c r="W520" s="436"/>
      <c r="X520" s="436"/>
      <c r="Y520" s="436"/>
      <c r="Z520" s="436"/>
    </row>
    <row r="521" spans="1:26" ht="12.75" customHeight="1">
      <c r="A521" s="436"/>
      <c r="B521" s="446"/>
      <c r="C521" s="447"/>
      <c r="D521" s="436"/>
      <c r="E521" s="436"/>
      <c r="F521" s="436"/>
      <c r="G521" s="436"/>
      <c r="H521" s="436"/>
      <c r="I521" s="436"/>
      <c r="J521" s="436"/>
      <c r="K521" s="436"/>
      <c r="L521" s="436"/>
      <c r="M521" s="436"/>
      <c r="N521" s="436"/>
      <c r="O521" s="436"/>
      <c r="P521" s="436"/>
      <c r="Q521" s="436"/>
      <c r="R521" s="436"/>
      <c r="S521" s="436"/>
      <c r="T521" s="436"/>
      <c r="U521" s="436"/>
      <c r="V521" s="436"/>
      <c r="W521" s="436"/>
      <c r="X521" s="436"/>
      <c r="Y521" s="436"/>
      <c r="Z521" s="436"/>
    </row>
    <row r="522" spans="1:26" ht="12.75" customHeight="1">
      <c r="A522" s="436"/>
      <c r="B522" s="446"/>
      <c r="C522" s="447"/>
      <c r="D522" s="436"/>
      <c r="E522" s="436"/>
      <c r="F522" s="436"/>
      <c r="G522" s="436"/>
      <c r="H522" s="436"/>
      <c r="I522" s="436"/>
      <c r="J522" s="436"/>
      <c r="K522" s="436"/>
      <c r="L522" s="436"/>
      <c r="M522" s="436"/>
      <c r="N522" s="436"/>
      <c r="O522" s="436"/>
      <c r="P522" s="436"/>
      <c r="Q522" s="436"/>
      <c r="R522" s="436"/>
      <c r="S522" s="436"/>
      <c r="T522" s="436"/>
      <c r="U522" s="436"/>
      <c r="V522" s="436"/>
      <c r="W522" s="436"/>
      <c r="X522" s="436"/>
      <c r="Y522" s="436"/>
      <c r="Z522" s="436"/>
    </row>
    <row r="523" spans="1:26" ht="12.75" customHeight="1">
      <c r="A523" s="436"/>
      <c r="B523" s="446"/>
      <c r="C523" s="447"/>
      <c r="D523" s="436"/>
      <c r="E523" s="436"/>
      <c r="F523" s="436"/>
      <c r="G523" s="436"/>
      <c r="H523" s="436"/>
      <c r="I523" s="436"/>
      <c r="J523" s="436"/>
      <c r="K523" s="436"/>
      <c r="L523" s="436"/>
      <c r="M523" s="436"/>
      <c r="N523" s="436"/>
      <c r="O523" s="436"/>
      <c r="P523" s="436"/>
      <c r="Q523" s="436"/>
      <c r="R523" s="436"/>
      <c r="S523" s="436"/>
      <c r="T523" s="436"/>
      <c r="U523" s="436"/>
      <c r="V523" s="436"/>
      <c r="W523" s="436"/>
      <c r="X523" s="436"/>
      <c r="Y523" s="436"/>
      <c r="Z523" s="436"/>
    </row>
    <row r="524" spans="1:26" ht="12.75" customHeight="1">
      <c r="A524" s="436"/>
      <c r="B524" s="446"/>
      <c r="C524" s="447"/>
      <c r="D524" s="436"/>
      <c r="E524" s="436"/>
      <c r="F524" s="436"/>
      <c r="G524" s="436"/>
      <c r="H524" s="436"/>
      <c r="I524" s="436"/>
      <c r="J524" s="436"/>
      <c r="K524" s="436"/>
      <c r="L524" s="436"/>
      <c r="M524" s="436"/>
      <c r="N524" s="436"/>
      <c r="O524" s="436"/>
      <c r="P524" s="436"/>
      <c r="Q524" s="436"/>
      <c r="R524" s="436"/>
      <c r="S524" s="436"/>
      <c r="T524" s="436"/>
      <c r="U524" s="436"/>
      <c r="V524" s="436"/>
      <c r="W524" s="436"/>
      <c r="X524" s="436"/>
      <c r="Y524" s="436"/>
      <c r="Z524" s="436"/>
    </row>
    <row r="525" spans="1:26" ht="12.75" customHeight="1">
      <c r="A525" s="436"/>
      <c r="B525" s="446"/>
      <c r="C525" s="447"/>
      <c r="D525" s="436"/>
      <c r="E525" s="436"/>
      <c r="F525" s="436"/>
      <c r="G525" s="436"/>
      <c r="H525" s="436"/>
      <c r="I525" s="436"/>
      <c r="J525" s="436"/>
      <c r="K525" s="436"/>
      <c r="L525" s="436"/>
      <c r="M525" s="436"/>
      <c r="N525" s="436"/>
      <c r="O525" s="436"/>
      <c r="P525" s="436"/>
      <c r="Q525" s="436"/>
      <c r="R525" s="436"/>
      <c r="S525" s="436"/>
      <c r="T525" s="436"/>
      <c r="U525" s="436"/>
      <c r="V525" s="436"/>
      <c r="W525" s="436"/>
      <c r="X525" s="436"/>
      <c r="Y525" s="436"/>
      <c r="Z525" s="436"/>
    </row>
    <row r="526" spans="1:26" ht="12.75" customHeight="1">
      <c r="A526" s="436"/>
      <c r="B526" s="446"/>
      <c r="C526" s="447"/>
      <c r="D526" s="436"/>
      <c r="E526" s="436"/>
      <c r="F526" s="436"/>
      <c r="G526" s="436"/>
      <c r="H526" s="436"/>
      <c r="I526" s="436"/>
      <c r="J526" s="436"/>
      <c r="K526" s="436"/>
      <c r="L526" s="436"/>
      <c r="M526" s="436"/>
      <c r="N526" s="436"/>
      <c r="O526" s="436"/>
      <c r="P526" s="436"/>
      <c r="Q526" s="436"/>
      <c r="R526" s="436"/>
      <c r="S526" s="436"/>
      <c r="T526" s="436"/>
      <c r="U526" s="436"/>
      <c r="V526" s="436"/>
      <c r="W526" s="436"/>
      <c r="X526" s="436"/>
      <c r="Y526" s="436"/>
      <c r="Z526" s="436"/>
    </row>
    <row r="527" spans="1:26" ht="12.75" customHeight="1">
      <c r="A527" s="436"/>
      <c r="B527" s="446"/>
      <c r="C527" s="447"/>
      <c r="D527" s="436"/>
      <c r="E527" s="436"/>
      <c r="F527" s="436"/>
      <c r="G527" s="436"/>
      <c r="H527" s="436"/>
      <c r="I527" s="436"/>
      <c r="J527" s="436"/>
      <c r="K527" s="436"/>
      <c r="L527" s="436"/>
      <c r="M527" s="436"/>
      <c r="N527" s="436"/>
      <c r="O527" s="436"/>
      <c r="P527" s="436"/>
      <c r="Q527" s="436"/>
      <c r="R527" s="436"/>
      <c r="S527" s="436"/>
      <c r="T527" s="436"/>
      <c r="U527" s="436"/>
      <c r="V527" s="436"/>
      <c r="W527" s="436"/>
      <c r="X527" s="436"/>
      <c r="Y527" s="436"/>
      <c r="Z527" s="436"/>
    </row>
    <row r="528" spans="1:26" ht="12.75" customHeight="1">
      <c r="A528" s="436"/>
      <c r="B528" s="446"/>
      <c r="C528" s="447"/>
      <c r="D528" s="436"/>
      <c r="E528" s="436"/>
      <c r="F528" s="436"/>
      <c r="G528" s="436"/>
      <c r="H528" s="436"/>
      <c r="I528" s="436"/>
      <c r="J528" s="436"/>
      <c r="K528" s="436"/>
      <c r="L528" s="436"/>
      <c r="M528" s="436"/>
      <c r="N528" s="436"/>
      <c r="O528" s="436"/>
      <c r="P528" s="436"/>
      <c r="Q528" s="436"/>
      <c r="R528" s="436"/>
      <c r="S528" s="436"/>
      <c r="T528" s="436"/>
      <c r="U528" s="436"/>
      <c r="V528" s="436"/>
      <c r="W528" s="436"/>
      <c r="X528" s="436"/>
      <c r="Y528" s="436"/>
      <c r="Z528" s="436"/>
    </row>
    <row r="529" spans="1:26" ht="12.75" customHeight="1">
      <c r="A529" s="436"/>
      <c r="B529" s="446"/>
      <c r="C529" s="447"/>
      <c r="D529" s="436"/>
      <c r="E529" s="436"/>
      <c r="F529" s="436"/>
      <c r="G529" s="436"/>
      <c r="H529" s="436"/>
      <c r="I529" s="436"/>
      <c r="J529" s="436"/>
      <c r="K529" s="436"/>
      <c r="L529" s="436"/>
      <c r="M529" s="436"/>
      <c r="N529" s="436"/>
      <c r="O529" s="436"/>
      <c r="P529" s="436"/>
      <c r="Q529" s="436"/>
      <c r="R529" s="436"/>
      <c r="S529" s="436"/>
      <c r="T529" s="436"/>
      <c r="U529" s="436"/>
      <c r="V529" s="436"/>
      <c r="W529" s="436"/>
      <c r="X529" s="436"/>
      <c r="Y529" s="436"/>
      <c r="Z529" s="436"/>
    </row>
    <row r="530" spans="1:26" ht="12.75" customHeight="1">
      <c r="A530" s="436"/>
      <c r="B530" s="446"/>
      <c r="C530" s="447"/>
      <c r="D530" s="436"/>
      <c r="E530" s="436"/>
      <c r="F530" s="436"/>
      <c r="G530" s="436"/>
      <c r="H530" s="436"/>
      <c r="I530" s="436"/>
      <c r="J530" s="436"/>
      <c r="K530" s="436"/>
      <c r="L530" s="436"/>
      <c r="M530" s="436"/>
      <c r="N530" s="436"/>
      <c r="O530" s="436"/>
      <c r="P530" s="436"/>
      <c r="Q530" s="436"/>
      <c r="R530" s="436"/>
      <c r="S530" s="436"/>
      <c r="T530" s="436"/>
      <c r="U530" s="436"/>
      <c r="V530" s="436"/>
      <c r="W530" s="436"/>
      <c r="X530" s="436"/>
      <c r="Y530" s="436"/>
      <c r="Z530" s="436"/>
    </row>
    <row r="531" spans="1:26" ht="12.75" customHeight="1">
      <c r="A531" s="436"/>
      <c r="B531" s="446"/>
      <c r="C531" s="447"/>
      <c r="D531" s="436"/>
      <c r="E531" s="436"/>
      <c r="F531" s="436"/>
      <c r="G531" s="436"/>
      <c r="H531" s="436"/>
      <c r="I531" s="436"/>
      <c r="J531" s="436"/>
      <c r="K531" s="436"/>
      <c r="L531" s="436"/>
      <c r="M531" s="436"/>
      <c r="N531" s="436"/>
      <c r="O531" s="436"/>
      <c r="P531" s="436"/>
      <c r="Q531" s="436"/>
      <c r="R531" s="436"/>
      <c r="S531" s="436"/>
      <c r="T531" s="436"/>
      <c r="U531" s="436"/>
      <c r="V531" s="436"/>
      <c r="W531" s="436"/>
      <c r="X531" s="436"/>
      <c r="Y531" s="436"/>
      <c r="Z531" s="436"/>
    </row>
    <row r="532" spans="1:26" ht="12.75" customHeight="1">
      <c r="A532" s="436"/>
      <c r="B532" s="446"/>
      <c r="C532" s="447"/>
      <c r="D532" s="436"/>
      <c r="E532" s="436"/>
      <c r="F532" s="436"/>
      <c r="G532" s="436"/>
      <c r="H532" s="436"/>
      <c r="I532" s="436"/>
      <c r="J532" s="436"/>
      <c r="K532" s="436"/>
      <c r="L532" s="436"/>
      <c r="M532" s="436"/>
      <c r="N532" s="436"/>
      <c r="O532" s="436"/>
      <c r="P532" s="436"/>
      <c r="Q532" s="436"/>
      <c r="R532" s="436"/>
      <c r="S532" s="436"/>
      <c r="T532" s="436"/>
      <c r="U532" s="436"/>
      <c r="V532" s="436"/>
      <c r="W532" s="436"/>
      <c r="X532" s="436"/>
      <c r="Y532" s="436"/>
      <c r="Z532" s="436"/>
    </row>
    <row r="533" spans="1:26" ht="12.75" customHeight="1">
      <c r="A533" s="436"/>
      <c r="B533" s="446"/>
      <c r="C533" s="447"/>
      <c r="D533" s="436"/>
      <c r="E533" s="436"/>
      <c r="F533" s="436"/>
      <c r="G533" s="436"/>
      <c r="H533" s="436"/>
      <c r="I533" s="436"/>
      <c r="J533" s="436"/>
      <c r="K533" s="436"/>
      <c r="L533" s="436"/>
      <c r="M533" s="436"/>
      <c r="N533" s="436"/>
      <c r="O533" s="436"/>
      <c r="P533" s="436"/>
      <c r="Q533" s="436"/>
      <c r="R533" s="436"/>
      <c r="S533" s="436"/>
      <c r="T533" s="436"/>
      <c r="U533" s="436"/>
      <c r="V533" s="436"/>
      <c r="W533" s="436"/>
      <c r="X533" s="436"/>
      <c r="Y533" s="436"/>
      <c r="Z533" s="436"/>
    </row>
    <row r="534" spans="1:26" ht="12.75" customHeight="1">
      <c r="A534" s="436"/>
      <c r="B534" s="446"/>
      <c r="C534" s="447"/>
      <c r="D534" s="436"/>
      <c r="E534" s="436"/>
      <c r="F534" s="436"/>
      <c r="G534" s="436"/>
      <c r="H534" s="436"/>
      <c r="I534" s="436"/>
      <c r="J534" s="436"/>
      <c r="K534" s="436"/>
      <c r="L534" s="436"/>
      <c r="M534" s="436"/>
      <c r="N534" s="436"/>
      <c r="O534" s="436"/>
      <c r="P534" s="436"/>
      <c r="Q534" s="436"/>
      <c r="R534" s="436"/>
      <c r="S534" s="436"/>
      <c r="T534" s="436"/>
      <c r="U534" s="436"/>
      <c r="V534" s="436"/>
      <c r="W534" s="436"/>
      <c r="X534" s="436"/>
      <c r="Y534" s="436"/>
      <c r="Z534" s="436"/>
    </row>
    <row r="535" spans="1:26" ht="12.75" customHeight="1">
      <c r="A535" s="436"/>
      <c r="B535" s="446"/>
      <c r="C535" s="447"/>
      <c r="D535" s="436"/>
      <c r="E535" s="436"/>
      <c r="F535" s="436"/>
      <c r="G535" s="436"/>
      <c r="H535" s="436"/>
      <c r="I535" s="436"/>
      <c r="J535" s="436"/>
      <c r="K535" s="436"/>
      <c r="L535" s="436"/>
      <c r="M535" s="436"/>
      <c r="N535" s="436"/>
      <c r="O535" s="436"/>
      <c r="P535" s="436"/>
      <c r="Q535" s="436"/>
      <c r="R535" s="436"/>
      <c r="S535" s="436"/>
      <c r="T535" s="436"/>
      <c r="U535" s="436"/>
      <c r="V535" s="436"/>
      <c r="W535" s="436"/>
      <c r="X535" s="436"/>
      <c r="Y535" s="436"/>
      <c r="Z535" s="436"/>
    </row>
    <row r="536" spans="1:26" ht="12.75" customHeight="1">
      <c r="A536" s="436"/>
      <c r="B536" s="446"/>
      <c r="C536" s="447"/>
      <c r="D536" s="436"/>
      <c r="E536" s="436"/>
      <c r="F536" s="436"/>
      <c r="G536" s="436"/>
      <c r="H536" s="436"/>
      <c r="I536" s="436"/>
      <c r="J536" s="436"/>
      <c r="K536" s="436"/>
      <c r="L536" s="436"/>
      <c r="M536" s="436"/>
      <c r="N536" s="436"/>
      <c r="O536" s="436"/>
      <c r="P536" s="436"/>
      <c r="Q536" s="436"/>
      <c r="R536" s="436"/>
      <c r="S536" s="436"/>
      <c r="T536" s="436"/>
      <c r="U536" s="436"/>
      <c r="V536" s="436"/>
      <c r="W536" s="436"/>
      <c r="X536" s="436"/>
      <c r="Y536" s="436"/>
      <c r="Z536" s="436"/>
    </row>
    <row r="537" spans="1:26" ht="12.75" customHeight="1">
      <c r="A537" s="436"/>
      <c r="B537" s="446"/>
      <c r="C537" s="447"/>
      <c r="D537" s="436"/>
      <c r="E537" s="436"/>
      <c r="F537" s="436"/>
      <c r="G537" s="436"/>
      <c r="H537" s="436"/>
      <c r="I537" s="436"/>
      <c r="J537" s="436"/>
      <c r="K537" s="436"/>
      <c r="L537" s="436"/>
      <c r="M537" s="436"/>
      <c r="N537" s="436"/>
      <c r="O537" s="436"/>
      <c r="P537" s="436"/>
      <c r="Q537" s="436"/>
      <c r="R537" s="436"/>
      <c r="S537" s="436"/>
      <c r="T537" s="436"/>
      <c r="U537" s="436"/>
      <c r="V537" s="436"/>
      <c r="W537" s="436"/>
      <c r="X537" s="436"/>
      <c r="Y537" s="436"/>
      <c r="Z537" s="436"/>
    </row>
    <row r="538" spans="1:26" ht="12.75" customHeight="1">
      <c r="A538" s="436"/>
      <c r="B538" s="446"/>
      <c r="C538" s="447"/>
      <c r="D538" s="436"/>
      <c r="E538" s="436"/>
      <c r="F538" s="436"/>
      <c r="G538" s="436"/>
      <c r="H538" s="436"/>
      <c r="I538" s="436"/>
      <c r="J538" s="436"/>
      <c r="K538" s="436"/>
      <c r="L538" s="436"/>
      <c r="M538" s="436"/>
      <c r="N538" s="436"/>
      <c r="O538" s="436"/>
      <c r="P538" s="436"/>
      <c r="Q538" s="436"/>
      <c r="R538" s="436"/>
      <c r="S538" s="436"/>
      <c r="T538" s="436"/>
      <c r="U538" s="436"/>
      <c r="V538" s="436"/>
      <c r="W538" s="436"/>
      <c r="X538" s="436"/>
      <c r="Y538" s="436"/>
      <c r="Z538" s="436"/>
    </row>
    <row r="539" spans="1:26" ht="12.75" customHeight="1">
      <c r="A539" s="436"/>
      <c r="B539" s="446"/>
      <c r="C539" s="447"/>
      <c r="D539" s="436"/>
      <c r="E539" s="436"/>
      <c r="F539" s="436"/>
      <c r="G539" s="436"/>
      <c r="H539" s="436"/>
      <c r="I539" s="436"/>
      <c r="J539" s="436"/>
      <c r="K539" s="436"/>
      <c r="L539" s="436"/>
      <c r="M539" s="436"/>
      <c r="N539" s="436"/>
      <c r="O539" s="436"/>
      <c r="P539" s="436"/>
      <c r="Q539" s="436"/>
      <c r="R539" s="436"/>
      <c r="S539" s="436"/>
      <c r="T539" s="436"/>
      <c r="U539" s="436"/>
      <c r="V539" s="436"/>
      <c r="W539" s="436"/>
      <c r="X539" s="436"/>
      <c r="Y539" s="436"/>
      <c r="Z539" s="436"/>
    </row>
    <row r="540" spans="1:26" ht="12.75" customHeight="1">
      <c r="A540" s="436"/>
      <c r="B540" s="446"/>
      <c r="C540" s="447"/>
      <c r="D540" s="436"/>
      <c r="E540" s="436"/>
      <c r="F540" s="436"/>
      <c r="G540" s="436"/>
      <c r="H540" s="436"/>
      <c r="I540" s="436"/>
      <c r="J540" s="436"/>
      <c r="K540" s="436"/>
      <c r="L540" s="436"/>
      <c r="M540" s="436"/>
      <c r="N540" s="436"/>
      <c r="O540" s="436"/>
      <c r="P540" s="436"/>
      <c r="Q540" s="436"/>
      <c r="R540" s="436"/>
      <c r="S540" s="436"/>
      <c r="T540" s="436"/>
      <c r="U540" s="436"/>
      <c r="V540" s="436"/>
      <c r="W540" s="436"/>
      <c r="X540" s="436"/>
      <c r="Y540" s="436"/>
      <c r="Z540" s="436"/>
    </row>
    <row r="541" spans="1:26" ht="12.75" customHeight="1">
      <c r="A541" s="436"/>
      <c r="B541" s="446"/>
      <c r="C541" s="447"/>
      <c r="D541" s="436"/>
      <c r="E541" s="436"/>
      <c r="F541" s="436"/>
      <c r="G541" s="436"/>
      <c r="H541" s="436"/>
      <c r="I541" s="436"/>
      <c r="J541" s="436"/>
      <c r="K541" s="436"/>
      <c r="L541" s="436"/>
      <c r="M541" s="436"/>
      <c r="N541" s="436"/>
      <c r="O541" s="436"/>
      <c r="P541" s="436"/>
      <c r="Q541" s="436"/>
      <c r="R541" s="436"/>
      <c r="S541" s="436"/>
      <c r="T541" s="436"/>
      <c r="U541" s="436"/>
      <c r="V541" s="436"/>
      <c r="W541" s="436"/>
      <c r="X541" s="436"/>
      <c r="Y541" s="436"/>
      <c r="Z541" s="436"/>
    </row>
    <row r="542" spans="1:26" ht="12.75" customHeight="1">
      <c r="A542" s="436"/>
      <c r="B542" s="446"/>
      <c r="C542" s="447"/>
      <c r="D542" s="436"/>
      <c r="E542" s="436"/>
      <c r="F542" s="436"/>
      <c r="G542" s="436"/>
      <c r="H542" s="436"/>
      <c r="I542" s="436"/>
      <c r="J542" s="436"/>
      <c r="K542" s="436"/>
      <c r="L542" s="436"/>
      <c r="M542" s="436"/>
      <c r="N542" s="436"/>
      <c r="O542" s="436"/>
      <c r="P542" s="436"/>
      <c r="Q542" s="436"/>
      <c r="R542" s="436"/>
      <c r="S542" s="436"/>
      <c r="T542" s="436"/>
      <c r="U542" s="436"/>
      <c r="V542" s="436"/>
      <c r="W542" s="436"/>
      <c r="X542" s="436"/>
      <c r="Y542" s="436"/>
      <c r="Z542" s="436"/>
    </row>
    <row r="543" spans="1:26" ht="12.75" customHeight="1">
      <c r="A543" s="436"/>
      <c r="B543" s="446"/>
      <c r="C543" s="447"/>
      <c r="D543" s="436"/>
      <c r="E543" s="436"/>
      <c r="F543" s="436"/>
      <c r="G543" s="436"/>
      <c r="H543" s="436"/>
      <c r="I543" s="436"/>
      <c r="J543" s="436"/>
      <c r="K543" s="436"/>
      <c r="L543" s="436"/>
      <c r="M543" s="436"/>
      <c r="N543" s="436"/>
      <c r="O543" s="436"/>
      <c r="P543" s="436"/>
      <c r="Q543" s="436"/>
      <c r="R543" s="436"/>
      <c r="S543" s="436"/>
      <c r="T543" s="436"/>
      <c r="U543" s="436"/>
      <c r="V543" s="436"/>
      <c r="W543" s="436"/>
      <c r="X543" s="436"/>
      <c r="Y543" s="436"/>
      <c r="Z543" s="436"/>
    </row>
    <row r="544" spans="1:26" ht="12.75" customHeight="1">
      <c r="A544" s="436"/>
      <c r="B544" s="446"/>
      <c r="C544" s="447"/>
      <c r="D544" s="436"/>
      <c r="E544" s="436"/>
      <c r="F544" s="436"/>
      <c r="G544" s="436"/>
      <c r="H544" s="436"/>
      <c r="I544" s="436"/>
      <c r="J544" s="436"/>
      <c r="K544" s="436"/>
      <c r="L544" s="436"/>
      <c r="M544" s="436"/>
      <c r="N544" s="436"/>
      <c r="O544" s="436"/>
      <c r="P544" s="436"/>
      <c r="Q544" s="436"/>
      <c r="R544" s="436"/>
      <c r="S544" s="436"/>
      <c r="T544" s="436"/>
      <c r="U544" s="436"/>
      <c r="V544" s="436"/>
      <c r="W544" s="436"/>
      <c r="X544" s="436"/>
      <c r="Y544" s="436"/>
      <c r="Z544" s="436"/>
    </row>
    <row r="545" spans="1:26" ht="12.75" customHeight="1">
      <c r="A545" s="436"/>
      <c r="B545" s="446"/>
      <c r="C545" s="447"/>
      <c r="D545" s="436"/>
      <c r="E545" s="436"/>
      <c r="F545" s="436"/>
      <c r="G545" s="436"/>
      <c r="H545" s="436"/>
      <c r="I545" s="436"/>
      <c r="J545" s="436"/>
      <c r="K545" s="436"/>
      <c r="L545" s="436"/>
      <c r="M545" s="436"/>
      <c r="N545" s="436"/>
      <c r="O545" s="436"/>
      <c r="P545" s="436"/>
      <c r="Q545" s="436"/>
      <c r="R545" s="436"/>
      <c r="S545" s="436"/>
      <c r="T545" s="436"/>
      <c r="U545" s="436"/>
      <c r="V545" s="436"/>
      <c r="W545" s="436"/>
      <c r="X545" s="436"/>
      <c r="Y545" s="436"/>
      <c r="Z545" s="436"/>
    </row>
    <row r="546" spans="1:26" ht="12.75" customHeight="1">
      <c r="A546" s="436"/>
      <c r="B546" s="446"/>
      <c r="C546" s="447"/>
      <c r="D546" s="436"/>
      <c r="E546" s="436"/>
      <c r="F546" s="436"/>
      <c r="G546" s="436"/>
      <c r="H546" s="436"/>
      <c r="I546" s="436"/>
      <c r="J546" s="436"/>
      <c r="K546" s="436"/>
      <c r="L546" s="436"/>
      <c r="M546" s="436"/>
      <c r="N546" s="436"/>
      <c r="O546" s="436"/>
      <c r="P546" s="436"/>
      <c r="Q546" s="436"/>
      <c r="R546" s="436"/>
      <c r="S546" s="436"/>
      <c r="T546" s="436"/>
      <c r="U546" s="436"/>
      <c r="V546" s="436"/>
      <c r="W546" s="436"/>
      <c r="X546" s="436"/>
      <c r="Y546" s="436"/>
      <c r="Z546" s="436"/>
    </row>
    <row r="547" spans="1:26" ht="12.75" customHeight="1">
      <c r="A547" s="436"/>
      <c r="B547" s="446"/>
      <c r="C547" s="447"/>
      <c r="D547" s="436"/>
      <c r="E547" s="436"/>
      <c r="F547" s="436"/>
      <c r="G547" s="436"/>
      <c r="H547" s="436"/>
      <c r="I547" s="436"/>
      <c r="J547" s="436"/>
      <c r="K547" s="436"/>
      <c r="L547" s="436"/>
      <c r="M547" s="436"/>
      <c r="N547" s="436"/>
      <c r="O547" s="436"/>
      <c r="P547" s="436"/>
      <c r="Q547" s="436"/>
      <c r="R547" s="436"/>
      <c r="S547" s="436"/>
      <c r="T547" s="436"/>
      <c r="U547" s="436"/>
      <c r="V547" s="436"/>
      <c r="W547" s="436"/>
      <c r="X547" s="436"/>
      <c r="Y547" s="436"/>
      <c r="Z547" s="436"/>
    </row>
    <row r="548" spans="1:26" ht="12.75" customHeight="1">
      <c r="A548" s="436"/>
      <c r="B548" s="446"/>
      <c r="C548" s="447"/>
      <c r="D548" s="436"/>
      <c r="E548" s="436"/>
      <c r="F548" s="436"/>
      <c r="G548" s="436"/>
      <c r="H548" s="436"/>
      <c r="I548" s="436"/>
      <c r="J548" s="436"/>
      <c r="K548" s="436"/>
      <c r="L548" s="436"/>
      <c r="M548" s="436"/>
      <c r="N548" s="436"/>
      <c r="O548" s="436"/>
      <c r="P548" s="436"/>
      <c r="Q548" s="436"/>
      <c r="R548" s="436"/>
      <c r="S548" s="436"/>
      <c r="T548" s="436"/>
      <c r="U548" s="436"/>
      <c r="V548" s="436"/>
      <c r="W548" s="436"/>
      <c r="X548" s="436"/>
      <c r="Y548" s="436"/>
      <c r="Z548" s="436"/>
    </row>
    <row r="549" spans="1:26" ht="12.75" customHeight="1">
      <c r="A549" s="436"/>
      <c r="B549" s="446"/>
      <c r="C549" s="447"/>
      <c r="D549" s="436"/>
      <c r="E549" s="436"/>
      <c r="F549" s="436"/>
      <c r="G549" s="436"/>
      <c r="H549" s="436"/>
      <c r="I549" s="436"/>
      <c r="J549" s="436"/>
      <c r="K549" s="436"/>
      <c r="L549" s="436"/>
      <c r="M549" s="436"/>
      <c r="N549" s="436"/>
      <c r="O549" s="436"/>
      <c r="P549" s="436"/>
      <c r="Q549" s="436"/>
      <c r="R549" s="436"/>
      <c r="S549" s="436"/>
      <c r="T549" s="436"/>
      <c r="U549" s="436"/>
      <c r="V549" s="436"/>
      <c r="W549" s="436"/>
      <c r="X549" s="436"/>
      <c r="Y549" s="436"/>
      <c r="Z549" s="436"/>
    </row>
    <row r="550" spans="1:26" ht="12.75" customHeight="1">
      <c r="A550" s="436"/>
      <c r="B550" s="446"/>
      <c r="C550" s="447"/>
      <c r="D550" s="436"/>
      <c r="E550" s="436"/>
      <c r="F550" s="436"/>
      <c r="G550" s="436"/>
      <c r="H550" s="436"/>
      <c r="I550" s="436"/>
      <c r="J550" s="436"/>
      <c r="K550" s="436"/>
      <c r="L550" s="436"/>
      <c r="M550" s="436"/>
      <c r="N550" s="436"/>
      <c r="O550" s="436"/>
      <c r="P550" s="436"/>
      <c r="Q550" s="436"/>
      <c r="R550" s="436"/>
      <c r="S550" s="436"/>
      <c r="T550" s="436"/>
      <c r="U550" s="436"/>
      <c r="V550" s="436"/>
      <c r="W550" s="436"/>
      <c r="X550" s="436"/>
      <c r="Y550" s="436"/>
      <c r="Z550" s="436"/>
    </row>
    <row r="551" spans="1:26" ht="12.75" customHeight="1">
      <c r="A551" s="436"/>
      <c r="B551" s="446"/>
      <c r="C551" s="447"/>
      <c r="D551" s="436"/>
      <c r="E551" s="436"/>
      <c r="F551" s="436"/>
      <c r="G551" s="436"/>
      <c r="H551" s="436"/>
      <c r="I551" s="436"/>
      <c r="J551" s="436"/>
      <c r="K551" s="436"/>
      <c r="L551" s="436"/>
      <c r="M551" s="436"/>
      <c r="N551" s="436"/>
      <c r="O551" s="436"/>
      <c r="P551" s="436"/>
      <c r="Q551" s="436"/>
      <c r="R551" s="436"/>
      <c r="S551" s="436"/>
      <c r="T551" s="436"/>
      <c r="U551" s="436"/>
      <c r="V551" s="436"/>
      <c r="W551" s="436"/>
      <c r="X551" s="436"/>
      <c r="Y551" s="436"/>
      <c r="Z551" s="436"/>
    </row>
    <row r="552" spans="1:26" ht="12.75" customHeight="1">
      <c r="A552" s="436"/>
      <c r="B552" s="446"/>
      <c r="C552" s="447"/>
      <c r="D552" s="436"/>
      <c r="E552" s="436"/>
      <c r="F552" s="436"/>
      <c r="G552" s="436"/>
      <c r="H552" s="436"/>
      <c r="I552" s="436"/>
      <c r="J552" s="436"/>
      <c r="K552" s="436"/>
      <c r="L552" s="436"/>
      <c r="M552" s="436"/>
      <c r="N552" s="436"/>
      <c r="O552" s="436"/>
      <c r="P552" s="436"/>
      <c r="Q552" s="436"/>
      <c r="R552" s="436"/>
      <c r="S552" s="436"/>
      <c r="T552" s="436"/>
      <c r="U552" s="436"/>
      <c r="V552" s="436"/>
      <c r="W552" s="436"/>
      <c r="X552" s="436"/>
      <c r="Y552" s="436"/>
      <c r="Z552" s="436"/>
    </row>
    <row r="553" spans="1:26" ht="12.75" customHeight="1">
      <c r="A553" s="436"/>
      <c r="B553" s="446"/>
      <c r="C553" s="447"/>
      <c r="D553" s="436"/>
      <c r="E553" s="436"/>
      <c r="F553" s="436"/>
      <c r="G553" s="436"/>
      <c r="H553" s="436"/>
      <c r="I553" s="436"/>
      <c r="J553" s="436"/>
      <c r="K553" s="436"/>
      <c r="L553" s="436"/>
      <c r="M553" s="436"/>
      <c r="N553" s="436"/>
      <c r="O553" s="436"/>
      <c r="P553" s="436"/>
      <c r="Q553" s="436"/>
      <c r="R553" s="436"/>
      <c r="S553" s="436"/>
      <c r="T553" s="436"/>
      <c r="U553" s="436"/>
      <c r="V553" s="436"/>
      <c r="W553" s="436"/>
      <c r="X553" s="436"/>
      <c r="Y553" s="436"/>
      <c r="Z553" s="436"/>
    </row>
    <row r="554" spans="1:26" ht="12.75" customHeight="1">
      <c r="A554" s="436"/>
      <c r="B554" s="446"/>
      <c r="C554" s="447"/>
      <c r="D554" s="436"/>
      <c r="E554" s="436"/>
      <c r="F554" s="436"/>
      <c r="G554" s="436"/>
      <c r="H554" s="436"/>
      <c r="I554" s="436"/>
      <c r="J554" s="436"/>
      <c r="K554" s="436"/>
      <c r="L554" s="436"/>
      <c r="M554" s="436"/>
      <c r="N554" s="436"/>
      <c r="O554" s="436"/>
      <c r="P554" s="436"/>
      <c r="Q554" s="436"/>
      <c r="R554" s="436"/>
      <c r="S554" s="436"/>
      <c r="T554" s="436"/>
      <c r="U554" s="436"/>
      <c r="V554" s="436"/>
      <c r="W554" s="436"/>
      <c r="X554" s="436"/>
      <c r="Y554" s="436"/>
      <c r="Z554" s="436"/>
    </row>
    <row r="555" spans="1:26" ht="12.75" customHeight="1">
      <c r="A555" s="436"/>
      <c r="B555" s="446"/>
      <c r="C555" s="447"/>
      <c r="D555" s="436"/>
      <c r="E555" s="436"/>
      <c r="F555" s="436"/>
      <c r="G555" s="436"/>
      <c r="H555" s="436"/>
      <c r="I555" s="436"/>
      <c r="J555" s="436"/>
      <c r="K555" s="436"/>
      <c r="L555" s="436"/>
      <c r="M555" s="436"/>
      <c r="N555" s="436"/>
      <c r="O555" s="436"/>
      <c r="P555" s="436"/>
      <c r="Q555" s="436"/>
      <c r="R555" s="436"/>
      <c r="S555" s="436"/>
      <c r="T555" s="436"/>
      <c r="U555" s="436"/>
      <c r="V555" s="436"/>
      <c r="W555" s="436"/>
      <c r="X555" s="436"/>
      <c r="Y555" s="436"/>
      <c r="Z555" s="436"/>
    </row>
    <row r="556" spans="1:26" ht="12.75" customHeight="1">
      <c r="A556" s="436"/>
      <c r="B556" s="446"/>
      <c r="C556" s="447"/>
      <c r="D556" s="436"/>
      <c r="E556" s="436"/>
      <c r="F556" s="436"/>
      <c r="G556" s="436"/>
      <c r="H556" s="436"/>
      <c r="I556" s="436"/>
      <c r="J556" s="436"/>
      <c r="K556" s="436"/>
      <c r="L556" s="436"/>
      <c r="M556" s="436"/>
      <c r="N556" s="436"/>
      <c r="O556" s="436"/>
      <c r="P556" s="436"/>
      <c r="Q556" s="436"/>
      <c r="R556" s="436"/>
      <c r="S556" s="436"/>
      <c r="T556" s="436"/>
      <c r="U556" s="436"/>
      <c r="V556" s="436"/>
      <c r="W556" s="436"/>
      <c r="X556" s="436"/>
      <c r="Y556" s="436"/>
      <c r="Z556" s="436"/>
    </row>
    <row r="557" spans="1:26" ht="12.75" customHeight="1">
      <c r="A557" s="436"/>
      <c r="B557" s="446"/>
      <c r="C557" s="447"/>
      <c r="D557" s="436"/>
      <c r="E557" s="436"/>
      <c r="F557" s="436"/>
      <c r="G557" s="436"/>
      <c r="H557" s="436"/>
      <c r="I557" s="436"/>
      <c r="J557" s="436"/>
      <c r="K557" s="436"/>
      <c r="L557" s="436"/>
      <c r="M557" s="436"/>
      <c r="N557" s="436"/>
      <c r="O557" s="436"/>
      <c r="P557" s="436"/>
      <c r="Q557" s="436"/>
      <c r="R557" s="436"/>
      <c r="S557" s="436"/>
      <c r="T557" s="436"/>
      <c r="U557" s="436"/>
      <c r="V557" s="436"/>
      <c r="W557" s="436"/>
      <c r="X557" s="436"/>
      <c r="Y557" s="436"/>
      <c r="Z557" s="436"/>
    </row>
    <row r="558" spans="1:26" ht="12.75" customHeight="1">
      <c r="A558" s="436"/>
      <c r="B558" s="446"/>
      <c r="C558" s="447"/>
      <c r="D558" s="436"/>
      <c r="E558" s="436"/>
      <c r="F558" s="436"/>
      <c r="G558" s="436"/>
      <c r="H558" s="436"/>
      <c r="I558" s="436"/>
      <c r="J558" s="436"/>
      <c r="K558" s="436"/>
      <c r="L558" s="436"/>
      <c r="M558" s="436"/>
      <c r="N558" s="436"/>
      <c r="O558" s="436"/>
      <c r="P558" s="436"/>
      <c r="Q558" s="436"/>
      <c r="R558" s="436"/>
      <c r="S558" s="436"/>
      <c r="T558" s="436"/>
      <c r="U558" s="436"/>
      <c r="V558" s="436"/>
      <c r="W558" s="436"/>
      <c r="X558" s="436"/>
      <c r="Y558" s="436"/>
      <c r="Z558" s="436"/>
    </row>
    <row r="559" spans="1:26" ht="12.75" customHeight="1">
      <c r="A559" s="436"/>
      <c r="B559" s="446"/>
      <c r="C559" s="447"/>
      <c r="D559" s="436"/>
      <c r="E559" s="436"/>
      <c r="F559" s="436"/>
      <c r="G559" s="436"/>
      <c r="H559" s="436"/>
      <c r="I559" s="436"/>
      <c r="J559" s="436"/>
      <c r="K559" s="436"/>
      <c r="L559" s="436"/>
      <c r="M559" s="436"/>
      <c r="N559" s="436"/>
      <c r="O559" s="436"/>
      <c r="P559" s="436"/>
      <c r="Q559" s="436"/>
      <c r="R559" s="436"/>
      <c r="S559" s="436"/>
      <c r="T559" s="436"/>
      <c r="U559" s="436"/>
      <c r="V559" s="436"/>
      <c r="W559" s="436"/>
      <c r="X559" s="436"/>
      <c r="Y559" s="436"/>
      <c r="Z559" s="436"/>
    </row>
    <row r="560" spans="1:26" ht="12.75" customHeight="1">
      <c r="A560" s="436"/>
      <c r="B560" s="446"/>
      <c r="C560" s="447"/>
      <c r="D560" s="436"/>
      <c r="E560" s="436"/>
      <c r="F560" s="436"/>
      <c r="G560" s="436"/>
      <c r="H560" s="436"/>
      <c r="I560" s="436"/>
      <c r="J560" s="436"/>
      <c r="K560" s="436"/>
      <c r="L560" s="436"/>
      <c r="M560" s="436"/>
      <c r="N560" s="436"/>
      <c r="O560" s="436"/>
      <c r="P560" s="436"/>
      <c r="Q560" s="436"/>
      <c r="R560" s="436"/>
      <c r="S560" s="436"/>
      <c r="T560" s="436"/>
      <c r="U560" s="436"/>
      <c r="V560" s="436"/>
      <c r="W560" s="436"/>
      <c r="X560" s="436"/>
      <c r="Y560" s="436"/>
      <c r="Z560" s="436"/>
    </row>
    <row r="561" spans="1:26" ht="12.75" customHeight="1">
      <c r="A561" s="436"/>
      <c r="B561" s="446"/>
      <c r="C561" s="447"/>
      <c r="D561" s="436"/>
      <c r="E561" s="436"/>
      <c r="F561" s="436"/>
      <c r="G561" s="436"/>
      <c r="H561" s="436"/>
      <c r="I561" s="436"/>
      <c r="J561" s="436"/>
      <c r="K561" s="436"/>
      <c r="L561" s="436"/>
      <c r="M561" s="436"/>
      <c r="N561" s="436"/>
      <c r="O561" s="436"/>
      <c r="P561" s="436"/>
      <c r="Q561" s="436"/>
      <c r="R561" s="436"/>
      <c r="S561" s="436"/>
      <c r="T561" s="436"/>
      <c r="U561" s="436"/>
      <c r="V561" s="436"/>
      <c r="W561" s="436"/>
      <c r="X561" s="436"/>
      <c r="Y561" s="436"/>
      <c r="Z561" s="436"/>
    </row>
    <row r="562" spans="1:26" ht="12.75" customHeight="1">
      <c r="A562" s="436"/>
      <c r="B562" s="446"/>
      <c r="C562" s="447"/>
      <c r="D562" s="436"/>
      <c r="E562" s="436"/>
      <c r="F562" s="436"/>
      <c r="G562" s="436"/>
      <c r="H562" s="436"/>
      <c r="I562" s="436"/>
      <c r="J562" s="436"/>
      <c r="K562" s="436"/>
      <c r="L562" s="436"/>
      <c r="M562" s="436"/>
      <c r="N562" s="436"/>
      <c r="O562" s="436"/>
      <c r="P562" s="436"/>
      <c r="Q562" s="436"/>
      <c r="R562" s="436"/>
      <c r="S562" s="436"/>
      <c r="T562" s="436"/>
      <c r="U562" s="436"/>
      <c r="V562" s="436"/>
      <c r="W562" s="436"/>
      <c r="X562" s="436"/>
      <c r="Y562" s="436"/>
      <c r="Z562" s="436"/>
    </row>
    <row r="563" spans="1:26" ht="12.75" customHeight="1">
      <c r="A563" s="436"/>
      <c r="B563" s="446"/>
      <c r="C563" s="447"/>
      <c r="D563" s="436"/>
      <c r="E563" s="436"/>
      <c r="F563" s="436"/>
      <c r="G563" s="436"/>
      <c r="H563" s="436"/>
      <c r="I563" s="436"/>
      <c r="J563" s="436"/>
      <c r="K563" s="436"/>
      <c r="L563" s="436"/>
      <c r="M563" s="436"/>
      <c r="N563" s="436"/>
      <c r="O563" s="436"/>
      <c r="P563" s="436"/>
      <c r="Q563" s="436"/>
      <c r="R563" s="436"/>
      <c r="S563" s="436"/>
      <c r="T563" s="436"/>
      <c r="U563" s="436"/>
      <c r="V563" s="436"/>
      <c r="W563" s="436"/>
      <c r="X563" s="436"/>
      <c r="Y563" s="436"/>
      <c r="Z563" s="436"/>
    </row>
    <row r="564" spans="1:26" ht="12.75" customHeight="1">
      <c r="A564" s="436"/>
      <c r="B564" s="446"/>
      <c r="C564" s="447"/>
      <c r="D564" s="436"/>
      <c r="E564" s="436"/>
      <c r="F564" s="436"/>
      <c r="G564" s="436"/>
      <c r="H564" s="436"/>
      <c r="I564" s="436"/>
      <c r="J564" s="436"/>
      <c r="K564" s="436"/>
      <c r="L564" s="436"/>
      <c r="M564" s="436"/>
      <c r="N564" s="436"/>
      <c r="O564" s="436"/>
      <c r="P564" s="436"/>
      <c r="Q564" s="436"/>
      <c r="R564" s="436"/>
      <c r="S564" s="436"/>
      <c r="T564" s="436"/>
      <c r="U564" s="436"/>
      <c r="V564" s="436"/>
      <c r="W564" s="436"/>
      <c r="X564" s="436"/>
      <c r="Y564" s="436"/>
      <c r="Z564" s="436"/>
    </row>
    <row r="565" spans="1:26" ht="12.75" customHeight="1">
      <c r="A565" s="436"/>
      <c r="B565" s="446"/>
      <c r="C565" s="447"/>
      <c r="D565" s="436"/>
      <c r="E565" s="436"/>
      <c r="F565" s="436"/>
      <c r="G565" s="436"/>
      <c r="H565" s="436"/>
      <c r="I565" s="436"/>
      <c r="J565" s="436"/>
      <c r="K565" s="436"/>
      <c r="L565" s="436"/>
      <c r="M565" s="436"/>
      <c r="N565" s="436"/>
      <c r="O565" s="436"/>
      <c r="P565" s="436"/>
      <c r="Q565" s="436"/>
      <c r="R565" s="436"/>
      <c r="S565" s="436"/>
      <c r="T565" s="436"/>
      <c r="U565" s="436"/>
      <c r="V565" s="436"/>
      <c r="W565" s="436"/>
      <c r="X565" s="436"/>
      <c r="Y565" s="436"/>
      <c r="Z565" s="436"/>
    </row>
    <row r="566" spans="1:26" ht="12.75" customHeight="1">
      <c r="A566" s="436"/>
      <c r="B566" s="446"/>
      <c r="C566" s="447"/>
      <c r="D566" s="436"/>
      <c r="E566" s="436"/>
      <c r="F566" s="436"/>
      <c r="G566" s="436"/>
      <c r="H566" s="436"/>
      <c r="I566" s="436"/>
      <c r="J566" s="436"/>
      <c r="K566" s="436"/>
      <c r="L566" s="436"/>
      <c r="M566" s="436"/>
      <c r="N566" s="436"/>
      <c r="O566" s="436"/>
      <c r="P566" s="436"/>
      <c r="Q566" s="436"/>
      <c r="R566" s="436"/>
      <c r="S566" s="436"/>
      <c r="T566" s="436"/>
      <c r="U566" s="436"/>
      <c r="V566" s="436"/>
      <c r="W566" s="436"/>
      <c r="X566" s="436"/>
      <c r="Y566" s="436"/>
      <c r="Z566" s="436"/>
    </row>
    <row r="567" spans="1:26" ht="12.75" customHeight="1">
      <c r="A567" s="436"/>
      <c r="B567" s="446"/>
      <c r="C567" s="447"/>
      <c r="D567" s="436"/>
      <c r="E567" s="436"/>
      <c r="F567" s="436"/>
      <c r="G567" s="436"/>
      <c r="H567" s="436"/>
      <c r="I567" s="436"/>
      <c r="J567" s="436"/>
      <c r="K567" s="436"/>
      <c r="L567" s="436"/>
      <c r="M567" s="436"/>
      <c r="N567" s="436"/>
      <c r="O567" s="436"/>
      <c r="P567" s="436"/>
      <c r="Q567" s="436"/>
      <c r="R567" s="436"/>
      <c r="S567" s="436"/>
      <c r="T567" s="436"/>
      <c r="U567" s="436"/>
      <c r="V567" s="436"/>
      <c r="W567" s="436"/>
      <c r="X567" s="436"/>
      <c r="Y567" s="436"/>
      <c r="Z567" s="436"/>
    </row>
    <row r="568" spans="1:26" ht="12.75" customHeight="1">
      <c r="A568" s="436"/>
      <c r="B568" s="446"/>
      <c r="C568" s="447"/>
      <c r="D568" s="436"/>
      <c r="E568" s="436"/>
      <c r="F568" s="436"/>
      <c r="G568" s="436"/>
      <c r="H568" s="436"/>
      <c r="I568" s="436"/>
      <c r="J568" s="436"/>
      <c r="K568" s="436"/>
      <c r="L568" s="436"/>
      <c r="M568" s="436"/>
      <c r="N568" s="436"/>
      <c r="O568" s="436"/>
      <c r="P568" s="436"/>
      <c r="Q568" s="436"/>
      <c r="R568" s="436"/>
      <c r="S568" s="436"/>
      <c r="T568" s="436"/>
      <c r="U568" s="436"/>
      <c r="V568" s="436"/>
      <c r="W568" s="436"/>
      <c r="X568" s="436"/>
      <c r="Y568" s="436"/>
      <c r="Z568" s="436"/>
    </row>
    <row r="569" spans="1:26" ht="12.75" customHeight="1">
      <c r="A569" s="436"/>
      <c r="B569" s="446"/>
      <c r="C569" s="447"/>
      <c r="D569" s="436"/>
      <c r="E569" s="436"/>
      <c r="F569" s="436"/>
      <c r="G569" s="436"/>
      <c r="H569" s="436"/>
      <c r="I569" s="436"/>
      <c r="J569" s="436"/>
      <c r="K569" s="436"/>
      <c r="L569" s="436"/>
      <c r="M569" s="436"/>
      <c r="N569" s="436"/>
      <c r="O569" s="436"/>
      <c r="P569" s="436"/>
      <c r="Q569" s="436"/>
      <c r="R569" s="436"/>
      <c r="S569" s="436"/>
      <c r="T569" s="436"/>
      <c r="U569" s="436"/>
      <c r="V569" s="436"/>
      <c r="W569" s="436"/>
      <c r="X569" s="436"/>
      <c r="Y569" s="436"/>
      <c r="Z569" s="436"/>
    </row>
    <row r="570" spans="1:26" ht="12.75" customHeight="1">
      <c r="A570" s="436"/>
      <c r="B570" s="446"/>
      <c r="C570" s="447"/>
      <c r="D570" s="436"/>
      <c r="E570" s="436"/>
      <c r="F570" s="436"/>
      <c r="G570" s="436"/>
      <c r="H570" s="436"/>
      <c r="I570" s="436"/>
      <c r="J570" s="436"/>
      <c r="K570" s="436"/>
      <c r="L570" s="436"/>
      <c r="M570" s="436"/>
      <c r="N570" s="436"/>
      <c r="O570" s="436"/>
      <c r="P570" s="436"/>
      <c r="Q570" s="436"/>
      <c r="R570" s="436"/>
      <c r="S570" s="436"/>
      <c r="T570" s="436"/>
      <c r="U570" s="436"/>
      <c r="V570" s="436"/>
      <c r="W570" s="436"/>
      <c r="X570" s="436"/>
      <c r="Y570" s="436"/>
      <c r="Z570" s="436"/>
    </row>
    <row r="571" spans="1:26" ht="12.75" customHeight="1">
      <c r="A571" s="436"/>
      <c r="B571" s="446"/>
      <c r="C571" s="447"/>
      <c r="D571" s="436"/>
      <c r="E571" s="436"/>
      <c r="F571" s="436"/>
      <c r="G571" s="436"/>
      <c r="H571" s="436"/>
      <c r="I571" s="436"/>
      <c r="J571" s="436"/>
      <c r="K571" s="436"/>
      <c r="L571" s="436"/>
      <c r="M571" s="436"/>
      <c r="N571" s="436"/>
      <c r="O571" s="436"/>
      <c r="P571" s="436"/>
      <c r="Q571" s="436"/>
      <c r="R571" s="436"/>
      <c r="S571" s="436"/>
      <c r="T571" s="436"/>
      <c r="U571" s="436"/>
      <c r="V571" s="436"/>
      <c r="W571" s="436"/>
      <c r="X571" s="436"/>
      <c r="Y571" s="436"/>
      <c r="Z571" s="436"/>
    </row>
    <row r="572" spans="1:26" ht="12.75" customHeight="1">
      <c r="A572" s="436"/>
      <c r="B572" s="446"/>
      <c r="C572" s="447"/>
      <c r="D572" s="436"/>
      <c r="E572" s="436"/>
      <c r="F572" s="436"/>
      <c r="G572" s="436"/>
      <c r="H572" s="436"/>
      <c r="I572" s="436"/>
      <c r="J572" s="436"/>
      <c r="K572" s="436"/>
      <c r="L572" s="436"/>
      <c r="M572" s="436"/>
      <c r="N572" s="436"/>
      <c r="O572" s="436"/>
      <c r="P572" s="436"/>
      <c r="Q572" s="436"/>
      <c r="R572" s="436"/>
      <c r="S572" s="436"/>
      <c r="T572" s="436"/>
      <c r="U572" s="436"/>
      <c r="V572" s="436"/>
      <c r="W572" s="436"/>
      <c r="X572" s="436"/>
      <c r="Y572" s="436"/>
      <c r="Z572" s="436"/>
    </row>
    <row r="573" spans="1:26" ht="12.75" customHeight="1">
      <c r="A573" s="436"/>
      <c r="B573" s="446"/>
      <c r="C573" s="447"/>
      <c r="D573" s="436"/>
      <c r="E573" s="436"/>
      <c r="F573" s="436"/>
      <c r="G573" s="436"/>
      <c r="H573" s="436"/>
      <c r="I573" s="436"/>
      <c r="J573" s="436"/>
      <c r="K573" s="436"/>
      <c r="L573" s="436"/>
      <c r="M573" s="436"/>
      <c r="N573" s="436"/>
      <c r="O573" s="436"/>
      <c r="P573" s="436"/>
      <c r="Q573" s="436"/>
      <c r="R573" s="436"/>
      <c r="S573" s="436"/>
      <c r="T573" s="436"/>
      <c r="U573" s="436"/>
      <c r="V573" s="436"/>
      <c r="W573" s="436"/>
      <c r="X573" s="436"/>
      <c r="Y573" s="436"/>
      <c r="Z573" s="436"/>
    </row>
    <row r="574" spans="1:26" ht="12.75" customHeight="1">
      <c r="A574" s="436"/>
      <c r="B574" s="446"/>
      <c r="C574" s="447"/>
      <c r="D574" s="436"/>
      <c r="E574" s="436"/>
      <c r="F574" s="436"/>
      <c r="G574" s="436"/>
      <c r="H574" s="436"/>
      <c r="I574" s="436"/>
      <c r="J574" s="436"/>
      <c r="K574" s="436"/>
      <c r="L574" s="436"/>
      <c r="M574" s="436"/>
      <c r="N574" s="436"/>
      <c r="O574" s="436"/>
      <c r="P574" s="436"/>
      <c r="Q574" s="436"/>
      <c r="R574" s="436"/>
      <c r="S574" s="436"/>
      <c r="T574" s="436"/>
      <c r="U574" s="436"/>
      <c r="V574" s="436"/>
      <c r="W574" s="436"/>
      <c r="X574" s="436"/>
      <c r="Y574" s="436"/>
      <c r="Z574" s="436"/>
    </row>
    <row r="575" spans="1:26" ht="12.75" customHeight="1">
      <c r="A575" s="436"/>
      <c r="B575" s="446"/>
      <c r="C575" s="447"/>
      <c r="D575" s="436"/>
      <c r="E575" s="436"/>
      <c r="F575" s="436"/>
      <c r="G575" s="436"/>
      <c r="H575" s="436"/>
      <c r="I575" s="436"/>
      <c r="J575" s="436"/>
      <c r="K575" s="436"/>
      <c r="L575" s="436"/>
      <c r="M575" s="436"/>
      <c r="N575" s="436"/>
      <c r="O575" s="436"/>
      <c r="P575" s="436"/>
      <c r="Q575" s="436"/>
      <c r="R575" s="436"/>
      <c r="S575" s="436"/>
      <c r="T575" s="436"/>
      <c r="U575" s="436"/>
      <c r="V575" s="436"/>
      <c r="W575" s="436"/>
      <c r="X575" s="436"/>
      <c r="Y575" s="436"/>
      <c r="Z575" s="436"/>
    </row>
    <row r="576" spans="1:26" ht="12.75" customHeight="1">
      <c r="A576" s="436"/>
      <c r="B576" s="446"/>
      <c r="C576" s="447"/>
      <c r="D576" s="436"/>
      <c r="E576" s="436"/>
      <c r="F576" s="436"/>
      <c r="G576" s="436"/>
      <c r="H576" s="436"/>
      <c r="I576" s="436"/>
      <c r="J576" s="436"/>
      <c r="K576" s="436"/>
      <c r="L576" s="436"/>
      <c r="M576" s="436"/>
      <c r="N576" s="436"/>
      <c r="O576" s="436"/>
      <c r="P576" s="436"/>
      <c r="Q576" s="436"/>
      <c r="R576" s="436"/>
      <c r="S576" s="436"/>
      <c r="T576" s="436"/>
      <c r="U576" s="436"/>
      <c r="V576" s="436"/>
      <c r="W576" s="436"/>
      <c r="X576" s="436"/>
      <c r="Y576" s="436"/>
      <c r="Z576" s="436"/>
    </row>
    <row r="577" spans="1:26" ht="12.75" customHeight="1">
      <c r="A577" s="436"/>
      <c r="B577" s="446"/>
      <c r="C577" s="447"/>
      <c r="D577" s="436"/>
      <c r="E577" s="436"/>
      <c r="F577" s="436"/>
      <c r="G577" s="436"/>
      <c r="H577" s="436"/>
      <c r="I577" s="436"/>
      <c r="J577" s="436"/>
      <c r="K577" s="436"/>
      <c r="L577" s="436"/>
      <c r="M577" s="436"/>
      <c r="N577" s="436"/>
      <c r="O577" s="436"/>
      <c r="P577" s="436"/>
      <c r="Q577" s="436"/>
      <c r="R577" s="436"/>
      <c r="S577" s="436"/>
      <c r="T577" s="436"/>
      <c r="U577" s="436"/>
      <c r="V577" s="436"/>
      <c r="W577" s="436"/>
      <c r="X577" s="436"/>
      <c r="Y577" s="436"/>
      <c r="Z577" s="436"/>
    </row>
    <row r="578" spans="1:26" ht="12.75" customHeight="1">
      <c r="A578" s="436"/>
      <c r="B578" s="446"/>
      <c r="C578" s="447"/>
      <c r="D578" s="436"/>
      <c r="E578" s="436"/>
      <c r="F578" s="436"/>
      <c r="G578" s="436"/>
      <c r="H578" s="436"/>
      <c r="I578" s="436"/>
      <c r="J578" s="436"/>
      <c r="K578" s="436"/>
      <c r="L578" s="436"/>
      <c r="M578" s="436"/>
      <c r="N578" s="436"/>
      <c r="O578" s="436"/>
      <c r="P578" s="436"/>
      <c r="Q578" s="436"/>
      <c r="R578" s="436"/>
      <c r="S578" s="436"/>
      <c r="T578" s="436"/>
      <c r="U578" s="436"/>
      <c r="V578" s="436"/>
      <c r="W578" s="436"/>
      <c r="X578" s="436"/>
      <c r="Y578" s="436"/>
      <c r="Z578" s="436"/>
    </row>
    <row r="579" spans="1:26" ht="12.75" customHeight="1">
      <c r="A579" s="436"/>
      <c r="B579" s="446"/>
      <c r="C579" s="447"/>
      <c r="D579" s="436"/>
      <c r="E579" s="436"/>
      <c r="F579" s="436"/>
      <c r="G579" s="436"/>
      <c r="H579" s="436"/>
      <c r="I579" s="436"/>
      <c r="J579" s="436"/>
      <c r="K579" s="436"/>
      <c r="L579" s="436"/>
      <c r="M579" s="436"/>
      <c r="N579" s="436"/>
      <c r="O579" s="436"/>
      <c r="P579" s="436"/>
      <c r="Q579" s="436"/>
      <c r="R579" s="436"/>
      <c r="S579" s="436"/>
      <c r="T579" s="436"/>
      <c r="U579" s="436"/>
      <c r="V579" s="436"/>
      <c r="W579" s="436"/>
      <c r="X579" s="436"/>
      <c r="Y579" s="436"/>
      <c r="Z579" s="436"/>
    </row>
    <row r="580" spans="1:26" ht="12.75" customHeight="1">
      <c r="A580" s="436"/>
      <c r="B580" s="446"/>
      <c r="C580" s="447"/>
      <c r="D580" s="436"/>
      <c r="E580" s="436"/>
      <c r="F580" s="436"/>
      <c r="G580" s="436"/>
      <c r="H580" s="436"/>
      <c r="I580" s="436"/>
      <c r="J580" s="436"/>
      <c r="K580" s="436"/>
      <c r="L580" s="436"/>
      <c r="M580" s="436"/>
      <c r="N580" s="436"/>
      <c r="O580" s="436"/>
      <c r="P580" s="436"/>
      <c r="Q580" s="436"/>
      <c r="R580" s="436"/>
      <c r="S580" s="436"/>
      <c r="T580" s="436"/>
      <c r="U580" s="436"/>
      <c r="V580" s="436"/>
      <c r="W580" s="436"/>
      <c r="X580" s="436"/>
      <c r="Y580" s="436"/>
      <c r="Z580" s="436"/>
    </row>
    <row r="581" spans="1:26" ht="12.75" customHeight="1">
      <c r="A581" s="436"/>
      <c r="B581" s="446"/>
      <c r="C581" s="447"/>
      <c r="D581" s="436"/>
      <c r="E581" s="436"/>
      <c r="F581" s="436"/>
      <c r="G581" s="436"/>
      <c r="H581" s="436"/>
      <c r="I581" s="436"/>
      <c r="J581" s="436"/>
      <c r="K581" s="436"/>
      <c r="L581" s="436"/>
      <c r="M581" s="436"/>
      <c r="N581" s="436"/>
      <c r="O581" s="436"/>
      <c r="P581" s="436"/>
      <c r="Q581" s="436"/>
      <c r="R581" s="436"/>
      <c r="S581" s="436"/>
      <c r="T581" s="436"/>
      <c r="U581" s="436"/>
      <c r="V581" s="436"/>
      <c r="W581" s="436"/>
      <c r="X581" s="436"/>
      <c r="Y581" s="436"/>
      <c r="Z581" s="436"/>
    </row>
    <row r="582" spans="1:26" ht="12.75" customHeight="1">
      <c r="A582" s="436"/>
      <c r="B582" s="446"/>
      <c r="C582" s="447"/>
      <c r="D582" s="436"/>
      <c r="E582" s="436"/>
      <c r="F582" s="436"/>
      <c r="G582" s="436"/>
      <c r="H582" s="436"/>
      <c r="I582" s="436"/>
      <c r="J582" s="436"/>
      <c r="K582" s="436"/>
      <c r="L582" s="436"/>
      <c r="M582" s="436"/>
      <c r="N582" s="436"/>
      <c r="O582" s="436"/>
      <c r="P582" s="436"/>
      <c r="Q582" s="436"/>
      <c r="R582" s="436"/>
      <c r="S582" s="436"/>
      <c r="T582" s="436"/>
      <c r="U582" s="436"/>
      <c r="V582" s="436"/>
      <c r="W582" s="436"/>
      <c r="X582" s="436"/>
      <c r="Y582" s="436"/>
      <c r="Z582" s="436"/>
    </row>
    <row r="583" spans="1:26" ht="12.75" customHeight="1">
      <c r="A583" s="436"/>
      <c r="B583" s="446"/>
      <c r="C583" s="447"/>
      <c r="D583" s="436"/>
      <c r="E583" s="436"/>
      <c r="F583" s="436"/>
      <c r="G583" s="436"/>
      <c r="H583" s="436"/>
      <c r="I583" s="436"/>
      <c r="J583" s="436"/>
      <c r="K583" s="436"/>
      <c r="L583" s="436"/>
      <c r="M583" s="436"/>
      <c r="N583" s="436"/>
      <c r="O583" s="436"/>
      <c r="P583" s="436"/>
      <c r="Q583" s="436"/>
      <c r="R583" s="436"/>
      <c r="S583" s="436"/>
      <c r="T583" s="436"/>
      <c r="U583" s="436"/>
      <c r="V583" s="436"/>
      <c r="W583" s="436"/>
      <c r="X583" s="436"/>
      <c r="Y583" s="436"/>
      <c r="Z583" s="436"/>
    </row>
    <row r="584" spans="1:26" ht="12.75" customHeight="1">
      <c r="A584" s="436"/>
      <c r="B584" s="446"/>
      <c r="C584" s="447"/>
      <c r="D584" s="436"/>
      <c r="E584" s="436"/>
      <c r="F584" s="436"/>
      <c r="G584" s="436"/>
      <c r="H584" s="436"/>
      <c r="I584" s="436"/>
      <c r="J584" s="436"/>
      <c r="K584" s="436"/>
      <c r="L584" s="436"/>
      <c r="M584" s="436"/>
      <c r="N584" s="436"/>
      <c r="O584" s="436"/>
      <c r="P584" s="436"/>
      <c r="Q584" s="436"/>
      <c r="R584" s="436"/>
      <c r="S584" s="436"/>
      <c r="T584" s="436"/>
      <c r="U584" s="436"/>
      <c r="V584" s="436"/>
      <c r="W584" s="436"/>
      <c r="X584" s="436"/>
      <c r="Y584" s="436"/>
      <c r="Z584" s="436"/>
    </row>
    <row r="585" spans="1:26" ht="12.75" customHeight="1">
      <c r="A585" s="436"/>
      <c r="B585" s="446"/>
      <c r="C585" s="447"/>
      <c r="D585" s="436"/>
      <c r="E585" s="436"/>
      <c r="F585" s="436"/>
      <c r="G585" s="436"/>
      <c r="H585" s="436"/>
      <c r="I585" s="436"/>
      <c r="J585" s="436"/>
      <c r="K585" s="436"/>
      <c r="L585" s="436"/>
      <c r="M585" s="436"/>
      <c r="N585" s="436"/>
      <c r="O585" s="436"/>
      <c r="P585" s="436"/>
      <c r="Q585" s="436"/>
      <c r="R585" s="436"/>
      <c r="S585" s="436"/>
      <c r="T585" s="436"/>
      <c r="U585" s="436"/>
      <c r="V585" s="436"/>
      <c r="W585" s="436"/>
      <c r="X585" s="436"/>
      <c r="Y585" s="436"/>
      <c r="Z585" s="436"/>
    </row>
    <row r="586" spans="1:26" ht="12.75" customHeight="1">
      <c r="A586" s="436"/>
      <c r="B586" s="446"/>
      <c r="C586" s="447"/>
      <c r="D586" s="436"/>
      <c r="E586" s="436"/>
      <c r="F586" s="436"/>
      <c r="G586" s="436"/>
      <c r="H586" s="436"/>
      <c r="I586" s="436"/>
      <c r="J586" s="436"/>
      <c r="K586" s="436"/>
      <c r="L586" s="436"/>
      <c r="M586" s="436"/>
      <c r="N586" s="436"/>
      <c r="O586" s="436"/>
      <c r="P586" s="436"/>
      <c r="Q586" s="436"/>
      <c r="R586" s="436"/>
      <c r="S586" s="436"/>
      <c r="T586" s="436"/>
      <c r="U586" s="436"/>
      <c r="V586" s="436"/>
      <c r="W586" s="436"/>
      <c r="X586" s="436"/>
      <c r="Y586" s="436"/>
      <c r="Z586" s="436"/>
    </row>
    <row r="587" spans="1:26" ht="12.75" customHeight="1">
      <c r="A587" s="436"/>
      <c r="B587" s="446"/>
      <c r="C587" s="447"/>
      <c r="D587" s="436"/>
      <c r="E587" s="436"/>
      <c r="F587" s="436"/>
      <c r="G587" s="436"/>
      <c r="H587" s="436"/>
      <c r="I587" s="436"/>
      <c r="J587" s="436"/>
      <c r="K587" s="436"/>
      <c r="L587" s="436"/>
      <c r="M587" s="436"/>
      <c r="N587" s="436"/>
      <c r="O587" s="436"/>
      <c r="P587" s="436"/>
      <c r="Q587" s="436"/>
      <c r="R587" s="436"/>
      <c r="S587" s="436"/>
      <c r="T587" s="436"/>
      <c r="U587" s="436"/>
      <c r="V587" s="436"/>
      <c r="W587" s="436"/>
      <c r="X587" s="436"/>
      <c r="Y587" s="436"/>
      <c r="Z587" s="436"/>
    </row>
    <row r="588" spans="1:26" ht="12.75" customHeight="1">
      <c r="A588" s="436"/>
      <c r="B588" s="446"/>
      <c r="C588" s="447"/>
      <c r="D588" s="436"/>
      <c r="E588" s="436"/>
      <c r="F588" s="436"/>
      <c r="G588" s="436"/>
      <c r="H588" s="436"/>
      <c r="I588" s="436"/>
      <c r="J588" s="436"/>
      <c r="K588" s="436"/>
      <c r="L588" s="436"/>
      <c r="M588" s="436"/>
      <c r="N588" s="436"/>
      <c r="O588" s="436"/>
      <c r="P588" s="436"/>
      <c r="Q588" s="436"/>
      <c r="R588" s="436"/>
      <c r="S588" s="436"/>
      <c r="T588" s="436"/>
      <c r="U588" s="436"/>
      <c r="V588" s="436"/>
      <c r="W588" s="436"/>
      <c r="X588" s="436"/>
      <c r="Y588" s="436"/>
      <c r="Z588" s="436"/>
    </row>
    <row r="589" spans="1:26" ht="12.75" customHeight="1">
      <c r="A589" s="436"/>
      <c r="B589" s="446"/>
      <c r="C589" s="447"/>
      <c r="D589" s="436"/>
      <c r="E589" s="436"/>
      <c r="F589" s="436"/>
      <c r="G589" s="436"/>
      <c r="H589" s="436"/>
      <c r="I589" s="436"/>
      <c r="J589" s="436"/>
      <c r="K589" s="436"/>
      <c r="L589" s="436"/>
      <c r="M589" s="436"/>
      <c r="N589" s="436"/>
      <c r="O589" s="436"/>
      <c r="P589" s="436"/>
      <c r="Q589" s="436"/>
      <c r="R589" s="436"/>
      <c r="S589" s="436"/>
      <c r="T589" s="436"/>
      <c r="U589" s="436"/>
      <c r="V589" s="436"/>
      <c r="W589" s="436"/>
      <c r="X589" s="436"/>
      <c r="Y589" s="436"/>
      <c r="Z589" s="436"/>
    </row>
    <row r="590" spans="1:26" ht="12.75" customHeight="1">
      <c r="A590" s="436"/>
      <c r="B590" s="446"/>
      <c r="C590" s="447"/>
      <c r="D590" s="436"/>
      <c r="E590" s="436"/>
      <c r="F590" s="436"/>
      <c r="G590" s="436"/>
      <c r="H590" s="436"/>
      <c r="I590" s="436"/>
      <c r="J590" s="436"/>
      <c r="K590" s="436"/>
      <c r="L590" s="436"/>
      <c r="M590" s="436"/>
      <c r="N590" s="436"/>
      <c r="O590" s="436"/>
      <c r="P590" s="436"/>
      <c r="Q590" s="436"/>
      <c r="R590" s="436"/>
      <c r="S590" s="436"/>
      <c r="T590" s="436"/>
      <c r="U590" s="436"/>
      <c r="V590" s="436"/>
      <c r="W590" s="436"/>
      <c r="X590" s="436"/>
      <c r="Y590" s="436"/>
      <c r="Z590" s="436"/>
    </row>
    <row r="591" spans="1:26" ht="12.75" customHeight="1">
      <c r="A591" s="436"/>
      <c r="B591" s="446"/>
      <c r="C591" s="447"/>
      <c r="D591" s="436"/>
      <c r="E591" s="436"/>
      <c r="F591" s="436"/>
      <c r="G591" s="436"/>
      <c r="H591" s="436"/>
      <c r="I591" s="436"/>
      <c r="J591" s="436"/>
      <c r="K591" s="436"/>
      <c r="L591" s="436"/>
      <c r="M591" s="436"/>
      <c r="N591" s="436"/>
      <c r="O591" s="436"/>
      <c r="P591" s="436"/>
      <c r="Q591" s="436"/>
      <c r="R591" s="436"/>
      <c r="S591" s="436"/>
      <c r="T591" s="436"/>
      <c r="U591" s="436"/>
      <c r="V591" s="436"/>
      <c r="W591" s="436"/>
      <c r="X591" s="436"/>
      <c r="Y591" s="436"/>
      <c r="Z591" s="436"/>
    </row>
    <row r="592" spans="1:26" ht="12.75" customHeight="1">
      <c r="A592" s="436"/>
      <c r="B592" s="446"/>
      <c r="C592" s="447"/>
      <c r="D592" s="436"/>
      <c r="E592" s="436"/>
      <c r="F592" s="436"/>
      <c r="G592" s="436"/>
      <c r="H592" s="436"/>
      <c r="I592" s="436"/>
      <c r="J592" s="436"/>
      <c r="K592" s="436"/>
      <c r="L592" s="436"/>
      <c r="M592" s="436"/>
      <c r="N592" s="436"/>
      <c r="O592" s="436"/>
      <c r="P592" s="436"/>
      <c r="Q592" s="436"/>
      <c r="R592" s="436"/>
      <c r="S592" s="436"/>
      <c r="T592" s="436"/>
      <c r="U592" s="436"/>
      <c r="V592" s="436"/>
      <c r="W592" s="436"/>
      <c r="X592" s="436"/>
      <c r="Y592" s="436"/>
      <c r="Z592" s="436"/>
    </row>
    <row r="593" spans="1:26" ht="12.75" customHeight="1">
      <c r="A593" s="436"/>
      <c r="B593" s="446"/>
      <c r="C593" s="447"/>
      <c r="D593" s="436"/>
      <c r="E593" s="436"/>
      <c r="F593" s="436"/>
      <c r="G593" s="436"/>
      <c r="H593" s="436"/>
      <c r="I593" s="436"/>
      <c r="J593" s="436"/>
      <c r="K593" s="436"/>
      <c r="L593" s="436"/>
      <c r="M593" s="436"/>
      <c r="N593" s="436"/>
      <c r="O593" s="436"/>
      <c r="P593" s="436"/>
      <c r="Q593" s="436"/>
      <c r="R593" s="436"/>
      <c r="S593" s="436"/>
      <c r="T593" s="436"/>
      <c r="U593" s="436"/>
      <c r="V593" s="436"/>
      <c r="W593" s="436"/>
      <c r="X593" s="436"/>
      <c r="Y593" s="436"/>
      <c r="Z593" s="436"/>
    </row>
    <row r="594" spans="1:26" ht="12.75" customHeight="1">
      <c r="A594" s="436"/>
      <c r="B594" s="446"/>
      <c r="C594" s="447"/>
      <c r="D594" s="436"/>
      <c r="E594" s="436"/>
      <c r="F594" s="436"/>
      <c r="G594" s="436"/>
      <c r="H594" s="436"/>
      <c r="I594" s="436"/>
      <c r="J594" s="436"/>
      <c r="K594" s="436"/>
      <c r="L594" s="436"/>
      <c r="M594" s="436"/>
      <c r="N594" s="436"/>
      <c r="O594" s="436"/>
      <c r="P594" s="436"/>
      <c r="Q594" s="436"/>
      <c r="R594" s="436"/>
      <c r="S594" s="436"/>
      <c r="T594" s="436"/>
      <c r="U594" s="436"/>
      <c r="V594" s="436"/>
      <c r="W594" s="436"/>
      <c r="X594" s="436"/>
      <c r="Y594" s="436"/>
      <c r="Z594" s="436"/>
    </row>
    <row r="595" spans="1:26" ht="12.75" customHeight="1">
      <c r="A595" s="436"/>
      <c r="B595" s="446"/>
      <c r="C595" s="447"/>
      <c r="D595" s="436"/>
      <c r="E595" s="436"/>
      <c r="F595" s="436"/>
      <c r="G595" s="436"/>
      <c r="H595" s="436"/>
      <c r="I595" s="436"/>
      <c r="J595" s="436"/>
      <c r="K595" s="436"/>
      <c r="L595" s="436"/>
      <c r="M595" s="436"/>
      <c r="N595" s="436"/>
      <c r="O595" s="436"/>
      <c r="P595" s="436"/>
      <c r="Q595" s="436"/>
      <c r="R595" s="436"/>
      <c r="S595" s="436"/>
      <c r="T595" s="436"/>
      <c r="U595" s="436"/>
      <c r="V595" s="436"/>
      <c r="W595" s="436"/>
      <c r="X595" s="436"/>
      <c r="Y595" s="436"/>
      <c r="Z595" s="436"/>
    </row>
    <row r="596" spans="1:26" ht="12.75" customHeight="1">
      <c r="A596" s="436"/>
      <c r="B596" s="446"/>
      <c r="C596" s="447"/>
      <c r="D596" s="436"/>
      <c r="E596" s="436"/>
      <c r="F596" s="436"/>
      <c r="G596" s="436"/>
      <c r="H596" s="436"/>
      <c r="I596" s="436"/>
      <c r="J596" s="436"/>
      <c r="K596" s="436"/>
      <c r="L596" s="436"/>
      <c r="M596" s="436"/>
      <c r="N596" s="436"/>
      <c r="O596" s="436"/>
      <c r="P596" s="436"/>
      <c r="Q596" s="436"/>
      <c r="R596" s="436"/>
      <c r="S596" s="436"/>
      <c r="T596" s="436"/>
      <c r="U596" s="436"/>
      <c r="V596" s="436"/>
      <c r="W596" s="436"/>
      <c r="X596" s="436"/>
      <c r="Y596" s="436"/>
      <c r="Z596" s="436"/>
    </row>
    <row r="597" spans="1:26" ht="12.75" customHeight="1">
      <c r="A597" s="436"/>
      <c r="B597" s="446"/>
      <c r="C597" s="447"/>
      <c r="D597" s="436"/>
      <c r="E597" s="436"/>
      <c r="F597" s="436"/>
      <c r="G597" s="436"/>
      <c r="H597" s="436"/>
      <c r="I597" s="436"/>
      <c r="J597" s="436"/>
      <c r="K597" s="436"/>
      <c r="L597" s="436"/>
      <c r="M597" s="436"/>
      <c r="N597" s="436"/>
      <c r="O597" s="436"/>
      <c r="P597" s="436"/>
      <c r="Q597" s="436"/>
      <c r="R597" s="436"/>
      <c r="S597" s="436"/>
      <c r="T597" s="436"/>
      <c r="U597" s="436"/>
      <c r="V597" s="436"/>
      <c r="W597" s="436"/>
      <c r="X597" s="436"/>
      <c r="Y597" s="436"/>
      <c r="Z597" s="436"/>
    </row>
    <row r="598" spans="1:26" ht="12.75" customHeight="1">
      <c r="A598" s="436"/>
      <c r="B598" s="446"/>
      <c r="C598" s="447"/>
      <c r="D598" s="436"/>
      <c r="E598" s="436"/>
      <c r="F598" s="436"/>
      <c r="G598" s="436"/>
      <c r="H598" s="436"/>
      <c r="I598" s="436"/>
      <c r="J598" s="436"/>
      <c r="K598" s="436"/>
      <c r="L598" s="436"/>
      <c r="M598" s="436"/>
      <c r="N598" s="436"/>
      <c r="O598" s="436"/>
      <c r="P598" s="436"/>
      <c r="Q598" s="436"/>
      <c r="R598" s="436"/>
      <c r="S598" s="436"/>
      <c r="T598" s="436"/>
      <c r="U598" s="436"/>
      <c r="V598" s="436"/>
      <c r="W598" s="436"/>
      <c r="X598" s="436"/>
      <c r="Y598" s="436"/>
      <c r="Z598" s="436"/>
    </row>
    <row r="599" spans="1:26" ht="12.75" customHeight="1">
      <c r="A599" s="436"/>
      <c r="B599" s="446"/>
      <c r="C599" s="447"/>
      <c r="D599" s="436"/>
      <c r="E599" s="436"/>
      <c r="F599" s="436"/>
      <c r="G599" s="436"/>
      <c r="H599" s="436"/>
      <c r="I599" s="436"/>
      <c r="J599" s="436"/>
      <c r="K599" s="436"/>
      <c r="L599" s="436"/>
      <c r="M599" s="436"/>
      <c r="N599" s="436"/>
      <c r="O599" s="436"/>
      <c r="P599" s="436"/>
      <c r="Q599" s="436"/>
      <c r="R599" s="436"/>
      <c r="S599" s="436"/>
      <c r="T599" s="436"/>
      <c r="U599" s="436"/>
      <c r="V599" s="436"/>
      <c r="W599" s="436"/>
      <c r="X599" s="436"/>
      <c r="Y599" s="436"/>
      <c r="Z599" s="436"/>
    </row>
    <row r="600" spans="1:26" ht="12.75" customHeight="1">
      <c r="A600" s="436"/>
      <c r="B600" s="446"/>
      <c r="C600" s="447"/>
      <c r="D600" s="436"/>
      <c r="E600" s="436"/>
      <c r="F600" s="436"/>
      <c r="G600" s="436"/>
      <c r="H600" s="436"/>
      <c r="I600" s="436"/>
      <c r="J600" s="436"/>
      <c r="K600" s="436"/>
      <c r="L600" s="436"/>
      <c r="M600" s="436"/>
      <c r="N600" s="436"/>
      <c r="O600" s="436"/>
      <c r="P600" s="436"/>
      <c r="Q600" s="436"/>
      <c r="R600" s="436"/>
      <c r="S600" s="436"/>
      <c r="T600" s="436"/>
      <c r="U600" s="436"/>
      <c r="V600" s="436"/>
      <c r="W600" s="436"/>
      <c r="X600" s="436"/>
      <c r="Y600" s="436"/>
      <c r="Z600" s="436"/>
    </row>
    <row r="601" spans="1:26" ht="12.75" customHeight="1">
      <c r="A601" s="436"/>
      <c r="B601" s="446"/>
      <c r="C601" s="447"/>
      <c r="D601" s="436"/>
      <c r="E601" s="436"/>
      <c r="F601" s="436"/>
      <c r="G601" s="436"/>
      <c r="H601" s="436"/>
      <c r="I601" s="436"/>
      <c r="J601" s="436"/>
      <c r="K601" s="436"/>
      <c r="L601" s="436"/>
      <c r="M601" s="436"/>
      <c r="N601" s="436"/>
      <c r="O601" s="436"/>
      <c r="P601" s="436"/>
      <c r="Q601" s="436"/>
      <c r="R601" s="436"/>
      <c r="S601" s="436"/>
      <c r="T601" s="436"/>
      <c r="U601" s="436"/>
      <c r="V601" s="436"/>
      <c r="W601" s="436"/>
      <c r="X601" s="436"/>
      <c r="Y601" s="436"/>
      <c r="Z601" s="436"/>
    </row>
    <row r="602" spans="1:26" ht="12.75" customHeight="1">
      <c r="A602" s="436"/>
      <c r="B602" s="446"/>
      <c r="C602" s="447"/>
      <c r="D602" s="436"/>
      <c r="E602" s="436"/>
      <c r="F602" s="436"/>
      <c r="G602" s="436"/>
      <c r="H602" s="436"/>
      <c r="I602" s="436"/>
      <c r="J602" s="436"/>
      <c r="K602" s="436"/>
      <c r="L602" s="436"/>
      <c r="M602" s="436"/>
      <c r="N602" s="436"/>
      <c r="O602" s="436"/>
      <c r="P602" s="436"/>
      <c r="Q602" s="436"/>
      <c r="R602" s="436"/>
      <c r="S602" s="436"/>
      <c r="T602" s="436"/>
      <c r="U602" s="436"/>
      <c r="V602" s="436"/>
      <c r="W602" s="436"/>
      <c r="X602" s="436"/>
      <c r="Y602" s="436"/>
      <c r="Z602" s="436"/>
    </row>
    <row r="603" spans="1:26" ht="12.75" customHeight="1">
      <c r="A603" s="436"/>
      <c r="B603" s="446"/>
      <c r="C603" s="447"/>
      <c r="D603" s="436"/>
      <c r="E603" s="436"/>
      <c r="F603" s="436"/>
      <c r="G603" s="436"/>
      <c r="H603" s="436"/>
      <c r="I603" s="436"/>
      <c r="J603" s="436"/>
      <c r="K603" s="436"/>
      <c r="L603" s="436"/>
      <c r="M603" s="436"/>
      <c r="N603" s="436"/>
      <c r="O603" s="436"/>
      <c r="P603" s="436"/>
      <c r="Q603" s="436"/>
      <c r="R603" s="436"/>
      <c r="S603" s="436"/>
      <c r="T603" s="436"/>
      <c r="U603" s="436"/>
      <c r="V603" s="436"/>
      <c r="W603" s="436"/>
      <c r="X603" s="436"/>
      <c r="Y603" s="436"/>
      <c r="Z603" s="436"/>
    </row>
    <row r="604" spans="1:26" ht="12.75" customHeight="1">
      <c r="A604" s="436"/>
      <c r="B604" s="446"/>
      <c r="C604" s="447"/>
      <c r="D604" s="436"/>
      <c r="E604" s="436"/>
      <c r="F604" s="436"/>
      <c r="G604" s="436"/>
      <c r="H604" s="436"/>
      <c r="I604" s="436"/>
      <c r="J604" s="436"/>
      <c r="K604" s="436"/>
      <c r="L604" s="436"/>
      <c r="M604" s="436"/>
      <c r="N604" s="436"/>
      <c r="O604" s="436"/>
      <c r="P604" s="436"/>
      <c r="Q604" s="436"/>
      <c r="R604" s="436"/>
      <c r="S604" s="436"/>
      <c r="T604" s="436"/>
      <c r="U604" s="436"/>
      <c r="V604" s="436"/>
      <c r="W604" s="436"/>
      <c r="X604" s="436"/>
      <c r="Y604" s="436"/>
      <c r="Z604" s="436"/>
    </row>
    <row r="605" spans="1:26" ht="12.75" customHeight="1">
      <c r="A605" s="436"/>
      <c r="B605" s="446"/>
      <c r="C605" s="447"/>
      <c r="D605" s="436"/>
      <c r="E605" s="436"/>
      <c r="F605" s="436"/>
      <c r="G605" s="436"/>
      <c r="H605" s="436"/>
      <c r="I605" s="436"/>
      <c r="J605" s="436"/>
      <c r="K605" s="436"/>
      <c r="L605" s="436"/>
      <c r="M605" s="436"/>
      <c r="N605" s="436"/>
      <c r="O605" s="436"/>
      <c r="P605" s="436"/>
      <c r="Q605" s="436"/>
      <c r="R605" s="436"/>
      <c r="S605" s="436"/>
      <c r="T605" s="436"/>
      <c r="U605" s="436"/>
      <c r="V605" s="436"/>
      <c r="W605" s="436"/>
      <c r="X605" s="436"/>
      <c r="Y605" s="436"/>
      <c r="Z605" s="436"/>
    </row>
    <row r="606" spans="1:26" ht="12.75" customHeight="1">
      <c r="A606" s="436"/>
      <c r="B606" s="446"/>
      <c r="C606" s="447"/>
      <c r="D606" s="436"/>
      <c r="E606" s="436"/>
      <c r="F606" s="436"/>
      <c r="G606" s="436"/>
      <c r="H606" s="436"/>
      <c r="I606" s="436"/>
      <c r="J606" s="436"/>
      <c r="K606" s="436"/>
      <c r="L606" s="436"/>
      <c r="M606" s="436"/>
      <c r="N606" s="436"/>
      <c r="O606" s="436"/>
      <c r="P606" s="436"/>
      <c r="Q606" s="436"/>
      <c r="R606" s="436"/>
      <c r="S606" s="436"/>
      <c r="T606" s="436"/>
      <c r="U606" s="436"/>
      <c r="V606" s="436"/>
      <c r="W606" s="436"/>
      <c r="X606" s="436"/>
      <c r="Y606" s="436"/>
      <c r="Z606" s="436"/>
    </row>
    <row r="607" spans="1:26" ht="12.75" customHeight="1">
      <c r="A607" s="436"/>
      <c r="B607" s="446"/>
      <c r="C607" s="447"/>
      <c r="D607" s="436"/>
      <c r="E607" s="436"/>
      <c r="F607" s="436"/>
      <c r="G607" s="436"/>
      <c r="H607" s="436"/>
      <c r="I607" s="436"/>
      <c r="J607" s="436"/>
      <c r="K607" s="436"/>
      <c r="L607" s="436"/>
      <c r="M607" s="436"/>
      <c r="N607" s="436"/>
      <c r="O607" s="436"/>
      <c r="P607" s="436"/>
      <c r="Q607" s="436"/>
      <c r="R607" s="436"/>
      <c r="S607" s="436"/>
      <c r="T607" s="436"/>
      <c r="U607" s="436"/>
      <c r="V607" s="436"/>
      <c r="W607" s="436"/>
      <c r="X607" s="436"/>
      <c r="Y607" s="436"/>
      <c r="Z607" s="436"/>
    </row>
    <row r="608" spans="1:26" ht="12.75" customHeight="1">
      <c r="A608" s="436"/>
      <c r="B608" s="446"/>
      <c r="C608" s="447"/>
      <c r="D608" s="436"/>
      <c r="E608" s="436"/>
      <c r="F608" s="436"/>
      <c r="G608" s="436"/>
      <c r="H608" s="436"/>
      <c r="I608" s="436"/>
      <c r="J608" s="436"/>
      <c r="K608" s="436"/>
      <c r="L608" s="436"/>
      <c r="M608" s="436"/>
      <c r="N608" s="436"/>
      <c r="O608" s="436"/>
      <c r="P608" s="436"/>
      <c r="Q608" s="436"/>
      <c r="R608" s="436"/>
      <c r="S608" s="436"/>
      <c r="T608" s="436"/>
      <c r="U608" s="436"/>
      <c r="V608" s="436"/>
      <c r="W608" s="436"/>
      <c r="X608" s="436"/>
      <c r="Y608" s="436"/>
      <c r="Z608" s="436"/>
    </row>
    <row r="609" spans="1:26" ht="12.75" customHeight="1">
      <c r="A609" s="436"/>
      <c r="B609" s="446"/>
      <c r="C609" s="447"/>
      <c r="D609" s="436"/>
      <c r="E609" s="436"/>
      <c r="F609" s="436"/>
      <c r="G609" s="436"/>
      <c r="H609" s="436"/>
      <c r="I609" s="436"/>
      <c r="J609" s="436"/>
      <c r="K609" s="436"/>
      <c r="L609" s="436"/>
      <c r="M609" s="436"/>
      <c r="N609" s="436"/>
      <c r="O609" s="436"/>
      <c r="P609" s="436"/>
      <c r="Q609" s="436"/>
      <c r="R609" s="436"/>
      <c r="S609" s="436"/>
      <c r="T609" s="436"/>
      <c r="U609" s="436"/>
      <c r="V609" s="436"/>
      <c r="W609" s="436"/>
      <c r="X609" s="436"/>
      <c r="Y609" s="436"/>
      <c r="Z609" s="436"/>
    </row>
    <row r="610" spans="1:26" ht="12.75" customHeight="1">
      <c r="A610" s="436"/>
      <c r="B610" s="446"/>
      <c r="C610" s="447"/>
      <c r="D610" s="436"/>
      <c r="E610" s="436"/>
      <c r="F610" s="436"/>
      <c r="G610" s="436"/>
      <c r="H610" s="436"/>
      <c r="I610" s="436"/>
      <c r="J610" s="436"/>
      <c r="K610" s="436"/>
      <c r="L610" s="436"/>
      <c r="M610" s="436"/>
      <c r="N610" s="436"/>
      <c r="O610" s="436"/>
      <c r="P610" s="436"/>
      <c r="Q610" s="436"/>
      <c r="R610" s="436"/>
      <c r="S610" s="436"/>
      <c r="T610" s="436"/>
      <c r="U610" s="436"/>
      <c r="V610" s="436"/>
      <c r="W610" s="436"/>
      <c r="X610" s="436"/>
      <c r="Y610" s="436"/>
      <c r="Z610" s="436"/>
    </row>
    <row r="611" spans="1:26" ht="12.75" customHeight="1">
      <c r="A611" s="436"/>
      <c r="B611" s="446"/>
      <c r="C611" s="447"/>
      <c r="D611" s="436"/>
      <c r="E611" s="436"/>
      <c r="F611" s="436"/>
      <c r="G611" s="436"/>
      <c r="H611" s="436"/>
      <c r="I611" s="436"/>
      <c r="J611" s="436"/>
      <c r="K611" s="436"/>
      <c r="L611" s="436"/>
      <c r="M611" s="436"/>
      <c r="N611" s="436"/>
      <c r="O611" s="436"/>
      <c r="P611" s="436"/>
      <c r="Q611" s="436"/>
      <c r="R611" s="436"/>
      <c r="S611" s="436"/>
      <c r="T611" s="436"/>
      <c r="U611" s="436"/>
      <c r="V611" s="436"/>
      <c r="W611" s="436"/>
      <c r="X611" s="436"/>
      <c r="Y611" s="436"/>
      <c r="Z611" s="436"/>
    </row>
    <row r="612" spans="1:26" ht="12.75" customHeight="1">
      <c r="A612" s="436"/>
      <c r="B612" s="446"/>
      <c r="C612" s="447"/>
      <c r="D612" s="436"/>
      <c r="E612" s="436"/>
      <c r="F612" s="436"/>
      <c r="G612" s="436"/>
      <c r="H612" s="436"/>
      <c r="I612" s="436"/>
      <c r="J612" s="436"/>
      <c r="K612" s="436"/>
      <c r="L612" s="436"/>
      <c r="M612" s="436"/>
      <c r="N612" s="436"/>
      <c r="O612" s="436"/>
      <c r="P612" s="436"/>
      <c r="Q612" s="436"/>
      <c r="R612" s="436"/>
      <c r="S612" s="436"/>
      <c r="T612" s="436"/>
      <c r="U612" s="436"/>
      <c r="V612" s="436"/>
      <c r="W612" s="436"/>
      <c r="X612" s="436"/>
      <c r="Y612" s="436"/>
      <c r="Z612" s="436"/>
    </row>
    <row r="613" spans="1:26" ht="12.75" customHeight="1">
      <c r="A613" s="436"/>
      <c r="B613" s="446"/>
      <c r="C613" s="447"/>
      <c r="D613" s="436"/>
      <c r="E613" s="436"/>
      <c r="F613" s="436"/>
      <c r="G613" s="436"/>
      <c r="H613" s="436"/>
      <c r="I613" s="436"/>
      <c r="J613" s="436"/>
      <c r="K613" s="436"/>
      <c r="L613" s="436"/>
      <c r="M613" s="436"/>
      <c r="N613" s="436"/>
      <c r="O613" s="436"/>
      <c r="P613" s="436"/>
      <c r="Q613" s="436"/>
      <c r="R613" s="436"/>
      <c r="S613" s="436"/>
      <c r="T613" s="436"/>
      <c r="U613" s="436"/>
      <c r="V613" s="436"/>
      <c r="W613" s="436"/>
      <c r="X613" s="436"/>
      <c r="Y613" s="436"/>
      <c r="Z613" s="436"/>
    </row>
    <row r="614" spans="1:26" ht="12.75" customHeight="1">
      <c r="A614" s="436"/>
      <c r="B614" s="446"/>
      <c r="C614" s="447"/>
      <c r="D614" s="436"/>
      <c r="E614" s="436"/>
      <c r="F614" s="436"/>
      <c r="G614" s="436"/>
      <c r="H614" s="436"/>
      <c r="I614" s="436"/>
      <c r="J614" s="436"/>
      <c r="K614" s="436"/>
      <c r="L614" s="436"/>
      <c r="M614" s="436"/>
      <c r="N614" s="436"/>
      <c r="O614" s="436"/>
      <c r="P614" s="436"/>
      <c r="Q614" s="436"/>
      <c r="R614" s="436"/>
      <c r="S614" s="436"/>
      <c r="T614" s="436"/>
      <c r="U614" s="436"/>
      <c r="V614" s="436"/>
      <c r="W614" s="436"/>
      <c r="X614" s="436"/>
      <c r="Y614" s="436"/>
      <c r="Z614" s="436"/>
    </row>
    <row r="615" spans="1:26" ht="12.75" customHeight="1">
      <c r="A615" s="436"/>
      <c r="B615" s="446"/>
      <c r="C615" s="447"/>
      <c r="D615" s="436"/>
      <c r="E615" s="436"/>
      <c r="F615" s="436"/>
      <c r="G615" s="436"/>
      <c r="H615" s="436"/>
      <c r="I615" s="436"/>
      <c r="J615" s="436"/>
      <c r="K615" s="436"/>
      <c r="L615" s="436"/>
      <c r="M615" s="436"/>
      <c r="N615" s="436"/>
      <c r="O615" s="436"/>
      <c r="P615" s="436"/>
      <c r="Q615" s="436"/>
      <c r="R615" s="436"/>
      <c r="S615" s="436"/>
      <c r="T615" s="436"/>
      <c r="U615" s="436"/>
      <c r="V615" s="436"/>
      <c r="W615" s="436"/>
      <c r="X615" s="436"/>
      <c r="Y615" s="436"/>
      <c r="Z615" s="436"/>
    </row>
    <row r="616" spans="1:26" ht="12.75" customHeight="1">
      <c r="A616" s="436"/>
      <c r="B616" s="446"/>
      <c r="C616" s="447"/>
      <c r="D616" s="436"/>
      <c r="E616" s="436"/>
      <c r="F616" s="436"/>
      <c r="G616" s="436"/>
      <c r="H616" s="436"/>
      <c r="I616" s="436"/>
      <c r="J616" s="436"/>
      <c r="K616" s="436"/>
      <c r="L616" s="436"/>
      <c r="M616" s="436"/>
      <c r="N616" s="436"/>
      <c r="O616" s="436"/>
      <c r="P616" s="436"/>
      <c r="Q616" s="436"/>
      <c r="R616" s="436"/>
      <c r="S616" s="436"/>
      <c r="T616" s="436"/>
      <c r="U616" s="436"/>
      <c r="V616" s="436"/>
      <c r="W616" s="436"/>
      <c r="X616" s="436"/>
      <c r="Y616" s="436"/>
      <c r="Z616" s="436"/>
    </row>
    <row r="617" spans="1:26" ht="12.75" customHeight="1">
      <c r="A617" s="436"/>
      <c r="B617" s="446"/>
      <c r="C617" s="447"/>
      <c r="D617" s="436"/>
      <c r="E617" s="436"/>
      <c r="F617" s="436"/>
      <c r="G617" s="436"/>
      <c r="H617" s="436"/>
      <c r="I617" s="436"/>
      <c r="J617" s="436"/>
      <c r="K617" s="436"/>
      <c r="L617" s="436"/>
      <c r="M617" s="436"/>
      <c r="N617" s="436"/>
      <c r="O617" s="436"/>
      <c r="P617" s="436"/>
      <c r="Q617" s="436"/>
      <c r="R617" s="436"/>
      <c r="S617" s="436"/>
      <c r="T617" s="436"/>
      <c r="U617" s="436"/>
      <c r="V617" s="436"/>
      <c r="W617" s="436"/>
      <c r="X617" s="436"/>
      <c r="Y617" s="436"/>
      <c r="Z617" s="436"/>
    </row>
    <row r="618" spans="1:26" ht="12.75" customHeight="1">
      <c r="A618" s="436"/>
      <c r="B618" s="446"/>
      <c r="C618" s="447"/>
      <c r="D618" s="436"/>
      <c r="E618" s="436"/>
      <c r="F618" s="436"/>
      <c r="G618" s="436"/>
      <c r="H618" s="436"/>
      <c r="I618" s="436"/>
      <c r="J618" s="436"/>
      <c r="K618" s="436"/>
      <c r="L618" s="436"/>
      <c r="M618" s="436"/>
      <c r="N618" s="436"/>
      <c r="O618" s="436"/>
      <c r="P618" s="436"/>
      <c r="Q618" s="436"/>
      <c r="R618" s="436"/>
      <c r="S618" s="436"/>
      <c r="T618" s="436"/>
      <c r="U618" s="436"/>
      <c r="V618" s="436"/>
      <c r="W618" s="436"/>
      <c r="X618" s="436"/>
      <c r="Y618" s="436"/>
      <c r="Z618" s="436"/>
    </row>
    <row r="619" spans="1:26" ht="12.75" customHeight="1">
      <c r="A619" s="436"/>
      <c r="B619" s="446"/>
      <c r="C619" s="447"/>
      <c r="D619" s="436"/>
      <c r="E619" s="436"/>
      <c r="F619" s="436"/>
      <c r="G619" s="436"/>
      <c r="H619" s="436"/>
      <c r="I619" s="436"/>
      <c r="J619" s="436"/>
      <c r="K619" s="436"/>
      <c r="L619" s="436"/>
      <c r="M619" s="436"/>
      <c r="N619" s="436"/>
      <c r="O619" s="436"/>
      <c r="P619" s="436"/>
      <c r="Q619" s="436"/>
      <c r="R619" s="436"/>
      <c r="S619" s="436"/>
      <c r="T619" s="436"/>
      <c r="U619" s="436"/>
      <c r="V619" s="436"/>
      <c r="W619" s="436"/>
      <c r="X619" s="436"/>
      <c r="Y619" s="436"/>
      <c r="Z619" s="436"/>
    </row>
    <row r="620" spans="1:26" ht="12.75" customHeight="1">
      <c r="A620" s="436"/>
      <c r="B620" s="446"/>
      <c r="C620" s="447"/>
      <c r="D620" s="436"/>
      <c r="E620" s="436"/>
      <c r="F620" s="436"/>
      <c r="G620" s="436"/>
      <c r="H620" s="436"/>
      <c r="I620" s="436"/>
      <c r="J620" s="436"/>
      <c r="K620" s="436"/>
      <c r="L620" s="436"/>
      <c r="M620" s="436"/>
      <c r="N620" s="436"/>
      <c r="O620" s="436"/>
      <c r="P620" s="436"/>
      <c r="Q620" s="436"/>
      <c r="R620" s="436"/>
      <c r="S620" s="436"/>
      <c r="T620" s="436"/>
      <c r="U620" s="436"/>
      <c r="V620" s="436"/>
      <c r="W620" s="436"/>
      <c r="X620" s="436"/>
      <c r="Y620" s="436"/>
      <c r="Z620" s="436"/>
    </row>
    <row r="621" spans="1:26" ht="12.75" customHeight="1">
      <c r="A621" s="436"/>
      <c r="B621" s="446"/>
      <c r="C621" s="447"/>
      <c r="D621" s="436"/>
      <c r="E621" s="436"/>
      <c r="F621" s="436"/>
      <c r="G621" s="436"/>
      <c r="H621" s="436"/>
      <c r="I621" s="436"/>
      <c r="J621" s="436"/>
      <c r="K621" s="436"/>
      <c r="L621" s="436"/>
      <c r="M621" s="436"/>
      <c r="N621" s="436"/>
      <c r="O621" s="436"/>
      <c r="P621" s="436"/>
      <c r="Q621" s="436"/>
      <c r="R621" s="436"/>
      <c r="S621" s="436"/>
      <c r="T621" s="436"/>
      <c r="U621" s="436"/>
      <c r="V621" s="436"/>
      <c r="W621" s="436"/>
      <c r="X621" s="436"/>
      <c r="Y621" s="436"/>
      <c r="Z621" s="436"/>
    </row>
    <row r="622" spans="1:26" ht="12.75" customHeight="1">
      <c r="A622" s="436"/>
      <c r="B622" s="446"/>
      <c r="C622" s="447"/>
      <c r="D622" s="436"/>
      <c r="E622" s="436"/>
      <c r="F622" s="436"/>
      <c r="G622" s="436"/>
      <c r="H622" s="436"/>
      <c r="I622" s="436"/>
      <c r="J622" s="436"/>
      <c r="K622" s="436"/>
      <c r="L622" s="436"/>
      <c r="M622" s="436"/>
      <c r="N622" s="436"/>
      <c r="O622" s="436"/>
      <c r="P622" s="436"/>
      <c r="Q622" s="436"/>
      <c r="R622" s="436"/>
      <c r="S622" s="436"/>
      <c r="T622" s="436"/>
      <c r="U622" s="436"/>
      <c r="V622" s="436"/>
      <c r="W622" s="436"/>
      <c r="X622" s="436"/>
      <c r="Y622" s="436"/>
      <c r="Z622" s="436"/>
    </row>
    <row r="623" spans="1:26" ht="12.75" customHeight="1">
      <c r="A623" s="436"/>
      <c r="B623" s="446"/>
      <c r="C623" s="447"/>
      <c r="D623" s="436"/>
      <c r="E623" s="436"/>
      <c r="F623" s="436"/>
      <c r="G623" s="436"/>
      <c r="H623" s="436"/>
      <c r="I623" s="436"/>
      <c r="J623" s="436"/>
      <c r="K623" s="436"/>
      <c r="L623" s="436"/>
      <c r="M623" s="436"/>
      <c r="N623" s="436"/>
      <c r="O623" s="436"/>
      <c r="P623" s="436"/>
      <c r="Q623" s="436"/>
      <c r="R623" s="436"/>
      <c r="S623" s="436"/>
      <c r="T623" s="436"/>
      <c r="U623" s="436"/>
      <c r="V623" s="436"/>
      <c r="W623" s="436"/>
      <c r="X623" s="436"/>
      <c r="Y623" s="436"/>
      <c r="Z623" s="436"/>
    </row>
    <row r="624" spans="1:26" ht="12.75" customHeight="1">
      <c r="A624" s="436"/>
      <c r="B624" s="446"/>
      <c r="C624" s="447"/>
      <c r="D624" s="436"/>
      <c r="E624" s="436"/>
      <c r="F624" s="436"/>
      <c r="G624" s="436"/>
      <c r="H624" s="436"/>
      <c r="I624" s="436"/>
      <c r="J624" s="436"/>
      <c r="K624" s="436"/>
      <c r="L624" s="436"/>
      <c r="M624" s="436"/>
      <c r="N624" s="436"/>
      <c r="O624" s="436"/>
      <c r="P624" s="436"/>
      <c r="Q624" s="436"/>
      <c r="R624" s="436"/>
      <c r="S624" s="436"/>
      <c r="T624" s="436"/>
      <c r="U624" s="436"/>
      <c r="V624" s="436"/>
      <c r="W624" s="436"/>
      <c r="X624" s="436"/>
      <c r="Y624" s="436"/>
      <c r="Z624" s="436"/>
    </row>
    <row r="625" spans="1:26" ht="12.75" customHeight="1">
      <c r="A625" s="436"/>
      <c r="B625" s="446"/>
      <c r="C625" s="447"/>
      <c r="D625" s="436"/>
      <c r="E625" s="436"/>
      <c r="F625" s="436"/>
      <c r="G625" s="436"/>
      <c r="H625" s="436"/>
      <c r="I625" s="436"/>
      <c r="J625" s="436"/>
      <c r="K625" s="436"/>
      <c r="L625" s="436"/>
      <c r="M625" s="436"/>
      <c r="N625" s="436"/>
      <c r="O625" s="436"/>
      <c r="P625" s="436"/>
      <c r="Q625" s="436"/>
      <c r="R625" s="436"/>
      <c r="S625" s="436"/>
      <c r="T625" s="436"/>
      <c r="U625" s="436"/>
      <c r="V625" s="436"/>
      <c r="W625" s="436"/>
      <c r="X625" s="436"/>
      <c r="Y625" s="436"/>
      <c r="Z625" s="436"/>
    </row>
    <row r="626" spans="1:26" ht="12.75" customHeight="1">
      <c r="A626" s="436"/>
      <c r="B626" s="446"/>
      <c r="C626" s="447"/>
      <c r="D626" s="436"/>
      <c r="E626" s="436"/>
      <c r="F626" s="436"/>
      <c r="G626" s="436"/>
      <c r="H626" s="436"/>
      <c r="I626" s="436"/>
      <c r="J626" s="436"/>
      <c r="K626" s="436"/>
      <c r="L626" s="436"/>
      <c r="M626" s="436"/>
      <c r="N626" s="436"/>
      <c r="O626" s="436"/>
      <c r="P626" s="436"/>
      <c r="Q626" s="436"/>
      <c r="R626" s="436"/>
      <c r="S626" s="436"/>
      <c r="T626" s="436"/>
      <c r="U626" s="436"/>
      <c r="V626" s="436"/>
      <c r="W626" s="436"/>
      <c r="X626" s="436"/>
      <c r="Y626" s="436"/>
      <c r="Z626" s="436"/>
    </row>
    <row r="627" spans="1:26" ht="12.75" customHeight="1">
      <c r="A627" s="436"/>
      <c r="B627" s="446"/>
      <c r="C627" s="447"/>
      <c r="D627" s="436"/>
      <c r="E627" s="436"/>
      <c r="F627" s="436"/>
      <c r="G627" s="436"/>
      <c r="H627" s="436"/>
      <c r="I627" s="436"/>
      <c r="J627" s="436"/>
      <c r="K627" s="436"/>
      <c r="L627" s="436"/>
      <c r="M627" s="436"/>
      <c r="N627" s="436"/>
      <c r="O627" s="436"/>
      <c r="P627" s="436"/>
      <c r="Q627" s="436"/>
      <c r="R627" s="436"/>
      <c r="S627" s="436"/>
      <c r="T627" s="436"/>
      <c r="U627" s="436"/>
      <c r="V627" s="436"/>
      <c r="W627" s="436"/>
      <c r="X627" s="436"/>
      <c r="Y627" s="436"/>
      <c r="Z627" s="436"/>
    </row>
    <row r="628" spans="1:26" ht="12.75" customHeight="1">
      <c r="A628" s="436"/>
      <c r="B628" s="446"/>
      <c r="C628" s="447"/>
      <c r="D628" s="436"/>
      <c r="E628" s="436"/>
      <c r="F628" s="436"/>
      <c r="G628" s="436"/>
      <c r="H628" s="436"/>
      <c r="I628" s="436"/>
      <c r="J628" s="436"/>
      <c r="K628" s="436"/>
      <c r="L628" s="436"/>
      <c r="M628" s="436"/>
      <c r="N628" s="436"/>
      <c r="O628" s="436"/>
      <c r="P628" s="436"/>
      <c r="Q628" s="436"/>
      <c r="R628" s="436"/>
      <c r="S628" s="436"/>
      <c r="T628" s="436"/>
      <c r="U628" s="436"/>
      <c r="V628" s="436"/>
      <c r="W628" s="436"/>
      <c r="X628" s="436"/>
      <c r="Y628" s="436"/>
      <c r="Z628" s="436"/>
    </row>
    <row r="629" spans="1:26" ht="12.75" customHeight="1">
      <c r="A629" s="436"/>
      <c r="B629" s="446"/>
      <c r="C629" s="447"/>
      <c r="D629" s="436"/>
      <c r="E629" s="436"/>
      <c r="F629" s="436"/>
      <c r="G629" s="436"/>
      <c r="H629" s="436"/>
      <c r="I629" s="436"/>
      <c r="J629" s="436"/>
      <c r="K629" s="436"/>
      <c r="L629" s="436"/>
      <c r="M629" s="436"/>
      <c r="N629" s="436"/>
      <c r="O629" s="436"/>
      <c r="P629" s="436"/>
      <c r="Q629" s="436"/>
      <c r="R629" s="436"/>
      <c r="S629" s="436"/>
      <c r="T629" s="436"/>
      <c r="U629" s="436"/>
      <c r="V629" s="436"/>
      <c r="W629" s="436"/>
      <c r="X629" s="436"/>
      <c r="Y629" s="436"/>
      <c r="Z629" s="436"/>
    </row>
    <row r="630" spans="1:26" ht="12.75" customHeight="1">
      <c r="A630" s="436"/>
      <c r="B630" s="446"/>
      <c r="C630" s="447"/>
      <c r="D630" s="436"/>
      <c r="E630" s="436"/>
      <c r="F630" s="436"/>
      <c r="G630" s="436"/>
      <c r="H630" s="436"/>
      <c r="I630" s="436"/>
      <c r="J630" s="436"/>
      <c r="K630" s="436"/>
      <c r="L630" s="436"/>
      <c r="M630" s="436"/>
      <c r="N630" s="436"/>
      <c r="O630" s="436"/>
      <c r="P630" s="436"/>
      <c r="Q630" s="436"/>
      <c r="R630" s="436"/>
      <c r="S630" s="436"/>
      <c r="T630" s="436"/>
      <c r="U630" s="436"/>
      <c r="V630" s="436"/>
      <c r="W630" s="436"/>
      <c r="X630" s="436"/>
      <c r="Y630" s="436"/>
      <c r="Z630" s="436"/>
    </row>
    <row r="631" spans="1:26" ht="12.75" customHeight="1">
      <c r="A631" s="436"/>
      <c r="B631" s="446"/>
      <c r="C631" s="447"/>
      <c r="D631" s="436"/>
      <c r="E631" s="436"/>
      <c r="F631" s="436"/>
      <c r="G631" s="436"/>
      <c r="H631" s="436"/>
      <c r="I631" s="436"/>
      <c r="J631" s="436"/>
      <c r="K631" s="436"/>
      <c r="L631" s="436"/>
      <c r="M631" s="436"/>
      <c r="N631" s="436"/>
      <c r="O631" s="436"/>
      <c r="P631" s="436"/>
      <c r="Q631" s="436"/>
      <c r="R631" s="436"/>
      <c r="S631" s="436"/>
      <c r="T631" s="436"/>
      <c r="U631" s="436"/>
      <c r="V631" s="436"/>
      <c r="W631" s="436"/>
      <c r="X631" s="436"/>
      <c r="Y631" s="436"/>
      <c r="Z631" s="436"/>
    </row>
    <row r="632" spans="1:26" ht="12.75" customHeight="1">
      <c r="A632" s="436"/>
      <c r="B632" s="446"/>
      <c r="C632" s="447"/>
      <c r="D632" s="436"/>
      <c r="E632" s="436"/>
      <c r="F632" s="436"/>
      <c r="G632" s="436"/>
      <c r="H632" s="436"/>
      <c r="I632" s="436"/>
      <c r="J632" s="436"/>
      <c r="K632" s="436"/>
      <c r="L632" s="436"/>
      <c r="M632" s="436"/>
      <c r="N632" s="436"/>
      <c r="O632" s="436"/>
      <c r="P632" s="436"/>
      <c r="Q632" s="436"/>
      <c r="R632" s="436"/>
      <c r="S632" s="436"/>
      <c r="T632" s="436"/>
      <c r="U632" s="436"/>
      <c r="V632" s="436"/>
      <c r="W632" s="436"/>
      <c r="X632" s="436"/>
      <c r="Y632" s="436"/>
      <c r="Z632" s="436"/>
    </row>
    <row r="633" spans="1:26" ht="12.75" customHeight="1">
      <c r="A633" s="436"/>
      <c r="B633" s="446"/>
      <c r="C633" s="447"/>
      <c r="D633" s="436"/>
      <c r="E633" s="436"/>
      <c r="F633" s="436"/>
      <c r="G633" s="436"/>
      <c r="H633" s="436"/>
      <c r="I633" s="436"/>
      <c r="J633" s="436"/>
      <c r="K633" s="436"/>
      <c r="L633" s="436"/>
      <c r="M633" s="436"/>
      <c r="N633" s="436"/>
      <c r="O633" s="436"/>
      <c r="P633" s="436"/>
      <c r="Q633" s="436"/>
      <c r="R633" s="436"/>
      <c r="S633" s="436"/>
      <c r="T633" s="436"/>
      <c r="U633" s="436"/>
      <c r="V633" s="436"/>
      <c r="W633" s="436"/>
      <c r="X633" s="436"/>
      <c r="Y633" s="436"/>
      <c r="Z633" s="436"/>
    </row>
    <row r="634" spans="1:26" ht="12.75" customHeight="1">
      <c r="A634" s="436"/>
      <c r="B634" s="446"/>
      <c r="C634" s="447"/>
      <c r="D634" s="436"/>
      <c r="E634" s="436"/>
      <c r="F634" s="436"/>
      <c r="G634" s="436"/>
      <c r="H634" s="436"/>
      <c r="I634" s="436"/>
      <c r="J634" s="436"/>
      <c r="K634" s="436"/>
      <c r="L634" s="436"/>
      <c r="M634" s="436"/>
      <c r="N634" s="436"/>
      <c r="O634" s="436"/>
      <c r="P634" s="436"/>
      <c r="Q634" s="436"/>
      <c r="R634" s="436"/>
      <c r="S634" s="436"/>
      <c r="T634" s="436"/>
      <c r="U634" s="436"/>
      <c r="V634" s="436"/>
      <c r="W634" s="436"/>
      <c r="X634" s="436"/>
      <c r="Y634" s="436"/>
      <c r="Z634" s="436"/>
    </row>
    <row r="635" spans="1:26" ht="12.75" customHeight="1">
      <c r="A635" s="436"/>
      <c r="B635" s="446"/>
      <c r="C635" s="447"/>
      <c r="D635" s="436"/>
      <c r="E635" s="436"/>
      <c r="F635" s="436"/>
      <c r="G635" s="436"/>
      <c r="H635" s="436"/>
      <c r="I635" s="436"/>
      <c r="J635" s="436"/>
      <c r="K635" s="436"/>
      <c r="L635" s="436"/>
      <c r="M635" s="436"/>
      <c r="N635" s="436"/>
      <c r="O635" s="436"/>
      <c r="P635" s="436"/>
      <c r="Q635" s="436"/>
      <c r="R635" s="436"/>
      <c r="S635" s="436"/>
      <c r="T635" s="436"/>
      <c r="U635" s="436"/>
      <c r="V635" s="436"/>
      <c r="W635" s="436"/>
      <c r="X635" s="436"/>
      <c r="Y635" s="436"/>
      <c r="Z635" s="436"/>
    </row>
    <row r="636" spans="1:26" ht="12.75" customHeight="1">
      <c r="A636" s="436"/>
      <c r="B636" s="446"/>
      <c r="C636" s="447"/>
      <c r="D636" s="436"/>
      <c r="E636" s="436"/>
      <c r="F636" s="436"/>
      <c r="G636" s="436"/>
      <c r="H636" s="436"/>
      <c r="I636" s="436"/>
      <c r="J636" s="436"/>
      <c r="K636" s="436"/>
      <c r="L636" s="436"/>
      <c r="M636" s="436"/>
      <c r="N636" s="436"/>
      <c r="O636" s="436"/>
      <c r="P636" s="436"/>
      <c r="Q636" s="436"/>
      <c r="R636" s="436"/>
      <c r="S636" s="436"/>
      <c r="T636" s="436"/>
      <c r="U636" s="436"/>
      <c r="V636" s="436"/>
      <c r="W636" s="436"/>
      <c r="X636" s="436"/>
      <c r="Y636" s="436"/>
      <c r="Z636" s="436"/>
    </row>
    <row r="637" spans="1:26" ht="12.75" customHeight="1">
      <c r="A637" s="436"/>
      <c r="B637" s="446"/>
      <c r="C637" s="447"/>
      <c r="D637" s="436"/>
      <c r="E637" s="436"/>
      <c r="F637" s="436"/>
      <c r="G637" s="436"/>
      <c r="H637" s="436"/>
      <c r="I637" s="436"/>
      <c r="J637" s="436"/>
      <c r="K637" s="436"/>
      <c r="L637" s="436"/>
      <c r="M637" s="436"/>
      <c r="N637" s="436"/>
      <c r="O637" s="436"/>
      <c r="P637" s="436"/>
      <c r="Q637" s="436"/>
      <c r="R637" s="436"/>
      <c r="S637" s="436"/>
      <c r="T637" s="436"/>
      <c r="U637" s="436"/>
      <c r="V637" s="436"/>
      <c r="W637" s="436"/>
      <c r="X637" s="436"/>
      <c r="Y637" s="436"/>
      <c r="Z637" s="436"/>
    </row>
    <row r="638" spans="1:26" ht="12.75" customHeight="1">
      <c r="A638" s="436"/>
      <c r="B638" s="446"/>
      <c r="C638" s="447"/>
      <c r="D638" s="436"/>
      <c r="E638" s="436"/>
      <c r="F638" s="436"/>
      <c r="G638" s="436"/>
      <c r="H638" s="436"/>
      <c r="I638" s="436"/>
      <c r="J638" s="436"/>
      <c r="K638" s="436"/>
      <c r="L638" s="436"/>
      <c r="M638" s="436"/>
      <c r="N638" s="436"/>
      <c r="O638" s="436"/>
      <c r="P638" s="436"/>
      <c r="Q638" s="436"/>
      <c r="R638" s="436"/>
      <c r="S638" s="436"/>
      <c r="T638" s="436"/>
      <c r="U638" s="436"/>
      <c r="V638" s="436"/>
      <c r="W638" s="436"/>
      <c r="X638" s="436"/>
      <c r="Y638" s="436"/>
      <c r="Z638" s="436"/>
    </row>
    <row r="639" spans="1:26" ht="12.75" customHeight="1">
      <c r="A639" s="436"/>
      <c r="B639" s="446"/>
      <c r="C639" s="447"/>
      <c r="D639" s="436"/>
      <c r="E639" s="436"/>
      <c r="F639" s="436"/>
      <c r="G639" s="436"/>
      <c r="H639" s="436"/>
      <c r="I639" s="436"/>
      <c r="J639" s="436"/>
      <c r="K639" s="436"/>
      <c r="L639" s="436"/>
      <c r="M639" s="436"/>
      <c r="N639" s="436"/>
      <c r="O639" s="436"/>
      <c r="P639" s="436"/>
      <c r="Q639" s="436"/>
      <c r="R639" s="436"/>
      <c r="S639" s="436"/>
      <c r="T639" s="436"/>
      <c r="U639" s="436"/>
      <c r="V639" s="436"/>
      <c r="W639" s="436"/>
      <c r="X639" s="436"/>
      <c r="Y639" s="436"/>
      <c r="Z639" s="436"/>
    </row>
    <row r="640" spans="1:26" ht="12.75" customHeight="1">
      <c r="A640" s="436"/>
      <c r="B640" s="446"/>
      <c r="C640" s="447"/>
      <c r="D640" s="436"/>
      <c r="E640" s="436"/>
      <c r="F640" s="436"/>
      <c r="G640" s="436"/>
      <c r="H640" s="436"/>
      <c r="I640" s="436"/>
      <c r="J640" s="436"/>
      <c r="K640" s="436"/>
      <c r="L640" s="436"/>
      <c r="M640" s="436"/>
      <c r="N640" s="436"/>
      <c r="O640" s="436"/>
      <c r="P640" s="436"/>
      <c r="Q640" s="436"/>
      <c r="R640" s="436"/>
      <c r="S640" s="436"/>
      <c r="T640" s="436"/>
      <c r="U640" s="436"/>
      <c r="V640" s="436"/>
      <c r="W640" s="436"/>
      <c r="X640" s="436"/>
      <c r="Y640" s="436"/>
      <c r="Z640" s="436"/>
    </row>
    <row r="641" spans="1:26" ht="12.75" customHeight="1">
      <c r="A641" s="436"/>
      <c r="B641" s="446"/>
      <c r="C641" s="447"/>
      <c r="D641" s="436"/>
      <c r="E641" s="436"/>
      <c r="F641" s="436"/>
      <c r="G641" s="436"/>
      <c r="H641" s="436"/>
      <c r="I641" s="436"/>
      <c r="J641" s="436"/>
      <c r="K641" s="436"/>
      <c r="L641" s="436"/>
      <c r="M641" s="436"/>
      <c r="N641" s="436"/>
      <c r="O641" s="436"/>
      <c r="P641" s="436"/>
      <c r="Q641" s="436"/>
      <c r="R641" s="436"/>
      <c r="S641" s="436"/>
      <c r="T641" s="436"/>
      <c r="U641" s="436"/>
      <c r="V641" s="436"/>
      <c r="W641" s="436"/>
      <c r="X641" s="436"/>
      <c r="Y641" s="436"/>
      <c r="Z641" s="436"/>
    </row>
    <row r="642" spans="1:26" ht="12.75" customHeight="1">
      <c r="A642" s="436"/>
      <c r="B642" s="446"/>
      <c r="C642" s="447"/>
      <c r="D642" s="436"/>
      <c r="E642" s="436"/>
      <c r="F642" s="436"/>
      <c r="G642" s="436"/>
      <c r="H642" s="436"/>
      <c r="I642" s="436"/>
      <c r="J642" s="436"/>
      <c r="K642" s="436"/>
      <c r="L642" s="436"/>
      <c r="M642" s="436"/>
      <c r="N642" s="436"/>
      <c r="O642" s="436"/>
      <c r="P642" s="436"/>
      <c r="Q642" s="436"/>
      <c r="R642" s="436"/>
      <c r="S642" s="436"/>
      <c r="T642" s="436"/>
      <c r="U642" s="436"/>
      <c r="V642" s="436"/>
      <c r="W642" s="436"/>
      <c r="X642" s="436"/>
      <c r="Y642" s="436"/>
      <c r="Z642" s="436"/>
    </row>
    <row r="643" spans="1:26" ht="12.75" customHeight="1">
      <c r="A643" s="436"/>
      <c r="B643" s="446"/>
      <c r="C643" s="447"/>
      <c r="D643" s="436"/>
      <c r="E643" s="436"/>
      <c r="F643" s="436"/>
      <c r="G643" s="436"/>
      <c r="H643" s="436"/>
      <c r="I643" s="436"/>
      <c r="J643" s="436"/>
      <c r="K643" s="436"/>
      <c r="L643" s="436"/>
      <c r="M643" s="436"/>
      <c r="N643" s="436"/>
      <c r="O643" s="436"/>
      <c r="P643" s="436"/>
      <c r="Q643" s="436"/>
      <c r="R643" s="436"/>
      <c r="S643" s="436"/>
      <c r="T643" s="436"/>
      <c r="U643" s="436"/>
      <c r="V643" s="436"/>
      <c r="W643" s="436"/>
      <c r="X643" s="436"/>
      <c r="Y643" s="436"/>
      <c r="Z643" s="436"/>
    </row>
    <row r="644" spans="1:26" ht="12.75" customHeight="1">
      <c r="A644" s="436"/>
      <c r="B644" s="446"/>
      <c r="C644" s="447"/>
      <c r="D644" s="436"/>
      <c r="E644" s="436"/>
      <c r="F644" s="436"/>
      <c r="G644" s="436"/>
      <c r="H644" s="436"/>
      <c r="I644" s="436"/>
      <c r="J644" s="436"/>
      <c r="K644" s="436"/>
      <c r="L644" s="436"/>
      <c r="M644" s="436"/>
      <c r="N644" s="436"/>
      <c r="O644" s="436"/>
      <c r="P644" s="436"/>
      <c r="Q644" s="436"/>
      <c r="R644" s="436"/>
      <c r="S644" s="436"/>
      <c r="T644" s="436"/>
      <c r="U644" s="436"/>
      <c r="V644" s="436"/>
      <c r="W644" s="436"/>
      <c r="X644" s="436"/>
      <c r="Y644" s="436"/>
      <c r="Z644" s="436"/>
    </row>
    <row r="645" spans="1:26" ht="12.75" customHeight="1">
      <c r="A645" s="436"/>
      <c r="B645" s="446"/>
      <c r="C645" s="447"/>
      <c r="D645" s="436"/>
      <c r="E645" s="436"/>
      <c r="F645" s="436"/>
      <c r="G645" s="436"/>
      <c r="H645" s="436"/>
      <c r="I645" s="436"/>
      <c r="J645" s="436"/>
      <c r="K645" s="436"/>
      <c r="L645" s="436"/>
      <c r="M645" s="436"/>
      <c r="N645" s="436"/>
      <c r="O645" s="436"/>
      <c r="P645" s="436"/>
      <c r="Q645" s="436"/>
      <c r="R645" s="436"/>
      <c r="S645" s="436"/>
      <c r="T645" s="436"/>
      <c r="U645" s="436"/>
      <c r="V645" s="436"/>
      <c r="W645" s="436"/>
      <c r="X645" s="436"/>
      <c r="Y645" s="436"/>
      <c r="Z645" s="436"/>
    </row>
    <row r="646" spans="1:26" ht="12.75" customHeight="1">
      <c r="A646" s="436"/>
      <c r="B646" s="446"/>
      <c r="C646" s="447"/>
      <c r="D646" s="436"/>
      <c r="E646" s="436"/>
      <c r="F646" s="436"/>
      <c r="G646" s="436"/>
      <c r="H646" s="436"/>
      <c r="I646" s="436"/>
      <c r="J646" s="436"/>
      <c r="K646" s="436"/>
      <c r="L646" s="436"/>
      <c r="M646" s="436"/>
      <c r="N646" s="436"/>
      <c r="O646" s="436"/>
      <c r="P646" s="436"/>
      <c r="Q646" s="436"/>
      <c r="R646" s="436"/>
      <c r="S646" s="436"/>
      <c r="T646" s="436"/>
      <c r="U646" s="436"/>
      <c r="V646" s="436"/>
      <c r="W646" s="436"/>
      <c r="X646" s="436"/>
      <c r="Y646" s="436"/>
      <c r="Z646" s="436"/>
    </row>
    <row r="647" spans="1:26" ht="12.75" customHeight="1">
      <c r="A647" s="436"/>
      <c r="B647" s="446"/>
      <c r="C647" s="447"/>
      <c r="D647" s="436"/>
      <c r="E647" s="436"/>
      <c r="F647" s="436"/>
      <c r="G647" s="436"/>
      <c r="H647" s="436"/>
      <c r="I647" s="436"/>
      <c r="J647" s="436"/>
      <c r="K647" s="436"/>
      <c r="L647" s="436"/>
      <c r="M647" s="436"/>
      <c r="N647" s="436"/>
      <c r="O647" s="436"/>
      <c r="P647" s="436"/>
      <c r="Q647" s="436"/>
      <c r="R647" s="436"/>
      <c r="S647" s="436"/>
      <c r="T647" s="436"/>
      <c r="U647" s="436"/>
      <c r="V647" s="436"/>
      <c r="W647" s="436"/>
      <c r="X647" s="436"/>
      <c r="Y647" s="436"/>
      <c r="Z647" s="436"/>
    </row>
    <row r="648" spans="1:26" ht="12.75" customHeight="1">
      <c r="A648" s="436"/>
      <c r="B648" s="446"/>
      <c r="C648" s="447"/>
      <c r="D648" s="436"/>
      <c r="E648" s="436"/>
      <c r="F648" s="436"/>
      <c r="G648" s="436"/>
      <c r="H648" s="436"/>
      <c r="I648" s="436"/>
      <c r="J648" s="436"/>
      <c r="K648" s="436"/>
      <c r="L648" s="436"/>
      <c r="M648" s="436"/>
      <c r="N648" s="436"/>
      <c r="O648" s="436"/>
      <c r="P648" s="436"/>
      <c r="Q648" s="436"/>
      <c r="R648" s="436"/>
      <c r="S648" s="436"/>
      <c r="T648" s="436"/>
      <c r="U648" s="436"/>
      <c r="V648" s="436"/>
      <c r="W648" s="436"/>
      <c r="X648" s="436"/>
      <c r="Y648" s="436"/>
      <c r="Z648" s="436"/>
    </row>
    <row r="649" spans="1:26" ht="12.75" customHeight="1">
      <c r="A649" s="436"/>
      <c r="B649" s="446"/>
      <c r="C649" s="447"/>
      <c r="D649" s="436"/>
      <c r="E649" s="436"/>
      <c r="F649" s="436"/>
      <c r="G649" s="436"/>
      <c r="H649" s="436"/>
      <c r="I649" s="436"/>
      <c r="J649" s="436"/>
      <c r="K649" s="436"/>
      <c r="L649" s="436"/>
      <c r="M649" s="436"/>
      <c r="N649" s="436"/>
      <c r="O649" s="436"/>
      <c r="P649" s="436"/>
      <c r="Q649" s="436"/>
      <c r="R649" s="436"/>
      <c r="S649" s="436"/>
      <c r="T649" s="436"/>
      <c r="U649" s="436"/>
      <c r="V649" s="436"/>
      <c r="W649" s="436"/>
      <c r="X649" s="436"/>
      <c r="Y649" s="436"/>
      <c r="Z649" s="436"/>
    </row>
    <row r="650" spans="1:26" ht="12.75" customHeight="1">
      <c r="A650" s="436"/>
      <c r="B650" s="446"/>
      <c r="C650" s="447"/>
      <c r="D650" s="436"/>
      <c r="E650" s="436"/>
      <c r="F650" s="436"/>
      <c r="G650" s="436"/>
      <c r="H650" s="436"/>
      <c r="I650" s="436"/>
      <c r="J650" s="436"/>
      <c r="K650" s="436"/>
      <c r="L650" s="436"/>
      <c r="M650" s="436"/>
      <c r="N650" s="436"/>
      <c r="O650" s="436"/>
      <c r="P650" s="436"/>
      <c r="Q650" s="436"/>
      <c r="R650" s="436"/>
      <c r="S650" s="436"/>
      <c r="T650" s="436"/>
      <c r="U650" s="436"/>
      <c r="V650" s="436"/>
      <c r="W650" s="436"/>
      <c r="X650" s="436"/>
      <c r="Y650" s="436"/>
      <c r="Z650" s="436"/>
    </row>
    <row r="651" spans="1:26" ht="12.75" customHeight="1">
      <c r="A651" s="436"/>
      <c r="B651" s="446"/>
      <c r="C651" s="447"/>
      <c r="D651" s="436"/>
      <c r="E651" s="436"/>
      <c r="F651" s="436"/>
      <c r="G651" s="436"/>
      <c r="H651" s="436"/>
      <c r="I651" s="436"/>
      <c r="J651" s="436"/>
      <c r="K651" s="436"/>
      <c r="L651" s="436"/>
      <c r="M651" s="436"/>
      <c r="N651" s="436"/>
      <c r="O651" s="436"/>
      <c r="P651" s="436"/>
      <c r="Q651" s="436"/>
      <c r="R651" s="436"/>
      <c r="S651" s="436"/>
      <c r="T651" s="436"/>
      <c r="U651" s="436"/>
      <c r="V651" s="436"/>
      <c r="W651" s="436"/>
      <c r="X651" s="436"/>
      <c r="Y651" s="436"/>
      <c r="Z651" s="436"/>
    </row>
    <row r="652" spans="1:26" ht="12.75" customHeight="1">
      <c r="A652" s="436"/>
      <c r="B652" s="446"/>
      <c r="C652" s="447"/>
      <c r="D652" s="436"/>
      <c r="E652" s="436"/>
      <c r="F652" s="436"/>
      <c r="G652" s="436"/>
      <c r="H652" s="436"/>
      <c r="I652" s="436"/>
      <c r="J652" s="436"/>
      <c r="K652" s="436"/>
      <c r="L652" s="436"/>
      <c r="M652" s="436"/>
      <c r="N652" s="436"/>
      <c r="O652" s="436"/>
      <c r="P652" s="436"/>
      <c r="Q652" s="436"/>
      <c r="R652" s="436"/>
      <c r="S652" s="436"/>
      <c r="T652" s="436"/>
      <c r="U652" s="436"/>
      <c r="V652" s="436"/>
      <c r="W652" s="436"/>
      <c r="X652" s="436"/>
      <c r="Y652" s="436"/>
      <c r="Z652" s="436"/>
    </row>
    <row r="653" spans="1:26" ht="12.75" customHeight="1">
      <c r="A653" s="436"/>
      <c r="B653" s="446"/>
      <c r="C653" s="447"/>
      <c r="D653" s="436"/>
      <c r="E653" s="436"/>
      <c r="F653" s="436"/>
      <c r="G653" s="436"/>
      <c r="H653" s="436"/>
      <c r="I653" s="436"/>
      <c r="J653" s="436"/>
      <c r="K653" s="436"/>
      <c r="L653" s="436"/>
      <c r="M653" s="436"/>
      <c r="N653" s="436"/>
      <c r="O653" s="436"/>
      <c r="P653" s="436"/>
      <c r="Q653" s="436"/>
      <c r="R653" s="436"/>
      <c r="S653" s="436"/>
      <c r="T653" s="436"/>
      <c r="U653" s="436"/>
      <c r="V653" s="436"/>
      <c r="W653" s="436"/>
      <c r="X653" s="436"/>
      <c r="Y653" s="436"/>
      <c r="Z653" s="436"/>
    </row>
    <row r="654" spans="1:26" ht="12.75" customHeight="1">
      <c r="A654" s="436"/>
      <c r="B654" s="446"/>
      <c r="C654" s="447"/>
      <c r="D654" s="436"/>
      <c r="E654" s="436"/>
      <c r="F654" s="436"/>
      <c r="G654" s="436"/>
      <c r="H654" s="436"/>
      <c r="I654" s="436"/>
      <c r="J654" s="436"/>
      <c r="K654" s="436"/>
      <c r="L654" s="436"/>
      <c r="M654" s="436"/>
      <c r="N654" s="436"/>
      <c r="O654" s="436"/>
      <c r="P654" s="436"/>
      <c r="Q654" s="436"/>
      <c r="R654" s="436"/>
      <c r="S654" s="436"/>
      <c r="T654" s="436"/>
      <c r="U654" s="436"/>
      <c r="V654" s="436"/>
      <c r="W654" s="436"/>
      <c r="X654" s="436"/>
      <c r="Y654" s="436"/>
      <c r="Z654" s="436"/>
    </row>
    <row r="655" spans="1:26" ht="12.75" customHeight="1">
      <c r="A655" s="436"/>
      <c r="B655" s="446"/>
      <c r="C655" s="447"/>
      <c r="D655" s="436"/>
      <c r="E655" s="436"/>
      <c r="F655" s="436"/>
      <c r="G655" s="436"/>
      <c r="H655" s="436"/>
      <c r="I655" s="436"/>
      <c r="J655" s="436"/>
      <c r="K655" s="436"/>
      <c r="L655" s="436"/>
      <c r="M655" s="436"/>
      <c r="N655" s="436"/>
      <c r="O655" s="436"/>
      <c r="P655" s="436"/>
      <c r="Q655" s="436"/>
      <c r="R655" s="436"/>
      <c r="S655" s="436"/>
      <c r="T655" s="436"/>
      <c r="U655" s="436"/>
      <c r="V655" s="436"/>
      <c r="W655" s="436"/>
      <c r="X655" s="436"/>
      <c r="Y655" s="436"/>
      <c r="Z655" s="436"/>
    </row>
    <row r="656" spans="1:26" ht="12.75" customHeight="1">
      <c r="A656" s="436"/>
      <c r="B656" s="446"/>
      <c r="C656" s="447"/>
      <c r="D656" s="436"/>
      <c r="E656" s="436"/>
      <c r="F656" s="436"/>
      <c r="G656" s="436"/>
      <c r="H656" s="436"/>
      <c r="I656" s="436"/>
      <c r="J656" s="436"/>
      <c r="K656" s="436"/>
      <c r="L656" s="436"/>
      <c r="M656" s="436"/>
      <c r="N656" s="436"/>
      <c r="O656" s="436"/>
      <c r="P656" s="436"/>
      <c r="Q656" s="436"/>
      <c r="R656" s="436"/>
      <c r="S656" s="436"/>
      <c r="T656" s="436"/>
      <c r="U656" s="436"/>
      <c r="V656" s="436"/>
      <c r="W656" s="436"/>
      <c r="X656" s="436"/>
      <c r="Y656" s="436"/>
      <c r="Z656" s="436"/>
    </row>
    <row r="657" spans="1:26" ht="12.75" customHeight="1">
      <c r="A657" s="436"/>
      <c r="B657" s="446"/>
      <c r="C657" s="447"/>
      <c r="D657" s="436"/>
      <c r="E657" s="436"/>
      <c r="F657" s="436"/>
      <c r="G657" s="436"/>
      <c r="H657" s="436"/>
      <c r="I657" s="436"/>
      <c r="J657" s="436"/>
      <c r="K657" s="436"/>
      <c r="L657" s="436"/>
      <c r="M657" s="436"/>
      <c r="N657" s="436"/>
      <c r="O657" s="436"/>
      <c r="P657" s="436"/>
      <c r="Q657" s="436"/>
      <c r="R657" s="436"/>
      <c r="S657" s="436"/>
      <c r="T657" s="436"/>
      <c r="U657" s="436"/>
      <c r="V657" s="436"/>
      <c r="W657" s="436"/>
      <c r="X657" s="436"/>
      <c r="Y657" s="436"/>
      <c r="Z657" s="436"/>
    </row>
    <row r="658" spans="1:26" ht="12.75" customHeight="1">
      <c r="A658" s="436"/>
      <c r="B658" s="446"/>
      <c r="C658" s="447"/>
      <c r="D658" s="436"/>
      <c r="E658" s="436"/>
      <c r="F658" s="436"/>
      <c r="G658" s="436"/>
      <c r="H658" s="436"/>
      <c r="I658" s="436"/>
      <c r="J658" s="436"/>
      <c r="K658" s="436"/>
      <c r="L658" s="436"/>
      <c r="M658" s="436"/>
      <c r="N658" s="436"/>
      <c r="O658" s="436"/>
      <c r="P658" s="436"/>
      <c r="Q658" s="436"/>
      <c r="R658" s="436"/>
      <c r="S658" s="436"/>
      <c r="T658" s="436"/>
      <c r="U658" s="436"/>
      <c r="V658" s="436"/>
      <c r="W658" s="436"/>
      <c r="X658" s="436"/>
      <c r="Y658" s="436"/>
      <c r="Z658" s="436"/>
    </row>
    <row r="659" spans="1:26" ht="12.75" customHeight="1">
      <c r="A659" s="436"/>
      <c r="B659" s="446"/>
      <c r="C659" s="447"/>
      <c r="D659" s="436"/>
      <c r="E659" s="436"/>
      <c r="F659" s="436"/>
      <c r="G659" s="436"/>
      <c r="H659" s="436"/>
      <c r="I659" s="436"/>
      <c r="J659" s="436"/>
      <c r="K659" s="436"/>
      <c r="L659" s="436"/>
      <c r="M659" s="436"/>
      <c r="N659" s="436"/>
      <c r="O659" s="436"/>
      <c r="P659" s="436"/>
      <c r="Q659" s="436"/>
      <c r="R659" s="436"/>
      <c r="S659" s="436"/>
      <c r="T659" s="436"/>
      <c r="U659" s="436"/>
      <c r="V659" s="436"/>
      <c r="W659" s="436"/>
      <c r="X659" s="436"/>
      <c r="Y659" s="436"/>
      <c r="Z659" s="436"/>
    </row>
    <row r="660" spans="1:26" ht="12.75" customHeight="1">
      <c r="A660" s="436"/>
      <c r="B660" s="446"/>
      <c r="C660" s="447"/>
      <c r="D660" s="436"/>
      <c r="E660" s="436"/>
      <c r="F660" s="436"/>
      <c r="G660" s="436"/>
      <c r="H660" s="436"/>
      <c r="I660" s="436"/>
      <c r="J660" s="436"/>
      <c r="K660" s="436"/>
      <c r="L660" s="436"/>
      <c r="M660" s="436"/>
      <c r="N660" s="436"/>
      <c r="O660" s="436"/>
      <c r="P660" s="436"/>
      <c r="Q660" s="436"/>
      <c r="R660" s="436"/>
      <c r="S660" s="436"/>
      <c r="T660" s="436"/>
      <c r="U660" s="436"/>
      <c r="V660" s="436"/>
      <c r="W660" s="436"/>
      <c r="X660" s="436"/>
      <c r="Y660" s="436"/>
      <c r="Z660" s="436"/>
    </row>
    <row r="661" spans="1:26" ht="12.75" customHeight="1">
      <c r="A661" s="436"/>
      <c r="B661" s="446"/>
      <c r="C661" s="447"/>
      <c r="D661" s="436"/>
      <c r="E661" s="436"/>
      <c r="F661" s="436"/>
      <c r="G661" s="436"/>
      <c r="H661" s="436"/>
      <c r="I661" s="436"/>
      <c r="J661" s="436"/>
      <c r="K661" s="436"/>
      <c r="L661" s="436"/>
      <c r="M661" s="436"/>
      <c r="N661" s="436"/>
      <c r="O661" s="436"/>
      <c r="P661" s="436"/>
      <c r="Q661" s="436"/>
      <c r="R661" s="436"/>
      <c r="S661" s="436"/>
      <c r="T661" s="436"/>
      <c r="U661" s="436"/>
      <c r="V661" s="436"/>
      <c r="W661" s="436"/>
      <c r="X661" s="436"/>
      <c r="Y661" s="436"/>
      <c r="Z661" s="436"/>
    </row>
    <row r="662" spans="1:26" ht="12.75" customHeight="1">
      <c r="A662" s="436"/>
      <c r="B662" s="446"/>
      <c r="C662" s="447"/>
      <c r="D662" s="436"/>
      <c r="E662" s="436"/>
      <c r="F662" s="436"/>
      <c r="G662" s="436"/>
      <c r="H662" s="436"/>
      <c r="I662" s="436"/>
      <c r="J662" s="436"/>
      <c r="K662" s="436"/>
      <c r="L662" s="436"/>
      <c r="M662" s="436"/>
      <c r="N662" s="436"/>
      <c r="O662" s="436"/>
      <c r="P662" s="436"/>
      <c r="Q662" s="436"/>
      <c r="R662" s="436"/>
      <c r="S662" s="436"/>
      <c r="T662" s="436"/>
      <c r="U662" s="436"/>
      <c r="V662" s="436"/>
      <c r="W662" s="436"/>
      <c r="X662" s="436"/>
      <c r="Y662" s="436"/>
      <c r="Z662" s="436"/>
    </row>
    <row r="663" spans="1:26" ht="12.75" customHeight="1">
      <c r="A663" s="436"/>
      <c r="B663" s="446"/>
      <c r="C663" s="447"/>
      <c r="D663" s="436"/>
      <c r="E663" s="436"/>
      <c r="F663" s="436"/>
      <c r="G663" s="436"/>
      <c r="H663" s="436"/>
      <c r="I663" s="436"/>
      <c r="J663" s="436"/>
      <c r="K663" s="436"/>
      <c r="L663" s="436"/>
      <c r="M663" s="436"/>
      <c r="N663" s="436"/>
      <c r="O663" s="436"/>
      <c r="P663" s="436"/>
      <c r="Q663" s="436"/>
      <c r="R663" s="436"/>
      <c r="S663" s="436"/>
      <c r="T663" s="436"/>
      <c r="U663" s="436"/>
      <c r="V663" s="436"/>
      <c r="W663" s="436"/>
      <c r="X663" s="436"/>
      <c r="Y663" s="436"/>
      <c r="Z663" s="436"/>
    </row>
    <row r="664" spans="1:26" ht="12.75" customHeight="1">
      <c r="A664" s="436"/>
      <c r="B664" s="446"/>
      <c r="C664" s="447"/>
      <c r="D664" s="436"/>
      <c r="E664" s="436"/>
      <c r="F664" s="436"/>
      <c r="G664" s="436"/>
      <c r="H664" s="436"/>
      <c r="I664" s="436"/>
      <c r="J664" s="436"/>
      <c r="K664" s="436"/>
      <c r="L664" s="436"/>
      <c r="M664" s="436"/>
      <c r="N664" s="436"/>
      <c r="O664" s="436"/>
      <c r="P664" s="436"/>
      <c r="Q664" s="436"/>
      <c r="R664" s="436"/>
      <c r="S664" s="436"/>
      <c r="T664" s="436"/>
      <c r="U664" s="436"/>
      <c r="V664" s="436"/>
      <c r="W664" s="436"/>
      <c r="X664" s="436"/>
      <c r="Y664" s="436"/>
      <c r="Z664" s="436"/>
    </row>
    <row r="665" spans="1:26" ht="12.75" customHeight="1">
      <c r="A665" s="436"/>
      <c r="B665" s="446"/>
      <c r="C665" s="447"/>
      <c r="D665" s="436"/>
      <c r="E665" s="436"/>
      <c r="F665" s="436"/>
      <c r="G665" s="436"/>
      <c r="H665" s="436"/>
      <c r="I665" s="436"/>
      <c r="J665" s="436"/>
      <c r="K665" s="436"/>
      <c r="L665" s="436"/>
      <c r="M665" s="436"/>
      <c r="N665" s="436"/>
      <c r="O665" s="436"/>
      <c r="P665" s="436"/>
      <c r="Q665" s="436"/>
      <c r="R665" s="436"/>
      <c r="S665" s="436"/>
      <c r="T665" s="436"/>
      <c r="U665" s="436"/>
      <c r="V665" s="436"/>
      <c r="W665" s="436"/>
      <c r="X665" s="436"/>
      <c r="Y665" s="436"/>
      <c r="Z665" s="436"/>
    </row>
    <row r="666" spans="1:26" ht="12.75" customHeight="1">
      <c r="A666" s="436"/>
      <c r="B666" s="446"/>
      <c r="C666" s="447"/>
      <c r="D666" s="436"/>
      <c r="E666" s="436"/>
      <c r="F666" s="436"/>
      <c r="G666" s="436"/>
      <c r="H666" s="436"/>
      <c r="I666" s="436"/>
      <c r="J666" s="436"/>
      <c r="K666" s="436"/>
      <c r="L666" s="436"/>
      <c r="M666" s="436"/>
      <c r="N666" s="436"/>
      <c r="O666" s="436"/>
      <c r="P666" s="436"/>
      <c r="Q666" s="436"/>
      <c r="R666" s="436"/>
      <c r="S666" s="436"/>
      <c r="T666" s="436"/>
      <c r="U666" s="436"/>
      <c r="V666" s="436"/>
      <c r="W666" s="436"/>
      <c r="X666" s="436"/>
      <c r="Y666" s="436"/>
      <c r="Z666" s="436"/>
    </row>
    <row r="667" spans="1:26" ht="12.75" customHeight="1">
      <c r="A667" s="436"/>
      <c r="B667" s="446"/>
      <c r="C667" s="447"/>
      <c r="D667" s="436"/>
      <c r="E667" s="436"/>
      <c r="F667" s="436"/>
      <c r="G667" s="436"/>
      <c r="H667" s="436"/>
      <c r="I667" s="436"/>
      <c r="J667" s="436"/>
      <c r="K667" s="436"/>
      <c r="L667" s="436"/>
      <c r="M667" s="436"/>
      <c r="N667" s="436"/>
      <c r="O667" s="436"/>
      <c r="P667" s="436"/>
      <c r="Q667" s="436"/>
      <c r="R667" s="436"/>
      <c r="S667" s="436"/>
      <c r="T667" s="436"/>
      <c r="U667" s="436"/>
      <c r="V667" s="436"/>
      <c r="W667" s="436"/>
      <c r="X667" s="436"/>
      <c r="Y667" s="436"/>
      <c r="Z667" s="436"/>
    </row>
    <row r="668" spans="1:26" ht="12.75" customHeight="1">
      <c r="A668" s="436"/>
      <c r="B668" s="446"/>
      <c r="C668" s="447"/>
      <c r="D668" s="436"/>
      <c r="E668" s="436"/>
      <c r="F668" s="436"/>
      <c r="G668" s="436"/>
      <c r="H668" s="436"/>
      <c r="I668" s="436"/>
      <c r="J668" s="436"/>
      <c r="K668" s="436"/>
      <c r="L668" s="436"/>
      <c r="M668" s="436"/>
      <c r="N668" s="436"/>
      <c r="O668" s="436"/>
      <c r="P668" s="436"/>
      <c r="Q668" s="436"/>
      <c r="R668" s="436"/>
      <c r="S668" s="436"/>
      <c r="T668" s="436"/>
      <c r="U668" s="436"/>
      <c r="V668" s="436"/>
      <c r="W668" s="436"/>
      <c r="X668" s="436"/>
      <c r="Y668" s="436"/>
      <c r="Z668" s="436"/>
    </row>
    <row r="669" spans="1:26" ht="12.75" customHeight="1">
      <c r="A669" s="436"/>
      <c r="B669" s="446"/>
      <c r="C669" s="447"/>
      <c r="D669" s="436"/>
      <c r="E669" s="436"/>
      <c r="F669" s="436"/>
      <c r="G669" s="436"/>
      <c r="H669" s="436"/>
      <c r="I669" s="436"/>
      <c r="J669" s="436"/>
      <c r="K669" s="436"/>
      <c r="L669" s="436"/>
      <c r="M669" s="436"/>
      <c r="N669" s="436"/>
      <c r="O669" s="436"/>
      <c r="P669" s="436"/>
      <c r="Q669" s="436"/>
      <c r="R669" s="436"/>
      <c r="S669" s="436"/>
      <c r="T669" s="436"/>
      <c r="U669" s="436"/>
      <c r="V669" s="436"/>
      <c r="W669" s="436"/>
      <c r="X669" s="436"/>
      <c r="Y669" s="436"/>
      <c r="Z669" s="436"/>
    </row>
    <row r="670" spans="1:26" ht="12.75" customHeight="1">
      <c r="A670" s="436"/>
      <c r="B670" s="446"/>
      <c r="C670" s="447"/>
      <c r="D670" s="436"/>
      <c r="E670" s="436"/>
      <c r="F670" s="436"/>
      <c r="G670" s="436"/>
      <c r="H670" s="436"/>
      <c r="I670" s="436"/>
      <c r="J670" s="436"/>
      <c r="K670" s="436"/>
      <c r="L670" s="436"/>
      <c r="M670" s="436"/>
      <c r="N670" s="436"/>
      <c r="O670" s="436"/>
      <c r="P670" s="436"/>
      <c r="Q670" s="436"/>
      <c r="R670" s="436"/>
      <c r="S670" s="436"/>
      <c r="T670" s="436"/>
      <c r="U670" s="436"/>
      <c r="V670" s="436"/>
      <c r="W670" s="436"/>
      <c r="X670" s="436"/>
      <c r="Y670" s="436"/>
      <c r="Z670" s="436"/>
    </row>
    <row r="671" spans="1:26" ht="12.75" customHeight="1">
      <c r="A671" s="436"/>
      <c r="B671" s="446"/>
      <c r="C671" s="447"/>
      <c r="D671" s="436"/>
      <c r="E671" s="436"/>
      <c r="F671" s="436"/>
      <c r="G671" s="436"/>
      <c r="H671" s="436"/>
      <c r="I671" s="436"/>
      <c r="J671" s="436"/>
      <c r="K671" s="436"/>
      <c r="L671" s="436"/>
      <c r="M671" s="436"/>
      <c r="N671" s="436"/>
      <c r="O671" s="436"/>
      <c r="P671" s="436"/>
      <c r="Q671" s="436"/>
      <c r="R671" s="436"/>
      <c r="S671" s="436"/>
      <c r="T671" s="436"/>
      <c r="U671" s="436"/>
      <c r="V671" s="436"/>
      <c r="W671" s="436"/>
      <c r="X671" s="436"/>
      <c r="Y671" s="436"/>
      <c r="Z671" s="436"/>
    </row>
    <row r="672" spans="1:26" ht="12.75" customHeight="1">
      <c r="A672" s="436"/>
      <c r="B672" s="446"/>
      <c r="C672" s="447"/>
      <c r="D672" s="436"/>
      <c r="E672" s="436"/>
      <c r="F672" s="436"/>
      <c r="G672" s="436"/>
      <c r="H672" s="436"/>
      <c r="I672" s="436"/>
      <c r="J672" s="436"/>
      <c r="K672" s="436"/>
      <c r="L672" s="436"/>
      <c r="M672" s="436"/>
      <c r="N672" s="436"/>
      <c r="O672" s="436"/>
      <c r="P672" s="436"/>
      <c r="Q672" s="436"/>
      <c r="R672" s="436"/>
      <c r="S672" s="436"/>
      <c r="T672" s="436"/>
      <c r="U672" s="436"/>
      <c r="V672" s="436"/>
      <c r="W672" s="436"/>
      <c r="X672" s="436"/>
      <c r="Y672" s="436"/>
      <c r="Z672" s="436"/>
    </row>
    <row r="673" spans="1:26" ht="12.75" customHeight="1">
      <c r="A673" s="436"/>
      <c r="B673" s="446"/>
      <c r="C673" s="447"/>
      <c r="D673" s="436"/>
      <c r="E673" s="436"/>
      <c r="F673" s="436"/>
      <c r="G673" s="436"/>
      <c r="H673" s="436"/>
      <c r="I673" s="436"/>
      <c r="J673" s="436"/>
      <c r="K673" s="436"/>
      <c r="L673" s="436"/>
      <c r="M673" s="436"/>
      <c r="N673" s="436"/>
      <c r="O673" s="436"/>
      <c r="P673" s="436"/>
      <c r="Q673" s="436"/>
      <c r="R673" s="436"/>
      <c r="S673" s="436"/>
      <c r="T673" s="436"/>
      <c r="U673" s="436"/>
      <c r="V673" s="436"/>
      <c r="W673" s="436"/>
      <c r="X673" s="436"/>
      <c r="Y673" s="436"/>
      <c r="Z673" s="436"/>
    </row>
    <row r="674" spans="1:26" ht="12.75" customHeight="1">
      <c r="A674" s="436"/>
      <c r="B674" s="446"/>
      <c r="C674" s="447"/>
      <c r="D674" s="436"/>
      <c r="E674" s="436"/>
      <c r="F674" s="436"/>
      <c r="G674" s="436"/>
      <c r="H674" s="436"/>
      <c r="I674" s="436"/>
      <c r="J674" s="436"/>
      <c r="K674" s="436"/>
      <c r="L674" s="436"/>
      <c r="M674" s="436"/>
      <c r="N674" s="436"/>
      <c r="O674" s="436"/>
      <c r="P674" s="436"/>
      <c r="Q674" s="436"/>
      <c r="R674" s="436"/>
      <c r="S674" s="436"/>
      <c r="T674" s="436"/>
      <c r="U674" s="436"/>
      <c r="V674" s="436"/>
      <c r="W674" s="436"/>
      <c r="X674" s="436"/>
      <c r="Y674" s="436"/>
      <c r="Z674" s="436"/>
    </row>
    <row r="675" spans="1:26" ht="12.75" customHeight="1">
      <c r="A675" s="436"/>
      <c r="B675" s="446"/>
      <c r="C675" s="447"/>
      <c r="D675" s="436"/>
      <c r="E675" s="436"/>
      <c r="F675" s="436"/>
      <c r="G675" s="436"/>
      <c r="H675" s="436"/>
      <c r="I675" s="436"/>
      <c r="J675" s="436"/>
      <c r="K675" s="436"/>
      <c r="L675" s="436"/>
      <c r="M675" s="436"/>
      <c r="N675" s="436"/>
      <c r="O675" s="436"/>
      <c r="P675" s="436"/>
      <c r="Q675" s="436"/>
      <c r="R675" s="436"/>
      <c r="S675" s="436"/>
      <c r="T675" s="436"/>
      <c r="U675" s="436"/>
      <c r="V675" s="436"/>
      <c r="W675" s="436"/>
      <c r="X675" s="436"/>
      <c r="Y675" s="436"/>
      <c r="Z675" s="436"/>
    </row>
    <row r="676" spans="1:26" ht="12.75" customHeight="1">
      <c r="A676" s="436"/>
      <c r="B676" s="446"/>
      <c r="C676" s="447"/>
      <c r="D676" s="436"/>
      <c r="E676" s="436"/>
      <c r="F676" s="436"/>
      <c r="G676" s="436"/>
      <c r="H676" s="436"/>
      <c r="I676" s="436"/>
      <c r="J676" s="436"/>
      <c r="K676" s="436"/>
      <c r="L676" s="436"/>
      <c r="M676" s="436"/>
      <c r="N676" s="436"/>
      <c r="O676" s="436"/>
      <c r="P676" s="436"/>
      <c r="Q676" s="436"/>
      <c r="R676" s="436"/>
      <c r="S676" s="436"/>
      <c r="T676" s="436"/>
      <c r="U676" s="436"/>
      <c r="V676" s="436"/>
      <c r="W676" s="436"/>
      <c r="X676" s="436"/>
      <c r="Y676" s="436"/>
      <c r="Z676" s="436"/>
    </row>
    <row r="677" spans="1:26" ht="12.75" customHeight="1">
      <c r="A677" s="436"/>
      <c r="B677" s="446"/>
      <c r="C677" s="447"/>
      <c r="D677" s="436"/>
      <c r="E677" s="436"/>
      <c r="F677" s="436"/>
      <c r="G677" s="436"/>
      <c r="H677" s="436"/>
      <c r="I677" s="436"/>
      <c r="J677" s="436"/>
      <c r="K677" s="436"/>
      <c r="L677" s="436"/>
      <c r="M677" s="436"/>
      <c r="N677" s="436"/>
      <c r="O677" s="436"/>
      <c r="P677" s="436"/>
      <c r="Q677" s="436"/>
      <c r="R677" s="436"/>
      <c r="S677" s="436"/>
      <c r="T677" s="436"/>
      <c r="U677" s="436"/>
      <c r="V677" s="436"/>
      <c r="W677" s="436"/>
      <c r="X677" s="436"/>
      <c r="Y677" s="436"/>
      <c r="Z677" s="436"/>
    </row>
    <row r="678" spans="1:26" ht="12.75" customHeight="1">
      <c r="A678" s="436"/>
      <c r="B678" s="446"/>
      <c r="C678" s="447"/>
      <c r="D678" s="436"/>
      <c r="E678" s="436"/>
      <c r="F678" s="436"/>
      <c r="G678" s="436"/>
      <c r="H678" s="436"/>
      <c r="I678" s="436"/>
      <c r="J678" s="436"/>
      <c r="K678" s="436"/>
      <c r="L678" s="436"/>
      <c r="M678" s="436"/>
      <c r="N678" s="436"/>
      <c r="O678" s="436"/>
      <c r="P678" s="436"/>
      <c r="Q678" s="436"/>
      <c r="R678" s="436"/>
      <c r="S678" s="436"/>
      <c r="T678" s="436"/>
      <c r="U678" s="436"/>
      <c r="V678" s="436"/>
      <c r="W678" s="436"/>
      <c r="X678" s="436"/>
      <c r="Y678" s="436"/>
      <c r="Z678" s="436"/>
    </row>
    <row r="679" spans="1:26" ht="12.75" customHeight="1">
      <c r="A679" s="436"/>
      <c r="B679" s="446"/>
      <c r="C679" s="447"/>
      <c r="D679" s="436"/>
      <c r="E679" s="436"/>
      <c r="F679" s="436"/>
      <c r="G679" s="436"/>
      <c r="H679" s="436"/>
      <c r="I679" s="436"/>
      <c r="J679" s="436"/>
      <c r="K679" s="436"/>
      <c r="L679" s="436"/>
      <c r="M679" s="436"/>
      <c r="N679" s="436"/>
      <c r="O679" s="436"/>
      <c r="P679" s="436"/>
      <c r="Q679" s="436"/>
      <c r="R679" s="436"/>
      <c r="S679" s="436"/>
      <c r="T679" s="436"/>
      <c r="U679" s="436"/>
      <c r="V679" s="436"/>
      <c r="W679" s="436"/>
      <c r="X679" s="436"/>
      <c r="Y679" s="436"/>
      <c r="Z679" s="436"/>
    </row>
    <row r="680" spans="1:26" ht="12.75" customHeight="1">
      <c r="A680" s="436"/>
      <c r="B680" s="446"/>
      <c r="C680" s="447"/>
      <c r="D680" s="436"/>
      <c r="E680" s="436"/>
      <c r="F680" s="436"/>
      <c r="G680" s="436"/>
      <c r="H680" s="436"/>
      <c r="I680" s="436"/>
      <c r="J680" s="436"/>
      <c r="K680" s="436"/>
      <c r="L680" s="436"/>
      <c r="M680" s="436"/>
      <c r="N680" s="436"/>
      <c r="O680" s="436"/>
      <c r="P680" s="436"/>
      <c r="Q680" s="436"/>
      <c r="R680" s="436"/>
      <c r="S680" s="436"/>
      <c r="T680" s="436"/>
      <c r="U680" s="436"/>
      <c r="V680" s="436"/>
      <c r="W680" s="436"/>
      <c r="X680" s="436"/>
      <c r="Y680" s="436"/>
      <c r="Z680" s="436"/>
    </row>
    <row r="681" spans="1:26" ht="12.75" customHeight="1">
      <c r="A681" s="436"/>
      <c r="B681" s="446"/>
      <c r="C681" s="447"/>
      <c r="D681" s="436"/>
      <c r="E681" s="436"/>
      <c r="F681" s="436"/>
      <c r="G681" s="436"/>
      <c r="H681" s="436"/>
      <c r="I681" s="436"/>
      <c r="J681" s="436"/>
      <c r="K681" s="436"/>
      <c r="L681" s="436"/>
      <c r="M681" s="436"/>
      <c r="N681" s="436"/>
      <c r="O681" s="436"/>
      <c r="P681" s="436"/>
      <c r="Q681" s="436"/>
      <c r="R681" s="436"/>
      <c r="S681" s="436"/>
      <c r="T681" s="436"/>
      <c r="U681" s="436"/>
      <c r="V681" s="436"/>
      <c r="W681" s="436"/>
      <c r="X681" s="436"/>
      <c r="Y681" s="436"/>
      <c r="Z681" s="436"/>
    </row>
    <row r="682" spans="1:26" ht="12.75" customHeight="1">
      <c r="A682" s="436"/>
      <c r="B682" s="446"/>
      <c r="C682" s="447"/>
      <c r="D682" s="436"/>
      <c r="E682" s="436"/>
      <c r="F682" s="436"/>
      <c r="G682" s="436"/>
      <c r="H682" s="436"/>
      <c r="I682" s="436"/>
      <c r="J682" s="436"/>
      <c r="K682" s="436"/>
      <c r="L682" s="436"/>
      <c r="M682" s="436"/>
      <c r="N682" s="436"/>
      <c r="O682" s="436"/>
      <c r="P682" s="436"/>
      <c r="Q682" s="436"/>
      <c r="R682" s="436"/>
      <c r="S682" s="436"/>
      <c r="T682" s="436"/>
      <c r="U682" s="436"/>
      <c r="V682" s="436"/>
      <c r="W682" s="436"/>
      <c r="X682" s="436"/>
      <c r="Y682" s="436"/>
      <c r="Z682" s="436"/>
    </row>
    <row r="683" spans="1:26" ht="12.75" customHeight="1">
      <c r="A683" s="436"/>
      <c r="B683" s="446"/>
      <c r="C683" s="447"/>
      <c r="D683" s="436"/>
      <c r="E683" s="436"/>
      <c r="F683" s="436"/>
      <c r="G683" s="436"/>
      <c r="H683" s="436"/>
      <c r="I683" s="436"/>
      <c r="J683" s="436"/>
      <c r="K683" s="436"/>
      <c r="L683" s="436"/>
      <c r="M683" s="436"/>
      <c r="N683" s="436"/>
      <c r="O683" s="436"/>
      <c r="P683" s="436"/>
      <c r="Q683" s="436"/>
      <c r="R683" s="436"/>
      <c r="S683" s="436"/>
      <c r="T683" s="436"/>
      <c r="U683" s="436"/>
      <c r="V683" s="436"/>
      <c r="W683" s="436"/>
      <c r="X683" s="436"/>
      <c r="Y683" s="436"/>
      <c r="Z683" s="436"/>
    </row>
    <row r="684" spans="1:26" ht="12.75" customHeight="1">
      <c r="A684" s="436"/>
      <c r="B684" s="446"/>
      <c r="C684" s="447"/>
      <c r="D684" s="436"/>
      <c r="E684" s="436"/>
      <c r="F684" s="436"/>
      <c r="G684" s="436"/>
      <c r="H684" s="436"/>
      <c r="I684" s="436"/>
      <c r="J684" s="436"/>
      <c r="K684" s="436"/>
      <c r="L684" s="436"/>
      <c r="M684" s="436"/>
      <c r="N684" s="436"/>
      <c r="O684" s="436"/>
      <c r="P684" s="436"/>
      <c r="Q684" s="436"/>
      <c r="R684" s="436"/>
      <c r="S684" s="436"/>
      <c r="T684" s="436"/>
      <c r="U684" s="436"/>
      <c r="V684" s="436"/>
      <c r="W684" s="436"/>
      <c r="X684" s="436"/>
      <c r="Y684" s="436"/>
      <c r="Z684" s="436"/>
    </row>
    <row r="685" spans="1:26" ht="12.75" customHeight="1">
      <c r="A685" s="436"/>
      <c r="B685" s="446"/>
      <c r="C685" s="447"/>
      <c r="D685" s="436"/>
      <c r="E685" s="436"/>
      <c r="F685" s="436"/>
      <c r="G685" s="436"/>
      <c r="H685" s="436"/>
      <c r="I685" s="436"/>
      <c r="J685" s="436"/>
      <c r="K685" s="436"/>
      <c r="L685" s="436"/>
      <c r="M685" s="436"/>
      <c r="N685" s="436"/>
      <c r="O685" s="436"/>
      <c r="P685" s="436"/>
      <c r="Q685" s="436"/>
      <c r="R685" s="436"/>
      <c r="S685" s="436"/>
      <c r="T685" s="436"/>
      <c r="U685" s="436"/>
      <c r="V685" s="436"/>
      <c r="W685" s="436"/>
      <c r="X685" s="436"/>
      <c r="Y685" s="436"/>
      <c r="Z685" s="436"/>
    </row>
    <row r="686" spans="1:26" ht="12.75" customHeight="1">
      <c r="A686" s="436"/>
      <c r="B686" s="446"/>
      <c r="C686" s="447"/>
      <c r="D686" s="436"/>
      <c r="E686" s="436"/>
      <c r="F686" s="436"/>
      <c r="G686" s="436"/>
      <c r="H686" s="436"/>
      <c r="I686" s="436"/>
      <c r="J686" s="436"/>
      <c r="K686" s="436"/>
      <c r="L686" s="436"/>
      <c r="M686" s="436"/>
      <c r="N686" s="436"/>
      <c r="O686" s="436"/>
      <c r="P686" s="436"/>
      <c r="Q686" s="436"/>
      <c r="R686" s="436"/>
      <c r="S686" s="436"/>
      <c r="T686" s="436"/>
      <c r="U686" s="436"/>
      <c r="V686" s="436"/>
      <c r="W686" s="436"/>
      <c r="X686" s="436"/>
      <c r="Y686" s="436"/>
      <c r="Z686" s="436"/>
    </row>
    <row r="687" spans="1:26" ht="12.75" customHeight="1">
      <c r="A687" s="436"/>
      <c r="B687" s="446"/>
      <c r="C687" s="447"/>
      <c r="D687" s="436"/>
      <c r="E687" s="436"/>
      <c r="F687" s="436"/>
      <c r="G687" s="436"/>
      <c r="H687" s="436"/>
      <c r="I687" s="436"/>
      <c r="J687" s="436"/>
      <c r="K687" s="436"/>
      <c r="L687" s="436"/>
      <c r="M687" s="436"/>
      <c r="N687" s="436"/>
      <c r="O687" s="436"/>
      <c r="P687" s="436"/>
      <c r="Q687" s="436"/>
      <c r="R687" s="436"/>
      <c r="S687" s="436"/>
      <c r="T687" s="436"/>
      <c r="U687" s="436"/>
      <c r="V687" s="436"/>
      <c r="W687" s="436"/>
      <c r="X687" s="436"/>
      <c r="Y687" s="436"/>
      <c r="Z687" s="436"/>
    </row>
    <row r="688" spans="1:26" ht="12.75" customHeight="1">
      <c r="A688" s="436"/>
      <c r="B688" s="446"/>
      <c r="C688" s="447"/>
      <c r="D688" s="436"/>
      <c r="E688" s="436"/>
      <c r="F688" s="436"/>
      <c r="G688" s="436"/>
      <c r="H688" s="436"/>
      <c r="I688" s="436"/>
      <c r="J688" s="436"/>
      <c r="K688" s="436"/>
      <c r="L688" s="436"/>
      <c r="M688" s="436"/>
      <c r="N688" s="436"/>
      <c r="O688" s="436"/>
      <c r="P688" s="436"/>
      <c r="Q688" s="436"/>
      <c r="R688" s="436"/>
      <c r="S688" s="436"/>
      <c r="T688" s="436"/>
      <c r="U688" s="436"/>
      <c r="V688" s="436"/>
      <c r="W688" s="436"/>
      <c r="X688" s="436"/>
      <c r="Y688" s="436"/>
      <c r="Z688" s="436"/>
    </row>
    <row r="689" spans="1:26" ht="12.75" customHeight="1">
      <c r="A689" s="436"/>
      <c r="B689" s="446"/>
      <c r="C689" s="447"/>
      <c r="D689" s="436"/>
      <c r="E689" s="436"/>
      <c r="F689" s="436"/>
      <c r="G689" s="436"/>
      <c r="H689" s="436"/>
      <c r="I689" s="436"/>
      <c r="J689" s="436"/>
      <c r="K689" s="436"/>
      <c r="L689" s="436"/>
      <c r="M689" s="436"/>
      <c r="N689" s="436"/>
      <c r="O689" s="436"/>
      <c r="P689" s="436"/>
      <c r="Q689" s="436"/>
      <c r="R689" s="436"/>
      <c r="S689" s="436"/>
      <c r="T689" s="436"/>
      <c r="U689" s="436"/>
      <c r="V689" s="436"/>
      <c r="W689" s="436"/>
      <c r="X689" s="436"/>
      <c r="Y689" s="436"/>
      <c r="Z689" s="436"/>
    </row>
    <row r="690" spans="1:26" ht="12.75" customHeight="1">
      <c r="A690" s="436"/>
      <c r="B690" s="446"/>
      <c r="C690" s="447"/>
      <c r="D690" s="436"/>
      <c r="E690" s="436"/>
      <c r="F690" s="436"/>
      <c r="G690" s="436"/>
      <c r="H690" s="436"/>
      <c r="I690" s="436"/>
      <c r="J690" s="436"/>
      <c r="K690" s="436"/>
      <c r="L690" s="436"/>
      <c r="M690" s="436"/>
      <c r="N690" s="436"/>
      <c r="O690" s="436"/>
      <c r="P690" s="436"/>
      <c r="Q690" s="436"/>
      <c r="R690" s="436"/>
      <c r="S690" s="436"/>
      <c r="T690" s="436"/>
      <c r="U690" s="436"/>
      <c r="V690" s="436"/>
      <c r="W690" s="436"/>
      <c r="X690" s="436"/>
      <c r="Y690" s="436"/>
      <c r="Z690" s="436"/>
    </row>
    <row r="691" spans="1:26" ht="12.75" customHeight="1">
      <c r="A691" s="436"/>
      <c r="B691" s="446"/>
      <c r="C691" s="447"/>
      <c r="D691" s="436"/>
      <c r="E691" s="436"/>
      <c r="F691" s="436"/>
      <c r="G691" s="436"/>
      <c r="H691" s="436"/>
      <c r="I691" s="436"/>
      <c r="J691" s="436"/>
      <c r="K691" s="436"/>
      <c r="L691" s="436"/>
      <c r="M691" s="436"/>
      <c r="N691" s="436"/>
      <c r="O691" s="436"/>
      <c r="P691" s="436"/>
      <c r="Q691" s="436"/>
      <c r="R691" s="436"/>
      <c r="S691" s="436"/>
      <c r="T691" s="436"/>
      <c r="U691" s="436"/>
      <c r="V691" s="436"/>
      <c r="W691" s="436"/>
      <c r="X691" s="436"/>
      <c r="Y691" s="436"/>
      <c r="Z691" s="436"/>
    </row>
    <row r="692" spans="1:26" ht="12.75" customHeight="1">
      <c r="A692" s="436"/>
      <c r="B692" s="446"/>
      <c r="C692" s="447"/>
      <c r="D692" s="436"/>
      <c r="E692" s="436"/>
      <c r="F692" s="436"/>
      <c r="G692" s="436"/>
      <c r="H692" s="436"/>
      <c r="I692" s="436"/>
      <c r="J692" s="436"/>
      <c r="K692" s="436"/>
      <c r="L692" s="436"/>
      <c r="M692" s="436"/>
      <c r="N692" s="436"/>
      <c r="O692" s="436"/>
      <c r="P692" s="436"/>
      <c r="Q692" s="436"/>
      <c r="R692" s="436"/>
      <c r="S692" s="436"/>
      <c r="T692" s="436"/>
      <c r="U692" s="436"/>
      <c r="V692" s="436"/>
      <c r="W692" s="436"/>
      <c r="X692" s="436"/>
      <c r="Y692" s="436"/>
      <c r="Z692" s="436"/>
    </row>
    <row r="693" spans="1:26" ht="12.75" customHeight="1">
      <c r="A693" s="436"/>
      <c r="B693" s="446"/>
      <c r="C693" s="447"/>
      <c r="D693" s="436"/>
      <c r="E693" s="436"/>
      <c r="F693" s="436"/>
      <c r="G693" s="436"/>
      <c r="H693" s="436"/>
      <c r="I693" s="436"/>
      <c r="J693" s="436"/>
      <c r="K693" s="436"/>
      <c r="L693" s="436"/>
      <c r="M693" s="436"/>
      <c r="N693" s="436"/>
      <c r="O693" s="436"/>
      <c r="P693" s="436"/>
      <c r="Q693" s="436"/>
      <c r="R693" s="436"/>
      <c r="S693" s="436"/>
      <c r="T693" s="436"/>
      <c r="U693" s="436"/>
      <c r="V693" s="436"/>
      <c r="W693" s="436"/>
      <c r="X693" s="436"/>
      <c r="Y693" s="436"/>
      <c r="Z693" s="436"/>
    </row>
    <row r="694" spans="1:26" ht="12.75" customHeight="1">
      <c r="A694" s="436"/>
      <c r="B694" s="446"/>
      <c r="C694" s="447"/>
      <c r="D694" s="436"/>
      <c r="E694" s="436"/>
      <c r="F694" s="436"/>
      <c r="G694" s="436"/>
      <c r="H694" s="436"/>
      <c r="I694" s="436"/>
      <c r="J694" s="436"/>
      <c r="K694" s="436"/>
      <c r="L694" s="436"/>
      <c r="M694" s="436"/>
      <c r="N694" s="436"/>
      <c r="O694" s="436"/>
      <c r="P694" s="436"/>
      <c r="Q694" s="436"/>
      <c r="R694" s="436"/>
      <c r="S694" s="436"/>
      <c r="T694" s="436"/>
      <c r="U694" s="436"/>
      <c r="V694" s="436"/>
      <c r="W694" s="436"/>
      <c r="X694" s="436"/>
      <c r="Y694" s="436"/>
      <c r="Z694" s="436"/>
    </row>
    <row r="695" spans="1:26" ht="12.75" customHeight="1">
      <c r="A695" s="436"/>
      <c r="B695" s="446"/>
      <c r="C695" s="447"/>
      <c r="D695" s="436"/>
      <c r="E695" s="436"/>
      <c r="F695" s="436"/>
      <c r="G695" s="436"/>
      <c r="H695" s="436"/>
      <c r="I695" s="436"/>
      <c r="J695" s="436"/>
      <c r="K695" s="436"/>
      <c r="L695" s="436"/>
      <c r="M695" s="436"/>
      <c r="N695" s="436"/>
      <c r="O695" s="436"/>
      <c r="P695" s="436"/>
      <c r="Q695" s="436"/>
      <c r="R695" s="436"/>
      <c r="S695" s="436"/>
      <c r="T695" s="436"/>
      <c r="U695" s="436"/>
      <c r="V695" s="436"/>
      <c r="W695" s="436"/>
      <c r="X695" s="436"/>
      <c r="Y695" s="436"/>
      <c r="Z695" s="436"/>
    </row>
    <row r="696" spans="1:26" ht="12.75" customHeight="1">
      <c r="A696" s="436"/>
      <c r="B696" s="446"/>
      <c r="C696" s="447"/>
      <c r="D696" s="436"/>
      <c r="E696" s="436"/>
      <c r="F696" s="436"/>
      <c r="G696" s="436"/>
      <c r="H696" s="436"/>
      <c r="I696" s="436"/>
      <c r="J696" s="436"/>
      <c r="K696" s="436"/>
      <c r="L696" s="436"/>
      <c r="M696" s="436"/>
      <c r="N696" s="436"/>
      <c r="O696" s="436"/>
      <c r="P696" s="436"/>
      <c r="Q696" s="436"/>
      <c r="R696" s="436"/>
      <c r="S696" s="436"/>
      <c r="T696" s="436"/>
      <c r="U696" s="436"/>
      <c r="V696" s="436"/>
      <c r="W696" s="436"/>
      <c r="X696" s="436"/>
      <c r="Y696" s="436"/>
      <c r="Z696" s="436"/>
    </row>
    <row r="697" spans="1:26" ht="12.75" customHeight="1">
      <c r="A697" s="436"/>
      <c r="B697" s="446"/>
      <c r="C697" s="447"/>
      <c r="D697" s="436"/>
      <c r="E697" s="436"/>
      <c r="F697" s="436"/>
      <c r="G697" s="436"/>
      <c r="H697" s="436"/>
      <c r="I697" s="436"/>
      <c r="J697" s="436"/>
      <c r="K697" s="436"/>
      <c r="L697" s="436"/>
      <c r="M697" s="436"/>
      <c r="N697" s="436"/>
      <c r="O697" s="436"/>
      <c r="P697" s="436"/>
      <c r="Q697" s="436"/>
      <c r="R697" s="436"/>
      <c r="S697" s="436"/>
      <c r="T697" s="436"/>
      <c r="U697" s="436"/>
      <c r="V697" s="436"/>
      <c r="W697" s="436"/>
      <c r="X697" s="436"/>
      <c r="Y697" s="436"/>
      <c r="Z697" s="436"/>
    </row>
    <row r="698" spans="1:26" ht="12.75" customHeight="1">
      <c r="A698" s="436"/>
      <c r="B698" s="446"/>
      <c r="C698" s="447"/>
      <c r="D698" s="436"/>
      <c r="E698" s="436"/>
      <c r="F698" s="436"/>
      <c r="G698" s="436"/>
      <c r="H698" s="436"/>
      <c r="I698" s="436"/>
      <c r="J698" s="436"/>
      <c r="K698" s="436"/>
      <c r="L698" s="436"/>
      <c r="M698" s="436"/>
      <c r="N698" s="436"/>
      <c r="O698" s="436"/>
      <c r="P698" s="436"/>
      <c r="Q698" s="436"/>
      <c r="R698" s="436"/>
      <c r="S698" s="436"/>
      <c r="T698" s="436"/>
      <c r="U698" s="436"/>
      <c r="V698" s="436"/>
      <c r="W698" s="436"/>
      <c r="X698" s="436"/>
      <c r="Y698" s="436"/>
      <c r="Z698" s="436"/>
    </row>
    <row r="699" spans="1:26" ht="12.75" customHeight="1">
      <c r="A699" s="436"/>
      <c r="B699" s="446"/>
      <c r="C699" s="447"/>
      <c r="D699" s="436"/>
      <c r="E699" s="436"/>
      <c r="F699" s="436"/>
      <c r="G699" s="436"/>
      <c r="H699" s="436"/>
      <c r="I699" s="436"/>
      <c r="J699" s="436"/>
      <c r="K699" s="436"/>
      <c r="L699" s="436"/>
      <c r="M699" s="436"/>
      <c r="N699" s="436"/>
      <c r="O699" s="436"/>
      <c r="P699" s="436"/>
      <c r="Q699" s="436"/>
      <c r="R699" s="436"/>
      <c r="S699" s="436"/>
      <c r="T699" s="436"/>
      <c r="U699" s="436"/>
      <c r="V699" s="436"/>
      <c r="W699" s="436"/>
      <c r="X699" s="436"/>
      <c r="Y699" s="436"/>
      <c r="Z699" s="436"/>
    </row>
    <row r="700" spans="1:26" ht="12.75" customHeight="1">
      <c r="A700" s="436"/>
      <c r="B700" s="446"/>
      <c r="C700" s="447"/>
      <c r="D700" s="436"/>
      <c r="E700" s="436"/>
      <c r="F700" s="436"/>
      <c r="G700" s="436"/>
      <c r="H700" s="436"/>
      <c r="I700" s="436"/>
      <c r="J700" s="436"/>
      <c r="K700" s="436"/>
      <c r="L700" s="436"/>
      <c r="M700" s="436"/>
      <c r="N700" s="436"/>
      <c r="O700" s="436"/>
      <c r="P700" s="436"/>
      <c r="Q700" s="436"/>
      <c r="R700" s="436"/>
      <c r="S700" s="436"/>
      <c r="T700" s="436"/>
      <c r="U700" s="436"/>
      <c r="V700" s="436"/>
      <c r="W700" s="436"/>
      <c r="X700" s="436"/>
      <c r="Y700" s="436"/>
      <c r="Z700" s="436"/>
    </row>
    <row r="701" spans="1:26" ht="12.75" customHeight="1">
      <c r="A701" s="436"/>
      <c r="B701" s="446"/>
      <c r="C701" s="447"/>
      <c r="D701" s="436"/>
      <c r="E701" s="436"/>
      <c r="F701" s="436"/>
      <c r="G701" s="436"/>
      <c r="H701" s="436"/>
      <c r="I701" s="436"/>
      <c r="J701" s="436"/>
      <c r="K701" s="436"/>
      <c r="L701" s="436"/>
      <c r="M701" s="436"/>
      <c r="N701" s="436"/>
      <c r="O701" s="436"/>
      <c r="P701" s="436"/>
      <c r="Q701" s="436"/>
      <c r="R701" s="436"/>
      <c r="S701" s="436"/>
      <c r="T701" s="436"/>
      <c r="U701" s="436"/>
      <c r="V701" s="436"/>
      <c r="W701" s="436"/>
      <c r="X701" s="436"/>
      <c r="Y701" s="436"/>
      <c r="Z701" s="436"/>
    </row>
    <row r="702" spans="1:26" ht="12.75" customHeight="1">
      <c r="A702" s="436"/>
      <c r="B702" s="446"/>
      <c r="C702" s="447"/>
      <c r="D702" s="436"/>
      <c r="E702" s="436"/>
      <c r="F702" s="436"/>
      <c r="G702" s="436"/>
      <c r="H702" s="436"/>
      <c r="I702" s="436"/>
      <c r="J702" s="436"/>
      <c r="K702" s="436"/>
      <c r="L702" s="436"/>
      <c r="M702" s="436"/>
      <c r="N702" s="436"/>
      <c r="O702" s="436"/>
      <c r="P702" s="436"/>
      <c r="Q702" s="436"/>
      <c r="R702" s="436"/>
      <c r="S702" s="436"/>
      <c r="T702" s="436"/>
      <c r="U702" s="436"/>
      <c r="V702" s="436"/>
      <c r="W702" s="436"/>
      <c r="X702" s="436"/>
      <c r="Y702" s="436"/>
      <c r="Z702" s="436"/>
    </row>
    <row r="703" spans="1:26" ht="12.75" customHeight="1">
      <c r="A703" s="436"/>
      <c r="B703" s="446"/>
      <c r="C703" s="447"/>
      <c r="D703" s="436"/>
      <c r="E703" s="436"/>
      <c r="F703" s="436"/>
      <c r="G703" s="436"/>
      <c r="H703" s="436"/>
      <c r="I703" s="436"/>
      <c r="J703" s="436"/>
      <c r="K703" s="436"/>
      <c r="L703" s="436"/>
      <c r="M703" s="436"/>
      <c r="N703" s="436"/>
      <c r="O703" s="436"/>
      <c r="P703" s="436"/>
      <c r="Q703" s="436"/>
      <c r="R703" s="436"/>
      <c r="S703" s="436"/>
      <c r="T703" s="436"/>
      <c r="U703" s="436"/>
      <c r="V703" s="436"/>
      <c r="W703" s="436"/>
      <c r="X703" s="436"/>
      <c r="Y703" s="436"/>
      <c r="Z703" s="436"/>
    </row>
    <row r="704" spans="1:26" ht="12.75" customHeight="1">
      <c r="A704" s="436"/>
      <c r="B704" s="446"/>
      <c r="C704" s="447"/>
      <c r="D704" s="436"/>
      <c r="E704" s="436"/>
      <c r="F704" s="436"/>
      <c r="G704" s="436"/>
      <c r="H704" s="436"/>
      <c r="I704" s="436"/>
      <c r="J704" s="436"/>
      <c r="K704" s="436"/>
      <c r="L704" s="436"/>
      <c r="M704" s="436"/>
      <c r="N704" s="436"/>
      <c r="O704" s="436"/>
      <c r="P704" s="436"/>
      <c r="Q704" s="436"/>
      <c r="R704" s="436"/>
      <c r="S704" s="436"/>
      <c r="T704" s="436"/>
      <c r="U704" s="436"/>
      <c r="V704" s="436"/>
      <c r="W704" s="436"/>
      <c r="X704" s="436"/>
      <c r="Y704" s="436"/>
      <c r="Z704" s="436"/>
    </row>
    <row r="705" spans="1:26" ht="12.75" customHeight="1">
      <c r="A705" s="436"/>
      <c r="B705" s="446"/>
      <c r="C705" s="447"/>
      <c r="D705" s="436"/>
      <c r="E705" s="436"/>
      <c r="F705" s="436"/>
      <c r="G705" s="436"/>
      <c r="H705" s="436"/>
      <c r="I705" s="436"/>
      <c r="J705" s="436"/>
      <c r="K705" s="436"/>
      <c r="L705" s="436"/>
      <c r="M705" s="436"/>
      <c r="N705" s="436"/>
      <c r="O705" s="436"/>
      <c r="P705" s="436"/>
      <c r="Q705" s="436"/>
      <c r="R705" s="436"/>
      <c r="S705" s="436"/>
      <c r="T705" s="436"/>
      <c r="U705" s="436"/>
      <c r="V705" s="436"/>
      <c r="W705" s="436"/>
      <c r="X705" s="436"/>
      <c r="Y705" s="436"/>
      <c r="Z705" s="436"/>
    </row>
    <row r="706" spans="1:26" ht="12.75" customHeight="1">
      <c r="A706" s="436"/>
      <c r="B706" s="446"/>
      <c r="C706" s="447"/>
      <c r="D706" s="436"/>
      <c r="E706" s="436"/>
      <c r="F706" s="436"/>
      <c r="G706" s="436"/>
      <c r="H706" s="436"/>
      <c r="I706" s="436"/>
      <c r="J706" s="436"/>
      <c r="K706" s="436"/>
      <c r="L706" s="436"/>
      <c r="M706" s="436"/>
      <c r="N706" s="436"/>
      <c r="O706" s="436"/>
      <c r="P706" s="436"/>
      <c r="Q706" s="436"/>
      <c r="R706" s="436"/>
      <c r="S706" s="436"/>
      <c r="T706" s="436"/>
      <c r="U706" s="436"/>
      <c r="V706" s="436"/>
      <c r="W706" s="436"/>
      <c r="X706" s="436"/>
      <c r="Y706" s="436"/>
      <c r="Z706" s="436"/>
    </row>
    <row r="707" spans="1:26" ht="12.75" customHeight="1">
      <c r="A707" s="436"/>
      <c r="B707" s="446"/>
      <c r="C707" s="447"/>
      <c r="D707" s="436"/>
      <c r="E707" s="436"/>
      <c r="F707" s="436"/>
      <c r="G707" s="436"/>
      <c r="H707" s="436"/>
      <c r="I707" s="436"/>
      <c r="J707" s="436"/>
      <c r="K707" s="436"/>
      <c r="L707" s="436"/>
      <c r="M707" s="436"/>
      <c r="N707" s="436"/>
      <c r="O707" s="436"/>
      <c r="P707" s="436"/>
      <c r="Q707" s="436"/>
      <c r="R707" s="436"/>
      <c r="S707" s="436"/>
      <c r="T707" s="436"/>
      <c r="U707" s="436"/>
      <c r="V707" s="436"/>
      <c r="W707" s="436"/>
      <c r="X707" s="436"/>
      <c r="Y707" s="436"/>
      <c r="Z707" s="436"/>
    </row>
    <row r="708" spans="1:26" ht="12.75" customHeight="1">
      <c r="A708" s="436"/>
      <c r="B708" s="446"/>
      <c r="C708" s="447"/>
      <c r="D708" s="436"/>
      <c r="E708" s="436"/>
      <c r="F708" s="436"/>
      <c r="G708" s="436"/>
      <c r="H708" s="436"/>
      <c r="I708" s="436"/>
      <c r="J708" s="436"/>
      <c r="K708" s="436"/>
      <c r="L708" s="436"/>
      <c r="M708" s="436"/>
      <c r="N708" s="436"/>
      <c r="O708" s="436"/>
      <c r="P708" s="436"/>
      <c r="Q708" s="436"/>
      <c r="R708" s="436"/>
      <c r="S708" s="436"/>
      <c r="T708" s="436"/>
      <c r="U708" s="436"/>
      <c r="V708" s="436"/>
      <c r="W708" s="436"/>
      <c r="X708" s="436"/>
      <c r="Y708" s="436"/>
      <c r="Z708" s="436"/>
    </row>
    <row r="709" spans="1:26" ht="12.75" customHeight="1">
      <c r="A709" s="436"/>
      <c r="B709" s="446"/>
      <c r="C709" s="447"/>
      <c r="D709" s="436"/>
      <c r="E709" s="436"/>
      <c r="F709" s="436"/>
      <c r="G709" s="436"/>
      <c r="H709" s="436"/>
      <c r="I709" s="436"/>
      <c r="J709" s="436"/>
      <c r="K709" s="436"/>
      <c r="L709" s="436"/>
      <c r="M709" s="436"/>
      <c r="N709" s="436"/>
      <c r="O709" s="436"/>
      <c r="P709" s="436"/>
      <c r="Q709" s="436"/>
      <c r="R709" s="436"/>
      <c r="S709" s="436"/>
      <c r="T709" s="436"/>
      <c r="U709" s="436"/>
      <c r="V709" s="436"/>
      <c r="W709" s="436"/>
      <c r="X709" s="436"/>
      <c r="Y709" s="436"/>
      <c r="Z709" s="436"/>
    </row>
    <row r="710" spans="1:26" ht="12.75" customHeight="1">
      <c r="A710" s="436"/>
      <c r="B710" s="446"/>
      <c r="C710" s="447"/>
      <c r="D710" s="436"/>
      <c r="E710" s="436"/>
      <c r="F710" s="436"/>
      <c r="G710" s="436"/>
      <c r="H710" s="436"/>
      <c r="I710" s="436"/>
      <c r="J710" s="436"/>
      <c r="K710" s="436"/>
      <c r="L710" s="436"/>
      <c r="M710" s="436"/>
      <c r="N710" s="436"/>
      <c r="O710" s="436"/>
      <c r="P710" s="436"/>
      <c r="Q710" s="436"/>
      <c r="R710" s="436"/>
      <c r="S710" s="436"/>
      <c r="T710" s="436"/>
      <c r="U710" s="436"/>
      <c r="V710" s="436"/>
      <c r="W710" s="436"/>
      <c r="X710" s="436"/>
      <c r="Y710" s="436"/>
      <c r="Z710" s="436"/>
    </row>
    <row r="711" spans="1:26" ht="12.75" customHeight="1">
      <c r="A711" s="436"/>
      <c r="B711" s="446"/>
      <c r="C711" s="447"/>
      <c r="D711" s="436"/>
      <c r="E711" s="436"/>
      <c r="F711" s="436"/>
      <c r="G711" s="436"/>
      <c r="H711" s="436"/>
      <c r="I711" s="436"/>
      <c r="J711" s="436"/>
      <c r="K711" s="436"/>
      <c r="L711" s="436"/>
      <c r="M711" s="436"/>
      <c r="N711" s="436"/>
      <c r="O711" s="436"/>
      <c r="P711" s="436"/>
      <c r="Q711" s="436"/>
      <c r="R711" s="436"/>
      <c r="S711" s="436"/>
      <c r="T711" s="436"/>
      <c r="U711" s="436"/>
      <c r="V711" s="436"/>
      <c r="W711" s="436"/>
      <c r="X711" s="436"/>
      <c r="Y711" s="436"/>
      <c r="Z711" s="436"/>
    </row>
    <row r="712" spans="1:26" ht="12.75" customHeight="1">
      <c r="A712" s="436"/>
      <c r="B712" s="446"/>
      <c r="C712" s="447"/>
      <c r="D712" s="436"/>
      <c r="E712" s="436"/>
      <c r="F712" s="436"/>
      <c r="G712" s="436"/>
      <c r="H712" s="436"/>
      <c r="I712" s="436"/>
      <c r="J712" s="436"/>
      <c r="K712" s="436"/>
      <c r="L712" s="436"/>
      <c r="M712" s="436"/>
      <c r="N712" s="436"/>
      <c r="O712" s="436"/>
      <c r="P712" s="436"/>
      <c r="Q712" s="436"/>
      <c r="R712" s="436"/>
      <c r="S712" s="436"/>
      <c r="T712" s="436"/>
      <c r="U712" s="436"/>
      <c r="V712" s="436"/>
      <c r="W712" s="436"/>
      <c r="X712" s="436"/>
      <c r="Y712" s="436"/>
      <c r="Z712" s="436"/>
    </row>
    <row r="713" spans="1:26" ht="12.75" customHeight="1">
      <c r="A713" s="436"/>
      <c r="B713" s="446"/>
      <c r="C713" s="447"/>
      <c r="D713" s="436"/>
      <c r="E713" s="436"/>
      <c r="F713" s="436"/>
      <c r="G713" s="436"/>
      <c r="H713" s="436"/>
      <c r="I713" s="436"/>
      <c r="J713" s="436"/>
      <c r="K713" s="436"/>
      <c r="L713" s="436"/>
      <c r="M713" s="436"/>
      <c r="N713" s="436"/>
      <c r="O713" s="436"/>
      <c r="P713" s="436"/>
      <c r="Q713" s="436"/>
      <c r="R713" s="436"/>
      <c r="S713" s="436"/>
      <c r="T713" s="436"/>
      <c r="U713" s="436"/>
      <c r="V713" s="436"/>
      <c r="W713" s="436"/>
      <c r="X713" s="436"/>
      <c r="Y713" s="436"/>
      <c r="Z713" s="436"/>
    </row>
    <row r="714" spans="1:26" ht="12.75" customHeight="1">
      <c r="A714" s="436"/>
      <c r="B714" s="446"/>
      <c r="C714" s="447"/>
      <c r="D714" s="436"/>
      <c r="E714" s="436"/>
      <c r="F714" s="436"/>
      <c r="G714" s="436"/>
      <c r="H714" s="436"/>
      <c r="I714" s="436"/>
      <c r="J714" s="436"/>
      <c r="K714" s="436"/>
      <c r="L714" s="436"/>
      <c r="M714" s="436"/>
      <c r="N714" s="436"/>
      <c r="O714" s="436"/>
      <c r="P714" s="436"/>
      <c r="Q714" s="436"/>
      <c r="R714" s="436"/>
      <c r="S714" s="436"/>
      <c r="T714" s="436"/>
      <c r="U714" s="436"/>
      <c r="V714" s="436"/>
      <c r="W714" s="436"/>
      <c r="X714" s="436"/>
      <c r="Y714" s="436"/>
      <c r="Z714" s="436"/>
    </row>
    <row r="715" spans="1:26" ht="12.75" customHeight="1">
      <c r="A715" s="436"/>
      <c r="B715" s="446"/>
      <c r="C715" s="447"/>
      <c r="D715" s="436"/>
      <c r="E715" s="436"/>
      <c r="F715" s="436"/>
      <c r="G715" s="436"/>
      <c r="H715" s="436"/>
      <c r="I715" s="436"/>
      <c r="J715" s="436"/>
      <c r="K715" s="436"/>
      <c r="L715" s="436"/>
      <c r="M715" s="436"/>
      <c r="N715" s="436"/>
      <c r="O715" s="436"/>
      <c r="P715" s="436"/>
      <c r="Q715" s="436"/>
      <c r="R715" s="436"/>
      <c r="S715" s="436"/>
      <c r="T715" s="436"/>
      <c r="U715" s="436"/>
      <c r="V715" s="436"/>
      <c r="W715" s="436"/>
      <c r="X715" s="436"/>
      <c r="Y715" s="436"/>
      <c r="Z715" s="436"/>
    </row>
    <row r="716" spans="1:26" ht="12.75" customHeight="1">
      <c r="A716" s="436"/>
      <c r="B716" s="446"/>
      <c r="C716" s="447"/>
      <c r="D716" s="436"/>
      <c r="E716" s="436"/>
      <c r="F716" s="436"/>
      <c r="G716" s="436"/>
      <c r="H716" s="436"/>
      <c r="I716" s="436"/>
      <c r="J716" s="436"/>
      <c r="K716" s="436"/>
      <c r="L716" s="436"/>
      <c r="M716" s="436"/>
      <c r="N716" s="436"/>
      <c r="O716" s="436"/>
      <c r="P716" s="436"/>
      <c r="Q716" s="436"/>
      <c r="R716" s="436"/>
      <c r="S716" s="436"/>
      <c r="T716" s="436"/>
      <c r="U716" s="436"/>
      <c r="V716" s="436"/>
      <c r="W716" s="436"/>
      <c r="X716" s="436"/>
      <c r="Y716" s="436"/>
      <c r="Z716" s="436"/>
    </row>
    <row r="717" spans="1:26" ht="12.75" customHeight="1">
      <c r="A717" s="436"/>
      <c r="B717" s="446"/>
      <c r="C717" s="447"/>
      <c r="D717" s="436"/>
      <c r="E717" s="436"/>
      <c r="F717" s="436"/>
      <c r="G717" s="436"/>
      <c r="H717" s="436"/>
      <c r="I717" s="436"/>
      <c r="J717" s="436"/>
      <c r="K717" s="436"/>
      <c r="L717" s="436"/>
      <c r="M717" s="436"/>
      <c r="N717" s="436"/>
      <c r="O717" s="436"/>
      <c r="P717" s="436"/>
      <c r="Q717" s="436"/>
      <c r="R717" s="436"/>
      <c r="S717" s="436"/>
      <c r="T717" s="436"/>
      <c r="U717" s="436"/>
      <c r="V717" s="436"/>
      <c r="W717" s="436"/>
      <c r="X717" s="436"/>
      <c r="Y717" s="436"/>
      <c r="Z717" s="436"/>
    </row>
    <row r="718" spans="1:26" ht="12.75" customHeight="1">
      <c r="A718" s="436"/>
      <c r="B718" s="446"/>
      <c r="C718" s="447"/>
      <c r="D718" s="436"/>
      <c r="E718" s="436"/>
      <c r="F718" s="436"/>
      <c r="G718" s="436"/>
      <c r="H718" s="436"/>
      <c r="I718" s="436"/>
      <c r="J718" s="436"/>
      <c r="K718" s="436"/>
      <c r="L718" s="436"/>
      <c r="M718" s="436"/>
      <c r="N718" s="436"/>
      <c r="O718" s="436"/>
      <c r="P718" s="436"/>
      <c r="Q718" s="436"/>
      <c r="R718" s="436"/>
      <c r="S718" s="436"/>
      <c r="T718" s="436"/>
      <c r="U718" s="436"/>
      <c r="V718" s="436"/>
      <c r="W718" s="436"/>
      <c r="X718" s="436"/>
      <c r="Y718" s="436"/>
      <c r="Z718" s="436"/>
    </row>
    <row r="719" spans="1:26" ht="12.75" customHeight="1">
      <c r="A719" s="436"/>
      <c r="B719" s="446"/>
      <c r="C719" s="447"/>
      <c r="D719" s="436"/>
      <c r="E719" s="436"/>
      <c r="F719" s="436"/>
      <c r="G719" s="436"/>
      <c r="H719" s="436"/>
      <c r="I719" s="436"/>
      <c r="J719" s="436"/>
      <c r="K719" s="436"/>
      <c r="L719" s="436"/>
      <c r="M719" s="436"/>
      <c r="N719" s="436"/>
      <c r="O719" s="436"/>
      <c r="P719" s="436"/>
      <c r="Q719" s="436"/>
      <c r="R719" s="436"/>
      <c r="S719" s="436"/>
      <c r="T719" s="436"/>
      <c r="U719" s="436"/>
      <c r="V719" s="436"/>
      <c r="W719" s="436"/>
      <c r="X719" s="436"/>
      <c r="Y719" s="436"/>
      <c r="Z719" s="436"/>
    </row>
    <row r="720" spans="1:26" ht="12.75" customHeight="1">
      <c r="A720" s="436"/>
      <c r="B720" s="446"/>
      <c r="C720" s="447"/>
      <c r="D720" s="436"/>
      <c r="E720" s="436"/>
      <c r="F720" s="436"/>
      <c r="G720" s="436"/>
      <c r="H720" s="436"/>
      <c r="I720" s="436"/>
      <c r="J720" s="436"/>
      <c r="K720" s="436"/>
      <c r="L720" s="436"/>
      <c r="M720" s="436"/>
      <c r="N720" s="436"/>
      <c r="O720" s="436"/>
      <c r="P720" s="436"/>
      <c r="Q720" s="436"/>
      <c r="R720" s="436"/>
      <c r="S720" s="436"/>
      <c r="T720" s="436"/>
      <c r="U720" s="436"/>
      <c r="V720" s="436"/>
      <c r="W720" s="436"/>
      <c r="X720" s="436"/>
      <c r="Y720" s="436"/>
      <c r="Z720" s="436"/>
    </row>
    <row r="721" spans="1:26" ht="12.75" customHeight="1">
      <c r="A721" s="436"/>
      <c r="B721" s="446"/>
      <c r="C721" s="447"/>
      <c r="D721" s="436"/>
      <c r="E721" s="436"/>
      <c r="F721" s="436"/>
      <c r="G721" s="436"/>
      <c r="H721" s="436"/>
      <c r="I721" s="436"/>
      <c r="J721" s="436"/>
      <c r="K721" s="436"/>
      <c r="L721" s="436"/>
      <c r="M721" s="436"/>
      <c r="N721" s="436"/>
      <c r="O721" s="436"/>
      <c r="P721" s="436"/>
      <c r="Q721" s="436"/>
      <c r="R721" s="436"/>
      <c r="S721" s="436"/>
      <c r="T721" s="436"/>
      <c r="U721" s="436"/>
      <c r="V721" s="436"/>
      <c r="W721" s="436"/>
      <c r="X721" s="436"/>
      <c r="Y721" s="436"/>
      <c r="Z721" s="436"/>
    </row>
    <row r="722" spans="1:26" ht="12.75" customHeight="1">
      <c r="A722" s="436"/>
      <c r="B722" s="446"/>
      <c r="C722" s="447"/>
      <c r="D722" s="436"/>
      <c r="E722" s="436"/>
      <c r="F722" s="436"/>
      <c r="G722" s="436"/>
      <c r="H722" s="436"/>
      <c r="I722" s="436"/>
      <c r="J722" s="436"/>
      <c r="K722" s="436"/>
      <c r="L722" s="436"/>
      <c r="M722" s="436"/>
      <c r="N722" s="436"/>
      <c r="O722" s="436"/>
      <c r="P722" s="436"/>
      <c r="Q722" s="436"/>
      <c r="R722" s="436"/>
      <c r="S722" s="436"/>
      <c r="T722" s="436"/>
      <c r="U722" s="436"/>
      <c r="V722" s="436"/>
      <c r="W722" s="436"/>
      <c r="X722" s="436"/>
      <c r="Y722" s="436"/>
      <c r="Z722" s="436"/>
    </row>
    <row r="723" spans="1:26" ht="12.75" customHeight="1">
      <c r="A723" s="436"/>
      <c r="B723" s="446"/>
      <c r="C723" s="447"/>
      <c r="D723" s="436"/>
      <c r="E723" s="436"/>
      <c r="F723" s="436"/>
      <c r="G723" s="436"/>
      <c r="H723" s="436"/>
      <c r="I723" s="436"/>
      <c r="J723" s="436"/>
      <c r="K723" s="436"/>
      <c r="L723" s="436"/>
      <c r="M723" s="436"/>
      <c r="N723" s="436"/>
      <c r="O723" s="436"/>
      <c r="P723" s="436"/>
      <c r="Q723" s="436"/>
      <c r="R723" s="436"/>
      <c r="S723" s="436"/>
      <c r="T723" s="436"/>
      <c r="U723" s="436"/>
      <c r="V723" s="436"/>
      <c r="W723" s="436"/>
      <c r="X723" s="436"/>
      <c r="Y723" s="436"/>
      <c r="Z723" s="436"/>
    </row>
    <row r="724" spans="1:26" ht="12.75" customHeight="1">
      <c r="A724" s="436"/>
      <c r="B724" s="446"/>
      <c r="C724" s="447"/>
      <c r="D724" s="436"/>
      <c r="E724" s="436"/>
      <c r="F724" s="436"/>
      <c r="G724" s="436"/>
      <c r="H724" s="436"/>
      <c r="I724" s="436"/>
      <c r="J724" s="436"/>
      <c r="K724" s="436"/>
      <c r="L724" s="436"/>
      <c r="M724" s="436"/>
      <c r="N724" s="436"/>
      <c r="O724" s="436"/>
      <c r="P724" s="436"/>
      <c r="Q724" s="436"/>
      <c r="R724" s="436"/>
      <c r="S724" s="436"/>
      <c r="T724" s="436"/>
      <c r="U724" s="436"/>
      <c r="V724" s="436"/>
      <c r="W724" s="436"/>
      <c r="X724" s="436"/>
      <c r="Y724" s="436"/>
      <c r="Z724" s="436"/>
    </row>
    <row r="725" spans="1:26" ht="12.75" customHeight="1">
      <c r="A725" s="436"/>
      <c r="B725" s="446"/>
      <c r="C725" s="447"/>
      <c r="D725" s="436"/>
      <c r="E725" s="436"/>
      <c r="F725" s="436"/>
      <c r="G725" s="436"/>
      <c r="H725" s="436"/>
      <c r="I725" s="436"/>
      <c r="J725" s="436"/>
      <c r="K725" s="436"/>
      <c r="L725" s="436"/>
      <c r="M725" s="436"/>
      <c r="N725" s="436"/>
      <c r="O725" s="436"/>
      <c r="P725" s="436"/>
      <c r="Q725" s="436"/>
      <c r="R725" s="436"/>
      <c r="S725" s="436"/>
      <c r="T725" s="436"/>
      <c r="U725" s="436"/>
      <c r="V725" s="436"/>
      <c r="W725" s="436"/>
      <c r="X725" s="436"/>
      <c r="Y725" s="436"/>
      <c r="Z725" s="436"/>
    </row>
    <row r="726" spans="1:26" ht="12.75" customHeight="1">
      <c r="A726" s="436"/>
      <c r="B726" s="446"/>
      <c r="C726" s="447"/>
      <c r="D726" s="436"/>
      <c r="E726" s="436"/>
      <c r="F726" s="436"/>
      <c r="G726" s="436"/>
      <c r="H726" s="436"/>
      <c r="I726" s="436"/>
      <c r="J726" s="436"/>
      <c r="K726" s="436"/>
      <c r="L726" s="436"/>
      <c r="M726" s="436"/>
      <c r="N726" s="436"/>
      <c r="O726" s="436"/>
      <c r="P726" s="436"/>
      <c r="Q726" s="436"/>
      <c r="R726" s="436"/>
      <c r="S726" s="436"/>
      <c r="T726" s="436"/>
      <c r="U726" s="436"/>
      <c r="V726" s="436"/>
      <c r="W726" s="436"/>
      <c r="X726" s="436"/>
      <c r="Y726" s="436"/>
      <c r="Z726" s="436"/>
    </row>
    <row r="727" spans="1:26" ht="12.75" customHeight="1">
      <c r="A727" s="436"/>
      <c r="B727" s="446"/>
      <c r="C727" s="447"/>
      <c r="D727" s="436"/>
      <c r="E727" s="436"/>
      <c r="F727" s="436"/>
      <c r="G727" s="436"/>
      <c r="H727" s="436"/>
      <c r="I727" s="436"/>
      <c r="J727" s="436"/>
      <c r="K727" s="436"/>
      <c r="L727" s="436"/>
      <c r="M727" s="436"/>
      <c r="N727" s="436"/>
      <c r="O727" s="436"/>
      <c r="P727" s="436"/>
      <c r="Q727" s="436"/>
      <c r="R727" s="436"/>
      <c r="S727" s="436"/>
      <c r="T727" s="436"/>
      <c r="U727" s="436"/>
      <c r="V727" s="436"/>
      <c r="W727" s="436"/>
      <c r="X727" s="436"/>
      <c r="Y727" s="436"/>
      <c r="Z727" s="436"/>
    </row>
    <row r="728" spans="1:26" ht="12.75" customHeight="1">
      <c r="A728" s="436"/>
      <c r="B728" s="446"/>
      <c r="C728" s="447"/>
      <c r="D728" s="436"/>
      <c r="E728" s="436"/>
      <c r="F728" s="436"/>
      <c r="G728" s="436"/>
      <c r="H728" s="436"/>
      <c r="I728" s="436"/>
      <c r="J728" s="436"/>
      <c r="K728" s="436"/>
      <c r="L728" s="436"/>
      <c r="M728" s="436"/>
      <c r="N728" s="436"/>
      <c r="O728" s="436"/>
      <c r="P728" s="436"/>
      <c r="Q728" s="436"/>
      <c r="R728" s="436"/>
      <c r="S728" s="436"/>
      <c r="T728" s="436"/>
      <c r="U728" s="436"/>
      <c r="V728" s="436"/>
      <c r="W728" s="436"/>
      <c r="X728" s="436"/>
      <c r="Y728" s="436"/>
      <c r="Z728" s="436"/>
    </row>
    <row r="729" spans="1:26" ht="12.75" customHeight="1">
      <c r="A729" s="436"/>
      <c r="B729" s="446"/>
      <c r="C729" s="447"/>
      <c r="D729" s="436"/>
      <c r="E729" s="436"/>
      <c r="F729" s="436"/>
      <c r="G729" s="436"/>
      <c r="H729" s="436"/>
      <c r="I729" s="436"/>
      <c r="J729" s="436"/>
      <c r="K729" s="436"/>
      <c r="L729" s="436"/>
      <c r="M729" s="436"/>
      <c r="N729" s="436"/>
      <c r="O729" s="436"/>
      <c r="P729" s="436"/>
      <c r="Q729" s="436"/>
      <c r="R729" s="436"/>
      <c r="S729" s="436"/>
      <c r="T729" s="436"/>
      <c r="U729" s="436"/>
      <c r="V729" s="436"/>
      <c r="W729" s="436"/>
      <c r="X729" s="436"/>
      <c r="Y729" s="436"/>
      <c r="Z729" s="436"/>
    </row>
    <row r="730" spans="1:26" ht="12.75" customHeight="1">
      <c r="A730" s="436"/>
      <c r="B730" s="446"/>
      <c r="C730" s="447"/>
      <c r="D730" s="436"/>
      <c r="E730" s="436"/>
      <c r="F730" s="436"/>
      <c r="G730" s="436"/>
      <c r="H730" s="436"/>
      <c r="I730" s="436"/>
      <c r="J730" s="436"/>
      <c r="K730" s="436"/>
      <c r="L730" s="436"/>
      <c r="M730" s="436"/>
      <c r="N730" s="436"/>
      <c r="O730" s="436"/>
      <c r="P730" s="436"/>
      <c r="Q730" s="436"/>
      <c r="R730" s="436"/>
      <c r="S730" s="436"/>
      <c r="T730" s="436"/>
      <c r="U730" s="436"/>
      <c r="V730" s="436"/>
      <c r="W730" s="436"/>
      <c r="X730" s="436"/>
      <c r="Y730" s="436"/>
      <c r="Z730" s="436"/>
    </row>
    <row r="731" spans="1:26" ht="12.75" customHeight="1">
      <c r="A731" s="436"/>
      <c r="B731" s="446"/>
      <c r="C731" s="447"/>
      <c r="D731" s="436"/>
      <c r="E731" s="436"/>
      <c r="F731" s="436"/>
      <c r="G731" s="436"/>
      <c r="H731" s="436"/>
      <c r="I731" s="436"/>
      <c r="J731" s="436"/>
      <c r="K731" s="436"/>
      <c r="L731" s="436"/>
      <c r="M731" s="436"/>
      <c r="N731" s="436"/>
      <c r="O731" s="436"/>
      <c r="P731" s="436"/>
      <c r="Q731" s="436"/>
      <c r="R731" s="436"/>
      <c r="S731" s="436"/>
      <c r="T731" s="436"/>
      <c r="U731" s="436"/>
      <c r="V731" s="436"/>
      <c r="W731" s="436"/>
      <c r="X731" s="436"/>
      <c r="Y731" s="436"/>
      <c r="Z731" s="436"/>
    </row>
    <row r="732" spans="1:26" ht="12.75" customHeight="1">
      <c r="A732" s="436"/>
      <c r="B732" s="446"/>
      <c r="C732" s="447"/>
      <c r="D732" s="436"/>
      <c r="E732" s="436"/>
      <c r="F732" s="436"/>
      <c r="G732" s="436"/>
      <c r="H732" s="436"/>
      <c r="I732" s="436"/>
      <c r="J732" s="436"/>
      <c r="K732" s="436"/>
      <c r="L732" s="436"/>
      <c r="M732" s="436"/>
      <c r="N732" s="436"/>
      <c r="O732" s="436"/>
      <c r="P732" s="436"/>
      <c r="Q732" s="436"/>
      <c r="R732" s="436"/>
      <c r="S732" s="436"/>
      <c r="T732" s="436"/>
      <c r="U732" s="436"/>
      <c r="V732" s="436"/>
      <c r="W732" s="436"/>
      <c r="X732" s="436"/>
      <c r="Y732" s="436"/>
      <c r="Z732" s="436"/>
    </row>
    <row r="733" spans="1:26" ht="12.75" customHeight="1">
      <c r="A733" s="436"/>
      <c r="B733" s="446"/>
      <c r="C733" s="447"/>
      <c r="D733" s="436"/>
      <c r="E733" s="436"/>
      <c r="F733" s="436"/>
      <c r="G733" s="436"/>
      <c r="H733" s="436"/>
      <c r="I733" s="436"/>
      <c r="J733" s="436"/>
      <c r="K733" s="436"/>
      <c r="L733" s="436"/>
      <c r="M733" s="436"/>
      <c r="N733" s="436"/>
      <c r="O733" s="436"/>
      <c r="P733" s="436"/>
      <c r="Q733" s="436"/>
      <c r="R733" s="436"/>
      <c r="S733" s="436"/>
      <c r="T733" s="436"/>
      <c r="U733" s="436"/>
      <c r="V733" s="436"/>
      <c r="W733" s="436"/>
      <c r="X733" s="436"/>
      <c r="Y733" s="436"/>
      <c r="Z733" s="436"/>
    </row>
    <row r="734" spans="1:26" ht="12.75" customHeight="1">
      <c r="A734" s="436"/>
      <c r="B734" s="446"/>
      <c r="C734" s="447"/>
      <c r="D734" s="436"/>
      <c r="E734" s="436"/>
      <c r="F734" s="436"/>
      <c r="G734" s="436"/>
      <c r="H734" s="436"/>
      <c r="I734" s="436"/>
      <c r="J734" s="436"/>
      <c r="K734" s="436"/>
      <c r="L734" s="436"/>
      <c r="M734" s="436"/>
      <c r="N734" s="436"/>
      <c r="O734" s="436"/>
      <c r="P734" s="436"/>
      <c r="Q734" s="436"/>
      <c r="R734" s="436"/>
      <c r="S734" s="436"/>
      <c r="T734" s="436"/>
      <c r="U734" s="436"/>
      <c r="V734" s="436"/>
      <c r="W734" s="436"/>
      <c r="X734" s="436"/>
      <c r="Y734" s="436"/>
      <c r="Z734" s="436"/>
    </row>
    <row r="735" spans="1:26" ht="12.75" customHeight="1">
      <c r="A735" s="436"/>
      <c r="B735" s="446"/>
      <c r="C735" s="447"/>
      <c r="D735" s="436"/>
      <c r="E735" s="436"/>
      <c r="F735" s="436"/>
      <c r="G735" s="436"/>
      <c r="H735" s="436"/>
      <c r="I735" s="436"/>
      <c r="J735" s="436"/>
      <c r="K735" s="436"/>
      <c r="L735" s="436"/>
      <c r="M735" s="436"/>
      <c r="N735" s="436"/>
      <c r="O735" s="436"/>
      <c r="P735" s="436"/>
      <c r="Q735" s="436"/>
      <c r="R735" s="436"/>
      <c r="S735" s="436"/>
      <c r="T735" s="436"/>
      <c r="U735" s="436"/>
      <c r="V735" s="436"/>
      <c r="W735" s="436"/>
      <c r="X735" s="436"/>
      <c r="Y735" s="436"/>
      <c r="Z735" s="436"/>
    </row>
    <row r="736" spans="1:26" ht="12.75" customHeight="1">
      <c r="A736" s="436"/>
      <c r="B736" s="446"/>
      <c r="C736" s="447"/>
      <c r="D736" s="436"/>
      <c r="E736" s="436"/>
      <c r="F736" s="436"/>
      <c r="G736" s="436"/>
      <c r="H736" s="436"/>
      <c r="I736" s="436"/>
      <c r="J736" s="436"/>
      <c r="K736" s="436"/>
      <c r="L736" s="436"/>
      <c r="M736" s="436"/>
      <c r="N736" s="436"/>
      <c r="O736" s="436"/>
      <c r="P736" s="436"/>
      <c r="Q736" s="436"/>
      <c r="R736" s="436"/>
      <c r="S736" s="436"/>
      <c r="T736" s="436"/>
      <c r="U736" s="436"/>
      <c r="V736" s="436"/>
      <c r="W736" s="436"/>
      <c r="X736" s="436"/>
      <c r="Y736" s="436"/>
      <c r="Z736" s="436"/>
    </row>
    <row r="737" spans="1:26" ht="12.75" customHeight="1">
      <c r="A737" s="436"/>
      <c r="B737" s="446"/>
      <c r="C737" s="447"/>
      <c r="D737" s="436"/>
      <c r="E737" s="436"/>
      <c r="F737" s="436"/>
      <c r="G737" s="436"/>
      <c r="H737" s="436"/>
      <c r="I737" s="436"/>
      <c r="J737" s="436"/>
      <c r="K737" s="436"/>
      <c r="L737" s="436"/>
      <c r="M737" s="436"/>
      <c r="N737" s="436"/>
      <c r="O737" s="436"/>
      <c r="P737" s="436"/>
      <c r="Q737" s="436"/>
      <c r="R737" s="436"/>
      <c r="S737" s="436"/>
      <c r="T737" s="436"/>
      <c r="U737" s="436"/>
      <c r="V737" s="436"/>
      <c r="W737" s="436"/>
      <c r="X737" s="436"/>
      <c r="Y737" s="436"/>
      <c r="Z737" s="436"/>
    </row>
    <row r="738" spans="1:26" ht="12.75" customHeight="1">
      <c r="A738" s="436"/>
      <c r="B738" s="446"/>
      <c r="C738" s="447"/>
      <c r="D738" s="436"/>
      <c r="E738" s="436"/>
      <c r="F738" s="436"/>
      <c r="G738" s="436"/>
      <c r="H738" s="436"/>
      <c r="I738" s="436"/>
      <c r="J738" s="436"/>
      <c r="K738" s="436"/>
      <c r="L738" s="436"/>
      <c r="M738" s="436"/>
      <c r="N738" s="436"/>
      <c r="O738" s="436"/>
      <c r="P738" s="436"/>
      <c r="Q738" s="436"/>
      <c r="R738" s="436"/>
      <c r="S738" s="436"/>
      <c r="T738" s="436"/>
      <c r="U738" s="436"/>
      <c r="V738" s="436"/>
      <c r="W738" s="436"/>
      <c r="X738" s="436"/>
      <c r="Y738" s="436"/>
      <c r="Z738" s="436"/>
    </row>
    <row r="739" spans="1:26" ht="12.75" customHeight="1">
      <c r="A739" s="436"/>
      <c r="B739" s="446"/>
      <c r="C739" s="447"/>
      <c r="D739" s="436"/>
      <c r="E739" s="436"/>
      <c r="F739" s="436"/>
      <c r="G739" s="436"/>
      <c r="H739" s="436"/>
      <c r="I739" s="436"/>
      <c r="J739" s="436"/>
      <c r="K739" s="436"/>
      <c r="L739" s="436"/>
      <c r="M739" s="436"/>
      <c r="N739" s="436"/>
      <c r="O739" s="436"/>
      <c r="P739" s="436"/>
      <c r="Q739" s="436"/>
      <c r="R739" s="436"/>
      <c r="S739" s="436"/>
      <c r="T739" s="436"/>
      <c r="U739" s="436"/>
      <c r="V739" s="436"/>
      <c r="W739" s="436"/>
      <c r="X739" s="436"/>
      <c r="Y739" s="436"/>
      <c r="Z739" s="436"/>
    </row>
    <row r="740" spans="1:26" ht="12.75" customHeight="1">
      <c r="A740" s="436"/>
      <c r="B740" s="446"/>
      <c r="C740" s="447"/>
      <c r="D740" s="436"/>
      <c r="E740" s="436"/>
      <c r="F740" s="436"/>
      <c r="G740" s="436"/>
      <c r="H740" s="436"/>
      <c r="I740" s="436"/>
      <c r="J740" s="436"/>
      <c r="K740" s="436"/>
      <c r="L740" s="436"/>
      <c r="M740" s="436"/>
      <c r="N740" s="436"/>
      <c r="O740" s="436"/>
      <c r="P740" s="436"/>
      <c r="Q740" s="436"/>
      <c r="R740" s="436"/>
      <c r="S740" s="436"/>
      <c r="T740" s="436"/>
      <c r="U740" s="436"/>
      <c r="V740" s="436"/>
      <c r="W740" s="436"/>
      <c r="X740" s="436"/>
      <c r="Y740" s="436"/>
      <c r="Z740" s="436"/>
    </row>
    <row r="741" spans="1:26" ht="12.75" customHeight="1">
      <c r="A741" s="436"/>
      <c r="B741" s="446"/>
      <c r="C741" s="447"/>
      <c r="D741" s="436"/>
      <c r="E741" s="436"/>
      <c r="F741" s="436"/>
      <c r="G741" s="436"/>
      <c r="H741" s="436"/>
      <c r="I741" s="436"/>
      <c r="J741" s="436"/>
      <c r="K741" s="436"/>
      <c r="L741" s="436"/>
      <c r="M741" s="436"/>
      <c r="N741" s="436"/>
      <c r="O741" s="436"/>
      <c r="P741" s="436"/>
      <c r="Q741" s="436"/>
      <c r="R741" s="436"/>
      <c r="S741" s="436"/>
      <c r="T741" s="436"/>
      <c r="U741" s="436"/>
      <c r="V741" s="436"/>
      <c r="W741" s="436"/>
      <c r="X741" s="436"/>
      <c r="Y741" s="436"/>
      <c r="Z741" s="436"/>
    </row>
    <row r="742" spans="1:26" ht="12.75" customHeight="1">
      <c r="A742" s="436"/>
      <c r="B742" s="446"/>
      <c r="C742" s="447"/>
      <c r="D742" s="436"/>
      <c r="E742" s="436"/>
      <c r="F742" s="436"/>
      <c r="G742" s="436"/>
      <c r="H742" s="436"/>
      <c r="I742" s="436"/>
      <c r="J742" s="436"/>
      <c r="K742" s="436"/>
      <c r="L742" s="436"/>
      <c r="M742" s="436"/>
      <c r="N742" s="436"/>
      <c r="O742" s="436"/>
      <c r="P742" s="436"/>
      <c r="Q742" s="436"/>
      <c r="R742" s="436"/>
      <c r="S742" s="436"/>
      <c r="T742" s="436"/>
      <c r="U742" s="436"/>
      <c r="V742" s="436"/>
      <c r="W742" s="436"/>
      <c r="X742" s="436"/>
      <c r="Y742" s="436"/>
      <c r="Z742" s="436"/>
    </row>
    <row r="743" spans="1:26" ht="12.75" customHeight="1">
      <c r="A743" s="436"/>
      <c r="B743" s="446"/>
      <c r="C743" s="447"/>
      <c r="D743" s="436"/>
      <c r="E743" s="436"/>
      <c r="F743" s="436"/>
      <c r="G743" s="436"/>
      <c r="H743" s="436"/>
      <c r="I743" s="436"/>
      <c r="J743" s="436"/>
      <c r="K743" s="436"/>
      <c r="L743" s="436"/>
      <c r="M743" s="436"/>
      <c r="N743" s="436"/>
      <c r="O743" s="436"/>
      <c r="P743" s="436"/>
      <c r="Q743" s="436"/>
      <c r="R743" s="436"/>
      <c r="S743" s="436"/>
      <c r="T743" s="436"/>
      <c r="U743" s="436"/>
      <c r="V743" s="436"/>
      <c r="W743" s="436"/>
      <c r="X743" s="436"/>
      <c r="Y743" s="436"/>
      <c r="Z743" s="436"/>
    </row>
    <row r="744" spans="1:26" ht="12.75" customHeight="1">
      <c r="A744" s="436"/>
      <c r="B744" s="446"/>
      <c r="C744" s="447"/>
      <c r="D744" s="436"/>
      <c r="E744" s="436"/>
      <c r="F744" s="436"/>
      <c r="G744" s="436"/>
      <c r="H744" s="436"/>
      <c r="I744" s="436"/>
      <c r="J744" s="436"/>
      <c r="K744" s="436"/>
      <c r="L744" s="436"/>
      <c r="M744" s="436"/>
      <c r="N744" s="436"/>
      <c r="O744" s="436"/>
      <c r="P744" s="436"/>
      <c r="Q744" s="436"/>
      <c r="R744" s="436"/>
      <c r="S744" s="436"/>
      <c r="T744" s="436"/>
      <c r="U744" s="436"/>
      <c r="V744" s="436"/>
      <c r="W744" s="436"/>
      <c r="X744" s="436"/>
      <c r="Y744" s="436"/>
      <c r="Z744" s="436"/>
    </row>
    <row r="745" spans="1:26" ht="12.75" customHeight="1">
      <c r="A745" s="436"/>
      <c r="B745" s="446"/>
      <c r="C745" s="447"/>
      <c r="D745" s="436"/>
      <c r="E745" s="436"/>
      <c r="F745" s="436"/>
      <c r="G745" s="436"/>
      <c r="H745" s="436"/>
      <c r="I745" s="436"/>
      <c r="J745" s="436"/>
      <c r="K745" s="436"/>
      <c r="L745" s="436"/>
      <c r="M745" s="436"/>
      <c r="N745" s="436"/>
      <c r="O745" s="436"/>
      <c r="P745" s="436"/>
      <c r="Q745" s="436"/>
      <c r="R745" s="436"/>
      <c r="S745" s="436"/>
      <c r="T745" s="436"/>
      <c r="U745" s="436"/>
      <c r="V745" s="436"/>
      <c r="W745" s="436"/>
      <c r="X745" s="436"/>
      <c r="Y745" s="436"/>
      <c r="Z745" s="436"/>
    </row>
    <row r="746" spans="1:26" ht="12.75" customHeight="1">
      <c r="A746" s="436"/>
      <c r="B746" s="446"/>
      <c r="C746" s="447"/>
      <c r="D746" s="436"/>
      <c r="E746" s="436"/>
      <c r="F746" s="436"/>
      <c r="G746" s="436"/>
      <c r="H746" s="436"/>
      <c r="I746" s="436"/>
      <c r="J746" s="436"/>
      <c r="K746" s="436"/>
      <c r="L746" s="436"/>
      <c r="M746" s="436"/>
      <c r="N746" s="436"/>
      <c r="O746" s="436"/>
      <c r="P746" s="436"/>
      <c r="Q746" s="436"/>
      <c r="R746" s="436"/>
      <c r="S746" s="436"/>
      <c r="T746" s="436"/>
      <c r="U746" s="436"/>
      <c r="V746" s="436"/>
      <c r="W746" s="436"/>
      <c r="X746" s="436"/>
      <c r="Y746" s="436"/>
      <c r="Z746" s="436"/>
    </row>
    <row r="747" spans="1:26" ht="12.75" customHeight="1">
      <c r="A747" s="436"/>
      <c r="B747" s="446"/>
      <c r="C747" s="447"/>
      <c r="D747" s="436"/>
      <c r="E747" s="436"/>
      <c r="F747" s="436"/>
      <c r="G747" s="436"/>
      <c r="H747" s="436"/>
      <c r="I747" s="436"/>
      <c r="J747" s="436"/>
      <c r="K747" s="436"/>
      <c r="L747" s="436"/>
      <c r="M747" s="436"/>
      <c r="N747" s="436"/>
      <c r="O747" s="436"/>
      <c r="P747" s="436"/>
      <c r="Q747" s="436"/>
      <c r="R747" s="436"/>
      <c r="S747" s="436"/>
      <c r="T747" s="436"/>
      <c r="U747" s="436"/>
      <c r="V747" s="436"/>
      <c r="W747" s="436"/>
      <c r="X747" s="436"/>
      <c r="Y747" s="436"/>
      <c r="Z747" s="436"/>
    </row>
    <row r="748" spans="1:26" ht="12.75" customHeight="1">
      <c r="A748" s="436"/>
      <c r="B748" s="446"/>
      <c r="C748" s="447"/>
      <c r="D748" s="436"/>
      <c r="E748" s="436"/>
      <c r="F748" s="436"/>
      <c r="G748" s="436"/>
      <c r="H748" s="436"/>
      <c r="I748" s="436"/>
      <c r="J748" s="436"/>
      <c r="K748" s="436"/>
      <c r="L748" s="436"/>
      <c r="M748" s="436"/>
      <c r="N748" s="436"/>
      <c r="O748" s="436"/>
      <c r="P748" s="436"/>
      <c r="Q748" s="436"/>
      <c r="R748" s="436"/>
      <c r="S748" s="436"/>
      <c r="T748" s="436"/>
      <c r="U748" s="436"/>
      <c r="V748" s="436"/>
      <c r="W748" s="436"/>
      <c r="X748" s="436"/>
      <c r="Y748" s="436"/>
      <c r="Z748" s="436"/>
    </row>
    <row r="749" spans="1:26" ht="12.75" customHeight="1">
      <c r="A749" s="436"/>
      <c r="B749" s="446"/>
      <c r="C749" s="447"/>
      <c r="D749" s="436"/>
      <c r="E749" s="436"/>
      <c r="F749" s="436"/>
      <c r="G749" s="436"/>
      <c r="H749" s="436"/>
      <c r="I749" s="436"/>
      <c r="J749" s="436"/>
      <c r="K749" s="436"/>
      <c r="L749" s="436"/>
      <c r="M749" s="436"/>
      <c r="N749" s="436"/>
      <c r="O749" s="436"/>
      <c r="P749" s="436"/>
      <c r="Q749" s="436"/>
      <c r="R749" s="436"/>
      <c r="S749" s="436"/>
      <c r="T749" s="436"/>
      <c r="U749" s="436"/>
      <c r="V749" s="436"/>
      <c r="W749" s="436"/>
      <c r="X749" s="436"/>
      <c r="Y749" s="436"/>
      <c r="Z749" s="436"/>
    </row>
    <row r="750" spans="1:26" ht="12.75" customHeight="1">
      <c r="A750" s="436"/>
      <c r="B750" s="446"/>
      <c r="C750" s="447"/>
      <c r="D750" s="436"/>
      <c r="E750" s="436"/>
      <c r="F750" s="436"/>
      <c r="G750" s="436"/>
      <c r="H750" s="436"/>
      <c r="I750" s="436"/>
      <c r="J750" s="436"/>
      <c r="K750" s="436"/>
      <c r="L750" s="436"/>
      <c r="M750" s="436"/>
      <c r="N750" s="436"/>
      <c r="O750" s="436"/>
      <c r="P750" s="436"/>
      <c r="Q750" s="436"/>
      <c r="R750" s="436"/>
      <c r="S750" s="436"/>
      <c r="T750" s="436"/>
      <c r="U750" s="436"/>
      <c r="V750" s="436"/>
      <c r="W750" s="436"/>
      <c r="X750" s="436"/>
      <c r="Y750" s="436"/>
      <c r="Z750" s="436"/>
    </row>
    <row r="751" spans="1:26" ht="12.75" customHeight="1">
      <c r="A751" s="436"/>
      <c r="B751" s="446"/>
      <c r="C751" s="447"/>
      <c r="D751" s="436"/>
      <c r="E751" s="436"/>
      <c r="F751" s="436"/>
      <c r="G751" s="436"/>
      <c r="H751" s="436"/>
      <c r="I751" s="436"/>
      <c r="J751" s="436"/>
      <c r="K751" s="436"/>
      <c r="L751" s="436"/>
      <c r="M751" s="436"/>
      <c r="N751" s="436"/>
      <c r="O751" s="436"/>
      <c r="P751" s="436"/>
      <c r="Q751" s="436"/>
      <c r="R751" s="436"/>
      <c r="S751" s="436"/>
      <c r="T751" s="436"/>
      <c r="U751" s="436"/>
      <c r="V751" s="436"/>
      <c r="W751" s="436"/>
      <c r="X751" s="436"/>
      <c r="Y751" s="436"/>
      <c r="Z751" s="436"/>
    </row>
    <row r="752" spans="1:26" ht="12.75" customHeight="1">
      <c r="A752" s="436"/>
      <c r="B752" s="446"/>
      <c r="C752" s="447"/>
      <c r="D752" s="436"/>
      <c r="E752" s="436"/>
      <c r="F752" s="436"/>
      <c r="G752" s="436"/>
      <c r="H752" s="436"/>
      <c r="I752" s="436"/>
      <c r="J752" s="436"/>
      <c r="K752" s="436"/>
      <c r="L752" s="436"/>
      <c r="M752" s="436"/>
      <c r="N752" s="436"/>
      <c r="O752" s="436"/>
      <c r="P752" s="436"/>
      <c r="Q752" s="436"/>
      <c r="R752" s="436"/>
      <c r="S752" s="436"/>
      <c r="T752" s="436"/>
      <c r="U752" s="436"/>
      <c r="V752" s="436"/>
      <c r="W752" s="436"/>
      <c r="X752" s="436"/>
      <c r="Y752" s="436"/>
      <c r="Z752" s="436"/>
    </row>
    <row r="753" spans="1:26" ht="12.75" customHeight="1">
      <c r="A753" s="436"/>
      <c r="B753" s="446"/>
      <c r="C753" s="447"/>
      <c r="D753" s="436"/>
      <c r="E753" s="436"/>
      <c r="F753" s="436"/>
      <c r="G753" s="436"/>
      <c r="H753" s="436"/>
      <c r="I753" s="436"/>
      <c r="J753" s="436"/>
      <c r="K753" s="436"/>
      <c r="L753" s="436"/>
      <c r="M753" s="436"/>
      <c r="N753" s="436"/>
      <c r="O753" s="436"/>
      <c r="P753" s="436"/>
      <c r="Q753" s="436"/>
      <c r="R753" s="436"/>
      <c r="S753" s="436"/>
      <c r="T753" s="436"/>
      <c r="U753" s="436"/>
      <c r="V753" s="436"/>
      <c r="W753" s="436"/>
      <c r="X753" s="436"/>
      <c r="Y753" s="436"/>
      <c r="Z753" s="436"/>
    </row>
    <row r="754" spans="1:26" ht="12.75" customHeight="1">
      <c r="A754" s="436"/>
      <c r="B754" s="446"/>
      <c r="C754" s="447"/>
      <c r="D754" s="436"/>
      <c r="E754" s="436"/>
      <c r="F754" s="436"/>
      <c r="G754" s="436"/>
      <c r="H754" s="436"/>
      <c r="I754" s="436"/>
      <c r="J754" s="436"/>
      <c r="K754" s="436"/>
      <c r="L754" s="436"/>
      <c r="M754" s="436"/>
      <c r="N754" s="436"/>
      <c r="O754" s="436"/>
      <c r="P754" s="436"/>
      <c r="Q754" s="436"/>
      <c r="R754" s="436"/>
      <c r="S754" s="436"/>
      <c r="T754" s="436"/>
      <c r="U754" s="436"/>
      <c r="V754" s="436"/>
      <c r="W754" s="436"/>
      <c r="X754" s="436"/>
      <c r="Y754" s="436"/>
      <c r="Z754" s="436"/>
    </row>
    <row r="755" spans="1:26" ht="12.75" customHeight="1">
      <c r="A755" s="436"/>
      <c r="B755" s="446"/>
      <c r="C755" s="447"/>
      <c r="D755" s="436"/>
      <c r="E755" s="436"/>
      <c r="F755" s="436"/>
      <c r="G755" s="436"/>
      <c r="H755" s="436"/>
      <c r="I755" s="436"/>
      <c r="J755" s="436"/>
      <c r="K755" s="436"/>
      <c r="L755" s="436"/>
      <c r="M755" s="436"/>
      <c r="N755" s="436"/>
      <c r="O755" s="436"/>
      <c r="P755" s="436"/>
      <c r="Q755" s="436"/>
      <c r="R755" s="436"/>
      <c r="S755" s="436"/>
      <c r="T755" s="436"/>
      <c r="U755" s="436"/>
      <c r="V755" s="436"/>
      <c r="W755" s="436"/>
      <c r="X755" s="436"/>
      <c r="Y755" s="436"/>
      <c r="Z755" s="436"/>
    </row>
    <row r="756" spans="1:26" ht="12.75" customHeight="1">
      <c r="A756" s="436"/>
      <c r="B756" s="446"/>
      <c r="C756" s="447"/>
      <c r="D756" s="436"/>
      <c r="E756" s="436"/>
      <c r="F756" s="436"/>
      <c r="G756" s="436"/>
      <c r="H756" s="436"/>
      <c r="I756" s="436"/>
      <c r="J756" s="436"/>
      <c r="K756" s="436"/>
      <c r="L756" s="436"/>
      <c r="M756" s="436"/>
      <c r="N756" s="436"/>
      <c r="O756" s="436"/>
      <c r="P756" s="436"/>
      <c r="Q756" s="436"/>
      <c r="R756" s="436"/>
      <c r="S756" s="436"/>
      <c r="T756" s="436"/>
      <c r="U756" s="436"/>
      <c r="V756" s="436"/>
      <c r="W756" s="436"/>
      <c r="X756" s="436"/>
      <c r="Y756" s="436"/>
      <c r="Z756" s="436"/>
    </row>
    <row r="757" spans="1:26" ht="12.75" customHeight="1">
      <c r="A757" s="436"/>
      <c r="B757" s="446"/>
      <c r="C757" s="447"/>
      <c r="D757" s="436"/>
      <c r="E757" s="436"/>
      <c r="F757" s="436"/>
      <c r="G757" s="436"/>
      <c r="H757" s="436"/>
      <c r="I757" s="436"/>
      <c r="J757" s="436"/>
      <c r="K757" s="436"/>
      <c r="L757" s="436"/>
      <c r="M757" s="436"/>
      <c r="N757" s="436"/>
      <c r="O757" s="436"/>
      <c r="P757" s="436"/>
      <c r="Q757" s="436"/>
      <c r="R757" s="436"/>
      <c r="S757" s="436"/>
      <c r="T757" s="436"/>
      <c r="U757" s="436"/>
      <c r="V757" s="436"/>
      <c r="W757" s="436"/>
      <c r="X757" s="436"/>
      <c r="Y757" s="436"/>
      <c r="Z757" s="436"/>
    </row>
    <row r="758" spans="1:26" ht="12.75" customHeight="1">
      <c r="A758" s="436"/>
      <c r="B758" s="446"/>
      <c r="C758" s="447"/>
      <c r="D758" s="436"/>
      <c r="E758" s="436"/>
      <c r="F758" s="436"/>
      <c r="G758" s="436"/>
      <c r="H758" s="436"/>
      <c r="I758" s="436"/>
      <c r="J758" s="436"/>
      <c r="K758" s="436"/>
      <c r="L758" s="436"/>
      <c r="M758" s="436"/>
      <c r="N758" s="436"/>
      <c r="O758" s="436"/>
      <c r="P758" s="436"/>
      <c r="Q758" s="436"/>
      <c r="R758" s="436"/>
      <c r="S758" s="436"/>
      <c r="T758" s="436"/>
      <c r="U758" s="436"/>
      <c r="V758" s="436"/>
      <c r="W758" s="436"/>
      <c r="X758" s="436"/>
      <c r="Y758" s="436"/>
      <c r="Z758" s="436"/>
    </row>
    <row r="759" spans="1:26" ht="12.75" customHeight="1">
      <c r="A759" s="436"/>
      <c r="B759" s="446"/>
      <c r="C759" s="447"/>
      <c r="D759" s="436"/>
      <c r="E759" s="436"/>
      <c r="F759" s="436"/>
      <c r="G759" s="436"/>
      <c r="H759" s="436"/>
      <c r="I759" s="436"/>
      <c r="J759" s="436"/>
      <c r="K759" s="436"/>
      <c r="L759" s="436"/>
      <c r="M759" s="436"/>
      <c r="N759" s="436"/>
      <c r="O759" s="436"/>
      <c r="P759" s="436"/>
      <c r="Q759" s="436"/>
      <c r="R759" s="436"/>
      <c r="S759" s="436"/>
      <c r="T759" s="436"/>
      <c r="U759" s="436"/>
      <c r="V759" s="436"/>
      <c r="W759" s="436"/>
      <c r="X759" s="436"/>
      <c r="Y759" s="436"/>
      <c r="Z759" s="436"/>
    </row>
    <row r="760" spans="1:26" ht="12.75" customHeight="1">
      <c r="A760" s="436"/>
      <c r="B760" s="446"/>
      <c r="C760" s="447"/>
      <c r="D760" s="436"/>
      <c r="E760" s="436"/>
      <c r="F760" s="436"/>
      <c r="G760" s="436"/>
      <c r="H760" s="436"/>
      <c r="I760" s="436"/>
      <c r="J760" s="436"/>
      <c r="K760" s="436"/>
      <c r="L760" s="436"/>
      <c r="M760" s="436"/>
      <c r="N760" s="436"/>
      <c r="O760" s="436"/>
      <c r="P760" s="436"/>
      <c r="Q760" s="436"/>
      <c r="R760" s="436"/>
      <c r="S760" s="436"/>
      <c r="T760" s="436"/>
      <c r="U760" s="436"/>
      <c r="V760" s="436"/>
      <c r="W760" s="436"/>
      <c r="X760" s="436"/>
      <c r="Y760" s="436"/>
      <c r="Z760" s="436"/>
    </row>
    <row r="761" spans="1:26" ht="12.75" customHeight="1">
      <c r="A761" s="436"/>
      <c r="B761" s="446"/>
      <c r="C761" s="447"/>
      <c r="D761" s="436"/>
      <c r="E761" s="436"/>
      <c r="F761" s="436"/>
      <c r="G761" s="436"/>
      <c r="H761" s="436"/>
      <c r="I761" s="436"/>
      <c r="J761" s="436"/>
      <c r="K761" s="436"/>
      <c r="L761" s="436"/>
      <c r="M761" s="436"/>
      <c r="N761" s="436"/>
      <c r="O761" s="436"/>
      <c r="P761" s="436"/>
      <c r="Q761" s="436"/>
      <c r="R761" s="436"/>
      <c r="S761" s="436"/>
      <c r="T761" s="436"/>
      <c r="U761" s="436"/>
      <c r="V761" s="436"/>
      <c r="W761" s="436"/>
      <c r="X761" s="436"/>
      <c r="Y761" s="436"/>
      <c r="Z761" s="436"/>
    </row>
    <row r="762" spans="1:26" ht="12.75" customHeight="1">
      <c r="A762" s="436"/>
      <c r="B762" s="446"/>
      <c r="C762" s="447"/>
      <c r="D762" s="436"/>
      <c r="E762" s="436"/>
      <c r="F762" s="436"/>
      <c r="G762" s="436"/>
      <c r="H762" s="436"/>
      <c r="I762" s="436"/>
      <c r="J762" s="436"/>
      <c r="K762" s="436"/>
      <c r="L762" s="436"/>
      <c r="M762" s="436"/>
      <c r="N762" s="436"/>
      <c r="O762" s="436"/>
      <c r="P762" s="436"/>
      <c r="Q762" s="436"/>
      <c r="R762" s="436"/>
      <c r="S762" s="436"/>
      <c r="T762" s="436"/>
      <c r="U762" s="436"/>
      <c r="V762" s="436"/>
      <c r="W762" s="436"/>
      <c r="X762" s="436"/>
      <c r="Y762" s="436"/>
      <c r="Z762" s="436"/>
    </row>
    <row r="763" spans="1:26" ht="12.75" customHeight="1">
      <c r="A763" s="436"/>
      <c r="B763" s="446"/>
      <c r="C763" s="447"/>
      <c r="D763" s="436"/>
      <c r="E763" s="436"/>
      <c r="F763" s="436"/>
      <c r="G763" s="436"/>
      <c r="H763" s="436"/>
      <c r="I763" s="436"/>
      <c r="J763" s="436"/>
      <c r="K763" s="436"/>
      <c r="L763" s="436"/>
      <c r="M763" s="436"/>
      <c r="N763" s="436"/>
      <c r="O763" s="436"/>
      <c r="P763" s="436"/>
      <c r="Q763" s="436"/>
      <c r="R763" s="436"/>
      <c r="S763" s="436"/>
      <c r="T763" s="436"/>
      <c r="U763" s="436"/>
      <c r="V763" s="436"/>
      <c r="W763" s="436"/>
      <c r="X763" s="436"/>
      <c r="Y763" s="436"/>
      <c r="Z763" s="436"/>
    </row>
    <row r="764" spans="1:26" ht="12.75" customHeight="1">
      <c r="A764" s="436"/>
      <c r="B764" s="446"/>
      <c r="C764" s="447"/>
      <c r="D764" s="436"/>
      <c r="E764" s="436"/>
      <c r="F764" s="436"/>
      <c r="G764" s="436"/>
      <c r="H764" s="436"/>
      <c r="I764" s="436"/>
      <c r="J764" s="436"/>
      <c r="K764" s="436"/>
      <c r="L764" s="436"/>
      <c r="M764" s="436"/>
      <c r="N764" s="436"/>
      <c r="O764" s="436"/>
      <c r="P764" s="436"/>
      <c r="Q764" s="436"/>
      <c r="R764" s="436"/>
      <c r="S764" s="436"/>
      <c r="T764" s="436"/>
      <c r="U764" s="436"/>
      <c r="V764" s="436"/>
      <c r="W764" s="436"/>
      <c r="X764" s="436"/>
      <c r="Y764" s="436"/>
      <c r="Z764" s="436"/>
    </row>
    <row r="765" spans="1:26" ht="12.75" customHeight="1">
      <c r="A765" s="436"/>
      <c r="B765" s="446"/>
      <c r="C765" s="447"/>
      <c r="D765" s="436"/>
      <c r="E765" s="436"/>
      <c r="F765" s="436"/>
      <c r="G765" s="436"/>
      <c r="H765" s="436"/>
      <c r="I765" s="436"/>
      <c r="J765" s="436"/>
      <c r="K765" s="436"/>
      <c r="L765" s="436"/>
      <c r="M765" s="436"/>
      <c r="N765" s="436"/>
      <c r="O765" s="436"/>
      <c r="P765" s="436"/>
      <c r="Q765" s="436"/>
      <c r="R765" s="436"/>
      <c r="S765" s="436"/>
      <c r="T765" s="436"/>
      <c r="U765" s="436"/>
      <c r="V765" s="436"/>
      <c r="W765" s="436"/>
      <c r="X765" s="436"/>
      <c r="Y765" s="436"/>
      <c r="Z765" s="436"/>
    </row>
    <row r="766" spans="1:26" ht="12.75" customHeight="1">
      <c r="A766" s="436"/>
      <c r="B766" s="446"/>
      <c r="C766" s="447"/>
      <c r="D766" s="436"/>
      <c r="E766" s="436"/>
      <c r="F766" s="436"/>
      <c r="G766" s="436"/>
      <c r="H766" s="436"/>
      <c r="I766" s="436"/>
      <c r="J766" s="436"/>
      <c r="K766" s="436"/>
      <c r="L766" s="436"/>
      <c r="M766" s="436"/>
      <c r="N766" s="436"/>
      <c r="O766" s="436"/>
      <c r="P766" s="436"/>
      <c r="Q766" s="436"/>
      <c r="R766" s="436"/>
      <c r="S766" s="436"/>
      <c r="T766" s="436"/>
      <c r="U766" s="436"/>
      <c r="V766" s="436"/>
      <c r="W766" s="436"/>
      <c r="X766" s="436"/>
      <c r="Y766" s="436"/>
      <c r="Z766" s="436"/>
    </row>
    <row r="767" spans="1:26" ht="12.75" customHeight="1">
      <c r="A767" s="436"/>
      <c r="B767" s="446"/>
      <c r="C767" s="447"/>
      <c r="D767" s="436"/>
      <c r="E767" s="436"/>
      <c r="F767" s="436"/>
      <c r="G767" s="436"/>
      <c r="H767" s="436"/>
      <c r="I767" s="436"/>
      <c r="J767" s="436"/>
      <c r="K767" s="436"/>
      <c r="L767" s="436"/>
      <c r="M767" s="436"/>
      <c r="N767" s="436"/>
      <c r="O767" s="436"/>
      <c r="P767" s="436"/>
      <c r="Q767" s="436"/>
      <c r="R767" s="436"/>
      <c r="S767" s="436"/>
      <c r="T767" s="436"/>
      <c r="U767" s="436"/>
      <c r="V767" s="436"/>
      <c r="W767" s="436"/>
      <c r="X767" s="436"/>
      <c r="Y767" s="436"/>
      <c r="Z767" s="436"/>
    </row>
    <row r="768" spans="1:26" ht="12.75" customHeight="1">
      <c r="A768" s="436"/>
      <c r="B768" s="446"/>
      <c r="C768" s="447"/>
      <c r="D768" s="436"/>
      <c r="E768" s="436"/>
      <c r="F768" s="436"/>
      <c r="G768" s="436"/>
      <c r="H768" s="436"/>
      <c r="I768" s="436"/>
      <c r="J768" s="436"/>
      <c r="K768" s="436"/>
      <c r="L768" s="436"/>
      <c r="M768" s="436"/>
      <c r="N768" s="436"/>
      <c r="O768" s="436"/>
      <c r="P768" s="436"/>
      <c r="Q768" s="436"/>
      <c r="R768" s="436"/>
      <c r="S768" s="436"/>
      <c r="T768" s="436"/>
      <c r="U768" s="436"/>
      <c r="V768" s="436"/>
      <c r="W768" s="436"/>
      <c r="X768" s="436"/>
      <c r="Y768" s="436"/>
      <c r="Z768" s="436"/>
    </row>
    <row r="769" spans="1:26" ht="12.75" customHeight="1">
      <c r="A769" s="436"/>
      <c r="B769" s="446"/>
      <c r="C769" s="447"/>
      <c r="D769" s="436"/>
      <c r="E769" s="436"/>
      <c r="F769" s="436"/>
      <c r="G769" s="436"/>
      <c r="H769" s="436"/>
      <c r="I769" s="436"/>
      <c r="J769" s="436"/>
      <c r="K769" s="436"/>
      <c r="L769" s="436"/>
      <c r="M769" s="436"/>
      <c r="N769" s="436"/>
      <c r="O769" s="436"/>
      <c r="P769" s="436"/>
      <c r="Q769" s="436"/>
      <c r="R769" s="436"/>
      <c r="S769" s="436"/>
      <c r="T769" s="436"/>
      <c r="U769" s="436"/>
      <c r="V769" s="436"/>
      <c r="W769" s="436"/>
      <c r="X769" s="436"/>
      <c r="Y769" s="436"/>
      <c r="Z769" s="436"/>
    </row>
    <row r="770" spans="1:26" ht="12.75" customHeight="1">
      <c r="A770" s="436"/>
      <c r="B770" s="446"/>
      <c r="C770" s="447"/>
      <c r="D770" s="436"/>
      <c r="E770" s="436"/>
      <c r="F770" s="436"/>
      <c r="G770" s="436"/>
      <c r="H770" s="436"/>
      <c r="I770" s="436"/>
      <c r="J770" s="436"/>
      <c r="K770" s="436"/>
      <c r="L770" s="436"/>
      <c r="M770" s="436"/>
      <c r="N770" s="436"/>
      <c r="O770" s="436"/>
      <c r="P770" s="436"/>
      <c r="Q770" s="436"/>
      <c r="R770" s="436"/>
      <c r="S770" s="436"/>
      <c r="T770" s="436"/>
      <c r="U770" s="436"/>
      <c r="V770" s="436"/>
      <c r="W770" s="436"/>
      <c r="X770" s="436"/>
      <c r="Y770" s="436"/>
      <c r="Z770" s="436"/>
    </row>
    <row r="771" spans="1:26" ht="12.75" customHeight="1">
      <c r="A771" s="436"/>
      <c r="B771" s="446"/>
      <c r="C771" s="447"/>
      <c r="D771" s="436"/>
      <c r="E771" s="436"/>
      <c r="F771" s="436"/>
      <c r="G771" s="436"/>
      <c r="H771" s="436"/>
      <c r="I771" s="436"/>
      <c r="J771" s="436"/>
      <c r="K771" s="436"/>
      <c r="L771" s="436"/>
      <c r="M771" s="436"/>
      <c r="N771" s="436"/>
      <c r="O771" s="436"/>
      <c r="P771" s="436"/>
      <c r="Q771" s="436"/>
      <c r="R771" s="436"/>
      <c r="S771" s="436"/>
      <c r="T771" s="436"/>
      <c r="U771" s="436"/>
      <c r="V771" s="436"/>
      <c r="W771" s="436"/>
      <c r="X771" s="436"/>
      <c r="Y771" s="436"/>
      <c r="Z771" s="436"/>
    </row>
    <row r="772" spans="1:26" ht="12.75" customHeight="1">
      <c r="A772" s="436"/>
      <c r="B772" s="446"/>
      <c r="C772" s="447"/>
      <c r="D772" s="436"/>
      <c r="E772" s="436"/>
      <c r="F772" s="436"/>
      <c r="G772" s="436"/>
      <c r="H772" s="436"/>
      <c r="I772" s="436"/>
      <c r="J772" s="436"/>
      <c r="K772" s="436"/>
      <c r="L772" s="436"/>
      <c r="M772" s="436"/>
      <c r="N772" s="436"/>
      <c r="O772" s="436"/>
      <c r="P772" s="436"/>
      <c r="Q772" s="436"/>
      <c r="R772" s="436"/>
      <c r="S772" s="436"/>
      <c r="T772" s="436"/>
      <c r="U772" s="436"/>
      <c r="V772" s="436"/>
      <c r="W772" s="436"/>
      <c r="X772" s="436"/>
      <c r="Y772" s="436"/>
      <c r="Z772" s="436"/>
    </row>
    <row r="773" spans="1:26" ht="12.75" customHeight="1">
      <c r="A773" s="436"/>
      <c r="B773" s="446"/>
      <c r="C773" s="447"/>
      <c r="D773" s="436"/>
      <c r="E773" s="436"/>
      <c r="F773" s="436"/>
      <c r="G773" s="436"/>
      <c r="H773" s="436"/>
      <c r="I773" s="436"/>
      <c r="J773" s="436"/>
      <c r="K773" s="436"/>
      <c r="L773" s="436"/>
      <c r="M773" s="436"/>
      <c r="N773" s="436"/>
      <c r="O773" s="436"/>
      <c r="P773" s="436"/>
      <c r="Q773" s="436"/>
      <c r="R773" s="436"/>
      <c r="S773" s="436"/>
      <c r="T773" s="436"/>
      <c r="U773" s="436"/>
      <c r="V773" s="436"/>
      <c r="W773" s="436"/>
      <c r="X773" s="436"/>
      <c r="Y773" s="436"/>
      <c r="Z773" s="436"/>
    </row>
    <row r="774" spans="1:26" ht="12.75" customHeight="1">
      <c r="A774" s="436"/>
      <c r="B774" s="446"/>
      <c r="C774" s="447"/>
      <c r="D774" s="436"/>
      <c r="E774" s="436"/>
      <c r="F774" s="436"/>
      <c r="G774" s="436"/>
      <c r="H774" s="436"/>
      <c r="I774" s="436"/>
      <c r="J774" s="436"/>
      <c r="K774" s="436"/>
      <c r="L774" s="436"/>
      <c r="M774" s="436"/>
      <c r="N774" s="436"/>
      <c r="O774" s="436"/>
      <c r="P774" s="436"/>
      <c r="Q774" s="436"/>
      <c r="R774" s="436"/>
      <c r="S774" s="436"/>
      <c r="T774" s="436"/>
      <c r="U774" s="436"/>
      <c r="V774" s="436"/>
      <c r="W774" s="436"/>
      <c r="X774" s="436"/>
      <c r="Y774" s="436"/>
      <c r="Z774" s="436"/>
    </row>
    <row r="775" spans="1:26" ht="12.75" customHeight="1">
      <c r="A775" s="436"/>
      <c r="B775" s="446"/>
      <c r="C775" s="447"/>
      <c r="D775" s="436"/>
      <c r="E775" s="436"/>
      <c r="F775" s="436"/>
      <c r="G775" s="436"/>
      <c r="H775" s="436"/>
      <c r="I775" s="436"/>
      <c r="J775" s="436"/>
      <c r="K775" s="436"/>
      <c r="L775" s="436"/>
      <c r="M775" s="436"/>
      <c r="N775" s="436"/>
      <c r="O775" s="436"/>
      <c r="P775" s="436"/>
      <c r="Q775" s="436"/>
      <c r="R775" s="436"/>
      <c r="S775" s="436"/>
      <c r="T775" s="436"/>
      <c r="U775" s="436"/>
      <c r="V775" s="436"/>
      <c r="W775" s="436"/>
      <c r="X775" s="436"/>
      <c r="Y775" s="436"/>
      <c r="Z775" s="436"/>
    </row>
    <row r="776" spans="1:26" ht="12.75" customHeight="1">
      <c r="A776" s="436"/>
      <c r="B776" s="446"/>
      <c r="C776" s="447"/>
      <c r="D776" s="436"/>
      <c r="E776" s="436"/>
      <c r="F776" s="436"/>
      <c r="G776" s="436"/>
      <c r="H776" s="436"/>
      <c r="I776" s="436"/>
      <c r="J776" s="436"/>
      <c r="K776" s="436"/>
      <c r="L776" s="436"/>
      <c r="M776" s="436"/>
      <c r="N776" s="436"/>
      <c r="O776" s="436"/>
      <c r="P776" s="436"/>
      <c r="Q776" s="436"/>
      <c r="R776" s="436"/>
      <c r="S776" s="436"/>
      <c r="T776" s="436"/>
      <c r="U776" s="436"/>
      <c r="V776" s="436"/>
      <c r="W776" s="436"/>
      <c r="X776" s="436"/>
      <c r="Y776" s="436"/>
      <c r="Z776" s="436"/>
    </row>
    <row r="777" spans="1:26" ht="12.75" customHeight="1">
      <c r="A777" s="436"/>
      <c r="B777" s="446"/>
      <c r="C777" s="447"/>
      <c r="D777" s="436"/>
      <c r="E777" s="436"/>
      <c r="F777" s="436"/>
      <c r="G777" s="436"/>
      <c r="H777" s="436"/>
      <c r="I777" s="436"/>
      <c r="J777" s="436"/>
      <c r="K777" s="436"/>
      <c r="L777" s="436"/>
      <c r="M777" s="436"/>
      <c r="N777" s="436"/>
      <c r="O777" s="436"/>
      <c r="P777" s="436"/>
      <c r="Q777" s="436"/>
      <c r="R777" s="436"/>
      <c r="S777" s="436"/>
      <c r="T777" s="436"/>
      <c r="U777" s="436"/>
      <c r="V777" s="436"/>
      <c r="W777" s="436"/>
      <c r="X777" s="436"/>
      <c r="Y777" s="436"/>
      <c r="Z777" s="436"/>
    </row>
    <row r="778" spans="1:26" ht="12.75" customHeight="1">
      <c r="A778" s="436"/>
      <c r="B778" s="446"/>
      <c r="C778" s="447"/>
      <c r="D778" s="436"/>
      <c r="E778" s="436"/>
      <c r="F778" s="436"/>
      <c r="G778" s="436"/>
      <c r="H778" s="436"/>
      <c r="I778" s="436"/>
      <c r="J778" s="436"/>
      <c r="K778" s="436"/>
      <c r="L778" s="436"/>
      <c r="M778" s="436"/>
      <c r="N778" s="436"/>
      <c r="O778" s="436"/>
      <c r="P778" s="436"/>
      <c r="Q778" s="436"/>
      <c r="R778" s="436"/>
      <c r="S778" s="436"/>
      <c r="T778" s="436"/>
      <c r="U778" s="436"/>
      <c r="V778" s="436"/>
      <c r="W778" s="436"/>
      <c r="X778" s="436"/>
      <c r="Y778" s="436"/>
      <c r="Z778" s="436"/>
    </row>
    <row r="779" spans="1:26" ht="12.75" customHeight="1">
      <c r="A779" s="436"/>
      <c r="B779" s="446"/>
      <c r="C779" s="447"/>
      <c r="D779" s="436"/>
      <c r="E779" s="436"/>
      <c r="F779" s="436"/>
      <c r="G779" s="436"/>
      <c r="H779" s="436"/>
      <c r="I779" s="436"/>
      <c r="J779" s="436"/>
      <c r="K779" s="436"/>
      <c r="L779" s="436"/>
      <c r="M779" s="436"/>
      <c r="N779" s="436"/>
      <c r="O779" s="436"/>
      <c r="P779" s="436"/>
      <c r="Q779" s="436"/>
      <c r="R779" s="436"/>
      <c r="S779" s="436"/>
      <c r="T779" s="436"/>
      <c r="U779" s="436"/>
      <c r="V779" s="436"/>
      <c r="W779" s="436"/>
      <c r="X779" s="436"/>
      <c r="Y779" s="436"/>
      <c r="Z779" s="436"/>
    </row>
    <row r="780" spans="1:26" ht="12.75" customHeight="1">
      <c r="A780" s="436"/>
      <c r="B780" s="446"/>
      <c r="C780" s="447"/>
      <c r="D780" s="436"/>
      <c r="E780" s="436"/>
      <c r="F780" s="436"/>
      <c r="G780" s="436"/>
      <c r="H780" s="436"/>
      <c r="I780" s="436"/>
      <c r="J780" s="436"/>
      <c r="K780" s="436"/>
      <c r="L780" s="436"/>
      <c r="M780" s="436"/>
      <c r="N780" s="436"/>
      <c r="O780" s="436"/>
      <c r="P780" s="436"/>
      <c r="Q780" s="436"/>
      <c r="R780" s="436"/>
      <c r="S780" s="436"/>
      <c r="T780" s="436"/>
      <c r="U780" s="436"/>
      <c r="V780" s="436"/>
      <c r="W780" s="436"/>
      <c r="X780" s="436"/>
      <c r="Y780" s="436"/>
      <c r="Z780" s="436"/>
    </row>
    <row r="781" spans="1:26" ht="12.75" customHeight="1">
      <c r="A781" s="436"/>
      <c r="B781" s="446"/>
      <c r="C781" s="447"/>
      <c r="D781" s="436"/>
      <c r="E781" s="436"/>
      <c r="F781" s="436"/>
      <c r="G781" s="436"/>
      <c r="H781" s="436"/>
      <c r="I781" s="436"/>
      <c r="J781" s="436"/>
      <c r="K781" s="436"/>
      <c r="L781" s="436"/>
      <c r="M781" s="436"/>
      <c r="N781" s="436"/>
      <c r="O781" s="436"/>
      <c r="P781" s="436"/>
      <c r="Q781" s="436"/>
      <c r="R781" s="436"/>
      <c r="S781" s="436"/>
      <c r="T781" s="436"/>
      <c r="U781" s="436"/>
      <c r="V781" s="436"/>
      <c r="W781" s="436"/>
      <c r="X781" s="436"/>
      <c r="Y781" s="436"/>
      <c r="Z781" s="436"/>
    </row>
    <row r="782" spans="1:26" ht="12.75" customHeight="1">
      <c r="A782" s="436"/>
      <c r="B782" s="446"/>
      <c r="C782" s="447"/>
      <c r="D782" s="436"/>
      <c r="E782" s="436"/>
      <c r="F782" s="436"/>
      <c r="G782" s="436"/>
      <c r="H782" s="436"/>
      <c r="I782" s="436"/>
      <c r="J782" s="436"/>
      <c r="K782" s="436"/>
      <c r="L782" s="436"/>
      <c r="M782" s="436"/>
      <c r="N782" s="436"/>
      <c r="O782" s="436"/>
      <c r="P782" s="436"/>
      <c r="Q782" s="436"/>
      <c r="R782" s="436"/>
      <c r="S782" s="436"/>
      <c r="T782" s="436"/>
      <c r="U782" s="436"/>
      <c r="V782" s="436"/>
      <c r="W782" s="436"/>
      <c r="X782" s="436"/>
      <c r="Y782" s="436"/>
      <c r="Z782" s="436"/>
    </row>
    <row r="783" spans="1:26" ht="12.75" customHeight="1">
      <c r="A783" s="436"/>
      <c r="B783" s="446"/>
      <c r="C783" s="447"/>
      <c r="D783" s="436"/>
      <c r="E783" s="436"/>
      <c r="F783" s="436"/>
      <c r="G783" s="436"/>
      <c r="H783" s="436"/>
      <c r="I783" s="436"/>
      <c r="J783" s="436"/>
      <c r="K783" s="436"/>
      <c r="L783" s="436"/>
      <c r="M783" s="436"/>
      <c r="N783" s="436"/>
      <c r="O783" s="436"/>
      <c r="P783" s="436"/>
      <c r="Q783" s="436"/>
      <c r="R783" s="436"/>
      <c r="S783" s="436"/>
      <c r="T783" s="436"/>
      <c r="U783" s="436"/>
      <c r="V783" s="436"/>
      <c r="W783" s="436"/>
      <c r="X783" s="436"/>
      <c r="Y783" s="436"/>
      <c r="Z783" s="436"/>
    </row>
    <row r="784" spans="1:26" ht="12.75" customHeight="1">
      <c r="A784" s="436"/>
      <c r="B784" s="446"/>
      <c r="C784" s="447"/>
      <c r="D784" s="436"/>
      <c r="E784" s="436"/>
      <c r="F784" s="436"/>
      <c r="G784" s="436"/>
      <c r="H784" s="436"/>
      <c r="I784" s="436"/>
      <c r="J784" s="436"/>
      <c r="K784" s="436"/>
      <c r="L784" s="436"/>
      <c r="M784" s="436"/>
      <c r="N784" s="436"/>
      <c r="O784" s="436"/>
      <c r="P784" s="436"/>
      <c r="Q784" s="436"/>
      <c r="R784" s="436"/>
      <c r="S784" s="436"/>
      <c r="T784" s="436"/>
      <c r="U784" s="436"/>
      <c r="V784" s="436"/>
      <c r="W784" s="436"/>
      <c r="X784" s="436"/>
      <c r="Y784" s="436"/>
      <c r="Z784" s="436"/>
    </row>
    <row r="785" spans="1:26" ht="12.75" customHeight="1">
      <c r="A785" s="436"/>
      <c r="B785" s="446"/>
      <c r="C785" s="447"/>
      <c r="D785" s="436"/>
      <c r="E785" s="436"/>
      <c r="F785" s="436"/>
      <c r="G785" s="436"/>
      <c r="H785" s="436"/>
      <c r="I785" s="436"/>
      <c r="J785" s="436"/>
      <c r="K785" s="436"/>
      <c r="L785" s="436"/>
      <c r="M785" s="436"/>
      <c r="N785" s="436"/>
      <c r="O785" s="436"/>
      <c r="P785" s="436"/>
      <c r="Q785" s="436"/>
      <c r="R785" s="436"/>
      <c r="S785" s="436"/>
      <c r="T785" s="436"/>
      <c r="U785" s="436"/>
      <c r="V785" s="436"/>
      <c r="W785" s="436"/>
      <c r="X785" s="436"/>
      <c r="Y785" s="436"/>
      <c r="Z785" s="436"/>
    </row>
    <row r="786" spans="1:26" ht="12.75" customHeight="1">
      <c r="A786" s="436"/>
      <c r="B786" s="446"/>
      <c r="C786" s="447"/>
      <c r="D786" s="436"/>
      <c r="E786" s="436"/>
      <c r="F786" s="436"/>
      <c r="G786" s="436"/>
      <c r="H786" s="436"/>
      <c r="I786" s="436"/>
      <c r="J786" s="436"/>
      <c r="K786" s="436"/>
      <c r="L786" s="436"/>
      <c r="M786" s="436"/>
      <c r="N786" s="436"/>
      <c r="O786" s="436"/>
      <c r="P786" s="436"/>
      <c r="Q786" s="436"/>
      <c r="R786" s="436"/>
      <c r="S786" s="436"/>
      <c r="T786" s="436"/>
      <c r="U786" s="436"/>
      <c r="V786" s="436"/>
      <c r="W786" s="436"/>
      <c r="X786" s="436"/>
      <c r="Y786" s="436"/>
      <c r="Z786" s="436"/>
    </row>
    <row r="787" spans="1:26" ht="12.75" customHeight="1">
      <c r="A787" s="436"/>
      <c r="B787" s="446"/>
      <c r="C787" s="447"/>
      <c r="D787" s="436"/>
      <c r="E787" s="436"/>
      <c r="F787" s="436"/>
      <c r="G787" s="436"/>
      <c r="H787" s="436"/>
      <c r="I787" s="436"/>
      <c r="J787" s="436"/>
      <c r="K787" s="436"/>
      <c r="L787" s="436"/>
      <c r="M787" s="436"/>
      <c r="N787" s="436"/>
      <c r="O787" s="436"/>
      <c r="P787" s="436"/>
      <c r="Q787" s="436"/>
      <c r="R787" s="436"/>
      <c r="S787" s="436"/>
      <c r="T787" s="436"/>
      <c r="U787" s="436"/>
      <c r="V787" s="436"/>
      <c r="W787" s="436"/>
      <c r="X787" s="436"/>
      <c r="Y787" s="436"/>
      <c r="Z787" s="436"/>
    </row>
    <row r="788" spans="1:26" ht="12.75" customHeight="1">
      <c r="A788" s="436"/>
      <c r="B788" s="446"/>
      <c r="C788" s="447"/>
      <c r="D788" s="436"/>
      <c r="E788" s="436"/>
      <c r="F788" s="436"/>
      <c r="G788" s="436"/>
      <c r="H788" s="436"/>
      <c r="I788" s="436"/>
      <c r="J788" s="436"/>
      <c r="K788" s="436"/>
      <c r="L788" s="436"/>
      <c r="M788" s="436"/>
      <c r="N788" s="436"/>
      <c r="O788" s="436"/>
      <c r="P788" s="436"/>
      <c r="Q788" s="436"/>
      <c r="R788" s="436"/>
      <c r="S788" s="436"/>
      <c r="T788" s="436"/>
      <c r="U788" s="436"/>
      <c r="V788" s="436"/>
      <c r="W788" s="436"/>
      <c r="X788" s="436"/>
      <c r="Y788" s="436"/>
      <c r="Z788" s="436"/>
    </row>
    <row r="789" spans="1:26" ht="12.75" customHeight="1">
      <c r="A789" s="436"/>
      <c r="B789" s="446"/>
      <c r="C789" s="447"/>
      <c r="D789" s="436"/>
      <c r="E789" s="436"/>
      <c r="F789" s="436"/>
      <c r="G789" s="436"/>
      <c r="H789" s="436"/>
      <c r="I789" s="436"/>
      <c r="J789" s="436"/>
      <c r="K789" s="436"/>
      <c r="L789" s="436"/>
      <c r="M789" s="436"/>
      <c r="N789" s="436"/>
      <c r="O789" s="436"/>
      <c r="P789" s="436"/>
      <c r="Q789" s="436"/>
      <c r="R789" s="436"/>
      <c r="S789" s="436"/>
      <c r="T789" s="436"/>
      <c r="U789" s="436"/>
      <c r="V789" s="436"/>
      <c r="W789" s="436"/>
      <c r="X789" s="436"/>
      <c r="Y789" s="436"/>
      <c r="Z789" s="436"/>
    </row>
    <row r="790" spans="1:26" ht="12.75" customHeight="1">
      <c r="A790" s="436"/>
      <c r="B790" s="446"/>
      <c r="C790" s="447"/>
      <c r="D790" s="436"/>
      <c r="E790" s="436"/>
      <c r="F790" s="436"/>
      <c r="G790" s="436"/>
      <c r="H790" s="436"/>
      <c r="I790" s="436"/>
      <c r="J790" s="436"/>
      <c r="K790" s="436"/>
      <c r="L790" s="436"/>
      <c r="M790" s="436"/>
      <c r="N790" s="436"/>
      <c r="O790" s="436"/>
      <c r="P790" s="436"/>
      <c r="Q790" s="436"/>
      <c r="R790" s="436"/>
      <c r="S790" s="436"/>
      <c r="T790" s="436"/>
      <c r="U790" s="436"/>
      <c r="V790" s="436"/>
      <c r="W790" s="436"/>
      <c r="X790" s="436"/>
      <c r="Y790" s="436"/>
      <c r="Z790" s="436"/>
    </row>
    <row r="791" spans="1:26" ht="12.75" customHeight="1">
      <c r="A791" s="436"/>
      <c r="B791" s="446"/>
      <c r="C791" s="447"/>
      <c r="D791" s="436"/>
      <c r="E791" s="436"/>
      <c r="F791" s="436"/>
      <c r="G791" s="436"/>
      <c r="H791" s="436"/>
      <c r="I791" s="436"/>
      <c r="J791" s="436"/>
      <c r="K791" s="436"/>
      <c r="L791" s="436"/>
      <c r="M791" s="436"/>
      <c r="N791" s="436"/>
      <c r="O791" s="436"/>
      <c r="P791" s="436"/>
      <c r="Q791" s="436"/>
      <c r="R791" s="436"/>
      <c r="S791" s="436"/>
      <c r="T791" s="436"/>
      <c r="U791" s="436"/>
      <c r="V791" s="436"/>
      <c r="W791" s="436"/>
      <c r="X791" s="436"/>
      <c r="Y791" s="436"/>
      <c r="Z791" s="436"/>
    </row>
    <row r="792" spans="1:26" ht="12.75" customHeight="1">
      <c r="A792" s="436"/>
      <c r="B792" s="446"/>
      <c r="C792" s="447"/>
      <c r="D792" s="436"/>
      <c r="E792" s="436"/>
      <c r="F792" s="436"/>
      <c r="G792" s="436"/>
      <c r="H792" s="436"/>
      <c r="I792" s="436"/>
      <c r="J792" s="436"/>
      <c r="K792" s="436"/>
      <c r="L792" s="436"/>
      <c r="M792" s="436"/>
      <c r="N792" s="436"/>
      <c r="O792" s="436"/>
      <c r="P792" s="436"/>
      <c r="Q792" s="436"/>
      <c r="R792" s="436"/>
      <c r="S792" s="436"/>
      <c r="T792" s="436"/>
      <c r="U792" s="436"/>
      <c r="V792" s="436"/>
      <c r="W792" s="436"/>
      <c r="X792" s="436"/>
      <c r="Y792" s="436"/>
      <c r="Z792" s="436"/>
    </row>
    <row r="793" spans="1:26" ht="12.75" customHeight="1">
      <c r="A793" s="436"/>
      <c r="B793" s="446"/>
      <c r="C793" s="447"/>
      <c r="D793" s="436"/>
      <c r="E793" s="436"/>
      <c r="F793" s="436"/>
      <c r="G793" s="436"/>
      <c r="H793" s="436"/>
      <c r="I793" s="436"/>
      <c r="J793" s="436"/>
      <c r="K793" s="436"/>
      <c r="L793" s="436"/>
      <c r="M793" s="436"/>
      <c r="N793" s="436"/>
      <c r="O793" s="436"/>
      <c r="P793" s="436"/>
      <c r="Q793" s="436"/>
      <c r="R793" s="436"/>
      <c r="S793" s="436"/>
      <c r="T793" s="436"/>
      <c r="U793" s="436"/>
      <c r="V793" s="436"/>
      <c r="W793" s="436"/>
      <c r="X793" s="436"/>
      <c r="Y793" s="436"/>
      <c r="Z793" s="436"/>
    </row>
    <row r="794" spans="1:26" ht="12.75" customHeight="1">
      <c r="A794" s="436"/>
      <c r="B794" s="446"/>
      <c r="C794" s="447"/>
      <c r="D794" s="436"/>
      <c r="E794" s="436"/>
      <c r="F794" s="436"/>
      <c r="G794" s="436"/>
      <c r="H794" s="436"/>
      <c r="I794" s="436"/>
      <c r="J794" s="436"/>
      <c r="K794" s="436"/>
      <c r="L794" s="436"/>
      <c r="M794" s="436"/>
      <c r="N794" s="436"/>
      <c r="O794" s="436"/>
      <c r="P794" s="436"/>
      <c r="Q794" s="436"/>
      <c r="R794" s="436"/>
      <c r="S794" s="436"/>
      <c r="T794" s="436"/>
      <c r="U794" s="436"/>
      <c r="V794" s="436"/>
      <c r="W794" s="436"/>
      <c r="X794" s="436"/>
      <c r="Y794" s="436"/>
      <c r="Z794" s="436"/>
    </row>
    <row r="795" spans="1:26" ht="12.75" customHeight="1">
      <c r="A795" s="436"/>
      <c r="B795" s="446"/>
      <c r="C795" s="447"/>
      <c r="D795" s="436"/>
      <c r="E795" s="436"/>
      <c r="F795" s="436"/>
      <c r="G795" s="436"/>
      <c r="H795" s="436"/>
      <c r="I795" s="436"/>
      <c r="J795" s="436"/>
      <c r="K795" s="436"/>
      <c r="L795" s="436"/>
      <c r="M795" s="436"/>
      <c r="N795" s="436"/>
      <c r="O795" s="436"/>
      <c r="P795" s="436"/>
      <c r="Q795" s="436"/>
      <c r="R795" s="436"/>
      <c r="S795" s="436"/>
      <c r="T795" s="436"/>
      <c r="U795" s="436"/>
      <c r="V795" s="436"/>
      <c r="W795" s="436"/>
      <c r="X795" s="436"/>
      <c r="Y795" s="436"/>
      <c r="Z795" s="436"/>
    </row>
    <row r="796" spans="1:26" ht="12.75" customHeight="1">
      <c r="A796" s="436"/>
      <c r="B796" s="446"/>
      <c r="C796" s="447"/>
      <c r="D796" s="436"/>
      <c r="E796" s="436"/>
      <c r="F796" s="436"/>
      <c r="G796" s="436"/>
      <c r="H796" s="436"/>
      <c r="I796" s="436"/>
      <c r="J796" s="436"/>
      <c r="K796" s="436"/>
      <c r="L796" s="436"/>
      <c r="M796" s="436"/>
      <c r="N796" s="436"/>
      <c r="O796" s="436"/>
      <c r="P796" s="436"/>
      <c r="Q796" s="436"/>
      <c r="R796" s="436"/>
      <c r="S796" s="436"/>
      <c r="T796" s="436"/>
      <c r="U796" s="436"/>
      <c r="V796" s="436"/>
      <c r="W796" s="436"/>
      <c r="X796" s="436"/>
      <c r="Y796" s="436"/>
      <c r="Z796" s="436"/>
    </row>
    <row r="797" spans="1:26" ht="12.75" customHeight="1">
      <c r="A797" s="436"/>
      <c r="B797" s="446"/>
      <c r="C797" s="447"/>
      <c r="D797" s="436"/>
      <c r="E797" s="436"/>
      <c r="F797" s="436"/>
      <c r="G797" s="436"/>
      <c r="H797" s="436"/>
      <c r="I797" s="436"/>
      <c r="J797" s="436"/>
      <c r="K797" s="436"/>
      <c r="L797" s="436"/>
      <c r="M797" s="436"/>
      <c r="N797" s="436"/>
      <c r="O797" s="436"/>
      <c r="P797" s="436"/>
      <c r="Q797" s="436"/>
      <c r="R797" s="436"/>
      <c r="S797" s="436"/>
      <c r="T797" s="436"/>
      <c r="U797" s="436"/>
      <c r="V797" s="436"/>
      <c r="W797" s="436"/>
      <c r="X797" s="436"/>
      <c r="Y797" s="436"/>
      <c r="Z797" s="436"/>
    </row>
    <row r="798" spans="1:26" ht="12.75" customHeight="1">
      <c r="A798" s="436"/>
      <c r="B798" s="446"/>
      <c r="C798" s="447"/>
      <c r="D798" s="436"/>
      <c r="E798" s="436"/>
      <c r="F798" s="436"/>
      <c r="G798" s="436"/>
      <c r="H798" s="436"/>
      <c r="I798" s="436"/>
      <c r="J798" s="436"/>
      <c r="K798" s="436"/>
      <c r="L798" s="436"/>
      <c r="M798" s="436"/>
      <c r="N798" s="436"/>
      <c r="O798" s="436"/>
      <c r="P798" s="436"/>
      <c r="Q798" s="436"/>
      <c r="R798" s="436"/>
      <c r="S798" s="436"/>
      <c r="T798" s="436"/>
      <c r="U798" s="436"/>
      <c r="V798" s="436"/>
      <c r="W798" s="436"/>
      <c r="X798" s="436"/>
      <c r="Y798" s="436"/>
      <c r="Z798" s="436"/>
    </row>
    <row r="799" spans="1:26" ht="12.75" customHeight="1">
      <c r="A799" s="436"/>
      <c r="B799" s="446"/>
      <c r="C799" s="447"/>
      <c r="D799" s="436"/>
      <c r="E799" s="436"/>
      <c r="F799" s="436"/>
      <c r="G799" s="436"/>
      <c r="H799" s="436"/>
      <c r="I799" s="436"/>
      <c r="J799" s="436"/>
      <c r="K799" s="436"/>
      <c r="L799" s="436"/>
      <c r="M799" s="436"/>
      <c r="N799" s="436"/>
      <c r="O799" s="436"/>
      <c r="P799" s="436"/>
      <c r="Q799" s="436"/>
      <c r="R799" s="436"/>
      <c r="S799" s="436"/>
      <c r="T799" s="436"/>
      <c r="U799" s="436"/>
      <c r="V799" s="436"/>
      <c r="W799" s="436"/>
      <c r="X799" s="436"/>
      <c r="Y799" s="436"/>
      <c r="Z799" s="436"/>
    </row>
    <row r="800" spans="1:26" ht="12.75" customHeight="1">
      <c r="A800" s="436"/>
      <c r="B800" s="446"/>
      <c r="C800" s="447"/>
      <c r="D800" s="436"/>
      <c r="E800" s="436"/>
      <c r="F800" s="436"/>
      <c r="G800" s="436"/>
      <c r="H800" s="436"/>
      <c r="I800" s="436"/>
      <c r="J800" s="436"/>
      <c r="K800" s="436"/>
      <c r="L800" s="436"/>
      <c r="M800" s="436"/>
      <c r="N800" s="436"/>
      <c r="O800" s="436"/>
      <c r="P800" s="436"/>
      <c r="Q800" s="436"/>
      <c r="R800" s="436"/>
      <c r="S800" s="436"/>
      <c r="T800" s="436"/>
      <c r="U800" s="436"/>
      <c r="V800" s="436"/>
      <c r="W800" s="436"/>
      <c r="X800" s="436"/>
      <c r="Y800" s="436"/>
      <c r="Z800" s="436"/>
    </row>
    <row r="801" spans="1:26" ht="12.75" customHeight="1">
      <c r="A801" s="436"/>
      <c r="B801" s="446"/>
      <c r="C801" s="447"/>
      <c r="D801" s="436"/>
      <c r="E801" s="436"/>
      <c r="F801" s="436"/>
      <c r="G801" s="436"/>
      <c r="H801" s="436"/>
      <c r="I801" s="436"/>
      <c r="J801" s="436"/>
      <c r="K801" s="436"/>
      <c r="L801" s="436"/>
      <c r="M801" s="436"/>
      <c r="N801" s="436"/>
      <c r="O801" s="436"/>
      <c r="P801" s="436"/>
      <c r="Q801" s="436"/>
      <c r="R801" s="436"/>
      <c r="S801" s="436"/>
      <c r="T801" s="436"/>
      <c r="U801" s="436"/>
      <c r="V801" s="436"/>
      <c r="W801" s="436"/>
      <c r="X801" s="436"/>
      <c r="Y801" s="436"/>
      <c r="Z801" s="436"/>
    </row>
    <row r="802" spans="1:26" ht="12.75" customHeight="1">
      <c r="A802" s="436"/>
      <c r="B802" s="446"/>
      <c r="C802" s="447"/>
      <c r="D802" s="436"/>
      <c r="E802" s="436"/>
      <c r="F802" s="436"/>
      <c r="G802" s="436"/>
      <c r="H802" s="436"/>
      <c r="I802" s="436"/>
      <c r="J802" s="436"/>
      <c r="K802" s="436"/>
      <c r="L802" s="436"/>
      <c r="M802" s="436"/>
      <c r="N802" s="436"/>
      <c r="O802" s="436"/>
      <c r="P802" s="436"/>
      <c r="Q802" s="436"/>
      <c r="R802" s="436"/>
      <c r="S802" s="436"/>
      <c r="T802" s="436"/>
      <c r="U802" s="436"/>
      <c r="V802" s="436"/>
      <c r="W802" s="436"/>
      <c r="X802" s="436"/>
      <c r="Y802" s="436"/>
      <c r="Z802" s="436"/>
    </row>
    <row r="803" spans="1:26" ht="12.75" customHeight="1">
      <c r="A803" s="436"/>
      <c r="B803" s="446"/>
      <c r="C803" s="447"/>
      <c r="D803" s="436"/>
      <c r="E803" s="436"/>
      <c r="F803" s="436"/>
      <c r="G803" s="436"/>
      <c r="H803" s="436"/>
      <c r="I803" s="436"/>
      <c r="J803" s="436"/>
      <c r="K803" s="436"/>
      <c r="L803" s="436"/>
      <c r="M803" s="436"/>
      <c r="N803" s="436"/>
      <c r="O803" s="436"/>
      <c r="P803" s="436"/>
      <c r="Q803" s="436"/>
      <c r="R803" s="436"/>
      <c r="S803" s="436"/>
      <c r="T803" s="436"/>
      <c r="U803" s="436"/>
      <c r="V803" s="436"/>
      <c r="W803" s="436"/>
      <c r="X803" s="436"/>
      <c r="Y803" s="436"/>
      <c r="Z803" s="436"/>
    </row>
    <row r="804" spans="1:26" ht="12.75" customHeight="1">
      <c r="A804" s="436"/>
      <c r="B804" s="446"/>
      <c r="C804" s="447"/>
      <c r="D804" s="436"/>
      <c r="E804" s="436"/>
      <c r="F804" s="436"/>
      <c r="G804" s="436"/>
      <c r="H804" s="436"/>
      <c r="I804" s="436"/>
      <c r="J804" s="436"/>
      <c r="K804" s="436"/>
      <c r="L804" s="436"/>
      <c r="M804" s="436"/>
      <c r="N804" s="436"/>
      <c r="O804" s="436"/>
      <c r="P804" s="436"/>
      <c r="Q804" s="436"/>
      <c r="R804" s="436"/>
      <c r="S804" s="436"/>
      <c r="T804" s="436"/>
      <c r="U804" s="436"/>
      <c r="V804" s="436"/>
      <c r="W804" s="436"/>
      <c r="X804" s="436"/>
      <c r="Y804" s="436"/>
      <c r="Z804" s="436"/>
    </row>
    <row r="805" spans="1:26" ht="12.75" customHeight="1">
      <c r="A805" s="436"/>
      <c r="B805" s="446"/>
      <c r="C805" s="447"/>
      <c r="D805" s="436"/>
      <c r="E805" s="436"/>
      <c r="F805" s="436"/>
      <c r="G805" s="436"/>
      <c r="H805" s="436"/>
      <c r="I805" s="436"/>
      <c r="J805" s="436"/>
      <c r="K805" s="436"/>
      <c r="L805" s="436"/>
      <c r="M805" s="436"/>
      <c r="N805" s="436"/>
      <c r="O805" s="436"/>
      <c r="P805" s="436"/>
      <c r="Q805" s="436"/>
      <c r="R805" s="436"/>
      <c r="S805" s="436"/>
      <c r="T805" s="436"/>
      <c r="U805" s="436"/>
      <c r="V805" s="436"/>
      <c r="W805" s="436"/>
      <c r="X805" s="436"/>
      <c r="Y805" s="436"/>
      <c r="Z805" s="436"/>
    </row>
    <row r="806" spans="1:26" ht="12.75" customHeight="1">
      <c r="A806" s="436"/>
      <c r="B806" s="446"/>
      <c r="C806" s="447"/>
      <c r="D806" s="436"/>
      <c r="E806" s="436"/>
      <c r="F806" s="436"/>
      <c r="G806" s="436"/>
      <c r="H806" s="436"/>
      <c r="I806" s="436"/>
      <c r="J806" s="436"/>
      <c r="K806" s="436"/>
      <c r="L806" s="436"/>
      <c r="M806" s="436"/>
      <c r="N806" s="436"/>
      <c r="O806" s="436"/>
      <c r="P806" s="436"/>
      <c r="Q806" s="436"/>
      <c r="R806" s="436"/>
      <c r="S806" s="436"/>
      <c r="T806" s="436"/>
      <c r="U806" s="436"/>
      <c r="V806" s="436"/>
      <c r="W806" s="436"/>
      <c r="X806" s="436"/>
      <c r="Y806" s="436"/>
      <c r="Z806" s="436"/>
    </row>
    <row r="807" spans="1:26" ht="12.75" customHeight="1">
      <c r="A807" s="436"/>
      <c r="B807" s="446"/>
      <c r="C807" s="447"/>
      <c r="D807" s="436"/>
      <c r="E807" s="436"/>
      <c r="F807" s="436"/>
      <c r="G807" s="436"/>
      <c r="H807" s="436"/>
      <c r="I807" s="436"/>
      <c r="J807" s="436"/>
      <c r="K807" s="436"/>
      <c r="L807" s="436"/>
      <c r="M807" s="436"/>
      <c r="N807" s="436"/>
      <c r="O807" s="436"/>
      <c r="P807" s="436"/>
      <c r="Q807" s="436"/>
      <c r="R807" s="436"/>
      <c r="S807" s="436"/>
      <c r="T807" s="436"/>
      <c r="U807" s="436"/>
      <c r="V807" s="436"/>
      <c r="W807" s="436"/>
      <c r="X807" s="436"/>
      <c r="Y807" s="436"/>
      <c r="Z807" s="436"/>
    </row>
    <row r="808" spans="1:26" ht="12.75" customHeight="1">
      <c r="A808" s="436"/>
      <c r="B808" s="446"/>
      <c r="C808" s="447"/>
      <c r="D808" s="436"/>
      <c r="E808" s="436"/>
      <c r="F808" s="436"/>
      <c r="G808" s="436"/>
      <c r="H808" s="436"/>
      <c r="I808" s="436"/>
      <c r="J808" s="436"/>
      <c r="K808" s="436"/>
      <c r="L808" s="436"/>
      <c r="M808" s="436"/>
      <c r="N808" s="436"/>
      <c r="O808" s="436"/>
      <c r="P808" s="436"/>
      <c r="Q808" s="436"/>
      <c r="R808" s="436"/>
      <c r="S808" s="436"/>
      <c r="T808" s="436"/>
      <c r="U808" s="436"/>
      <c r="V808" s="436"/>
      <c r="W808" s="436"/>
      <c r="X808" s="436"/>
      <c r="Y808" s="436"/>
      <c r="Z808" s="436"/>
    </row>
    <row r="809" spans="1:26" ht="12.75" customHeight="1">
      <c r="A809" s="436"/>
      <c r="B809" s="446"/>
      <c r="C809" s="447"/>
      <c r="D809" s="436"/>
      <c r="E809" s="436"/>
      <c r="F809" s="436"/>
      <c r="G809" s="436"/>
      <c r="H809" s="436"/>
      <c r="I809" s="436"/>
      <c r="J809" s="436"/>
      <c r="K809" s="436"/>
      <c r="L809" s="436"/>
      <c r="M809" s="436"/>
      <c r="N809" s="436"/>
      <c r="O809" s="436"/>
      <c r="P809" s="436"/>
      <c r="Q809" s="436"/>
      <c r="R809" s="436"/>
      <c r="S809" s="436"/>
      <c r="T809" s="436"/>
      <c r="U809" s="436"/>
      <c r="V809" s="436"/>
      <c r="W809" s="436"/>
      <c r="X809" s="436"/>
      <c r="Y809" s="436"/>
      <c r="Z809" s="436"/>
    </row>
    <row r="810" spans="1:26" ht="12.75" customHeight="1">
      <c r="A810" s="436"/>
      <c r="B810" s="446"/>
      <c r="C810" s="447"/>
      <c r="D810" s="436"/>
      <c r="E810" s="436"/>
      <c r="F810" s="436"/>
      <c r="G810" s="436"/>
      <c r="H810" s="436"/>
      <c r="I810" s="436"/>
      <c r="J810" s="436"/>
      <c r="K810" s="436"/>
      <c r="L810" s="436"/>
      <c r="M810" s="436"/>
      <c r="N810" s="436"/>
      <c r="O810" s="436"/>
      <c r="P810" s="436"/>
      <c r="Q810" s="436"/>
      <c r="R810" s="436"/>
      <c r="S810" s="436"/>
      <c r="T810" s="436"/>
      <c r="U810" s="436"/>
      <c r="V810" s="436"/>
      <c r="W810" s="436"/>
      <c r="X810" s="436"/>
      <c r="Y810" s="436"/>
      <c r="Z810" s="436"/>
    </row>
    <row r="811" spans="1:26" ht="12.75" customHeight="1">
      <c r="A811" s="436"/>
      <c r="B811" s="446"/>
      <c r="C811" s="447"/>
      <c r="D811" s="436"/>
      <c r="E811" s="436"/>
      <c r="F811" s="436"/>
      <c r="G811" s="436"/>
      <c r="H811" s="436"/>
      <c r="I811" s="436"/>
      <c r="J811" s="436"/>
      <c r="K811" s="436"/>
      <c r="L811" s="436"/>
      <c r="M811" s="436"/>
      <c r="N811" s="436"/>
      <c r="O811" s="436"/>
      <c r="P811" s="436"/>
      <c r="Q811" s="436"/>
      <c r="R811" s="436"/>
      <c r="S811" s="436"/>
      <c r="T811" s="436"/>
      <c r="U811" s="436"/>
      <c r="V811" s="436"/>
      <c r="W811" s="436"/>
      <c r="X811" s="436"/>
      <c r="Y811" s="436"/>
      <c r="Z811" s="436"/>
    </row>
    <row r="812" spans="1:26" ht="12.75" customHeight="1">
      <c r="A812" s="436"/>
      <c r="B812" s="446"/>
      <c r="C812" s="447"/>
      <c r="D812" s="436"/>
      <c r="E812" s="436"/>
      <c r="F812" s="436"/>
      <c r="G812" s="436"/>
      <c r="H812" s="436"/>
      <c r="I812" s="436"/>
      <c r="J812" s="436"/>
      <c r="K812" s="436"/>
      <c r="L812" s="436"/>
      <c r="M812" s="436"/>
      <c r="N812" s="436"/>
      <c r="O812" s="436"/>
      <c r="P812" s="436"/>
      <c r="Q812" s="436"/>
      <c r="R812" s="436"/>
      <c r="S812" s="436"/>
      <c r="T812" s="436"/>
      <c r="U812" s="436"/>
      <c r="V812" s="436"/>
      <c r="W812" s="436"/>
      <c r="X812" s="436"/>
      <c r="Y812" s="436"/>
      <c r="Z812" s="436"/>
    </row>
    <row r="813" spans="1:26" ht="12.75" customHeight="1">
      <c r="A813" s="436"/>
      <c r="B813" s="446"/>
      <c r="C813" s="447"/>
      <c r="D813" s="436"/>
      <c r="E813" s="436"/>
      <c r="F813" s="436"/>
      <c r="G813" s="436"/>
      <c r="H813" s="436"/>
      <c r="I813" s="436"/>
      <c r="J813" s="436"/>
      <c r="K813" s="436"/>
      <c r="L813" s="436"/>
      <c r="M813" s="436"/>
      <c r="N813" s="436"/>
      <c r="O813" s="436"/>
      <c r="P813" s="436"/>
      <c r="Q813" s="436"/>
      <c r="R813" s="436"/>
      <c r="S813" s="436"/>
      <c r="T813" s="436"/>
      <c r="U813" s="436"/>
      <c r="V813" s="436"/>
      <c r="W813" s="436"/>
      <c r="X813" s="436"/>
      <c r="Y813" s="436"/>
      <c r="Z813" s="436"/>
    </row>
    <row r="814" spans="1:26" ht="12.75" customHeight="1">
      <c r="A814" s="436"/>
      <c r="B814" s="446"/>
      <c r="C814" s="447"/>
      <c r="D814" s="436"/>
      <c r="E814" s="436"/>
      <c r="F814" s="436"/>
      <c r="G814" s="436"/>
      <c r="H814" s="436"/>
      <c r="I814" s="436"/>
      <c r="J814" s="436"/>
      <c r="K814" s="436"/>
      <c r="L814" s="436"/>
      <c r="M814" s="436"/>
      <c r="N814" s="436"/>
      <c r="O814" s="436"/>
      <c r="P814" s="436"/>
      <c r="Q814" s="436"/>
      <c r="R814" s="436"/>
      <c r="S814" s="436"/>
      <c r="T814" s="436"/>
      <c r="U814" s="436"/>
      <c r="V814" s="436"/>
      <c r="W814" s="436"/>
      <c r="X814" s="436"/>
      <c r="Y814" s="436"/>
      <c r="Z814" s="436"/>
    </row>
    <row r="815" spans="1:26" ht="12.75" customHeight="1">
      <c r="A815" s="436"/>
      <c r="B815" s="446"/>
      <c r="C815" s="447"/>
      <c r="D815" s="436"/>
      <c r="E815" s="436"/>
      <c r="F815" s="436"/>
      <c r="G815" s="436"/>
      <c r="H815" s="436"/>
      <c r="I815" s="436"/>
      <c r="J815" s="436"/>
      <c r="K815" s="436"/>
      <c r="L815" s="436"/>
      <c r="M815" s="436"/>
      <c r="N815" s="436"/>
      <c r="O815" s="436"/>
      <c r="P815" s="436"/>
      <c r="Q815" s="436"/>
      <c r="R815" s="436"/>
      <c r="S815" s="436"/>
      <c r="T815" s="436"/>
      <c r="U815" s="436"/>
      <c r="V815" s="436"/>
      <c r="W815" s="436"/>
      <c r="X815" s="436"/>
      <c r="Y815" s="436"/>
      <c r="Z815" s="436"/>
    </row>
    <row r="816" spans="1:26" ht="12.75" customHeight="1">
      <c r="A816" s="436"/>
      <c r="B816" s="446"/>
      <c r="C816" s="447"/>
      <c r="D816" s="436"/>
      <c r="E816" s="436"/>
      <c r="F816" s="436"/>
      <c r="G816" s="436"/>
      <c r="H816" s="436"/>
      <c r="I816" s="436"/>
      <c r="J816" s="436"/>
      <c r="K816" s="436"/>
      <c r="L816" s="436"/>
      <c r="M816" s="436"/>
      <c r="N816" s="436"/>
      <c r="O816" s="436"/>
      <c r="P816" s="436"/>
      <c r="Q816" s="436"/>
      <c r="R816" s="436"/>
      <c r="S816" s="436"/>
      <c r="T816" s="436"/>
      <c r="U816" s="436"/>
      <c r="V816" s="436"/>
      <c r="W816" s="436"/>
      <c r="X816" s="436"/>
      <c r="Y816" s="436"/>
      <c r="Z816" s="436"/>
    </row>
    <row r="817" spans="1:26" ht="12.75" customHeight="1">
      <c r="A817" s="436"/>
      <c r="B817" s="446"/>
      <c r="C817" s="447"/>
      <c r="D817" s="436"/>
      <c r="E817" s="436"/>
      <c r="F817" s="436"/>
      <c r="G817" s="436"/>
      <c r="H817" s="436"/>
      <c r="I817" s="436"/>
      <c r="J817" s="436"/>
      <c r="K817" s="436"/>
      <c r="L817" s="436"/>
      <c r="M817" s="436"/>
      <c r="N817" s="436"/>
      <c r="O817" s="436"/>
      <c r="P817" s="436"/>
      <c r="Q817" s="436"/>
      <c r="R817" s="436"/>
      <c r="S817" s="436"/>
      <c r="T817" s="436"/>
      <c r="U817" s="436"/>
      <c r="V817" s="436"/>
      <c r="W817" s="436"/>
      <c r="X817" s="436"/>
      <c r="Y817" s="436"/>
      <c r="Z817" s="436"/>
    </row>
    <row r="818" spans="1:26" ht="12.75" customHeight="1">
      <c r="A818" s="436"/>
      <c r="B818" s="446"/>
      <c r="C818" s="447"/>
      <c r="D818" s="436"/>
      <c r="E818" s="436"/>
      <c r="F818" s="436"/>
      <c r="G818" s="436"/>
      <c r="H818" s="436"/>
      <c r="I818" s="436"/>
      <c r="J818" s="436"/>
      <c r="K818" s="436"/>
      <c r="L818" s="436"/>
      <c r="M818" s="436"/>
      <c r="N818" s="436"/>
      <c r="O818" s="436"/>
      <c r="P818" s="436"/>
      <c r="Q818" s="436"/>
      <c r="R818" s="436"/>
      <c r="S818" s="436"/>
      <c r="T818" s="436"/>
      <c r="U818" s="436"/>
      <c r="V818" s="436"/>
      <c r="W818" s="436"/>
      <c r="X818" s="436"/>
      <c r="Y818" s="436"/>
      <c r="Z818" s="436"/>
    </row>
    <row r="819" spans="1:26" ht="12.75" customHeight="1">
      <c r="A819" s="436"/>
      <c r="B819" s="446"/>
      <c r="C819" s="447"/>
      <c r="D819" s="436"/>
      <c r="E819" s="436"/>
      <c r="F819" s="436"/>
      <c r="G819" s="436"/>
      <c r="H819" s="436"/>
      <c r="I819" s="436"/>
      <c r="J819" s="436"/>
      <c r="K819" s="436"/>
      <c r="L819" s="436"/>
      <c r="M819" s="436"/>
      <c r="N819" s="436"/>
      <c r="O819" s="436"/>
      <c r="P819" s="436"/>
      <c r="Q819" s="436"/>
      <c r="R819" s="436"/>
      <c r="S819" s="436"/>
      <c r="T819" s="436"/>
      <c r="U819" s="436"/>
      <c r="V819" s="436"/>
      <c r="W819" s="436"/>
      <c r="X819" s="436"/>
      <c r="Y819" s="436"/>
      <c r="Z819" s="436"/>
    </row>
    <row r="820" spans="1:26" ht="12.75" customHeight="1">
      <c r="A820" s="436"/>
      <c r="B820" s="446"/>
      <c r="C820" s="447"/>
      <c r="D820" s="436"/>
      <c r="E820" s="436"/>
      <c r="F820" s="436"/>
      <c r="G820" s="436"/>
      <c r="H820" s="436"/>
      <c r="I820" s="436"/>
      <c r="J820" s="436"/>
      <c r="K820" s="436"/>
      <c r="L820" s="436"/>
      <c r="M820" s="436"/>
      <c r="N820" s="436"/>
      <c r="O820" s="436"/>
      <c r="P820" s="436"/>
      <c r="Q820" s="436"/>
      <c r="R820" s="436"/>
      <c r="S820" s="436"/>
      <c r="T820" s="436"/>
      <c r="U820" s="436"/>
      <c r="V820" s="436"/>
      <c r="W820" s="436"/>
      <c r="X820" s="436"/>
      <c r="Y820" s="436"/>
      <c r="Z820" s="436"/>
    </row>
    <row r="821" spans="1:26" ht="12.75" customHeight="1">
      <c r="A821" s="436"/>
      <c r="B821" s="446"/>
      <c r="C821" s="447"/>
      <c r="D821" s="436"/>
      <c r="E821" s="436"/>
      <c r="F821" s="436"/>
      <c r="G821" s="436"/>
      <c r="H821" s="436"/>
      <c r="I821" s="436"/>
      <c r="J821" s="436"/>
      <c r="K821" s="436"/>
      <c r="L821" s="436"/>
      <c r="M821" s="436"/>
      <c r="N821" s="436"/>
      <c r="O821" s="436"/>
      <c r="P821" s="436"/>
      <c r="Q821" s="436"/>
      <c r="R821" s="436"/>
      <c r="S821" s="436"/>
      <c r="T821" s="436"/>
      <c r="U821" s="436"/>
      <c r="V821" s="436"/>
      <c r="W821" s="436"/>
      <c r="X821" s="436"/>
      <c r="Y821" s="436"/>
      <c r="Z821" s="436"/>
    </row>
    <row r="822" spans="1:26" ht="12.75" customHeight="1">
      <c r="A822" s="436"/>
      <c r="B822" s="446"/>
      <c r="C822" s="447"/>
      <c r="D822" s="436"/>
      <c r="E822" s="436"/>
      <c r="F822" s="436"/>
      <c r="G822" s="436"/>
      <c r="H822" s="436"/>
      <c r="I822" s="436"/>
      <c r="J822" s="436"/>
      <c r="K822" s="436"/>
      <c r="L822" s="436"/>
      <c r="M822" s="436"/>
      <c r="N822" s="436"/>
      <c r="O822" s="436"/>
      <c r="P822" s="436"/>
      <c r="Q822" s="436"/>
      <c r="R822" s="436"/>
      <c r="S822" s="436"/>
      <c r="T822" s="436"/>
      <c r="U822" s="436"/>
      <c r="V822" s="436"/>
      <c r="W822" s="436"/>
      <c r="X822" s="436"/>
      <c r="Y822" s="436"/>
      <c r="Z822" s="436"/>
    </row>
    <row r="823" spans="1:26" ht="12.75" customHeight="1">
      <c r="A823" s="436"/>
      <c r="B823" s="446"/>
      <c r="C823" s="447"/>
      <c r="D823" s="436"/>
      <c r="E823" s="436"/>
      <c r="F823" s="436"/>
      <c r="G823" s="436"/>
      <c r="H823" s="436"/>
      <c r="I823" s="436"/>
      <c r="J823" s="436"/>
      <c r="K823" s="436"/>
      <c r="L823" s="436"/>
      <c r="M823" s="436"/>
      <c r="N823" s="436"/>
      <c r="O823" s="436"/>
      <c r="P823" s="436"/>
      <c r="Q823" s="436"/>
      <c r="R823" s="436"/>
      <c r="S823" s="436"/>
      <c r="T823" s="436"/>
      <c r="U823" s="436"/>
      <c r="V823" s="436"/>
      <c r="W823" s="436"/>
      <c r="X823" s="436"/>
      <c r="Y823" s="436"/>
      <c r="Z823" s="436"/>
    </row>
    <row r="824" spans="1:26" ht="12.75" customHeight="1">
      <c r="A824" s="436"/>
      <c r="B824" s="446"/>
      <c r="C824" s="447"/>
      <c r="D824" s="436"/>
      <c r="E824" s="436"/>
      <c r="F824" s="436"/>
      <c r="G824" s="436"/>
      <c r="H824" s="436"/>
      <c r="I824" s="436"/>
      <c r="J824" s="436"/>
      <c r="K824" s="436"/>
      <c r="L824" s="436"/>
      <c r="M824" s="436"/>
      <c r="N824" s="436"/>
      <c r="O824" s="436"/>
      <c r="P824" s="436"/>
      <c r="Q824" s="436"/>
      <c r="R824" s="436"/>
      <c r="S824" s="436"/>
      <c r="T824" s="436"/>
      <c r="U824" s="436"/>
      <c r="V824" s="436"/>
      <c r="W824" s="436"/>
      <c r="X824" s="436"/>
      <c r="Y824" s="436"/>
      <c r="Z824" s="436"/>
    </row>
    <row r="825" spans="1:26" ht="12.75" customHeight="1">
      <c r="A825" s="436"/>
      <c r="B825" s="446"/>
      <c r="C825" s="447"/>
      <c r="D825" s="436"/>
      <c r="E825" s="436"/>
      <c r="F825" s="436"/>
      <c r="G825" s="436"/>
      <c r="H825" s="436"/>
      <c r="I825" s="436"/>
      <c r="J825" s="436"/>
      <c r="K825" s="436"/>
      <c r="L825" s="436"/>
      <c r="M825" s="436"/>
      <c r="N825" s="436"/>
      <c r="O825" s="436"/>
      <c r="P825" s="436"/>
      <c r="Q825" s="436"/>
      <c r="R825" s="436"/>
      <c r="S825" s="436"/>
      <c r="T825" s="436"/>
      <c r="U825" s="436"/>
      <c r="V825" s="436"/>
      <c r="W825" s="436"/>
      <c r="X825" s="436"/>
      <c r="Y825" s="436"/>
      <c r="Z825" s="436"/>
    </row>
    <row r="826" spans="1:26" ht="12.75" customHeight="1">
      <c r="A826" s="436"/>
      <c r="B826" s="446"/>
      <c r="C826" s="447"/>
      <c r="D826" s="436"/>
      <c r="E826" s="436"/>
      <c r="F826" s="436"/>
      <c r="G826" s="436"/>
      <c r="H826" s="436"/>
      <c r="I826" s="436"/>
      <c r="J826" s="436"/>
      <c r="K826" s="436"/>
      <c r="L826" s="436"/>
      <c r="M826" s="436"/>
      <c r="N826" s="436"/>
      <c r="O826" s="436"/>
      <c r="P826" s="436"/>
      <c r="Q826" s="436"/>
      <c r="R826" s="436"/>
      <c r="S826" s="436"/>
      <c r="T826" s="436"/>
      <c r="U826" s="436"/>
      <c r="V826" s="436"/>
      <c r="W826" s="436"/>
      <c r="X826" s="436"/>
      <c r="Y826" s="436"/>
      <c r="Z826" s="436"/>
    </row>
    <row r="827" spans="1:26" ht="12.75" customHeight="1">
      <c r="A827" s="436"/>
      <c r="B827" s="446"/>
      <c r="C827" s="447"/>
      <c r="D827" s="436"/>
      <c r="E827" s="436"/>
      <c r="F827" s="436"/>
      <c r="G827" s="436"/>
      <c r="H827" s="436"/>
      <c r="I827" s="436"/>
      <c r="J827" s="436"/>
      <c r="K827" s="436"/>
      <c r="L827" s="436"/>
      <c r="M827" s="436"/>
      <c r="N827" s="436"/>
      <c r="O827" s="436"/>
      <c r="P827" s="436"/>
      <c r="Q827" s="436"/>
      <c r="R827" s="436"/>
      <c r="S827" s="436"/>
      <c r="T827" s="436"/>
      <c r="U827" s="436"/>
      <c r="V827" s="436"/>
      <c r="W827" s="436"/>
      <c r="X827" s="436"/>
      <c r="Y827" s="436"/>
      <c r="Z827" s="436"/>
    </row>
    <row r="828" spans="1:26" ht="12.75" customHeight="1">
      <c r="A828" s="436"/>
      <c r="B828" s="446"/>
      <c r="C828" s="447"/>
      <c r="D828" s="436"/>
      <c r="E828" s="436"/>
      <c r="F828" s="436"/>
      <c r="G828" s="436"/>
      <c r="H828" s="436"/>
      <c r="I828" s="436"/>
      <c r="J828" s="436"/>
      <c r="K828" s="436"/>
      <c r="L828" s="436"/>
      <c r="M828" s="436"/>
      <c r="N828" s="436"/>
      <c r="O828" s="436"/>
      <c r="P828" s="436"/>
      <c r="Q828" s="436"/>
      <c r="R828" s="436"/>
      <c r="S828" s="436"/>
      <c r="T828" s="436"/>
      <c r="U828" s="436"/>
      <c r="V828" s="436"/>
      <c r="W828" s="436"/>
      <c r="X828" s="436"/>
      <c r="Y828" s="436"/>
      <c r="Z828" s="436"/>
    </row>
    <row r="829" spans="1:26" ht="12.75" customHeight="1">
      <c r="A829" s="436"/>
      <c r="B829" s="446"/>
      <c r="C829" s="447"/>
      <c r="D829" s="436"/>
      <c r="E829" s="436"/>
      <c r="F829" s="436"/>
      <c r="G829" s="436"/>
      <c r="H829" s="436"/>
      <c r="I829" s="436"/>
      <c r="J829" s="436"/>
      <c r="K829" s="436"/>
      <c r="L829" s="436"/>
      <c r="M829" s="436"/>
      <c r="N829" s="436"/>
      <c r="O829" s="436"/>
      <c r="P829" s="436"/>
      <c r="Q829" s="436"/>
      <c r="R829" s="436"/>
      <c r="S829" s="436"/>
      <c r="T829" s="436"/>
      <c r="U829" s="436"/>
      <c r="V829" s="436"/>
      <c r="W829" s="436"/>
      <c r="X829" s="436"/>
      <c r="Y829" s="436"/>
      <c r="Z829" s="436"/>
    </row>
    <row r="830" spans="1:26" ht="12.75" customHeight="1">
      <c r="A830" s="436"/>
      <c r="B830" s="446"/>
      <c r="C830" s="447"/>
      <c r="D830" s="436"/>
      <c r="E830" s="436"/>
      <c r="F830" s="436"/>
      <c r="G830" s="436"/>
      <c r="H830" s="436"/>
      <c r="I830" s="436"/>
      <c r="J830" s="436"/>
      <c r="K830" s="436"/>
      <c r="L830" s="436"/>
      <c r="M830" s="436"/>
      <c r="N830" s="436"/>
      <c r="O830" s="436"/>
      <c r="P830" s="436"/>
      <c r="Q830" s="436"/>
      <c r="R830" s="436"/>
      <c r="S830" s="436"/>
      <c r="T830" s="436"/>
      <c r="U830" s="436"/>
      <c r="V830" s="436"/>
      <c r="W830" s="436"/>
      <c r="X830" s="436"/>
      <c r="Y830" s="436"/>
      <c r="Z830" s="436"/>
    </row>
    <row r="831" spans="1:26" ht="12.75" customHeight="1">
      <c r="A831" s="436"/>
      <c r="B831" s="446"/>
      <c r="C831" s="447"/>
      <c r="D831" s="436"/>
      <c r="E831" s="436"/>
      <c r="F831" s="436"/>
      <c r="G831" s="436"/>
      <c r="H831" s="436"/>
      <c r="I831" s="436"/>
      <c r="J831" s="436"/>
      <c r="K831" s="436"/>
      <c r="L831" s="436"/>
      <c r="M831" s="436"/>
      <c r="N831" s="436"/>
      <c r="O831" s="436"/>
      <c r="P831" s="436"/>
      <c r="Q831" s="436"/>
      <c r="R831" s="436"/>
      <c r="S831" s="436"/>
      <c r="T831" s="436"/>
      <c r="U831" s="436"/>
      <c r="V831" s="436"/>
      <c r="W831" s="436"/>
      <c r="X831" s="436"/>
      <c r="Y831" s="436"/>
      <c r="Z831" s="436"/>
    </row>
    <row r="832" spans="1:26" ht="12.75" customHeight="1">
      <c r="A832" s="436"/>
      <c r="B832" s="446"/>
      <c r="C832" s="447"/>
      <c r="D832" s="436"/>
      <c r="E832" s="436"/>
      <c r="F832" s="436"/>
      <c r="G832" s="436"/>
      <c r="H832" s="436"/>
      <c r="I832" s="436"/>
      <c r="J832" s="436"/>
      <c r="K832" s="436"/>
      <c r="L832" s="436"/>
      <c r="M832" s="436"/>
      <c r="N832" s="436"/>
      <c r="O832" s="436"/>
      <c r="P832" s="436"/>
      <c r="Q832" s="436"/>
      <c r="R832" s="436"/>
      <c r="S832" s="436"/>
      <c r="T832" s="436"/>
      <c r="U832" s="436"/>
      <c r="V832" s="436"/>
      <c r="W832" s="436"/>
      <c r="X832" s="436"/>
      <c r="Y832" s="436"/>
      <c r="Z832" s="436"/>
    </row>
    <row r="833" spans="1:26" ht="12.75" customHeight="1">
      <c r="A833" s="436"/>
      <c r="B833" s="446"/>
      <c r="C833" s="447"/>
      <c r="D833" s="436"/>
      <c r="E833" s="436"/>
      <c r="F833" s="436"/>
      <c r="G833" s="436"/>
      <c r="H833" s="436"/>
      <c r="I833" s="436"/>
      <c r="J833" s="436"/>
      <c r="K833" s="436"/>
      <c r="L833" s="436"/>
      <c r="M833" s="436"/>
      <c r="N833" s="436"/>
      <c r="O833" s="436"/>
      <c r="P833" s="436"/>
      <c r="Q833" s="436"/>
      <c r="R833" s="436"/>
      <c r="S833" s="436"/>
      <c r="T833" s="436"/>
      <c r="U833" s="436"/>
      <c r="V833" s="436"/>
      <c r="W833" s="436"/>
      <c r="X833" s="436"/>
      <c r="Y833" s="436"/>
      <c r="Z833" s="436"/>
    </row>
    <row r="834" spans="1:26" ht="12.75" customHeight="1">
      <c r="A834" s="436"/>
      <c r="B834" s="446"/>
      <c r="C834" s="447"/>
      <c r="D834" s="436"/>
      <c r="E834" s="436"/>
      <c r="F834" s="436"/>
      <c r="G834" s="436"/>
      <c r="H834" s="436"/>
      <c r="I834" s="436"/>
      <c r="J834" s="436"/>
      <c r="K834" s="436"/>
      <c r="L834" s="436"/>
      <c r="M834" s="436"/>
      <c r="N834" s="436"/>
      <c r="O834" s="436"/>
      <c r="P834" s="436"/>
      <c r="Q834" s="436"/>
      <c r="R834" s="436"/>
      <c r="S834" s="436"/>
      <c r="T834" s="436"/>
      <c r="U834" s="436"/>
      <c r="V834" s="436"/>
      <c r="W834" s="436"/>
      <c r="X834" s="436"/>
      <c r="Y834" s="436"/>
      <c r="Z834" s="436"/>
    </row>
    <row r="835" spans="1:26" ht="12.75" customHeight="1">
      <c r="A835" s="436"/>
      <c r="B835" s="446"/>
      <c r="C835" s="447"/>
      <c r="D835" s="436"/>
      <c r="E835" s="436"/>
      <c r="F835" s="436"/>
      <c r="G835" s="436"/>
      <c r="H835" s="436"/>
      <c r="I835" s="436"/>
      <c r="J835" s="436"/>
      <c r="K835" s="436"/>
      <c r="L835" s="436"/>
      <c r="M835" s="436"/>
      <c r="N835" s="436"/>
      <c r="O835" s="436"/>
      <c r="P835" s="436"/>
      <c r="Q835" s="436"/>
      <c r="R835" s="436"/>
      <c r="S835" s="436"/>
      <c r="T835" s="436"/>
      <c r="U835" s="436"/>
      <c r="V835" s="436"/>
      <c r="W835" s="436"/>
      <c r="X835" s="436"/>
      <c r="Y835" s="436"/>
      <c r="Z835" s="436"/>
    </row>
    <row r="836" spans="1:26" ht="12.75" customHeight="1">
      <c r="A836" s="436"/>
      <c r="B836" s="446"/>
      <c r="C836" s="447"/>
      <c r="D836" s="436"/>
      <c r="E836" s="436"/>
      <c r="F836" s="436"/>
      <c r="G836" s="436"/>
      <c r="H836" s="436"/>
      <c r="I836" s="436"/>
      <c r="J836" s="436"/>
      <c r="K836" s="436"/>
      <c r="L836" s="436"/>
      <c r="M836" s="436"/>
      <c r="N836" s="436"/>
      <c r="O836" s="436"/>
      <c r="P836" s="436"/>
      <c r="Q836" s="436"/>
      <c r="R836" s="436"/>
      <c r="S836" s="436"/>
      <c r="T836" s="436"/>
      <c r="U836" s="436"/>
      <c r="V836" s="436"/>
      <c r="W836" s="436"/>
      <c r="X836" s="436"/>
      <c r="Y836" s="436"/>
      <c r="Z836" s="436"/>
    </row>
    <row r="837" spans="1:26" ht="12.75" customHeight="1">
      <c r="A837" s="436"/>
      <c r="B837" s="446"/>
      <c r="C837" s="447"/>
      <c r="D837" s="436"/>
      <c r="E837" s="436"/>
      <c r="F837" s="436"/>
      <c r="G837" s="436"/>
      <c r="H837" s="436"/>
      <c r="I837" s="436"/>
      <c r="J837" s="436"/>
      <c r="K837" s="436"/>
      <c r="L837" s="436"/>
      <c r="M837" s="436"/>
      <c r="N837" s="436"/>
      <c r="O837" s="436"/>
      <c r="P837" s="436"/>
      <c r="Q837" s="436"/>
      <c r="R837" s="436"/>
      <c r="S837" s="436"/>
      <c r="T837" s="436"/>
      <c r="U837" s="436"/>
      <c r="V837" s="436"/>
      <c r="W837" s="436"/>
      <c r="X837" s="436"/>
      <c r="Y837" s="436"/>
      <c r="Z837" s="436"/>
    </row>
    <row r="838" spans="1:26" ht="12.75" customHeight="1">
      <c r="A838" s="436"/>
      <c r="B838" s="446"/>
      <c r="C838" s="447"/>
      <c r="D838" s="436"/>
      <c r="E838" s="436"/>
      <c r="F838" s="436"/>
      <c r="G838" s="436"/>
      <c r="H838" s="436"/>
      <c r="I838" s="436"/>
      <c r="J838" s="436"/>
      <c r="K838" s="436"/>
      <c r="L838" s="436"/>
      <c r="M838" s="436"/>
      <c r="N838" s="436"/>
      <c r="O838" s="436"/>
      <c r="P838" s="436"/>
      <c r="Q838" s="436"/>
      <c r="R838" s="436"/>
      <c r="S838" s="436"/>
      <c r="T838" s="436"/>
      <c r="U838" s="436"/>
      <c r="V838" s="436"/>
      <c r="W838" s="436"/>
      <c r="X838" s="436"/>
      <c r="Y838" s="436"/>
      <c r="Z838" s="436"/>
    </row>
    <row r="839" spans="1:26" ht="12.75" customHeight="1">
      <c r="A839" s="436"/>
      <c r="B839" s="446"/>
      <c r="C839" s="447"/>
      <c r="D839" s="436"/>
      <c r="E839" s="436"/>
      <c r="F839" s="436"/>
      <c r="G839" s="436"/>
      <c r="H839" s="436"/>
      <c r="I839" s="436"/>
      <c r="J839" s="436"/>
      <c r="K839" s="436"/>
      <c r="L839" s="436"/>
      <c r="M839" s="436"/>
      <c r="N839" s="436"/>
      <c r="O839" s="436"/>
      <c r="P839" s="436"/>
      <c r="Q839" s="436"/>
      <c r="R839" s="436"/>
      <c r="S839" s="436"/>
      <c r="T839" s="436"/>
      <c r="U839" s="436"/>
      <c r="V839" s="436"/>
      <c r="W839" s="436"/>
      <c r="X839" s="436"/>
      <c r="Y839" s="436"/>
      <c r="Z839" s="436"/>
    </row>
    <row r="840" spans="1:26" ht="12.75" customHeight="1">
      <c r="A840" s="436"/>
      <c r="B840" s="446"/>
      <c r="C840" s="447"/>
      <c r="D840" s="436"/>
      <c r="E840" s="436"/>
      <c r="F840" s="436"/>
      <c r="G840" s="436"/>
      <c r="H840" s="436"/>
      <c r="I840" s="436"/>
      <c r="J840" s="436"/>
      <c r="K840" s="436"/>
      <c r="L840" s="436"/>
      <c r="M840" s="436"/>
      <c r="N840" s="436"/>
      <c r="O840" s="436"/>
      <c r="P840" s="436"/>
      <c r="Q840" s="436"/>
      <c r="R840" s="436"/>
      <c r="S840" s="436"/>
      <c r="T840" s="436"/>
      <c r="U840" s="436"/>
      <c r="V840" s="436"/>
      <c r="W840" s="436"/>
      <c r="X840" s="436"/>
      <c r="Y840" s="436"/>
      <c r="Z840" s="436"/>
    </row>
    <row r="841" spans="1:26" ht="12.75" customHeight="1">
      <c r="A841" s="436"/>
      <c r="B841" s="446"/>
      <c r="C841" s="447"/>
      <c r="D841" s="436"/>
      <c r="E841" s="436"/>
      <c r="F841" s="436"/>
      <c r="G841" s="436"/>
      <c r="H841" s="436"/>
      <c r="I841" s="436"/>
      <c r="J841" s="436"/>
      <c r="K841" s="436"/>
      <c r="L841" s="436"/>
      <c r="M841" s="436"/>
      <c r="N841" s="436"/>
      <c r="O841" s="436"/>
      <c r="P841" s="436"/>
      <c r="Q841" s="436"/>
      <c r="R841" s="436"/>
      <c r="S841" s="436"/>
      <c r="T841" s="436"/>
      <c r="U841" s="436"/>
      <c r="V841" s="436"/>
      <c r="W841" s="436"/>
      <c r="X841" s="436"/>
      <c r="Y841" s="436"/>
      <c r="Z841" s="436"/>
    </row>
    <row r="842" spans="1:26" ht="12.75" customHeight="1">
      <c r="A842" s="436"/>
      <c r="B842" s="446"/>
      <c r="C842" s="447"/>
      <c r="D842" s="436"/>
      <c r="E842" s="436"/>
      <c r="F842" s="436"/>
      <c r="G842" s="436"/>
      <c r="H842" s="436"/>
      <c r="I842" s="436"/>
      <c r="J842" s="436"/>
      <c r="K842" s="436"/>
      <c r="L842" s="436"/>
      <c r="M842" s="436"/>
      <c r="N842" s="436"/>
      <c r="O842" s="436"/>
      <c r="P842" s="436"/>
      <c r="Q842" s="436"/>
      <c r="R842" s="436"/>
      <c r="S842" s="436"/>
      <c r="T842" s="436"/>
      <c r="U842" s="436"/>
      <c r="V842" s="436"/>
      <c r="W842" s="436"/>
      <c r="X842" s="436"/>
      <c r="Y842" s="436"/>
      <c r="Z842" s="436"/>
    </row>
    <row r="843" spans="1:26" ht="12.75" customHeight="1">
      <c r="A843" s="436"/>
      <c r="B843" s="446"/>
      <c r="C843" s="447"/>
      <c r="D843" s="436"/>
      <c r="E843" s="436"/>
      <c r="F843" s="436"/>
      <c r="G843" s="436"/>
      <c r="H843" s="436"/>
      <c r="I843" s="436"/>
      <c r="J843" s="436"/>
      <c r="K843" s="436"/>
      <c r="L843" s="436"/>
      <c r="M843" s="436"/>
      <c r="N843" s="436"/>
      <c r="O843" s="436"/>
      <c r="P843" s="436"/>
      <c r="Q843" s="436"/>
      <c r="R843" s="436"/>
      <c r="S843" s="436"/>
      <c r="T843" s="436"/>
      <c r="U843" s="436"/>
      <c r="V843" s="436"/>
      <c r="W843" s="436"/>
      <c r="X843" s="436"/>
      <c r="Y843" s="436"/>
      <c r="Z843" s="436"/>
    </row>
    <row r="844" spans="1:26" ht="12.75" customHeight="1">
      <c r="A844" s="436"/>
      <c r="B844" s="446"/>
      <c r="C844" s="447"/>
      <c r="D844" s="436"/>
      <c r="E844" s="436"/>
      <c r="F844" s="436"/>
      <c r="G844" s="436"/>
      <c r="H844" s="436"/>
      <c r="I844" s="436"/>
      <c r="J844" s="436"/>
      <c r="K844" s="436"/>
      <c r="L844" s="436"/>
      <c r="M844" s="436"/>
      <c r="N844" s="436"/>
      <c r="O844" s="436"/>
      <c r="P844" s="436"/>
      <c r="Q844" s="436"/>
      <c r="R844" s="436"/>
      <c r="S844" s="436"/>
      <c r="T844" s="436"/>
      <c r="U844" s="436"/>
      <c r="V844" s="436"/>
      <c r="W844" s="436"/>
      <c r="X844" s="436"/>
      <c r="Y844" s="436"/>
      <c r="Z844" s="436"/>
    </row>
    <row r="845" spans="1:26" ht="12.75" customHeight="1">
      <c r="A845" s="436"/>
      <c r="B845" s="446"/>
      <c r="C845" s="447"/>
      <c r="D845" s="436"/>
      <c r="E845" s="436"/>
      <c r="F845" s="436"/>
      <c r="G845" s="436"/>
      <c r="H845" s="436"/>
      <c r="I845" s="436"/>
      <c r="J845" s="436"/>
      <c r="K845" s="436"/>
      <c r="L845" s="436"/>
      <c r="M845" s="436"/>
      <c r="N845" s="436"/>
      <c r="O845" s="436"/>
      <c r="P845" s="436"/>
      <c r="Q845" s="436"/>
      <c r="R845" s="436"/>
      <c r="S845" s="436"/>
      <c r="T845" s="436"/>
      <c r="U845" s="436"/>
      <c r="V845" s="436"/>
      <c r="W845" s="436"/>
      <c r="X845" s="436"/>
      <c r="Y845" s="436"/>
      <c r="Z845" s="436"/>
    </row>
    <row r="846" spans="1:26" ht="12.75" customHeight="1">
      <c r="A846" s="436"/>
      <c r="B846" s="446"/>
      <c r="C846" s="447"/>
      <c r="D846" s="436"/>
      <c r="E846" s="436"/>
      <c r="F846" s="436"/>
      <c r="G846" s="436"/>
      <c r="H846" s="436"/>
      <c r="I846" s="436"/>
      <c r="J846" s="436"/>
      <c r="K846" s="436"/>
      <c r="L846" s="436"/>
      <c r="M846" s="436"/>
      <c r="N846" s="436"/>
      <c r="O846" s="436"/>
      <c r="P846" s="436"/>
      <c r="Q846" s="436"/>
      <c r="R846" s="436"/>
      <c r="S846" s="436"/>
      <c r="T846" s="436"/>
      <c r="U846" s="436"/>
      <c r="V846" s="436"/>
      <c r="W846" s="436"/>
      <c r="X846" s="436"/>
      <c r="Y846" s="436"/>
      <c r="Z846" s="436"/>
    </row>
    <row r="847" spans="1:26" ht="12.75" customHeight="1">
      <c r="A847" s="436"/>
      <c r="B847" s="446"/>
      <c r="C847" s="447"/>
      <c r="D847" s="436"/>
      <c r="E847" s="436"/>
      <c r="F847" s="436"/>
      <c r="G847" s="436"/>
      <c r="H847" s="436"/>
      <c r="I847" s="436"/>
      <c r="J847" s="436"/>
      <c r="K847" s="436"/>
      <c r="L847" s="436"/>
      <c r="M847" s="436"/>
      <c r="N847" s="436"/>
      <c r="O847" s="436"/>
      <c r="P847" s="436"/>
      <c r="Q847" s="436"/>
      <c r="R847" s="436"/>
      <c r="S847" s="436"/>
      <c r="T847" s="436"/>
      <c r="U847" s="436"/>
      <c r="V847" s="436"/>
      <c r="W847" s="436"/>
      <c r="X847" s="436"/>
      <c r="Y847" s="436"/>
      <c r="Z847" s="436"/>
    </row>
    <row r="848" spans="1:26" ht="12.75" customHeight="1">
      <c r="A848" s="436"/>
      <c r="B848" s="446"/>
      <c r="C848" s="447"/>
      <c r="D848" s="436"/>
      <c r="E848" s="436"/>
      <c r="F848" s="436"/>
      <c r="G848" s="436"/>
      <c r="H848" s="436"/>
      <c r="I848" s="436"/>
      <c r="J848" s="436"/>
      <c r="K848" s="436"/>
      <c r="L848" s="436"/>
      <c r="M848" s="436"/>
      <c r="N848" s="436"/>
      <c r="O848" s="436"/>
      <c r="P848" s="436"/>
      <c r="Q848" s="436"/>
      <c r="R848" s="436"/>
      <c r="S848" s="436"/>
      <c r="T848" s="436"/>
      <c r="U848" s="436"/>
      <c r="V848" s="436"/>
      <c r="W848" s="436"/>
      <c r="X848" s="436"/>
      <c r="Y848" s="436"/>
      <c r="Z848" s="436"/>
    </row>
    <row r="849" spans="1:26" ht="12.75" customHeight="1">
      <c r="A849" s="436"/>
      <c r="B849" s="446"/>
      <c r="C849" s="447"/>
      <c r="D849" s="436"/>
      <c r="E849" s="436"/>
      <c r="F849" s="436"/>
      <c r="G849" s="436"/>
      <c r="H849" s="436"/>
      <c r="I849" s="436"/>
      <c r="J849" s="436"/>
      <c r="K849" s="436"/>
      <c r="L849" s="436"/>
      <c r="M849" s="436"/>
      <c r="N849" s="436"/>
      <c r="O849" s="436"/>
      <c r="P849" s="436"/>
      <c r="Q849" s="436"/>
      <c r="R849" s="436"/>
      <c r="S849" s="436"/>
      <c r="T849" s="436"/>
      <c r="U849" s="436"/>
      <c r="V849" s="436"/>
      <c r="W849" s="436"/>
      <c r="X849" s="436"/>
      <c r="Y849" s="436"/>
      <c r="Z849" s="436"/>
    </row>
    <row r="850" spans="1:26" ht="12.75" customHeight="1">
      <c r="A850" s="436"/>
      <c r="B850" s="446"/>
      <c r="C850" s="447"/>
      <c r="D850" s="436"/>
      <c r="E850" s="436"/>
      <c r="F850" s="436"/>
      <c r="G850" s="436"/>
      <c r="H850" s="436"/>
      <c r="I850" s="436"/>
      <c r="J850" s="436"/>
      <c r="K850" s="436"/>
      <c r="L850" s="436"/>
      <c r="M850" s="436"/>
      <c r="N850" s="436"/>
      <c r="O850" s="436"/>
      <c r="P850" s="436"/>
      <c r="Q850" s="436"/>
      <c r="R850" s="436"/>
      <c r="S850" s="436"/>
      <c r="T850" s="436"/>
      <c r="U850" s="436"/>
      <c r="V850" s="436"/>
      <c r="W850" s="436"/>
      <c r="X850" s="436"/>
      <c r="Y850" s="436"/>
      <c r="Z850" s="436"/>
    </row>
    <row r="851" spans="1:26" ht="12.75" customHeight="1">
      <c r="A851" s="436"/>
      <c r="B851" s="446"/>
      <c r="C851" s="447"/>
      <c r="D851" s="436"/>
      <c r="E851" s="436"/>
      <c r="F851" s="436"/>
      <c r="G851" s="436"/>
      <c r="H851" s="436"/>
      <c r="I851" s="436"/>
      <c r="J851" s="436"/>
      <c r="K851" s="436"/>
      <c r="L851" s="436"/>
      <c r="M851" s="436"/>
      <c r="N851" s="436"/>
      <c r="O851" s="436"/>
      <c r="P851" s="436"/>
      <c r="Q851" s="436"/>
      <c r="R851" s="436"/>
      <c r="S851" s="436"/>
      <c r="T851" s="436"/>
      <c r="U851" s="436"/>
      <c r="V851" s="436"/>
      <c r="W851" s="436"/>
      <c r="X851" s="436"/>
      <c r="Y851" s="436"/>
      <c r="Z851" s="436"/>
    </row>
    <row r="852" spans="1:26" ht="12.75" customHeight="1">
      <c r="A852" s="436"/>
      <c r="B852" s="446"/>
      <c r="C852" s="447"/>
      <c r="D852" s="436"/>
      <c r="E852" s="436"/>
      <c r="F852" s="436"/>
      <c r="G852" s="436"/>
      <c r="H852" s="436"/>
      <c r="I852" s="436"/>
      <c r="J852" s="436"/>
      <c r="K852" s="436"/>
      <c r="L852" s="436"/>
      <c r="M852" s="436"/>
      <c r="N852" s="436"/>
      <c r="O852" s="436"/>
      <c r="P852" s="436"/>
      <c r="Q852" s="436"/>
      <c r="R852" s="436"/>
      <c r="S852" s="436"/>
      <c r="T852" s="436"/>
      <c r="U852" s="436"/>
      <c r="V852" s="436"/>
      <c r="W852" s="436"/>
      <c r="X852" s="436"/>
      <c r="Y852" s="436"/>
      <c r="Z852" s="436"/>
    </row>
    <row r="853" spans="1:26" ht="12.75" customHeight="1">
      <c r="A853" s="436"/>
      <c r="B853" s="446"/>
      <c r="C853" s="447"/>
      <c r="D853" s="436"/>
      <c r="E853" s="436"/>
      <c r="F853" s="436"/>
      <c r="G853" s="436"/>
      <c r="H853" s="436"/>
      <c r="I853" s="436"/>
      <c r="J853" s="436"/>
      <c r="K853" s="436"/>
      <c r="L853" s="436"/>
      <c r="M853" s="436"/>
      <c r="N853" s="436"/>
      <c r="O853" s="436"/>
      <c r="P853" s="436"/>
      <c r="Q853" s="436"/>
      <c r="R853" s="436"/>
      <c r="S853" s="436"/>
      <c r="T853" s="436"/>
      <c r="U853" s="436"/>
      <c r="V853" s="436"/>
      <c r="W853" s="436"/>
      <c r="X853" s="436"/>
      <c r="Y853" s="436"/>
      <c r="Z853" s="436"/>
    </row>
    <row r="854" spans="1:26" ht="12.75" customHeight="1">
      <c r="A854" s="436"/>
      <c r="B854" s="446"/>
      <c r="C854" s="447"/>
      <c r="D854" s="436"/>
      <c r="E854" s="436"/>
      <c r="F854" s="436"/>
      <c r="G854" s="436"/>
      <c r="H854" s="436"/>
      <c r="I854" s="436"/>
      <c r="J854" s="436"/>
      <c r="K854" s="436"/>
      <c r="L854" s="436"/>
      <c r="M854" s="436"/>
      <c r="N854" s="436"/>
      <c r="O854" s="436"/>
      <c r="P854" s="436"/>
      <c r="Q854" s="436"/>
      <c r="R854" s="436"/>
      <c r="S854" s="436"/>
      <c r="T854" s="436"/>
      <c r="U854" s="436"/>
      <c r="V854" s="436"/>
      <c r="W854" s="436"/>
      <c r="X854" s="436"/>
      <c r="Y854" s="436"/>
      <c r="Z854" s="436"/>
    </row>
    <row r="855" spans="1:26" ht="12.75" customHeight="1">
      <c r="A855" s="436"/>
      <c r="B855" s="446"/>
      <c r="C855" s="447"/>
      <c r="D855" s="436"/>
      <c r="E855" s="436"/>
      <c r="F855" s="436"/>
      <c r="G855" s="436"/>
      <c r="H855" s="436"/>
      <c r="I855" s="436"/>
      <c r="J855" s="436"/>
      <c r="K855" s="436"/>
      <c r="L855" s="436"/>
      <c r="M855" s="436"/>
      <c r="N855" s="436"/>
      <c r="O855" s="436"/>
      <c r="P855" s="436"/>
      <c r="Q855" s="436"/>
      <c r="R855" s="436"/>
      <c r="S855" s="436"/>
      <c r="T855" s="436"/>
      <c r="U855" s="436"/>
      <c r="V855" s="436"/>
      <c r="W855" s="436"/>
      <c r="X855" s="436"/>
      <c r="Y855" s="436"/>
      <c r="Z855" s="436"/>
    </row>
    <row r="856" spans="1:26" ht="12.75" customHeight="1">
      <c r="A856" s="436"/>
      <c r="B856" s="446"/>
      <c r="C856" s="447"/>
      <c r="D856" s="436"/>
      <c r="E856" s="436"/>
      <c r="F856" s="436"/>
      <c r="G856" s="436"/>
      <c r="H856" s="436"/>
      <c r="I856" s="436"/>
      <c r="J856" s="436"/>
      <c r="K856" s="436"/>
      <c r="L856" s="436"/>
      <c r="M856" s="436"/>
      <c r="N856" s="436"/>
      <c r="O856" s="436"/>
      <c r="P856" s="436"/>
      <c r="Q856" s="436"/>
      <c r="R856" s="436"/>
      <c r="S856" s="436"/>
      <c r="T856" s="436"/>
      <c r="U856" s="436"/>
      <c r="V856" s="436"/>
      <c r="W856" s="436"/>
      <c r="X856" s="436"/>
      <c r="Y856" s="436"/>
      <c r="Z856" s="436"/>
    </row>
    <row r="857" spans="1:26" ht="12.75" customHeight="1">
      <c r="A857" s="436"/>
      <c r="B857" s="446"/>
      <c r="C857" s="447"/>
      <c r="D857" s="436"/>
      <c r="E857" s="436"/>
      <c r="F857" s="436"/>
      <c r="G857" s="436"/>
      <c r="H857" s="436"/>
      <c r="I857" s="436"/>
      <c r="J857" s="436"/>
      <c r="K857" s="436"/>
      <c r="L857" s="436"/>
      <c r="M857" s="436"/>
      <c r="N857" s="436"/>
      <c r="O857" s="436"/>
      <c r="P857" s="436"/>
      <c r="Q857" s="436"/>
      <c r="R857" s="436"/>
      <c r="S857" s="436"/>
      <c r="T857" s="436"/>
      <c r="U857" s="436"/>
      <c r="V857" s="436"/>
      <c r="W857" s="436"/>
      <c r="X857" s="436"/>
      <c r="Y857" s="436"/>
      <c r="Z857" s="436"/>
    </row>
    <row r="858" spans="1:26" ht="12.75" customHeight="1">
      <c r="A858" s="436"/>
      <c r="B858" s="446"/>
      <c r="C858" s="447"/>
      <c r="D858" s="436"/>
      <c r="E858" s="436"/>
      <c r="F858" s="436"/>
      <c r="G858" s="436"/>
      <c r="H858" s="436"/>
      <c r="I858" s="436"/>
      <c r="J858" s="436"/>
      <c r="K858" s="436"/>
      <c r="L858" s="436"/>
      <c r="M858" s="436"/>
      <c r="N858" s="436"/>
      <c r="O858" s="436"/>
      <c r="P858" s="436"/>
      <c r="Q858" s="436"/>
      <c r="R858" s="436"/>
      <c r="S858" s="436"/>
      <c r="T858" s="436"/>
      <c r="U858" s="436"/>
      <c r="V858" s="436"/>
      <c r="W858" s="436"/>
      <c r="X858" s="436"/>
      <c r="Y858" s="436"/>
      <c r="Z858" s="436"/>
    </row>
    <row r="859" spans="1:26" ht="12.75" customHeight="1">
      <c r="A859" s="436"/>
      <c r="B859" s="446"/>
      <c r="C859" s="447"/>
      <c r="D859" s="436"/>
      <c r="E859" s="436"/>
      <c r="F859" s="436"/>
      <c r="G859" s="436"/>
      <c r="H859" s="436"/>
      <c r="I859" s="436"/>
      <c r="J859" s="436"/>
      <c r="K859" s="436"/>
      <c r="L859" s="436"/>
      <c r="M859" s="436"/>
      <c r="N859" s="436"/>
      <c r="O859" s="436"/>
      <c r="P859" s="436"/>
      <c r="Q859" s="436"/>
      <c r="R859" s="436"/>
      <c r="S859" s="436"/>
      <c r="T859" s="436"/>
      <c r="U859" s="436"/>
      <c r="V859" s="436"/>
      <c r="W859" s="436"/>
      <c r="X859" s="436"/>
      <c r="Y859" s="436"/>
      <c r="Z859" s="436"/>
    </row>
    <row r="860" spans="1:26" ht="12.75" customHeight="1">
      <c r="A860" s="436"/>
      <c r="B860" s="446"/>
      <c r="C860" s="447"/>
      <c r="D860" s="436"/>
      <c r="E860" s="436"/>
      <c r="F860" s="436"/>
      <c r="G860" s="436"/>
      <c r="H860" s="436"/>
      <c r="I860" s="436"/>
      <c r="J860" s="436"/>
      <c r="K860" s="436"/>
      <c r="L860" s="436"/>
      <c r="M860" s="436"/>
      <c r="N860" s="436"/>
      <c r="O860" s="436"/>
      <c r="P860" s="436"/>
      <c r="Q860" s="436"/>
      <c r="R860" s="436"/>
      <c r="S860" s="436"/>
      <c r="T860" s="436"/>
      <c r="U860" s="436"/>
      <c r="V860" s="436"/>
      <c r="W860" s="436"/>
      <c r="X860" s="436"/>
      <c r="Y860" s="436"/>
      <c r="Z860" s="436"/>
    </row>
    <row r="861" spans="1:26" ht="12.75" customHeight="1">
      <c r="A861" s="436"/>
      <c r="B861" s="446"/>
      <c r="C861" s="447"/>
      <c r="D861" s="436"/>
      <c r="E861" s="436"/>
      <c r="F861" s="436"/>
      <c r="G861" s="436"/>
      <c r="H861" s="436"/>
      <c r="I861" s="436"/>
      <c r="J861" s="436"/>
      <c r="K861" s="436"/>
      <c r="L861" s="436"/>
      <c r="M861" s="436"/>
      <c r="N861" s="436"/>
      <c r="O861" s="436"/>
      <c r="P861" s="436"/>
      <c r="Q861" s="436"/>
      <c r="R861" s="436"/>
      <c r="S861" s="436"/>
      <c r="T861" s="436"/>
      <c r="U861" s="436"/>
      <c r="V861" s="436"/>
      <c r="W861" s="436"/>
      <c r="X861" s="436"/>
      <c r="Y861" s="436"/>
      <c r="Z861" s="436"/>
    </row>
    <row r="862" spans="1:26" ht="12.75" customHeight="1">
      <c r="A862" s="436"/>
      <c r="B862" s="446"/>
      <c r="C862" s="447"/>
      <c r="D862" s="436"/>
      <c r="E862" s="436"/>
      <c r="F862" s="436"/>
      <c r="G862" s="436"/>
      <c r="H862" s="436"/>
      <c r="I862" s="436"/>
      <c r="J862" s="436"/>
      <c r="K862" s="436"/>
      <c r="L862" s="436"/>
      <c r="M862" s="436"/>
      <c r="N862" s="436"/>
      <c r="O862" s="436"/>
      <c r="P862" s="436"/>
      <c r="Q862" s="436"/>
      <c r="R862" s="436"/>
      <c r="S862" s="436"/>
      <c r="T862" s="436"/>
      <c r="U862" s="436"/>
      <c r="V862" s="436"/>
      <c r="W862" s="436"/>
      <c r="X862" s="436"/>
      <c r="Y862" s="436"/>
      <c r="Z862" s="436"/>
    </row>
    <row r="863" spans="1:26" ht="12.75" customHeight="1">
      <c r="A863" s="436"/>
      <c r="B863" s="446"/>
      <c r="C863" s="447"/>
      <c r="D863" s="436"/>
      <c r="E863" s="436"/>
      <c r="F863" s="436"/>
      <c r="G863" s="436"/>
      <c r="H863" s="436"/>
      <c r="I863" s="436"/>
      <c r="J863" s="436"/>
      <c r="K863" s="436"/>
      <c r="L863" s="436"/>
      <c r="M863" s="436"/>
      <c r="N863" s="436"/>
      <c r="O863" s="436"/>
      <c r="P863" s="436"/>
      <c r="Q863" s="436"/>
      <c r="R863" s="436"/>
      <c r="S863" s="436"/>
      <c r="T863" s="436"/>
      <c r="U863" s="436"/>
      <c r="V863" s="436"/>
      <c r="W863" s="436"/>
      <c r="X863" s="436"/>
      <c r="Y863" s="436"/>
      <c r="Z863" s="436"/>
    </row>
    <row r="864" spans="1:26" ht="12.75" customHeight="1">
      <c r="A864" s="436"/>
      <c r="B864" s="446"/>
      <c r="C864" s="447"/>
      <c r="D864" s="436"/>
      <c r="E864" s="436"/>
      <c r="F864" s="436"/>
      <c r="G864" s="436"/>
      <c r="H864" s="436"/>
      <c r="I864" s="436"/>
      <c r="J864" s="436"/>
      <c r="K864" s="436"/>
      <c r="L864" s="436"/>
      <c r="M864" s="436"/>
      <c r="N864" s="436"/>
      <c r="O864" s="436"/>
      <c r="P864" s="436"/>
      <c r="Q864" s="436"/>
      <c r="R864" s="436"/>
      <c r="S864" s="436"/>
      <c r="T864" s="436"/>
      <c r="U864" s="436"/>
      <c r="V864" s="436"/>
      <c r="W864" s="436"/>
      <c r="X864" s="436"/>
      <c r="Y864" s="436"/>
      <c r="Z864" s="436"/>
    </row>
    <row r="865" spans="1:26" ht="12.75" customHeight="1">
      <c r="A865" s="436"/>
      <c r="B865" s="446"/>
      <c r="C865" s="447"/>
      <c r="D865" s="436"/>
      <c r="E865" s="436"/>
      <c r="F865" s="436"/>
      <c r="G865" s="436"/>
      <c r="H865" s="436"/>
      <c r="I865" s="436"/>
      <c r="J865" s="436"/>
      <c r="K865" s="436"/>
      <c r="L865" s="436"/>
      <c r="M865" s="436"/>
      <c r="N865" s="436"/>
      <c r="O865" s="436"/>
      <c r="P865" s="436"/>
      <c r="Q865" s="436"/>
      <c r="R865" s="436"/>
      <c r="S865" s="436"/>
      <c r="T865" s="436"/>
      <c r="U865" s="436"/>
      <c r="V865" s="436"/>
      <c r="W865" s="436"/>
      <c r="X865" s="436"/>
      <c r="Y865" s="436"/>
      <c r="Z865" s="436"/>
    </row>
    <row r="866" spans="1:26" ht="12.75" customHeight="1">
      <c r="A866" s="436"/>
      <c r="B866" s="446"/>
      <c r="C866" s="447"/>
      <c r="D866" s="436"/>
      <c r="E866" s="436"/>
      <c r="F866" s="436"/>
      <c r="G866" s="436"/>
      <c r="H866" s="436"/>
      <c r="I866" s="436"/>
      <c r="J866" s="436"/>
      <c r="K866" s="436"/>
      <c r="L866" s="436"/>
      <c r="M866" s="436"/>
      <c r="N866" s="436"/>
      <c r="O866" s="436"/>
      <c r="P866" s="436"/>
      <c r="Q866" s="436"/>
      <c r="R866" s="436"/>
      <c r="S866" s="436"/>
      <c r="T866" s="436"/>
      <c r="U866" s="436"/>
      <c r="V866" s="436"/>
      <c r="W866" s="436"/>
      <c r="X866" s="436"/>
      <c r="Y866" s="436"/>
      <c r="Z866" s="436"/>
    </row>
    <row r="867" spans="1:26" ht="12.75" customHeight="1">
      <c r="A867" s="436"/>
      <c r="B867" s="446"/>
      <c r="C867" s="447"/>
      <c r="D867" s="436"/>
      <c r="E867" s="436"/>
      <c r="F867" s="436"/>
      <c r="G867" s="436"/>
      <c r="H867" s="436"/>
      <c r="I867" s="436"/>
      <c r="J867" s="436"/>
      <c r="K867" s="436"/>
      <c r="L867" s="436"/>
      <c r="M867" s="436"/>
      <c r="N867" s="436"/>
      <c r="O867" s="436"/>
      <c r="P867" s="436"/>
      <c r="Q867" s="436"/>
      <c r="R867" s="436"/>
      <c r="S867" s="436"/>
      <c r="T867" s="436"/>
      <c r="U867" s="436"/>
      <c r="V867" s="436"/>
      <c r="W867" s="436"/>
      <c r="X867" s="436"/>
      <c r="Y867" s="436"/>
      <c r="Z867" s="436"/>
    </row>
    <row r="868" spans="1:26" ht="12.75" customHeight="1">
      <c r="A868" s="436"/>
      <c r="B868" s="446"/>
      <c r="C868" s="447"/>
      <c r="D868" s="436"/>
      <c r="E868" s="436"/>
      <c r="F868" s="436"/>
      <c r="G868" s="436"/>
      <c r="H868" s="436"/>
      <c r="I868" s="436"/>
      <c r="J868" s="436"/>
      <c r="K868" s="436"/>
      <c r="L868" s="436"/>
      <c r="M868" s="436"/>
      <c r="N868" s="436"/>
      <c r="O868" s="436"/>
      <c r="P868" s="436"/>
      <c r="Q868" s="436"/>
      <c r="R868" s="436"/>
      <c r="S868" s="436"/>
      <c r="T868" s="436"/>
      <c r="U868" s="436"/>
      <c r="V868" s="436"/>
      <c r="W868" s="436"/>
      <c r="X868" s="436"/>
      <c r="Y868" s="436"/>
      <c r="Z868" s="436"/>
    </row>
    <row r="869" spans="1:26" ht="12.75" customHeight="1">
      <c r="A869" s="436"/>
      <c r="B869" s="446"/>
      <c r="C869" s="447"/>
      <c r="D869" s="436"/>
      <c r="E869" s="436"/>
      <c r="F869" s="436"/>
      <c r="G869" s="436"/>
      <c r="H869" s="436"/>
      <c r="I869" s="436"/>
      <c r="J869" s="436"/>
      <c r="K869" s="436"/>
      <c r="L869" s="436"/>
      <c r="M869" s="436"/>
      <c r="N869" s="436"/>
      <c r="O869" s="436"/>
      <c r="P869" s="436"/>
      <c r="Q869" s="436"/>
      <c r="R869" s="436"/>
      <c r="S869" s="436"/>
      <c r="T869" s="436"/>
      <c r="U869" s="436"/>
      <c r="V869" s="436"/>
      <c r="W869" s="436"/>
      <c r="X869" s="436"/>
      <c r="Y869" s="436"/>
      <c r="Z869" s="436"/>
    </row>
    <row r="870" spans="1:26" ht="12.75" customHeight="1">
      <c r="A870" s="436"/>
      <c r="B870" s="446"/>
      <c r="C870" s="447"/>
      <c r="D870" s="436"/>
      <c r="E870" s="436"/>
      <c r="F870" s="436"/>
      <c r="G870" s="436"/>
      <c r="H870" s="436"/>
      <c r="I870" s="436"/>
      <c r="J870" s="436"/>
      <c r="K870" s="436"/>
      <c r="L870" s="436"/>
      <c r="M870" s="436"/>
      <c r="N870" s="436"/>
      <c r="O870" s="436"/>
      <c r="P870" s="436"/>
      <c r="Q870" s="436"/>
      <c r="R870" s="436"/>
      <c r="S870" s="436"/>
      <c r="T870" s="436"/>
      <c r="U870" s="436"/>
      <c r="V870" s="436"/>
      <c r="W870" s="436"/>
      <c r="X870" s="436"/>
      <c r="Y870" s="436"/>
      <c r="Z870" s="436"/>
    </row>
    <row r="871" spans="1:26" ht="12.75" customHeight="1">
      <c r="A871" s="436"/>
      <c r="B871" s="446"/>
      <c r="C871" s="447"/>
      <c r="D871" s="436"/>
      <c r="E871" s="436"/>
      <c r="F871" s="436"/>
      <c r="G871" s="436"/>
      <c r="H871" s="436"/>
      <c r="I871" s="436"/>
      <c r="J871" s="436"/>
      <c r="K871" s="436"/>
      <c r="L871" s="436"/>
      <c r="M871" s="436"/>
      <c r="N871" s="436"/>
      <c r="O871" s="436"/>
      <c r="P871" s="436"/>
      <c r="Q871" s="436"/>
      <c r="R871" s="436"/>
      <c r="S871" s="436"/>
      <c r="T871" s="436"/>
      <c r="U871" s="436"/>
      <c r="V871" s="436"/>
      <c r="W871" s="436"/>
      <c r="X871" s="436"/>
      <c r="Y871" s="436"/>
      <c r="Z871" s="436"/>
    </row>
    <row r="872" spans="1:26" ht="12.75" customHeight="1">
      <c r="A872" s="436"/>
      <c r="B872" s="446"/>
      <c r="C872" s="447"/>
      <c r="D872" s="436"/>
      <c r="E872" s="436"/>
      <c r="F872" s="436"/>
      <c r="G872" s="436"/>
      <c r="H872" s="436"/>
      <c r="I872" s="436"/>
      <c r="J872" s="436"/>
      <c r="K872" s="436"/>
      <c r="L872" s="436"/>
      <c r="M872" s="436"/>
      <c r="N872" s="436"/>
      <c r="O872" s="436"/>
      <c r="P872" s="436"/>
      <c r="Q872" s="436"/>
      <c r="R872" s="436"/>
      <c r="S872" s="436"/>
      <c r="T872" s="436"/>
      <c r="U872" s="436"/>
      <c r="V872" s="436"/>
      <c r="W872" s="436"/>
      <c r="X872" s="436"/>
      <c r="Y872" s="436"/>
      <c r="Z872" s="436"/>
    </row>
    <row r="873" spans="1:26" ht="12.75" customHeight="1">
      <c r="A873" s="436"/>
      <c r="B873" s="446"/>
      <c r="C873" s="447"/>
      <c r="D873" s="436"/>
      <c r="E873" s="436"/>
      <c r="F873" s="436"/>
      <c r="G873" s="436"/>
      <c r="H873" s="436"/>
      <c r="I873" s="436"/>
      <c r="J873" s="436"/>
      <c r="K873" s="436"/>
      <c r="L873" s="436"/>
      <c r="M873" s="436"/>
      <c r="N873" s="436"/>
      <c r="O873" s="436"/>
      <c r="P873" s="436"/>
      <c r="Q873" s="436"/>
      <c r="R873" s="436"/>
      <c r="S873" s="436"/>
      <c r="T873" s="436"/>
      <c r="U873" s="436"/>
      <c r="V873" s="436"/>
      <c r="W873" s="436"/>
      <c r="X873" s="436"/>
      <c r="Y873" s="436"/>
      <c r="Z873" s="436"/>
    </row>
    <row r="874" spans="1:26" ht="12.75" customHeight="1">
      <c r="A874" s="436"/>
      <c r="B874" s="446"/>
      <c r="C874" s="447"/>
      <c r="D874" s="436"/>
      <c r="E874" s="436"/>
      <c r="F874" s="436"/>
      <c r="G874" s="436"/>
      <c r="H874" s="436"/>
      <c r="I874" s="436"/>
      <c r="J874" s="436"/>
      <c r="K874" s="436"/>
      <c r="L874" s="436"/>
      <c r="M874" s="436"/>
      <c r="N874" s="436"/>
      <c r="O874" s="436"/>
      <c r="P874" s="436"/>
      <c r="Q874" s="436"/>
      <c r="R874" s="436"/>
      <c r="S874" s="436"/>
      <c r="T874" s="436"/>
      <c r="U874" s="436"/>
      <c r="V874" s="436"/>
      <c r="W874" s="436"/>
      <c r="X874" s="436"/>
      <c r="Y874" s="436"/>
      <c r="Z874" s="436"/>
    </row>
    <row r="875" spans="1:26" ht="12.75" customHeight="1">
      <c r="A875" s="436"/>
      <c r="B875" s="446"/>
      <c r="C875" s="447"/>
      <c r="D875" s="436"/>
      <c r="E875" s="436"/>
      <c r="F875" s="436"/>
      <c r="G875" s="436"/>
      <c r="H875" s="436"/>
      <c r="I875" s="436"/>
      <c r="J875" s="436"/>
      <c r="K875" s="436"/>
      <c r="L875" s="436"/>
      <c r="M875" s="436"/>
      <c r="N875" s="436"/>
      <c r="O875" s="436"/>
      <c r="P875" s="436"/>
      <c r="Q875" s="436"/>
      <c r="R875" s="436"/>
      <c r="S875" s="436"/>
      <c r="T875" s="436"/>
      <c r="U875" s="436"/>
      <c r="V875" s="436"/>
      <c r="W875" s="436"/>
      <c r="X875" s="436"/>
      <c r="Y875" s="436"/>
      <c r="Z875" s="436"/>
    </row>
    <row r="876" spans="1:26" ht="12.75" customHeight="1">
      <c r="A876" s="436"/>
      <c r="B876" s="446"/>
      <c r="C876" s="447"/>
      <c r="D876" s="436"/>
      <c r="E876" s="436"/>
      <c r="F876" s="436"/>
      <c r="G876" s="436"/>
      <c r="H876" s="436"/>
      <c r="I876" s="436"/>
      <c r="J876" s="436"/>
      <c r="K876" s="436"/>
      <c r="L876" s="436"/>
      <c r="M876" s="436"/>
      <c r="N876" s="436"/>
      <c r="O876" s="436"/>
      <c r="P876" s="436"/>
      <c r="Q876" s="436"/>
      <c r="R876" s="436"/>
      <c r="S876" s="436"/>
      <c r="T876" s="436"/>
      <c r="U876" s="436"/>
      <c r="V876" s="436"/>
      <c r="W876" s="436"/>
      <c r="X876" s="436"/>
      <c r="Y876" s="436"/>
      <c r="Z876" s="436"/>
    </row>
    <row r="877" spans="1:26" ht="12.75" customHeight="1">
      <c r="A877" s="436"/>
      <c r="B877" s="446"/>
      <c r="C877" s="447"/>
      <c r="D877" s="436"/>
      <c r="E877" s="436"/>
      <c r="F877" s="436"/>
      <c r="G877" s="436"/>
      <c r="H877" s="436"/>
      <c r="I877" s="436"/>
      <c r="J877" s="436"/>
      <c r="K877" s="436"/>
      <c r="L877" s="436"/>
      <c r="M877" s="436"/>
      <c r="N877" s="436"/>
      <c r="O877" s="436"/>
      <c r="P877" s="436"/>
      <c r="Q877" s="436"/>
      <c r="R877" s="436"/>
      <c r="S877" s="436"/>
      <c r="T877" s="436"/>
      <c r="U877" s="436"/>
      <c r="V877" s="436"/>
      <c r="W877" s="436"/>
      <c r="X877" s="436"/>
      <c r="Y877" s="436"/>
      <c r="Z877" s="436"/>
    </row>
    <row r="878" spans="1:26" ht="12.75" customHeight="1">
      <c r="A878" s="436"/>
      <c r="B878" s="446"/>
      <c r="C878" s="447"/>
      <c r="D878" s="436"/>
      <c r="E878" s="436"/>
      <c r="F878" s="436"/>
      <c r="G878" s="436"/>
      <c r="H878" s="436"/>
      <c r="I878" s="436"/>
      <c r="J878" s="436"/>
      <c r="K878" s="436"/>
      <c r="L878" s="436"/>
      <c r="M878" s="436"/>
      <c r="N878" s="436"/>
      <c r="O878" s="436"/>
      <c r="P878" s="436"/>
      <c r="Q878" s="436"/>
      <c r="R878" s="436"/>
      <c r="S878" s="436"/>
      <c r="T878" s="436"/>
      <c r="U878" s="436"/>
      <c r="V878" s="436"/>
      <c r="W878" s="436"/>
      <c r="X878" s="436"/>
      <c r="Y878" s="436"/>
      <c r="Z878" s="436"/>
    </row>
    <row r="879" spans="1:26" ht="12.75" customHeight="1">
      <c r="A879" s="436"/>
      <c r="B879" s="446"/>
      <c r="C879" s="447"/>
      <c r="D879" s="436"/>
      <c r="E879" s="436"/>
      <c r="F879" s="436"/>
      <c r="G879" s="436"/>
      <c r="H879" s="436"/>
      <c r="I879" s="436"/>
      <c r="J879" s="436"/>
      <c r="K879" s="436"/>
      <c r="L879" s="436"/>
      <c r="M879" s="436"/>
      <c r="N879" s="436"/>
      <c r="O879" s="436"/>
      <c r="P879" s="436"/>
      <c r="Q879" s="436"/>
      <c r="R879" s="436"/>
      <c r="S879" s="436"/>
      <c r="T879" s="436"/>
      <c r="U879" s="436"/>
      <c r="V879" s="436"/>
      <c r="W879" s="436"/>
      <c r="X879" s="436"/>
      <c r="Y879" s="436"/>
      <c r="Z879" s="436"/>
    </row>
    <row r="880" spans="1:26" ht="12.75" customHeight="1">
      <c r="A880" s="436"/>
      <c r="B880" s="446"/>
      <c r="C880" s="447"/>
      <c r="D880" s="436"/>
      <c r="E880" s="436"/>
      <c r="F880" s="436"/>
      <c r="G880" s="436"/>
      <c r="H880" s="436"/>
      <c r="I880" s="436"/>
      <c r="J880" s="436"/>
      <c r="K880" s="436"/>
      <c r="L880" s="436"/>
      <c r="M880" s="436"/>
      <c r="N880" s="436"/>
      <c r="O880" s="436"/>
      <c r="P880" s="436"/>
      <c r="Q880" s="436"/>
      <c r="R880" s="436"/>
      <c r="S880" s="436"/>
      <c r="T880" s="436"/>
      <c r="U880" s="436"/>
      <c r="V880" s="436"/>
      <c r="W880" s="436"/>
      <c r="X880" s="436"/>
      <c r="Y880" s="436"/>
      <c r="Z880" s="436"/>
    </row>
    <row r="881" spans="1:26" ht="12.75" customHeight="1">
      <c r="A881" s="436"/>
      <c r="B881" s="446"/>
      <c r="C881" s="447"/>
      <c r="D881" s="436"/>
      <c r="E881" s="436"/>
      <c r="F881" s="436"/>
      <c r="G881" s="436"/>
      <c r="H881" s="436"/>
      <c r="I881" s="436"/>
      <c r="J881" s="436"/>
      <c r="K881" s="436"/>
      <c r="L881" s="436"/>
      <c r="M881" s="436"/>
      <c r="N881" s="436"/>
      <c r="O881" s="436"/>
      <c r="P881" s="436"/>
      <c r="Q881" s="436"/>
      <c r="R881" s="436"/>
      <c r="S881" s="436"/>
      <c r="T881" s="436"/>
      <c r="U881" s="436"/>
      <c r="V881" s="436"/>
      <c r="W881" s="436"/>
      <c r="X881" s="436"/>
      <c r="Y881" s="436"/>
      <c r="Z881" s="436"/>
    </row>
    <row r="882" spans="1:26" ht="12.75" customHeight="1">
      <c r="A882" s="436"/>
      <c r="B882" s="446"/>
      <c r="C882" s="447"/>
      <c r="D882" s="436"/>
      <c r="E882" s="436"/>
      <c r="F882" s="436"/>
      <c r="G882" s="436"/>
      <c r="H882" s="436"/>
      <c r="I882" s="436"/>
      <c r="J882" s="436"/>
      <c r="K882" s="436"/>
      <c r="L882" s="436"/>
      <c r="M882" s="436"/>
      <c r="N882" s="436"/>
      <c r="O882" s="436"/>
      <c r="P882" s="436"/>
      <c r="Q882" s="436"/>
      <c r="R882" s="436"/>
      <c r="S882" s="436"/>
      <c r="T882" s="436"/>
      <c r="U882" s="436"/>
      <c r="V882" s="436"/>
      <c r="W882" s="436"/>
      <c r="X882" s="436"/>
      <c r="Y882" s="436"/>
      <c r="Z882" s="436"/>
    </row>
    <row r="883" spans="1:26" ht="12.75" customHeight="1">
      <c r="A883" s="436"/>
      <c r="B883" s="446"/>
      <c r="C883" s="447"/>
      <c r="D883" s="436"/>
      <c r="E883" s="436"/>
      <c r="F883" s="436"/>
      <c r="G883" s="436"/>
      <c r="H883" s="436"/>
      <c r="I883" s="436"/>
      <c r="J883" s="436"/>
      <c r="K883" s="436"/>
      <c r="L883" s="436"/>
      <c r="M883" s="436"/>
      <c r="N883" s="436"/>
      <c r="O883" s="436"/>
      <c r="P883" s="436"/>
      <c r="Q883" s="436"/>
      <c r="R883" s="436"/>
      <c r="S883" s="436"/>
      <c r="T883" s="436"/>
      <c r="U883" s="436"/>
      <c r="V883" s="436"/>
      <c r="W883" s="436"/>
      <c r="X883" s="436"/>
      <c r="Y883" s="436"/>
      <c r="Z883" s="436"/>
    </row>
    <row r="884" spans="1:26" ht="12.75" customHeight="1">
      <c r="A884" s="436"/>
      <c r="B884" s="446"/>
      <c r="C884" s="447"/>
      <c r="D884" s="436"/>
      <c r="E884" s="436"/>
      <c r="F884" s="436"/>
      <c r="G884" s="436"/>
      <c r="H884" s="436"/>
      <c r="I884" s="436"/>
      <c r="J884" s="436"/>
      <c r="K884" s="436"/>
      <c r="L884" s="436"/>
      <c r="M884" s="436"/>
      <c r="N884" s="436"/>
      <c r="O884" s="436"/>
      <c r="P884" s="436"/>
      <c r="Q884" s="436"/>
      <c r="R884" s="436"/>
      <c r="S884" s="436"/>
      <c r="T884" s="436"/>
      <c r="U884" s="436"/>
      <c r="V884" s="436"/>
      <c r="W884" s="436"/>
      <c r="X884" s="436"/>
      <c r="Y884" s="436"/>
      <c r="Z884" s="436"/>
    </row>
    <row r="885" spans="1:26" ht="12.75" customHeight="1">
      <c r="A885" s="436"/>
      <c r="B885" s="446"/>
      <c r="C885" s="447"/>
      <c r="D885" s="436"/>
      <c r="E885" s="436"/>
      <c r="F885" s="436"/>
      <c r="G885" s="436"/>
      <c r="H885" s="436"/>
      <c r="I885" s="436"/>
      <c r="J885" s="436"/>
      <c r="K885" s="436"/>
      <c r="L885" s="436"/>
      <c r="M885" s="436"/>
      <c r="N885" s="436"/>
      <c r="O885" s="436"/>
      <c r="P885" s="436"/>
      <c r="Q885" s="436"/>
      <c r="R885" s="436"/>
      <c r="S885" s="436"/>
      <c r="T885" s="436"/>
      <c r="U885" s="436"/>
      <c r="V885" s="436"/>
      <c r="W885" s="436"/>
      <c r="X885" s="436"/>
      <c r="Y885" s="436"/>
      <c r="Z885" s="436"/>
    </row>
    <row r="886" spans="1:26" ht="12.75" customHeight="1">
      <c r="A886" s="436"/>
      <c r="B886" s="446"/>
      <c r="C886" s="447"/>
      <c r="D886" s="436"/>
      <c r="E886" s="436"/>
      <c r="F886" s="436"/>
      <c r="G886" s="436"/>
      <c r="H886" s="436"/>
      <c r="I886" s="436"/>
      <c r="J886" s="436"/>
      <c r="K886" s="436"/>
      <c r="L886" s="436"/>
      <c r="M886" s="436"/>
      <c r="N886" s="436"/>
      <c r="O886" s="436"/>
      <c r="P886" s="436"/>
      <c r="Q886" s="436"/>
      <c r="R886" s="436"/>
      <c r="S886" s="436"/>
      <c r="T886" s="436"/>
      <c r="U886" s="436"/>
      <c r="V886" s="436"/>
      <c r="W886" s="436"/>
      <c r="X886" s="436"/>
      <c r="Y886" s="436"/>
      <c r="Z886" s="436"/>
    </row>
    <row r="887" spans="1:26" ht="12.75" customHeight="1">
      <c r="A887" s="436"/>
      <c r="B887" s="446"/>
      <c r="C887" s="447"/>
      <c r="D887" s="436"/>
      <c r="E887" s="436"/>
      <c r="F887" s="436"/>
      <c r="G887" s="436"/>
      <c r="H887" s="436"/>
      <c r="I887" s="436"/>
      <c r="J887" s="436"/>
      <c r="K887" s="436"/>
      <c r="L887" s="436"/>
      <c r="M887" s="436"/>
      <c r="N887" s="436"/>
      <c r="O887" s="436"/>
      <c r="P887" s="436"/>
      <c r="Q887" s="436"/>
      <c r="R887" s="436"/>
      <c r="S887" s="436"/>
      <c r="T887" s="436"/>
      <c r="U887" s="436"/>
      <c r="V887" s="436"/>
      <c r="W887" s="436"/>
      <c r="X887" s="436"/>
      <c r="Y887" s="436"/>
      <c r="Z887" s="436"/>
    </row>
    <row r="888" spans="1:26" ht="12.75" customHeight="1">
      <c r="A888" s="436"/>
      <c r="B888" s="446"/>
      <c r="C888" s="447"/>
      <c r="D888" s="436"/>
      <c r="E888" s="436"/>
      <c r="F888" s="436"/>
      <c r="G888" s="436"/>
      <c r="H888" s="436"/>
      <c r="I888" s="436"/>
      <c r="J888" s="436"/>
      <c r="K888" s="436"/>
      <c r="L888" s="436"/>
      <c r="M888" s="436"/>
      <c r="N888" s="436"/>
      <c r="O888" s="436"/>
      <c r="P888" s="436"/>
      <c r="Q888" s="436"/>
      <c r="R888" s="436"/>
      <c r="S888" s="436"/>
      <c r="T888" s="436"/>
      <c r="U888" s="436"/>
      <c r="V888" s="436"/>
      <c r="W888" s="436"/>
      <c r="X888" s="436"/>
      <c r="Y888" s="436"/>
      <c r="Z888" s="436"/>
    </row>
    <row r="889" spans="1:26" ht="12.75" customHeight="1">
      <c r="A889" s="436"/>
      <c r="B889" s="446"/>
      <c r="C889" s="447"/>
      <c r="D889" s="436"/>
      <c r="E889" s="436"/>
      <c r="F889" s="436"/>
      <c r="G889" s="436"/>
      <c r="H889" s="436"/>
      <c r="I889" s="436"/>
      <c r="J889" s="436"/>
      <c r="K889" s="436"/>
      <c r="L889" s="436"/>
      <c r="M889" s="436"/>
      <c r="N889" s="436"/>
      <c r="O889" s="436"/>
      <c r="P889" s="436"/>
      <c r="Q889" s="436"/>
      <c r="R889" s="436"/>
      <c r="S889" s="436"/>
      <c r="T889" s="436"/>
      <c r="U889" s="436"/>
      <c r="V889" s="436"/>
      <c r="W889" s="436"/>
      <c r="X889" s="436"/>
      <c r="Y889" s="436"/>
      <c r="Z889" s="436"/>
    </row>
    <row r="890" spans="1:26" ht="12.75" customHeight="1">
      <c r="A890" s="436"/>
      <c r="B890" s="446"/>
      <c r="C890" s="447"/>
      <c r="D890" s="436"/>
      <c r="E890" s="436"/>
      <c r="F890" s="436"/>
      <c r="G890" s="436"/>
      <c r="H890" s="436"/>
      <c r="I890" s="436"/>
      <c r="J890" s="436"/>
      <c r="K890" s="436"/>
      <c r="L890" s="436"/>
      <c r="M890" s="436"/>
      <c r="N890" s="436"/>
      <c r="O890" s="436"/>
      <c r="P890" s="436"/>
      <c r="Q890" s="436"/>
      <c r="R890" s="436"/>
      <c r="S890" s="436"/>
      <c r="T890" s="436"/>
      <c r="U890" s="436"/>
      <c r="V890" s="436"/>
      <c r="W890" s="436"/>
      <c r="X890" s="436"/>
      <c r="Y890" s="436"/>
      <c r="Z890" s="436"/>
    </row>
    <row r="891" spans="1:26" ht="12.75" customHeight="1">
      <c r="A891" s="436"/>
      <c r="B891" s="446"/>
      <c r="C891" s="447"/>
      <c r="D891" s="436"/>
      <c r="E891" s="436"/>
      <c r="F891" s="436"/>
      <c r="G891" s="436"/>
      <c r="H891" s="436"/>
      <c r="I891" s="436"/>
      <c r="J891" s="436"/>
      <c r="K891" s="436"/>
      <c r="L891" s="436"/>
      <c r="M891" s="436"/>
      <c r="N891" s="436"/>
      <c r="O891" s="436"/>
      <c r="P891" s="436"/>
      <c r="Q891" s="436"/>
      <c r="R891" s="436"/>
      <c r="S891" s="436"/>
      <c r="T891" s="436"/>
      <c r="U891" s="436"/>
      <c r="V891" s="436"/>
      <c r="W891" s="436"/>
      <c r="X891" s="436"/>
      <c r="Y891" s="436"/>
      <c r="Z891" s="436"/>
    </row>
    <row r="892" spans="1:26" ht="12.75" customHeight="1">
      <c r="A892" s="436"/>
      <c r="B892" s="446"/>
      <c r="C892" s="447"/>
      <c r="D892" s="436"/>
      <c r="E892" s="436"/>
      <c r="F892" s="436"/>
      <c r="G892" s="436"/>
      <c r="H892" s="436"/>
      <c r="I892" s="436"/>
      <c r="J892" s="436"/>
      <c r="K892" s="436"/>
      <c r="L892" s="436"/>
      <c r="M892" s="436"/>
      <c r="N892" s="436"/>
      <c r="O892" s="436"/>
      <c r="P892" s="436"/>
      <c r="Q892" s="436"/>
      <c r="R892" s="436"/>
      <c r="S892" s="436"/>
      <c r="T892" s="436"/>
      <c r="U892" s="436"/>
      <c r="V892" s="436"/>
      <c r="W892" s="436"/>
      <c r="X892" s="436"/>
      <c r="Y892" s="436"/>
      <c r="Z892" s="436"/>
    </row>
    <row r="893" spans="1:26" ht="12.75" customHeight="1">
      <c r="A893" s="436"/>
      <c r="B893" s="446"/>
      <c r="C893" s="447"/>
      <c r="D893" s="436"/>
      <c r="E893" s="436"/>
      <c r="F893" s="436"/>
      <c r="G893" s="436"/>
      <c r="H893" s="436"/>
      <c r="I893" s="436"/>
      <c r="J893" s="436"/>
      <c r="K893" s="436"/>
      <c r="L893" s="436"/>
      <c r="M893" s="436"/>
      <c r="N893" s="436"/>
      <c r="O893" s="436"/>
      <c r="P893" s="436"/>
      <c r="Q893" s="436"/>
      <c r="R893" s="436"/>
      <c r="S893" s="436"/>
      <c r="T893" s="436"/>
      <c r="U893" s="436"/>
      <c r="V893" s="436"/>
      <c r="W893" s="436"/>
      <c r="X893" s="436"/>
      <c r="Y893" s="436"/>
      <c r="Z893" s="436"/>
    </row>
    <row r="894" spans="1:26" ht="12.75" customHeight="1">
      <c r="A894" s="436"/>
      <c r="B894" s="446"/>
      <c r="C894" s="447"/>
      <c r="D894" s="436"/>
      <c r="E894" s="436"/>
      <c r="F894" s="436"/>
      <c r="G894" s="436"/>
      <c r="H894" s="436"/>
      <c r="I894" s="436"/>
      <c r="J894" s="436"/>
      <c r="K894" s="436"/>
      <c r="L894" s="436"/>
      <c r="M894" s="436"/>
      <c r="N894" s="436"/>
      <c r="O894" s="436"/>
      <c r="P894" s="436"/>
      <c r="Q894" s="436"/>
      <c r="R894" s="436"/>
      <c r="S894" s="436"/>
      <c r="T894" s="436"/>
      <c r="U894" s="436"/>
      <c r="V894" s="436"/>
      <c r="W894" s="436"/>
      <c r="X894" s="436"/>
      <c r="Y894" s="436"/>
      <c r="Z894" s="436"/>
    </row>
    <row r="895" spans="1:26" ht="12.75" customHeight="1">
      <c r="A895" s="436"/>
      <c r="B895" s="446"/>
      <c r="C895" s="447"/>
      <c r="D895" s="436"/>
      <c r="E895" s="436"/>
      <c r="F895" s="436"/>
      <c r="G895" s="436"/>
      <c r="H895" s="436"/>
      <c r="I895" s="436"/>
      <c r="J895" s="436"/>
      <c r="K895" s="436"/>
      <c r="L895" s="436"/>
      <c r="M895" s="436"/>
      <c r="N895" s="436"/>
      <c r="O895" s="436"/>
      <c r="P895" s="436"/>
      <c r="Q895" s="436"/>
      <c r="R895" s="436"/>
      <c r="S895" s="436"/>
      <c r="T895" s="436"/>
      <c r="U895" s="436"/>
      <c r="V895" s="436"/>
      <c r="W895" s="436"/>
      <c r="X895" s="436"/>
      <c r="Y895" s="436"/>
      <c r="Z895" s="436"/>
    </row>
    <row r="896" spans="1:26" ht="12.75" customHeight="1">
      <c r="A896" s="436"/>
      <c r="B896" s="446"/>
      <c r="C896" s="447"/>
      <c r="D896" s="436"/>
      <c r="E896" s="436"/>
      <c r="F896" s="436"/>
      <c r="G896" s="436"/>
      <c r="H896" s="436"/>
      <c r="I896" s="436"/>
      <c r="J896" s="436"/>
      <c r="K896" s="436"/>
      <c r="L896" s="436"/>
      <c r="M896" s="436"/>
      <c r="N896" s="436"/>
      <c r="O896" s="436"/>
      <c r="P896" s="436"/>
      <c r="Q896" s="436"/>
      <c r="R896" s="436"/>
      <c r="S896" s="436"/>
      <c r="T896" s="436"/>
      <c r="U896" s="436"/>
      <c r="V896" s="436"/>
      <c r="W896" s="436"/>
      <c r="X896" s="436"/>
      <c r="Y896" s="436"/>
      <c r="Z896" s="436"/>
    </row>
    <row r="897" spans="1:26" ht="12.75" customHeight="1">
      <c r="A897" s="436"/>
      <c r="B897" s="446"/>
      <c r="C897" s="447"/>
      <c r="D897" s="436"/>
      <c r="E897" s="436"/>
      <c r="F897" s="436"/>
      <c r="G897" s="436"/>
      <c r="H897" s="436"/>
      <c r="I897" s="436"/>
      <c r="J897" s="436"/>
      <c r="K897" s="436"/>
      <c r="L897" s="436"/>
      <c r="M897" s="436"/>
      <c r="N897" s="436"/>
      <c r="O897" s="436"/>
      <c r="P897" s="436"/>
      <c r="Q897" s="436"/>
      <c r="R897" s="436"/>
      <c r="S897" s="436"/>
      <c r="T897" s="436"/>
      <c r="U897" s="436"/>
      <c r="V897" s="436"/>
      <c r="W897" s="436"/>
      <c r="X897" s="436"/>
      <c r="Y897" s="436"/>
      <c r="Z897" s="436"/>
    </row>
    <row r="898" spans="1:26" ht="12.75" customHeight="1">
      <c r="A898" s="436"/>
      <c r="B898" s="446"/>
      <c r="C898" s="447"/>
      <c r="D898" s="436"/>
      <c r="E898" s="436"/>
      <c r="F898" s="436"/>
      <c r="G898" s="436"/>
      <c r="H898" s="436"/>
      <c r="I898" s="436"/>
      <c r="J898" s="436"/>
      <c r="K898" s="436"/>
      <c r="L898" s="436"/>
      <c r="M898" s="436"/>
      <c r="N898" s="436"/>
      <c r="O898" s="436"/>
      <c r="P898" s="436"/>
      <c r="Q898" s="436"/>
      <c r="R898" s="436"/>
      <c r="S898" s="436"/>
      <c r="T898" s="436"/>
      <c r="U898" s="436"/>
      <c r="V898" s="436"/>
      <c r="W898" s="436"/>
      <c r="X898" s="436"/>
      <c r="Y898" s="436"/>
      <c r="Z898" s="436"/>
    </row>
    <row r="899" spans="1:26" ht="12.75" customHeight="1">
      <c r="A899" s="436"/>
      <c r="B899" s="446"/>
      <c r="C899" s="447"/>
      <c r="D899" s="436"/>
      <c r="E899" s="436"/>
      <c r="F899" s="436"/>
      <c r="G899" s="436"/>
      <c r="H899" s="436"/>
      <c r="I899" s="436"/>
      <c r="J899" s="436"/>
      <c r="K899" s="436"/>
      <c r="L899" s="436"/>
      <c r="M899" s="436"/>
      <c r="N899" s="436"/>
      <c r="O899" s="436"/>
      <c r="P899" s="436"/>
      <c r="Q899" s="436"/>
      <c r="R899" s="436"/>
      <c r="S899" s="436"/>
      <c r="T899" s="436"/>
      <c r="U899" s="436"/>
      <c r="V899" s="436"/>
      <c r="W899" s="436"/>
      <c r="X899" s="436"/>
      <c r="Y899" s="436"/>
      <c r="Z899" s="436"/>
    </row>
    <row r="900" spans="1:26" ht="12.75" customHeight="1">
      <c r="A900" s="436"/>
      <c r="B900" s="446"/>
      <c r="C900" s="447"/>
      <c r="D900" s="436"/>
      <c r="E900" s="436"/>
      <c r="F900" s="436"/>
      <c r="G900" s="436"/>
      <c r="H900" s="436"/>
      <c r="I900" s="436"/>
      <c r="J900" s="436"/>
      <c r="K900" s="436"/>
      <c r="L900" s="436"/>
      <c r="M900" s="436"/>
      <c r="N900" s="436"/>
      <c r="O900" s="436"/>
      <c r="P900" s="436"/>
      <c r="Q900" s="436"/>
      <c r="R900" s="436"/>
      <c r="S900" s="436"/>
      <c r="T900" s="436"/>
      <c r="U900" s="436"/>
      <c r="V900" s="436"/>
      <c r="W900" s="436"/>
      <c r="X900" s="436"/>
      <c r="Y900" s="436"/>
      <c r="Z900" s="436"/>
    </row>
    <row r="901" spans="1:26" ht="12.75" customHeight="1">
      <c r="A901" s="436"/>
      <c r="B901" s="446"/>
      <c r="C901" s="447"/>
      <c r="D901" s="436"/>
      <c r="E901" s="436"/>
      <c r="F901" s="436"/>
      <c r="G901" s="436"/>
      <c r="H901" s="436"/>
      <c r="I901" s="436"/>
      <c r="J901" s="436"/>
      <c r="K901" s="436"/>
      <c r="L901" s="436"/>
      <c r="M901" s="436"/>
      <c r="N901" s="436"/>
      <c r="O901" s="436"/>
      <c r="P901" s="436"/>
      <c r="Q901" s="436"/>
      <c r="R901" s="436"/>
      <c r="S901" s="436"/>
      <c r="T901" s="436"/>
      <c r="U901" s="436"/>
      <c r="V901" s="436"/>
      <c r="W901" s="436"/>
      <c r="X901" s="436"/>
      <c r="Y901" s="436"/>
      <c r="Z901" s="436"/>
    </row>
    <row r="902" spans="1:26" ht="12.75" customHeight="1">
      <c r="A902" s="436"/>
      <c r="B902" s="446"/>
      <c r="C902" s="447"/>
      <c r="D902" s="436"/>
      <c r="E902" s="436"/>
      <c r="F902" s="436"/>
      <c r="G902" s="436"/>
      <c r="H902" s="436"/>
      <c r="I902" s="436"/>
      <c r="J902" s="436"/>
      <c r="K902" s="436"/>
      <c r="L902" s="436"/>
      <c r="M902" s="436"/>
      <c r="N902" s="436"/>
      <c r="O902" s="436"/>
      <c r="P902" s="436"/>
      <c r="Q902" s="436"/>
      <c r="R902" s="436"/>
      <c r="S902" s="436"/>
      <c r="T902" s="436"/>
      <c r="U902" s="436"/>
      <c r="V902" s="436"/>
      <c r="W902" s="436"/>
      <c r="X902" s="436"/>
      <c r="Y902" s="436"/>
      <c r="Z902" s="436"/>
    </row>
    <row r="903" spans="1:26" ht="12.75" customHeight="1">
      <c r="A903" s="436"/>
      <c r="B903" s="446"/>
      <c r="C903" s="447"/>
      <c r="D903" s="436"/>
      <c r="E903" s="436"/>
      <c r="F903" s="436"/>
      <c r="G903" s="436"/>
      <c r="H903" s="436"/>
      <c r="I903" s="436"/>
      <c r="J903" s="436"/>
      <c r="K903" s="436"/>
      <c r="L903" s="436"/>
      <c r="M903" s="436"/>
      <c r="N903" s="436"/>
      <c r="O903" s="436"/>
      <c r="P903" s="436"/>
      <c r="Q903" s="436"/>
      <c r="R903" s="436"/>
      <c r="S903" s="436"/>
      <c r="T903" s="436"/>
      <c r="U903" s="436"/>
      <c r="V903" s="436"/>
      <c r="W903" s="436"/>
      <c r="X903" s="436"/>
      <c r="Y903" s="436"/>
      <c r="Z903" s="436"/>
    </row>
    <row r="904" spans="1:26" ht="12.75" customHeight="1">
      <c r="A904" s="436"/>
      <c r="B904" s="446"/>
      <c r="C904" s="447"/>
      <c r="D904" s="436"/>
      <c r="E904" s="436"/>
      <c r="F904" s="436"/>
      <c r="G904" s="436"/>
      <c r="H904" s="436"/>
      <c r="I904" s="436"/>
      <c r="J904" s="436"/>
      <c r="K904" s="436"/>
      <c r="L904" s="436"/>
      <c r="M904" s="436"/>
      <c r="N904" s="436"/>
      <c r="O904" s="436"/>
      <c r="P904" s="436"/>
      <c r="Q904" s="436"/>
      <c r="R904" s="436"/>
      <c r="S904" s="436"/>
      <c r="T904" s="436"/>
      <c r="U904" s="436"/>
      <c r="V904" s="436"/>
      <c r="W904" s="436"/>
      <c r="X904" s="436"/>
      <c r="Y904" s="436"/>
      <c r="Z904" s="436"/>
    </row>
    <row r="905" spans="1:26" ht="12.75" customHeight="1">
      <c r="A905" s="436"/>
      <c r="B905" s="446"/>
      <c r="C905" s="447"/>
      <c r="D905" s="436"/>
      <c r="E905" s="436"/>
      <c r="F905" s="436"/>
      <c r="G905" s="436"/>
      <c r="H905" s="436"/>
      <c r="I905" s="436"/>
      <c r="J905" s="436"/>
      <c r="K905" s="436"/>
      <c r="L905" s="436"/>
      <c r="M905" s="436"/>
      <c r="N905" s="436"/>
      <c r="O905" s="436"/>
      <c r="P905" s="436"/>
      <c r="Q905" s="436"/>
      <c r="R905" s="436"/>
      <c r="S905" s="436"/>
      <c r="T905" s="436"/>
      <c r="U905" s="436"/>
      <c r="V905" s="436"/>
      <c r="W905" s="436"/>
      <c r="X905" s="436"/>
      <c r="Y905" s="436"/>
      <c r="Z905" s="436"/>
    </row>
    <row r="906" spans="1:26" ht="12.75" customHeight="1">
      <c r="A906" s="436"/>
      <c r="B906" s="446"/>
      <c r="C906" s="447"/>
      <c r="D906" s="436"/>
      <c r="E906" s="436"/>
      <c r="F906" s="436"/>
      <c r="G906" s="436"/>
      <c r="H906" s="436"/>
      <c r="I906" s="436"/>
      <c r="J906" s="436"/>
      <c r="K906" s="436"/>
      <c r="L906" s="436"/>
      <c r="M906" s="436"/>
      <c r="N906" s="436"/>
      <c r="O906" s="436"/>
      <c r="P906" s="436"/>
      <c r="Q906" s="436"/>
      <c r="R906" s="436"/>
      <c r="S906" s="436"/>
      <c r="T906" s="436"/>
      <c r="U906" s="436"/>
      <c r="V906" s="436"/>
      <c r="W906" s="436"/>
      <c r="X906" s="436"/>
      <c r="Y906" s="436"/>
      <c r="Z906" s="436"/>
    </row>
    <row r="907" spans="1:26" ht="12.75" customHeight="1">
      <c r="A907" s="436"/>
      <c r="B907" s="446"/>
      <c r="C907" s="447"/>
      <c r="D907" s="436"/>
      <c r="E907" s="436"/>
      <c r="F907" s="436"/>
      <c r="G907" s="436"/>
      <c r="H907" s="436"/>
      <c r="I907" s="436"/>
      <c r="J907" s="436"/>
      <c r="K907" s="436"/>
      <c r="L907" s="436"/>
      <c r="M907" s="436"/>
      <c r="N907" s="436"/>
      <c r="O907" s="436"/>
      <c r="P907" s="436"/>
      <c r="Q907" s="436"/>
      <c r="R907" s="436"/>
      <c r="S907" s="436"/>
      <c r="T907" s="436"/>
      <c r="U907" s="436"/>
      <c r="V907" s="436"/>
      <c r="W907" s="436"/>
      <c r="X907" s="436"/>
      <c r="Y907" s="436"/>
      <c r="Z907" s="436"/>
    </row>
    <row r="908" spans="1:26" ht="12.75" customHeight="1">
      <c r="A908" s="436"/>
      <c r="B908" s="446"/>
      <c r="C908" s="447"/>
      <c r="D908" s="436"/>
      <c r="E908" s="436"/>
      <c r="F908" s="436"/>
      <c r="G908" s="436"/>
      <c r="H908" s="436"/>
      <c r="I908" s="436"/>
      <c r="J908" s="436"/>
      <c r="K908" s="436"/>
      <c r="L908" s="436"/>
      <c r="M908" s="436"/>
      <c r="N908" s="436"/>
      <c r="O908" s="436"/>
      <c r="P908" s="436"/>
      <c r="Q908" s="436"/>
      <c r="R908" s="436"/>
      <c r="S908" s="436"/>
      <c r="T908" s="436"/>
      <c r="U908" s="436"/>
      <c r="V908" s="436"/>
      <c r="W908" s="436"/>
      <c r="X908" s="436"/>
      <c r="Y908" s="436"/>
      <c r="Z908" s="436"/>
    </row>
    <row r="909" spans="1:26" ht="12.75" customHeight="1">
      <c r="A909" s="436"/>
      <c r="B909" s="446"/>
      <c r="C909" s="447"/>
      <c r="D909" s="436"/>
      <c r="E909" s="436"/>
      <c r="F909" s="436"/>
      <c r="G909" s="436"/>
      <c r="H909" s="436"/>
      <c r="I909" s="436"/>
      <c r="J909" s="436"/>
      <c r="K909" s="436"/>
      <c r="L909" s="436"/>
      <c r="M909" s="436"/>
      <c r="N909" s="436"/>
      <c r="O909" s="436"/>
      <c r="P909" s="436"/>
      <c r="Q909" s="436"/>
      <c r="R909" s="436"/>
      <c r="S909" s="436"/>
      <c r="T909" s="436"/>
      <c r="U909" s="436"/>
      <c r="V909" s="436"/>
      <c r="W909" s="436"/>
      <c r="X909" s="436"/>
      <c r="Y909" s="436"/>
      <c r="Z909" s="436"/>
    </row>
    <row r="910" spans="1:26" ht="12.75" customHeight="1">
      <c r="A910" s="436"/>
      <c r="B910" s="446"/>
      <c r="C910" s="447"/>
      <c r="D910" s="436"/>
      <c r="E910" s="436"/>
      <c r="F910" s="436"/>
      <c r="G910" s="436"/>
      <c r="H910" s="436"/>
      <c r="I910" s="436"/>
      <c r="J910" s="436"/>
      <c r="K910" s="436"/>
      <c r="L910" s="436"/>
      <c r="M910" s="436"/>
      <c r="N910" s="436"/>
      <c r="O910" s="436"/>
      <c r="P910" s="436"/>
      <c r="Q910" s="436"/>
      <c r="R910" s="436"/>
      <c r="S910" s="436"/>
      <c r="T910" s="436"/>
      <c r="U910" s="436"/>
      <c r="V910" s="436"/>
      <c r="W910" s="436"/>
      <c r="X910" s="436"/>
      <c r="Y910" s="436"/>
      <c r="Z910" s="436"/>
    </row>
    <row r="911" spans="1:26" ht="12.75" customHeight="1">
      <c r="A911" s="436"/>
      <c r="B911" s="446"/>
      <c r="C911" s="447"/>
      <c r="D911" s="436"/>
      <c r="E911" s="436"/>
      <c r="F911" s="436"/>
      <c r="G911" s="436"/>
      <c r="H911" s="436"/>
      <c r="I911" s="436"/>
      <c r="J911" s="436"/>
      <c r="K911" s="436"/>
      <c r="L911" s="436"/>
      <c r="M911" s="436"/>
      <c r="N911" s="436"/>
      <c r="O911" s="436"/>
      <c r="P911" s="436"/>
      <c r="Q911" s="436"/>
      <c r="R911" s="436"/>
      <c r="S911" s="436"/>
      <c r="T911" s="436"/>
      <c r="U911" s="436"/>
      <c r="V911" s="436"/>
      <c r="W911" s="436"/>
      <c r="X911" s="436"/>
      <c r="Y911" s="436"/>
      <c r="Z911" s="436"/>
    </row>
    <row r="912" spans="1:26" ht="12.75" customHeight="1">
      <c r="A912" s="436"/>
      <c r="B912" s="446"/>
      <c r="C912" s="447"/>
      <c r="D912" s="436"/>
      <c r="E912" s="436"/>
      <c r="F912" s="436"/>
      <c r="G912" s="436"/>
      <c r="H912" s="436"/>
      <c r="I912" s="436"/>
      <c r="J912" s="436"/>
      <c r="K912" s="436"/>
      <c r="L912" s="436"/>
      <c r="M912" s="436"/>
      <c r="N912" s="436"/>
      <c r="O912" s="436"/>
      <c r="P912" s="436"/>
      <c r="Q912" s="436"/>
      <c r="R912" s="436"/>
      <c r="S912" s="436"/>
      <c r="T912" s="436"/>
      <c r="U912" s="436"/>
      <c r="V912" s="436"/>
      <c r="W912" s="436"/>
      <c r="X912" s="436"/>
      <c r="Y912" s="436"/>
      <c r="Z912" s="436"/>
    </row>
    <row r="913" spans="1:26" ht="12.75" customHeight="1">
      <c r="A913" s="436"/>
      <c r="B913" s="446"/>
      <c r="C913" s="447"/>
      <c r="D913" s="436"/>
      <c r="E913" s="436"/>
      <c r="F913" s="436"/>
      <c r="G913" s="436"/>
      <c r="H913" s="436"/>
      <c r="I913" s="436"/>
      <c r="J913" s="436"/>
      <c r="K913" s="436"/>
      <c r="L913" s="436"/>
      <c r="M913" s="436"/>
      <c r="N913" s="436"/>
      <c r="O913" s="436"/>
      <c r="P913" s="436"/>
      <c r="Q913" s="436"/>
      <c r="R913" s="436"/>
      <c r="S913" s="436"/>
      <c r="T913" s="436"/>
      <c r="U913" s="436"/>
      <c r="V913" s="436"/>
      <c r="W913" s="436"/>
      <c r="X913" s="436"/>
      <c r="Y913" s="436"/>
      <c r="Z913" s="436"/>
    </row>
    <row r="914" spans="1:26" ht="12.75" customHeight="1">
      <c r="A914" s="436"/>
      <c r="B914" s="446"/>
      <c r="C914" s="447"/>
      <c r="D914" s="436"/>
      <c r="E914" s="436"/>
      <c r="F914" s="436"/>
      <c r="G914" s="436"/>
      <c r="H914" s="436"/>
      <c r="I914" s="436"/>
      <c r="J914" s="436"/>
      <c r="K914" s="436"/>
      <c r="L914" s="436"/>
      <c r="M914" s="436"/>
      <c r="N914" s="436"/>
      <c r="O914" s="436"/>
      <c r="P914" s="436"/>
      <c r="Q914" s="436"/>
      <c r="R914" s="436"/>
      <c r="S914" s="436"/>
      <c r="T914" s="436"/>
      <c r="U914" s="436"/>
      <c r="V914" s="436"/>
      <c r="W914" s="436"/>
      <c r="X914" s="436"/>
      <c r="Y914" s="436"/>
      <c r="Z914" s="436"/>
    </row>
    <row r="915" spans="1:26" ht="12.75" customHeight="1">
      <c r="A915" s="436"/>
      <c r="B915" s="446"/>
      <c r="C915" s="447"/>
      <c r="D915" s="436"/>
      <c r="E915" s="436"/>
      <c r="F915" s="436"/>
      <c r="G915" s="436"/>
      <c r="H915" s="436"/>
      <c r="I915" s="436"/>
      <c r="J915" s="436"/>
      <c r="K915" s="436"/>
      <c r="L915" s="436"/>
      <c r="M915" s="436"/>
      <c r="N915" s="436"/>
      <c r="O915" s="436"/>
      <c r="P915" s="436"/>
      <c r="Q915" s="436"/>
      <c r="R915" s="436"/>
      <c r="S915" s="436"/>
      <c r="T915" s="436"/>
      <c r="U915" s="436"/>
      <c r="V915" s="436"/>
      <c r="W915" s="436"/>
      <c r="X915" s="436"/>
      <c r="Y915" s="436"/>
      <c r="Z915" s="436"/>
    </row>
    <row r="916" spans="1:26" ht="12.75" customHeight="1">
      <c r="A916" s="436"/>
      <c r="B916" s="446"/>
      <c r="C916" s="447"/>
      <c r="D916" s="436"/>
      <c r="E916" s="436"/>
      <c r="F916" s="436"/>
      <c r="G916" s="436"/>
      <c r="H916" s="436"/>
      <c r="I916" s="436"/>
      <c r="J916" s="436"/>
      <c r="K916" s="436"/>
      <c r="L916" s="436"/>
      <c r="M916" s="436"/>
      <c r="N916" s="436"/>
      <c r="O916" s="436"/>
      <c r="P916" s="436"/>
      <c r="Q916" s="436"/>
      <c r="R916" s="436"/>
      <c r="S916" s="436"/>
      <c r="T916" s="436"/>
      <c r="U916" s="436"/>
      <c r="V916" s="436"/>
      <c r="W916" s="436"/>
      <c r="X916" s="436"/>
      <c r="Y916" s="436"/>
      <c r="Z916" s="436"/>
    </row>
    <row r="917" spans="1:26" ht="12.75" customHeight="1">
      <c r="A917" s="436"/>
      <c r="B917" s="446"/>
      <c r="C917" s="447"/>
      <c r="D917" s="436"/>
      <c r="E917" s="436"/>
      <c r="F917" s="436"/>
      <c r="G917" s="436"/>
      <c r="H917" s="436"/>
      <c r="I917" s="436"/>
      <c r="J917" s="436"/>
      <c r="K917" s="436"/>
      <c r="L917" s="436"/>
      <c r="M917" s="436"/>
      <c r="N917" s="436"/>
      <c r="O917" s="436"/>
      <c r="P917" s="436"/>
      <c r="Q917" s="436"/>
      <c r="R917" s="436"/>
      <c r="S917" s="436"/>
      <c r="T917" s="436"/>
      <c r="U917" s="436"/>
      <c r="V917" s="436"/>
      <c r="W917" s="436"/>
      <c r="X917" s="436"/>
      <c r="Y917" s="436"/>
      <c r="Z917" s="436"/>
    </row>
    <row r="918" spans="1:26" ht="12.75" customHeight="1">
      <c r="A918" s="436"/>
      <c r="B918" s="446"/>
      <c r="C918" s="447"/>
      <c r="D918" s="436"/>
      <c r="E918" s="436"/>
      <c r="F918" s="436"/>
      <c r="G918" s="436"/>
      <c r="H918" s="436"/>
      <c r="I918" s="436"/>
      <c r="J918" s="436"/>
      <c r="K918" s="436"/>
      <c r="L918" s="436"/>
      <c r="M918" s="436"/>
      <c r="N918" s="436"/>
      <c r="O918" s="436"/>
      <c r="P918" s="436"/>
      <c r="Q918" s="436"/>
      <c r="R918" s="436"/>
      <c r="S918" s="436"/>
      <c r="T918" s="436"/>
      <c r="U918" s="436"/>
      <c r="V918" s="436"/>
      <c r="W918" s="436"/>
      <c r="X918" s="436"/>
      <c r="Y918" s="436"/>
      <c r="Z918" s="436"/>
    </row>
    <row r="919" spans="1:26" ht="12.75" customHeight="1">
      <c r="A919" s="436"/>
      <c r="B919" s="446"/>
      <c r="C919" s="447"/>
      <c r="D919" s="436"/>
      <c r="E919" s="436"/>
      <c r="F919" s="436"/>
      <c r="G919" s="436"/>
      <c r="H919" s="436"/>
      <c r="I919" s="436"/>
      <c r="J919" s="436"/>
      <c r="K919" s="436"/>
      <c r="L919" s="436"/>
      <c r="M919" s="436"/>
      <c r="N919" s="436"/>
      <c r="O919" s="436"/>
      <c r="P919" s="436"/>
      <c r="Q919" s="436"/>
      <c r="R919" s="436"/>
      <c r="S919" s="436"/>
      <c r="T919" s="436"/>
      <c r="U919" s="436"/>
      <c r="V919" s="436"/>
      <c r="W919" s="436"/>
      <c r="X919" s="436"/>
      <c r="Y919" s="436"/>
      <c r="Z919" s="436"/>
    </row>
    <row r="920" spans="1:26" ht="12.75" customHeight="1">
      <c r="A920" s="436"/>
      <c r="B920" s="446"/>
      <c r="C920" s="447"/>
      <c r="D920" s="436"/>
      <c r="E920" s="436"/>
      <c r="F920" s="436"/>
      <c r="G920" s="436"/>
      <c r="H920" s="436"/>
      <c r="I920" s="436"/>
      <c r="J920" s="436"/>
      <c r="K920" s="436"/>
      <c r="L920" s="436"/>
      <c r="M920" s="436"/>
      <c r="N920" s="436"/>
      <c r="O920" s="436"/>
      <c r="P920" s="436"/>
      <c r="Q920" s="436"/>
      <c r="R920" s="436"/>
      <c r="S920" s="436"/>
      <c r="T920" s="436"/>
      <c r="U920" s="436"/>
      <c r="V920" s="436"/>
      <c r="W920" s="436"/>
      <c r="X920" s="436"/>
      <c r="Y920" s="436"/>
      <c r="Z920" s="436"/>
    </row>
    <row r="921" spans="1:26" ht="12.75" customHeight="1">
      <c r="A921" s="436"/>
      <c r="B921" s="446"/>
      <c r="C921" s="447"/>
      <c r="D921" s="436"/>
      <c r="E921" s="436"/>
      <c r="F921" s="436"/>
      <c r="G921" s="436"/>
      <c r="H921" s="436"/>
      <c r="I921" s="436"/>
      <c r="J921" s="436"/>
      <c r="K921" s="436"/>
      <c r="L921" s="436"/>
      <c r="M921" s="436"/>
      <c r="N921" s="436"/>
      <c r="O921" s="436"/>
      <c r="P921" s="436"/>
      <c r="Q921" s="436"/>
      <c r="R921" s="436"/>
      <c r="S921" s="436"/>
      <c r="T921" s="436"/>
      <c r="U921" s="436"/>
      <c r="V921" s="436"/>
      <c r="W921" s="436"/>
      <c r="X921" s="436"/>
      <c r="Y921" s="436"/>
      <c r="Z921" s="436"/>
    </row>
    <row r="922" spans="1:26" ht="12.75" customHeight="1">
      <c r="A922" s="436"/>
      <c r="B922" s="446"/>
      <c r="C922" s="447"/>
      <c r="D922" s="436"/>
      <c r="E922" s="436"/>
      <c r="F922" s="436"/>
      <c r="G922" s="436"/>
      <c r="H922" s="436"/>
      <c r="I922" s="436"/>
      <c r="J922" s="436"/>
      <c r="K922" s="436"/>
      <c r="L922" s="436"/>
      <c r="M922" s="436"/>
      <c r="N922" s="436"/>
      <c r="O922" s="436"/>
      <c r="P922" s="436"/>
      <c r="Q922" s="436"/>
      <c r="R922" s="436"/>
      <c r="S922" s="436"/>
      <c r="T922" s="436"/>
      <c r="U922" s="436"/>
      <c r="V922" s="436"/>
      <c r="W922" s="436"/>
      <c r="X922" s="436"/>
      <c r="Y922" s="436"/>
      <c r="Z922" s="436"/>
    </row>
    <row r="923" spans="1:26" ht="12.75" customHeight="1">
      <c r="A923" s="436"/>
      <c r="B923" s="446"/>
      <c r="C923" s="447"/>
      <c r="D923" s="436"/>
      <c r="E923" s="436"/>
      <c r="F923" s="436"/>
      <c r="G923" s="436"/>
      <c r="H923" s="436"/>
      <c r="I923" s="436"/>
      <c r="J923" s="436"/>
      <c r="K923" s="436"/>
      <c r="L923" s="436"/>
      <c r="M923" s="436"/>
      <c r="N923" s="436"/>
      <c r="O923" s="436"/>
      <c r="P923" s="436"/>
      <c r="Q923" s="436"/>
      <c r="R923" s="436"/>
      <c r="S923" s="436"/>
      <c r="T923" s="436"/>
      <c r="U923" s="436"/>
      <c r="V923" s="436"/>
      <c r="W923" s="436"/>
      <c r="X923" s="436"/>
      <c r="Y923" s="436"/>
      <c r="Z923" s="436"/>
    </row>
    <row r="924" spans="1:26" ht="12.75" customHeight="1">
      <c r="A924" s="436"/>
      <c r="B924" s="446"/>
      <c r="C924" s="447"/>
      <c r="D924" s="436"/>
      <c r="E924" s="436"/>
      <c r="F924" s="436"/>
      <c r="G924" s="436"/>
      <c r="H924" s="436"/>
      <c r="I924" s="436"/>
      <c r="J924" s="436"/>
      <c r="K924" s="436"/>
      <c r="L924" s="436"/>
      <c r="M924" s="436"/>
      <c r="N924" s="436"/>
      <c r="O924" s="436"/>
      <c r="P924" s="436"/>
      <c r="Q924" s="436"/>
      <c r="R924" s="436"/>
      <c r="S924" s="436"/>
      <c r="T924" s="436"/>
      <c r="U924" s="436"/>
      <c r="V924" s="436"/>
      <c r="W924" s="436"/>
      <c r="X924" s="436"/>
      <c r="Y924" s="436"/>
      <c r="Z924" s="436"/>
    </row>
    <row r="925" spans="1:26" ht="12.75" customHeight="1">
      <c r="A925" s="436"/>
      <c r="B925" s="446"/>
      <c r="C925" s="447"/>
      <c r="D925" s="436"/>
      <c r="E925" s="436"/>
      <c r="F925" s="436"/>
      <c r="G925" s="436"/>
      <c r="H925" s="436"/>
      <c r="I925" s="436"/>
      <c r="J925" s="436"/>
      <c r="K925" s="436"/>
      <c r="L925" s="436"/>
      <c r="M925" s="436"/>
      <c r="N925" s="436"/>
      <c r="O925" s="436"/>
      <c r="P925" s="436"/>
      <c r="Q925" s="436"/>
      <c r="R925" s="436"/>
      <c r="S925" s="436"/>
      <c r="T925" s="436"/>
      <c r="U925" s="436"/>
      <c r="V925" s="436"/>
      <c r="W925" s="436"/>
      <c r="X925" s="436"/>
      <c r="Y925" s="436"/>
      <c r="Z925" s="436"/>
    </row>
    <row r="926" spans="1:26" ht="12.75" customHeight="1">
      <c r="A926" s="436"/>
      <c r="B926" s="446"/>
      <c r="C926" s="447"/>
      <c r="D926" s="436"/>
      <c r="E926" s="436"/>
      <c r="F926" s="436"/>
      <c r="G926" s="436"/>
      <c r="H926" s="436"/>
      <c r="I926" s="436"/>
      <c r="J926" s="436"/>
      <c r="K926" s="436"/>
      <c r="L926" s="436"/>
      <c r="M926" s="436"/>
      <c r="N926" s="436"/>
      <c r="O926" s="436"/>
      <c r="P926" s="436"/>
      <c r="Q926" s="436"/>
      <c r="R926" s="436"/>
      <c r="S926" s="436"/>
      <c r="T926" s="436"/>
      <c r="U926" s="436"/>
      <c r="V926" s="436"/>
      <c r="W926" s="436"/>
      <c r="X926" s="436"/>
      <c r="Y926" s="436"/>
      <c r="Z926" s="436"/>
    </row>
    <row r="927" spans="1:26" ht="12.75" customHeight="1">
      <c r="A927" s="436"/>
      <c r="B927" s="446"/>
      <c r="C927" s="447"/>
      <c r="D927" s="436"/>
      <c r="E927" s="436"/>
      <c r="F927" s="436"/>
      <c r="G927" s="436"/>
      <c r="H927" s="436"/>
      <c r="I927" s="436"/>
      <c r="J927" s="436"/>
      <c r="K927" s="436"/>
      <c r="L927" s="436"/>
      <c r="M927" s="436"/>
      <c r="N927" s="436"/>
      <c r="O927" s="436"/>
      <c r="P927" s="436"/>
      <c r="Q927" s="436"/>
      <c r="R927" s="436"/>
      <c r="S927" s="436"/>
      <c r="T927" s="436"/>
      <c r="U927" s="436"/>
      <c r="V927" s="436"/>
      <c r="W927" s="436"/>
      <c r="X927" s="436"/>
      <c r="Y927" s="436"/>
      <c r="Z927" s="436"/>
    </row>
    <row r="928" spans="1:26" ht="12.75" customHeight="1">
      <c r="A928" s="436"/>
      <c r="B928" s="446"/>
      <c r="C928" s="447"/>
      <c r="D928" s="436"/>
      <c r="E928" s="436"/>
      <c r="F928" s="436"/>
      <c r="G928" s="436"/>
      <c r="H928" s="436"/>
      <c r="I928" s="436"/>
      <c r="J928" s="436"/>
      <c r="K928" s="436"/>
      <c r="L928" s="436"/>
      <c r="M928" s="436"/>
      <c r="N928" s="436"/>
      <c r="O928" s="436"/>
      <c r="P928" s="436"/>
      <c r="Q928" s="436"/>
      <c r="R928" s="436"/>
      <c r="S928" s="436"/>
      <c r="T928" s="436"/>
      <c r="U928" s="436"/>
      <c r="V928" s="436"/>
      <c r="W928" s="436"/>
      <c r="X928" s="436"/>
      <c r="Y928" s="436"/>
      <c r="Z928" s="436"/>
    </row>
    <row r="929" spans="1:26" ht="12.75" customHeight="1">
      <c r="A929" s="436"/>
      <c r="B929" s="446"/>
      <c r="C929" s="447"/>
      <c r="D929" s="436"/>
      <c r="E929" s="436"/>
      <c r="F929" s="436"/>
      <c r="G929" s="436"/>
      <c r="H929" s="436"/>
      <c r="I929" s="436"/>
      <c r="J929" s="436"/>
      <c r="K929" s="436"/>
      <c r="L929" s="436"/>
      <c r="M929" s="436"/>
      <c r="N929" s="436"/>
      <c r="O929" s="436"/>
      <c r="P929" s="436"/>
      <c r="Q929" s="436"/>
      <c r="R929" s="436"/>
      <c r="S929" s="436"/>
      <c r="T929" s="436"/>
      <c r="U929" s="436"/>
      <c r="V929" s="436"/>
      <c r="W929" s="436"/>
      <c r="X929" s="436"/>
      <c r="Y929" s="436"/>
      <c r="Z929" s="436"/>
    </row>
    <row r="930" spans="1:26" ht="12.75" customHeight="1">
      <c r="A930" s="436"/>
      <c r="B930" s="446"/>
      <c r="C930" s="447"/>
      <c r="D930" s="436"/>
      <c r="E930" s="436"/>
      <c r="F930" s="436"/>
      <c r="G930" s="436"/>
      <c r="H930" s="436"/>
      <c r="I930" s="436"/>
      <c r="J930" s="436"/>
      <c r="K930" s="436"/>
      <c r="L930" s="436"/>
      <c r="M930" s="436"/>
      <c r="N930" s="436"/>
      <c r="O930" s="436"/>
      <c r="P930" s="436"/>
      <c r="Q930" s="436"/>
      <c r="R930" s="436"/>
      <c r="S930" s="436"/>
      <c r="T930" s="436"/>
      <c r="U930" s="436"/>
      <c r="V930" s="436"/>
      <c r="W930" s="436"/>
      <c r="X930" s="436"/>
      <c r="Y930" s="436"/>
      <c r="Z930" s="436"/>
    </row>
    <row r="931" spans="1:26" ht="12.75" customHeight="1">
      <c r="A931" s="436"/>
      <c r="B931" s="446"/>
      <c r="C931" s="447"/>
      <c r="D931" s="436"/>
      <c r="E931" s="436"/>
      <c r="F931" s="436"/>
      <c r="G931" s="436"/>
      <c r="H931" s="436"/>
      <c r="I931" s="436"/>
      <c r="J931" s="436"/>
      <c r="K931" s="436"/>
      <c r="L931" s="436"/>
      <c r="M931" s="436"/>
      <c r="N931" s="436"/>
      <c r="O931" s="436"/>
      <c r="P931" s="436"/>
      <c r="Q931" s="436"/>
      <c r="R931" s="436"/>
      <c r="S931" s="436"/>
      <c r="T931" s="436"/>
      <c r="U931" s="436"/>
      <c r="V931" s="436"/>
      <c r="W931" s="436"/>
      <c r="X931" s="436"/>
      <c r="Y931" s="436"/>
      <c r="Z931" s="436"/>
    </row>
    <row r="932" spans="1:26" ht="12.75" customHeight="1">
      <c r="A932" s="436"/>
      <c r="B932" s="446"/>
      <c r="C932" s="447"/>
      <c r="D932" s="436"/>
      <c r="E932" s="436"/>
      <c r="F932" s="436"/>
      <c r="G932" s="436"/>
      <c r="H932" s="436"/>
      <c r="I932" s="436"/>
      <c r="J932" s="436"/>
      <c r="K932" s="436"/>
      <c r="L932" s="436"/>
      <c r="M932" s="436"/>
      <c r="N932" s="436"/>
      <c r="O932" s="436"/>
      <c r="P932" s="436"/>
      <c r="Q932" s="436"/>
      <c r="R932" s="436"/>
      <c r="S932" s="436"/>
      <c r="T932" s="436"/>
      <c r="U932" s="436"/>
      <c r="V932" s="436"/>
      <c r="W932" s="436"/>
      <c r="X932" s="436"/>
      <c r="Y932" s="436"/>
      <c r="Z932" s="436"/>
    </row>
    <row r="933" spans="1:26" ht="12.75" customHeight="1">
      <c r="A933" s="436"/>
      <c r="B933" s="446"/>
      <c r="C933" s="447"/>
      <c r="D933" s="436"/>
      <c r="E933" s="436"/>
      <c r="F933" s="436"/>
      <c r="G933" s="436"/>
      <c r="H933" s="436"/>
      <c r="I933" s="436"/>
      <c r="J933" s="436"/>
      <c r="K933" s="436"/>
      <c r="L933" s="436"/>
      <c r="M933" s="436"/>
      <c r="N933" s="436"/>
      <c r="O933" s="436"/>
      <c r="P933" s="436"/>
      <c r="Q933" s="436"/>
      <c r="R933" s="436"/>
      <c r="S933" s="436"/>
      <c r="T933" s="436"/>
      <c r="U933" s="436"/>
      <c r="V933" s="436"/>
      <c r="W933" s="436"/>
      <c r="X933" s="436"/>
      <c r="Y933" s="436"/>
      <c r="Z933" s="436"/>
    </row>
    <row r="934" spans="1:26" ht="12.75" customHeight="1">
      <c r="A934" s="436"/>
      <c r="B934" s="446"/>
      <c r="C934" s="447"/>
      <c r="D934" s="436"/>
      <c r="E934" s="436"/>
      <c r="F934" s="436"/>
      <c r="G934" s="436"/>
      <c r="H934" s="436"/>
      <c r="I934" s="436"/>
      <c r="J934" s="436"/>
      <c r="K934" s="436"/>
      <c r="L934" s="436"/>
      <c r="M934" s="436"/>
      <c r="N934" s="436"/>
      <c r="O934" s="436"/>
      <c r="P934" s="436"/>
      <c r="Q934" s="436"/>
      <c r="R934" s="436"/>
      <c r="S934" s="436"/>
      <c r="T934" s="436"/>
      <c r="U934" s="436"/>
      <c r="V934" s="436"/>
      <c r="W934" s="436"/>
      <c r="X934" s="436"/>
      <c r="Y934" s="436"/>
      <c r="Z934" s="436"/>
    </row>
    <row r="935" spans="1:26" ht="12.75" customHeight="1">
      <c r="A935" s="436"/>
      <c r="B935" s="446"/>
      <c r="C935" s="447"/>
      <c r="D935" s="436"/>
      <c r="E935" s="436"/>
      <c r="F935" s="436"/>
      <c r="G935" s="436"/>
      <c r="H935" s="436"/>
      <c r="I935" s="436"/>
      <c r="J935" s="436"/>
      <c r="K935" s="436"/>
      <c r="L935" s="436"/>
      <c r="M935" s="436"/>
      <c r="N935" s="436"/>
      <c r="O935" s="436"/>
      <c r="P935" s="436"/>
      <c r="Q935" s="436"/>
      <c r="R935" s="436"/>
      <c r="S935" s="436"/>
      <c r="T935" s="436"/>
      <c r="U935" s="436"/>
      <c r="V935" s="436"/>
      <c r="W935" s="436"/>
      <c r="X935" s="436"/>
      <c r="Y935" s="436"/>
      <c r="Z935" s="436"/>
    </row>
    <row r="936" spans="1:26" ht="12.75" customHeight="1">
      <c r="A936" s="436"/>
      <c r="B936" s="446"/>
      <c r="C936" s="447"/>
      <c r="D936" s="436"/>
      <c r="E936" s="436"/>
      <c r="F936" s="436"/>
      <c r="G936" s="436"/>
      <c r="H936" s="436"/>
      <c r="I936" s="436"/>
      <c r="J936" s="436"/>
      <c r="K936" s="436"/>
      <c r="L936" s="436"/>
      <c r="M936" s="436"/>
      <c r="N936" s="436"/>
      <c r="O936" s="436"/>
      <c r="P936" s="436"/>
      <c r="Q936" s="436"/>
      <c r="R936" s="436"/>
      <c r="S936" s="436"/>
      <c r="T936" s="436"/>
      <c r="U936" s="436"/>
      <c r="V936" s="436"/>
      <c r="W936" s="436"/>
      <c r="X936" s="436"/>
      <c r="Y936" s="436"/>
      <c r="Z936" s="436"/>
    </row>
    <row r="937" spans="1:26" ht="12.75" customHeight="1">
      <c r="A937" s="436"/>
      <c r="B937" s="446"/>
      <c r="C937" s="447"/>
      <c r="D937" s="436"/>
      <c r="E937" s="436"/>
      <c r="F937" s="436"/>
      <c r="G937" s="436"/>
      <c r="H937" s="436"/>
      <c r="I937" s="436"/>
      <c r="J937" s="436"/>
      <c r="K937" s="436"/>
      <c r="L937" s="436"/>
      <c r="M937" s="436"/>
      <c r="N937" s="436"/>
      <c r="O937" s="436"/>
      <c r="P937" s="436"/>
      <c r="Q937" s="436"/>
      <c r="R937" s="436"/>
      <c r="S937" s="436"/>
      <c r="T937" s="436"/>
      <c r="U937" s="436"/>
      <c r="V937" s="436"/>
      <c r="W937" s="436"/>
      <c r="X937" s="436"/>
      <c r="Y937" s="436"/>
      <c r="Z937" s="436"/>
    </row>
    <row r="938" spans="1:26" ht="12.75" customHeight="1">
      <c r="A938" s="436"/>
      <c r="B938" s="446"/>
      <c r="C938" s="447"/>
      <c r="D938" s="436"/>
      <c r="E938" s="436"/>
      <c r="F938" s="436"/>
      <c r="G938" s="436"/>
      <c r="H938" s="436"/>
      <c r="I938" s="436"/>
      <c r="J938" s="436"/>
      <c r="K938" s="436"/>
      <c r="L938" s="436"/>
      <c r="M938" s="436"/>
      <c r="N938" s="436"/>
      <c r="O938" s="436"/>
      <c r="P938" s="436"/>
      <c r="Q938" s="436"/>
      <c r="R938" s="436"/>
      <c r="S938" s="436"/>
      <c r="T938" s="436"/>
      <c r="U938" s="436"/>
      <c r="V938" s="436"/>
      <c r="W938" s="436"/>
      <c r="X938" s="436"/>
      <c r="Y938" s="436"/>
      <c r="Z938" s="436"/>
    </row>
    <row r="939" spans="1:26" ht="12.75" customHeight="1">
      <c r="A939" s="436"/>
      <c r="B939" s="446"/>
      <c r="C939" s="447"/>
      <c r="D939" s="436"/>
      <c r="E939" s="436"/>
      <c r="F939" s="436"/>
      <c r="G939" s="436"/>
      <c r="H939" s="436"/>
      <c r="I939" s="436"/>
      <c r="J939" s="436"/>
      <c r="K939" s="436"/>
      <c r="L939" s="436"/>
      <c r="M939" s="436"/>
      <c r="N939" s="436"/>
      <c r="O939" s="436"/>
      <c r="P939" s="436"/>
      <c r="Q939" s="436"/>
      <c r="R939" s="436"/>
      <c r="S939" s="436"/>
      <c r="T939" s="436"/>
      <c r="U939" s="436"/>
      <c r="V939" s="436"/>
      <c r="W939" s="436"/>
      <c r="X939" s="436"/>
      <c r="Y939" s="436"/>
      <c r="Z939" s="436"/>
    </row>
    <row r="940" spans="1:26" ht="12.75" customHeight="1">
      <c r="A940" s="436"/>
      <c r="B940" s="446"/>
      <c r="C940" s="447"/>
      <c r="D940" s="436"/>
      <c r="E940" s="436"/>
      <c r="F940" s="436"/>
      <c r="G940" s="436"/>
      <c r="H940" s="436"/>
      <c r="I940" s="436"/>
      <c r="J940" s="436"/>
      <c r="K940" s="436"/>
      <c r="L940" s="436"/>
      <c r="M940" s="436"/>
      <c r="N940" s="436"/>
      <c r="O940" s="436"/>
      <c r="P940" s="436"/>
      <c r="Q940" s="436"/>
      <c r="R940" s="436"/>
      <c r="S940" s="436"/>
      <c r="T940" s="436"/>
      <c r="U940" s="436"/>
      <c r="V940" s="436"/>
      <c r="W940" s="436"/>
      <c r="X940" s="436"/>
      <c r="Y940" s="436"/>
      <c r="Z940" s="436"/>
    </row>
    <row r="941" spans="1:26" ht="12.75" customHeight="1">
      <c r="A941" s="436"/>
      <c r="B941" s="446"/>
      <c r="C941" s="447"/>
      <c r="D941" s="436"/>
      <c r="E941" s="436"/>
      <c r="F941" s="436"/>
      <c r="G941" s="436"/>
      <c r="H941" s="436"/>
      <c r="I941" s="436"/>
      <c r="J941" s="436"/>
      <c r="K941" s="436"/>
      <c r="L941" s="436"/>
      <c r="M941" s="436"/>
      <c r="N941" s="436"/>
      <c r="O941" s="436"/>
      <c r="P941" s="436"/>
      <c r="Q941" s="436"/>
      <c r="R941" s="436"/>
      <c r="S941" s="436"/>
      <c r="T941" s="436"/>
      <c r="U941" s="436"/>
      <c r="V941" s="436"/>
      <c r="W941" s="436"/>
      <c r="X941" s="436"/>
      <c r="Y941" s="436"/>
      <c r="Z941" s="436"/>
    </row>
    <row r="942" spans="1:26" ht="12.75" customHeight="1">
      <c r="A942" s="436"/>
      <c r="B942" s="446"/>
      <c r="C942" s="447"/>
      <c r="D942" s="436"/>
      <c r="E942" s="436"/>
      <c r="F942" s="436"/>
      <c r="G942" s="436"/>
      <c r="H942" s="436"/>
      <c r="I942" s="436"/>
      <c r="J942" s="436"/>
      <c r="K942" s="436"/>
      <c r="L942" s="436"/>
      <c r="M942" s="436"/>
      <c r="N942" s="436"/>
      <c r="O942" s="436"/>
      <c r="P942" s="436"/>
      <c r="Q942" s="436"/>
      <c r="R942" s="436"/>
      <c r="S942" s="436"/>
      <c r="T942" s="436"/>
      <c r="U942" s="436"/>
      <c r="V942" s="436"/>
      <c r="W942" s="436"/>
      <c r="X942" s="436"/>
      <c r="Y942" s="436"/>
      <c r="Z942" s="436"/>
    </row>
    <row r="943" spans="1:26" ht="12.75" customHeight="1">
      <c r="A943" s="436"/>
      <c r="B943" s="446"/>
      <c r="C943" s="447"/>
      <c r="D943" s="436"/>
      <c r="E943" s="436"/>
      <c r="F943" s="436"/>
      <c r="G943" s="436"/>
      <c r="H943" s="436"/>
      <c r="I943" s="436"/>
      <c r="J943" s="436"/>
      <c r="K943" s="436"/>
      <c r="L943" s="436"/>
      <c r="M943" s="436"/>
      <c r="N943" s="436"/>
      <c r="O943" s="436"/>
      <c r="P943" s="436"/>
      <c r="Q943" s="436"/>
      <c r="R943" s="436"/>
      <c r="S943" s="436"/>
      <c r="T943" s="436"/>
      <c r="U943" s="436"/>
      <c r="V943" s="436"/>
      <c r="W943" s="436"/>
      <c r="X943" s="436"/>
      <c r="Y943" s="436"/>
      <c r="Z943" s="436"/>
    </row>
    <row r="944" spans="1:26" ht="12.75" customHeight="1">
      <c r="A944" s="436"/>
      <c r="B944" s="446"/>
      <c r="C944" s="447"/>
      <c r="D944" s="436"/>
      <c r="E944" s="436"/>
      <c r="F944" s="436"/>
      <c r="G944" s="436"/>
      <c r="H944" s="436"/>
      <c r="I944" s="436"/>
      <c r="J944" s="436"/>
      <c r="K944" s="436"/>
      <c r="L944" s="436"/>
      <c r="M944" s="436"/>
      <c r="N944" s="436"/>
      <c r="O944" s="436"/>
      <c r="P944" s="436"/>
      <c r="Q944" s="436"/>
      <c r="R944" s="436"/>
      <c r="S944" s="436"/>
      <c r="T944" s="436"/>
      <c r="U944" s="436"/>
      <c r="V944" s="436"/>
      <c r="W944" s="436"/>
      <c r="X944" s="436"/>
      <c r="Y944" s="436"/>
      <c r="Z944" s="436"/>
    </row>
    <row r="945" spans="1:26" ht="12.75" customHeight="1">
      <c r="A945" s="436"/>
      <c r="B945" s="446"/>
      <c r="C945" s="447"/>
      <c r="D945" s="436"/>
      <c r="E945" s="436"/>
      <c r="F945" s="436"/>
      <c r="G945" s="436"/>
      <c r="H945" s="436"/>
      <c r="I945" s="436"/>
      <c r="J945" s="436"/>
      <c r="K945" s="436"/>
      <c r="L945" s="436"/>
      <c r="M945" s="436"/>
      <c r="N945" s="436"/>
      <c r="O945" s="436"/>
      <c r="P945" s="436"/>
      <c r="Q945" s="436"/>
      <c r="R945" s="436"/>
      <c r="S945" s="436"/>
      <c r="T945" s="436"/>
      <c r="U945" s="436"/>
      <c r="V945" s="436"/>
      <c r="W945" s="436"/>
      <c r="X945" s="436"/>
      <c r="Y945" s="436"/>
      <c r="Z945" s="436"/>
    </row>
    <row r="946" spans="1:26" ht="12.75" customHeight="1">
      <c r="A946" s="436"/>
      <c r="B946" s="446"/>
      <c r="C946" s="447"/>
      <c r="D946" s="436"/>
      <c r="E946" s="436"/>
      <c r="F946" s="436"/>
      <c r="G946" s="436"/>
      <c r="H946" s="436"/>
      <c r="I946" s="436"/>
      <c r="J946" s="436"/>
      <c r="K946" s="436"/>
      <c r="L946" s="436"/>
      <c r="M946" s="436"/>
      <c r="N946" s="436"/>
      <c r="O946" s="436"/>
      <c r="P946" s="436"/>
      <c r="Q946" s="436"/>
      <c r="R946" s="436"/>
      <c r="S946" s="436"/>
      <c r="T946" s="436"/>
      <c r="U946" s="436"/>
      <c r="V946" s="436"/>
      <c r="W946" s="436"/>
      <c r="X946" s="436"/>
      <c r="Y946" s="436"/>
      <c r="Z946" s="436"/>
    </row>
    <row r="947" spans="1:26" ht="12.75" customHeight="1">
      <c r="A947" s="436"/>
      <c r="B947" s="446"/>
      <c r="C947" s="447"/>
      <c r="D947" s="436"/>
      <c r="E947" s="436"/>
      <c r="F947" s="436"/>
      <c r="G947" s="436"/>
      <c r="H947" s="436"/>
      <c r="I947" s="436"/>
      <c r="J947" s="436"/>
      <c r="K947" s="436"/>
      <c r="L947" s="436"/>
      <c r="M947" s="436"/>
      <c r="N947" s="436"/>
      <c r="O947" s="436"/>
      <c r="P947" s="436"/>
      <c r="Q947" s="436"/>
      <c r="R947" s="436"/>
      <c r="S947" s="436"/>
      <c r="T947" s="436"/>
      <c r="U947" s="436"/>
      <c r="V947" s="436"/>
      <c r="W947" s="436"/>
      <c r="X947" s="436"/>
      <c r="Y947" s="436"/>
      <c r="Z947" s="436"/>
    </row>
    <row r="948" spans="1:26" ht="12.75" customHeight="1">
      <c r="A948" s="436"/>
      <c r="B948" s="446"/>
      <c r="C948" s="447"/>
      <c r="D948" s="436"/>
      <c r="E948" s="436"/>
      <c r="F948" s="436"/>
      <c r="G948" s="436"/>
      <c r="H948" s="436"/>
      <c r="I948" s="436"/>
      <c r="J948" s="436"/>
      <c r="K948" s="436"/>
      <c r="L948" s="436"/>
      <c r="M948" s="436"/>
      <c r="N948" s="436"/>
      <c r="O948" s="436"/>
      <c r="P948" s="436"/>
      <c r="Q948" s="436"/>
      <c r="R948" s="436"/>
      <c r="S948" s="436"/>
      <c r="T948" s="436"/>
      <c r="U948" s="436"/>
      <c r="V948" s="436"/>
      <c r="W948" s="436"/>
      <c r="X948" s="436"/>
      <c r="Y948" s="436"/>
      <c r="Z948" s="436"/>
    </row>
    <row r="949" spans="1:26" ht="12.75" customHeight="1">
      <c r="A949" s="436"/>
      <c r="B949" s="446"/>
      <c r="C949" s="447"/>
      <c r="D949" s="436"/>
      <c r="E949" s="436"/>
      <c r="F949" s="436"/>
      <c r="G949" s="436"/>
      <c r="H949" s="436"/>
      <c r="I949" s="436"/>
      <c r="J949" s="436"/>
      <c r="K949" s="436"/>
      <c r="L949" s="436"/>
      <c r="M949" s="436"/>
      <c r="N949" s="436"/>
      <c r="O949" s="436"/>
      <c r="P949" s="436"/>
      <c r="Q949" s="436"/>
      <c r="R949" s="436"/>
      <c r="S949" s="436"/>
      <c r="T949" s="436"/>
      <c r="U949" s="436"/>
      <c r="V949" s="436"/>
      <c r="W949" s="436"/>
      <c r="X949" s="436"/>
      <c r="Y949" s="436"/>
      <c r="Z949" s="436"/>
    </row>
    <row r="950" spans="1:26" ht="12.75" customHeight="1">
      <c r="A950" s="436"/>
      <c r="B950" s="446"/>
      <c r="C950" s="447"/>
      <c r="D950" s="436"/>
      <c r="E950" s="436"/>
      <c r="F950" s="436"/>
      <c r="G950" s="436"/>
      <c r="H950" s="436"/>
      <c r="I950" s="436"/>
      <c r="J950" s="436"/>
      <c r="K950" s="436"/>
      <c r="L950" s="436"/>
      <c r="M950" s="436"/>
      <c r="N950" s="436"/>
      <c r="O950" s="436"/>
      <c r="P950" s="436"/>
      <c r="Q950" s="436"/>
      <c r="R950" s="436"/>
      <c r="S950" s="436"/>
      <c r="T950" s="436"/>
      <c r="U950" s="436"/>
      <c r="V950" s="436"/>
      <c r="W950" s="436"/>
      <c r="X950" s="436"/>
      <c r="Y950" s="436"/>
      <c r="Z950" s="436"/>
    </row>
    <row r="951" spans="1:26" ht="12.75" customHeight="1">
      <c r="A951" s="436"/>
      <c r="B951" s="446"/>
      <c r="C951" s="447"/>
      <c r="D951" s="436"/>
      <c r="E951" s="436"/>
      <c r="F951" s="436"/>
      <c r="G951" s="436"/>
      <c r="H951" s="436"/>
      <c r="I951" s="436"/>
      <c r="J951" s="436"/>
      <c r="K951" s="436"/>
      <c r="L951" s="436"/>
      <c r="M951" s="436"/>
      <c r="N951" s="436"/>
      <c r="O951" s="436"/>
      <c r="P951" s="436"/>
      <c r="Q951" s="436"/>
      <c r="R951" s="436"/>
      <c r="S951" s="436"/>
      <c r="T951" s="436"/>
      <c r="U951" s="436"/>
      <c r="V951" s="436"/>
      <c r="W951" s="436"/>
      <c r="X951" s="436"/>
      <c r="Y951" s="436"/>
      <c r="Z951" s="436"/>
    </row>
    <row r="952" spans="1:26" ht="12.75" customHeight="1">
      <c r="A952" s="436"/>
      <c r="B952" s="446"/>
      <c r="C952" s="447"/>
      <c r="D952" s="436"/>
      <c r="E952" s="436"/>
      <c r="F952" s="436"/>
      <c r="G952" s="436"/>
      <c r="H952" s="436"/>
      <c r="I952" s="436"/>
      <c r="J952" s="436"/>
      <c r="K952" s="436"/>
      <c r="L952" s="436"/>
      <c r="M952" s="436"/>
      <c r="N952" s="436"/>
      <c r="O952" s="436"/>
      <c r="P952" s="436"/>
      <c r="Q952" s="436"/>
      <c r="R952" s="436"/>
      <c r="S952" s="436"/>
      <c r="T952" s="436"/>
      <c r="U952" s="436"/>
      <c r="V952" s="436"/>
      <c r="W952" s="436"/>
      <c r="X952" s="436"/>
      <c r="Y952" s="436"/>
      <c r="Z952" s="436"/>
    </row>
    <row r="953" spans="1:26" ht="12.75" customHeight="1">
      <c r="A953" s="436"/>
      <c r="B953" s="446"/>
      <c r="C953" s="447"/>
      <c r="D953" s="436"/>
      <c r="E953" s="436"/>
      <c r="F953" s="436"/>
      <c r="G953" s="436"/>
      <c r="H953" s="436"/>
      <c r="I953" s="436"/>
      <c r="J953" s="436"/>
      <c r="K953" s="436"/>
      <c r="L953" s="436"/>
      <c r="M953" s="436"/>
      <c r="N953" s="436"/>
      <c r="O953" s="436"/>
      <c r="P953" s="436"/>
      <c r="Q953" s="436"/>
      <c r="R953" s="436"/>
      <c r="S953" s="436"/>
      <c r="T953" s="436"/>
      <c r="U953" s="436"/>
      <c r="V953" s="436"/>
      <c r="W953" s="436"/>
      <c r="X953" s="436"/>
      <c r="Y953" s="436"/>
      <c r="Z953" s="436"/>
    </row>
    <row r="954" spans="1:26" ht="12.75" customHeight="1">
      <c r="A954" s="436"/>
      <c r="B954" s="446"/>
      <c r="C954" s="447"/>
      <c r="D954" s="436"/>
      <c r="E954" s="436"/>
      <c r="F954" s="436"/>
      <c r="G954" s="436"/>
      <c r="H954" s="436"/>
      <c r="I954" s="436"/>
      <c r="J954" s="436"/>
      <c r="K954" s="436"/>
      <c r="L954" s="436"/>
      <c r="M954" s="436"/>
      <c r="N954" s="436"/>
      <c r="O954" s="436"/>
      <c r="P954" s="436"/>
      <c r="Q954" s="436"/>
      <c r="R954" s="436"/>
      <c r="S954" s="436"/>
      <c r="T954" s="436"/>
      <c r="U954" s="436"/>
      <c r="V954" s="436"/>
      <c r="W954" s="436"/>
      <c r="X954" s="436"/>
      <c r="Y954" s="436"/>
      <c r="Z954" s="436"/>
    </row>
    <row r="955" spans="1:26" ht="12.75" customHeight="1">
      <c r="A955" s="436"/>
      <c r="B955" s="446"/>
      <c r="C955" s="447"/>
      <c r="D955" s="436"/>
      <c r="E955" s="436"/>
      <c r="F955" s="436"/>
      <c r="G955" s="436"/>
      <c r="H955" s="436"/>
      <c r="I955" s="436"/>
      <c r="J955" s="436"/>
      <c r="K955" s="436"/>
      <c r="L955" s="436"/>
      <c r="M955" s="436"/>
      <c r="N955" s="436"/>
      <c r="O955" s="436"/>
      <c r="P955" s="436"/>
      <c r="Q955" s="436"/>
      <c r="R955" s="436"/>
      <c r="S955" s="436"/>
      <c r="T955" s="436"/>
      <c r="U955" s="436"/>
      <c r="V955" s="436"/>
      <c r="W955" s="436"/>
      <c r="X955" s="436"/>
      <c r="Y955" s="436"/>
      <c r="Z955" s="436"/>
    </row>
    <row r="956" spans="1:26" ht="12.75" customHeight="1">
      <c r="A956" s="436"/>
      <c r="B956" s="446"/>
      <c r="C956" s="447"/>
      <c r="D956" s="436"/>
      <c r="E956" s="436"/>
      <c r="F956" s="436"/>
      <c r="G956" s="436"/>
      <c r="H956" s="436"/>
      <c r="I956" s="436"/>
      <c r="J956" s="436"/>
      <c r="K956" s="436"/>
      <c r="L956" s="436"/>
      <c r="M956" s="436"/>
      <c r="N956" s="436"/>
      <c r="O956" s="436"/>
      <c r="P956" s="436"/>
      <c r="Q956" s="436"/>
      <c r="R956" s="436"/>
      <c r="S956" s="436"/>
      <c r="T956" s="436"/>
      <c r="U956" s="436"/>
      <c r="V956" s="436"/>
      <c r="W956" s="436"/>
      <c r="X956" s="436"/>
      <c r="Y956" s="436"/>
      <c r="Z956" s="436"/>
    </row>
    <row r="957" spans="1:26" ht="12.75" customHeight="1">
      <c r="A957" s="436"/>
      <c r="B957" s="446"/>
      <c r="C957" s="447"/>
      <c r="D957" s="436"/>
      <c r="E957" s="436"/>
      <c r="F957" s="436"/>
      <c r="G957" s="436"/>
      <c r="H957" s="436"/>
      <c r="I957" s="436"/>
      <c r="J957" s="436"/>
      <c r="K957" s="436"/>
      <c r="L957" s="436"/>
      <c r="M957" s="436"/>
      <c r="N957" s="436"/>
      <c r="O957" s="436"/>
      <c r="P957" s="436"/>
      <c r="Q957" s="436"/>
      <c r="R957" s="436"/>
      <c r="S957" s="436"/>
      <c r="T957" s="436"/>
      <c r="U957" s="436"/>
      <c r="V957" s="436"/>
      <c r="W957" s="436"/>
      <c r="X957" s="436"/>
      <c r="Y957" s="436"/>
      <c r="Z957" s="436"/>
    </row>
    <row r="958" spans="1:26" ht="12.75" customHeight="1">
      <c r="A958" s="436"/>
      <c r="B958" s="446"/>
      <c r="C958" s="447"/>
      <c r="D958" s="436"/>
      <c r="E958" s="436"/>
      <c r="F958" s="436"/>
      <c r="G958" s="436"/>
      <c r="H958" s="436"/>
      <c r="I958" s="436"/>
      <c r="J958" s="436"/>
      <c r="K958" s="436"/>
      <c r="L958" s="436"/>
      <c r="M958" s="436"/>
      <c r="N958" s="436"/>
      <c r="O958" s="436"/>
      <c r="P958" s="436"/>
      <c r="Q958" s="436"/>
      <c r="R958" s="436"/>
      <c r="S958" s="436"/>
      <c r="T958" s="436"/>
      <c r="U958" s="436"/>
      <c r="V958" s="436"/>
      <c r="W958" s="436"/>
      <c r="X958" s="436"/>
      <c r="Y958" s="436"/>
      <c r="Z958" s="436"/>
    </row>
    <row r="959" spans="1:26" ht="12.75" customHeight="1">
      <c r="A959" s="436"/>
      <c r="B959" s="446"/>
      <c r="C959" s="447"/>
      <c r="D959" s="436"/>
      <c r="E959" s="436"/>
      <c r="F959" s="436"/>
      <c r="G959" s="436"/>
      <c r="H959" s="436"/>
      <c r="I959" s="436"/>
      <c r="J959" s="436"/>
      <c r="K959" s="436"/>
      <c r="L959" s="436"/>
      <c r="M959" s="436"/>
      <c r="N959" s="436"/>
      <c r="O959" s="436"/>
      <c r="P959" s="436"/>
      <c r="Q959" s="436"/>
      <c r="R959" s="436"/>
      <c r="S959" s="436"/>
      <c r="T959" s="436"/>
      <c r="U959" s="436"/>
      <c r="V959" s="436"/>
      <c r="W959" s="436"/>
      <c r="X959" s="436"/>
      <c r="Y959" s="436"/>
      <c r="Z959" s="436"/>
    </row>
    <row r="960" spans="1:26" ht="12.75" customHeight="1">
      <c r="A960" s="436"/>
      <c r="B960" s="446"/>
      <c r="C960" s="447"/>
      <c r="D960" s="436"/>
      <c r="E960" s="436"/>
      <c r="F960" s="436"/>
      <c r="G960" s="436"/>
      <c r="H960" s="436"/>
      <c r="I960" s="436"/>
      <c r="J960" s="436"/>
      <c r="K960" s="436"/>
      <c r="L960" s="436"/>
      <c r="M960" s="436"/>
      <c r="N960" s="436"/>
      <c r="O960" s="436"/>
      <c r="P960" s="436"/>
      <c r="Q960" s="436"/>
      <c r="R960" s="436"/>
      <c r="S960" s="436"/>
      <c r="T960" s="436"/>
      <c r="U960" s="436"/>
      <c r="V960" s="436"/>
      <c r="W960" s="436"/>
      <c r="X960" s="436"/>
      <c r="Y960" s="436"/>
      <c r="Z960" s="436"/>
    </row>
    <row r="961" spans="1:26" ht="12.75" customHeight="1">
      <c r="A961" s="436"/>
      <c r="B961" s="446"/>
      <c r="C961" s="447"/>
      <c r="D961" s="436"/>
      <c r="E961" s="436"/>
      <c r="F961" s="436"/>
      <c r="G961" s="436"/>
      <c r="H961" s="436"/>
      <c r="I961" s="436"/>
      <c r="J961" s="436"/>
      <c r="K961" s="436"/>
      <c r="L961" s="436"/>
      <c r="M961" s="436"/>
      <c r="N961" s="436"/>
      <c r="O961" s="436"/>
      <c r="P961" s="436"/>
      <c r="Q961" s="436"/>
      <c r="R961" s="436"/>
      <c r="S961" s="436"/>
      <c r="T961" s="436"/>
      <c r="U961" s="436"/>
      <c r="V961" s="436"/>
      <c r="W961" s="436"/>
      <c r="X961" s="436"/>
      <c r="Y961" s="436"/>
      <c r="Z961" s="436"/>
    </row>
    <row r="962" spans="1:26" ht="12.75" customHeight="1">
      <c r="A962" s="436"/>
      <c r="B962" s="446"/>
      <c r="C962" s="447"/>
      <c r="D962" s="436"/>
      <c r="E962" s="436"/>
      <c r="F962" s="436"/>
      <c r="G962" s="436"/>
      <c r="H962" s="436"/>
      <c r="I962" s="436"/>
      <c r="J962" s="436"/>
      <c r="K962" s="436"/>
      <c r="L962" s="436"/>
      <c r="M962" s="436"/>
      <c r="N962" s="436"/>
      <c r="O962" s="436"/>
      <c r="P962" s="436"/>
      <c r="Q962" s="436"/>
      <c r="R962" s="436"/>
      <c r="S962" s="436"/>
      <c r="T962" s="436"/>
      <c r="U962" s="436"/>
      <c r="V962" s="436"/>
      <c r="W962" s="436"/>
      <c r="X962" s="436"/>
      <c r="Y962" s="436"/>
      <c r="Z962" s="436"/>
    </row>
    <row r="963" spans="1:26" ht="12.75" customHeight="1">
      <c r="A963" s="436"/>
      <c r="B963" s="446"/>
      <c r="C963" s="447"/>
      <c r="D963" s="436"/>
      <c r="E963" s="436"/>
      <c r="F963" s="436"/>
      <c r="G963" s="436"/>
      <c r="H963" s="436"/>
      <c r="I963" s="436"/>
      <c r="J963" s="436"/>
      <c r="K963" s="436"/>
      <c r="L963" s="436"/>
      <c r="M963" s="436"/>
      <c r="N963" s="436"/>
      <c r="O963" s="436"/>
      <c r="P963" s="436"/>
      <c r="Q963" s="436"/>
      <c r="R963" s="436"/>
      <c r="S963" s="436"/>
      <c r="T963" s="436"/>
      <c r="U963" s="436"/>
      <c r="V963" s="436"/>
      <c r="W963" s="436"/>
      <c r="X963" s="436"/>
      <c r="Y963" s="436"/>
      <c r="Z963" s="436"/>
    </row>
    <row r="964" spans="1:26" ht="12.75" customHeight="1">
      <c r="A964" s="436"/>
      <c r="B964" s="446"/>
      <c r="C964" s="447"/>
      <c r="D964" s="436"/>
      <c r="E964" s="436"/>
      <c r="F964" s="436"/>
      <c r="G964" s="436"/>
      <c r="H964" s="436"/>
      <c r="I964" s="436"/>
      <c r="J964" s="436"/>
      <c r="K964" s="436"/>
      <c r="L964" s="436"/>
      <c r="M964" s="436"/>
      <c r="N964" s="436"/>
      <c r="O964" s="436"/>
      <c r="P964" s="436"/>
      <c r="Q964" s="436"/>
      <c r="R964" s="436"/>
      <c r="S964" s="436"/>
      <c r="T964" s="436"/>
      <c r="U964" s="436"/>
      <c r="V964" s="436"/>
      <c r="W964" s="436"/>
      <c r="X964" s="436"/>
      <c r="Y964" s="436"/>
      <c r="Z964" s="436"/>
    </row>
    <row r="965" spans="1:26" ht="12.75" customHeight="1">
      <c r="A965" s="436"/>
      <c r="B965" s="446"/>
      <c r="C965" s="447"/>
      <c r="D965" s="436"/>
      <c r="E965" s="436"/>
      <c r="F965" s="436"/>
      <c r="G965" s="436"/>
      <c r="H965" s="436"/>
      <c r="I965" s="436"/>
      <c r="J965" s="436"/>
      <c r="K965" s="436"/>
      <c r="L965" s="436"/>
      <c r="M965" s="436"/>
      <c r="N965" s="436"/>
      <c r="O965" s="436"/>
      <c r="P965" s="436"/>
      <c r="Q965" s="436"/>
      <c r="R965" s="436"/>
      <c r="S965" s="436"/>
      <c r="T965" s="436"/>
      <c r="U965" s="436"/>
      <c r="V965" s="436"/>
      <c r="W965" s="436"/>
      <c r="X965" s="436"/>
      <c r="Y965" s="436"/>
      <c r="Z965" s="436"/>
    </row>
    <row r="966" spans="1:26" ht="12.75" customHeight="1">
      <c r="A966" s="436"/>
      <c r="B966" s="446"/>
      <c r="C966" s="447"/>
      <c r="D966" s="436"/>
      <c r="E966" s="436"/>
      <c r="F966" s="436"/>
      <c r="G966" s="436"/>
      <c r="H966" s="436"/>
      <c r="I966" s="436"/>
      <c r="J966" s="436"/>
      <c r="K966" s="436"/>
      <c r="L966" s="436"/>
      <c r="M966" s="436"/>
      <c r="N966" s="436"/>
      <c r="O966" s="436"/>
      <c r="P966" s="436"/>
      <c r="Q966" s="436"/>
      <c r="R966" s="436"/>
      <c r="S966" s="436"/>
      <c r="T966" s="436"/>
      <c r="U966" s="436"/>
      <c r="V966" s="436"/>
      <c r="W966" s="436"/>
      <c r="X966" s="436"/>
      <c r="Y966" s="436"/>
      <c r="Z966" s="436"/>
    </row>
    <row r="967" spans="1:26" ht="12.75" customHeight="1">
      <c r="A967" s="436"/>
      <c r="B967" s="446"/>
      <c r="C967" s="447"/>
      <c r="D967" s="436"/>
      <c r="E967" s="436"/>
      <c r="F967" s="436"/>
      <c r="G967" s="436"/>
      <c r="H967" s="436"/>
      <c r="I967" s="436"/>
      <c r="J967" s="436"/>
      <c r="K967" s="436"/>
      <c r="L967" s="436"/>
      <c r="M967" s="436"/>
      <c r="N967" s="436"/>
      <c r="O967" s="436"/>
      <c r="P967" s="436"/>
      <c r="Q967" s="436"/>
      <c r="R967" s="436"/>
      <c r="S967" s="436"/>
      <c r="T967" s="436"/>
      <c r="U967" s="436"/>
      <c r="V967" s="436"/>
      <c r="W967" s="436"/>
      <c r="X967" s="436"/>
      <c r="Y967" s="436"/>
      <c r="Z967" s="436"/>
    </row>
    <row r="968" spans="1:26" ht="12.75" customHeight="1">
      <c r="A968" s="436"/>
      <c r="B968" s="446"/>
      <c r="C968" s="447"/>
      <c r="D968" s="436"/>
      <c r="E968" s="436"/>
      <c r="F968" s="436"/>
      <c r="G968" s="436"/>
      <c r="H968" s="436"/>
      <c r="I968" s="436"/>
      <c r="J968" s="436"/>
      <c r="K968" s="436"/>
      <c r="L968" s="436"/>
      <c r="M968" s="436"/>
      <c r="N968" s="436"/>
      <c r="O968" s="436"/>
      <c r="P968" s="436"/>
      <c r="Q968" s="436"/>
      <c r="R968" s="436"/>
      <c r="S968" s="436"/>
      <c r="T968" s="436"/>
      <c r="U968" s="436"/>
      <c r="V968" s="436"/>
      <c r="W968" s="436"/>
      <c r="X968" s="436"/>
      <c r="Y968" s="436"/>
      <c r="Z968" s="436"/>
    </row>
    <row r="969" spans="1:26" ht="12.75" customHeight="1">
      <c r="A969" s="436"/>
      <c r="B969" s="446"/>
      <c r="C969" s="447"/>
      <c r="D969" s="436"/>
      <c r="E969" s="436"/>
      <c r="F969" s="436"/>
      <c r="G969" s="436"/>
      <c r="H969" s="436"/>
      <c r="I969" s="436"/>
      <c r="J969" s="436"/>
      <c r="K969" s="436"/>
      <c r="L969" s="436"/>
      <c r="M969" s="436"/>
      <c r="N969" s="436"/>
      <c r="O969" s="436"/>
      <c r="P969" s="436"/>
      <c r="Q969" s="436"/>
      <c r="R969" s="436"/>
      <c r="S969" s="436"/>
      <c r="T969" s="436"/>
      <c r="U969" s="436"/>
      <c r="V969" s="436"/>
      <c r="W969" s="436"/>
      <c r="X969" s="436"/>
      <c r="Y969" s="436"/>
      <c r="Z969" s="436"/>
    </row>
    <row r="970" spans="1:26" ht="12.75" customHeight="1">
      <c r="A970" s="436"/>
      <c r="B970" s="446"/>
      <c r="C970" s="447"/>
      <c r="D970" s="436"/>
      <c r="E970" s="436"/>
      <c r="F970" s="436"/>
      <c r="G970" s="436"/>
      <c r="H970" s="436"/>
      <c r="I970" s="436"/>
      <c r="J970" s="436"/>
      <c r="K970" s="436"/>
      <c r="L970" s="436"/>
      <c r="M970" s="436"/>
      <c r="N970" s="436"/>
      <c r="O970" s="436"/>
      <c r="P970" s="436"/>
      <c r="Q970" s="436"/>
      <c r="R970" s="436"/>
      <c r="S970" s="436"/>
      <c r="T970" s="436"/>
      <c r="U970" s="436"/>
      <c r="V970" s="436"/>
      <c r="W970" s="436"/>
      <c r="X970" s="436"/>
      <c r="Y970" s="436"/>
      <c r="Z970" s="436"/>
    </row>
    <row r="971" spans="1:26" ht="12.75" customHeight="1">
      <c r="A971" s="436"/>
      <c r="B971" s="446"/>
      <c r="C971" s="447"/>
      <c r="D971" s="436"/>
      <c r="E971" s="436"/>
      <c r="F971" s="436"/>
      <c r="G971" s="436"/>
      <c r="H971" s="436"/>
      <c r="I971" s="436"/>
      <c r="J971" s="436"/>
      <c r="K971" s="436"/>
      <c r="L971" s="436"/>
      <c r="M971" s="436"/>
      <c r="N971" s="436"/>
      <c r="O971" s="436"/>
      <c r="P971" s="436"/>
      <c r="Q971" s="436"/>
      <c r="R971" s="436"/>
      <c r="S971" s="436"/>
      <c r="T971" s="436"/>
      <c r="U971" s="436"/>
      <c r="V971" s="436"/>
      <c r="W971" s="436"/>
      <c r="X971" s="436"/>
      <c r="Y971" s="436"/>
      <c r="Z971" s="436"/>
    </row>
    <row r="972" spans="1:26" ht="12.75" customHeight="1">
      <c r="A972" s="436"/>
      <c r="B972" s="446"/>
      <c r="C972" s="447"/>
      <c r="D972" s="436"/>
      <c r="E972" s="436"/>
      <c r="F972" s="436"/>
      <c r="G972" s="436"/>
      <c r="H972" s="436"/>
      <c r="I972" s="436"/>
      <c r="J972" s="436"/>
      <c r="K972" s="436"/>
      <c r="L972" s="436"/>
      <c r="M972" s="436"/>
      <c r="N972" s="436"/>
      <c r="O972" s="436"/>
      <c r="P972" s="436"/>
      <c r="Q972" s="436"/>
      <c r="R972" s="436"/>
      <c r="S972" s="436"/>
      <c r="T972" s="436"/>
      <c r="U972" s="436"/>
      <c r="V972" s="436"/>
      <c r="W972" s="436"/>
      <c r="X972" s="436"/>
      <c r="Y972" s="436"/>
      <c r="Z972" s="436"/>
    </row>
    <row r="973" spans="1:26" ht="12.75" customHeight="1">
      <c r="A973" s="436"/>
      <c r="B973" s="446"/>
      <c r="C973" s="447"/>
      <c r="D973" s="436"/>
      <c r="E973" s="436"/>
      <c r="F973" s="436"/>
      <c r="G973" s="436"/>
      <c r="H973" s="436"/>
      <c r="I973" s="436"/>
      <c r="J973" s="436"/>
      <c r="K973" s="436"/>
      <c r="L973" s="436"/>
      <c r="M973" s="436"/>
      <c r="N973" s="436"/>
      <c r="O973" s="436"/>
      <c r="P973" s="436"/>
      <c r="Q973" s="436"/>
      <c r="R973" s="436"/>
      <c r="S973" s="436"/>
      <c r="T973" s="436"/>
      <c r="U973" s="436"/>
      <c r="V973" s="436"/>
      <c r="W973" s="436"/>
      <c r="X973" s="436"/>
      <c r="Y973" s="436"/>
      <c r="Z973" s="436"/>
    </row>
    <row r="974" spans="1:26" ht="12.75" customHeight="1">
      <c r="A974" s="436"/>
      <c r="B974" s="446"/>
      <c r="C974" s="447"/>
      <c r="D974" s="436"/>
      <c r="E974" s="436"/>
      <c r="F974" s="436"/>
      <c r="G974" s="436"/>
      <c r="H974" s="436"/>
      <c r="I974" s="436"/>
      <c r="J974" s="436"/>
      <c r="K974" s="436"/>
      <c r="L974" s="436"/>
      <c r="M974" s="436"/>
      <c r="N974" s="436"/>
      <c r="O974" s="436"/>
      <c r="P974" s="436"/>
      <c r="Q974" s="436"/>
      <c r="R974" s="436"/>
      <c r="S974" s="436"/>
      <c r="T974" s="436"/>
      <c r="U974" s="436"/>
      <c r="V974" s="436"/>
      <c r="W974" s="436"/>
      <c r="X974" s="436"/>
      <c r="Y974" s="436"/>
      <c r="Z974" s="436"/>
    </row>
    <row r="975" spans="1:26" ht="12.75" customHeight="1">
      <c r="A975" s="436"/>
      <c r="B975" s="446"/>
      <c r="C975" s="447"/>
      <c r="D975" s="436"/>
      <c r="E975" s="436"/>
      <c r="F975" s="436"/>
      <c r="G975" s="436"/>
      <c r="H975" s="436"/>
      <c r="I975" s="436"/>
      <c r="J975" s="436"/>
      <c r="K975" s="436"/>
      <c r="L975" s="436"/>
      <c r="M975" s="436"/>
      <c r="N975" s="436"/>
      <c r="O975" s="436"/>
      <c r="P975" s="436"/>
      <c r="Q975" s="436"/>
      <c r="R975" s="436"/>
      <c r="S975" s="436"/>
      <c r="T975" s="436"/>
      <c r="U975" s="436"/>
      <c r="V975" s="436"/>
      <c r="W975" s="436"/>
      <c r="X975" s="436"/>
      <c r="Y975" s="436"/>
      <c r="Z975" s="436"/>
    </row>
    <row r="976" spans="1:26" ht="12.75" customHeight="1">
      <c r="A976" s="436"/>
      <c r="B976" s="446"/>
      <c r="C976" s="447"/>
      <c r="D976" s="436"/>
      <c r="E976" s="436"/>
      <c r="F976" s="436"/>
      <c r="G976" s="436"/>
      <c r="H976" s="436"/>
      <c r="I976" s="436"/>
      <c r="J976" s="436"/>
      <c r="K976" s="436"/>
      <c r="L976" s="436"/>
      <c r="M976" s="436"/>
      <c r="N976" s="436"/>
      <c r="O976" s="436"/>
      <c r="P976" s="436"/>
      <c r="Q976" s="436"/>
      <c r="R976" s="436"/>
      <c r="S976" s="436"/>
      <c r="T976" s="436"/>
      <c r="U976" s="436"/>
      <c r="V976" s="436"/>
      <c r="W976" s="436"/>
      <c r="X976" s="436"/>
      <c r="Y976" s="436"/>
      <c r="Z976" s="436"/>
    </row>
    <row r="977" spans="1:26" ht="12.75" customHeight="1">
      <c r="A977" s="436"/>
      <c r="B977" s="446"/>
      <c r="C977" s="447"/>
      <c r="D977" s="436"/>
      <c r="E977" s="436"/>
      <c r="F977" s="436"/>
      <c r="G977" s="436"/>
      <c r="H977" s="436"/>
      <c r="I977" s="436"/>
      <c r="J977" s="436"/>
      <c r="K977" s="436"/>
      <c r="L977" s="436"/>
      <c r="M977" s="436"/>
      <c r="N977" s="436"/>
      <c r="O977" s="436"/>
      <c r="P977" s="436"/>
      <c r="Q977" s="436"/>
      <c r="R977" s="436"/>
      <c r="S977" s="436"/>
      <c r="T977" s="436"/>
      <c r="U977" s="436"/>
      <c r="V977" s="436"/>
      <c r="W977" s="436"/>
      <c r="X977" s="436"/>
      <c r="Y977" s="436"/>
      <c r="Z977" s="436"/>
    </row>
    <row r="978" spans="1:26" ht="12.75" customHeight="1">
      <c r="A978" s="436"/>
      <c r="B978" s="446"/>
      <c r="C978" s="447"/>
      <c r="D978" s="436"/>
      <c r="E978" s="436"/>
      <c r="F978" s="436"/>
      <c r="G978" s="436"/>
      <c r="H978" s="436"/>
      <c r="I978" s="436"/>
      <c r="J978" s="436"/>
      <c r="K978" s="436"/>
      <c r="L978" s="436"/>
      <c r="M978" s="436"/>
      <c r="N978" s="436"/>
      <c r="O978" s="436"/>
      <c r="P978" s="436"/>
      <c r="Q978" s="436"/>
      <c r="R978" s="436"/>
      <c r="S978" s="436"/>
      <c r="T978" s="436"/>
      <c r="U978" s="436"/>
      <c r="V978" s="436"/>
      <c r="W978" s="436"/>
      <c r="X978" s="436"/>
      <c r="Y978" s="436"/>
      <c r="Z978" s="436"/>
    </row>
    <row r="979" spans="1:26" ht="12.75" customHeight="1">
      <c r="A979" s="436"/>
      <c r="B979" s="446"/>
      <c r="C979" s="447"/>
      <c r="D979" s="436"/>
      <c r="E979" s="436"/>
      <c r="F979" s="436"/>
      <c r="G979" s="436"/>
      <c r="H979" s="436"/>
      <c r="I979" s="436"/>
      <c r="J979" s="436"/>
      <c r="K979" s="436"/>
      <c r="L979" s="436"/>
      <c r="M979" s="436"/>
      <c r="N979" s="436"/>
      <c r="O979" s="436"/>
      <c r="P979" s="436"/>
      <c r="Q979" s="436"/>
      <c r="R979" s="436"/>
      <c r="S979" s="436"/>
      <c r="T979" s="436"/>
      <c r="U979" s="436"/>
      <c r="V979" s="436"/>
      <c r="W979" s="436"/>
      <c r="X979" s="436"/>
      <c r="Y979" s="436"/>
      <c r="Z979" s="436"/>
    </row>
    <row r="980" spans="1:26" ht="12.75" customHeight="1">
      <c r="A980" s="436"/>
      <c r="B980" s="446"/>
      <c r="C980" s="447"/>
      <c r="D980" s="436"/>
      <c r="E980" s="436"/>
      <c r="F980" s="436"/>
      <c r="G980" s="436"/>
      <c r="H980" s="436"/>
      <c r="I980" s="436"/>
      <c r="J980" s="436"/>
      <c r="K980" s="436"/>
      <c r="L980" s="436"/>
      <c r="M980" s="436"/>
      <c r="N980" s="436"/>
      <c r="O980" s="436"/>
      <c r="P980" s="436"/>
      <c r="Q980" s="436"/>
      <c r="R980" s="436"/>
      <c r="S980" s="436"/>
      <c r="T980" s="436"/>
      <c r="U980" s="436"/>
      <c r="V980" s="436"/>
      <c r="W980" s="436"/>
      <c r="X980" s="436"/>
      <c r="Y980" s="436"/>
      <c r="Z980" s="436"/>
    </row>
    <row r="981" spans="1:26" ht="12.75" customHeight="1">
      <c r="A981" s="436"/>
      <c r="B981" s="446"/>
      <c r="C981" s="447"/>
      <c r="D981" s="436"/>
      <c r="E981" s="436"/>
      <c r="F981" s="436"/>
      <c r="G981" s="436"/>
      <c r="H981" s="436"/>
      <c r="I981" s="436"/>
      <c r="J981" s="436"/>
      <c r="K981" s="436"/>
      <c r="L981" s="436"/>
      <c r="M981" s="436"/>
      <c r="N981" s="436"/>
      <c r="O981" s="436"/>
      <c r="P981" s="436"/>
      <c r="Q981" s="436"/>
      <c r="R981" s="436"/>
      <c r="S981" s="436"/>
      <c r="T981" s="436"/>
      <c r="U981" s="436"/>
      <c r="V981" s="436"/>
      <c r="W981" s="436"/>
      <c r="X981" s="436"/>
      <c r="Y981" s="436"/>
      <c r="Z981" s="436"/>
    </row>
    <row r="982" spans="1:26" ht="12.75" customHeight="1">
      <c r="A982" s="436"/>
      <c r="B982" s="446"/>
      <c r="C982" s="447"/>
      <c r="D982" s="436"/>
      <c r="E982" s="436"/>
      <c r="F982" s="436"/>
      <c r="G982" s="436"/>
      <c r="H982" s="436"/>
      <c r="I982" s="436"/>
      <c r="J982" s="436"/>
      <c r="K982" s="436"/>
      <c r="L982" s="436"/>
      <c r="M982" s="436"/>
      <c r="N982" s="436"/>
      <c r="O982" s="436"/>
      <c r="P982" s="436"/>
      <c r="Q982" s="436"/>
      <c r="R982" s="436"/>
      <c r="S982" s="436"/>
      <c r="T982" s="436"/>
      <c r="U982" s="436"/>
      <c r="V982" s="436"/>
      <c r="W982" s="436"/>
      <c r="X982" s="436"/>
      <c r="Y982" s="436"/>
      <c r="Z982" s="436"/>
    </row>
    <row r="983" spans="1:26" ht="12.75" customHeight="1">
      <c r="A983" s="436"/>
      <c r="B983" s="446"/>
      <c r="C983" s="447"/>
      <c r="D983" s="436"/>
      <c r="E983" s="436"/>
      <c r="F983" s="436"/>
      <c r="G983" s="436"/>
      <c r="H983" s="436"/>
      <c r="I983" s="436"/>
      <c r="J983" s="436"/>
      <c r="K983" s="436"/>
      <c r="L983" s="436"/>
      <c r="M983" s="436"/>
      <c r="N983" s="436"/>
      <c r="O983" s="436"/>
      <c r="P983" s="436"/>
      <c r="Q983" s="436"/>
      <c r="R983" s="436"/>
      <c r="S983" s="436"/>
      <c r="T983" s="436"/>
      <c r="U983" s="436"/>
      <c r="V983" s="436"/>
      <c r="W983" s="436"/>
      <c r="X983" s="436"/>
      <c r="Y983" s="436"/>
      <c r="Z983" s="436"/>
    </row>
    <row r="984" spans="1:26" ht="12.75" customHeight="1">
      <c r="A984" s="436"/>
      <c r="B984" s="446"/>
      <c r="C984" s="447"/>
      <c r="D984" s="436"/>
      <c r="E984" s="436"/>
      <c r="F984" s="436"/>
      <c r="G984" s="436"/>
      <c r="H984" s="436"/>
      <c r="I984" s="436"/>
      <c r="J984" s="436"/>
      <c r="K984" s="436"/>
      <c r="L984" s="436"/>
      <c r="M984" s="436"/>
      <c r="N984" s="436"/>
      <c r="O984" s="436"/>
      <c r="P984" s="436"/>
      <c r="Q984" s="436"/>
      <c r="R984" s="436"/>
      <c r="S984" s="436"/>
      <c r="T984" s="436"/>
      <c r="U984" s="436"/>
      <c r="V984" s="436"/>
      <c r="W984" s="436"/>
      <c r="X984" s="436"/>
      <c r="Y984" s="436"/>
      <c r="Z984" s="436"/>
    </row>
    <row r="985" spans="1:26" ht="12.75" customHeight="1">
      <c r="A985" s="436"/>
      <c r="B985" s="446"/>
      <c r="C985" s="447"/>
      <c r="D985" s="436"/>
      <c r="E985" s="436"/>
      <c r="F985" s="436"/>
      <c r="G985" s="436"/>
      <c r="H985" s="436"/>
      <c r="I985" s="436"/>
      <c r="J985" s="436"/>
      <c r="K985" s="436"/>
      <c r="L985" s="436"/>
      <c r="M985" s="436"/>
      <c r="N985" s="436"/>
      <c r="O985" s="436"/>
      <c r="P985" s="436"/>
      <c r="Q985" s="436"/>
      <c r="R985" s="436"/>
      <c r="S985" s="436"/>
      <c r="T985" s="436"/>
      <c r="U985" s="436"/>
      <c r="V985" s="436"/>
      <c r="W985" s="436"/>
      <c r="X985" s="436"/>
      <c r="Y985" s="436"/>
      <c r="Z985" s="436"/>
    </row>
    <row r="986" spans="1:26" ht="12.75" customHeight="1">
      <c r="A986" s="436"/>
      <c r="B986" s="446"/>
      <c r="C986" s="447"/>
      <c r="D986" s="436"/>
      <c r="E986" s="436"/>
      <c r="F986" s="436"/>
      <c r="G986" s="436"/>
      <c r="H986" s="436"/>
      <c r="I986" s="436"/>
      <c r="J986" s="436"/>
      <c r="K986" s="436"/>
      <c r="L986" s="436"/>
      <c r="M986" s="436"/>
      <c r="N986" s="436"/>
      <c r="O986" s="436"/>
      <c r="P986" s="436"/>
      <c r="Q986" s="436"/>
      <c r="R986" s="436"/>
      <c r="S986" s="436"/>
      <c r="T986" s="436"/>
      <c r="U986" s="436"/>
      <c r="V986" s="436"/>
      <c r="W986" s="436"/>
      <c r="X986" s="436"/>
      <c r="Y986" s="436"/>
      <c r="Z986" s="436"/>
    </row>
    <row r="987" spans="1:26" ht="12.75" customHeight="1">
      <c r="A987" s="436"/>
      <c r="B987" s="446"/>
      <c r="C987" s="447"/>
      <c r="D987" s="436"/>
      <c r="E987" s="436"/>
      <c r="F987" s="436"/>
      <c r="G987" s="436"/>
      <c r="H987" s="436"/>
      <c r="I987" s="436"/>
      <c r="J987" s="436"/>
      <c r="K987" s="436"/>
      <c r="L987" s="436"/>
      <c r="M987" s="436"/>
      <c r="N987" s="436"/>
      <c r="O987" s="436"/>
      <c r="P987" s="436"/>
      <c r="Q987" s="436"/>
      <c r="R987" s="436"/>
      <c r="S987" s="436"/>
      <c r="T987" s="436"/>
      <c r="U987" s="436"/>
      <c r="V987" s="436"/>
      <c r="W987" s="436"/>
      <c r="X987" s="436"/>
      <c r="Y987" s="436"/>
      <c r="Z987" s="436"/>
    </row>
    <row r="988" spans="1:26" ht="12.75" customHeight="1">
      <c r="A988" s="436"/>
      <c r="B988" s="446"/>
      <c r="C988" s="447"/>
      <c r="D988" s="436"/>
      <c r="E988" s="436"/>
      <c r="F988" s="436"/>
      <c r="G988" s="436"/>
      <c r="H988" s="436"/>
      <c r="I988" s="436"/>
      <c r="J988" s="436"/>
      <c r="K988" s="436"/>
      <c r="L988" s="436"/>
      <c r="M988" s="436"/>
      <c r="N988" s="436"/>
      <c r="O988" s="436"/>
      <c r="P988" s="436"/>
      <c r="Q988" s="436"/>
      <c r="R988" s="436"/>
      <c r="S988" s="436"/>
      <c r="T988" s="436"/>
      <c r="U988" s="436"/>
      <c r="V988" s="436"/>
      <c r="W988" s="436"/>
      <c r="X988" s="436"/>
      <c r="Y988" s="436"/>
      <c r="Z988" s="436"/>
    </row>
    <row r="989" spans="1:26" ht="12.75" customHeight="1">
      <c r="A989" s="436"/>
      <c r="B989" s="446"/>
      <c r="C989" s="447"/>
      <c r="D989" s="436"/>
      <c r="E989" s="436"/>
      <c r="F989" s="436"/>
      <c r="G989" s="436"/>
      <c r="H989" s="436"/>
      <c r="I989" s="436"/>
      <c r="J989" s="436"/>
      <c r="K989" s="436"/>
      <c r="L989" s="436"/>
      <c r="M989" s="436"/>
      <c r="N989" s="436"/>
      <c r="O989" s="436"/>
      <c r="P989" s="436"/>
      <c r="Q989" s="436"/>
      <c r="R989" s="436"/>
      <c r="S989" s="436"/>
      <c r="T989" s="436"/>
      <c r="U989" s="436"/>
      <c r="V989" s="436"/>
      <c r="W989" s="436"/>
      <c r="X989" s="436"/>
      <c r="Y989" s="436"/>
      <c r="Z989" s="436"/>
    </row>
    <row r="990" spans="1:26" ht="12.75" customHeight="1">
      <c r="A990" s="436"/>
      <c r="B990" s="446"/>
      <c r="C990" s="447"/>
      <c r="D990" s="436"/>
      <c r="E990" s="436"/>
      <c r="F990" s="436"/>
      <c r="G990" s="436"/>
      <c r="H990" s="436"/>
      <c r="I990" s="436"/>
      <c r="J990" s="436"/>
      <c r="K990" s="436"/>
      <c r="L990" s="436"/>
      <c r="M990" s="436"/>
      <c r="N990" s="436"/>
      <c r="O990" s="436"/>
      <c r="P990" s="436"/>
      <c r="Q990" s="436"/>
      <c r="R990" s="436"/>
      <c r="S990" s="436"/>
      <c r="T990" s="436"/>
      <c r="U990" s="436"/>
      <c r="V990" s="436"/>
      <c r="W990" s="436"/>
      <c r="X990" s="436"/>
      <c r="Y990" s="436"/>
      <c r="Z990" s="436"/>
    </row>
    <row r="991" spans="1:26" ht="12.75" customHeight="1">
      <c r="A991" s="436"/>
      <c r="B991" s="446"/>
      <c r="C991" s="447"/>
      <c r="D991" s="436"/>
      <c r="E991" s="436"/>
      <c r="F991" s="436"/>
      <c r="G991" s="436"/>
      <c r="H991" s="436"/>
      <c r="I991" s="436"/>
      <c r="J991" s="436"/>
      <c r="K991" s="436"/>
      <c r="L991" s="436"/>
      <c r="M991" s="436"/>
      <c r="N991" s="436"/>
      <c r="O991" s="436"/>
      <c r="P991" s="436"/>
      <c r="Q991" s="436"/>
      <c r="R991" s="436"/>
      <c r="S991" s="436"/>
      <c r="T991" s="436"/>
      <c r="U991" s="436"/>
      <c r="V991" s="436"/>
      <c r="W991" s="436"/>
      <c r="X991" s="436"/>
      <c r="Y991" s="436"/>
      <c r="Z991" s="436"/>
    </row>
    <row r="992" spans="1:26" ht="12.75" customHeight="1">
      <c r="A992" s="436"/>
      <c r="B992" s="446"/>
      <c r="C992" s="447"/>
      <c r="D992" s="436"/>
      <c r="E992" s="436"/>
      <c r="F992" s="436"/>
      <c r="G992" s="436"/>
      <c r="H992" s="436"/>
      <c r="I992" s="436"/>
      <c r="J992" s="436"/>
      <c r="K992" s="436"/>
      <c r="L992" s="436"/>
      <c r="M992" s="436"/>
      <c r="N992" s="436"/>
      <c r="O992" s="436"/>
      <c r="P992" s="436"/>
      <c r="Q992" s="436"/>
      <c r="R992" s="436"/>
      <c r="S992" s="436"/>
      <c r="T992" s="436"/>
      <c r="U992" s="436"/>
      <c r="V992" s="436"/>
      <c r="W992" s="436"/>
      <c r="X992" s="436"/>
      <c r="Y992" s="436"/>
      <c r="Z992" s="436"/>
    </row>
    <row r="993" spans="1:26" ht="12.75" customHeight="1">
      <c r="A993" s="436"/>
      <c r="B993" s="446"/>
      <c r="C993" s="447"/>
      <c r="D993" s="436"/>
      <c r="E993" s="436"/>
      <c r="F993" s="436"/>
      <c r="G993" s="436"/>
      <c r="H993" s="436"/>
      <c r="I993" s="436"/>
      <c r="J993" s="436"/>
      <c r="K993" s="436"/>
      <c r="L993" s="436"/>
      <c r="M993" s="436"/>
      <c r="N993" s="436"/>
      <c r="O993" s="436"/>
      <c r="P993" s="436"/>
      <c r="Q993" s="436"/>
      <c r="R993" s="436"/>
      <c r="S993" s="436"/>
      <c r="T993" s="436"/>
      <c r="U993" s="436"/>
      <c r="V993" s="436"/>
      <c r="W993" s="436"/>
      <c r="X993" s="436"/>
      <c r="Y993" s="436"/>
      <c r="Z993" s="436"/>
    </row>
    <row r="994" spans="1:26" ht="12.75" customHeight="1">
      <c r="A994" s="436"/>
      <c r="B994" s="446"/>
      <c r="C994" s="447"/>
      <c r="D994" s="436"/>
      <c r="E994" s="436"/>
      <c r="F994" s="436"/>
      <c r="G994" s="436"/>
      <c r="H994" s="436"/>
      <c r="I994" s="436"/>
      <c r="J994" s="436"/>
      <c r="K994" s="436"/>
      <c r="L994" s="436"/>
      <c r="M994" s="436"/>
      <c r="N994" s="436"/>
      <c r="O994" s="436"/>
      <c r="P994" s="436"/>
      <c r="Q994" s="436"/>
      <c r="R994" s="436"/>
      <c r="S994" s="436"/>
      <c r="T994" s="436"/>
      <c r="U994" s="436"/>
      <c r="V994" s="436"/>
      <c r="W994" s="436"/>
      <c r="X994" s="436"/>
      <c r="Y994" s="436"/>
      <c r="Z994" s="436"/>
    </row>
    <row r="995" spans="1:26" ht="12.75" customHeight="1">
      <c r="A995" s="436"/>
      <c r="B995" s="446"/>
      <c r="C995" s="447"/>
      <c r="D995" s="436"/>
      <c r="E995" s="436"/>
      <c r="F995" s="436"/>
      <c r="G995" s="436"/>
      <c r="H995" s="436"/>
      <c r="I995" s="436"/>
      <c r="J995" s="436"/>
      <c r="K995" s="436"/>
      <c r="L995" s="436"/>
      <c r="M995" s="436"/>
      <c r="N995" s="436"/>
      <c r="O995" s="436"/>
      <c r="P995" s="436"/>
      <c r="Q995" s="436"/>
      <c r="R995" s="436"/>
      <c r="S995" s="436"/>
      <c r="T995" s="436"/>
      <c r="U995" s="436"/>
      <c r="V995" s="436"/>
      <c r="W995" s="436"/>
      <c r="X995" s="436"/>
      <c r="Y995" s="436"/>
      <c r="Z995" s="436"/>
    </row>
    <row r="996" spans="1:26" ht="12.75" customHeight="1">
      <c r="A996" s="436"/>
      <c r="B996" s="446"/>
      <c r="C996" s="447"/>
      <c r="D996" s="436"/>
      <c r="E996" s="436"/>
      <c r="F996" s="436"/>
      <c r="G996" s="436"/>
      <c r="H996" s="436"/>
      <c r="I996" s="436"/>
      <c r="J996" s="436"/>
      <c r="K996" s="436"/>
      <c r="L996" s="436"/>
      <c r="M996" s="436"/>
      <c r="N996" s="436"/>
      <c r="O996" s="436"/>
      <c r="P996" s="436"/>
      <c r="Q996" s="436"/>
      <c r="R996" s="436"/>
      <c r="S996" s="436"/>
      <c r="T996" s="436"/>
      <c r="U996" s="436"/>
      <c r="V996" s="436"/>
      <c r="W996" s="436"/>
      <c r="X996" s="436"/>
      <c r="Y996" s="436"/>
      <c r="Z996" s="436"/>
    </row>
    <row r="997" spans="1:26" ht="12.75" customHeight="1">
      <c r="A997" s="436"/>
      <c r="B997" s="446"/>
      <c r="C997" s="447"/>
      <c r="D997" s="436"/>
      <c r="E997" s="436"/>
      <c r="F997" s="436"/>
      <c r="G997" s="436"/>
      <c r="H997" s="436"/>
      <c r="I997" s="436"/>
      <c r="J997" s="436"/>
      <c r="K997" s="436"/>
      <c r="L997" s="436"/>
      <c r="M997" s="436"/>
      <c r="N997" s="436"/>
      <c r="O997" s="436"/>
      <c r="P997" s="436"/>
      <c r="Q997" s="436"/>
      <c r="R997" s="436"/>
      <c r="S997" s="436"/>
      <c r="T997" s="436"/>
      <c r="U997" s="436"/>
      <c r="V997" s="436"/>
      <c r="W997" s="436"/>
      <c r="X997" s="436"/>
      <c r="Y997" s="436"/>
      <c r="Z997" s="436"/>
    </row>
    <row r="998" spans="1:26" ht="12.75" customHeight="1">
      <c r="A998" s="436"/>
      <c r="B998" s="446"/>
      <c r="C998" s="447"/>
      <c r="D998" s="436"/>
      <c r="E998" s="436"/>
      <c r="F998" s="436"/>
      <c r="G998" s="436"/>
      <c r="H998" s="436"/>
      <c r="I998" s="436"/>
      <c r="J998" s="436"/>
      <c r="K998" s="436"/>
      <c r="L998" s="436"/>
      <c r="M998" s="436"/>
      <c r="N998" s="436"/>
      <c r="O998" s="436"/>
      <c r="P998" s="436"/>
      <c r="Q998" s="436"/>
      <c r="R998" s="436"/>
      <c r="S998" s="436"/>
      <c r="T998" s="436"/>
      <c r="U998" s="436"/>
      <c r="V998" s="436"/>
      <c r="W998" s="436"/>
      <c r="X998" s="436"/>
      <c r="Y998" s="436"/>
      <c r="Z998" s="436"/>
    </row>
    <row r="999" spans="1:26" ht="12.75" customHeight="1">
      <c r="A999" s="436"/>
      <c r="B999" s="446"/>
      <c r="C999" s="447"/>
      <c r="D999" s="436"/>
      <c r="E999" s="436"/>
      <c r="F999" s="436"/>
      <c r="G999" s="436"/>
      <c r="H999" s="436"/>
      <c r="I999" s="436"/>
      <c r="J999" s="436"/>
      <c r="K999" s="436"/>
      <c r="L999" s="436"/>
      <c r="M999" s="436"/>
      <c r="N999" s="436"/>
      <c r="O999" s="436"/>
      <c r="P999" s="436"/>
      <c r="Q999" s="436"/>
      <c r="R999" s="436"/>
      <c r="S999" s="436"/>
      <c r="T999" s="436"/>
      <c r="U999" s="436"/>
      <c r="V999" s="436"/>
      <c r="W999" s="436"/>
      <c r="X999" s="436"/>
      <c r="Y999" s="436"/>
      <c r="Z999" s="436"/>
    </row>
    <row r="1000" spans="1:26" ht="12.75" customHeight="1">
      <c r="A1000" s="436"/>
      <c r="B1000" s="446"/>
      <c r="C1000" s="447"/>
      <c r="D1000" s="436"/>
      <c r="E1000" s="436"/>
      <c r="F1000" s="436"/>
      <c r="G1000" s="436"/>
      <c r="H1000" s="436"/>
      <c r="I1000" s="436"/>
      <c r="J1000" s="436"/>
      <c r="K1000" s="436"/>
      <c r="L1000" s="436"/>
      <c r="M1000" s="436"/>
      <c r="N1000" s="436"/>
      <c r="O1000" s="436"/>
      <c r="P1000" s="436"/>
      <c r="Q1000" s="436"/>
      <c r="R1000" s="436"/>
      <c r="S1000" s="436"/>
      <c r="T1000" s="436"/>
      <c r="U1000" s="436"/>
      <c r="V1000" s="436"/>
      <c r="W1000" s="436"/>
      <c r="X1000" s="436"/>
      <c r="Y1000" s="436"/>
      <c r="Z1000" s="436"/>
    </row>
  </sheetData>
  <mergeCells count="2">
    <mergeCell ref="A1:C1"/>
    <mergeCell ref="A16:C16"/>
  </mergeCells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Z1000"/>
  <sheetViews>
    <sheetView workbookViewId="0">
      <selection sqref="A1:D1"/>
    </sheetView>
  </sheetViews>
  <sheetFormatPr defaultColWidth="12.625" defaultRowHeight="15" customHeight="1"/>
  <cols>
    <col min="1" max="1" width="3.75" customWidth="1"/>
    <col min="2" max="2" width="60.75" customWidth="1"/>
    <col min="3" max="3" width="27.375" customWidth="1"/>
    <col min="4" max="4" width="19" customWidth="1"/>
    <col min="5" max="24" width="10.5" customWidth="1"/>
    <col min="25" max="26" width="8.625" customWidth="1"/>
  </cols>
  <sheetData>
    <row r="1" spans="1:26" ht="15" customHeight="1">
      <c r="A1" s="818">
        <f>Input!C4</f>
        <v>0</v>
      </c>
      <c r="B1" s="819"/>
      <c r="C1" s="819"/>
      <c r="D1" s="820"/>
      <c r="E1" s="385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spans="1:26" ht="12.75" customHeight="1">
      <c r="A2" s="901" t="s">
        <v>2406</v>
      </c>
      <c r="B2" s="819"/>
      <c r="C2" s="819"/>
      <c r="D2" s="820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spans="1:26" ht="12.75" customHeight="1">
      <c r="A3" s="452"/>
      <c r="B3" s="452"/>
      <c r="C3" s="453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spans="1:26" ht="15" customHeight="1">
      <c r="A4" s="902" t="s">
        <v>96</v>
      </c>
      <c r="B4" s="903"/>
      <c r="C4" s="454" t="s">
        <v>2407</v>
      </c>
      <c r="D4" s="906" t="s">
        <v>2325</v>
      </c>
      <c r="E4" s="385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spans="1:26" ht="12.75" customHeight="1">
      <c r="A5" s="904"/>
      <c r="B5" s="905"/>
      <c r="C5" s="455" t="str">
        <f>CONCATENATE("31 March"," ",Input!C2)</f>
        <v>31 March 2018</v>
      </c>
      <c r="D5" s="907"/>
      <c r="E5" s="385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spans="1:26" ht="12.75" customHeight="1">
      <c r="A6" s="456"/>
      <c r="B6" s="457"/>
      <c r="C6" s="458"/>
      <c r="D6" s="459"/>
      <c r="E6" s="385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spans="1:26" ht="12.75" customHeight="1">
      <c r="A7" s="460" t="s">
        <v>2408</v>
      </c>
      <c r="B7" s="461" t="s">
        <v>2409</v>
      </c>
      <c r="C7" s="462"/>
      <c r="D7" s="410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spans="1:26" ht="12.75" customHeight="1">
      <c r="A8" s="460"/>
      <c r="B8" s="443" t="s">
        <v>2410</v>
      </c>
      <c r="C8" s="463">
        <f>PLBS!C25</f>
        <v>0</v>
      </c>
      <c r="D8" s="410"/>
      <c r="E8" s="385"/>
      <c r="F8" s="385"/>
      <c r="G8" s="385"/>
      <c r="H8" s="385"/>
      <c r="I8" s="385"/>
      <c r="J8" s="385"/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spans="1:26" ht="12.75" customHeight="1">
      <c r="A9" s="460"/>
      <c r="B9" s="410" t="s">
        <v>2411</v>
      </c>
      <c r="C9" s="464"/>
      <c r="D9" s="410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spans="1:26" ht="12.75" customHeight="1">
      <c r="A10" s="460"/>
      <c r="B10" s="465" t="s">
        <v>2412</v>
      </c>
      <c r="C10" s="466">
        <v>0</v>
      </c>
      <c r="D10" s="429" t="s">
        <v>2343</v>
      </c>
      <c r="E10" s="385"/>
      <c r="F10" s="385"/>
      <c r="G10" s="385"/>
      <c r="H10" s="385"/>
      <c r="I10" s="385"/>
      <c r="J10" s="385"/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spans="1:26" ht="12.75" customHeight="1">
      <c r="A11" s="460"/>
      <c r="B11" s="443" t="s">
        <v>2413</v>
      </c>
      <c r="C11" s="464">
        <f>C8-C10</f>
        <v>0</v>
      </c>
      <c r="D11" s="410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spans="1:26" ht="12.75" customHeight="1">
      <c r="A12" s="460"/>
      <c r="B12" s="410" t="s">
        <v>2414</v>
      </c>
      <c r="C12" s="466">
        <v>0</v>
      </c>
      <c r="D12" s="429" t="s">
        <v>2343</v>
      </c>
      <c r="E12" s="385"/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spans="1:26" ht="12.75" customHeight="1">
      <c r="A13" s="460"/>
      <c r="B13" s="410" t="s">
        <v>2415</v>
      </c>
      <c r="C13" s="466">
        <v>0</v>
      </c>
      <c r="D13" s="429" t="s">
        <v>2343</v>
      </c>
      <c r="E13" s="385"/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spans="1:26" ht="12.75" customHeight="1">
      <c r="A14" s="460"/>
      <c r="B14" s="410" t="s">
        <v>2416</v>
      </c>
      <c r="C14" s="463">
        <f>PLBS!C21</f>
        <v>0</v>
      </c>
      <c r="D14" s="410"/>
      <c r="E14" s="385"/>
      <c r="F14" s="385"/>
      <c r="G14" s="385"/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spans="1:26" ht="12.75" customHeight="1">
      <c r="A15" s="460"/>
      <c r="B15" s="410" t="s">
        <v>2417</v>
      </c>
      <c r="C15" s="463">
        <f>PLBS!H37</f>
        <v>0</v>
      </c>
      <c r="D15" s="410"/>
      <c r="E15" s="385"/>
      <c r="F15" s="385"/>
      <c r="G15" s="385"/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spans="1:26" ht="12.75" customHeight="1">
      <c r="A16" s="460"/>
      <c r="B16" s="410" t="s">
        <v>2418</v>
      </c>
      <c r="C16" s="463">
        <f>PLBS!H68</f>
        <v>0</v>
      </c>
      <c r="D16" s="410"/>
      <c r="E16" s="385"/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</row>
    <row r="17" spans="1:26" ht="12.75" customHeight="1">
      <c r="A17" s="460"/>
      <c r="B17" s="410" t="s">
        <v>2419</v>
      </c>
      <c r="C17" s="463">
        <f>PLBS!H67</f>
        <v>0</v>
      </c>
      <c r="D17" s="410"/>
      <c r="E17" s="385"/>
      <c r="F17" s="385"/>
      <c r="G17" s="385"/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</row>
    <row r="18" spans="1:26" ht="12.75" customHeight="1">
      <c r="A18" s="460"/>
      <c r="B18" s="410"/>
      <c r="C18" s="463"/>
      <c r="D18" s="410"/>
      <c r="E18" s="385"/>
      <c r="F18" s="385"/>
      <c r="G18" s="385"/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385"/>
      <c r="Z18" s="385"/>
    </row>
    <row r="19" spans="1:26" ht="12.75" customHeight="1">
      <c r="A19" s="460"/>
      <c r="B19" s="443" t="s">
        <v>2420</v>
      </c>
      <c r="C19" s="463"/>
      <c r="D19" s="410"/>
      <c r="E19" s="385"/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/>
    </row>
    <row r="20" spans="1:26" ht="12.75" customHeight="1">
      <c r="A20" s="460"/>
      <c r="B20" s="467" t="s">
        <v>2421</v>
      </c>
      <c r="C20" s="463">
        <f>PLBS!H63</f>
        <v>0</v>
      </c>
      <c r="D20" s="410"/>
      <c r="E20" s="385"/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/>
    </row>
    <row r="21" spans="1:26" ht="12.75" customHeight="1">
      <c r="A21" s="460"/>
      <c r="B21" s="467" t="s">
        <v>2422</v>
      </c>
      <c r="C21" s="463">
        <f>PLBS!H62</f>
        <v>0</v>
      </c>
      <c r="D21" s="410"/>
      <c r="E21" s="385"/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spans="1:26" ht="12.75" customHeight="1">
      <c r="A22" s="460"/>
      <c r="B22" s="467" t="s">
        <v>2423</v>
      </c>
      <c r="C22" s="463">
        <f>-PLBS!H51</f>
        <v>0</v>
      </c>
      <c r="D22" s="410"/>
      <c r="E22" s="385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spans="1:26" ht="12.75" customHeight="1">
      <c r="A23" s="460"/>
      <c r="B23" s="467" t="s">
        <v>2424</v>
      </c>
      <c r="C23" s="463">
        <f>PLBS!H64</f>
        <v>0</v>
      </c>
      <c r="D23" s="410"/>
      <c r="E23" s="385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spans="1:26" ht="12.75" customHeight="1">
      <c r="A24" s="460"/>
      <c r="B24" s="467" t="s">
        <v>2425</v>
      </c>
      <c r="C24" s="463">
        <f>PLBS!H69</f>
        <v>0</v>
      </c>
      <c r="D24" s="410"/>
      <c r="E24" s="385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spans="1:26" ht="12.75" customHeight="1">
      <c r="A25" s="460"/>
      <c r="B25" s="467" t="s">
        <v>2426</v>
      </c>
      <c r="C25" s="463">
        <f>-PLBS!H54</f>
        <v>0</v>
      </c>
      <c r="D25" s="410"/>
      <c r="E25" s="385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spans="1:26" ht="12.75" customHeight="1">
      <c r="A26" s="460"/>
      <c r="B26" s="467" t="s">
        <v>2427</v>
      </c>
      <c r="C26" s="463">
        <f>-PLBS!H53</f>
        <v>0</v>
      </c>
      <c r="D26" s="410"/>
      <c r="E26" s="385"/>
      <c r="F26" s="385"/>
      <c r="G26" s="385"/>
      <c r="H26" s="385"/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spans="1:26" ht="12.75" customHeight="1">
      <c r="A27" s="460"/>
      <c r="B27" s="467" t="s">
        <v>2428</v>
      </c>
      <c r="C27" s="463">
        <f>-PLBS!H52</f>
        <v>0</v>
      </c>
      <c r="D27" s="410"/>
      <c r="E27" s="385"/>
      <c r="F27" s="385"/>
      <c r="G27" s="385"/>
      <c r="H27" s="385"/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spans="1:26" ht="12.75" customHeight="1">
      <c r="A28" s="460"/>
      <c r="B28" s="467" t="s">
        <v>2429</v>
      </c>
      <c r="C28" s="463">
        <f>-PLBS!H50</f>
        <v>0</v>
      </c>
      <c r="D28" s="410"/>
      <c r="E28" s="385"/>
      <c r="F28" s="385"/>
      <c r="G28" s="385"/>
      <c r="H28" s="385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spans="1:26" ht="12.75" customHeight="1">
      <c r="A29" s="460"/>
      <c r="B29" s="467" t="s">
        <v>2430</v>
      </c>
      <c r="C29" s="463">
        <f>-PLBS!H55</f>
        <v>0</v>
      </c>
      <c r="D29" s="410"/>
      <c r="E29" s="385"/>
      <c r="F29" s="385"/>
      <c r="G29" s="385"/>
      <c r="H29" s="385"/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spans="1:26" ht="12.75" customHeight="1">
      <c r="A30" s="460"/>
      <c r="B30" s="410"/>
      <c r="C30" s="463"/>
      <c r="D30" s="410"/>
      <c r="E30" s="385"/>
      <c r="F30" s="385"/>
      <c r="G30" s="385"/>
      <c r="H30" s="385"/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spans="1:26" ht="12.75" customHeight="1">
      <c r="A31" s="460"/>
      <c r="B31" s="468" t="s">
        <v>2431</v>
      </c>
      <c r="C31" s="463">
        <f>SUM(C11:C29)</f>
        <v>0</v>
      </c>
      <c r="D31" s="410"/>
      <c r="E31" s="385"/>
      <c r="F31" s="385"/>
      <c r="G31" s="385"/>
      <c r="H31" s="385"/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spans="1:26" ht="12.75" customHeight="1">
      <c r="A32" s="460"/>
      <c r="B32" s="410"/>
      <c r="C32" s="469"/>
      <c r="D32" s="410"/>
      <c r="E32" s="385"/>
      <c r="F32" s="385"/>
      <c r="G32" s="385"/>
      <c r="H32" s="385"/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spans="1:26" ht="12.75" customHeight="1">
      <c r="A33" s="460" t="s">
        <v>2432</v>
      </c>
      <c r="B33" s="461" t="s">
        <v>2433</v>
      </c>
      <c r="C33" s="469"/>
      <c r="D33" s="410"/>
      <c r="E33" s="385"/>
      <c r="F33" s="385"/>
      <c r="G33" s="385"/>
      <c r="H33" s="385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spans="1:26" ht="12.75" customHeight="1">
      <c r="A34" s="460"/>
      <c r="B34" s="470" t="s">
        <v>2434</v>
      </c>
      <c r="C34" s="469">
        <f>-(PLBS!C21-PLBS!H58)</f>
        <v>0</v>
      </c>
      <c r="D34" s="410"/>
      <c r="E34" s="385"/>
      <c r="F34" s="385"/>
      <c r="G34" s="385"/>
      <c r="H34" s="385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spans="1:26" ht="12.75" customHeight="1">
      <c r="A35" s="460"/>
      <c r="B35" s="470" t="s">
        <v>2435</v>
      </c>
      <c r="C35" s="469">
        <f>PLBS!H59</f>
        <v>0</v>
      </c>
      <c r="D35" s="410"/>
      <c r="E35" s="385"/>
      <c r="F35" s="385"/>
      <c r="G35" s="385"/>
      <c r="H35" s="385"/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spans="1:26" ht="12.75" customHeight="1">
      <c r="A36" s="460"/>
      <c r="B36" s="470" t="s">
        <v>2436</v>
      </c>
      <c r="C36" s="469">
        <f>PLBS!H66</f>
        <v>0</v>
      </c>
      <c r="D36" s="410"/>
      <c r="E36" s="385"/>
      <c r="F36" s="385"/>
      <c r="G36" s="385"/>
      <c r="H36" s="385"/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spans="1:26" ht="12.75" customHeight="1">
      <c r="A37" s="460"/>
      <c r="B37" s="470"/>
      <c r="C37" s="469"/>
      <c r="D37" s="470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471"/>
      <c r="U37" s="471"/>
      <c r="V37" s="471"/>
      <c r="W37" s="471"/>
      <c r="X37" s="471"/>
      <c r="Y37" s="385"/>
      <c r="Z37" s="385"/>
    </row>
    <row r="38" spans="1:26" ht="12.75" customHeight="1">
      <c r="A38" s="460"/>
      <c r="B38" s="461" t="s">
        <v>2437</v>
      </c>
      <c r="C38" s="469">
        <f>SUM(C33:C37)</f>
        <v>0</v>
      </c>
      <c r="D38" s="470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471"/>
      <c r="U38" s="471"/>
      <c r="V38" s="471"/>
      <c r="W38" s="471"/>
      <c r="X38" s="471"/>
      <c r="Y38" s="385"/>
      <c r="Z38" s="385"/>
    </row>
    <row r="39" spans="1:26" ht="12.75" customHeight="1">
      <c r="A39" s="460"/>
      <c r="B39" s="467"/>
      <c r="C39" s="469"/>
      <c r="D39" s="470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471"/>
      <c r="U39" s="471"/>
      <c r="V39" s="471"/>
      <c r="W39" s="471"/>
      <c r="X39" s="471"/>
      <c r="Y39" s="385"/>
      <c r="Z39" s="385"/>
    </row>
    <row r="40" spans="1:26" ht="12.75" customHeight="1">
      <c r="A40" s="460" t="s">
        <v>2438</v>
      </c>
      <c r="B40" s="468" t="s">
        <v>2439</v>
      </c>
      <c r="C40" s="469"/>
      <c r="D40" s="470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471"/>
      <c r="U40" s="471"/>
      <c r="V40" s="471"/>
      <c r="W40" s="471"/>
      <c r="X40" s="471"/>
      <c r="Y40" s="385"/>
      <c r="Z40" s="385"/>
    </row>
    <row r="41" spans="1:26" ht="12.75" customHeight="1">
      <c r="A41" s="460"/>
      <c r="B41" s="410" t="s">
        <v>2440</v>
      </c>
      <c r="C41" s="469">
        <f>-SUM(PLBS!H44:H47)</f>
        <v>0</v>
      </c>
      <c r="D41" s="470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471"/>
      <c r="U41" s="471"/>
      <c r="V41" s="471"/>
      <c r="W41" s="471"/>
      <c r="X41" s="471"/>
      <c r="Y41" s="385"/>
      <c r="Z41" s="385"/>
    </row>
    <row r="42" spans="1:26" ht="12.75" customHeight="1">
      <c r="A42" s="460"/>
      <c r="B42" s="410" t="s">
        <v>2441</v>
      </c>
      <c r="C42" s="472">
        <v>0</v>
      </c>
      <c r="D42" s="429" t="s">
        <v>2343</v>
      </c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471"/>
      <c r="U42" s="471"/>
      <c r="V42" s="471"/>
      <c r="W42" s="471"/>
      <c r="X42" s="471"/>
      <c r="Y42" s="385"/>
      <c r="Z42" s="385"/>
    </row>
    <row r="43" spans="1:26" ht="12.75" customHeight="1">
      <c r="A43" s="460"/>
      <c r="B43" s="410" t="s">
        <v>2442</v>
      </c>
      <c r="C43" s="472">
        <v>0</v>
      </c>
      <c r="D43" s="429" t="s">
        <v>2343</v>
      </c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471"/>
      <c r="U43" s="471"/>
      <c r="V43" s="471"/>
      <c r="W43" s="471"/>
      <c r="X43" s="471"/>
      <c r="Y43" s="385"/>
      <c r="Z43" s="385"/>
    </row>
    <row r="44" spans="1:26" ht="12.75" customHeight="1">
      <c r="A44" s="460"/>
      <c r="B44" s="410"/>
      <c r="C44" s="469"/>
      <c r="D44" s="470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471"/>
      <c r="U44" s="471"/>
      <c r="V44" s="471"/>
      <c r="W44" s="471"/>
      <c r="X44" s="471"/>
      <c r="Y44" s="385"/>
      <c r="Z44" s="385"/>
    </row>
    <row r="45" spans="1:26" ht="12.75" customHeight="1">
      <c r="A45" s="460"/>
      <c r="B45" s="410"/>
      <c r="C45" s="469"/>
      <c r="D45" s="470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471"/>
      <c r="U45" s="471"/>
      <c r="V45" s="471"/>
      <c r="W45" s="471"/>
      <c r="X45" s="471"/>
      <c r="Y45" s="385"/>
      <c r="Z45" s="385"/>
    </row>
    <row r="46" spans="1:26" ht="12.75" customHeight="1">
      <c r="A46" s="460"/>
      <c r="B46" s="468" t="s">
        <v>2443</v>
      </c>
      <c r="C46" s="473">
        <f>SUM(C41:C45)</f>
        <v>0</v>
      </c>
      <c r="D46" s="470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471"/>
      <c r="U46" s="471"/>
      <c r="V46" s="471"/>
      <c r="W46" s="471"/>
      <c r="X46" s="471"/>
      <c r="Y46" s="385"/>
      <c r="Z46" s="385"/>
    </row>
    <row r="47" spans="1:26" ht="12.75" customHeight="1">
      <c r="A47" s="460"/>
      <c r="B47" s="410"/>
      <c r="C47" s="469"/>
      <c r="D47" s="470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471"/>
      <c r="U47" s="471"/>
      <c r="V47" s="471"/>
      <c r="W47" s="471"/>
      <c r="X47" s="471"/>
      <c r="Y47" s="385"/>
      <c r="Z47" s="385"/>
    </row>
    <row r="48" spans="1:26" ht="12.75" customHeight="1">
      <c r="A48" s="460"/>
      <c r="B48" s="468" t="s">
        <v>2444</v>
      </c>
      <c r="C48" s="473">
        <f>C46+C38+C31</f>
        <v>0</v>
      </c>
      <c r="D48" s="470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471"/>
      <c r="U48" s="471"/>
      <c r="V48" s="471"/>
      <c r="W48" s="471"/>
      <c r="X48" s="471"/>
      <c r="Y48" s="385"/>
      <c r="Z48" s="385"/>
    </row>
    <row r="49" spans="1:26" ht="12.75" customHeight="1">
      <c r="A49" s="460"/>
      <c r="B49" s="468" t="s">
        <v>2445</v>
      </c>
      <c r="C49" s="473">
        <f>PLBS!E61</f>
        <v>0</v>
      </c>
      <c r="D49" s="470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471"/>
      <c r="U49" s="471"/>
      <c r="V49" s="471"/>
      <c r="W49" s="471"/>
      <c r="X49" s="471"/>
      <c r="Y49" s="385"/>
      <c r="Z49" s="385"/>
    </row>
    <row r="50" spans="1:26" ht="12.75" customHeight="1">
      <c r="A50" s="460"/>
      <c r="B50" s="468" t="s">
        <v>2446</v>
      </c>
      <c r="C50" s="473">
        <f>SUM(C48:C49)</f>
        <v>0</v>
      </c>
      <c r="D50" s="470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471"/>
      <c r="U50" s="471"/>
      <c r="V50" s="471"/>
      <c r="W50" s="471"/>
      <c r="X50" s="471"/>
      <c r="Y50" s="385"/>
      <c r="Z50" s="385"/>
    </row>
    <row r="51" spans="1:26" ht="12.75" customHeight="1">
      <c r="A51" s="474"/>
      <c r="B51" s="468" t="s">
        <v>2447</v>
      </c>
      <c r="C51" s="473">
        <f>PLBS!C61</f>
        <v>0</v>
      </c>
      <c r="D51" s="470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471"/>
      <c r="U51" s="471"/>
      <c r="V51" s="471"/>
      <c r="W51" s="471"/>
      <c r="X51" s="471"/>
      <c r="Y51" s="385"/>
      <c r="Z51" s="385"/>
    </row>
    <row r="52" spans="1:26" ht="12.75" customHeight="1">
      <c r="A52" s="474"/>
      <c r="B52" s="443" t="s">
        <v>2448</v>
      </c>
      <c r="C52" s="473">
        <f>C50-C51</f>
        <v>0</v>
      </c>
      <c r="D52" s="470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471"/>
      <c r="U52" s="471"/>
      <c r="V52" s="471"/>
      <c r="W52" s="471"/>
      <c r="X52" s="471"/>
      <c r="Y52" s="385"/>
      <c r="Z52" s="385"/>
    </row>
    <row r="53" spans="1:26" ht="12.75" customHeight="1">
      <c r="A53" s="385"/>
      <c r="B53" s="385"/>
      <c r="C53" s="475"/>
      <c r="D53" s="385"/>
      <c r="E53" s="385"/>
      <c r="F53" s="385"/>
      <c r="G53" s="385"/>
      <c r="H53" s="385"/>
      <c r="I53" s="385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spans="1:26" ht="12.75" customHeight="1">
      <c r="A54" s="385"/>
      <c r="B54" s="385"/>
      <c r="C54" s="475"/>
      <c r="D54" s="385"/>
      <c r="E54" s="385"/>
      <c r="F54" s="385"/>
      <c r="G54" s="385"/>
      <c r="H54" s="385"/>
      <c r="I54" s="385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spans="1:26" ht="12.75" customHeight="1">
      <c r="A55" s="385"/>
      <c r="B55" s="385"/>
      <c r="C55" s="475"/>
      <c r="D55" s="385"/>
      <c r="E55" s="385"/>
      <c r="F55" s="385"/>
      <c r="G55" s="385"/>
      <c r="H55" s="385"/>
      <c r="I55" s="385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spans="1:26" ht="12.75" customHeight="1">
      <c r="A56" s="385"/>
      <c r="B56" s="385"/>
      <c r="C56" s="475"/>
      <c r="D56" s="385"/>
      <c r="E56" s="385"/>
      <c r="F56" s="385"/>
      <c r="G56" s="385"/>
      <c r="H56" s="385"/>
      <c r="I56" s="385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spans="1:26" ht="12.75" customHeight="1">
      <c r="A57" s="385"/>
      <c r="B57" s="385"/>
      <c r="C57" s="475"/>
      <c r="D57" s="385"/>
      <c r="E57" s="385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spans="1:26" ht="12.75" customHeight="1">
      <c r="A58" s="385"/>
      <c r="B58" s="385"/>
      <c r="C58" s="475"/>
      <c r="D58" s="385"/>
      <c r="E58" s="385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spans="1:26" ht="12.75" customHeight="1">
      <c r="A59" s="385"/>
      <c r="B59" s="385"/>
      <c r="C59" s="475"/>
      <c r="D59" s="385"/>
      <c r="E59" s="385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spans="1:26" ht="12.75" customHeight="1">
      <c r="A60" s="385"/>
      <c r="B60" s="385"/>
      <c r="C60" s="475"/>
      <c r="D60" s="385"/>
      <c r="E60" s="385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spans="1:26" ht="12.75" customHeight="1">
      <c r="A61" s="385"/>
      <c r="B61" s="385"/>
      <c r="C61" s="475"/>
      <c r="D61" s="385"/>
      <c r="E61" s="385"/>
      <c r="F61" s="385"/>
      <c r="G61" s="385"/>
      <c r="H61" s="385"/>
      <c r="I61" s="385"/>
      <c r="J61" s="385"/>
      <c r="K61" s="385"/>
      <c r="L61" s="385"/>
      <c r="M61" s="385"/>
      <c r="N61" s="385"/>
      <c r="O61" s="385"/>
      <c r="P61" s="385"/>
      <c r="Q61" s="385"/>
      <c r="R61" s="385"/>
      <c r="S61" s="385"/>
      <c r="T61" s="385"/>
      <c r="U61" s="385"/>
      <c r="V61" s="385"/>
      <c r="W61" s="385"/>
      <c r="X61" s="385"/>
      <c r="Y61" s="385"/>
      <c r="Z61" s="385"/>
    </row>
    <row r="62" spans="1:26" ht="12.75" customHeight="1">
      <c r="A62" s="385"/>
      <c r="B62" s="385"/>
      <c r="C62" s="475"/>
      <c r="D62" s="385"/>
      <c r="E62" s="385"/>
      <c r="F62" s="385"/>
      <c r="G62" s="385"/>
      <c r="H62" s="385"/>
      <c r="I62" s="385"/>
      <c r="J62" s="385"/>
      <c r="K62" s="385"/>
      <c r="L62" s="385"/>
      <c r="M62" s="385"/>
      <c r="N62" s="385"/>
      <c r="O62" s="385"/>
      <c r="P62" s="385"/>
      <c r="Q62" s="385"/>
      <c r="R62" s="385"/>
      <c r="S62" s="385"/>
      <c r="T62" s="385"/>
      <c r="U62" s="385"/>
      <c r="V62" s="385"/>
      <c r="W62" s="385"/>
      <c r="X62" s="385"/>
      <c r="Y62" s="385"/>
      <c r="Z62" s="385"/>
    </row>
    <row r="63" spans="1:26" ht="12.75" customHeight="1">
      <c r="A63" s="385"/>
      <c r="B63" s="385"/>
      <c r="C63" s="475"/>
      <c r="D63" s="385"/>
      <c r="E63" s="385"/>
      <c r="F63" s="385"/>
      <c r="G63" s="385"/>
      <c r="H63" s="385"/>
      <c r="I63" s="385"/>
      <c r="J63" s="385"/>
      <c r="K63" s="385"/>
      <c r="L63" s="385"/>
      <c r="M63" s="385"/>
      <c r="N63" s="385"/>
      <c r="O63" s="385"/>
      <c r="P63" s="385"/>
      <c r="Q63" s="385"/>
      <c r="R63" s="385"/>
      <c r="S63" s="385"/>
      <c r="T63" s="385"/>
      <c r="U63" s="385"/>
      <c r="V63" s="385"/>
      <c r="W63" s="385"/>
      <c r="X63" s="385"/>
      <c r="Y63" s="385"/>
      <c r="Z63" s="385"/>
    </row>
    <row r="64" spans="1:26" ht="12.75" customHeight="1">
      <c r="A64" s="385"/>
      <c r="B64" s="385"/>
      <c r="C64" s="475"/>
      <c r="D64" s="385"/>
      <c r="E64" s="385"/>
      <c r="F64" s="385"/>
      <c r="G64" s="385"/>
      <c r="H64" s="385"/>
      <c r="I64" s="385"/>
      <c r="J64" s="385"/>
      <c r="K64" s="385"/>
      <c r="L64" s="385"/>
      <c r="M64" s="385"/>
      <c r="N64" s="385"/>
      <c r="O64" s="385"/>
      <c r="P64" s="385"/>
      <c r="Q64" s="385"/>
      <c r="R64" s="385"/>
      <c r="S64" s="385"/>
      <c r="T64" s="385"/>
      <c r="U64" s="385"/>
      <c r="V64" s="385"/>
      <c r="W64" s="385"/>
      <c r="X64" s="385"/>
      <c r="Y64" s="385"/>
      <c r="Z64" s="385"/>
    </row>
    <row r="65" spans="1:26" ht="12.75" customHeight="1">
      <c r="A65" s="385"/>
      <c r="B65" s="385"/>
      <c r="C65" s="475"/>
      <c r="D65" s="385"/>
      <c r="E65" s="385"/>
      <c r="F65" s="385"/>
      <c r="G65" s="385"/>
      <c r="H65" s="385"/>
      <c r="I65" s="385"/>
      <c r="J65" s="385"/>
      <c r="K65" s="385"/>
      <c r="L65" s="385"/>
      <c r="M65" s="385"/>
      <c r="N65" s="385"/>
      <c r="O65" s="385"/>
      <c r="P65" s="385"/>
      <c r="Q65" s="385"/>
      <c r="R65" s="385"/>
      <c r="S65" s="385"/>
      <c r="T65" s="385"/>
      <c r="U65" s="385"/>
      <c r="V65" s="385"/>
      <c r="W65" s="385"/>
      <c r="X65" s="385"/>
      <c r="Y65" s="385"/>
      <c r="Z65" s="385"/>
    </row>
    <row r="66" spans="1:26" ht="12.75" customHeight="1">
      <c r="A66" s="385"/>
      <c r="B66" s="385"/>
      <c r="C66" s="475"/>
      <c r="D66" s="385"/>
      <c r="E66" s="385"/>
      <c r="F66" s="385"/>
      <c r="G66" s="385"/>
      <c r="H66" s="385"/>
      <c r="I66" s="385"/>
      <c r="J66" s="385"/>
      <c r="K66" s="385"/>
      <c r="L66" s="385"/>
      <c r="M66" s="385"/>
      <c r="N66" s="385"/>
      <c r="O66" s="385"/>
      <c r="P66" s="385"/>
      <c r="Q66" s="385"/>
      <c r="R66" s="385"/>
      <c r="S66" s="385"/>
      <c r="T66" s="385"/>
      <c r="U66" s="385"/>
      <c r="V66" s="385"/>
      <c r="W66" s="385"/>
      <c r="X66" s="385"/>
      <c r="Y66" s="385"/>
      <c r="Z66" s="385"/>
    </row>
    <row r="67" spans="1:26" ht="12.75" customHeight="1">
      <c r="A67" s="385"/>
      <c r="B67" s="385"/>
      <c r="C67" s="475"/>
      <c r="D67" s="385"/>
      <c r="E67" s="385"/>
      <c r="F67" s="385"/>
      <c r="G67" s="385"/>
      <c r="H67" s="385"/>
      <c r="I67" s="385"/>
      <c r="J67" s="385"/>
      <c r="K67" s="385"/>
      <c r="L67" s="385"/>
      <c r="M67" s="385"/>
      <c r="N67" s="385"/>
      <c r="O67" s="385"/>
      <c r="P67" s="385"/>
      <c r="Q67" s="385"/>
      <c r="R67" s="385"/>
      <c r="S67" s="385"/>
      <c r="T67" s="385"/>
      <c r="U67" s="385"/>
      <c r="V67" s="385"/>
      <c r="W67" s="385"/>
      <c r="X67" s="385"/>
      <c r="Y67" s="385"/>
      <c r="Z67" s="385"/>
    </row>
    <row r="68" spans="1:26" ht="12.75" customHeight="1">
      <c r="A68" s="385"/>
      <c r="B68" s="385"/>
      <c r="C68" s="475"/>
      <c r="D68" s="385"/>
      <c r="E68" s="385"/>
      <c r="F68" s="385"/>
      <c r="G68" s="385"/>
      <c r="H68" s="385"/>
      <c r="I68" s="385"/>
      <c r="J68" s="385"/>
      <c r="K68" s="385"/>
      <c r="L68" s="385"/>
      <c r="M68" s="385"/>
      <c r="N68" s="385"/>
      <c r="O68" s="385"/>
      <c r="P68" s="385"/>
      <c r="Q68" s="385"/>
      <c r="R68" s="385"/>
      <c r="S68" s="385"/>
      <c r="T68" s="385"/>
      <c r="U68" s="385"/>
      <c r="V68" s="385"/>
      <c r="W68" s="385"/>
      <c r="X68" s="385"/>
      <c r="Y68" s="385"/>
      <c r="Z68" s="385"/>
    </row>
    <row r="69" spans="1:26" ht="12.75" customHeight="1">
      <c r="A69" s="385"/>
      <c r="B69" s="385"/>
      <c r="C69" s="475"/>
      <c r="D69" s="385"/>
      <c r="E69" s="385"/>
      <c r="F69" s="385"/>
      <c r="G69" s="385"/>
      <c r="H69" s="385"/>
      <c r="I69" s="385"/>
      <c r="J69" s="385"/>
      <c r="K69" s="385"/>
      <c r="L69" s="385"/>
      <c r="M69" s="385"/>
      <c r="N69" s="385"/>
      <c r="O69" s="385"/>
      <c r="P69" s="385"/>
      <c r="Q69" s="385"/>
      <c r="R69" s="385"/>
      <c r="S69" s="385"/>
      <c r="T69" s="385"/>
      <c r="U69" s="385"/>
      <c r="V69" s="385"/>
      <c r="W69" s="385"/>
      <c r="X69" s="385"/>
      <c r="Y69" s="385"/>
      <c r="Z69" s="385"/>
    </row>
    <row r="70" spans="1:26" ht="12.75" customHeight="1">
      <c r="A70" s="385"/>
      <c r="B70" s="385"/>
      <c r="C70" s="475"/>
      <c r="D70" s="385"/>
      <c r="E70" s="385"/>
      <c r="F70" s="385"/>
      <c r="G70" s="385"/>
      <c r="H70" s="385"/>
      <c r="I70" s="385"/>
      <c r="J70" s="385"/>
      <c r="K70" s="385"/>
      <c r="L70" s="385"/>
      <c r="M70" s="385"/>
      <c r="N70" s="385"/>
      <c r="O70" s="385"/>
      <c r="P70" s="385"/>
      <c r="Q70" s="385"/>
      <c r="R70" s="385"/>
      <c r="S70" s="385"/>
      <c r="T70" s="385"/>
      <c r="U70" s="385"/>
      <c r="V70" s="385"/>
      <c r="W70" s="385"/>
      <c r="X70" s="385"/>
      <c r="Y70" s="385"/>
      <c r="Z70" s="385"/>
    </row>
    <row r="71" spans="1:26" ht="12.75" customHeight="1">
      <c r="A71" s="385"/>
      <c r="B71" s="385"/>
      <c r="C71" s="475"/>
      <c r="D71" s="385"/>
      <c r="E71" s="385"/>
      <c r="F71" s="385"/>
      <c r="G71" s="385"/>
      <c r="H71" s="385"/>
      <c r="I71" s="385"/>
      <c r="J71" s="385"/>
      <c r="K71" s="385"/>
      <c r="L71" s="385"/>
      <c r="M71" s="385"/>
      <c r="N71" s="385"/>
      <c r="O71" s="385"/>
      <c r="P71" s="385"/>
      <c r="Q71" s="385"/>
      <c r="R71" s="385"/>
      <c r="S71" s="385"/>
      <c r="T71" s="385"/>
      <c r="U71" s="385"/>
      <c r="V71" s="385"/>
      <c r="W71" s="385"/>
      <c r="X71" s="385"/>
      <c r="Y71" s="385"/>
      <c r="Z71" s="385"/>
    </row>
    <row r="72" spans="1:26" ht="12.75" customHeight="1">
      <c r="A72" s="385"/>
      <c r="B72" s="385"/>
      <c r="C72" s="475"/>
      <c r="D72" s="385"/>
      <c r="E72" s="385"/>
      <c r="F72" s="385"/>
      <c r="G72" s="385"/>
      <c r="H72" s="385"/>
      <c r="I72" s="385"/>
      <c r="J72" s="385"/>
      <c r="K72" s="385"/>
      <c r="L72" s="385"/>
      <c r="M72" s="385"/>
      <c r="N72" s="385"/>
      <c r="O72" s="385"/>
      <c r="P72" s="385"/>
      <c r="Q72" s="385"/>
      <c r="R72" s="385"/>
      <c r="S72" s="385"/>
      <c r="T72" s="385"/>
      <c r="U72" s="385"/>
      <c r="V72" s="385"/>
      <c r="W72" s="385"/>
      <c r="X72" s="385"/>
      <c r="Y72" s="385"/>
      <c r="Z72" s="385"/>
    </row>
    <row r="73" spans="1:26" ht="12.75" customHeight="1">
      <c r="A73" s="385"/>
      <c r="B73" s="385"/>
      <c r="C73" s="47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5"/>
      <c r="T73" s="385"/>
      <c r="U73" s="385"/>
      <c r="V73" s="385"/>
      <c r="W73" s="385"/>
      <c r="X73" s="385"/>
      <c r="Y73" s="385"/>
      <c r="Z73" s="385"/>
    </row>
    <row r="74" spans="1:26" ht="12.75" customHeight="1">
      <c r="A74" s="385"/>
      <c r="B74" s="385"/>
      <c r="C74" s="47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5"/>
      <c r="T74" s="385"/>
      <c r="U74" s="385"/>
      <c r="V74" s="385"/>
      <c r="W74" s="385"/>
      <c r="X74" s="385"/>
      <c r="Y74" s="385"/>
      <c r="Z74" s="385"/>
    </row>
    <row r="75" spans="1:26" ht="12.75" customHeight="1">
      <c r="A75" s="385"/>
      <c r="B75" s="385"/>
      <c r="C75" s="475"/>
      <c r="D75" s="385"/>
      <c r="E75" s="385"/>
      <c r="F75" s="385"/>
      <c r="G75" s="385"/>
      <c r="H75" s="385"/>
      <c r="I75" s="385"/>
      <c r="J75" s="385"/>
      <c r="K75" s="385"/>
      <c r="L75" s="385"/>
      <c r="M75" s="385"/>
      <c r="N75" s="385"/>
      <c r="O75" s="385"/>
      <c r="P75" s="385"/>
      <c r="Q75" s="385"/>
      <c r="R75" s="385"/>
      <c r="S75" s="385"/>
      <c r="T75" s="385"/>
      <c r="U75" s="385"/>
      <c r="V75" s="385"/>
      <c r="W75" s="385"/>
      <c r="X75" s="385"/>
      <c r="Y75" s="385"/>
      <c r="Z75" s="385"/>
    </row>
    <row r="76" spans="1:26" ht="12.75" customHeight="1">
      <c r="A76" s="385"/>
      <c r="B76" s="385"/>
      <c r="C76" s="475"/>
      <c r="D76" s="385"/>
      <c r="E76" s="385"/>
      <c r="F76" s="385"/>
      <c r="G76" s="385"/>
      <c r="H76" s="385"/>
      <c r="I76" s="385"/>
      <c r="J76" s="385"/>
      <c r="K76" s="385"/>
      <c r="L76" s="385"/>
      <c r="M76" s="385"/>
      <c r="N76" s="385"/>
      <c r="O76" s="385"/>
      <c r="P76" s="385"/>
      <c r="Q76" s="385"/>
      <c r="R76" s="385"/>
      <c r="S76" s="385"/>
      <c r="T76" s="385"/>
      <c r="U76" s="385"/>
      <c r="V76" s="385"/>
      <c r="W76" s="385"/>
      <c r="X76" s="385"/>
      <c r="Y76" s="385"/>
      <c r="Z76" s="385"/>
    </row>
    <row r="77" spans="1:26" ht="12.75" customHeight="1">
      <c r="A77" s="385"/>
      <c r="B77" s="385"/>
      <c r="C77" s="475"/>
      <c r="D77" s="385"/>
      <c r="E77" s="385"/>
      <c r="F77" s="385"/>
      <c r="G77" s="385"/>
      <c r="H77" s="385"/>
      <c r="I77" s="385"/>
      <c r="J77" s="385"/>
      <c r="K77" s="385"/>
      <c r="L77" s="385"/>
      <c r="M77" s="385"/>
      <c r="N77" s="385"/>
      <c r="O77" s="385"/>
      <c r="P77" s="385"/>
      <c r="Q77" s="385"/>
      <c r="R77" s="385"/>
      <c r="S77" s="385"/>
      <c r="T77" s="385"/>
      <c r="U77" s="385"/>
      <c r="V77" s="385"/>
      <c r="W77" s="385"/>
      <c r="X77" s="385"/>
      <c r="Y77" s="385"/>
      <c r="Z77" s="385"/>
    </row>
    <row r="78" spans="1:26" ht="12.75" customHeight="1">
      <c r="A78" s="385"/>
      <c r="B78" s="385"/>
      <c r="C78" s="475"/>
      <c r="D78" s="385"/>
      <c r="E78" s="385"/>
      <c r="F78" s="385"/>
      <c r="G78" s="385"/>
      <c r="H78" s="385"/>
      <c r="I78" s="385"/>
      <c r="J78" s="385"/>
      <c r="K78" s="385"/>
      <c r="L78" s="385"/>
      <c r="M78" s="385"/>
      <c r="N78" s="385"/>
      <c r="O78" s="385"/>
      <c r="P78" s="385"/>
      <c r="Q78" s="385"/>
      <c r="R78" s="385"/>
      <c r="S78" s="385"/>
      <c r="T78" s="385"/>
      <c r="U78" s="385"/>
      <c r="V78" s="385"/>
      <c r="W78" s="385"/>
      <c r="X78" s="385"/>
      <c r="Y78" s="385"/>
      <c r="Z78" s="385"/>
    </row>
    <row r="79" spans="1:26" ht="12.75" customHeight="1">
      <c r="A79" s="385"/>
      <c r="B79" s="385"/>
      <c r="C79" s="475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85"/>
      <c r="S79" s="385"/>
      <c r="T79" s="385"/>
      <c r="U79" s="385"/>
      <c r="V79" s="385"/>
      <c r="W79" s="385"/>
      <c r="X79" s="385"/>
      <c r="Y79" s="385"/>
      <c r="Z79" s="385"/>
    </row>
    <row r="80" spans="1:26" ht="12.75" customHeight="1">
      <c r="A80" s="385"/>
      <c r="B80" s="385"/>
      <c r="C80" s="475"/>
      <c r="D80" s="385"/>
      <c r="E80" s="385"/>
      <c r="F80" s="385"/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85"/>
      <c r="S80" s="385"/>
      <c r="T80" s="385"/>
      <c r="U80" s="385"/>
      <c r="V80" s="385"/>
      <c r="W80" s="385"/>
      <c r="X80" s="385"/>
      <c r="Y80" s="385"/>
      <c r="Z80" s="385"/>
    </row>
    <row r="81" spans="1:26" ht="12.75" customHeight="1">
      <c r="A81" s="385"/>
      <c r="B81" s="385"/>
      <c r="C81" s="475"/>
      <c r="D81" s="385"/>
      <c r="E81" s="385"/>
      <c r="F81" s="385"/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85"/>
      <c r="S81" s="385"/>
      <c r="T81" s="385"/>
      <c r="U81" s="385"/>
      <c r="V81" s="385"/>
      <c r="W81" s="385"/>
      <c r="X81" s="385"/>
      <c r="Y81" s="385"/>
      <c r="Z81" s="385"/>
    </row>
    <row r="82" spans="1:26" ht="12.75" customHeight="1">
      <c r="A82" s="385"/>
      <c r="B82" s="385"/>
      <c r="C82" s="47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85"/>
      <c r="T82" s="385"/>
      <c r="U82" s="385"/>
      <c r="V82" s="385"/>
      <c r="W82" s="385"/>
      <c r="X82" s="385"/>
      <c r="Y82" s="385"/>
      <c r="Z82" s="385"/>
    </row>
    <row r="83" spans="1:26" ht="12.75" customHeight="1">
      <c r="A83" s="385"/>
      <c r="B83" s="385"/>
      <c r="C83" s="475"/>
      <c r="D83" s="385"/>
      <c r="E83" s="385"/>
      <c r="F83" s="385"/>
      <c r="G83" s="385"/>
      <c r="H83" s="385"/>
      <c r="I83" s="385"/>
      <c r="J83" s="385"/>
      <c r="K83" s="385"/>
      <c r="L83" s="385"/>
      <c r="M83" s="385"/>
      <c r="N83" s="385"/>
      <c r="O83" s="385"/>
      <c r="P83" s="385"/>
      <c r="Q83" s="385"/>
      <c r="R83" s="385"/>
      <c r="S83" s="385"/>
      <c r="T83" s="385"/>
      <c r="U83" s="385"/>
      <c r="V83" s="385"/>
      <c r="W83" s="385"/>
      <c r="X83" s="385"/>
      <c r="Y83" s="385"/>
      <c r="Z83" s="385"/>
    </row>
    <row r="84" spans="1:26" ht="12.75" customHeight="1">
      <c r="A84" s="385"/>
      <c r="B84" s="385"/>
      <c r="C84" s="475"/>
      <c r="D84" s="385"/>
      <c r="E84" s="385"/>
      <c r="F84" s="385"/>
      <c r="G84" s="385"/>
      <c r="H84" s="385"/>
      <c r="I84" s="385"/>
      <c r="J84" s="385"/>
      <c r="K84" s="385"/>
      <c r="L84" s="385"/>
      <c r="M84" s="385"/>
      <c r="N84" s="385"/>
      <c r="O84" s="385"/>
      <c r="P84" s="385"/>
      <c r="Q84" s="385"/>
      <c r="R84" s="385"/>
      <c r="S84" s="385"/>
      <c r="T84" s="385"/>
      <c r="U84" s="385"/>
      <c r="V84" s="385"/>
      <c r="W84" s="385"/>
      <c r="X84" s="385"/>
      <c r="Y84" s="385"/>
      <c r="Z84" s="385"/>
    </row>
    <row r="85" spans="1:26" ht="12.75" customHeight="1">
      <c r="A85" s="385"/>
      <c r="B85" s="385"/>
      <c r="C85" s="475"/>
      <c r="D85" s="385"/>
      <c r="E85" s="385"/>
      <c r="F85" s="385"/>
      <c r="G85" s="385"/>
      <c r="H85" s="385"/>
      <c r="I85" s="385"/>
      <c r="J85" s="385"/>
      <c r="K85" s="385"/>
      <c r="L85" s="385"/>
      <c r="M85" s="385"/>
      <c r="N85" s="385"/>
      <c r="O85" s="385"/>
      <c r="P85" s="385"/>
      <c r="Q85" s="385"/>
      <c r="R85" s="385"/>
      <c r="S85" s="385"/>
      <c r="T85" s="385"/>
      <c r="U85" s="385"/>
      <c r="V85" s="385"/>
      <c r="W85" s="385"/>
      <c r="X85" s="385"/>
      <c r="Y85" s="385"/>
      <c r="Z85" s="385"/>
    </row>
    <row r="86" spans="1:26" ht="12.75" customHeight="1">
      <c r="A86" s="385"/>
      <c r="B86" s="385"/>
      <c r="C86" s="475"/>
      <c r="D86" s="385"/>
      <c r="E86" s="385"/>
      <c r="F86" s="385"/>
      <c r="G86" s="385"/>
      <c r="H86" s="385"/>
      <c r="I86" s="385"/>
      <c r="J86" s="385"/>
      <c r="K86" s="385"/>
      <c r="L86" s="385"/>
      <c r="M86" s="385"/>
      <c r="N86" s="385"/>
      <c r="O86" s="385"/>
      <c r="P86" s="385"/>
      <c r="Q86" s="385"/>
      <c r="R86" s="385"/>
      <c r="S86" s="385"/>
      <c r="T86" s="385"/>
      <c r="U86" s="385"/>
      <c r="V86" s="385"/>
      <c r="W86" s="385"/>
      <c r="X86" s="385"/>
      <c r="Y86" s="385"/>
      <c r="Z86" s="385"/>
    </row>
    <row r="87" spans="1:26" ht="12.75" customHeight="1">
      <c r="A87" s="385"/>
      <c r="B87" s="385"/>
      <c r="C87" s="475"/>
      <c r="D87" s="385"/>
      <c r="E87" s="385"/>
      <c r="F87" s="385"/>
      <c r="G87" s="385"/>
      <c r="H87" s="385"/>
      <c r="I87" s="385"/>
      <c r="J87" s="385"/>
      <c r="K87" s="385"/>
      <c r="L87" s="385"/>
      <c r="M87" s="385"/>
      <c r="N87" s="385"/>
      <c r="O87" s="385"/>
      <c r="P87" s="385"/>
      <c r="Q87" s="385"/>
      <c r="R87" s="385"/>
      <c r="S87" s="385"/>
      <c r="T87" s="385"/>
      <c r="U87" s="385"/>
      <c r="V87" s="385"/>
      <c r="W87" s="385"/>
      <c r="X87" s="385"/>
      <c r="Y87" s="385"/>
      <c r="Z87" s="385"/>
    </row>
    <row r="88" spans="1:26" ht="12.75" customHeight="1">
      <c r="A88" s="385"/>
      <c r="B88" s="385"/>
      <c r="C88" s="475"/>
      <c r="D88" s="385"/>
      <c r="E88" s="385"/>
      <c r="F88" s="385"/>
      <c r="G88" s="385"/>
      <c r="H88" s="385"/>
      <c r="I88" s="385"/>
      <c r="J88" s="385"/>
      <c r="K88" s="385"/>
      <c r="L88" s="385"/>
      <c r="M88" s="385"/>
      <c r="N88" s="385"/>
      <c r="O88" s="385"/>
      <c r="P88" s="385"/>
      <c r="Q88" s="385"/>
      <c r="R88" s="385"/>
      <c r="S88" s="385"/>
      <c r="T88" s="385"/>
      <c r="U88" s="385"/>
      <c r="V88" s="385"/>
      <c r="W88" s="385"/>
      <c r="X88" s="385"/>
      <c r="Y88" s="385"/>
      <c r="Z88" s="385"/>
    </row>
    <row r="89" spans="1:26" ht="12.75" customHeight="1">
      <c r="A89" s="385"/>
      <c r="B89" s="385"/>
      <c r="C89" s="475"/>
      <c r="D89" s="385"/>
      <c r="E89" s="385"/>
      <c r="F89" s="385"/>
      <c r="G89" s="385"/>
      <c r="H89" s="385"/>
      <c r="I89" s="385"/>
      <c r="J89" s="385"/>
      <c r="K89" s="385"/>
      <c r="L89" s="385"/>
      <c r="M89" s="385"/>
      <c r="N89" s="385"/>
      <c r="O89" s="385"/>
      <c r="P89" s="385"/>
      <c r="Q89" s="385"/>
      <c r="R89" s="385"/>
      <c r="S89" s="385"/>
      <c r="T89" s="385"/>
      <c r="U89" s="385"/>
      <c r="V89" s="385"/>
      <c r="W89" s="385"/>
      <c r="X89" s="385"/>
      <c r="Y89" s="385"/>
      <c r="Z89" s="385"/>
    </row>
    <row r="90" spans="1:26" ht="12.75" customHeight="1">
      <c r="A90" s="385"/>
      <c r="B90" s="385"/>
      <c r="C90" s="475"/>
      <c r="D90" s="385"/>
      <c r="E90" s="385"/>
      <c r="F90" s="385"/>
      <c r="G90" s="385"/>
      <c r="H90" s="385"/>
      <c r="I90" s="385"/>
      <c r="J90" s="385"/>
      <c r="K90" s="385"/>
      <c r="L90" s="385"/>
      <c r="M90" s="385"/>
      <c r="N90" s="385"/>
      <c r="O90" s="385"/>
      <c r="P90" s="385"/>
      <c r="Q90" s="385"/>
      <c r="R90" s="385"/>
      <c r="S90" s="385"/>
      <c r="T90" s="385"/>
      <c r="U90" s="385"/>
      <c r="V90" s="385"/>
      <c r="W90" s="385"/>
      <c r="X90" s="385"/>
      <c r="Y90" s="385"/>
      <c r="Z90" s="385"/>
    </row>
    <row r="91" spans="1:26" ht="12.75" customHeight="1">
      <c r="A91" s="385"/>
      <c r="B91" s="385"/>
      <c r="C91" s="475"/>
      <c r="D91" s="385"/>
      <c r="E91" s="385"/>
      <c r="F91" s="385"/>
      <c r="G91" s="385"/>
      <c r="H91" s="385"/>
      <c r="I91" s="385"/>
      <c r="J91" s="385"/>
      <c r="K91" s="385"/>
      <c r="L91" s="385"/>
      <c r="M91" s="385"/>
      <c r="N91" s="385"/>
      <c r="O91" s="385"/>
      <c r="P91" s="385"/>
      <c r="Q91" s="385"/>
      <c r="R91" s="385"/>
      <c r="S91" s="385"/>
      <c r="T91" s="385"/>
      <c r="U91" s="385"/>
      <c r="V91" s="385"/>
      <c r="W91" s="385"/>
      <c r="X91" s="385"/>
      <c r="Y91" s="385"/>
      <c r="Z91" s="385"/>
    </row>
    <row r="92" spans="1:26" ht="12.75" customHeight="1">
      <c r="A92" s="385"/>
      <c r="B92" s="385"/>
      <c r="C92" s="475"/>
      <c r="D92" s="385"/>
      <c r="E92" s="385"/>
      <c r="F92" s="385"/>
      <c r="G92" s="385"/>
      <c r="H92" s="385"/>
      <c r="I92" s="385"/>
      <c r="J92" s="385"/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</row>
    <row r="93" spans="1:26" ht="12.75" customHeight="1">
      <c r="A93" s="385"/>
      <c r="B93" s="385"/>
      <c r="C93" s="475"/>
      <c r="D93" s="385"/>
      <c r="E93" s="385"/>
      <c r="F93" s="385"/>
      <c r="G93" s="385"/>
      <c r="H93" s="385"/>
      <c r="I93" s="385"/>
      <c r="J93" s="385"/>
      <c r="K93" s="385"/>
      <c r="L93" s="385"/>
      <c r="M93" s="385"/>
      <c r="N93" s="385"/>
      <c r="O93" s="385"/>
      <c r="P93" s="385"/>
      <c r="Q93" s="385"/>
      <c r="R93" s="385"/>
      <c r="S93" s="385"/>
      <c r="T93" s="385"/>
      <c r="U93" s="385"/>
      <c r="V93" s="385"/>
      <c r="W93" s="385"/>
      <c r="X93" s="385"/>
      <c r="Y93" s="385"/>
      <c r="Z93" s="385"/>
    </row>
    <row r="94" spans="1:26" ht="12.75" customHeight="1">
      <c r="A94" s="385"/>
      <c r="B94" s="385"/>
      <c r="C94" s="475"/>
      <c r="D94" s="385"/>
      <c r="E94" s="385"/>
      <c r="F94" s="385"/>
      <c r="G94" s="385"/>
      <c r="H94" s="385"/>
      <c r="I94" s="385"/>
      <c r="J94" s="385"/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</row>
    <row r="95" spans="1:26" ht="12.75" customHeight="1">
      <c r="A95" s="385"/>
      <c r="B95" s="385"/>
      <c r="C95" s="475"/>
      <c r="D95" s="385"/>
      <c r="E95" s="385"/>
      <c r="F95" s="385"/>
      <c r="G95" s="385"/>
      <c r="H95" s="385"/>
      <c r="I95" s="385"/>
      <c r="J95" s="385"/>
      <c r="K95" s="385"/>
      <c r="L95" s="385"/>
      <c r="M95" s="385"/>
      <c r="N95" s="385"/>
      <c r="O95" s="385"/>
      <c r="P95" s="385"/>
      <c r="Q95" s="385"/>
      <c r="R95" s="385"/>
      <c r="S95" s="385"/>
      <c r="T95" s="385"/>
      <c r="U95" s="385"/>
      <c r="V95" s="385"/>
      <c r="W95" s="385"/>
      <c r="X95" s="385"/>
      <c r="Y95" s="385"/>
      <c r="Z95" s="385"/>
    </row>
    <row r="96" spans="1:26" ht="12.75" customHeight="1">
      <c r="A96" s="385"/>
      <c r="B96" s="385"/>
      <c r="C96" s="475"/>
      <c r="D96" s="385"/>
      <c r="E96" s="385"/>
      <c r="F96" s="385"/>
      <c r="G96" s="385"/>
      <c r="H96" s="385"/>
      <c r="I96" s="385"/>
      <c r="J96" s="385"/>
      <c r="K96" s="385"/>
      <c r="L96" s="385"/>
      <c r="M96" s="385"/>
      <c r="N96" s="385"/>
      <c r="O96" s="385"/>
      <c r="P96" s="385"/>
      <c r="Q96" s="385"/>
      <c r="R96" s="385"/>
      <c r="S96" s="385"/>
      <c r="T96" s="385"/>
      <c r="U96" s="385"/>
      <c r="V96" s="385"/>
      <c r="W96" s="385"/>
      <c r="X96" s="385"/>
      <c r="Y96" s="385"/>
      <c r="Z96" s="385"/>
    </row>
    <row r="97" spans="1:26" ht="12.75" customHeight="1">
      <c r="A97" s="385"/>
      <c r="B97" s="385"/>
      <c r="C97" s="475"/>
      <c r="D97" s="385"/>
      <c r="E97" s="385"/>
      <c r="F97" s="385"/>
      <c r="G97" s="385"/>
      <c r="H97" s="385"/>
      <c r="I97" s="385"/>
      <c r="J97" s="385"/>
      <c r="K97" s="385"/>
      <c r="L97" s="385"/>
      <c r="M97" s="385"/>
      <c r="N97" s="385"/>
      <c r="O97" s="385"/>
      <c r="P97" s="385"/>
      <c r="Q97" s="385"/>
      <c r="R97" s="385"/>
      <c r="S97" s="385"/>
      <c r="T97" s="385"/>
      <c r="U97" s="385"/>
      <c r="V97" s="385"/>
      <c r="W97" s="385"/>
      <c r="X97" s="385"/>
      <c r="Y97" s="385"/>
      <c r="Z97" s="385"/>
    </row>
    <row r="98" spans="1:26" ht="12.75" customHeight="1">
      <c r="A98" s="385"/>
      <c r="B98" s="385"/>
      <c r="C98" s="475"/>
      <c r="D98" s="385"/>
      <c r="E98" s="385"/>
      <c r="F98" s="385"/>
      <c r="G98" s="385"/>
      <c r="H98" s="385"/>
      <c r="I98" s="385"/>
      <c r="J98" s="385"/>
      <c r="K98" s="385"/>
      <c r="L98" s="385"/>
      <c r="M98" s="385"/>
      <c r="N98" s="385"/>
      <c r="O98" s="385"/>
      <c r="P98" s="385"/>
      <c r="Q98" s="385"/>
      <c r="R98" s="385"/>
      <c r="S98" s="385"/>
      <c r="T98" s="385"/>
      <c r="U98" s="385"/>
      <c r="V98" s="385"/>
      <c r="W98" s="385"/>
      <c r="X98" s="385"/>
      <c r="Y98" s="385"/>
      <c r="Z98" s="385"/>
    </row>
    <row r="99" spans="1:26" ht="12.75" customHeight="1">
      <c r="A99" s="385"/>
      <c r="B99" s="385"/>
      <c r="C99" s="475"/>
      <c r="D99" s="385"/>
      <c r="E99" s="385"/>
      <c r="F99" s="385"/>
      <c r="G99" s="385"/>
      <c r="H99" s="385"/>
      <c r="I99" s="385"/>
      <c r="J99" s="385"/>
      <c r="K99" s="385"/>
      <c r="L99" s="385"/>
      <c r="M99" s="385"/>
      <c r="N99" s="385"/>
      <c r="O99" s="385"/>
      <c r="P99" s="385"/>
      <c r="Q99" s="385"/>
      <c r="R99" s="385"/>
      <c r="S99" s="385"/>
      <c r="T99" s="385"/>
      <c r="U99" s="385"/>
      <c r="V99" s="385"/>
      <c r="W99" s="385"/>
      <c r="X99" s="385"/>
      <c r="Y99" s="385"/>
      <c r="Z99" s="385"/>
    </row>
    <row r="100" spans="1:26" ht="12.75" customHeight="1">
      <c r="A100" s="385"/>
      <c r="B100" s="385"/>
      <c r="C100" s="475"/>
      <c r="D100" s="385"/>
      <c r="E100" s="385"/>
      <c r="F100" s="385"/>
      <c r="G100" s="385"/>
      <c r="H100" s="385"/>
      <c r="I100" s="385"/>
      <c r="J100" s="385"/>
      <c r="K100" s="385"/>
      <c r="L100" s="385"/>
      <c r="M100" s="385"/>
      <c r="N100" s="385"/>
      <c r="O100" s="385"/>
      <c r="P100" s="385"/>
      <c r="Q100" s="385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spans="1:26" ht="12.75" customHeight="1">
      <c r="A101" s="385"/>
      <c r="B101" s="385"/>
      <c r="C101" s="47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spans="1:26" ht="12.75" customHeight="1">
      <c r="A102" s="385"/>
      <c r="B102" s="385"/>
      <c r="C102" s="475"/>
      <c r="D102" s="385"/>
      <c r="E102" s="385"/>
      <c r="F102" s="385"/>
      <c r="G102" s="385"/>
      <c r="H102" s="385"/>
      <c r="I102" s="385"/>
      <c r="J102" s="385"/>
      <c r="K102" s="385"/>
      <c r="L102" s="385"/>
      <c r="M102" s="385"/>
      <c r="N102" s="385"/>
      <c r="O102" s="385"/>
      <c r="P102" s="385"/>
      <c r="Q102" s="385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spans="1:26" ht="12.75" customHeight="1">
      <c r="A103" s="385"/>
      <c r="B103" s="385"/>
      <c r="C103" s="475"/>
      <c r="D103" s="385"/>
      <c r="E103" s="385"/>
      <c r="F103" s="385"/>
      <c r="G103" s="385"/>
      <c r="H103" s="385"/>
      <c r="I103" s="385"/>
      <c r="J103" s="385"/>
      <c r="K103" s="385"/>
      <c r="L103" s="385"/>
      <c r="M103" s="385"/>
      <c r="N103" s="385"/>
      <c r="O103" s="385"/>
      <c r="P103" s="385"/>
      <c r="Q103" s="385"/>
      <c r="R103" s="385"/>
      <c r="S103" s="385"/>
      <c r="T103" s="385"/>
      <c r="U103" s="385"/>
      <c r="V103" s="385"/>
      <c r="W103" s="385"/>
      <c r="X103" s="385"/>
      <c r="Y103" s="385"/>
      <c r="Z103" s="385"/>
    </row>
    <row r="104" spans="1:26" ht="12.75" customHeight="1">
      <c r="A104" s="385"/>
      <c r="B104" s="385"/>
      <c r="C104" s="475"/>
      <c r="D104" s="385"/>
      <c r="E104" s="385"/>
      <c r="F104" s="385"/>
      <c r="G104" s="385"/>
      <c r="H104" s="385"/>
      <c r="I104" s="385"/>
      <c r="J104" s="385"/>
      <c r="K104" s="385"/>
      <c r="L104" s="385"/>
      <c r="M104" s="385"/>
      <c r="N104" s="385"/>
      <c r="O104" s="385"/>
      <c r="P104" s="385"/>
      <c r="Q104" s="385"/>
      <c r="R104" s="385"/>
      <c r="S104" s="385"/>
      <c r="T104" s="385"/>
      <c r="U104" s="385"/>
      <c r="V104" s="385"/>
      <c r="W104" s="385"/>
      <c r="X104" s="385"/>
      <c r="Y104" s="385"/>
      <c r="Z104" s="385"/>
    </row>
    <row r="105" spans="1:26" ht="12.75" customHeight="1">
      <c r="A105" s="385"/>
      <c r="B105" s="385"/>
      <c r="C105" s="475"/>
      <c r="D105" s="385"/>
      <c r="E105" s="385"/>
      <c r="F105" s="385"/>
      <c r="G105" s="385"/>
      <c r="H105" s="385"/>
      <c r="I105" s="385"/>
      <c r="J105" s="385"/>
      <c r="K105" s="385"/>
      <c r="L105" s="385"/>
      <c r="M105" s="385"/>
      <c r="N105" s="385"/>
      <c r="O105" s="385"/>
      <c r="P105" s="385"/>
      <c r="Q105" s="385"/>
      <c r="R105" s="385"/>
      <c r="S105" s="385"/>
      <c r="T105" s="385"/>
      <c r="U105" s="385"/>
      <c r="V105" s="385"/>
      <c r="W105" s="385"/>
      <c r="X105" s="385"/>
      <c r="Y105" s="385"/>
      <c r="Z105" s="385"/>
    </row>
    <row r="106" spans="1:26" ht="12.75" customHeight="1">
      <c r="A106" s="385"/>
      <c r="B106" s="385"/>
      <c r="C106" s="475"/>
      <c r="D106" s="385"/>
      <c r="E106" s="385"/>
      <c r="F106" s="385"/>
      <c r="G106" s="385"/>
      <c r="H106" s="385"/>
      <c r="I106" s="385"/>
      <c r="J106" s="385"/>
      <c r="K106" s="385"/>
      <c r="L106" s="385"/>
      <c r="M106" s="385"/>
      <c r="N106" s="385"/>
      <c r="O106" s="385"/>
      <c r="P106" s="385"/>
      <c r="Q106" s="385"/>
      <c r="R106" s="385"/>
      <c r="S106" s="385"/>
      <c r="T106" s="385"/>
      <c r="U106" s="385"/>
      <c r="V106" s="385"/>
      <c r="W106" s="385"/>
      <c r="X106" s="385"/>
      <c r="Y106" s="385"/>
      <c r="Z106" s="385"/>
    </row>
    <row r="107" spans="1:26" ht="12.75" customHeight="1">
      <c r="A107" s="385"/>
      <c r="B107" s="385"/>
      <c r="C107" s="475"/>
      <c r="D107" s="385"/>
      <c r="E107" s="385"/>
      <c r="F107" s="385"/>
      <c r="G107" s="385"/>
      <c r="H107" s="385"/>
      <c r="I107" s="385"/>
      <c r="J107" s="385"/>
      <c r="K107" s="385"/>
      <c r="L107" s="385"/>
      <c r="M107" s="385"/>
      <c r="N107" s="385"/>
      <c r="O107" s="385"/>
      <c r="P107" s="385"/>
      <c r="Q107" s="385"/>
      <c r="R107" s="385"/>
      <c r="S107" s="385"/>
      <c r="T107" s="385"/>
      <c r="U107" s="385"/>
      <c r="V107" s="385"/>
      <c r="W107" s="385"/>
      <c r="X107" s="385"/>
      <c r="Y107" s="385"/>
      <c r="Z107" s="385"/>
    </row>
    <row r="108" spans="1:26" ht="12.75" customHeight="1">
      <c r="A108" s="385"/>
      <c r="B108" s="385"/>
      <c r="C108" s="475"/>
      <c r="D108" s="385"/>
      <c r="E108" s="385"/>
      <c r="F108" s="385"/>
      <c r="G108" s="385"/>
      <c r="H108" s="385"/>
      <c r="I108" s="385"/>
      <c r="J108" s="385"/>
      <c r="K108" s="385"/>
      <c r="L108" s="385"/>
      <c r="M108" s="385"/>
      <c r="N108" s="385"/>
      <c r="O108" s="385"/>
      <c r="P108" s="385"/>
      <c r="Q108" s="385"/>
      <c r="R108" s="385"/>
      <c r="S108" s="385"/>
      <c r="T108" s="385"/>
      <c r="U108" s="385"/>
      <c r="V108" s="385"/>
      <c r="W108" s="385"/>
      <c r="X108" s="385"/>
      <c r="Y108" s="385"/>
      <c r="Z108" s="385"/>
    </row>
    <row r="109" spans="1:26" ht="12.75" customHeight="1">
      <c r="A109" s="385"/>
      <c r="B109" s="385"/>
      <c r="C109" s="47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385"/>
      <c r="P109" s="385"/>
      <c r="Q109" s="385"/>
      <c r="R109" s="385"/>
      <c r="S109" s="385"/>
      <c r="T109" s="385"/>
      <c r="U109" s="385"/>
      <c r="V109" s="385"/>
      <c r="W109" s="385"/>
      <c r="X109" s="385"/>
      <c r="Y109" s="385"/>
      <c r="Z109" s="385"/>
    </row>
    <row r="110" spans="1:26" ht="12.75" customHeight="1">
      <c r="A110" s="385"/>
      <c r="B110" s="385"/>
      <c r="C110" s="475"/>
      <c r="D110" s="385"/>
      <c r="E110" s="385"/>
      <c r="F110" s="385"/>
      <c r="G110" s="385"/>
      <c r="H110" s="385"/>
      <c r="I110" s="385"/>
      <c r="J110" s="385"/>
      <c r="K110" s="385"/>
      <c r="L110" s="385"/>
      <c r="M110" s="385"/>
      <c r="N110" s="385"/>
      <c r="O110" s="385"/>
      <c r="P110" s="385"/>
      <c r="Q110" s="385"/>
      <c r="R110" s="385"/>
      <c r="S110" s="385"/>
      <c r="T110" s="385"/>
      <c r="U110" s="385"/>
      <c r="V110" s="385"/>
      <c r="W110" s="385"/>
      <c r="X110" s="385"/>
      <c r="Y110" s="385"/>
      <c r="Z110" s="385"/>
    </row>
    <row r="111" spans="1:26" ht="12.75" customHeight="1">
      <c r="A111" s="385"/>
      <c r="B111" s="385"/>
      <c r="C111" s="475"/>
      <c r="D111" s="385"/>
      <c r="E111" s="385"/>
      <c r="F111" s="385"/>
      <c r="G111" s="385"/>
      <c r="H111" s="385"/>
      <c r="I111" s="385"/>
      <c r="J111" s="385"/>
      <c r="K111" s="385"/>
      <c r="L111" s="385"/>
      <c r="M111" s="385"/>
      <c r="N111" s="385"/>
      <c r="O111" s="385"/>
      <c r="P111" s="385"/>
      <c r="Q111" s="385"/>
      <c r="R111" s="385"/>
      <c r="S111" s="385"/>
      <c r="T111" s="385"/>
      <c r="U111" s="385"/>
      <c r="V111" s="385"/>
      <c r="W111" s="385"/>
      <c r="X111" s="385"/>
      <c r="Y111" s="385"/>
      <c r="Z111" s="385"/>
    </row>
    <row r="112" spans="1:26" ht="12.75" customHeight="1">
      <c r="A112" s="385"/>
      <c r="B112" s="385"/>
      <c r="C112" s="475"/>
      <c r="D112" s="385"/>
      <c r="E112" s="385"/>
      <c r="F112" s="385"/>
      <c r="G112" s="385"/>
      <c r="H112" s="385"/>
      <c r="I112" s="385"/>
      <c r="J112" s="385"/>
      <c r="K112" s="385"/>
      <c r="L112" s="385"/>
      <c r="M112" s="385"/>
      <c r="N112" s="385"/>
      <c r="O112" s="385"/>
      <c r="P112" s="385"/>
      <c r="Q112" s="385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spans="1:26" ht="12.75" customHeight="1">
      <c r="A113" s="385"/>
      <c r="B113" s="385"/>
      <c r="C113" s="475"/>
      <c r="D113" s="385"/>
      <c r="E113" s="385"/>
      <c r="F113" s="385"/>
      <c r="G113" s="385"/>
      <c r="H113" s="385"/>
      <c r="I113" s="385"/>
      <c r="J113" s="385"/>
      <c r="K113" s="385"/>
      <c r="L113" s="385"/>
      <c r="M113" s="385"/>
      <c r="N113" s="385"/>
      <c r="O113" s="385"/>
      <c r="P113" s="385"/>
      <c r="Q113" s="385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spans="1:26" ht="12.75" customHeight="1">
      <c r="A114" s="385"/>
      <c r="B114" s="385"/>
      <c r="C114" s="475"/>
      <c r="D114" s="385"/>
      <c r="E114" s="385"/>
      <c r="F114" s="385"/>
      <c r="G114" s="385"/>
      <c r="H114" s="385"/>
      <c r="I114" s="385"/>
      <c r="J114" s="385"/>
      <c r="K114" s="385"/>
      <c r="L114" s="385"/>
      <c r="M114" s="385"/>
      <c r="N114" s="385"/>
      <c r="O114" s="385"/>
      <c r="P114" s="385"/>
      <c r="Q114" s="385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spans="1:26" ht="12.75" customHeight="1">
      <c r="A115" s="385"/>
      <c r="B115" s="385"/>
      <c r="C115" s="475"/>
      <c r="D115" s="385"/>
      <c r="E115" s="385"/>
      <c r="F115" s="385"/>
      <c r="G115" s="385"/>
      <c r="H115" s="385"/>
      <c r="I115" s="385"/>
      <c r="J115" s="385"/>
      <c r="K115" s="385"/>
      <c r="L115" s="385"/>
      <c r="M115" s="385"/>
      <c r="N115" s="385"/>
      <c r="O115" s="385"/>
      <c r="P115" s="385"/>
      <c r="Q115" s="385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spans="1:26" ht="12.75" customHeight="1">
      <c r="A116" s="385"/>
      <c r="B116" s="385"/>
      <c r="C116" s="475"/>
      <c r="D116" s="385"/>
      <c r="E116" s="385"/>
      <c r="F116" s="385"/>
      <c r="G116" s="385"/>
      <c r="H116" s="385"/>
      <c r="I116" s="385"/>
      <c r="J116" s="385"/>
      <c r="K116" s="385"/>
      <c r="L116" s="385"/>
      <c r="M116" s="385"/>
      <c r="N116" s="385"/>
      <c r="O116" s="385"/>
      <c r="P116" s="385"/>
      <c r="Q116" s="385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spans="1:26" ht="12.75" customHeight="1">
      <c r="A117" s="385"/>
      <c r="B117" s="385"/>
      <c r="C117" s="475"/>
      <c r="D117" s="385"/>
      <c r="E117" s="385"/>
      <c r="F117" s="385"/>
      <c r="G117" s="385"/>
      <c r="H117" s="385"/>
      <c r="I117" s="385"/>
      <c r="J117" s="385"/>
      <c r="K117" s="385"/>
      <c r="L117" s="385"/>
      <c r="M117" s="385"/>
      <c r="N117" s="385"/>
      <c r="O117" s="385"/>
      <c r="P117" s="385"/>
      <c r="Q117" s="385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spans="1:26" ht="12.75" customHeight="1">
      <c r="A118" s="385"/>
      <c r="B118" s="385"/>
      <c r="C118" s="475"/>
      <c r="D118" s="385"/>
      <c r="E118" s="385"/>
      <c r="F118" s="385"/>
      <c r="G118" s="385"/>
      <c r="H118" s="385"/>
      <c r="I118" s="385"/>
      <c r="J118" s="385"/>
      <c r="K118" s="385"/>
      <c r="L118" s="385"/>
      <c r="M118" s="385"/>
      <c r="N118" s="385"/>
      <c r="O118" s="385"/>
      <c r="P118" s="385"/>
      <c r="Q118" s="385"/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spans="1:26" ht="12.75" customHeight="1">
      <c r="A119" s="385"/>
      <c r="B119" s="385"/>
      <c r="C119" s="475"/>
      <c r="D119" s="385"/>
      <c r="E119" s="385"/>
      <c r="F119" s="385"/>
      <c r="G119" s="385"/>
      <c r="H119" s="385"/>
      <c r="I119" s="385"/>
      <c r="J119" s="385"/>
      <c r="K119" s="385"/>
      <c r="L119" s="385"/>
      <c r="M119" s="385"/>
      <c r="N119" s="385"/>
      <c r="O119" s="385"/>
      <c r="P119" s="385"/>
      <c r="Q119" s="385"/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spans="1:26" ht="12.75" customHeight="1">
      <c r="A120" s="385"/>
      <c r="B120" s="385"/>
      <c r="C120" s="475"/>
      <c r="D120" s="385"/>
      <c r="E120" s="385"/>
      <c r="F120" s="385"/>
      <c r="G120" s="385"/>
      <c r="H120" s="385"/>
      <c r="I120" s="385"/>
      <c r="J120" s="385"/>
      <c r="K120" s="385"/>
      <c r="L120" s="385"/>
      <c r="M120" s="385"/>
      <c r="N120" s="385"/>
      <c r="O120" s="385"/>
      <c r="P120" s="385"/>
      <c r="Q120" s="385"/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spans="1:26" ht="12.75" customHeight="1">
      <c r="A121" s="385"/>
      <c r="B121" s="385"/>
      <c r="C121" s="475"/>
      <c r="D121" s="385"/>
      <c r="E121" s="385"/>
      <c r="F121" s="385"/>
      <c r="G121" s="385"/>
      <c r="H121" s="385"/>
      <c r="I121" s="385"/>
      <c r="J121" s="385"/>
      <c r="K121" s="385"/>
      <c r="L121" s="385"/>
      <c r="M121" s="385"/>
      <c r="N121" s="385"/>
      <c r="O121" s="385"/>
      <c r="P121" s="385"/>
      <c r="Q121" s="385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spans="1:26" ht="12.75" customHeight="1">
      <c r="A122" s="385"/>
      <c r="B122" s="385"/>
      <c r="C122" s="475"/>
      <c r="D122" s="385"/>
      <c r="E122" s="385"/>
      <c r="F122" s="385"/>
      <c r="G122" s="385"/>
      <c r="H122" s="385"/>
      <c r="I122" s="385"/>
      <c r="J122" s="385"/>
      <c r="K122" s="385"/>
      <c r="L122" s="385"/>
      <c r="M122" s="385"/>
      <c r="N122" s="385"/>
      <c r="O122" s="385"/>
      <c r="P122" s="385"/>
      <c r="Q122" s="385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spans="1:26" ht="12.75" customHeight="1">
      <c r="A123" s="385"/>
      <c r="B123" s="385"/>
      <c r="C123" s="475"/>
      <c r="D123" s="385"/>
      <c r="E123" s="385"/>
      <c r="F123" s="385"/>
      <c r="G123" s="385"/>
      <c r="H123" s="385"/>
      <c r="I123" s="385"/>
      <c r="J123" s="385"/>
      <c r="K123" s="385"/>
      <c r="L123" s="385"/>
      <c r="M123" s="385"/>
      <c r="N123" s="385"/>
      <c r="O123" s="385"/>
      <c r="P123" s="385"/>
      <c r="Q123" s="385"/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spans="1:26" ht="12.75" customHeight="1">
      <c r="A124" s="385"/>
      <c r="B124" s="385"/>
      <c r="C124" s="475"/>
      <c r="D124" s="385"/>
      <c r="E124" s="385"/>
      <c r="F124" s="385"/>
      <c r="G124" s="385"/>
      <c r="H124" s="385"/>
      <c r="I124" s="385"/>
      <c r="J124" s="385"/>
      <c r="K124" s="385"/>
      <c r="L124" s="385"/>
      <c r="M124" s="385"/>
      <c r="N124" s="385"/>
      <c r="O124" s="385"/>
      <c r="P124" s="385"/>
      <c r="Q124" s="385"/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spans="1:26" ht="12.75" customHeight="1">
      <c r="A125" s="385"/>
      <c r="B125" s="385"/>
      <c r="C125" s="475"/>
      <c r="D125" s="385"/>
      <c r="E125" s="385"/>
      <c r="F125" s="385"/>
      <c r="G125" s="385"/>
      <c r="H125" s="385"/>
      <c r="I125" s="385"/>
      <c r="J125" s="385"/>
      <c r="K125" s="385"/>
      <c r="L125" s="385"/>
      <c r="M125" s="385"/>
      <c r="N125" s="385"/>
      <c r="O125" s="385"/>
      <c r="P125" s="385"/>
      <c r="Q125" s="385"/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spans="1:26" ht="12.75" customHeight="1">
      <c r="A126" s="385"/>
      <c r="B126" s="385"/>
      <c r="C126" s="475"/>
      <c r="D126" s="385"/>
      <c r="E126" s="385"/>
      <c r="F126" s="385"/>
      <c r="G126" s="385"/>
      <c r="H126" s="385"/>
      <c r="I126" s="385"/>
      <c r="J126" s="385"/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spans="1:26" ht="12.75" customHeight="1">
      <c r="A127" s="385"/>
      <c r="B127" s="385"/>
      <c r="C127" s="475"/>
      <c r="D127" s="385"/>
      <c r="E127" s="385"/>
      <c r="F127" s="385"/>
      <c r="G127" s="385"/>
      <c r="H127" s="385"/>
      <c r="I127" s="385"/>
      <c r="J127" s="385"/>
      <c r="K127" s="385"/>
      <c r="L127" s="385"/>
      <c r="M127" s="385"/>
      <c r="N127" s="385"/>
      <c r="O127" s="385"/>
      <c r="P127" s="385"/>
      <c r="Q127" s="385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spans="1:26" ht="12.75" customHeight="1">
      <c r="A128" s="385"/>
      <c r="B128" s="385"/>
      <c r="C128" s="47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spans="1:26" ht="12.75" customHeight="1">
      <c r="A129" s="385"/>
      <c r="B129" s="385"/>
      <c r="C129" s="47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spans="1:26" ht="12.75" customHeight="1">
      <c r="A130" s="385"/>
      <c r="B130" s="385"/>
      <c r="C130" s="475"/>
      <c r="D130" s="385"/>
      <c r="E130" s="385"/>
      <c r="F130" s="385"/>
      <c r="G130" s="385"/>
      <c r="H130" s="385"/>
      <c r="I130" s="385"/>
      <c r="J130" s="385"/>
      <c r="K130" s="385"/>
      <c r="L130" s="385"/>
      <c r="M130" s="385"/>
      <c r="N130" s="385"/>
      <c r="O130" s="385"/>
      <c r="P130" s="385"/>
      <c r="Q130" s="385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spans="1:26" ht="12.75" customHeight="1">
      <c r="A131" s="385"/>
      <c r="B131" s="385"/>
      <c r="C131" s="475"/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spans="1:26" ht="12.75" customHeight="1">
      <c r="A132" s="385"/>
      <c r="B132" s="385"/>
      <c r="C132" s="475"/>
      <c r="D132" s="385"/>
      <c r="E132" s="385"/>
      <c r="F132" s="385"/>
      <c r="G132" s="385"/>
      <c r="H132" s="385"/>
      <c r="I132" s="385"/>
      <c r="J132" s="385"/>
      <c r="K132" s="385"/>
      <c r="L132" s="385"/>
      <c r="M132" s="385"/>
      <c r="N132" s="385"/>
      <c r="O132" s="385"/>
      <c r="P132" s="385"/>
      <c r="Q132" s="385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spans="1:26" ht="12.75" customHeight="1">
      <c r="A133" s="385"/>
      <c r="B133" s="385"/>
      <c r="C133" s="475"/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spans="1:26" ht="12.75" customHeight="1">
      <c r="A134" s="385"/>
      <c r="B134" s="385"/>
      <c r="C134" s="475"/>
      <c r="D134" s="385"/>
      <c r="E134" s="385"/>
      <c r="F134" s="385"/>
      <c r="G134" s="385"/>
      <c r="H134" s="385"/>
      <c r="I134" s="385"/>
      <c r="J134" s="385"/>
      <c r="K134" s="385"/>
      <c r="L134" s="385"/>
      <c r="M134" s="385"/>
      <c r="N134" s="385"/>
      <c r="O134" s="385"/>
      <c r="P134" s="385"/>
      <c r="Q134" s="385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spans="1:26" ht="12.75" customHeight="1">
      <c r="A135" s="385"/>
      <c r="B135" s="385"/>
      <c r="C135" s="475"/>
      <c r="D135" s="385"/>
      <c r="E135" s="385"/>
      <c r="F135" s="385"/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spans="1:26" ht="12.75" customHeight="1">
      <c r="A136" s="385"/>
      <c r="B136" s="385"/>
      <c r="C136" s="475"/>
      <c r="D136" s="385"/>
      <c r="E136" s="385"/>
      <c r="F136" s="385"/>
      <c r="G136" s="385"/>
      <c r="H136" s="385"/>
      <c r="I136" s="385"/>
      <c r="J136" s="385"/>
      <c r="K136" s="385"/>
      <c r="L136" s="385"/>
      <c r="M136" s="385"/>
      <c r="N136" s="385"/>
      <c r="O136" s="385"/>
      <c r="P136" s="385"/>
      <c r="Q136" s="385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spans="1:26" ht="12.75" customHeight="1">
      <c r="A137" s="385"/>
      <c r="B137" s="385"/>
      <c r="C137" s="47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spans="1:26" ht="12.75" customHeight="1">
      <c r="A138" s="385"/>
      <c r="B138" s="385"/>
      <c r="C138" s="475"/>
      <c r="D138" s="385"/>
      <c r="E138" s="385"/>
      <c r="F138" s="385"/>
      <c r="G138" s="385"/>
      <c r="H138" s="385"/>
      <c r="I138" s="385"/>
      <c r="J138" s="385"/>
      <c r="K138" s="385"/>
      <c r="L138" s="385"/>
      <c r="M138" s="385"/>
      <c r="N138" s="385"/>
      <c r="O138" s="385"/>
      <c r="P138" s="385"/>
      <c r="Q138" s="385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spans="1:26" ht="12.75" customHeight="1">
      <c r="A139" s="385"/>
      <c r="B139" s="385"/>
      <c r="C139" s="475"/>
      <c r="D139" s="385"/>
      <c r="E139" s="385"/>
      <c r="F139" s="385"/>
      <c r="G139" s="385"/>
      <c r="H139" s="385"/>
      <c r="I139" s="385"/>
      <c r="J139" s="385"/>
      <c r="K139" s="385"/>
      <c r="L139" s="385"/>
      <c r="M139" s="385"/>
      <c r="N139" s="385"/>
      <c r="O139" s="385"/>
      <c r="P139" s="385"/>
      <c r="Q139" s="385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spans="1:26" ht="12.75" customHeight="1">
      <c r="A140" s="385"/>
      <c r="B140" s="385"/>
      <c r="C140" s="475"/>
      <c r="D140" s="385"/>
      <c r="E140" s="385"/>
      <c r="F140" s="385"/>
      <c r="G140" s="385"/>
      <c r="H140" s="385"/>
      <c r="I140" s="385"/>
      <c r="J140" s="385"/>
      <c r="K140" s="385"/>
      <c r="L140" s="385"/>
      <c r="M140" s="385"/>
      <c r="N140" s="385"/>
      <c r="O140" s="385"/>
      <c r="P140" s="385"/>
      <c r="Q140" s="385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spans="1:26" ht="12.75" customHeight="1">
      <c r="A141" s="385"/>
      <c r="B141" s="385"/>
      <c r="C141" s="475"/>
      <c r="D141" s="385"/>
      <c r="E141" s="385"/>
      <c r="F141" s="385"/>
      <c r="G141" s="385"/>
      <c r="H141" s="385"/>
      <c r="I141" s="385"/>
      <c r="J141" s="385"/>
      <c r="K141" s="385"/>
      <c r="L141" s="385"/>
      <c r="M141" s="385"/>
      <c r="N141" s="385"/>
      <c r="O141" s="385"/>
      <c r="P141" s="385"/>
      <c r="Q141" s="385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spans="1:26" ht="12.75" customHeight="1">
      <c r="A142" s="385"/>
      <c r="B142" s="385"/>
      <c r="C142" s="475"/>
      <c r="D142" s="385"/>
      <c r="E142" s="385"/>
      <c r="F142" s="385"/>
      <c r="G142" s="385"/>
      <c r="H142" s="385"/>
      <c r="I142" s="385"/>
      <c r="J142" s="385"/>
      <c r="K142" s="385"/>
      <c r="L142" s="385"/>
      <c r="M142" s="385"/>
      <c r="N142" s="385"/>
      <c r="O142" s="385"/>
      <c r="P142" s="385"/>
      <c r="Q142" s="385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spans="1:26" ht="12.75" customHeight="1">
      <c r="A143" s="385"/>
      <c r="B143" s="385"/>
      <c r="C143" s="475"/>
      <c r="D143" s="385"/>
      <c r="E143" s="385"/>
      <c r="F143" s="385"/>
      <c r="G143" s="385"/>
      <c r="H143" s="385"/>
      <c r="I143" s="385"/>
      <c r="J143" s="385"/>
      <c r="K143" s="385"/>
      <c r="L143" s="385"/>
      <c r="M143" s="385"/>
      <c r="N143" s="385"/>
      <c r="O143" s="385"/>
      <c r="P143" s="385"/>
      <c r="Q143" s="385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spans="1:26" ht="12.75" customHeight="1">
      <c r="A144" s="385"/>
      <c r="B144" s="385"/>
      <c r="C144" s="475"/>
      <c r="D144" s="385"/>
      <c r="E144" s="385"/>
      <c r="F144" s="385"/>
      <c r="G144" s="385"/>
      <c r="H144" s="385"/>
      <c r="I144" s="385"/>
      <c r="J144" s="385"/>
      <c r="K144" s="385"/>
      <c r="L144" s="385"/>
      <c r="M144" s="385"/>
      <c r="N144" s="385"/>
      <c r="O144" s="385"/>
      <c r="P144" s="385"/>
      <c r="Q144" s="385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spans="1:26" ht="12.75" customHeight="1">
      <c r="A145" s="385"/>
      <c r="B145" s="385"/>
      <c r="C145" s="475"/>
      <c r="D145" s="385"/>
      <c r="E145" s="385"/>
      <c r="F145" s="385"/>
      <c r="G145" s="385"/>
      <c r="H145" s="385"/>
      <c r="I145" s="385"/>
      <c r="J145" s="385"/>
      <c r="K145" s="385"/>
      <c r="L145" s="385"/>
      <c r="M145" s="385"/>
      <c r="N145" s="385"/>
      <c r="O145" s="385"/>
      <c r="P145" s="385"/>
      <c r="Q145" s="385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spans="1:26" ht="12.75" customHeight="1">
      <c r="A146" s="385"/>
      <c r="B146" s="385"/>
      <c r="C146" s="475"/>
      <c r="D146" s="385"/>
      <c r="E146" s="385"/>
      <c r="F146" s="385"/>
      <c r="G146" s="385"/>
      <c r="H146" s="385"/>
      <c r="I146" s="385"/>
      <c r="J146" s="385"/>
      <c r="K146" s="385"/>
      <c r="L146" s="385"/>
      <c r="M146" s="385"/>
      <c r="N146" s="385"/>
      <c r="O146" s="385"/>
      <c r="P146" s="385"/>
      <c r="Q146" s="385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spans="1:26" ht="12.75" customHeight="1">
      <c r="A147" s="385"/>
      <c r="B147" s="385"/>
      <c r="C147" s="475"/>
      <c r="D147" s="385"/>
      <c r="E147" s="385"/>
      <c r="F147" s="385"/>
      <c r="G147" s="385"/>
      <c r="H147" s="385"/>
      <c r="I147" s="385"/>
      <c r="J147" s="385"/>
      <c r="K147" s="385"/>
      <c r="L147" s="385"/>
      <c r="M147" s="385"/>
      <c r="N147" s="385"/>
      <c r="O147" s="385"/>
      <c r="P147" s="385"/>
      <c r="Q147" s="385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spans="1:26" ht="12.75" customHeight="1">
      <c r="A148" s="385"/>
      <c r="B148" s="385"/>
      <c r="C148" s="475"/>
      <c r="D148" s="385"/>
      <c r="E148" s="385"/>
      <c r="F148" s="385"/>
      <c r="G148" s="385"/>
      <c r="H148" s="385"/>
      <c r="I148" s="385"/>
      <c r="J148" s="385"/>
      <c r="K148" s="385"/>
      <c r="L148" s="385"/>
      <c r="M148" s="385"/>
      <c r="N148" s="385"/>
      <c r="O148" s="385"/>
      <c r="P148" s="385"/>
      <c r="Q148" s="385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spans="1:26" ht="12.75" customHeight="1">
      <c r="A149" s="385"/>
      <c r="B149" s="385"/>
      <c r="C149" s="475"/>
      <c r="D149" s="385"/>
      <c r="E149" s="385"/>
      <c r="F149" s="385"/>
      <c r="G149" s="385"/>
      <c r="H149" s="385"/>
      <c r="I149" s="385"/>
      <c r="J149" s="385"/>
      <c r="K149" s="385"/>
      <c r="L149" s="385"/>
      <c r="M149" s="385"/>
      <c r="N149" s="385"/>
      <c r="O149" s="385"/>
      <c r="P149" s="385"/>
      <c r="Q149" s="385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spans="1:26" ht="12.75" customHeight="1">
      <c r="A150" s="385"/>
      <c r="B150" s="385"/>
      <c r="C150" s="475"/>
      <c r="D150" s="385"/>
      <c r="E150" s="385"/>
      <c r="F150" s="385"/>
      <c r="G150" s="385"/>
      <c r="H150" s="385"/>
      <c r="I150" s="385"/>
      <c r="J150" s="385"/>
      <c r="K150" s="385"/>
      <c r="L150" s="385"/>
      <c r="M150" s="385"/>
      <c r="N150" s="385"/>
      <c r="O150" s="385"/>
      <c r="P150" s="385"/>
      <c r="Q150" s="385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spans="1:26" ht="12.75" customHeight="1">
      <c r="A151" s="385"/>
      <c r="B151" s="385"/>
      <c r="C151" s="475"/>
      <c r="D151" s="385"/>
      <c r="E151" s="385"/>
      <c r="F151" s="385"/>
      <c r="G151" s="385"/>
      <c r="H151" s="385"/>
      <c r="I151" s="385"/>
      <c r="J151" s="385"/>
      <c r="K151" s="385"/>
      <c r="L151" s="385"/>
      <c r="M151" s="385"/>
      <c r="N151" s="385"/>
      <c r="O151" s="385"/>
      <c r="P151" s="385"/>
      <c r="Q151" s="385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spans="1:26" ht="12.75" customHeight="1">
      <c r="A152" s="385"/>
      <c r="B152" s="385"/>
      <c r="C152" s="475"/>
      <c r="D152" s="385"/>
      <c r="E152" s="385"/>
      <c r="F152" s="385"/>
      <c r="G152" s="385"/>
      <c r="H152" s="385"/>
      <c r="I152" s="385"/>
      <c r="J152" s="385"/>
      <c r="K152" s="385"/>
      <c r="L152" s="385"/>
      <c r="M152" s="385"/>
      <c r="N152" s="385"/>
      <c r="O152" s="385"/>
      <c r="P152" s="385"/>
      <c r="Q152" s="385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spans="1:26" ht="12.75" customHeight="1">
      <c r="A153" s="385"/>
      <c r="B153" s="385"/>
      <c r="C153" s="475"/>
      <c r="D153" s="385"/>
      <c r="E153" s="385"/>
      <c r="F153" s="385"/>
      <c r="G153" s="385"/>
      <c r="H153" s="385"/>
      <c r="I153" s="385"/>
      <c r="J153" s="385"/>
      <c r="K153" s="385"/>
      <c r="L153" s="385"/>
      <c r="M153" s="385"/>
      <c r="N153" s="385"/>
      <c r="O153" s="385"/>
      <c r="P153" s="385"/>
      <c r="Q153" s="385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spans="1:26" ht="12.75" customHeight="1">
      <c r="A154" s="385"/>
      <c r="B154" s="385"/>
      <c r="C154" s="475"/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spans="1:26" ht="12.75" customHeight="1">
      <c r="A155" s="385"/>
      <c r="B155" s="385"/>
      <c r="C155" s="47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spans="1:26" ht="12.75" customHeight="1">
      <c r="A156" s="385"/>
      <c r="B156" s="385"/>
      <c r="C156" s="47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spans="1:26" ht="12.75" customHeight="1">
      <c r="A157" s="385"/>
      <c r="B157" s="385"/>
      <c r="C157" s="47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spans="1:26" ht="12.75" customHeight="1">
      <c r="A158" s="385"/>
      <c r="B158" s="385"/>
      <c r="C158" s="475"/>
      <c r="D158" s="385"/>
      <c r="E158" s="385"/>
      <c r="F158" s="385"/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spans="1:26" ht="12.75" customHeight="1">
      <c r="A159" s="385"/>
      <c r="B159" s="385"/>
      <c r="C159" s="475"/>
      <c r="D159" s="385"/>
      <c r="E159" s="385"/>
      <c r="F159" s="385"/>
      <c r="G159" s="385"/>
      <c r="H159" s="385"/>
      <c r="I159" s="385"/>
      <c r="J159" s="385"/>
      <c r="K159" s="385"/>
      <c r="L159" s="385"/>
      <c r="M159" s="385"/>
      <c r="N159" s="385"/>
      <c r="O159" s="385"/>
      <c r="P159" s="385"/>
      <c r="Q159" s="385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spans="1:26" ht="12.75" customHeight="1">
      <c r="A160" s="385"/>
      <c r="B160" s="385"/>
      <c r="C160" s="475"/>
      <c r="D160" s="385"/>
      <c r="E160" s="385"/>
      <c r="F160" s="385"/>
      <c r="G160" s="385"/>
      <c r="H160" s="385"/>
      <c r="I160" s="385"/>
      <c r="J160" s="385"/>
      <c r="K160" s="385"/>
      <c r="L160" s="385"/>
      <c r="M160" s="385"/>
      <c r="N160" s="385"/>
      <c r="O160" s="385"/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spans="1:26" ht="12.75" customHeight="1">
      <c r="A161" s="385"/>
      <c r="B161" s="385"/>
      <c r="C161" s="475"/>
      <c r="D161" s="385"/>
      <c r="E161" s="385"/>
      <c r="F161" s="385"/>
      <c r="G161" s="385"/>
      <c r="H161" s="385"/>
      <c r="I161" s="385"/>
      <c r="J161" s="385"/>
      <c r="K161" s="385"/>
      <c r="L161" s="385"/>
      <c r="M161" s="385"/>
      <c r="N161" s="385"/>
      <c r="O161" s="385"/>
      <c r="P161" s="385"/>
      <c r="Q161" s="385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spans="1:26" ht="12.75" customHeight="1">
      <c r="A162" s="385"/>
      <c r="B162" s="385"/>
      <c r="C162" s="475"/>
      <c r="D162" s="385"/>
      <c r="E162" s="385"/>
      <c r="F162" s="385"/>
      <c r="G162" s="385"/>
      <c r="H162" s="385"/>
      <c r="I162" s="385"/>
      <c r="J162" s="385"/>
      <c r="K162" s="385"/>
      <c r="L162" s="385"/>
      <c r="M162" s="385"/>
      <c r="N162" s="385"/>
      <c r="O162" s="385"/>
      <c r="P162" s="385"/>
      <c r="Q162" s="385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spans="1:26" ht="12.75" customHeight="1">
      <c r="A163" s="385"/>
      <c r="B163" s="385"/>
      <c r="C163" s="475"/>
      <c r="D163" s="385"/>
      <c r="E163" s="385"/>
      <c r="F163" s="385"/>
      <c r="G163" s="385"/>
      <c r="H163" s="385"/>
      <c r="I163" s="385"/>
      <c r="J163" s="385"/>
      <c r="K163" s="385"/>
      <c r="L163" s="385"/>
      <c r="M163" s="385"/>
      <c r="N163" s="385"/>
      <c r="O163" s="385"/>
      <c r="P163" s="385"/>
      <c r="Q163" s="385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spans="1:26" ht="12.75" customHeight="1">
      <c r="A164" s="385"/>
      <c r="B164" s="385"/>
      <c r="C164" s="475"/>
      <c r="D164" s="385"/>
      <c r="E164" s="385"/>
      <c r="F164" s="385"/>
      <c r="G164" s="385"/>
      <c r="H164" s="385"/>
      <c r="I164" s="385"/>
      <c r="J164" s="385"/>
      <c r="K164" s="385"/>
      <c r="L164" s="385"/>
      <c r="M164" s="385"/>
      <c r="N164" s="385"/>
      <c r="O164" s="385"/>
      <c r="P164" s="385"/>
      <c r="Q164" s="385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spans="1:26" ht="12.75" customHeight="1">
      <c r="A165" s="385"/>
      <c r="B165" s="385"/>
      <c r="C165" s="47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spans="1:26" ht="12.75" customHeight="1">
      <c r="A166" s="385"/>
      <c r="B166" s="385"/>
      <c r="C166" s="475"/>
      <c r="D166" s="385"/>
      <c r="E166" s="385"/>
      <c r="F166" s="385"/>
      <c r="G166" s="385"/>
      <c r="H166" s="385"/>
      <c r="I166" s="385"/>
      <c r="J166" s="385"/>
      <c r="K166" s="385"/>
      <c r="L166" s="385"/>
      <c r="M166" s="385"/>
      <c r="N166" s="385"/>
      <c r="O166" s="385"/>
      <c r="P166" s="385"/>
      <c r="Q166" s="385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spans="1:26" ht="12.75" customHeight="1">
      <c r="A167" s="385"/>
      <c r="B167" s="385"/>
      <c r="C167" s="475"/>
      <c r="D167" s="385"/>
      <c r="E167" s="385"/>
      <c r="F167" s="385"/>
      <c r="G167" s="385"/>
      <c r="H167" s="385"/>
      <c r="I167" s="385"/>
      <c r="J167" s="385"/>
      <c r="K167" s="385"/>
      <c r="L167" s="385"/>
      <c r="M167" s="385"/>
      <c r="N167" s="385"/>
      <c r="O167" s="385"/>
      <c r="P167" s="385"/>
      <c r="Q167" s="385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spans="1:26" ht="12.75" customHeight="1">
      <c r="A168" s="385"/>
      <c r="B168" s="385"/>
      <c r="C168" s="475"/>
      <c r="D168" s="385"/>
      <c r="E168" s="385"/>
      <c r="F168" s="385"/>
      <c r="G168" s="385"/>
      <c r="H168" s="385"/>
      <c r="I168" s="385"/>
      <c r="J168" s="385"/>
      <c r="K168" s="385"/>
      <c r="L168" s="385"/>
      <c r="M168" s="385"/>
      <c r="N168" s="385"/>
      <c r="O168" s="385"/>
      <c r="P168" s="385"/>
      <c r="Q168" s="385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spans="1:26" ht="12.75" customHeight="1">
      <c r="A169" s="385"/>
      <c r="B169" s="385"/>
      <c r="C169" s="475"/>
      <c r="D169" s="385"/>
      <c r="E169" s="385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spans="1:26" ht="12.75" customHeight="1">
      <c r="A170" s="385"/>
      <c r="B170" s="385"/>
      <c r="C170" s="475"/>
      <c r="D170" s="385"/>
      <c r="E170" s="385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spans="1:26" ht="12.75" customHeight="1">
      <c r="A171" s="385"/>
      <c r="B171" s="385"/>
      <c r="C171" s="475"/>
      <c r="D171" s="385"/>
      <c r="E171" s="385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spans="1:26" ht="12.75" customHeight="1">
      <c r="A172" s="385"/>
      <c r="B172" s="385"/>
      <c r="C172" s="475"/>
      <c r="D172" s="385"/>
      <c r="E172" s="385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spans="1:26" ht="12.75" customHeight="1">
      <c r="A173" s="385"/>
      <c r="B173" s="385"/>
      <c r="C173" s="475"/>
      <c r="D173" s="385"/>
      <c r="E173" s="385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spans="1:26" ht="12.75" customHeight="1">
      <c r="A174" s="385"/>
      <c r="B174" s="385"/>
      <c r="C174" s="475"/>
      <c r="D174" s="385"/>
      <c r="E174" s="385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spans="1:26" ht="12.75" customHeight="1">
      <c r="A175" s="385"/>
      <c r="B175" s="385"/>
      <c r="C175" s="475"/>
      <c r="D175" s="385"/>
      <c r="E175" s="385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spans="1:26" ht="12.75" customHeight="1">
      <c r="A176" s="385"/>
      <c r="B176" s="385"/>
      <c r="C176" s="475"/>
      <c r="D176" s="385"/>
      <c r="E176" s="385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spans="1:26" ht="12.75" customHeight="1">
      <c r="A177" s="385"/>
      <c r="B177" s="385"/>
      <c r="C177" s="475"/>
      <c r="D177" s="385"/>
      <c r="E177" s="385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spans="1:26" ht="12.75" customHeight="1">
      <c r="A178" s="385"/>
      <c r="B178" s="385"/>
      <c r="C178" s="475"/>
      <c r="D178" s="385"/>
      <c r="E178" s="385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spans="1:26" ht="12.75" customHeight="1">
      <c r="A179" s="385"/>
      <c r="B179" s="385"/>
      <c r="C179" s="475"/>
      <c r="D179" s="385"/>
      <c r="E179" s="385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spans="1:26" ht="12.75" customHeight="1">
      <c r="A180" s="385"/>
      <c r="B180" s="385"/>
      <c r="C180" s="475"/>
      <c r="D180" s="385"/>
      <c r="E180" s="385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spans="1:26" ht="12.75" customHeight="1">
      <c r="A181" s="385"/>
      <c r="B181" s="385"/>
      <c r="C181" s="475"/>
      <c r="D181" s="385"/>
      <c r="E181" s="385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spans="1:26" ht="12.75" customHeight="1">
      <c r="A182" s="385"/>
      <c r="B182" s="385"/>
      <c r="C182" s="475"/>
      <c r="D182" s="385"/>
      <c r="E182" s="385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spans="1:26" ht="12.75" customHeight="1">
      <c r="A183" s="385"/>
      <c r="B183" s="385"/>
      <c r="C183" s="475"/>
      <c r="D183" s="385"/>
      <c r="E183" s="385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spans="1:26" ht="12.75" customHeight="1">
      <c r="A184" s="385"/>
      <c r="B184" s="385"/>
      <c r="C184" s="475"/>
      <c r="D184" s="385"/>
      <c r="E184" s="385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spans="1:26" ht="12.75" customHeight="1">
      <c r="A185" s="385"/>
      <c r="B185" s="385"/>
      <c r="C185" s="475"/>
      <c r="D185" s="385"/>
      <c r="E185" s="385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spans="1:26" ht="12.75" customHeight="1">
      <c r="A186" s="385"/>
      <c r="B186" s="385"/>
      <c r="C186" s="475"/>
      <c r="D186" s="385"/>
      <c r="E186" s="385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spans="1:26" ht="12.75" customHeight="1">
      <c r="A187" s="385"/>
      <c r="B187" s="385"/>
      <c r="C187" s="475"/>
      <c r="D187" s="385"/>
      <c r="E187" s="385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spans="1:26" ht="12.75" customHeight="1">
      <c r="A188" s="385"/>
      <c r="B188" s="385"/>
      <c r="C188" s="475"/>
      <c r="D188" s="385"/>
      <c r="E188" s="385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spans="1:26" ht="12.75" customHeight="1">
      <c r="A189" s="385"/>
      <c r="B189" s="385"/>
      <c r="C189" s="475"/>
      <c r="D189" s="385"/>
      <c r="E189" s="385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spans="1:26" ht="12.75" customHeight="1">
      <c r="A190" s="385"/>
      <c r="B190" s="385"/>
      <c r="C190" s="475"/>
      <c r="D190" s="385"/>
      <c r="E190" s="385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spans="1:26" ht="12.75" customHeight="1">
      <c r="A191" s="385"/>
      <c r="B191" s="385"/>
      <c r="C191" s="475"/>
      <c r="D191" s="385"/>
      <c r="E191" s="385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spans="1:26" ht="12.75" customHeight="1">
      <c r="A192" s="385"/>
      <c r="B192" s="385"/>
      <c r="C192" s="475"/>
      <c r="D192" s="385"/>
      <c r="E192" s="385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spans="1:26" ht="12.75" customHeight="1">
      <c r="A193" s="385"/>
      <c r="B193" s="385"/>
      <c r="C193" s="475"/>
      <c r="D193" s="385"/>
      <c r="E193" s="385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spans="1:26" ht="12.75" customHeight="1">
      <c r="A194" s="385"/>
      <c r="B194" s="385"/>
      <c r="C194" s="475"/>
      <c r="D194" s="385"/>
      <c r="E194" s="385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spans="1:26" ht="12.75" customHeight="1">
      <c r="A195" s="385"/>
      <c r="B195" s="385"/>
      <c r="C195" s="475"/>
      <c r="D195" s="385"/>
      <c r="E195" s="385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spans="1:26" ht="12.75" customHeight="1">
      <c r="A196" s="385"/>
      <c r="B196" s="385"/>
      <c r="C196" s="475"/>
      <c r="D196" s="385"/>
      <c r="E196" s="385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spans="1:26" ht="12.75" customHeight="1">
      <c r="A197" s="385"/>
      <c r="B197" s="385"/>
      <c r="C197" s="475"/>
      <c r="D197" s="385"/>
      <c r="E197" s="385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spans="1:26" ht="12.75" customHeight="1">
      <c r="A198" s="385"/>
      <c r="B198" s="385"/>
      <c r="C198" s="475"/>
      <c r="D198" s="385"/>
      <c r="E198" s="385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spans="1:26" ht="12.75" customHeight="1">
      <c r="A199" s="385"/>
      <c r="B199" s="385"/>
      <c r="C199" s="475"/>
      <c r="D199" s="385"/>
      <c r="E199" s="385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spans="1:26" ht="12.75" customHeight="1">
      <c r="A200" s="385"/>
      <c r="B200" s="385"/>
      <c r="C200" s="475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spans="1:26" ht="12.75" customHeight="1">
      <c r="A201" s="385"/>
      <c r="B201" s="385"/>
      <c r="C201" s="475"/>
      <c r="D201" s="385"/>
      <c r="E201" s="385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spans="1:26" ht="12.75" customHeight="1">
      <c r="A202" s="385"/>
      <c r="B202" s="385"/>
      <c r="C202" s="475"/>
      <c r="D202" s="385"/>
      <c r="E202" s="385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spans="1:26" ht="12.75" customHeight="1">
      <c r="A203" s="385"/>
      <c r="B203" s="385"/>
      <c r="C203" s="475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spans="1:26" ht="12.75" customHeight="1">
      <c r="A204" s="385"/>
      <c r="B204" s="385"/>
      <c r="C204" s="475"/>
      <c r="D204" s="385"/>
      <c r="E204" s="385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spans="1:26" ht="12.75" customHeight="1">
      <c r="A205" s="385"/>
      <c r="B205" s="385"/>
      <c r="C205" s="475"/>
      <c r="D205" s="385"/>
      <c r="E205" s="385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spans="1:26" ht="12.75" customHeight="1">
      <c r="A206" s="385"/>
      <c r="B206" s="385"/>
      <c r="C206" s="475"/>
      <c r="D206" s="385"/>
      <c r="E206" s="385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spans="1:26" ht="12.75" customHeight="1">
      <c r="A207" s="385"/>
      <c r="B207" s="385"/>
      <c r="C207" s="475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spans="1:26" ht="12.75" customHeight="1">
      <c r="A208" s="385"/>
      <c r="B208" s="385"/>
      <c r="C208" s="475"/>
      <c r="D208" s="385"/>
      <c r="E208" s="385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spans="1:26" ht="12.75" customHeight="1">
      <c r="A209" s="385"/>
      <c r="B209" s="385"/>
      <c r="C209" s="475"/>
      <c r="D209" s="385"/>
      <c r="E209" s="385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spans="1:26" ht="12.75" customHeight="1">
      <c r="A210" s="385"/>
      <c r="B210" s="385"/>
      <c r="C210" s="475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spans="1:26" ht="12.75" customHeight="1">
      <c r="A211" s="385"/>
      <c r="B211" s="385"/>
      <c r="C211" s="475"/>
      <c r="D211" s="385"/>
      <c r="E211" s="385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spans="1:26" ht="12.75" customHeight="1">
      <c r="A212" s="385"/>
      <c r="B212" s="385"/>
      <c r="C212" s="475"/>
      <c r="D212" s="385"/>
      <c r="E212" s="385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spans="1:26" ht="12.75" customHeight="1">
      <c r="A213" s="385"/>
      <c r="B213" s="385"/>
      <c r="C213" s="475"/>
      <c r="D213" s="385"/>
      <c r="E213" s="385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spans="1:26" ht="12.75" customHeight="1">
      <c r="A214" s="385"/>
      <c r="B214" s="385"/>
      <c r="C214" s="475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spans="1:26" ht="12.75" customHeight="1">
      <c r="A215" s="385"/>
      <c r="B215" s="385"/>
      <c r="C215" s="475"/>
      <c r="D215" s="385"/>
      <c r="E215" s="385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spans="1:26" ht="12.75" customHeight="1">
      <c r="A216" s="385"/>
      <c r="B216" s="385"/>
      <c r="C216" s="475"/>
      <c r="D216" s="385"/>
      <c r="E216" s="385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spans="1:26" ht="12.75" customHeight="1">
      <c r="A217" s="385"/>
      <c r="B217" s="385"/>
      <c r="C217" s="475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spans="1:26" ht="12.75" customHeight="1">
      <c r="A218" s="385"/>
      <c r="B218" s="385"/>
      <c r="C218" s="475"/>
      <c r="D218" s="385"/>
      <c r="E218" s="385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spans="1:26" ht="12.75" customHeight="1">
      <c r="A219" s="385"/>
      <c r="B219" s="385"/>
      <c r="C219" s="475"/>
      <c r="D219" s="385"/>
      <c r="E219" s="385"/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spans="1:26" ht="12.75" customHeight="1">
      <c r="A220" s="385"/>
      <c r="B220" s="385"/>
      <c r="C220" s="475"/>
      <c r="D220" s="385"/>
      <c r="E220" s="385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spans="1:26" ht="12.75" customHeight="1">
      <c r="A221" s="385"/>
      <c r="B221" s="385"/>
      <c r="C221" s="475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spans="1:26" ht="12.75" customHeight="1">
      <c r="A222" s="385"/>
      <c r="B222" s="385"/>
      <c r="C222" s="475"/>
      <c r="D222" s="385"/>
      <c r="E222" s="385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spans="1:26" ht="12.75" customHeight="1">
      <c r="A223" s="385"/>
      <c r="B223" s="385"/>
      <c r="C223" s="475"/>
      <c r="D223" s="385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spans="1:26" ht="12.75" customHeight="1">
      <c r="A224" s="385"/>
      <c r="B224" s="385"/>
      <c r="C224" s="475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spans="1:26" ht="12.75" customHeight="1">
      <c r="A225" s="385"/>
      <c r="B225" s="385"/>
      <c r="C225" s="475"/>
      <c r="D225" s="385"/>
      <c r="E225" s="385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spans="1:26" ht="12.75" customHeight="1">
      <c r="A226" s="385"/>
      <c r="B226" s="385"/>
      <c r="C226" s="475"/>
      <c r="D226" s="385"/>
      <c r="E226" s="385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spans="1:26" ht="12.75" customHeight="1">
      <c r="A227" s="385"/>
      <c r="B227" s="385"/>
      <c r="C227" s="475"/>
      <c r="D227" s="385"/>
      <c r="E227" s="385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spans="1:26" ht="12.75" customHeight="1">
      <c r="A228" s="385"/>
      <c r="B228" s="385"/>
      <c r="C228" s="475"/>
      <c r="D228" s="385"/>
      <c r="E228" s="385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spans="1:26" ht="12.75" customHeight="1">
      <c r="A229" s="385"/>
      <c r="B229" s="385"/>
      <c r="C229" s="475"/>
      <c r="D229" s="385"/>
      <c r="E229" s="385"/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spans="1:26" ht="12.75" customHeight="1">
      <c r="A230" s="385"/>
      <c r="B230" s="385"/>
      <c r="C230" s="475"/>
      <c r="D230" s="385"/>
      <c r="E230" s="385"/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spans="1:26" ht="12.75" customHeight="1">
      <c r="A231" s="385"/>
      <c r="B231" s="385"/>
      <c r="C231" s="475"/>
      <c r="D231" s="385"/>
      <c r="E231" s="385"/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spans="1:26" ht="12.75" customHeight="1">
      <c r="A232" s="385"/>
      <c r="B232" s="385"/>
      <c r="C232" s="475"/>
      <c r="D232" s="385"/>
      <c r="E232" s="385"/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spans="1:26" ht="12.75" customHeight="1">
      <c r="A233" s="385"/>
      <c r="B233" s="385"/>
      <c r="C233" s="475"/>
      <c r="D233" s="385"/>
      <c r="E233" s="385"/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spans="1:26" ht="12.75" customHeight="1">
      <c r="A234" s="385"/>
      <c r="B234" s="385"/>
      <c r="C234" s="475"/>
      <c r="D234" s="385"/>
      <c r="E234" s="385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spans="1:26" ht="12.75" customHeight="1">
      <c r="A235" s="385"/>
      <c r="B235" s="385"/>
      <c r="C235" s="475"/>
      <c r="D235" s="385"/>
      <c r="E235" s="385"/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spans="1:26" ht="12.75" customHeight="1">
      <c r="A236" s="385"/>
      <c r="B236" s="385"/>
      <c r="C236" s="475"/>
      <c r="D236" s="385"/>
      <c r="E236" s="385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spans="1:26" ht="12.75" customHeight="1">
      <c r="A237" s="385"/>
      <c r="B237" s="385"/>
      <c r="C237" s="475"/>
      <c r="D237" s="385"/>
      <c r="E237" s="385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spans="1:26" ht="12.75" customHeight="1">
      <c r="A238" s="385"/>
      <c r="B238" s="385"/>
      <c r="C238" s="475"/>
      <c r="D238" s="385"/>
      <c r="E238" s="385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spans="1:26" ht="12.75" customHeight="1">
      <c r="A239" s="385"/>
      <c r="B239" s="385"/>
      <c r="C239" s="475"/>
      <c r="D239" s="385"/>
      <c r="E239" s="385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spans="1:26" ht="12.75" customHeight="1">
      <c r="A240" s="385"/>
      <c r="B240" s="385"/>
      <c r="C240" s="475"/>
      <c r="D240" s="385"/>
      <c r="E240" s="385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spans="1:26" ht="12.75" customHeight="1">
      <c r="A241" s="385"/>
      <c r="B241" s="385"/>
      <c r="C241" s="475"/>
      <c r="D241" s="385"/>
      <c r="E241" s="385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spans="1:26" ht="12.75" customHeight="1">
      <c r="A242" s="385"/>
      <c r="B242" s="385"/>
      <c r="C242" s="475"/>
      <c r="D242" s="385"/>
      <c r="E242" s="385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spans="1:26" ht="12.75" customHeight="1">
      <c r="A243" s="385"/>
      <c r="B243" s="385"/>
      <c r="C243" s="47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spans="1:26" ht="12.75" customHeight="1">
      <c r="A244" s="385"/>
      <c r="B244" s="385"/>
      <c r="C244" s="47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spans="1:26" ht="12.75" customHeight="1">
      <c r="A245" s="385"/>
      <c r="B245" s="385"/>
      <c r="C245" s="47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spans="1:26" ht="12.75" customHeight="1">
      <c r="A246" s="385"/>
      <c r="B246" s="385"/>
      <c r="C246" s="47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spans="1:26" ht="12.75" customHeight="1">
      <c r="A247" s="385"/>
      <c r="B247" s="385"/>
      <c r="C247" s="47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spans="1:26" ht="12.75" customHeight="1">
      <c r="A248" s="385"/>
      <c r="B248" s="385"/>
      <c r="C248" s="47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spans="1:26" ht="12.75" customHeight="1">
      <c r="A249" s="385"/>
      <c r="B249" s="385"/>
      <c r="C249" s="47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spans="1:26" ht="12.75" customHeight="1">
      <c r="A250" s="385"/>
      <c r="B250" s="385"/>
      <c r="C250" s="47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spans="1:26" ht="12.75" customHeight="1">
      <c r="A251" s="385"/>
      <c r="B251" s="385"/>
      <c r="C251" s="47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spans="1:26" ht="12.75" customHeight="1">
      <c r="A252" s="385"/>
      <c r="B252" s="385"/>
      <c r="C252" s="47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spans="1:26" ht="12.75" customHeight="1">
      <c r="A253" s="385"/>
      <c r="B253" s="385"/>
      <c r="C253" s="47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spans="1:26" ht="12.75" customHeight="1">
      <c r="A254" s="385"/>
      <c r="B254" s="385"/>
      <c r="C254" s="47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spans="1:26" ht="12.75" customHeight="1">
      <c r="A255" s="385"/>
      <c r="B255" s="385"/>
      <c r="C255" s="47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spans="1:26" ht="12.75" customHeight="1">
      <c r="A256" s="385"/>
      <c r="B256" s="385"/>
      <c r="C256" s="47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spans="1:26" ht="12.75" customHeight="1">
      <c r="A257" s="385"/>
      <c r="B257" s="385"/>
      <c r="C257" s="47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spans="1:26" ht="12.75" customHeight="1">
      <c r="A258" s="385"/>
      <c r="B258" s="385"/>
      <c r="C258" s="47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spans="1:26" ht="12.75" customHeight="1">
      <c r="A259" s="385"/>
      <c r="B259" s="385"/>
      <c r="C259" s="47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spans="1:26" ht="12.75" customHeight="1">
      <c r="A260" s="385"/>
      <c r="B260" s="385"/>
      <c r="C260" s="47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spans="1:26" ht="12.75" customHeight="1">
      <c r="A261" s="385"/>
      <c r="B261" s="385"/>
      <c r="C261" s="47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spans="1:26" ht="12.75" customHeight="1">
      <c r="A262" s="385"/>
      <c r="B262" s="385"/>
      <c r="C262" s="47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spans="1:26" ht="12.75" customHeight="1">
      <c r="A263" s="385"/>
      <c r="B263" s="385"/>
      <c r="C263" s="47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spans="1:26" ht="12.75" customHeight="1">
      <c r="A264" s="385"/>
      <c r="B264" s="385"/>
      <c r="C264" s="47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spans="1:26" ht="12.75" customHeight="1">
      <c r="A265" s="385"/>
      <c r="B265" s="385"/>
      <c r="C265" s="47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spans="1:26" ht="12.75" customHeight="1">
      <c r="A266" s="385"/>
      <c r="B266" s="385"/>
      <c r="C266" s="47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spans="1:26" ht="12.75" customHeight="1">
      <c r="A267" s="385"/>
      <c r="B267" s="385"/>
      <c r="C267" s="47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spans="1:26" ht="12.75" customHeight="1">
      <c r="A268" s="385"/>
      <c r="B268" s="385"/>
      <c r="C268" s="47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spans="1:26" ht="12.75" customHeight="1">
      <c r="A269" s="385"/>
      <c r="B269" s="385"/>
      <c r="C269" s="47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spans="1:26" ht="12.75" customHeight="1">
      <c r="A270" s="385"/>
      <c r="B270" s="385"/>
      <c r="C270" s="47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spans="1:26" ht="12.75" customHeight="1">
      <c r="A271" s="385"/>
      <c r="B271" s="385"/>
      <c r="C271" s="47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spans="1:26" ht="12.75" customHeight="1">
      <c r="A272" s="385"/>
      <c r="B272" s="385"/>
      <c r="C272" s="47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spans="1:26" ht="12.75" customHeight="1">
      <c r="A273" s="385"/>
      <c r="B273" s="385"/>
      <c r="C273" s="47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spans="1:26" ht="12.75" customHeight="1">
      <c r="A274" s="385"/>
      <c r="B274" s="385"/>
      <c r="C274" s="47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spans="1:26" ht="12.75" customHeight="1">
      <c r="A275" s="385"/>
      <c r="B275" s="385"/>
      <c r="C275" s="47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spans="1:26" ht="12.75" customHeight="1">
      <c r="A276" s="385"/>
      <c r="B276" s="385"/>
      <c r="C276" s="47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spans="1:26" ht="12.75" customHeight="1">
      <c r="A277" s="385"/>
      <c r="B277" s="385"/>
      <c r="C277" s="47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spans="1:26" ht="12.75" customHeight="1">
      <c r="A278" s="385"/>
      <c r="B278" s="385"/>
      <c r="C278" s="47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spans="1:26" ht="12.75" customHeight="1">
      <c r="A279" s="385"/>
      <c r="B279" s="385"/>
      <c r="C279" s="47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spans="1:26" ht="12.75" customHeight="1">
      <c r="A280" s="385"/>
      <c r="B280" s="385"/>
      <c r="C280" s="47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spans="1:26" ht="12.75" customHeight="1">
      <c r="A281" s="385"/>
      <c r="B281" s="385"/>
      <c r="C281" s="47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spans="1:26" ht="12.75" customHeight="1">
      <c r="A282" s="385"/>
      <c r="B282" s="385"/>
      <c r="C282" s="47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spans="1:26" ht="12.75" customHeight="1">
      <c r="A283" s="385"/>
      <c r="B283" s="385"/>
      <c r="C283" s="47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spans="1:26" ht="12.75" customHeight="1">
      <c r="A284" s="385"/>
      <c r="B284" s="385"/>
      <c r="C284" s="47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spans="1:26" ht="12.75" customHeight="1">
      <c r="A285" s="385"/>
      <c r="B285" s="385"/>
      <c r="C285" s="47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spans="1:26" ht="12.75" customHeight="1">
      <c r="A286" s="385"/>
      <c r="B286" s="385"/>
      <c r="C286" s="47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spans="1:26" ht="12.75" customHeight="1">
      <c r="A287" s="385"/>
      <c r="B287" s="385"/>
      <c r="C287" s="47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spans="1:26" ht="12.75" customHeight="1">
      <c r="A288" s="385"/>
      <c r="B288" s="385"/>
      <c r="C288" s="47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spans="1:26" ht="12.75" customHeight="1">
      <c r="A289" s="385"/>
      <c r="B289" s="385"/>
      <c r="C289" s="47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spans="1:26" ht="12.75" customHeight="1">
      <c r="A290" s="385"/>
      <c r="B290" s="385"/>
      <c r="C290" s="47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spans="1:26" ht="12.75" customHeight="1">
      <c r="A291" s="385"/>
      <c r="B291" s="385"/>
      <c r="C291" s="47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spans="1:26" ht="12.75" customHeight="1">
      <c r="A292" s="385"/>
      <c r="B292" s="385"/>
      <c r="C292" s="47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spans="1:26" ht="12.75" customHeight="1">
      <c r="A293" s="385"/>
      <c r="B293" s="385"/>
      <c r="C293" s="47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spans="1:26" ht="12.75" customHeight="1">
      <c r="A294" s="385"/>
      <c r="B294" s="385"/>
      <c r="C294" s="47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spans="1:26" ht="12.75" customHeight="1">
      <c r="A295" s="385"/>
      <c r="B295" s="385"/>
      <c r="C295" s="47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spans="1:26" ht="12.75" customHeight="1">
      <c r="A296" s="385"/>
      <c r="B296" s="385"/>
      <c r="C296" s="47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spans="1:26" ht="12.75" customHeight="1">
      <c r="A297" s="385"/>
      <c r="B297" s="385"/>
      <c r="C297" s="47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spans="1:26" ht="12.75" customHeight="1">
      <c r="A298" s="385"/>
      <c r="B298" s="385"/>
      <c r="C298" s="47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spans="1:26" ht="12.75" customHeight="1">
      <c r="A299" s="385"/>
      <c r="B299" s="385"/>
      <c r="C299" s="47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spans="1:26" ht="12.75" customHeight="1">
      <c r="A300" s="385"/>
      <c r="B300" s="385"/>
      <c r="C300" s="47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spans="1:26" ht="12.75" customHeight="1">
      <c r="A301" s="385"/>
      <c r="B301" s="385"/>
      <c r="C301" s="47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spans="1:26" ht="12.75" customHeight="1">
      <c r="A302" s="385"/>
      <c r="B302" s="385"/>
      <c r="C302" s="47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spans="1:26" ht="12.75" customHeight="1">
      <c r="A303" s="385"/>
      <c r="B303" s="385"/>
      <c r="C303" s="47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spans="1:26" ht="12.75" customHeight="1">
      <c r="A304" s="385"/>
      <c r="B304" s="385"/>
      <c r="C304" s="47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spans="1:26" ht="12.75" customHeight="1">
      <c r="A305" s="385"/>
      <c r="B305" s="385"/>
      <c r="C305" s="47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spans="1:26" ht="12.75" customHeight="1">
      <c r="A306" s="385"/>
      <c r="B306" s="385"/>
      <c r="C306" s="47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spans="1:26" ht="12.75" customHeight="1">
      <c r="A307" s="385"/>
      <c r="B307" s="385"/>
      <c r="C307" s="47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spans="1:26" ht="12.75" customHeight="1">
      <c r="A308" s="385"/>
      <c r="B308" s="385"/>
      <c r="C308" s="47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spans="1:26" ht="12.75" customHeight="1">
      <c r="A309" s="385"/>
      <c r="B309" s="385"/>
      <c r="C309" s="47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spans="1:26" ht="12.75" customHeight="1">
      <c r="A310" s="385"/>
      <c r="B310" s="385"/>
      <c r="C310" s="47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spans="1:26" ht="12.75" customHeight="1">
      <c r="A311" s="385"/>
      <c r="B311" s="385"/>
      <c r="C311" s="47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spans="1:26" ht="12.75" customHeight="1">
      <c r="A312" s="385"/>
      <c r="B312" s="385"/>
      <c r="C312" s="47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spans="1:26" ht="12.75" customHeight="1">
      <c r="A313" s="385"/>
      <c r="B313" s="385"/>
      <c r="C313" s="47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spans="1:26" ht="12.75" customHeight="1">
      <c r="A314" s="385"/>
      <c r="B314" s="385"/>
      <c r="C314" s="47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spans="1:26" ht="12.75" customHeight="1">
      <c r="A315" s="385"/>
      <c r="B315" s="385"/>
      <c r="C315" s="47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spans="1:26" ht="12.75" customHeight="1">
      <c r="A316" s="385"/>
      <c r="B316" s="385"/>
      <c r="C316" s="47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spans="1:26" ht="12.75" customHeight="1">
      <c r="A317" s="385"/>
      <c r="B317" s="385"/>
      <c r="C317" s="47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spans="1:26" ht="12.75" customHeight="1">
      <c r="A318" s="385"/>
      <c r="B318" s="385"/>
      <c r="C318" s="47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spans="1:26" ht="12.75" customHeight="1">
      <c r="A319" s="385"/>
      <c r="B319" s="385"/>
      <c r="C319" s="47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spans="1:26" ht="12.75" customHeight="1">
      <c r="A320" s="385"/>
      <c r="B320" s="385"/>
      <c r="C320" s="47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spans="1:26" ht="12.75" customHeight="1">
      <c r="A321" s="385"/>
      <c r="B321" s="385"/>
      <c r="C321" s="47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spans="1:26" ht="12.75" customHeight="1">
      <c r="A322" s="385"/>
      <c r="B322" s="385"/>
      <c r="C322" s="47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spans="1:26" ht="12.75" customHeight="1">
      <c r="A323" s="385"/>
      <c r="B323" s="385"/>
      <c r="C323" s="47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spans="1:26" ht="12.75" customHeight="1">
      <c r="A324" s="385"/>
      <c r="B324" s="385"/>
      <c r="C324" s="47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spans="1:26" ht="12.75" customHeight="1">
      <c r="A325" s="385"/>
      <c r="B325" s="385"/>
      <c r="C325" s="47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spans="1:26" ht="12.75" customHeight="1">
      <c r="A326" s="385"/>
      <c r="B326" s="385"/>
      <c r="C326" s="47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spans="1:26" ht="12.75" customHeight="1">
      <c r="A327" s="385"/>
      <c r="B327" s="385"/>
      <c r="C327" s="47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spans="1:26" ht="12.75" customHeight="1">
      <c r="A328" s="385"/>
      <c r="B328" s="385"/>
      <c r="C328" s="47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spans="1:26" ht="12.75" customHeight="1">
      <c r="A329" s="385"/>
      <c r="B329" s="385"/>
      <c r="C329" s="47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spans="1:26" ht="12.75" customHeight="1">
      <c r="A330" s="385"/>
      <c r="B330" s="385"/>
      <c r="C330" s="47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spans="1:26" ht="12.75" customHeight="1">
      <c r="A331" s="385"/>
      <c r="B331" s="385"/>
      <c r="C331" s="47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spans="1:26" ht="12.75" customHeight="1">
      <c r="A332" s="385"/>
      <c r="B332" s="385"/>
      <c r="C332" s="47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spans="1:26" ht="12.75" customHeight="1">
      <c r="A333" s="385"/>
      <c r="B333" s="385"/>
      <c r="C333" s="47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spans="1:26" ht="12.75" customHeight="1">
      <c r="A334" s="385"/>
      <c r="B334" s="385"/>
      <c r="C334" s="47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spans="1:26" ht="12.75" customHeight="1">
      <c r="A335" s="385"/>
      <c r="B335" s="385"/>
      <c r="C335" s="47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spans="1:26" ht="12.75" customHeight="1">
      <c r="A336" s="385"/>
      <c r="B336" s="385"/>
      <c r="C336" s="47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spans="1:26" ht="12.75" customHeight="1">
      <c r="A337" s="385"/>
      <c r="B337" s="385"/>
      <c r="C337" s="47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spans="1:26" ht="12.75" customHeight="1">
      <c r="A338" s="385"/>
      <c r="B338" s="385"/>
      <c r="C338" s="47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spans="1:26" ht="12.75" customHeight="1">
      <c r="A339" s="385"/>
      <c r="B339" s="385"/>
      <c r="C339" s="47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spans="1:26" ht="12.75" customHeight="1">
      <c r="A340" s="385"/>
      <c r="B340" s="385"/>
      <c r="C340" s="47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spans="1:26" ht="12.75" customHeight="1">
      <c r="A341" s="385"/>
      <c r="B341" s="385"/>
      <c r="C341" s="47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spans="1:26" ht="12.75" customHeight="1">
      <c r="A342" s="385"/>
      <c r="B342" s="385"/>
      <c r="C342" s="47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spans="1:26" ht="12.75" customHeight="1">
      <c r="A343" s="385"/>
      <c r="B343" s="385"/>
      <c r="C343" s="47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spans="1:26" ht="12.75" customHeight="1">
      <c r="A344" s="385"/>
      <c r="B344" s="385"/>
      <c r="C344" s="47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spans="1:26" ht="12.75" customHeight="1">
      <c r="A345" s="385"/>
      <c r="B345" s="385"/>
      <c r="C345" s="47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spans="1:26" ht="12.75" customHeight="1">
      <c r="A346" s="385"/>
      <c r="B346" s="385"/>
      <c r="C346" s="47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spans="1:26" ht="12.75" customHeight="1">
      <c r="A347" s="385"/>
      <c r="B347" s="385"/>
      <c r="C347" s="47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spans="1:26" ht="12.75" customHeight="1">
      <c r="A348" s="385"/>
      <c r="B348" s="385"/>
      <c r="C348" s="47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spans="1:26" ht="12.75" customHeight="1">
      <c r="A349" s="385"/>
      <c r="B349" s="385"/>
      <c r="C349" s="47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spans="1:26" ht="12.75" customHeight="1">
      <c r="A350" s="385"/>
      <c r="B350" s="385"/>
      <c r="C350" s="47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spans="1:26" ht="12.75" customHeight="1">
      <c r="A351" s="385"/>
      <c r="B351" s="385"/>
      <c r="C351" s="47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spans="1:26" ht="12.75" customHeight="1">
      <c r="A352" s="385"/>
      <c r="B352" s="385"/>
      <c r="C352" s="47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spans="1:26" ht="12.75" customHeight="1">
      <c r="A353" s="385"/>
      <c r="B353" s="385"/>
      <c r="C353" s="47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spans="1:26" ht="12.75" customHeight="1">
      <c r="A354" s="385"/>
      <c r="B354" s="385"/>
      <c r="C354" s="47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spans="1:26" ht="12.75" customHeight="1">
      <c r="A355" s="385"/>
      <c r="B355" s="385"/>
      <c r="C355" s="47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spans="1:26" ht="12.75" customHeight="1">
      <c r="A356" s="385"/>
      <c r="B356" s="385"/>
      <c r="C356" s="47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spans="1:26" ht="12.75" customHeight="1">
      <c r="A357" s="385"/>
      <c r="B357" s="385"/>
      <c r="C357" s="47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spans="1:26" ht="12.75" customHeight="1">
      <c r="A358" s="385"/>
      <c r="B358" s="385"/>
      <c r="C358" s="47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spans="1:26" ht="12.75" customHeight="1">
      <c r="A359" s="385"/>
      <c r="B359" s="385"/>
      <c r="C359" s="47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spans="1:26" ht="12.75" customHeight="1">
      <c r="A360" s="385"/>
      <c r="B360" s="385"/>
      <c r="C360" s="47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spans="1:26" ht="12.75" customHeight="1">
      <c r="A361" s="385"/>
      <c r="B361" s="385"/>
      <c r="C361" s="47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spans="1:26" ht="12.75" customHeight="1">
      <c r="A362" s="385"/>
      <c r="B362" s="385"/>
      <c r="C362" s="475"/>
      <c r="D362" s="385"/>
      <c r="E362" s="385"/>
      <c r="F362" s="385"/>
      <c r="G362" s="385"/>
      <c r="H362" s="385"/>
      <c r="I362" s="385"/>
      <c r="J362" s="385"/>
      <c r="K362" s="385"/>
      <c r="L362" s="385"/>
      <c r="M362" s="385"/>
      <c r="N362" s="385"/>
      <c r="O362" s="385"/>
      <c r="P362" s="385"/>
      <c r="Q362" s="385"/>
      <c r="R362" s="385"/>
      <c r="S362" s="385"/>
      <c r="T362" s="385"/>
      <c r="U362" s="385"/>
      <c r="V362" s="385"/>
      <c r="W362" s="385"/>
      <c r="X362" s="385"/>
      <c r="Y362" s="385"/>
      <c r="Z362" s="385"/>
    </row>
    <row r="363" spans="1:26" ht="12.75" customHeight="1">
      <c r="A363" s="385"/>
      <c r="B363" s="385"/>
      <c r="C363" s="475"/>
      <c r="D363" s="385"/>
      <c r="E363" s="385"/>
      <c r="F363" s="385"/>
      <c r="G363" s="385"/>
      <c r="H363" s="385"/>
      <c r="I363" s="385"/>
      <c r="J363" s="385"/>
      <c r="K363" s="385"/>
      <c r="L363" s="385"/>
      <c r="M363" s="385"/>
      <c r="N363" s="385"/>
      <c r="O363" s="385"/>
      <c r="P363" s="385"/>
      <c r="Q363" s="385"/>
      <c r="R363" s="385"/>
      <c r="S363" s="385"/>
      <c r="T363" s="385"/>
      <c r="U363" s="385"/>
      <c r="V363" s="385"/>
      <c r="W363" s="385"/>
      <c r="X363" s="385"/>
      <c r="Y363" s="385"/>
      <c r="Z363" s="385"/>
    </row>
    <row r="364" spans="1:26" ht="12.75" customHeight="1">
      <c r="A364" s="385"/>
      <c r="B364" s="385"/>
      <c r="C364" s="475"/>
      <c r="D364" s="385"/>
      <c r="E364" s="385"/>
      <c r="F364" s="385"/>
      <c r="G364" s="385"/>
      <c r="H364" s="385"/>
      <c r="I364" s="385"/>
      <c r="J364" s="385"/>
      <c r="K364" s="385"/>
      <c r="L364" s="385"/>
      <c r="M364" s="385"/>
      <c r="N364" s="385"/>
      <c r="O364" s="385"/>
      <c r="P364" s="385"/>
      <c r="Q364" s="385"/>
      <c r="R364" s="385"/>
      <c r="S364" s="385"/>
      <c r="T364" s="385"/>
      <c r="U364" s="385"/>
      <c r="V364" s="385"/>
      <c r="W364" s="385"/>
      <c r="X364" s="385"/>
      <c r="Y364" s="385"/>
      <c r="Z364" s="385"/>
    </row>
    <row r="365" spans="1:26" ht="12.75" customHeight="1">
      <c r="A365" s="385"/>
      <c r="B365" s="385"/>
      <c r="C365" s="475"/>
      <c r="D365" s="385"/>
      <c r="E365" s="385"/>
      <c r="F365" s="385"/>
      <c r="G365" s="385"/>
      <c r="H365" s="385"/>
      <c r="I365" s="385"/>
      <c r="J365" s="385"/>
      <c r="K365" s="385"/>
      <c r="L365" s="385"/>
      <c r="M365" s="385"/>
      <c r="N365" s="385"/>
      <c r="O365" s="385"/>
      <c r="P365" s="385"/>
      <c r="Q365" s="385"/>
      <c r="R365" s="385"/>
      <c r="S365" s="385"/>
      <c r="T365" s="385"/>
      <c r="U365" s="385"/>
      <c r="V365" s="385"/>
      <c r="W365" s="385"/>
      <c r="X365" s="385"/>
      <c r="Y365" s="385"/>
      <c r="Z365" s="385"/>
    </row>
    <row r="366" spans="1:26" ht="12.75" customHeight="1">
      <c r="A366" s="385"/>
      <c r="B366" s="385"/>
      <c r="C366" s="475"/>
      <c r="D366" s="385"/>
      <c r="E366" s="385"/>
      <c r="F366" s="385"/>
      <c r="G366" s="385"/>
      <c r="H366" s="385"/>
      <c r="I366" s="385"/>
      <c r="J366" s="385"/>
      <c r="K366" s="385"/>
      <c r="L366" s="385"/>
      <c r="M366" s="385"/>
      <c r="N366" s="385"/>
      <c r="O366" s="385"/>
      <c r="P366" s="385"/>
      <c r="Q366" s="385"/>
      <c r="R366" s="385"/>
      <c r="S366" s="385"/>
      <c r="T366" s="385"/>
      <c r="U366" s="385"/>
      <c r="V366" s="385"/>
      <c r="W366" s="385"/>
      <c r="X366" s="385"/>
      <c r="Y366" s="385"/>
      <c r="Z366" s="385"/>
    </row>
    <row r="367" spans="1:26" ht="12.75" customHeight="1">
      <c r="A367" s="385"/>
      <c r="B367" s="385"/>
      <c r="C367" s="475"/>
      <c r="D367" s="385"/>
      <c r="E367" s="385"/>
      <c r="F367" s="385"/>
      <c r="G367" s="385"/>
      <c r="H367" s="385"/>
      <c r="I367" s="385"/>
      <c r="J367" s="385"/>
      <c r="K367" s="385"/>
      <c r="L367" s="385"/>
      <c r="M367" s="385"/>
      <c r="N367" s="385"/>
      <c r="O367" s="385"/>
      <c r="P367" s="385"/>
      <c r="Q367" s="385"/>
      <c r="R367" s="385"/>
      <c r="S367" s="385"/>
      <c r="T367" s="385"/>
      <c r="U367" s="385"/>
      <c r="V367" s="385"/>
      <c r="W367" s="385"/>
      <c r="X367" s="385"/>
      <c r="Y367" s="385"/>
      <c r="Z367" s="385"/>
    </row>
    <row r="368" spans="1:26" ht="12.75" customHeight="1">
      <c r="A368" s="385"/>
      <c r="B368" s="385"/>
      <c r="C368" s="475"/>
      <c r="D368" s="385"/>
      <c r="E368" s="385"/>
      <c r="F368" s="385"/>
      <c r="G368" s="385"/>
      <c r="H368" s="385"/>
      <c r="I368" s="385"/>
      <c r="J368" s="385"/>
      <c r="K368" s="385"/>
      <c r="L368" s="385"/>
      <c r="M368" s="385"/>
      <c r="N368" s="385"/>
      <c r="O368" s="385"/>
      <c r="P368" s="385"/>
      <c r="Q368" s="385"/>
      <c r="R368" s="385"/>
      <c r="S368" s="385"/>
      <c r="T368" s="385"/>
      <c r="U368" s="385"/>
      <c r="V368" s="385"/>
      <c r="W368" s="385"/>
      <c r="X368" s="385"/>
      <c r="Y368" s="385"/>
      <c r="Z368" s="385"/>
    </row>
    <row r="369" spans="1:26" ht="12.75" customHeight="1">
      <c r="A369" s="385"/>
      <c r="B369" s="385"/>
      <c r="C369" s="475"/>
      <c r="D369" s="385"/>
      <c r="E369" s="385"/>
      <c r="F369" s="385"/>
      <c r="G369" s="385"/>
      <c r="H369" s="385"/>
      <c r="I369" s="385"/>
      <c r="J369" s="385"/>
      <c r="K369" s="385"/>
      <c r="L369" s="385"/>
      <c r="M369" s="385"/>
      <c r="N369" s="385"/>
      <c r="O369" s="385"/>
      <c r="P369" s="385"/>
      <c r="Q369" s="385"/>
      <c r="R369" s="385"/>
      <c r="S369" s="385"/>
      <c r="T369" s="385"/>
      <c r="U369" s="385"/>
      <c r="V369" s="385"/>
      <c r="W369" s="385"/>
      <c r="X369" s="385"/>
      <c r="Y369" s="385"/>
      <c r="Z369" s="385"/>
    </row>
    <row r="370" spans="1:26" ht="12.75" customHeight="1">
      <c r="A370" s="385"/>
      <c r="B370" s="385"/>
      <c r="C370" s="475"/>
      <c r="D370" s="385"/>
      <c r="E370" s="385"/>
      <c r="F370" s="385"/>
      <c r="G370" s="385"/>
      <c r="H370" s="385"/>
      <c r="I370" s="385"/>
      <c r="J370" s="385"/>
      <c r="K370" s="385"/>
      <c r="L370" s="385"/>
      <c r="M370" s="385"/>
      <c r="N370" s="385"/>
      <c r="O370" s="385"/>
      <c r="P370" s="385"/>
      <c r="Q370" s="385"/>
      <c r="R370" s="385"/>
      <c r="S370" s="385"/>
      <c r="T370" s="385"/>
      <c r="U370" s="385"/>
      <c r="V370" s="385"/>
      <c r="W370" s="385"/>
      <c r="X370" s="385"/>
      <c r="Y370" s="385"/>
      <c r="Z370" s="385"/>
    </row>
    <row r="371" spans="1:26" ht="12.75" customHeight="1">
      <c r="A371" s="385"/>
      <c r="B371" s="385"/>
      <c r="C371" s="475"/>
      <c r="D371" s="385"/>
      <c r="E371" s="385"/>
      <c r="F371" s="385"/>
      <c r="G371" s="385"/>
      <c r="H371" s="385"/>
      <c r="I371" s="385"/>
      <c r="J371" s="385"/>
      <c r="K371" s="385"/>
      <c r="L371" s="385"/>
      <c r="M371" s="385"/>
      <c r="N371" s="385"/>
      <c r="O371" s="385"/>
      <c r="P371" s="385"/>
      <c r="Q371" s="385"/>
      <c r="R371" s="385"/>
      <c r="S371" s="385"/>
      <c r="T371" s="385"/>
      <c r="U371" s="385"/>
      <c r="V371" s="385"/>
      <c r="W371" s="385"/>
      <c r="X371" s="385"/>
      <c r="Y371" s="385"/>
      <c r="Z371" s="385"/>
    </row>
    <row r="372" spans="1:26" ht="12.75" customHeight="1">
      <c r="A372" s="385"/>
      <c r="B372" s="385"/>
      <c r="C372" s="475"/>
      <c r="D372" s="385"/>
      <c r="E372" s="385"/>
      <c r="F372" s="385"/>
      <c r="G372" s="385"/>
      <c r="H372" s="385"/>
      <c r="I372" s="385"/>
      <c r="J372" s="385"/>
      <c r="K372" s="385"/>
      <c r="L372" s="385"/>
      <c r="M372" s="385"/>
      <c r="N372" s="385"/>
      <c r="O372" s="385"/>
      <c r="P372" s="385"/>
      <c r="Q372" s="385"/>
      <c r="R372" s="385"/>
      <c r="S372" s="385"/>
      <c r="T372" s="385"/>
      <c r="U372" s="385"/>
      <c r="V372" s="385"/>
      <c r="W372" s="385"/>
      <c r="X372" s="385"/>
      <c r="Y372" s="385"/>
      <c r="Z372" s="385"/>
    </row>
    <row r="373" spans="1:26" ht="12.75" customHeight="1">
      <c r="A373" s="385"/>
      <c r="B373" s="385"/>
      <c r="C373" s="475"/>
      <c r="D373" s="385"/>
      <c r="E373" s="385"/>
      <c r="F373" s="385"/>
      <c r="G373" s="385"/>
      <c r="H373" s="385"/>
      <c r="I373" s="385"/>
      <c r="J373" s="385"/>
      <c r="K373" s="385"/>
      <c r="L373" s="385"/>
      <c r="M373" s="385"/>
      <c r="N373" s="385"/>
      <c r="O373" s="385"/>
      <c r="P373" s="385"/>
      <c r="Q373" s="385"/>
      <c r="R373" s="385"/>
      <c r="S373" s="385"/>
      <c r="T373" s="385"/>
      <c r="U373" s="385"/>
      <c r="V373" s="385"/>
      <c r="W373" s="385"/>
      <c r="X373" s="385"/>
      <c r="Y373" s="385"/>
      <c r="Z373" s="385"/>
    </row>
    <row r="374" spans="1:26" ht="12.75" customHeight="1">
      <c r="A374" s="385"/>
      <c r="B374" s="385"/>
      <c r="C374" s="475"/>
      <c r="D374" s="385"/>
      <c r="E374" s="385"/>
      <c r="F374" s="385"/>
      <c r="G374" s="385"/>
      <c r="H374" s="385"/>
      <c r="I374" s="385"/>
      <c r="J374" s="385"/>
      <c r="K374" s="385"/>
      <c r="L374" s="385"/>
      <c r="M374" s="385"/>
      <c r="N374" s="385"/>
      <c r="O374" s="385"/>
      <c r="P374" s="385"/>
      <c r="Q374" s="385"/>
      <c r="R374" s="385"/>
      <c r="S374" s="385"/>
      <c r="T374" s="385"/>
      <c r="U374" s="385"/>
      <c r="V374" s="385"/>
      <c r="W374" s="385"/>
      <c r="X374" s="385"/>
      <c r="Y374" s="385"/>
      <c r="Z374" s="385"/>
    </row>
    <row r="375" spans="1:26" ht="12.75" customHeight="1">
      <c r="A375" s="385"/>
      <c r="B375" s="385"/>
      <c r="C375" s="475"/>
      <c r="D375" s="385"/>
      <c r="E375" s="385"/>
      <c r="F375" s="385"/>
      <c r="G375" s="385"/>
      <c r="H375" s="385"/>
      <c r="I375" s="385"/>
      <c r="J375" s="385"/>
      <c r="K375" s="385"/>
      <c r="L375" s="385"/>
      <c r="M375" s="385"/>
      <c r="N375" s="385"/>
      <c r="O375" s="385"/>
      <c r="P375" s="385"/>
      <c r="Q375" s="385"/>
      <c r="R375" s="385"/>
      <c r="S375" s="385"/>
      <c r="T375" s="385"/>
      <c r="U375" s="385"/>
      <c r="V375" s="385"/>
      <c r="W375" s="385"/>
      <c r="X375" s="385"/>
      <c r="Y375" s="385"/>
      <c r="Z375" s="385"/>
    </row>
    <row r="376" spans="1:26" ht="12.75" customHeight="1">
      <c r="A376" s="385"/>
      <c r="B376" s="385"/>
      <c r="C376" s="475"/>
      <c r="D376" s="385"/>
      <c r="E376" s="385"/>
      <c r="F376" s="385"/>
      <c r="G376" s="385"/>
      <c r="H376" s="385"/>
      <c r="I376" s="385"/>
      <c r="J376" s="385"/>
      <c r="K376" s="385"/>
      <c r="L376" s="385"/>
      <c r="M376" s="385"/>
      <c r="N376" s="385"/>
      <c r="O376" s="385"/>
      <c r="P376" s="385"/>
      <c r="Q376" s="385"/>
      <c r="R376" s="385"/>
      <c r="S376" s="385"/>
      <c r="T376" s="385"/>
      <c r="U376" s="385"/>
      <c r="V376" s="385"/>
      <c r="W376" s="385"/>
      <c r="X376" s="385"/>
      <c r="Y376" s="385"/>
      <c r="Z376" s="385"/>
    </row>
    <row r="377" spans="1:26" ht="12.75" customHeight="1">
      <c r="A377" s="385"/>
      <c r="B377" s="385"/>
      <c r="C377" s="475"/>
      <c r="D377" s="385"/>
      <c r="E377" s="385"/>
      <c r="F377" s="385"/>
      <c r="G377" s="385"/>
      <c r="H377" s="385"/>
      <c r="I377" s="385"/>
      <c r="J377" s="385"/>
      <c r="K377" s="385"/>
      <c r="L377" s="385"/>
      <c r="M377" s="385"/>
      <c r="N377" s="385"/>
      <c r="O377" s="385"/>
      <c r="P377" s="385"/>
      <c r="Q377" s="385"/>
      <c r="R377" s="385"/>
      <c r="S377" s="385"/>
      <c r="T377" s="385"/>
      <c r="U377" s="385"/>
      <c r="V377" s="385"/>
      <c r="W377" s="385"/>
      <c r="X377" s="385"/>
      <c r="Y377" s="385"/>
      <c r="Z377" s="385"/>
    </row>
    <row r="378" spans="1:26" ht="12.75" customHeight="1">
      <c r="A378" s="385"/>
      <c r="B378" s="385"/>
      <c r="C378" s="475"/>
      <c r="D378" s="385"/>
      <c r="E378" s="385"/>
      <c r="F378" s="385"/>
      <c r="G378" s="385"/>
      <c r="H378" s="385"/>
      <c r="I378" s="385"/>
      <c r="J378" s="385"/>
      <c r="K378" s="385"/>
      <c r="L378" s="385"/>
      <c r="M378" s="385"/>
      <c r="N378" s="385"/>
      <c r="O378" s="385"/>
      <c r="P378" s="385"/>
      <c r="Q378" s="385"/>
      <c r="R378" s="385"/>
      <c r="S378" s="385"/>
      <c r="T378" s="385"/>
      <c r="U378" s="385"/>
      <c r="V378" s="385"/>
      <c r="W378" s="385"/>
      <c r="X378" s="385"/>
      <c r="Y378" s="385"/>
      <c r="Z378" s="385"/>
    </row>
    <row r="379" spans="1:26" ht="12.75" customHeight="1">
      <c r="A379" s="385"/>
      <c r="B379" s="385"/>
      <c r="C379" s="475"/>
      <c r="D379" s="385"/>
      <c r="E379" s="385"/>
      <c r="F379" s="385"/>
      <c r="G379" s="385"/>
      <c r="H379" s="385"/>
      <c r="I379" s="385"/>
      <c r="J379" s="385"/>
      <c r="K379" s="385"/>
      <c r="L379" s="385"/>
      <c r="M379" s="385"/>
      <c r="N379" s="385"/>
      <c r="O379" s="385"/>
      <c r="P379" s="385"/>
      <c r="Q379" s="385"/>
      <c r="R379" s="385"/>
      <c r="S379" s="385"/>
      <c r="T379" s="385"/>
      <c r="U379" s="385"/>
      <c r="V379" s="385"/>
      <c r="W379" s="385"/>
      <c r="X379" s="385"/>
      <c r="Y379" s="385"/>
      <c r="Z379" s="385"/>
    </row>
    <row r="380" spans="1:26" ht="12.75" customHeight="1">
      <c r="A380" s="385"/>
      <c r="B380" s="385"/>
      <c r="C380" s="475"/>
      <c r="D380" s="385"/>
      <c r="E380" s="385"/>
      <c r="F380" s="385"/>
      <c r="G380" s="385"/>
      <c r="H380" s="385"/>
      <c r="I380" s="385"/>
      <c r="J380" s="385"/>
      <c r="K380" s="385"/>
      <c r="L380" s="385"/>
      <c r="M380" s="385"/>
      <c r="N380" s="385"/>
      <c r="O380" s="385"/>
      <c r="P380" s="385"/>
      <c r="Q380" s="385"/>
      <c r="R380" s="385"/>
      <c r="S380" s="385"/>
      <c r="T380" s="385"/>
      <c r="U380" s="385"/>
      <c r="V380" s="385"/>
      <c r="W380" s="385"/>
      <c r="X380" s="385"/>
      <c r="Y380" s="385"/>
      <c r="Z380" s="385"/>
    </row>
    <row r="381" spans="1:26" ht="12.75" customHeight="1">
      <c r="A381" s="385"/>
      <c r="B381" s="385"/>
      <c r="C381" s="475"/>
      <c r="D381" s="385"/>
      <c r="E381" s="385"/>
      <c r="F381" s="385"/>
      <c r="G381" s="385"/>
      <c r="H381" s="385"/>
      <c r="I381" s="385"/>
      <c r="J381" s="385"/>
      <c r="K381" s="385"/>
      <c r="L381" s="385"/>
      <c r="M381" s="385"/>
      <c r="N381" s="385"/>
      <c r="O381" s="385"/>
      <c r="P381" s="385"/>
      <c r="Q381" s="385"/>
      <c r="R381" s="385"/>
      <c r="S381" s="385"/>
      <c r="T381" s="385"/>
      <c r="U381" s="385"/>
      <c r="V381" s="385"/>
      <c r="W381" s="385"/>
      <c r="X381" s="385"/>
      <c r="Y381" s="385"/>
      <c r="Z381" s="385"/>
    </row>
    <row r="382" spans="1:26" ht="12.75" customHeight="1">
      <c r="A382" s="385"/>
      <c r="B382" s="385"/>
      <c r="C382" s="475"/>
      <c r="D382" s="385"/>
      <c r="E382" s="385"/>
      <c r="F382" s="385"/>
      <c r="G382" s="385"/>
      <c r="H382" s="385"/>
      <c r="I382" s="385"/>
      <c r="J382" s="385"/>
      <c r="K382" s="385"/>
      <c r="L382" s="385"/>
      <c r="M382" s="385"/>
      <c r="N382" s="385"/>
      <c r="O382" s="385"/>
      <c r="P382" s="385"/>
      <c r="Q382" s="385"/>
      <c r="R382" s="385"/>
      <c r="S382" s="385"/>
      <c r="T382" s="385"/>
      <c r="U382" s="385"/>
      <c r="V382" s="385"/>
      <c r="W382" s="385"/>
      <c r="X382" s="385"/>
      <c r="Y382" s="385"/>
      <c r="Z382" s="385"/>
    </row>
    <row r="383" spans="1:26" ht="12.75" customHeight="1">
      <c r="A383" s="385"/>
      <c r="B383" s="385"/>
      <c r="C383" s="475"/>
      <c r="D383" s="385"/>
      <c r="E383" s="385"/>
      <c r="F383" s="385"/>
      <c r="G383" s="385"/>
      <c r="H383" s="385"/>
      <c r="I383" s="385"/>
      <c r="J383" s="385"/>
      <c r="K383" s="385"/>
      <c r="L383" s="385"/>
      <c r="M383" s="385"/>
      <c r="N383" s="385"/>
      <c r="O383" s="385"/>
      <c r="P383" s="385"/>
      <c r="Q383" s="385"/>
      <c r="R383" s="385"/>
      <c r="S383" s="385"/>
      <c r="T383" s="385"/>
      <c r="U383" s="385"/>
      <c r="V383" s="385"/>
      <c r="W383" s="385"/>
      <c r="X383" s="385"/>
      <c r="Y383" s="385"/>
      <c r="Z383" s="385"/>
    </row>
    <row r="384" spans="1:26" ht="12.75" customHeight="1">
      <c r="A384" s="385"/>
      <c r="B384" s="385"/>
      <c r="C384" s="475"/>
      <c r="D384" s="385"/>
      <c r="E384" s="385"/>
      <c r="F384" s="385"/>
      <c r="G384" s="385"/>
      <c r="H384" s="385"/>
      <c r="I384" s="385"/>
      <c r="J384" s="385"/>
      <c r="K384" s="385"/>
      <c r="L384" s="385"/>
      <c r="M384" s="385"/>
      <c r="N384" s="385"/>
      <c r="O384" s="385"/>
      <c r="P384" s="385"/>
      <c r="Q384" s="385"/>
      <c r="R384" s="385"/>
      <c r="S384" s="385"/>
      <c r="T384" s="385"/>
      <c r="U384" s="385"/>
      <c r="V384" s="385"/>
      <c r="W384" s="385"/>
      <c r="X384" s="385"/>
      <c r="Y384" s="385"/>
      <c r="Z384" s="385"/>
    </row>
    <row r="385" spans="1:26" ht="12.75" customHeight="1">
      <c r="A385" s="385"/>
      <c r="B385" s="385"/>
      <c r="C385" s="475"/>
      <c r="D385" s="385"/>
      <c r="E385" s="385"/>
      <c r="F385" s="385"/>
      <c r="G385" s="385"/>
      <c r="H385" s="385"/>
      <c r="I385" s="385"/>
      <c r="J385" s="385"/>
      <c r="K385" s="385"/>
      <c r="L385" s="385"/>
      <c r="M385" s="385"/>
      <c r="N385" s="385"/>
      <c r="O385" s="385"/>
      <c r="P385" s="385"/>
      <c r="Q385" s="385"/>
      <c r="R385" s="385"/>
      <c r="S385" s="385"/>
      <c r="T385" s="385"/>
      <c r="U385" s="385"/>
      <c r="V385" s="385"/>
      <c r="W385" s="385"/>
      <c r="X385" s="385"/>
      <c r="Y385" s="385"/>
      <c r="Z385" s="385"/>
    </row>
    <row r="386" spans="1:26" ht="12.75" customHeight="1">
      <c r="A386" s="385"/>
      <c r="B386" s="385"/>
      <c r="C386" s="475"/>
      <c r="D386" s="385"/>
      <c r="E386" s="385"/>
      <c r="F386" s="385"/>
      <c r="G386" s="385"/>
      <c r="H386" s="385"/>
      <c r="I386" s="385"/>
      <c r="J386" s="385"/>
      <c r="K386" s="385"/>
      <c r="L386" s="385"/>
      <c r="M386" s="385"/>
      <c r="N386" s="385"/>
      <c r="O386" s="385"/>
      <c r="P386" s="385"/>
      <c r="Q386" s="385"/>
      <c r="R386" s="385"/>
      <c r="S386" s="385"/>
      <c r="T386" s="385"/>
      <c r="U386" s="385"/>
      <c r="V386" s="385"/>
      <c r="W386" s="385"/>
      <c r="X386" s="385"/>
      <c r="Y386" s="385"/>
      <c r="Z386" s="385"/>
    </row>
    <row r="387" spans="1:26" ht="12.75" customHeight="1">
      <c r="A387" s="385"/>
      <c r="B387" s="385"/>
      <c r="C387" s="475"/>
      <c r="D387" s="385"/>
      <c r="E387" s="385"/>
      <c r="F387" s="385"/>
      <c r="G387" s="385"/>
      <c r="H387" s="385"/>
      <c r="I387" s="385"/>
      <c r="J387" s="385"/>
      <c r="K387" s="385"/>
      <c r="L387" s="385"/>
      <c r="M387" s="385"/>
      <c r="N387" s="385"/>
      <c r="O387" s="385"/>
      <c r="P387" s="385"/>
      <c r="Q387" s="385"/>
      <c r="R387" s="385"/>
      <c r="S387" s="385"/>
      <c r="T387" s="385"/>
      <c r="U387" s="385"/>
      <c r="V387" s="385"/>
      <c r="W387" s="385"/>
      <c r="X387" s="385"/>
      <c r="Y387" s="385"/>
      <c r="Z387" s="385"/>
    </row>
    <row r="388" spans="1:26" ht="12.75" customHeight="1">
      <c r="A388" s="385"/>
      <c r="B388" s="385"/>
      <c r="C388" s="475"/>
      <c r="D388" s="385"/>
      <c r="E388" s="385"/>
      <c r="F388" s="385"/>
      <c r="G388" s="385"/>
      <c r="H388" s="385"/>
      <c r="I388" s="385"/>
      <c r="J388" s="385"/>
      <c r="K388" s="385"/>
      <c r="L388" s="385"/>
      <c r="M388" s="385"/>
      <c r="N388" s="385"/>
      <c r="O388" s="385"/>
      <c r="P388" s="385"/>
      <c r="Q388" s="385"/>
      <c r="R388" s="385"/>
      <c r="S388" s="385"/>
      <c r="T388" s="385"/>
      <c r="U388" s="385"/>
      <c r="V388" s="385"/>
      <c r="W388" s="385"/>
      <c r="X388" s="385"/>
      <c r="Y388" s="385"/>
      <c r="Z388" s="385"/>
    </row>
    <row r="389" spans="1:26" ht="12.75" customHeight="1">
      <c r="A389" s="385"/>
      <c r="B389" s="385"/>
      <c r="C389" s="475"/>
      <c r="D389" s="385"/>
      <c r="E389" s="385"/>
      <c r="F389" s="385"/>
      <c r="G389" s="385"/>
      <c r="H389" s="385"/>
      <c r="I389" s="385"/>
      <c r="J389" s="385"/>
      <c r="K389" s="385"/>
      <c r="L389" s="385"/>
      <c r="M389" s="385"/>
      <c r="N389" s="385"/>
      <c r="O389" s="385"/>
      <c r="P389" s="385"/>
      <c r="Q389" s="385"/>
      <c r="R389" s="385"/>
      <c r="S389" s="385"/>
      <c r="T389" s="385"/>
      <c r="U389" s="385"/>
      <c r="V389" s="385"/>
      <c r="W389" s="385"/>
      <c r="X389" s="385"/>
      <c r="Y389" s="385"/>
      <c r="Z389" s="385"/>
    </row>
    <row r="390" spans="1:26" ht="12.75" customHeight="1">
      <c r="A390" s="385"/>
      <c r="B390" s="385"/>
      <c r="C390" s="475"/>
      <c r="D390" s="385"/>
      <c r="E390" s="385"/>
      <c r="F390" s="385"/>
      <c r="G390" s="385"/>
      <c r="H390" s="385"/>
      <c r="I390" s="385"/>
      <c r="J390" s="385"/>
      <c r="K390" s="385"/>
      <c r="L390" s="385"/>
      <c r="M390" s="385"/>
      <c r="N390" s="385"/>
      <c r="O390" s="385"/>
      <c r="P390" s="385"/>
      <c r="Q390" s="385"/>
      <c r="R390" s="385"/>
      <c r="S390" s="385"/>
      <c r="T390" s="385"/>
      <c r="U390" s="385"/>
      <c r="V390" s="385"/>
      <c r="W390" s="385"/>
      <c r="X390" s="385"/>
      <c r="Y390" s="385"/>
      <c r="Z390" s="385"/>
    </row>
    <row r="391" spans="1:26" ht="12.75" customHeight="1">
      <c r="A391" s="385"/>
      <c r="B391" s="385"/>
      <c r="C391" s="475"/>
      <c r="D391" s="385"/>
      <c r="E391" s="385"/>
      <c r="F391" s="385"/>
      <c r="G391" s="385"/>
      <c r="H391" s="385"/>
      <c r="I391" s="385"/>
      <c r="J391" s="385"/>
      <c r="K391" s="385"/>
      <c r="L391" s="385"/>
      <c r="M391" s="385"/>
      <c r="N391" s="385"/>
      <c r="O391" s="385"/>
      <c r="P391" s="385"/>
      <c r="Q391" s="385"/>
      <c r="R391" s="385"/>
      <c r="S391" s="385"/>
      <c r="T391" s="385"/>
      <c r="U391" s="385"/>
      <c r="V391" s="385"/>
      <c r="W391" s="385"/>
      <c r="X391" s="385"/>
      <c r="Y391" s="385"/>
      <c r="Z391" s="385"/>
    </row>
    <row r="392" spans="1:26" ht="12.75" customHeight="1">
      <c r="A392" s="385"/>
      <c r="B392" s="385"/>
      <c r="C392" s="475"/>
      <c r="D392" s="385"/>
      <c r="E392" s="385"/>
      <c r="F392" s="385"/>
      <c r="G392" s="385"/>
      <c r="H392" s="385"/>
      <c r="I392" s="385"/>
      <c r="J392" s="385"/>
      <c r="K392" s="385"/>
      <c r="L392" s="385"/>
      <c r="M392" s="385"/>
      <c r="N392" s="385"/>
      <c r="O392" s="385"/>
      <c r="P392" s="385"/>
      <c r="Q392" s="385"/>
      <c r="R392" s="385"/>
      <c r="S392" s="385"/>
      <c r="T392" s="385"/>
      <c r="U392" s="385"/>
      <c r="V392" s="385"/>
      <c r="W392" s="385"/>
      <c r="X392" s="385"/>
      <c r="Y392" s="385"/>
      <c r="Z392" s="385"/>
    </row>
    <row r="393" spans="1:26" ht="12.75" customHeight="1">
      <c r="A393" s="385"/>
      <c r="B393" s="385"/>
      <c r="C393" s="475"/>
      <c r="D393" s="385"/>
      <c r="E393" s="385"/>
      <c r="F393" s="385"/>
      <c r="G393" s="385"/>
      <c r="H393" s="385"/>
      <c r="I393" s="385"/>
      <c r="J393" s="385"/>
      <c r="K393" s="385"/>
      <c r="L393" s="385"/>
      <c r="M393" s="385"/>
      <c r="N393" s="385"/>
      <c r="O393" s="385"/>
      <c r="P393" s="385"/>
      <c r="Q393" s="385"/>
      <c r="R393" s="385"/>
      <c r="S393" s="385"/>
      <c r="T393" s="385"/>
      <c r="U393" s="385"/>
      <c r="V393" s="385"/>
      <c r="W393" s="385"/>
      <c r="X393" s="385"/>
      <c r="Y393" s="385"/>
      <c r="Z393" s="385"/>
    </row>
    <row r="394" spans="1:26" ht="12.75" customHeight="1">
      <c r="A394" s="385"/>
      <c r="B394" s="385"/>
      <c r="C394" s="475"/>
      <c r="D394" s="385"/>
      <c r="E394" s="385"/>
      <c r="F394" s="385"/>
      <c r="G394" s="385"/>
      <c r="H394" s="385"/>
      <c r="I394" s="385"/>
      <c r="J394" s="385"/>
      <c r="K394" s="385"/>
      <c r="L394" s="385"/>
      <c r="M394" s="385"/>
      <c r="N394" s="385"/>
      <c r="O394" s="385"/>
      <c r="P394" s="385"/>
      <c r="Q394" s="385"/>
      <c r="R394" s="385"/>
      <c r="S394" s="385"/>
      <c r="T394" s="385"/>
      <c r="U394" s="385"/>
      <c r="V394" s="385"/>
      <c r="W394" s="385"/>
      <c r="X394" s="385"/>
      <c r="Y394" s="385"/>
      <c r="Z394" s="385"/>
    </row>
    <row r="395" spans="1:26" ht="12.75" customHeight="1">
      <c r="A395" s="385"/>
      <c r="B395" s="385"/>
      <c r="C395" s="475"/>
      <c r="D395" s="385"/>
      <c r="E395" s="385"/>
      <c r="F395" s="385"/>
      <c r="G395" s="385"/>
      <c r="H395" s="385"/>
      <c r="I395" s="385"/>
      <c r="J395" s="385"/>
      <c r="K395" s="385"/>
      <c r="L395" s="385"/>
      <c r="M395" s="385"/>
      <c r="N395" s="385"/>
      <c r="O395" s="385"/>
      <c r="P395" s="385"/>
      <c r="Q395" s="385"/>
      <c r="R395" s="385"/>
      <c r="S395" s="385"/>
      <c r="T395" s="385"/>
      <c r="U395" s="385"/>
      <c r="V395" s="385"/>
      <c r="W395" s="385"/>
      <c r="X395" s="385"/>
      <c r="Y395" s="385"/>
      <c r="Z395" s="385"/>
    </row>
    <row r="396" spans="1:26" ht="12.75" customHeight="1">
      <c r="A396" s="385"/>
      <c r="B396" s="385"/>
      <c r="C396" s="475"/>
      <c r="D396" s="385"/>
      <c r="E396" s="385"/>
      <c r="F396" s="385"/>
      <c r="G396" s="385"/>
      <c r="H396" s="385"/>
      <c r="I396" s="385"/>
      <c r="J396" s="385"/>
      <c r="K396" s="385"/>
      <c r="L396" s="385"/>
      <c r="M396" s="385"/>
      <c r="N396" s="385"/>
      <c r="O396" s="385"/>
      <c r="P396" s="385"/>
      <c r="Q396" s="385"/>
      <c r="R396" s="385"/>
      <c r="S396" s="385"/>
      <c r="T396" s="385"/>
      <c r="U396" s="385"/>
      <c r="V396" s="385"/>
      <c r="W396" s="385"/>
      <c r="X396" s="385"/>
      <c r="Y396" s="385"/>
      <c r="Z396" s="385"/>
    </row>
    <row r="397" spans="1:26" ht="12.75" customHeight="1">
      <c r="A397" s="385"/>
      <c r="B397" s="385"/>
      <c r="C397" s="475"/>
      <c r="D397" s="385"/>
      <c r="E397" s="385"/>
      <c r="F397" s="385"/>
      <c r="G397" s="385"/>
      <c r="H397" s="385"/>
      <c r="I397" s="385"/>
      <c r="J397" s="385"/>
      <c r="K397" s="385"/>
      <c r="L397" s="385"/>
      <c r="M397" s="385"/>
      <c r="N397" s="385"/>
      <c r="O397" s="385"/>
      <c r="P397" s="385"/>
      <c r="Q397" s="385"/>
      <c r="R397" s="385"/>
      <c r="S397" s="385"/>
      <c r="T397" s="385"/>
      <c r="U397" s="385"/>
      <c r="V397" s="385"/>
      <c r="W397" s="385"/>
      <c r="X397" s="385"/>
      <c r="Y397" s="385"/>
      <c r="Z397" s="385"/>
    </row>
    <row r="398" spans="1:26" ht="12.75" customHeight="1">
      <c r="A398" s="385"/>
      <c r="B398" s="385"/>
      <c r="C398" s="475"/>
      <c r="D398" s="385"/>
      <c r="E398" s="385"/>
      <c r="F398" s="385"/>
      <c r="G398" s="385"/>
      <c r="H398" s="385"/>
      <c r="I398" s="385"/>
      <c r="J398" s="385"/>
      <c r="K398" s="385"/>
      <c r="L398" s="385"/>
      <c r="M398" s="385"/>
      <c r="N398" s="385"/>
      <c r="O398" s="385"/>
      <c r="P398" s="385"/>
      <c r="Q398" s="385"/>
      <c r="R398" s="385"/>
      <c r="S398" s="385"/>
      <c r="T398" s="385"/>
      <c r="U398" s="385"/>
      <c r="V398" s="385"/>
      <c r="W398" s="385"/>
      <c r="X398" s="385"/>
      <c r="Y398" s="385"/>
      <c r="Z398" s="385"/>
    </row>
    <row r="399" spans="1:26" ht="12.75" customHeight="1">
      <c r="A399" s="385"/>
      <c r="B399" s="385"/>
      <c r="C399" s="475"/>
      <c r="D399" s="385"/>
      <c r="E399" s="385"/>
      <c r="F399" s="385"/>
      <c r="G399" s="385"/>
      <c r="H399" s="385"/>
      <c r="I399" s="385"/>
      <c r="J399" s="385"/>
      <c r="K399" s="385"/>
      <c r="L399" s="385"/>
      <c r="M399" s="385"/>
      <c r="N399" s="385"/>
      <c r="O399" s="385"/>
      <c r="P399" s="385"/>
      <c r="Q399" s="385"/>
      <c r="R399" s="385"/>
      <c r="S399" s="385"/>
      <c r="T399" s="385"/>
      <c r="U399" s="385"/>
      <c r="V399" s="385"/>
      <c r="W399" s="385"/>
      <c r="X399" s="385"/>
      <c r="Y399" s="385"/>
      <c r="Z399" s="385"/>
    </row>
    <row r="400" spans="1:26" ht="12.75" customHeight="1">
      <c r="A400" s="385"/>
      <c r="B400" s="385"/>
      <c r="C400" s="475"/>
      <c r="D400" s="385"/>
      <c r="E400" s="385"/>
      <c r="F400" s="385"/>
      <c r="G400" s="385"/>
      <c r="H400" s="385"/>
      <c r="I400" s="385"/>
      <c r="J400" s="385"/>
      <c r="K400" s="385"/>
      <c r="L400" s="385"/>
      <c r="M400" s="385"/>
      <c r="N400" s="385"/>
      <c r="O400" s="385"/>
      <c r="P400" s="385"/>
      <c r="Q400" s="385"/>
      <c r="R400" s="385"/>
      <c r="S400" s="385"/>
      <c r="T400" s="385"/>
      <c r="U400" s="385"/>
      <c r="V400" s="385"/>
      <c r="W400" s="385"/>
      <c r="X400" s="385"/>
      <c r="Y400" s="385"/>
      <c r="Z400" s="385"/>
    </row>
    <row r="401" spans="1:26" ht="12.75" customHeight="1">
      <c r="A401" s="385"/>
      <c r="B401" s="385"/>
      <c r="C401" s="475"/>
      <c r="D401" s="385"/>
      <c r="E401" s="385"/>
      <c r="F401" s="385"/>
      <c r="G401" s="385"/>
      <c r="H401" s="385"/>
      <c r="I401" s="385"/>
      <c r="J401" s="385"/>
      <c r="K401" s="385"/>
      <c r="L401" s="385"/>
      <c r="M401" s="385"/>
      <c r="N401" s="385"/>
      <c r="O401" s="385"/>
      <c r="P401" s="385"/>
      <c r="Q401" s="385"/>
      <c r="R401" s="385"/>
      <c r="S401" s="385"/>
      <c r="T401" s="385"/>
      <c r="U401" s="385"/>
      <c r="V401" s="385"/>
      <c r="W401" s="385"/>
      <c r="X401" s="385"/>
      <c r="Y401" s="385"/>
      <c r="Z401" s="385"/>
    </row>
    <row r="402" spans="1:26" ht="12.75" customHeight="1">
      <c r="A402" s="385"/>
      <c r="B402" s="385"/>
      <c r="C402" s="475"/>
      <c r="D402" s="385"/>
      <c r="E402" s="385"/>
      <c r="F402" s="385"/>
      <c r="G402" s="385"/>
      <c r="H402" s="385"/>
      <c r="I402" s="385"/>
      <c r="J402" s="385"/>
      <c r="K402" s="385"/>
      <c r="L402" s="385"/>
      <c r="M402" s="385"/>
      <c r="N402" s="385"/>
      <c r="O402" s="385"/>
      <c r="P402" s="385"/>
      <c r="Q402" s="385"/>
      <c r="R402" s="385"/>
      <c r="S402" s="385"/>
      <c r="T402" s="385"/>
      <c r="U402" s="385"/>
      <c r="V402" s="385"/>
      <c r="W402" s="385"/>
      <c r="X402" s="385"/>
      <c r="Y402" s="385"/>
      <c r="Z402" s="385"/>
    </row>
    <row r="403" spans="1:26" ht="12.75" customHeight="1">
      <c r="A403" s="385"/>
      <c r="B403" s="385"/>
      <c r="C403" s="475"/>
      <c r="D403" s="385"/>
      <c r="E403" s="385"/>
      <c r="F403" s="385"/>
      <c r="G403" s="385"/>
      <c r="H403" s="385"/>
      <c r="I403" s="385"/>
      <c r="J403" s="385"/>
      <c r="K403" s="385"/>
      <c r="L403" s="385"/>
      <c r="M403" s="385"/>
      <c r="N403" s="385"/>
      <c r="O403" s="385"/>
      <c r="P403" s="385"/>
      <c r="Q403" s="385"/>
      <c r="R403" s="385"/>
      <c r="S403" s="385"/>
      <c r="T403" s="385"/>
      <c r="U403" s="385"/>
      <c r="V403" s="385"/>
      <c r="W403" s="385"/>
      <c r="X403" s="385"/>
      <c r="Y403" s="385"/>
      <c r="Z403" s="385"/>
    </row>
    <row r="404" spans="1:26" ht="12.75" customHeight="1">
      <c r="A404" s="385"/>
      <c r="B404" s="385"/>
      <c r="C404" s="475"/>
      <c r="D404" s="385"/>
      <c r="E404" s="385"/>
      <c r="F404" s="385"/>
      <c r="G404" s="385"/>
      <c r="H404" s="385"/>
      <c r="I404" s="385"/>
      <c r="J404" s="385"/>
      <c r="K404" s="385"/>
      <c r="L404" s="385"/>
      <c r="M404" s="385"/>
      <c r="N404" s="385"/>
      <c r="O404" s="385"/>
      <c r="P404" s="385"/>
      <c r="Q404" s="385"/>
      <c r="R404" s="385"/>
      <c r="S404" s="385"/>
      <c r="T404" s="385"/>
      <c r="U404" s="385"/>
      <c r="V404" s="385"/>
      <c r="W404" s="385"/>
      <c r="X404" s="385"/>
      <c r="Y404" s="385"/>
      <c r="Z404" s="385"/>
    </row>
    <row r="405" spans="1:26" ht="12.75" customHeight="1">
      <c r="A405" s="385"/>
      <c r="B405" s="385"/>
      <c r="C405" s="475"/>
      <c r="D405" s="385"/>
      <c r="E405" s="385"/>
      <c r="F405" s="385"/>
      <c r="G405" s="385"/>
      <c r="H405" s="385"/>
      <c r="I405" s="385"/>
      <c r="J405" s="385"/>
      <c r="K405" s="385"/>
      <c r="L405" s="385"/>
      <c r="M405" s="385"/>
      <c r="N405" s="385"/>
      <c r="O405" s="385"/>
      <c r="P405" s="385"/>
      <c r="Q405" s="385"/>
      <c r="R405" s="385"/>
      <c r="S405" s="385"/>
      <c r="T405" s="385"/>
      <c r="U405" s="385"/>
      <c r="V405" s="385"/>
      <c r="W405" s="385"/>
      <c r="X405" s="385"/>
      <c r="Y405" s="385"/>
      <c r="Z405" s="385"/>
    </row>
    <row r="406" spans="1:26" ht="12.75" customHeight="1">
      <c r="A406" s="385"/>
      <c r="B406" s="385"/>
      <c r="C406" s="475"/>
      <c r="D406" s="385"/>
      <c r="E406" s="385"/>
      <c r="F406" s="385"/>
      <c r="G406" s="385"/>
      <c r="H406" s="385"/>
      <c r="I406" s="385"/>
      <c r="J406" s="385"/>
      <c r="K406" s="385"/>
      <c r="L406" s="385"/>
      <c r="M406" s="385"/>
      <c r="N406" s="385"/>
      <c r="O406" s="385"/>
      <c r="P406" s="385"/>
      <c r="Q406" s="385"/>
      <c r="R406" s="385"/>
      <c r="S406" s="385"/>
      <c r="T406" s="385"/>
      <c r="U406" s="385"/>
      <c r="V406" s="385"/>
      <c r="W406" s="385"/>
      <c r="X406" s="385"/>
      <c r="Y406" s="385"/>
      <c r="Z406" s="385"/>
    </row>
    <row r="407" spans="1:26" ht="12.75" customHeight="1">
      <c r="A407" s="385"/>
      <c r="B407" s="385"/>
      <c r="C407" s="475"/>
      <c r="D407" s="385"/>
      <c r="E407" s="385"/>
      <c r="F407" s="385"/>
      <c r="G407" s="385"/>
      <c r="H407" s="385"/>
      <c r="I407" s="385"/>
      <c r="J407" s="385"/>
      <c r="K407" s="385"/>
      <c r="L407" s="385"/>
      <c r="M407" s="385"/>
      <c r="N407" s="385"/>
      <c r="O407" s="385"/>
      <c r="P407" s="385"/>
      <c r="Q407" s="385"/>
      <c r="R407" s="385"/>
      <c r="S407" s="385"/>
      <c r="T407" s="385"/>
      <c r="U407" s="385"/>
      <c r="V407" s="385"/>
      <c r="W407" s="385"/>
      <c r="X407" s="385"/>
      <c r="Y407" s="385"/>
      <c r="Z407" s="385"/>
    </row>
    <row r="408" spans="1:26" ht="12.75" customHeight="1">
      <c r="A408" s="385"/>
      <c r="B408" s="385"/>
      <c r="C408" s="475"/>
      <c r="D408" s="385"/>
      <c r="E408" s="385"/>
      <c r="F408" s="385"/>
      <c r="G408" s="385"/>
      <c r="H408" s="385"/>
      <c r="I408" s="385"/>
      <c r="J408" s="385"/>
      <c r="K408" s="385"/>
      <c r="L408" s="385"/>
      <c r="M408" s="385"/>
      <c r="N408" s="385"/>
      <c r="O408" s="385"/>
      <c r="P408" s="385"/>
      <c r="Q408" s="385"/>
      <c r="R408" s="385"/>
      <c r="S408" s="385"/>
      <c r="T408" s="385"/>
      <c r="U408" s="385"/>
      <c r="V408" s="385"/>
      <c r="W408" s="385"/>
      <c r="X408" s="385"/>
      <c r="Y408" s="385"/>
      <c r="Z408" s="385"/>
    </row>
    <row r="409" spans="1:26" ht="12.75" customHeight="1">
      <c r="A409" s="385"/>
      <c r="B409" s="385"/>
      <c r="C409" s="475"/>
      <c r="D409" s="385"/>
      <c r="E409" s="385"/>
      <c r="F409" s="385"/>
      <c r="G409" s="385"/>
      <c r="H409" s="385"/>
      <c r="I409" s="385"/>
      <c r="J409" s="385"/>
      <c r="K409" s="385"/>
      <c r="L409" s="385"/>
      <c r="M409" s="385"/>
      <c r="N409" s="385"/>
      <c r="O409" s="385"/>
      <c r="P409" s="385"/>
      <c r="Q409" s="385"/>
      <c r="R409" s="385"/>
      <c r="S409" s="385"/>
      <c r="T409" s="385"/>
      <c r="U409" s="385"/>
      <c r="V409" s="385"/>
      <c r="W409" s="385"/>
      <c r="X409" s="385"/>
      <c r="Y409" s="385"/>
      <c r="Z409" s="385"/>
    </row>
    <row r="410" spans="1:26" ht="12.75" customHeight="1">
      <c r="A410" s="385"/>
      <c r="B410" s="385"/>
      <c r="C410" s="475"/>
      <c r="D410" s="385"/>
      <c r="E410" s="385"/>
      <c r="F410" s="385"/>
      <c r="G410" s="385"/>
      <c r="H410" s="385"/>
      <c r="I410" s="385"/>
      <c r="J410" s="385"/>
      <c r="K410" s="385"/>
      <c r="L410" s="385"/>
      <c r="M410" s="385"/>
      <c r="N410" s="385"/>
      <c r="O410" s="385"/>
      <c r="P410" s="385"/>
      <c r="Q410" s="385"/>
      <c r="R410" s="385"/>
      <c r="S410" s="385"/>
      <c r="T410" s="385"/>
      <c r="U410" s="385"/>
      <c r="V410" s="385"/>
      <c r="W410" s="385"/>
      <c r="X410" s="385"/>
      <c r="Y410" s="385"/>
      <c r="Z410" s="385"/>
    </row>
    <row r="411" spans="1:26" ht="12.75" customHeight="1">
      <c r="A411" s="385"/>
      <c r="B411" s="385"/>
      <c r="C411" s="475"/>
      <c r="D411" s="385"/>
      <c r="E411" s="385"/>
      <c r="F411" s="385"/>
      <c r="G411" s="385"/>
      <c r="H411" s="385"/>
      <c r="I411" s="385"/>
      <c r="J411" s="385"/>
      <c r="K411" s="385"/>
      <c r="L411" s="385"/>
      <c r="M411" s="385"/>
      <c r="N411" s="385"/>
      <c r="O411" s="385"/>
      <c r="P411" s="385"/>
      <c r="Q411" s="385"/>
      <c r="R411" s="385"/>
      <c r="S411" s="385"/>
      <c r="T411" s="385"/>
      <c r="U411" s="385"/>
      <c r="V411" s="385"/>
      <c r="W411" s="385"/>
      <c r="X411" s="385"/>
      <c r="Y411" s="385"/>
      <c r="Z411" s="385"/>
    </row>
    <row r="412" spans="1:26" ht="12.75" customHeight="1">
      <c r="A412" s="385"/>
      <c r="B412" s="385"/>
      <c r="C412" s="475"/>
      <c r="D412" s="385"/>
      <c r="E412" s="385"/>
      <c r="F412" s="385"/>
      <c r="G412" s="385"/>
      <c r="H412" s="385"/>
      <c r="I412" s="385"/>
      <c r="J412" s="385"/>
      <c r="K412" s="385"/>
      <c r="L412" s="385"/>
      <c r="M412" s="385"/>
      <c r="N412" s="385"/>
      <c r="O412" s="385"/>
      <c r="P412" s="385"/>
      <c r="Q412" s="385"/>
      <c r="R412" s="385"/>
      <c r="S412" s="385"/>
      <c r="T412" s="385"/>
      <c r="U412" s="385"/>
      <c r="V412" s="385"/>
      <c r="W412" s="385"/>
      <c r="X412" s="385"/>
      <c r="Y412" s="385"/>
      <c r="Z412" s="385"/>
    </row>
    <row r="413" spans="1:26" ht="12.75" customHeight="1">
      <c r="A413" s="385"/>
      <c r="B413" s="385"/>
      <c r="C413" s="475"/>
      <c r="D413" s="385"/>
      <c r="E413" s="385"/>
      <c r="F413" s="385"/>
      <c r="G413" s="385"/>
      <c r="H413" s="385"/>
      <c r="I413" s="385"/>
      <c r="J413" s="385"/>
      <c r="K413" s="385"/>
      <c r="L413" s="385"/>
      <c r="M413" s="385"/>
      <c r="N413" s="385"/>
      <c r="O413" s="385"/>
      <c r="P413" s="385"/>
      <c r="Q413" s="385"/>
      <c r="R413" s="385"/>
      <c r="S413" s="385"/>
      <c r="T413" s="385"/>
      <c r="U413" s="385"/>
      <c r="V413" s="385"/>
      <c r="W413" s="385"/>
      <c r="X413" s="385"/>
      <c r="Y413" s="385"/>
      <c r="Z413" s="385"/>
    </row>
    <row r="414" spans="1:26" ht="12.75" customHeight="1">
      <c r="A414" s="385"/>
      <c r="B414" s="385"/>
      <c r="C414" s="475"/>
      <c r="D414" s="385"/>
      <c r="E414" s="385"/>
      <c r="F414" s="385"/>
      <c r="G414" s="385"/>
      <c r="H414" s="385"/>
      <c r="I414" s="385"/>
      <c r="J414" s="385"/>
      <c r="K414" s="385"/>
      <c r="L414" s="385"/>
      <c r="M414" s="385"/>
      <c r="N414" s="385"/>
      <c r="O414" s="385"/>
      <c r="P414" s="385"/>
      <c r="Q414" s="385"/>
      <c r="R414" s="385"/>
      <c r="S414" s="385"/>
      <c r="T414" s="385"/>
      <c r="U414" s="385"/>
      <c r="V414" s="385"/>
      <c r="W414" s="385"/>
      <c r="X414" s="385"/>
      <c r="Y414" s="385"/>
      <c r="Z414" s="385"/>
    </row>
    <row r="415" spans="1:26" ht="12.75" customHeight="1">
      <c r="A415" s="385"/>
      <c r="B415" s="385"/>
      <c r="C415" s="475"/>
      <c r="D415" s="385"/>
      <c r="E415" s="385"/>
      <c r="F415" s="385"/>
      <c r="G415" s="385"/>
      <c r="H415" s="385"/>
      <c r="I415" s="385"/>
      <c r="J415" s="385"/>
      <c r="K415" s="385"/>
      <c r="L415" s="385"/>
      <c r="M415" s="385"/>
      <c r="N415" s="385"/>
      <c r="O415" s="385"/>
      <c r="P415" s="385"/>
      <c r="Q415" s="385"/>
      <c r="R415" s="385"/>
      <c r="S415" s="385"/>
      <c r="T415" s="385"/>
      <c r="U415" s="385"/>
      <c r="V415" s="385"/>
      <c r="W415" s="385"/>
      <c r="X415" s="385"/>
      <c r="Y415" s="385"/>
      <c r="Z415" s="385"/>
    </row>
    <row r="416" spans="1:26" ht="12.75" customHeight="1">
      <c r="A416" s="385"/>
      <c r="B416" s="385"/>
      <c r="C416" s="475"/>
      <c r="D416" s="385"/>
      <c r="E416" s="385"/>
      <c r="F416" s="385"/>
      <c r="G416" s="385"/>
      <c r="H416" s="385"/>
      <c r="I416" s="385"/>
      <c r="J416" s="385"/>
      <c r="K416" s="385"/>
      <c r="L416" s="385"/>
      <c r="M416" s="385"/>
      <c r="N416" s="385"/>
      <c r="O416" s="385"/>
      <c r="P416" s="385"/>
      <c r="Q416" s="385"/>
      <c r="R416" s="385"/>
      <c r="S416" s="385"/>
      <c r="T416" s="385"/>
      <c r="U416" s="385"/>
      <c r="V416" s="385"/>
      <c r="W416" s="385"/>
      <c r="X416" s="385"/>
      <c r="Y416" s="385"/>
      <c r="Z416" s="385"/>
    </row>
    <row r="417" spans="1:26" ht="12.75" customHeight="1">
      <c r="A417" s="385"/>
      <c r="B417" s="385"/>
      <c r="C417" s="475"/>
      <c r="D417" s="385"/>
      <c r="E417" s="385"/>
      <c r="F417" s="385"/>
      <c r="G417" s="385"/>
      <c r="H417" s="385"/>
      <c r="I417" s="385"/>
      <c r="J417" s="385"/>
      <c r="K417" s="385"/>
      <c r="L417" s="385"/>
      <c r="M417" s="385"/>
      <c r="N417" s="385"/>
      <c r="O417" s="385"/>
      <c r="P417" s="385"/>
      <c r="Q417" s="385"/>
      <c r="R417" s="385"/>
      <c r="S417" s="385"/>
      <c r="T417" s="385"/>
      <c r="U417" s="385"/>
      <c r="V417" s="385"/>
      <c r="W417" s="385"/>
      <c r="X417" s="385"/>
      <c r="Y417" s="385"/>
      <c r="Z417" s="385"/>
    </row>
    <row r="418" spans="1:26" ht="12.75" customHeight="1">
      <c r="A418" s="385"/>
      <c r="B418" s="385"/>
      <c r="C418" s="475"/>
      <c r="D418" s="385"/>
      <c r="E418" s="385"/>
      <c r="F418" s="385"/>
      <c r="G418" s="385"/>
      <c r="H418" s="385"/>
      <c r="I418" s="385"/>
      <c r="J418" s="385"/>
      <c r="K418" s="385"/>
      <c r="L418" s="385"/>
      <c r="M418" s="385"/>
      <c r="N418" s="385"/>
      <c r="O418" s="385"/>
      <c r="P418" s="385"/>
      <c r="Q418" s="385"/>
      <c r="R418" s="385"/>
      <c r="S418" s="385"/>
      <c r="T418" s="385"/>
      <c r="U418" s="385"/>
      <c r="V418" s="385"/>
      <c r="W418" s="385"/>
      <c r="X418" s="385"/>
      <c r="Y418" s="385"/>
      <c r="Z418" s="385"/>
    </row>
    <row r="419" spans="1:26" ht="12.75" customHeight="1">
      <c r="A419" s="385"/>
      <c r="B419" s="385"/>
      <c r="C419" s="475"/>
      <c r="D419" s="385"/>
      <c r="E419" s="385"/>
      <c r="F419" s="385"/>
      <c r="G419" s="385"/>
      <c r="H419" s="385"/>
      <c r="I419" s="385"/>
      <c r="J419" s="385"/>
      <c r="K419" s="385"/>
      <c r="L419" s="385"/>
      <c r="M419" s="385"/>
      <c r="N419" s="385"/>
      <c r="O419" s="385"/>
      <c r="P419" s="385"/>
      <c r="Q419" s="385"/>
      <c r="R419" s="385"/>
      <c r="S419" s="385"/>
      <c r="T419" s="385"/>
      <c r="U419" s="385"/>
      <c r="V419" s="385"/>
      <c r="W419" s="385"/>
      <c r="X419" s="385"/>
      <c r="Y419" s="385"/>
      <c r="Z419" s="385"/>
    </row>
    <row r="420" spans="1:26" ht="12.75" customHeight="1">
      <c r="A420" s="385"/>
      <c r="B420" s="385"/>
      <c r="C420" s="475"/>
      <c r="D420" s="385"/>
      <c r="E420" s="385"/>
      <c r="F420" s="385"/>
      <c r="G420" s="385"/>
      <c r="H420" s="385"/>
      <c r="I420" s="385"/>
      <c r="J420" s="385"/>
      <c r="K420" s="385"/>
      <c r="L420" s="385"/>
      <c r="M420" s="385"/>
      <c r="N420" s="385"/>
      <c r="O420" s="385"/>
      <c r="P420" s="385"/>
      <c r="Q420" s="385"/>
      <c r="R420" s="385"/>
      <c r="S420" s="385"/>
      <c r="T420" s="385"/>
      <c r="U420" s="385"/>
      <c r="V420" s="385"/>
      <c r="W420" s="385"/>
      <c r="X420" s="385"/>
      <c r="Y420" s="385"/>
      <c r="Z420" s="385"/>
    </row>
    <row r="421" spans="1:26" ht="12.75" customHeight="1">
      <c r="A421" s="385"/>
      <c r="B421" s="385"/>
      <c r="C421" s="475"/>
      <c r="D421" s="385"/>
      <c r="E421" s="385"/>
      <c r="F421" s="385"/>
      <c r="G421" s="385"/>
      <c r="H421" s="385"/>
      <c r="I421" s="385"/>
      <c r="J421" s="385"/>
      <c r="K421" s="385"/>
      <c r="L421" s="385"/>
      <c r="M421" s="385"/>
      <c r="N421" s="385"/>
      <c r="O421" s="385"/>
      <c r="P421" s="385"/>
      <c r="Q421" s="385"/>
      <c r="R421" s="385"/>
      <c r="S421" s="385"/>
      <c r="T421" s="385"/>
      <c r="U421" s="385"/>
      <c r="V421" s="385"/>
      <c r="W421" s="385"/>
      <c r="X421" s="385"/>
      <c r="Y421" s="385"/>
      <c r="Z421" s="385"/>
    </row>
    <row r="422" spans="1:26" ht="12.75" customHeight="1">
      <c r="A422" s="385"/>
      <c r="B422" s="385"/>
      <c r="C422" s="475"/>
      <c r="D422" s="385"/>
      <c r="E422" s="385"/>
      <c r="F422" s="385"/>
      <c r="G422" s="385"/>
      <c r="H422" s="385"/>
      <c r="I422" s="385"/>
      <c r="J422" s="385"/>
      <c r="K422" s="385"/>
      <c r="L422" s="385"/>
      <c r="M422" s="385"/>
      <c r="N422" s="385"/>
      <c r="O422" s="385"/>
      <c r="P422" s="385"/>
      <c r="Q422" s="385"/>
      <c r="R422" s="385"/>
      <c r="S422" s="385"/>
      <c r="T422" s="385"/>
      <c r="U422" s="385"/>
      <c r="V422" s="385"/>
      <c r="W422" s="385"/>
      <c r="X422" s="385"/>
      <c r="Y422" s="385"/>
      <c r="Z422" s="385"/>
    </row>
    <row r="423" spans="1:26" ht="12.75" customHeight="1">
      <c r="A423" s="385"/>
      <c r="B423" s="385"/>
      <c r="C423" s="475"/>
      <c r="D423" s="385"/>
      <c r="E423" s="385"/>
      <c r="F423" s="385"/>
      <c r="G423" s="385"/>
      <c r="H423" s="385"/>
      <c r="I423" s="385"/>
      <c r="J423" s="385"/>
      <c r="K423" s="385"/>
      <c r="L423" s="385"/>
      <c r="M423" s="385"/>
      <c r="N423" s="385"/>
      <c r="O423" s="385"/>
      <c r="P423" s="385"/>
      <c r="Q423" s="385"/>
      <c r="R423" s="385"/>
      <c r="S423" s="385"/>
      <c r="T423" s="385"/>
      <c r="U423" s="385"/>
      <c r="V423" s="385"/>
      <c r="W423" s="385"/>
      <c r="X423" s="385"/>
      <c r="Y423" s="385"/>
      <c r="Z423" s="385"/>
    </row>
    <row r="424" spans="1:26" ht="12.75" customHeight="1">
      <c r="A424" s="385"/>
      <c r="B424" s="385"/>
      <c r="C424" s="475"/>
      <c r="D424" s="385"/>
      <c r="E424" s="385"/>
      <c r="F424" s="385"/>
      <c r="G424" s="385"/>
      <c r="H424" s="385"/>
      <c r="I424" s="385"/>
      <c r="J424" s="385"/>
      <c r="K424" s="385"/>
      <c r="L424" s="385"/>
      <c r="M424" s="385"/>
      <c r="N424" s="385"/>
      <c r="O424" s="385"/>
      <c r="P424" s="385"/>
      <c r="Q424" s="385"/>
      <c r="R424" s="385"/>
      <c r="S424" s="385"/>
      <c r="T424" s="385"/>
      <c r="U424" s="385"/>
      <c r="V424" s="385"/>
      <c r="W424" s="385"/>
      <c r="X424" s="385"/>
      <c r="Y424" s="385"/>
      <c r="Z424" s="385"/>
    </row>
    <row r="425" spans="1:26" ht="12.75" customHeight="1">
      <c r="A425" s="385"/>
      <c r="B425" s="385"/>
      <c r="C425" s="475"/>
      <c r="D425" s="385"/>
      <c r="E425" s="385"/>
      <c r="F425" s="385"/>
      <c r="G425" s="385"/>
      <c r="H425" s="385"/>
      <c r="I425" s="385"/>
      <c r="J425" s="385"/>
      <c r="K425" s="385"/>
      <c r="L425" s="385"/>
      <c r="M425" s="385"/>
      <c r="N425" s="385"/>
      <c r="O425" s="385"/>
      <c r="P425" s="385"/>
      <c r="Q425" s="385"/>
      <c r="R425" s="385"/>
      <c r="S425" s="385"/>
      <c r="T425" s="385"/>
      <c r="U425" s="385"/>
      <c r="V425" s="385"/>
      <c r="W425" s="385"/>
      <c r="X425" s="385"/>
      <c r="Y425" s="385"/>
      <c r="Z425" s="385"/>
    </row>
    <row r="426" spans="1:26" ht="12.75" customHeight="1">
      <c r="A426" s="385"/>
      <c r="B426" s="385"/>
      <c r="C426" s="475"/>
      <c r="D426" s="385"/>
      <c r="E426" s="385"/>
      <c r="F426" s="385"/>
      <c r="G426" s="385"/>
      <c r="H426" s="385"/>
      <c r="I426" s="385"/>
      <c r="J426" s="385"/>
      <c r="K426" s="385"/>
      <c r="L426" s="385"/>
      <c r="M426" s="385"/>
      <c r="N426" s="385"/>
      <c r="O426" s="385"/>
      <c r="P426" s="385"/>
      <c r="Q426" s="385"/>
      <c r="R426" s="385"/>
      <c r="S426" s="385"/>
      <c r="T426" s="385"/>
      <c r="U426" s="385"/>
      <c r="V426" s="385"/>
      <c r="W426" s="385"/>
      <c r="X426" s="385"/>
      <c r="Y426" s="385"/>
      <c r="Z426" s="385"/>
    </row>
    <row r="427" spans="1:26" ht="12.75" customHeight="1">
      <c r="A427" s="385"/>
      <c r="B427" s="385"/>
      <c r="C427" s="475"/>
      <c r="D427" s="385"/>
      <c r="E427" s="385"/>
      <c r="F427" s="385"/>
      <c r="G427" s="385"/>
      <c r="H427" s="385"/>
      <c r="I427" s="385"/>
      <c r="J427" s="385"/>
      <c r="K427" s="385"/>
      <c r="L427" s="385"/>
      <c r="M427" s="385"/>
      <c r="N427" s="385"/>
      <c r="O427" s="385"/>
      <c r="P427" s="385"/>
      <c r="Q427" s="385"/>
      <c r="R427" s="385"/>
      <c r="S427" s="385"/>
      <c r="T427" s="385"/>
      <c r="U427" s="385"/>
      <c r="V427" s="385"/>
      <c r="W427" s="385"/>
      <c r="X427" s="385"/>
      <c r="Y427" s="385"/>
      <c r="Z427" s="385"/>
    </row>
    <row r="428" spans="1:26" ht="12.75" customHeight="1">
      <c r="A428" s="385"/>
      <c r="B428" s="385"/>
      <c r="C428" s="475"/>
      <c r="D428" s="385"/>
      <c r="E428" s="385"/>
      <c r="F428" s="385"/>
      <c r="G428" s="385"/>
      <c r="H428" s="385"/>
      <c r="I428" s="385"/>
      <c r="J428" s="385"/>
      <c r="K428" s="385"/>
      <c r="L428" s="385"/>
      <c r="M428" s="385"/>
      <c r="N428" s="385"/>
      <c r="O428" s="385"/>
      <c r="P428" s="385"/>
      <c r="Q428" s="385"/>
      <c r="R428" s="385"/>
      <c r="S428" s="385"/>
      <c r="T428" s="385"/>
      <c r="U428" s="385"/>
      <c r="V428" s="385"/>
      <c r="W428" s="385"/>
      <c r="X428" s="385"/>
      <c r="Y428" s="385"/>
      <c r="Z428" s="385"/>
    </row>
    <row r="429" spans="1:26" ht="12.75" customHeight="1">
      <c r="A429" s="385"/>
      <c r="B429" s="385"/>
      <c r="C429" s="475"/>
      <c r="D429" s="385"/>
      <c r="E429" s="385"/>
      <c r="F429" s="385"/>
      <c r="G429" s="385"/>
      <c r="H429" s="385"/>
      <c r="I429" s="385"/>
      <c r="J429" s="385"/>
      <c r="K429" s="385"/>
      <c r="L429" s="385"/>
      <c r="M429" s="385"/>
      <c r="N429" s="385"/>
      <c r="O429" s="385"/>
      <c r="P429" s="385"/>
      <c r="Q429" s="385"/>
      <c r="R429" s="385"/>
      <c r="S429" s="385"/>
      <c r="T429" s="385"/>
      <c r="U429" s="385"/>
      <c r="V429" s="385"/>
      <c r="W429" s="385"/>
      <c r="X429" s="385"/>
      <c r="Y429" s="385"/>
      <c r="Z429" s="385"/>
    </row>
    <row r="430" spans="1:26" ht="12.75" customHeight="1">
      <c r="A430" s="385"/>
      <c r="B430" s="385"/>
      <c r="C430" s="475"/>
      <c r="D430" s="385"/>
      <c r="E430" s="385"/>
      <c r="F430" s="385"/>
      <c r="G430" s="385"/>
      <c r="H430" s="385"/>
      <c r="I430" s="385"/>
      <c r="J430" s="385"/>
      <c r="K430" s="385"/>
      <c r="L430" s="385"/>
      <c r="M430" s="385"/>
      <c r="N430" s="385"/>
      <c r="O430" s="385"/>
      <c r="P430" s="385"/>
      <c r="Q430" s="385"/>
      <c r="R430" s="385"/>
      <c r="S430" s="385"/>
      <c r="T430" s="385"/>
      <c r="U430" s="385"/>
      <c r="V430" s="385"/>
      <c r="W430" s="385"/>
      <c r="X430" s="385"/>
      <c r="Y430" s="385"/>
      <c r="Z430" s="385"/>
    </row>
    <row r="431" spans="1:26" ht="12.75" customHeight="1">
      <c r="A431" s="385"/>
      <c r="B431" s="385"/>
      <c r="C431" s="475"/>
      <c r="D431" s="385"/>
      <c r="E431" s="385"/>
      <c r="F431" s="385"/>
      <c r="G431" s="385"/>
      <c r="H431" s="385"/>
      <c r="I431" s="385"/>
      <c r="J431" s="385"/>
      <c r="K431" s="385"/>
      <c r="L431" s="385"/>
      <c r="M431" s="385"/>
      <c r="N431" s="385"/>
      <c r="O431" s="385"/>
      <c r="P431" s="385"/>
      <c r="Q431" s="385"/>
      <c r="R431" s="385"/>
      <c r="S431" s="385"/>
      <c r="T431" s="385"/>
      <c r="U431" s="385"/>
      <c r="V431" s="385"/>
      <c r="W431" s="385"/>
      <c r="X431" s="385"/>
      <c r="Y431" s="385"/>
      <c r="Z431" s="385"/>
    </row>
    <row r="432" spans="1:26" ht="12.75" customHeight="1">
      <c r="A432" s="385"/>
      <c r="B432" s="385"/>
      <c r="C432" s="475"/>
      <c r="D432" s="385"/>
      <c r="E432" s="385"/>
      <c r="F432" s="385"/>
      <c r="G432" s="385"/>
      <c r="H432" s="385"/>
      <c r="I432" s="385"/>
      <c r="J432" s="385"/>
      <c r="K432" s="385"/>
      <c r="L432" s="385"/>
      <c r="M432" s="385"/>
      <c r="N432" s="385"/>
      <c r="O432" s="385"/>
      <c r="P432" s="385"/>
      <c r="Q432" s="385"/>
      <c r="R432" s="385"/>
      <c r="S432" s="385"/>
      <c r="T432" s="385"/>
      <c r="U432" s="385"/>
      <c r="V432" s="385"/>
      <c r="W432" s="385"/>
      <c r="X432" s="385"/>
      <c r="Y432" s="385"/>
      <c r="Z432" s="385"/>
    </row>
    <row r="433" spans="1:26" ht="12.75" customHeight="1">
      <c r="A433" s="385"/>
      <c r="B433" s="385"/>
      <c r="C433" s="475"/>
      <c r="D433" s="385"/>
      <c r="E433" s="385"/>
      <c r="F433" s="385"/>
      <c r="G433" s="385"/>
      <c r="H433" s="385"/>
      <c r="I433" s="385"/>
      <c r="J433" s="385"/>
      <c r="K433" s="385"/>
      <c r="L433" s="385"/>
      <c r="M433" s="385"/>
      <c r="N433" s="385"/>
      <c r="O433" s="385"/>
      <c r="P433" s="385"/>
      <c r="Q433" s="385"/>
      <c r="R433" s="385"/>
      <c r="S433" s="385"/>
      <c r="T433" s="385"/>
      <c r="U433" s="385"/>
      <c r="V433" s="385"/>
      <c r="W433" s="385"/>
      <c r="X433" s="385"/>
      <c r="Y433" s="385"/>
      <c r="Z433" s="385"/>
    </row>
    <row r="434" spans="1:26" ht="12.75" customHeight="1">
      <c r="A434" s="385"/>
      <c r="B434" s="385"/>
      <c r="C434" s="475"/>
      <c r="D434" s="385"/>
      <c r="E434" s="385"/>
      <c r="F434" s="385"/>
      <c r="G434" s="385"/>
      <c r="H434" s="385"/>
      <c r="I434" s="385"/>
      <c r="J434" s="385"/>
      <c r="K434" s="385"/>
      <c r="L434" s="385"/>
      <c r="M434" s="385"/>
      <c r="N434" s="385"/>
      <c r="O434" s="385"/>
      <c r="P434" s="385"/>
      <c r="Q434" s="385"/>
      <c r="R434" s="385"/>
      <c r="S434" s="385"/>
      <c r="T434" s="385"/>
      <c r="U434" s="385"/>
      <c r="V434" s="385"/>
      <c r="W434" s="385"/>
      <c r="X434" s="385"/>
      <c r="Y434" s="385"/>
      <c r="Z434" s="385"/>
    </row>
    <row r="435" spans="1:26" ht="12.75" customHeight="1">
      <c r="A435" s="385"/>
      <c r="B435" s="385"/>
      <c r="C435" s="475"/>
      <c r="D435" s="385"/>
      <c r="E435" s="385"/>
      <c r="F435" s="385"/>
      <c r="G435" s="385"/>
      <c r="H435" s="385"/>
      <c r="I435" s="385"/>
      <c r="J435" s="385"/>
      <c r="K435" s="385"/>
      <c r="L435" s="385"/>
      <c r="M435" s="385"/>
      <c r="N435" s="385"/>
      <c r="O435" s="385"/>
      <c r="P435" s="385"/>
      <c r="Q435" s="385"/>
      <c r="R435" s="385"/>
      <c r="S435" s="385"/>
      <c r="T435" s="385"/>
      <c r="U435" s="385"/>
      <c r="V435" s="385"/>
      <c r="W435" s="385"/>
      <c r="X435" s="385"/>
      <c r="Y435" s="385"/>
      <c r="Z435" s="385"/>
    </row>
    <row r="436" spans="1:26" ht="12.75" customHeight="1">
      <c r="A436" s="385"/>
      <c r="B436" s="385"/>
      <c r="C436" s="475"/>
      <c r="D436" s="385"/>
      <c r="E436" s="385"/>
      <c r="F436" s="385"/>
      <c r="G436" s="385"/>
      <c r="H436" s="385"/>
      <c r="I436" s="385"/>
      <c r="J436" s="385"/>
      <c r="K436" s="385"/>
      <c r="L436" s="385"/>
      <c r="M436" s="385"/>
      <c r="N436" s="385"/>
      <c r="O436" s="385"/>
      <c r="P436" s="385"/>
      <c r="Q436" s="385"/>
      <c r="R436" s="385"/>
      <c r="S436" s="385"/>
      <c r="T436" s="385"/>
      <c r="U436" s="385"/>
      <c r="V436" s="385"/>
      <c r="W436" s="385"/>
      <c r="X436" s="385"/>
      <c r="Y436" s="385"/>
      <c r="Z436" s="385"/>
    </row>
    <row r="437" spans="1:26" ht="12.75" customHeight="1">
      <c r="A437" s="385"/>
      <c r="B437" s="385"/>
      <c r="C437" s="475"/>
      <c r="D437" s="385"/>
      <c r="E437" s="385"/>
      <c r="F437" s="385"/>
      <c r="G437" s="385"/>
      <c r="H437" s="385"/>
      <c r="I437" s="385"/>
      <c r="J437" s="385"/>
      <c r="K437" s="385"/>
      <c r="L437" s="385"/>
      <c r="M437" s="385"/>
      <c r="N437" s="385"/>
      <c r="O437" s="385"/>
      <c r="P437" s="385"/>
      <c r="Q437" s="385"/>
      <c r="R437" s="385"/>
      <c r="S437" s="385"/>
      <c r="T437" s="385"/>
      <c r="U437" s="385"/>
      <c r="V437" s="385"/>
      <c r="W437" s="385"/>
      <c r="X437" s="385"/>
      <c r="Y437" s="385"/>
      <c r="Z437" s="385"/>
    </row>
    <row r="438" spans="1:26" ht="12.75" customHeight="1">
      <c r="A438" s="385"/>
      <c r="B438" s="385"/>
      <c r="C438" s="475"/>
      <c r="D438" s="385"/>
      <c r="E438" s="385"/>
      <c r="F438" s="385"/>
      <c r="G438" s="385"/>
      <c r="H438" s="385"/>
      <c r="I438" s="385"/>
      <c r="J438" s="385"/>
      <c r="K438" s="385"/>
      <c r="L438" s="385"/>
      <c r="M438" s="385"/>
      <c r="N438" s="385"/>
      <c r="O438" s="385"/>
      <c r="P438" s="385"/>
      <c r="Q438" s="385"/>
      <c r="R438" s="385"/>
      <c r="S438" s="385"/>
      <c r="T438" s="385"/>
      <c r="U438" s="385"/>
      <c r="V438" s="385"/>
      <c r="W438" s="385"/>
      <c r="X438" s="385"/>
      <c r="Y438" s="385"/>
      <c r="Z438" s="385"/>
    </row>
    <row r="439" spans="1:26" ht="12.75" customHeight="1">
      <c r="A439" s="385"/>
      <c r="B439" s="385"/>
      <c r="C439" s="475"/>
      <c r="D439" s="385"/>
      <c r="E439" s="385"/>
      <c r="F439" s="385"/>
      <c r="G439" s="385"/>
      <c r="H439" s="385"/>
      <c r="I439" s="385"/>
      <c r="J439" s="385"/>
      <c r="K439" s="385"/>
      <c r="L439" s="385"/>
      <c r="M439" s="385"/>
      <c r="N439" s="385"/>
      <c r="O439" s="385"/>
      <c r="P439" s="385"/>
      <c r="Q439" s="385"/>
      <c r="R439" s="385"/>
      <c r="S439" s="385"/>
      <c r="T439" s="385"/>
      <c r="U439" s="385"/>
      <c r="V439" s="385"/>
      <c r="W439" s="385"/>
      <c r="X439" s="385"/>
      <c r="Y439" s="385"/>
      <c r="Z439" s="385"/>
    </row>
    <row r="440" spans="1:26" ht="12.75" customHeight="1">
      <c r="A440" s="385"/>
      <c r="B440" s="385"/>
      <c r="C440" s="475"/>
      <c r="D440" s="385"/>
      <c r="E440" s="385"/>
      <c r="F440" s="385"/>
      <c r="G440" s="385"/>
      <c r="H440" s="385"/>
      <c r="I440" s="385"/>
      <c r="J440" s="385"/>
      <c r="K440" s="385"/>
      <c r="L440" s="385"/>
      <c r="M440" s="385"/>
      <c r="N440" s="385"/>
      <c r="O440" s="385"/>
      <c r="P440" s="385"/>
      <c r="Q440" s="385"/>
      <c r="R440" s="385"/>
      <c r="S440" s="385"/>
      <c r="T440" s="385"/>
      <c r="U440" s="385"/>
      <c r="V440" s="385"/>
      <c r="W440" s="385"/>
      <c r="X440" s="385"/>
      <c r="Y440" s="385"/>
      <c r="Z440" s="385"/>
    </row>
    <row r="441" spans="1:26" ht="12.75" customHeight="1">
      <c r="A441" s="385"/>
      <c r="B441" s="385"/>
      <c r="C441" s="475"/>
      <c r="D441" s="385"/>
      <c r="E441" s="385"/>
      <c r="F441" s="385"/>
      <c r="G441" s="385"/>
      <c r="H441" s="385"/>
      <c r="I441" s="385"/>
      <c r="J441" s="385"/>
      <c r="K441" s="385"/>
      <c r="L441" s="385"/>
      <c r="M441" s="385"/>
      <c r="N441" s="385"/>
      <c r="O441" s="385"/>
      <c r="P441" s="385"/>
      <c r="Q441" s="385"/>
      <c r="R441" s="385"/>
      <c r="S441" s="385"/>
      <c r="T441" s="385"/>
      <c r="U441" s="385"/>
      <c r="V441" s="385"/>
      <c r="W441" s="385"/>
      <c r="X441" s="385"/>
      <c r="Y441" s="385"/>
      <c r="Z441" s="385"/>
    </row>
    <row r="442" spans="1:26" ht="12.75" customHeight="1">
      <c r="A442" s="385"/>
      <c r="B442" s="385"/>
      <c r="C442" s="475"/>
      <c r="D442" s="385"/>
      <c r="E442" s="385"/>
      <c r="F442" s="385"/>
      <c r="G442" s="385"/>
      <c r="H442" s="385"/>
      <c r="I442" s="385"/>
      <c r="J442" s="385"/>
      <c r="K442" s="385"/>
      <c r="L442" s="385"/>
      <c r="M442" s="385"/>
      <c r="N442" s="385"/>
      <c r="O442" s="385"/>
      <c r="P442" s="385"/>
      <c r="Q442" s="385"/>
      <c r="R442" s="385"/>
      <c r="S442" s="385"/>
      <c r="T442" s="385"/>
      <c r="U442" s="385"/>
      <c r="V442" s="385"/>
      <c r="W442" s="385"/>
      <c r="X442" s="385"/>
      <c r="Y442" s="385"/>
      <c r="Z442" s="385"/>
    </row>
    <row r="443" spans="1:26" ht="12.75" customHeight="1">
      <c r="A443" s="385"/>
      <c r="B443" s="385"/>
      <c r="C443" s="475"/>
      <c r="D443" s="385"/>
      <c r="E443" s="385"/>
      <c r="F443" s="385"/>
      <c r="G443" s="385"/>
      <c r="H443" s="385"/>
      <c r="I443" s="385"/>
      <c r="J443" s="385"/>
      <c r="K443" s="385"/>
      <c r="L443" s="385"/>
      <c r="M443" s="385"/>
      <c r="N443" s="385"/>
      <c r="O443" s="385"/>
      <c r="P443" s="385"/>
      <c r="Q443" s="385"/>
      <c r="R443" s="385"/>
      <c r="S443" s="385"/>
      <c r="T443" s="385"/>
      <c r="U443" s="385"/>
      <c r="V443" s="385"/>
      <c r="W443" s="385"/>
      <c r="X443" s="385"/>
      <c r="Y443" s="385"/>
      <c r="Z443" s="385"/>
    </row>
    <row r="444" spans="1:26" ht="12.75" customHeight="1">
      <c r="A444" s="385"/>
      <c r="B444" s="385"/>
      <c r="C444" s="475"/>
      <c r="D444" s="385"/>
      <c r="E444" s="385"/>
      <c r="F444" s="385"/>
      <c r="G444" s="385"/>
      <c r="H444" s="385"/>
      <c r="I444" s="385"/>
      <c r="J444" s="385"/>
      <c r="K444" s="385"/>
      <c r="L444" s="385"/>
      <c r="M444" s="385"/>
      <c r="N444" s="385"/>
      <c r="O444" s="385"/>
      <c r="P444" s="385"/>
      <c r="Q444" s="385"/>
      <c r="R444" s="385"/>
      <c r="S444" s="385"/>
      <c r="T444" s="385"/>
      <c r="U444" s="385"/>
      <c r="V444" s="385"/>
      <c r="W444" s="385"/>
      <c r="X444" s="385"/>
      <c r="Y444" s="385"/>
      <c r="Z444" s="385"/>
    </row>
    <row r="445" spans="1:26" ht="12.75" customHeight="1">
      <c r="A445" s="385"/>
      <c r="B445" s="385"/>
      <c r="C445" s="475"/>
      <c r="D445" s="385"/>
      <c r="E445" s="385"/>
      <c r="F445" s="385"/>
      <c r="G445" s="385"/>
      <c r="H445" s="385"/>
      <c r="I445" s="385"/>
      <c r="J445" s="385"/>
      <c r="K445" s="385"/>
      <c r="L445" s="385"/>
      <c r="M445" s="385"/>
      <c r="N445" s="385"/>
      <c r="O445" s="385"/>
      <c r="P445" s="385"/>
      <c r="Q445" s="385"/>
      <c r="R445" s="385"/>
      <c r="S445" s="385"/>
      <c r="T445" s="385"/>
      <c r="U445" s="385"/>
      <c r="V445" s="385"/>
      <c r="W445" s="385"/>
      <c r="X445" s="385"/>
      <c r="Y445" s="385"/>
      <c r="Z445" s="385"/>
    </row>
    <row r="446" spans="1:26" ht="12.75" customHeight="1">
      <c r="A446" s="385"/>
      <c r="B446" s="385"/>
      <c r="C446" s="475"/>
      <c r="D446" s="385"/>
      <c r="E446" s="385"/>
      <c r="F446" s="385"/>
      <c r="G446" s="385"/>
      <c r="H446" s="385"/>
      <c r="I446" s="385"/>
      <c r="J446" s="385"/>
      <c r="K446" s="385"/>
      <c r="L446" s="385"/>
      <c r="M446" s="385"/>
      <c r="N446" s="385"/>
      <c r="O446" s="385"/>
      <c r="P446" s="385"/>
      <c r="Q446" s="385"/>
      <c r="R446" s="385"/>
      <c r="S446" s="385"/>
      <c r="T446" s="385"/>
      <c r="U446" s="385"/>
      <c r="V446" s="385"/>
      <c r="W446" s="385"/>
      <c r="X446" s="385"/>
      <c r="Y446" s="385"/>
      <c r="Z446" s="385"/>
    </row>
    <row r="447" spans="1:26" ht="12.75" customHeight="1">
      <c r="A447" s="385"/>
      <c r="B447" s="385"/>
      <c r="C447" s="475"/>
      <c r="D447" s="385"/>
      <c r="E447" s="385"/>
      <c r="F447" s="385"/>
      <c r="G447" s="385"/>
      <c r="H447" s="385"/>
      <c r="I447" s="385"/>
      <c r="J447" s="385"/>
      <c r="K447" s="385"/>
      <c r="L447" s="385"/>
      <c r="M447" s="385"/>
      <c r="N447" s="385"/>
      <c r="O447" s="385"/>
      <c r="P447" s="385"/>
      <c r="Q447" s="385"/>
      <c r="R447" s="385"/>
      <c r="S447" s="385"/>
      <c r="T447" s="385"/>
      <c r="U447" s="385"/>
      <c r="V447" s="385"/>
      <c r="W447" s="385"/>
      <c r="X447" s="385"/>
      <c r="Y447" s="385"/>
      <c r="Z447" s="385"/>
    </row>
    <row r="448" spans="1:26" ht="12.75" customHeight="1">
      <c r="A448" s="385"/>
      <c r="B448" s="385"/>
      <c r="C448" s="475"/>
      <c r="D448" s="385"/>
      <c r="E448" s="385"/>
      <c r="F448" s="385"/>
      <c r="G448" s="385"/>
      <c r="H448" s="385"/>
      <c r="I448" s="385"/>
      <c r="J448" s="385"/>
      <c r="K448" s="385"/>
      <c r="L448" s="385"/>
      <c r="M448" s="385"/>
      <c r="N448" s="385"/>
      <c r="O448" s="385"/>
      <c r="P448" s="385"/>
      <c r="Q448" s="385"/>
      <c r="R448" s="385"/>
      <c r="S448" s="385"/>
      <c r="T448" s="385"/>
      <c r="U448" s="385"/>
      <c r="V448" s="385"/>
      <c r="W448" s="385"/>
      <c r="X448" s="385"/>
      <c r="Y448" s="385"/>
      <c r="Z448" s="385"/>
    </row>
    <row r="449" spans="1:26" ht="12.75" customHeight="1">
      <c r="A449" s="385"/>
      <c r="B449" s="385"/>
      <c r="C449" s="475"/>
      <c r="D449" s="385"/>
      <c r="E449" s="385"/>
      <c r="F449" s="385"/>
      <c r="G449" s="385"/>
      <c r="H449" s="385"/>
      <c r="I449" s="385"/>
      <c r="J449" s="385"/>
      <c r="K449" s="385"/>
      <c r="L449" s="385"/>
      <c r="M449" s="385"/>
      <c r="N449" s="385"/>
      <c r="O449" s="385"/>
      <c r="P449" s="385"/>
      <c r="Q449" s="385"/>
      <c r="R449" s="385"/>
      <c r="S449" s="385"/>
      <c r="T449" s="385"/>
      <c r="U449" s="385"/>
      <c r="V449" s="385"/>
      <c r="W449" s="385"/>
      <c r="X449" s="385"/>
      <c r="Y449" s="385"/>
      <c r="Z449" s="385"/>
    </row>
    <row r="450" spans="1:26" ht="12.75" customHeight="1">
      <c r="A450" s="385"/>
      <c r="B450" s="385"/>
      <c r="C450" s="475"/>
      <c r="D450" s="385"/>
      <c r="E450" s="385"/>
      <c r="F450" s="385"/>
      <c r="G450" s="385"/>
      <c r="H450" s="385"/>
      <c r="I450" s="385"/>
      <c r="J450" s="385"/>
      <c r="K450" s="385"/>
      <c r="L450" s="385"/>
      <c r="M450" s="385"/>
      <c r="N450" s="385"/>
      <c r="O450" s="385"/>
      <c r="P450" s="385"/>
      <c r="Q450" s="385"/>
      <c r="R450" s="385"/>
      <c r="S450" s="385"/>
      <c r="T450" s="385"/>
      <c r="U450" s="385"/>
      <c r="V450" s="385"/>
      <c r="W450" s="385"/>
      <c r="X450" s="385"/>
      <c r="Y450" s="385"/>
      <c r="Z450" s="385"/>
    </row>
    <row r="451" spans="1:26" ht="12.75" customHeight="1">
      <c r="A451" s="385"/>
      <c r="B451" s="385"/>
      <c r="C451" s="475"/>
      <c r="D451" s="385"/>
      <c r="E451" s="385"/>
      <c r="F451" s="385"/>
      <c r="G451" s="385"/>
      <c r="H451" s="385"/>
      <c r="I451" s="385"/>
      <c r="J451" s="385"/>
      <c r="K451" s="385"/>
      <c r="L451" s="385"/>
      <c r="M451" s="385"/>
      <c r="N451" s="385"/>
      <c r="O451" s="385"/>
      <c r="P451" s="385"/>
      <c r="Q451" s="385"/>
      <c r="R451" s="385"/>
      <c r="S451" s="385"/>
      <c r="T451" s="385"/>
      <c r="U451" s="385"/>
      <c r="V451" s="385"/>
      <c r="W451" s="385"/>
      <c r="X451" s="385"/>
      <c r="Y451" s="385"/>
      <c r="Z451" s="385"/>
    </row>
    <row r="452" spans="1:26" ht="12.75" customHeight="1">
      <c r="A452" s="385"/>
      <c r="B452" s="385"/>
      <c r="C452" s="475"/>
      <c r="D452" s="385"/>
      <c r="E452" s="385"/>
      <c r="F452" s="385"/>
      <c r="G452" s="385"/>
      <c r="H452" s="385"/>
      <c r="I452" s="385"/>
      <c r="J452" s="385"/>
      <c r="K452" s="385"/>
      <c r="L452" s="385"/>
      <c r="M452" s="385"/>
      <c r="N452" s="385"/>
      <c r="O452" s="385"/>
      <c r="P452" s="385"/>
      <c r="Q452" s="385"/>
      <c r="R452" s="385"/>
      <c r="S452" s="385"/>
      <c r="T452" s="385"/>
      <c r="U452" s="385"/>
      <c r="V452" s="385"/>
      <c r="W452" s="385"/>
      <c r="X452" s="385"/>
      <c r="Y452" s="385"/>
      <c r="Z452" s="385"/>
    </row>
    <row r="453" spans="1:26" ht="12.75" customHeight="1">
      <c r="A453" s="385"/>
      <c r="B453" s="385"/>
      <c r="C453" s="475"/>
      <c r="D453" s="385"/>
      <c r="E453" s="385"/>
      <c r="F453" s="385"/>
      <c r="G453" s="385"/>
      <c r="H453" s="385"/>
      <c r="I453" s="385"/>
      <c r="J453" s="385"/>
      <c r="K453" s="385"/>
      <c r="L453" s="385"/>
      <c r="M453" s="385"/>
      <c r="N453" s="385"/>
      <c r="O453" s="385"/>
      <c r="P453" s="385"/>
      <c r="Q453" s="385"/>
      <c r="R453" s="385"/>
      <c r="S453" s="385"/>
      <c r="T453" s="385"/>
      <c r="U453" s="385"/>
      <c r="V453" s="385"/>
      <c r="W453" s="385"/>
      <c r="X453" s="385"/>
      <c r="Y453" s="385"/>
      <c r="Z453" s="385"/>
    </row>
    <row r="454" spans="1:26" ht="12.75" customHeight="1">
      <c r="A454" s="385"/>
      <c r="B454" s="385"/>
      <c r="C454" s="475"/>
      <c r="D454" s="385"/>
      <c r="E454" s="385"/>
      <c r="F454" s="385"/>
      <c r="G454" s="385"/>
      <c r="H454" s="385"/>
      <c r="I454" s="385"/>
      <c r="J454" s="385"/>
      <c r="K454" s="385"/>
      <c r="L454" s="385"/>
      <c r="M454" s="385"/>
      <c r="N454" s="385"/>
      <c r="O454" s="385"/>
      <c r="P454" s="385"/>
      <c r="Q454" s="385"/>
      <c r="R454" s="385"/>
      <c r="S454" s="385"/>
      <c r="T454" s="385"/>
      <c r="U454" s="385"/>
      <c r="V454" s="385"/>
      <c r="W454" s="385"/>
      <c r="X454" s="385"/>
      <c r="Y454" s="385"/>
      <c r="Z454" s="385"/>
    </row>
    <row r="455" spans="1:26" ht="12.75" customHeight="1">
      <c r="A455" s="385"/>
      <c r="B455" s="385"/>
      <c r="C455" s="475"/>
      <c r="D455" s="385"/>
      <c r="E455" s="385"/>
      <c r="F455" s="385"/>
      <c r="G455" s="385"/>
      <c r="H455" s="385"/>
      <c r="I455" s="385"/>
      <c r="J455" s="385"/>
      <c r="K455" s="385"/>
      <c r="L455" s="385"/>
      <c r="M455" s="385"/>
      <c r="N455" s="385"/>
      <c r="O455" s="385"/>
      <c r="P455" s="385"/>
      <c r="Q455" s="385"/>
      <c r="R455" s="385"/>
      <c r="S455" s="385"/>
      <c r="T455" s="385"/>
      <c r="U455" s="385"/>
      <c r="V455" s="385"/>
      <c r="W455" s="385"/>
      <c r="X455" s="385"/>
      <c r="Y455" s="385"/>
      <c r="Z455" s="385"/>
    </row>
    <row r="456" spans="1:26" ht="12.75" customHeight="1">
      <c r="A456" s="385"/>
      <c r="B456" s="385"/>
      <c r="C456" s="475"/>
      <c r="D456" s="385"/>
      <c r="E456" s="385"/>
      <c r="F456" s="385"/>
      <c r="G456" s="385"/>
      <c r="H456" s="385"/>
      <c r="I456" s="385"/>
      <c r="J456" s="385"/>
      <c r="K456" s="385"/>
      <c r="L456" s="385"/>
      <c r="M456" s="385"/>
      <c r="N456" s="385"/>
      <c r="O456" s="385"/>
      <c r="P456" s="385"/>
      <c r="Q456" s="385"/>
      <c r="R456" s="385"/>
      <c r="S456" s="385"/>
      <c r="T456" s="385"/>
      <c r="U456" s="385"/>
      <c r="V456" s="385"/>
      <c r="W456" s="385"/>
      <c r="X456" s="385"/>
      <c r="Y456" s="385"/>
      <c r="Z456" s="385"/>
    </row>
    <row r="457" spans="1:26" ht="12.75" customHeight="1">
      <c r="A457" s="385"/>
      <c r="B457" s="385"/>
      <c r="C457" s="475"/>
      <c r="D457" s="385"/>
      <c r="E457" s="385"/>
      <c r="F457" s="385"/>
      <c r="G457" s="385"/>
      <c r="H457" s="385"/>
      <c r="I457" s="385"/>
      <c r="J457" s="385"/>
      <c r="K457" s="385"/>
      <c r="L457" s="385"/>
      <c r="M457" s="385"/>
      <c r="N457" s="385"/>
      <c r="O457" s="385"/>
      <c r="P457" s="385"/>
      <c r="Q457" s="385"/>
      <c r="R457" s="385"/>
      <c r="S457" s="385"/>
      <c r="T457" s="385"/>
      <c r="U457" s="385"/>
      <c r="V457" s="385"/>
      <c r="W457" s="385"/>
      <c r="X457" s="385"/>
      <c r="Y457" s="385"/>
      <c r="Z457" s="385"/>
    </row>
    <row r="458" spans="1:26" ht="12.75" customHeight="1">
      <c r="A458" s="385"/>
      <c r="B458" s="385"/>
      <c r="C458" s="475"/>
      <c r="D458" s="385"/>
      <c r="E458" s="385"/>
      <c r="F458" s="385"/>
      <c r="G458" s="385"/>
      <c r="H458" s="385"/>
      <c r="I458" s="385"/>
      <c r="J458" s="385"/>
      <c r="K458" s="385"/>
      <c r="L458" s="385"/>
      <c r="M458" s="385"/>
      <c r="N458" s="385"/>
      <c r="O458" s="385"/>
      <c r="P458" s="385"/>
      <c r="Q458" s="385"/>
      <c r="R458" s="385"/>
      <c r="S458" s="385"/>
      <c r="T458" s="385"/>
      <c r="U458" s="385"/>
      <c r="V458" s="385"/>
      <c r="W458" s="385"/>
      <c r="X458" s="385"/>
      <c r="Y458" s="385"/>
      <c r="Z458" s="385"/>
    </row>
    <row r="459" spans="1:26" ht="12.75" customHeight="1">
      <c r="A459" s="385"/>
      <c r="B459" s="385"/>
      <c r="C459" s="475"/>
      <c r="D459" s="385"/>
      <c r="E459" s="385"/>
      <c r="F459" s="385"/>
      <c r="G459" s="385"/>
      <c r="H459" s="385"/>
      <c r="I459" s="385"/>
      <c r="J459" s="385"/>
      <c r="K459" s="385"/>
      <c r="L459" s="385"/>
      <c r="M459" s="385"/>
      <c r="N459" s="385"/>
      <c r="O459" s="385"/>
      <c r="P459" s="385"/>
      <c r="Q459" s="385"/>
      <c r="R459" s="385"/>
      <c r="S459" s="385"/>
      <c r="T459" s="385"/>
      <c r="U459" s="385"/>
      <c r="V459" s="385"/>
      <c r="W459" s="385"/>
      <c r="X459" s="385"/>
      <c r="Y459" s="385"/>
      <c r="Z459" s="385"/>
    </row>
    <row r="460" spans="1:26" ht="12.75" customHeight="1">
      <c r="A460" s="385"/>
      <c r="B460" s="385"/>
      <c r="C460" s="475"/>
      <c r="D460" s="385"/>
      <c r="E460" s="385"/>
      <c r="F460" s="385"/>
      <c r="G460" s="385"/>
      <c r="H460" s="385"/>
      <c r="I460" s="385"/>
      <c r="J460" s="385"/>
      <c r="K460" s="385"/>
      <c r="L460" s="385"/>
      <c r="M460" s="385"/>
      <c r="N460" s="385"/>
      <c r="O460" s="385"/>
      <c r="P460" s="385"/>
      <c r="Q460" s="385"/>
      <c r="R460" s="385"/>
      <c r="S460" s="385"/>
      <c r="T460" s="385"/>
      <c r="U460" s="385"/>
      <c r="V460" s="385"/>
      <c r="W460" s="385"/>
      <c r="X460" s="385"/>
      <c r="Y460" s="385"/>
      <c r="Z460" s="385"/>
    </row>
    <row r="461" spans="1:26" ht="12.75" customHeight="1">
      <c r="A461" s="385"/>
      <c r="B461" s="385"/>
      <c r="C461" s="475"/>
      <c r="D461" s="385"/>
      <c r="E461" s="385"/>
      <c r="F461" s="385"/>
      <c r="G461" s="385"/>
      <c r="H461" s="385"/>
      <c r="I461" s="385"/>
      <c r="J461" s="385"/>
      <c r="K461" s="385"/>
      <c r="L461" s="385"/>
      <c r="M461" s="385"/>
      <c r="N461" s="385"/>
      <c r="O461" s="385"/>
      <c r="P461" s="385"/>
      <c r="Q461" s="385"/>
      <c r="R461" s="385"/>
      <c r="S461" s="385"/>
      <c r="T461" s="385"/>
      <c r="U461" s="385"/>
      <c r="V461" s="385"/>
      <c r="W461" s="385"/>
      <c r="X461" s="385"/>
      <c r="Y461" s="385"/>
      <c r="Z461" s="385"/>
    </row>
    <row r="462" spans="1:26" ht="12.75" customHeight="1">
      <c r="A462" s="385"/>
      <c r="B462" s="385"/>
      <c r="C462" s="475"/>
      <c r="D462" s="385"/>
      <c r="E462" s="385"/>
      <c r="F462" s="385"/>
      <c r="G462" s="385"/>
      <c r="H462" s="385"/>
      <c r="I462" s="385"/>
      <c r="J462" s="385"/>
      <c r="K462" s="385"/>
      <c r="L462" s="385"/>
      <c r="M462" s="385"/>
      <c r="N462" s="385"/>
      <c r="O462" s="385"/>
      <c r="P462" s="385"/>
      <c r="Q462" s="385"/>
      <c r="R462" s="385"/>
      <c r="S462" s="385"/>
      <c r="T462" s="385"/>
      <c r="U462" s="385"/>
      <c r="V462" s="385"/>
      <c r="W462" s="385"/>
      <c r="X462" s="385"/>
      <c r="Y462" s="385"/>
      <c r="Z462" s="385"/>
    </row>
    <row r="463" spans="1:26" ht="12.75" customHeight="1">
      <c r="A463" s="385"/>
      <c r="B463" s="385"/>
      <c r="C463" s="475"/>
      <c r="D463" s="385"/>
      <c r="E463" s="385"/>
      <c r="F463" s="385"/>
      <c r="G463" s="385"/>
      <c r="H463" s="385"/>
      <c r="I463" s="385"/>
      <c r="J463" s="385"/>
      <c r="K463" s="385"/>
      <c r="L463" s="385"/>
      <c r="M463" s="385"/>
      <c r="N463" s="385"/>
      <c r="O463" s="385"/>
      <c r="P463" s="385"/>
      <c r="Q463" s="385"/>
      <c r="R463" s="385"/>
      <c r="S463" s="385"/>
      <c r="T463" s="385"/>
      <c r="U463" s="385"/>
      <c r="V463" s="385"/>
      <c r="W463" s="385"/>
      <c r="X463" s="385"/>
      <c r="Y463" s="385"/>
      <c r="Z463" s="385"/>
    </row>
    <row r="464" spans="1:26" ht="12.75" customHeight="1">
      <c r="A464" s="385"/>
      <c r="B464" s="385"/>
      <c r="C464" s="475"/>
      <c r="D464" s="385"/>
      <c r="E464" s="385"/>
      <c r="F464" s="385"/>
      <c r="G464" s="385"/>
      <c r="H464" s="385"/>
      <c r="I464" s="385"/>
      <c r="J464" s="385"/>
      <c r="K464" s="385"/>
      <c r="L464" s="385"/>
      <c r="M464" s="385"/>
      <c r="N464" s="385"/>
      <c r="O464" s="385"/>
      <c r="P464" s="385"/>
      <c r="Q464" s="385"/>
      <c r="R464" s="385"/>
      <c r="S464" s="385"/>
      <c r="T464" s="385"/>
      <c r="U464" s="385"/>
      <c r="V464" s="385"/>
      <c r="W464" s="385"/>
      <c r="X464" s="385"/>
      <c r="Y464" s="385"/>
      <c r="Z464" s="385"/>
    </row>
    <row r="465" spans="1:26" ht="12.75" customHeight="1">
      <c r="A465" s="385"/>
      <c r="B465" s="385"/>
      <c r="C465" s="475"/>
      <c r="D465" s="385"/>
      <c r="E465" s="385"/>
      <c r="F465" s="385"/>
      <c r="G465" s="385"/>
      <c r="H465" s="385"/>
      <c r="I465" s="385"/>
      <c r="J465" s="385"/>
      <c r="K465" s="385"/>
      <c r="L465" s="385"/>
      <c r="M465" s="385"/>
      <c r="N465" s="385"/>
      <c r="O465" s="385"/>
      <c r="P465" s="385"/>
      <c r="Q465" s="385"/>
      <c r="R465" s="385"/>
      <c r="S465" s="385"/>
      <c r="T465" s="385"/>
      <c r="U465" s="385"/>
      <c r="V465" s="385"/>
      <c r="W465" s="385"/>
      <c r="X465" s="385"/>
      <c r="Y465" s="385"/>
      <c r="Z465" s="385"/>
    </row>
    <row r="466" spans="1:26" ht="12.75" customHeight="1">
      <c r="A466" s="385"/>
      <c r="B466" s="385"/>
      <c r="C466" s="475"/>
      <c r="D466" s="385"/>
      <c r="E466" s="385"/>
      <c r="F466" s="385"/>
      <c r="G466" s="385"/>
      <c r="H466" s="385"/>
      <c r="I466" s="385"/>
      <c r="J466" s="385"/>
      <c r="K466" s="385"/>
      <c r="L466" s="385"/>
      <c r="M466" s="385"/>
      <c r="N466" s="385"/>
      <c r="O466" s="385"/>
      <c r="P466" s="385"/>
      <c r="Q466" s="385"/>
      <c r="R466" s="385"/>
      <c r="S466" s="385"/>
      <c r="T466" s="385"/>
      <c r="U466" s="385"/>
      <c r="V466" s="385"/>
      <c r="W466" s="385"/>
      <c r="X466" s="385"/>
      <c r="Y466" s="385"/>
      <c r="Z466" s="385"/>
    </row>
    <row r="467" spans="1:26" ht="12.75" customHeight="1">
      <c r="A467" s="385"/>
      <c r="B467" s="385"/>
      <c r="C467" s="475"/>
      <c r="D467" s="385"/>
      <c r="E467" s="385"/>
      <c r="F467" s="385"/>
      <c r="G467" s="385"/>
      <c r="H467" s="385"/>
      <c r="I467" s="385"/>
      <c r="J467" s="385"/>
      <c r="K467" s="385"/>
      <c r="L467" s="385"/>
      <c r="M467" s="385"/>
      <c r="N467" s="385"/>
      <c r="O467" s="385"/>
      <c r="P467" s="385"/>
      <c r="Q467" s="385"/>
      <c r="R467" s="385"/>
      <c r="S467" s="385"/>
      <c r="T467" s="385"/>
      <c r="U467" s="385"/>
      <c r="V467" s="385"/>
      <c r="W467" s="385"/>
      <c r="X467" s="385"/>
      <c r="Y467" s="385"/>
      <c r="Z467" s="385"/>
    </row>
    <row r="468" spans="1:26" ht="12.75" customHeight="1">
      <c r="A468" s="385"/>
      <c r="B468" s="385"/>
      <c r="C468" s="475"/>
      <c r="D468" s="385"/>
      <c r="E468" s="385"/>
      <c r="F468" s="385"/>
      <c r="G468" s="385"/>
      <c r="H468" s="385"/>
      <c r="I468" s="385"/>
      <c r="J468" s="385"/>
      <c r="K468" s="385"/>
      <c r="L468" s="385"/>
      <c r="M468" s="385"/>
      <c r="N468" s="385"/>
      <c r="O468" s="385"/>
      <c r="P468" s="385"/>
      <c r="Q468" s="385"/>
      <c r="R468" s="385"/>
      <c r="S468" s="385"/>
      <c r="T468" s="385"/>
      <c r="U468" s="385"/>
      <c r="V468" s="385"/>
      <c r="W468" s="385"/>
      <c r="X468" s="385"/>
      <c r="Y468" s="385"/>
      <c r="Z468" s="385"/>
    </row>
    <row r="469" spans="1:26" ht="12.75" customHeight="1">
      <c r="A469" s="385"/>
      <c r="B469" s="385"/>
      <c r="C469" s="475"/>
      <c r="D469" s="385"/>
      <c r="E469" s="385"/>
      <c r="F469" s="385"/>
      <c r="G469" s="385"/>
      <c r="H469" s="385"/>
      <c r="I469" s="385"/>
      <c r="J469" s="385"/>
      <c r="K469" s="385"/>
      <c r="L469" s="385"/>
      <c r="M469" s="385"/>
      <c r="N469" s="385"/>
      <c r="O469" s="385"/>
      <c r="P469" s="385"/>
      <c r="Q469" s="385"/>
      <c r="R469" s="385"/>
      <c r="S469" s="385"/>
      <c r="T469" s="385"/>
      <c r="U469" s="385"/>
      <c r="V469" s="385"/>
      <c r="W469" s="385"/>
      <c r="X469" s="385"/>
      <c r="Y469" s="385"/>
      <c r="Z469" s="385"/>
    </row>
    <row r="470" spans="1:26" ht="12.75" customHeight="1">
      <c r="A470" s="385"/>
      <c r="B470" s="385"/>
      <c r="C470" s="475"/>
      <c r="D470" s="385"/>
      <c r="E470" s="385"/>
      <c r="F470" s="385"/>
      <c r="G470" s="385"/>
      <c r="H470" s="385"/>
      <c r="I470" s="385"/>
      <c r="J470" s="385"/>
      <c r="K470" s="385"/>
      <c r="L470" s="385"/>
      <c r="M470" s="385"/>
      <c r="N470" s="385"/>
      <c r="O470" s="385"/>
      <c r="P470" s="385"/>
      <c r="Q470" s="385"/>
      <c r="R470" s="385"/>
      <c r="S470" s="385"/>
      <c r="T470" s="385"/>
      <c r="U470" s="385"/>
      <c r="V470" s="385"/>
      <c r="W470" s="385"/>
      <c r="X470" s="385"/>
      <c r="Y470" s="385"/>
      <c r="Z470" s="385"/>
    </row>
    <row r="471" spans="1:26" ht="12.75" customHeight="1">
      <c r="A471" s="385"/>
      <c r="B471" s="385"/>
      <c r="C471" s="475"/>
      <c r="D471" s="385"/>
      <c r="E471" s="385"/>
      <c r="F471" s="385"/>
      <c r="G471" s="385"/>
      <c r="H471" s="385"/>
      <c r="I471" s="385"/>
      <c r="J471" s="385"/>
      <c r="K471" s="385"/>
      <c r="L471" s="385"/>
      <c r="M471" s="385"/>
      <c r="N471" s="385"/>
      <c r="O471" s="385"/>
      <c r="P471" s="385"/>
      <c r="Q471" s="385"/>
      <c r="R471" s="385"/>
      <c r="S471" s="385"/>
      <c r="T471" s="385"/>
      <c r="U471" s="385"/>
      <c r="V471" s="385"/>
      <c r="W471" s="385"/>
      <c r="X471" s="385"/>
      <c r="Y471" s="385"/>
      <c r="Z471" s="385"/>
    </row>
    <row r="472" spans="1:26" ht="12.75" customHeight="1">
      <c r="A472" s="385"/>
      <c r="B472" s="385"/>
      <c r="C472" s="475"/>
      <c r="D472" s="385"/>
      <c r="E472" s="385"/>
      <c r="F472" s="385"/>
      <c r="G472" s="385"/>
      <c r="H472" s="385"/>
      <c r="I472" s="385"/>
      <c r="J472" s="385"/>
      <c r="K472" s="385"/>
      <c r="L472" s="385"/>
      <c r="M472" s="385"/>
      <c r="N472" s="385"/>
      <c r="O472" s="385"/>
      <c r="P472" s="385"/>
      <c r="Q472" s="385"/>
      <c r="R472" s="385"/>
      <c r="S472" s="385"/>
      <c r="T472" s="385"/>
      <c r="U472" s="385"/>
      <c r="V472" s="385"/>
      <c r="W472" s="385"/>
      <c r="X472" s="385"/>
      <c r="Y472" s="385"/>
      <c r="Z472" s="385"/>
    </row>
    <row r="473" spans="1:26" ht="12.75" customHeight="1">
      <c r="A473" s="385"/>
      <c r="B473" s="385"/>
      <c r="C473" s="475"/>
      <c r="D473" s="385"/>
      <c r="E473" s="385"/>
      <c r="F473" s="385"/>
      <c r="G473" s="385"/>
      <c r="H473" s="385"/>
      <c r="I473" s="385"/>
      <c r="J473" s="385"/>
      <c r="K473" s="385"/>
      <c r="L473" s="385"/>
      <c r="M473" s="385"/>
      <c r="N473" s="385"/>
      <c r="O473" s="385"/>
      <c r="P473" s="385"/>
      <c r="Q473" s="385"/>
      <c r="R473" s="385"/>
      <c r="S473" s="385"/>
      <c r="T473" s="385"/>
      <c r="U473" s="385"/>
      <c r="V473" s="385"/>
      <c r="W473" s="385"/>
      <c r="X473" s="385"/>
      <c r="Y473" s="385"/>
      <c r="Z473" s="385"/>
    </row>
    <row r="474" spans="1:26" ht="12.75" customHeight="1">
      <c r="A474" s="385"/>
      <c r="B474" s="385"/>
      <c r="C474" s="475"/>
      <c r="D474" s="385"/>
      <c r="E474" s="385"/>
      <c r="F474" s="385"/>
      <c r="G474" s="385"/>
      <c r="H474" s="385"/>
      <c r="I474" s="385"/>
      <c r="J474" s="385"/>
      <c r="K474" s="385"/>
      <c r="L474" s="385"/>
      <c r="M474" s="385"/>
      <c r="N474" s="385"/>
      <c r="O474" s="385"/>
      <c r="P474" s="385"/>
      <c r="Q474" s="385"/>
      <c r="R474" s="385"/>
      <c r="S474" s="385"/>
      <c r="T474" s="385"/>
      <c r="U474" s="385"/>
      <c r="V474" s="385"/>
      <c r="W474" s="385"/>
      <c r="X474" s="385"/>
      <c r="Y474" s="385"/>
      <c r="Z474" s="385"/>
    </row>
    <row r="475" spans="1:26" ht="12.75" customHeight="1">
      <c r="A475" s="385"/>
      <c r="B475" s="385"/>
      <c r="C475" s="475"/>
      <c r="D475" s="385"/>
      <c r="E475" s="385"/>
      <c r="F475" s="385"/>
      <c r="G475" s="385"/>
      <c r="H475" s="385"/>
      <c r="I475" s="385"/>
      <c r="J475" s="385"/>
      <c r="K475" s="385"/>
      <c r="L475" s="385"/>
      <c r="M475" s="385"/>
      <c r="N475" s="385"/>
      <c r="O475" s="385"/>
      <c r="P475" s="385"/>
      <c r="Q475" s="385"/>
      <c r="R475" s="385"/>
      <c r="S475" s="385"/>
      <c r="T475" s="385"/>
      <c r="U475" s="385"/>
      <c r="V475" s="385"/>
      <c r="W475" s="385"/>
      <c r="X475" s="385"/>
      <c r="Y475" s="385"/>
      <c r="Z475" s="385"/>
    </row>
    <row r="476" spans="1:26" ht="12.75" customHeight="1">
      <c r="A476" s="385"/>
      <c r="B476" s="385"/>
      <c r="C476" s="475"/>
      <c r="D476" s="385"/>
      <c r="E476" s="385"/>
      <c r="F476" s="385"/>
      <c r="G476" s="385"/>
      <c r="H476" s="385"/>
      <c r="I476" s="385"/>
      <c r="J476" s="385"/>
      <c r="K476" s="385"/>
      <c r="L476" s="385"/>
      <c r="M476" s="385"/>
      <c r="N476" s="385"/>
      <c r="O476" s="385"/>
      <c r="P476" s="385"/>
      <c r="Q476" s="385"/>
      <c r="R476" s="385"/>
      <c r="S476" s="385"/>
      <c r="T476" s="385"/>
      <c r="U476" s="385"/>
      <c r="V476" s="385"/>
      <c r="W476" s="385"/>
      <c r="X476" s="385"/>
      <c r="Y476" s="385"/>
      <c r="Z476" s="385"/>
    </row>
    <row r="477" spans="1:26" ht="12.75" customHeight="1">
      <c r="A477" s="385"/>
      <c r="B477" s="385"/>
      <c r="C477" s="475"/>
      <c r="D477" s="385"/>
      <c r="E477" s="385"/>
      <c r="F477" s="385"/>
      <c r="G477" s="385"/>
      <c r="H477" s="385"/>
      <c r="I477" s="385"/>
      <c r="J477" s="385"/>
      <c r="K477" s="385"/>
      <c r="L477" s="385"/>
      <c r="M477" s="385"/>
      <c r="N477" s="385"/>
      <c r="O477" s="385"/>
      <c r="P477" s="385"/>
      <c r="Q477" s="385"/>
      <c r="R477" s="385"/>
      <c r="S477" s="385"/>
      <c r="T477" s="385"/>
      <c r="U477" s="385"/>
      <c r="V477" s="385"/>
      <c r="W477" s="385"/>
      <c r="X477" s="385"/>
      <c r="Y477" s="385"/>
      <c r="Z477" s="385"/>
    </row>
    <row r="478" spans="1:26" ht="12.75" customHeight="1">
      <c r="A478" s="385"/>
      <c r="B478" s="385"/>
      <c r="C478" s="475"/>
      <c r="D478" s="385"/>
      <c r="E478" s="385"/>
      <c r="F478" s="385"/>
      <c r="G478" s="385"/>
      <c r="H478" s="385"/>
      <c r="I478" s="385"/>
      <c r="J478" s="385"/>
      <c r="K478" s="385"/>
      <c r="L478" s="385"/>
      <c r="M478" s="385"/>
      <c r="N478" s="385"/>
      <c r="O478" s="385"/>
      <c r="P478" s="385"/>
      <c r="Q478" s="385"/>
      <c r="R478" s="385"/>
      <c r="S478" s="385"/>
      <c r="T478" s="385"/>
      <c r="U478" s="385"/>
      <c r="V478" s="385"/>
      <c r="W478" s="385"/>
      <c r="X478" s="385"/>
      <c r="Y478" s="385"/>
      <c r="Z478" s="385"/>
    </row>
    <row r="479" spans="1:26" ht="12.75" customHeight="1">
      <c r="A479" s="385"/>
      <c r="B479" s="385"/>
      <c r="C479" s="475"/>
      <c r="D479" s="385"/>
      <c r="E479" s="385"/>
      <c r="F479" s="385"/>
      <c r="G479" s="385"/>
      <c r="H479" s="385"/>
      <c r="I479" s="385"/>
      <c r="J479" s="385"/>
      <c r="K479" s="385"/>
      <c r="L479" s="385"/>
      <c r="M479" s="385"/>
      <c r="N479" s="385"/>
      <c r="O479" s="385"/>
      <c r="P479" s="385"/>
      <c r="Q479" s="385"/>
      <c r="R479" s="385"/>
      <c r="S479" s="385"/>
      <c r="T479" s="385"/>
      <c r="U479" s="385"/>
      <c r="V479" s="385"/>
      <c r="W479" s="385"/>
      <c r="X479" s="385"/>
      <c r="Y479" s="385"/>
      <c r="Z479" s="385"/>
    </row>
    <row r="480" spans="1:26" ht="12.75" customHeight="1">
      <c r="A480" s="385"/>
      <c r="B480" s="385"/>
      <c r="C480" s="475"/>
      <c r="D480" s="385"/>
      <c r="E480" s="385"/>
      <c r="F480" s="385"/>
      <c r="G480" s="385"/>
      <c r="H480" s="385"/>
      <c r="I480" s="385"/>
      <c r="J480" s="385"/>
      <c r="K480" s="385"/>
      <c r="L480" s="385"/>
      <c r="M480" s="385"/>
      <c r="N480" s="385"/>
      <c r="O480" s="385"/>
      <c r="P480" s="385"/>
      <c r="Q480" s="385"/>
      <c r="R480" s="385"/>
      <c r="S480" s="385"/>
      <c r="T480" s="385"/>
      <c r="U480" s="385"/>
      <c r="V480" s="385"/>
      <c r="W480" s="385"/>
      <c r="X480" s="385"/>
      <c r="Y480" s="385"/>
      <c r="Z480" s="385"/>
    </row>
    <row r="481" spans="1:26" ht="12.75" customHeight="1">
      <c r="A481" s="385"/>
      <c r="B481" s="385"/>
      <c r="C481" s="475"/>
      <c r="D481" s="385"/>
      <c r="E481" s="385"/>
      <c r="F481" s="385"/>
      <c r="G481" s="385"/>
      <c r="H481" s="385"/>
      <c r="I481" s="385"/>
      <c r="J481" s="385"/>
      <c r="K481" s="385"/>
      <c r="L481" s="385"/>
      <c r="M481" s="385"/>
      <c r="N481" s="385"/>
      <c r="O481" s="385"/>
      <c r="P481" s="385"/>
      <c r="Q481" s="385"/>
      <c r="R481" s="385"/>
      <c r="S481" s="385"/>
      <c r="T481" s="385"/>
      <c r="U481" s="385"/>
      <c r="V481" s="385"/>
      <c r="W481" s="385"/>
      <c r="X481" s="385"/>
      <c r="Y481" s="385"/>
      <c r="Z481" s="385"/>
    </row>
    <row r="482" spans="1:26" ht="12.75" customHeight="1">
      <c r="A482" s="385"/>
      <c r="B482" s="385"/>
      <c r="C482" s="475"/>
      <c r="D482" s="385"/>
      <c r="E482" s="385"/>
      <c r="F482" s="385"/>
      <c r="G482" s="385"/>
      <c r="H482" s="385"/>
      <c r="I482" s="385"/>
      <c r="J482" s="385"/>
      <c r="K482" s="385"/>
      <c r="L482" s="385"/>
      <c r="M482" s="385"/>
      <c r="N482" s="385"/>
      <c r="O482" s="385"/>
      <c r="P482" s="385"/>
      <c r="Q482" s="385"/>
      <c r="R482" s="385"/>
      <c r="S482" s="385"/>
      <c r="T482" s="385"/>
      <c r="U482" s="385"/>
      <c r="V482" s="385"/>
      <c r="W482" s="385"/>
      <c r="X482" s="385"/>
      <c r="Y482" s="385"/>
      <c r="Z482" s="385"/>
    </row>
    <row r="483" spans="1:26" ht="12.75" customHeight="1">
      <c r="A483" s="385"/>
      <c r="B483" s="385"/>
      <c r="C483" s="475"/>
      <c r="D483" s="385"/>
      <c r="E483" s="385"/>
      <c r="F483" s="385"/>
      <c r="G483" s="385"/>
      <c r="H483" s="385"/>
      <c r="I483" s="385"/>
      <c r="J483" s="385"/>
      <c r="K483" s="385"/>
      <c r="L483" s="385"/>
      <c r="M483" s="385"/>
      <c r="N483" s="385"/>
      <c r="O483" s="385"/>
      <c r="P483" s="385"/>
      <c r="Q483" s="385"/>
      <c r="R483" s="385"/>
      <c r="S483" s="385"/>
      <c r="T483" s="385"/>
      <c r="U483" s="385"/>
      <c r="V483" s="385"/>
      <c r="W483" s="385"/>
      <c r="X483" s="385"/>
      <c r="Y483" s="385"/>
      <c r="Z483" s="385"/>
    </row>
    <row r="484" spans="1:26" ht="12.75" customHeight="1">
      <c r="A484" s="385"/>
      <c r="B484" s="385"/>
      <c r="C484" s="475"/>
      <c r="D484" s="385"/>
      <c r="E484" s="385"/>
      <c r="F484" s="385"/>
      <c r="G484" s="385"/>
      <c r="H484" s="385"/>
      <c r="I484" s="385"/>
      <c r="J484" s="385"/>
      <c r="K484" s="385"/>
      <c r="L484" s="385"/>
      <c r="M484" s="385"/>
      <c r="N484" s="385"/>
      <c r="O484" s="385"/>
      <c r="P484" s="385"/>
      <c r="Q484" s="385"/>
      <c r="R484" s="385"/>
      <c r="S484" s="385"/>
      <c r="T484" s="385"/>
      <c r="U484" s="385"/>
      <c r="V484" s="385"/>
      <c r="W484" s="385"/>
      <c r="X484" s="385"/>
      <c r="Y484" s="385"/>
      <c r="Z484" s="385"/>
    </row>
    <row r="485" spans="1:26" ht="12.75" customHeight="1">
      <c r="A485" s="385"/>
      <c r="B485" s="385"/>
      <c r="C485" s="475"/>
      <c r="D485" s="385"/>
      <c r="E485" s="385"/>
      <c r="F485" s="385"/>
      <c r="G485" s="385"/>
      <c r="H485" s="385"/>
      <c r="I485" s="385"/>
      <c r="J485" s="385"/>
      <c r="K485" s="385"/>
      <c r="L485" s="385"/>
      <c r="M485" s="385"/>
      <c r="N485" s="385"/>
      <c r="O485" s="385"/>
      <c r="P485" s="385"/>
      <c r="Q485" s="385"/>
      <c r="R485" s="385"/>
      <c r="S485" s="385"/>
      <c r="T485" s="385"/>
      <c r="U485" s="385"/>
      <c r="V485" s="385"/>
      <c r="W485" s="385"/>
      <c r="X485" s="385"/>
      <c r="Y485" s="385"/>
      <c r="Z485" s="385"/>
    </row>
    <row r="486" spans="1:26" ht="12.75" customHeight="1">
      <c r="A486" s="385"/>
      <c r="B486" s="385"/>
      <c r="C486" s="475"/>
      <c r="D486" s="385"/>
      <c r="E486" s="385"/>
      <c r="F486" s="385"/>
      <c r="G486" s="385"/>
      <c r="H486" s="385"/>
      <c r="I486" s="385"/>
      <c r="J486" s="385"/>
      <c r="K486" s="385"/>
      <c r="L486" s="385"/>
      <c r="M486" s="385"/>
      <c r="N486" s="385"/>
      <c r="O486" s="385"/>
      <c r="P486" s="385"/>
      <c r="Q486" s="385"/>
      <c r="R486" s="385"/>
      <c r="S486" s="385"/>
      <c r="T486" s="385"/>
      <c r="U486" s="385"/>
      <c r="V486" s="385"/>
      <c r="W486" s="385"/>
      <c r="X486" s="385"/>
      <c r="Y486" s="385"/>
      <c r="Z486" s="385"/>
    </row>
    <row r="487" spans="1:26" ht="12.75" customHeight="1">
      <c r="A487" s="385"/>
      <c r="B487" s="385"/>
      <c r="C487" s="475"/>
      <c r="D487" s="385"/>
      <c r="E487" s="385"/>
      <c r="F487" s="385"/>
      <c r="G487" s="385"/>
      <c r="H487" s="385"/>
      <c r="I487" s="385"/>
      <c r="J487" s="385"/>
      <c r="K487" s="385"/>
      <c r="L487" s="385"/>
      <c r="M487" s="385"/>
      <c r="N487" s="385"/>
      <c r="O487" s="385"/>
      <c r="P487" s="385"/>
      <c r="Q487" s="385"/>
      <c r="R487" s="385"/>
      <c r="S487" s="385"/>
      <c r="T487" s="385"/>
      <c r="U487" s="385"/>
      <c r="V487" s="385"/>
      <c r="W487" s="385"/>
      <c r="X487" s="385"/>
      <c r="Y487" s="385"/>
      <c r="Z487" s="385"/>
    </row>
    <row r="488" spans="1:26" ht="12.75" customHeight="1">
      <c r="A488" s="385"/>
      <c r="B488" s="385"/>
      <c r="C488" s="475"/>
      <c r="D488" s="385"/>
      <c r="E488" s="385"/>
      <c r="F488" s="385"/>
      <c r="G488" s="385"/>
      <c r="H488" s="385"/>
      <c r="I488" s="385"/>
      <c r="J488" s="385"/>
      <c r="K488" s="385"/>
      <c r="L488" s="385"/>
      <c r="M488" s="385"/>
      <c r="N488" s="385"/>
      <c r="O488" s="385"/>
      <c r="P488" s="385"/>
      <c r="Q488" s="385"/>
      <c r="R488" s="385"/>
      <c r="S488" s="385"/>
      <c r="T488" s="385"/>
      <c r="U488" s="385"/>
      <c r="V488" s="385"/>
      <c r="W488" s="385"/>
      <c r="X488" s="385"/>
      <c r="Y488" s="385"/>
      <c r="Z488" s="385"/>
    </row>
    <row r="489" spans="1:26" ht="12.75" customHeight="1">
      <c r="A489" s="385"/>
      <c r="B489" s="385"/>
      <c r="C489" s="475"/>
      <c r="D489" s="385"/>
      <c r="E489" s="385"/>
      <c r="F489" s="385"/>
      <c r="G489" s="385"/>
      <c r="H489" s="385"/>
      <c r="I489" s="385"/>
      <c r="J489" s="385"/>
      <c r="K489" s="385"/>
      <c r="L489" s="385"/>
      <c r="M489" s="385"/>
      <c r="N489" s="385"/>
      <c r="O489" s="385"/>
      <c r="P489" s="385"/>
      <c r="Q489" s="385"/>
      <c r="R489" s="385"/>
      <c r="S489" s="385"/>
      <c r="T489" s="385"/>
      <c r="U489" s="385"/>
      <c r="V489" s="385"/>
      <c r="W489" s="385"/>
      <c r="X489" s="385"/>
      <c r="Y489" s="385"/>
      <c r="Z489" s="385"/>
    </row>
    <row r="490" spans="1:26" ht="12.75" customHeight="1">
      <c r="A490" s="385"/>
      <c r="B490" s="385"/>
      <c r="C490" s="475"/>
      <c r="D490" s="385"/>
      <c r="E490" s="385"/>
      <c r="F490" s="385"/>
      <c r="G490" s="385"/>
      <c r="H490" s="385"/>
      <c r="I490" s="385"/>
      <c r="J490" s="385"/>
      <c r="K490" s="385"/>
      <c r="L490" s="385"/>
      <c r="M490" s="385"/>
      <c r="N490" s="385"/>
      <c r="O490" s="385"/>
      <c r="P490" s="385"/>
      <c r="Q490" s="385"/>
      <c r="R490" s="385"/>
      <c r="S490" s="385"/>
      <c r="T490" s="385"/>
      <c r="U490" s="385"/>
      <c r="V490" s="385"/>
      <c r="W490" s="385"/>
      <c r="X490" s="385"/>
      <c r="Y490" s="385"/>
      <c r="Z490" s="385"/>
    </row>
    <row r="491" spans="1:26" ht="12.75" customHeight="1">
      <c r="A491" s="385"/>
      <c r="B491" s="385"/>
      <c r="C491" s="475"/>
      <c r="D491" s="385"/>
      <c r="E491" s="385"/>
      <c r="F491" s="385"/>
      <c r="G491" s="385"/>
      <c r="H491" s="385"/>
      <c r="I491" s="385"/>
      <c r="J491" s="385"/>
      <c r="K491" s="385"/>
      <c r="L491" s="385"/>
      <c r="M491" s="385"/>
      <c r="N491" s="385"/>
      <c r="O491" s="385"/>
      <c r="P491" s="385"/>
      <c r="Q491" s="385"/>
      <c r="R491" s="385"/>
      <c r="S491" s="385"/>
      <c r="T491" s="385"/>
      <c r="U491" s="385"/>
      <c r="V491" s="385"/>
      <c r="W491" s="385"/>
      <c r="X491" s="385"/>
      <c r="Y491" s="385"/>
      <c r="Z491" s="385"/>
    </row>
    <row r="492" spans="1:26" ht="12.75" customHeight="1">
      <c r="A492" s="385"/>
      <c r="B492" s="385"/>
      <c r="C492" s="475"/>
      <c r="D492" s="385"/>
      <c r="E492" s="385"/>
      <c r="F492" s="385"/>
      <c r="G492" s="385"/>
      <c r="H492" s="385"/>
      <c r="I492" s="385"/>
      <c r="J492" s="385"/>
      <c r="K492" s="385"/>
      <c r="L492" s="385"/>
      <c r="M492" s="385"/>
      <c r="N492" s="385"/>
      <c r="O492" s="385"/>
      <c r="P492" s="385"/>
      <c r="Q492" s="385"/>
      <c r="R492" s="385"/>
      <c r="S492" s="385"/>
      <c r="T492" s="385"/>
      <c r="U492" s="385"/>
      <c r="V492" s="385"/>
      <c r="W492" s="385"/>
      <c r="X492" s="385"/>
      <c r="Y492" s="385"/>
      <c r="Z492" s="385"/>
    </row>
    <row r="493" spans="1:26" ht="12.75" customHeight="1">
      <c r="A493" s="385"/>
      <c r="B493" s="385"/>
      <c r="C493" s="475"/>
      <c r="D493" s="385"/>
      <c r="E493" s="385"/>
      <c r="F493" s="385"/>
      <c r="G493" s="385"/>
      <c r="H493" s="385"/>
      <c r="I493" s="385"/>
      <c r="J493" s="385"/>
      <c r="K493" s="385"/>
      <c r="L493" s="385"/>
      <c r="M493" s="385"/>
      <c r="N493" s="385"/>
      <c r="O493" s="385"/>
      <c r="P493" s="385"/>
      <c r="Q493" s="385"/>
      <c r="R493" s="385"/>
      <c r="S493" s="385"/>
      <c r="T493" s="385"/>
      <c r="U493" s="385"/>
      <c r="V493" s="385"/>
      <c r="W493" s="385"/>
      <c r="X493" s="385"/>
      <c r="Y493" s="385"/>
      <c r="Z493" s="385"/>
    </row>
    <row r="494" spans="1:26" ht="12.75" customHeight="1">
      <c r="A494" s="385"/>
      <c r="B494" s="385"/>
      <c r="C494" s="475"/>
      <c r="D494" s="385"/>
      <c r="E494" s="385"/>
      <c r="F494" s="385"/>
      <c r="G494" s="385"/>
      <c r="H494" s="385"/>
      <c r="I494" s="385"/>
      <c r="J494" s="385"/>
      <c r="K494" s="385"/>
      <c r="L494" s="385"/>
      <c r="M494" s="385"/>
      <c r="N494" s="385"/>
      <c r="O494" s="385"/>
      <c r="P494" s="385"/>
      <c r="Q494" s="385"/>
      <c r="R494" s="385"/>
      <c r="S494" s="385"/>
      <c r="T494" s="385"/>
      <c r="U494" s="385"/>
      <c r="V494" s="385"/>
      <c r="W494" s="385"/>
      <c r="X494" s="385"/>
      <c r="Y494" s="385"/>
      <c r="Z494" s="385"/>
    </row>
    <row r="495" spans="1:26" ht="12.75" customHeight="1">
      <c r="A495" s="385"/>
      <c r="B495" s="385"/>
      <c r="C495" s="475"/>
      <c r="D495" s="385"/>
      <c r="E495" s="385"/>
      <c r="F495" s="385"/>
      <c r="G495" s="385"/>
      <c r="H495" s="385"/>
      <c r="I495" s="385"/>
      <c r="J495" s="385"/>
      <c r="K495" s="385"/>
      <c r="L495" s="385"/>
      <c r="M495" s="385"/>
      <c r="N495" s="385"/>
      <c r="O495" s="385"/>
      <c r="P495" s="385"/>
      <c r="Q495" s="385"/>
      <c r="R495" s="385"/>
      <c r="S495" s="385"/>
      <c r="T495" s="385"/>
      <c r="U495" s="385"/>
      <c r="V495" s="385"/>
      <c r="W495" s="385"/>
      <c r="X495" s="385"/>
      <c r="Y495" s="385"/>
      <c r="Z495" s="385"/>
    </row>
    <row r="496" spans="1:26" ht="12.75" customHeight="1">
      <c r="A496" s="385"/>
      <c r="B496" s="385"/>
      <c r="C496" s="475"/>
      <c r="D496" s="385"/>
      <c r="E496" s="385"/>
      <c r="F496" s="385"/>
      <c r="G496" s="385"/>
      <c r="H496" s="385"/>
      <c r="I496" s="385"/>
      <c r="J496" s="385"/>
      <c r="K496" s="385"/>
      <c r="L496" s="385"/>
      <c r="M496" s="385"/>
      <c r="N496" s="385"/>
      <c r="O496" s="385"/>
      <c r="P496" s="385"/>
      <c r="Q496" s="385"/>
      <c r="R496" s="385"/>
      <c r="S496" s="385"/>
      <c r="T496" s="385"/>
      <c r="U496" s="385"/>
      <c r="V496" s="385"/>
      <c r="W496" s="385"/>
      <c r="X496" s="385"/>
      <c r="Y496" s="385"/>
      <c r="Z496" s="385"/>
    </row>
    <row r="497" spans="1:26" ht="12.75" customHeight="1">
      <c r="A497" s="385"/>
      <c r="B497" s="385"/>
      <c r="C497" s="475"/>
      <c r="D497" s="385"/>
      <c r="E497" s="385"/>
      <c r="F497" s="385"/>
      <c r="G497" s="385"/>
      <c r="H497" s="385"/>
      <c r="I497" s="385"/>
      <c r="J497" s="385"/>
      <c r="K497" s="385"/>
      <c r="L497" s="385"/>
      <c r="M497" s="385"/>
      <c r="N497" s="385"/>
      <c r="O497" s="385"/>
      <c r="P497" s="385"/>
      <c r="Q497" s="385"/>
      <c r="R497" s="385"/>
      <c r="S497" s="385"/>
      <c r="T497" s="385"/>
      <c r="U497" s="385"/>
      <c r="V497" s="385"/>
      <c r="W497" s="385"/>
      <c r="X497" s="385"/>
      <c r="Y497" s="385"/>
      <c r="Z497" s="385"/>
    </row>
    <row r="498" spans="1:26" ht="12.75" customHeight="1">
      <c r="A498" s="385"/>
      <c r="B498" s="385"/>
      <c r="C498" s="475"/>
      <c r="D498" s="385"/>
      <c r="E498" s="385"/>
      <c r="F498" s="385"/>
      <c r="G498" s="385"/>
      <c r="H498" s="385"/>
      <c r="I498" s="385"/>
      <c r="J498" s="385"/>
      <c r="K498" s="385"/>
      <c r="L498" s="385"/>
      <c r="M498" s="385"/>
      <c r="N498" s="385"/>
      <c r="O498" s="385"/>
      <c r="P498" s="385"/>
      <c r="Q498" s="385"/>
      <c r="R498" s="385"/>
      <c r="S498" s="385"/>
      <c r="T498" s="385"/>
      <c r="U498" s="385"/>
      <c r="V498" s="385"/>
      <c r="W498" s="385"/>
      <c r="X498" s="385"/>
      <c r="Y498" s="385"/>
      <c r="Z498" s="385"/>
    </row>
    <row r="499" spans="1:26" ht="12.75" customHeight="1">
      <c r="A499" s="385"/>
      <c r="B499" s="385"/>
      <c r="C499" s="475"/>
      <c r="D499" s="385"/>
      <c r="E499" s="385"/>
      <c r="F499" s="385"/>
      <c r="G499" s="385"/>
      <c r="H499" s="385"/>
      <c r="I499" s="385"/>
      <c r="J499" s="385"/>
      <c r="K499" s="385"/>
      <c r="L499" s="385"/>
      <c r="M499" s="385"/>
      <c r="N499" s="385"/>
      <c r="O499" s="385"/>
      <c r="P499" s="385"/>
      <c r="Q499" s="385"/>
      <c r="R499" s="385"/>
      <c r="S499" s="385"/>
      <c r="T499" s="385"/>
      <c r="U499" s="385"/>
      <c r="V499" s="385"/>
      <c r="W499" s="385"/>
      <c r="X499" s="385"/>
      <c r="Y499" s="385"/>
      <c r="Z499" s="385"/>
    </row>
    <row r="500" spans="1:26" ht="12.75" customHeight="1">
      <c r="A500" s="385"/>
      <c r="B500" s="385"/>
      <c r="C500" s="475"/>
      <c r="D500" s="385"/>
      <c r="E500" s="385"/>
      <c r="F500" s="385"/>
      <c r="G500" s="385"/>
      <c r="H500" s="385"/>
      <c r="I500" s="385"/>
      <c r="J500" s="385"/>
      <c r="K500" s="385"/>
      <c r="L500" s="385"/>
      <c r="M500" s="385"/>
      <c r="N500" s="385"/>
      <c r="O500" s="385"/>
      <c r="P500" s="385"/>
      <c r="Q500" s="385"/>
      <c r="R500" s="385"/>
      <c r="S500" s="385"/>
      <c r="T500" s="385"/>
      <c r="U500" s="385"/>
      <c r="V500" s="385"/>
      <c r="W500" s="385"/>
      <c r="X500" s="385"/>
      <c r="Y500" s="385"/>
      <c r="Z500" s="385"/>
    </row>
    <row r="501" spans="1:26" ht="12.75" customHeight="1">
      <c r="A501" s="385"/>
      <c r="B501" s="385"/>
      <c r="C501" s="475"/>
      <c r="D501" s="385"/>
      <c r="E501" s="385"/>
      <c r="F501" s="385"/>
      <c r="G501" s="385"/>
      <c r="H501" s="385"/>
      <c r="I501" s="385"/>
      <c r="J501" s="385"/>
      <c r="K501" s="385"/>
      <c r="L501" s="385"/>
      <c r="M501" s="385"/>
      <c r="N501" s="385"/>
      <c r="O501" s="385"/>
      <c r="P501" s="385"/>
      <c r="Q501" s="385"/>
      <c r="R501" s="385"/>
      <c r="S501" s="385"/>
      <c r="T501" s="385"/>
      <c r="U501" s="385"/>
      <c r="V501" s="385"/>
      <c r="W501" s="385"/>
      <c r="X501" s="385"/>
      <c r="Y501" s="385"/>
      <c r="Z501" s="385"/>
    </row>
    <row r="502" spans="1:26" ht="12.75" customHeight="1">
      <c r="A502" s="385"/>
      <c r="B502" s="385"/>
      <c r="C502" s="475"/>
      <c r="D502" s="385"/>
      <c r="E502" s="385"/>
      <c r="F502" s="385"/>
      <c r="G502" s="385"/>
      <c r="H502" s="385"/>
      <c r="I502" s="385"/>
      <c r="J502" s="385"/>
      <c r="K502" s="385"/>
      <c r="L502" s="385"/>
      <c r="M502" s="385"/>
      <c r="N502" s="385"/>
      <c r="O502" s="385"/>
      <c r="P502" s="385"/>
      <c r="Q502" s="385"/>
      <c r="R502" s="385"/>
      <c r="S502" s="385"/>
      <c r="T502" s="385"/>
      <c r="U502" s="385"/>
      <c r="V502" s="385"/>
      <c r="W502" s="385"/>
      <c r="X502" s="385"/>
      <c r="Y502" s="385"/>
      <c r="Z502" s="385"/>
    </row>
    <row r="503" spans="1:26" ht="12.75" customHeight="1">
      <c r="A503" s="385"/>
      <c r="B503" s="385"/>
      <c r="C503" s="475"/>
      <c r="D503" s="385"/>
      <c r="E503" s="385"/>
      <c r="F503" s="385"/>
      <c r="G503" s="385"/>
      <c r="H503" s="385"/>
      <c r="I503" s="385"/>
      <c r="J503" s="385"/>
      <c r="K503" s="385"/>
      <c r="L503" s="385"/>
      <c r="M503" s="385"/>
      <c r="N503" s="385"/>
      <c r="O503" s="385"/>
      <c r="P503" s="385"/>
      <c r="Q503" s="385"/>
      <c r="R503" s="385"/>
      <c r="S503" s="385"/>
      <c r="T503" s="385"/>
      <c r="U503" s="385"/>
      <c r="V503" s="385"/>
      <c r="W503" s="385"/>
      <c r="X503" s="385"/>
      <c r="Y503" s="385"/>
      <c r="Z503" s="385"/>
    </row>
    <row r="504" spans="1:26" ht="12.75" customHeight="1">
      <c r="A504" s="385"/>
      <c r="B504" s="385"/>
      <c r="C504" s="475"/>
      <c r="D504" s="385"/>
      <c r="E504" s="385"/>
      <c r="F504" s="385"/>
      <c r="G504" s="385"/>
      <c r="H504" s="385"/>
      <c r="I504" s="385"/>
      <c r="J504" s="385"/>
      <c r="K504" s="385"/>
      <c r="L504" s="385"/>
      <c r="M504" s="385"/>
      <c r="N504" s="385"/>
      <c r="O504" s="385"/>
      <c r="P504" s="385"/>
      <c r="Q504" s="385"/>
      <c r="R504" s="385"/>
      <c r="S504" s="385"/>
      <c r="T504" s="385"/>
      <c r="U504" s="385"/>
      <c r="V504" s="385"/>
      <c r="W504" s="385"/>
      <c r="X504" s="385"/>
      <c r="Y504" s="385"/>
      <c r="Z504" s="385"/>
    </row>
    <row r="505" spans="1:26" ht="12.75" customHeight="1">
      <c r="A505" s="385"/>
      <c r="B505" s="385"/>
      <c r="C505" s="475"/>
      <c r="D505" s="385"/>
      <c r="E505" s="385"/>
      <c r="F505" s="385"/>
      <c r="G505" s="385"/>
      <c r="H505" s="385"/>
      <c r="I505" s="385"/>
      <c r="J505" s="385"/>
      <c r="K505" s="385"/>
      <c r="L505" s="385"/>
      <c r="M505" s="385"/>
      <c r="N505" s="385"/>
      <c r="O505" s="385"/>
      <c r="P505" s="385"/>
      <c r="Q505" s="385"/>
      <c r="R505" s="385"/>
      <c r="S505" s="385"/>
      <c r="T505" s="385"/>
      <c r="U505" s="385"/>
      <c r="V505" s="385"/>
      <c r="W505" s="385"/>
      <c r="X505" s="385"/>
      <c r="Y505" s="385"/>
      <c r="Z505" s="385"/>
    </row>
    <row r="506" spans="1:26" ht="12.75" customHeight="1">
      <c r="A506" s="385"/>
      <c r="B506" s="385"/>
      <c r="C506" s="475"/>
      <c r="D506" s="385"/>
      <c r="E506" s="385"/>
      <c r="F506" s="385"/>
      <c r="G506" s="385"/>
      <c r="H506" s="385"/>
      <c r="I506" s="385"/>
      <c r="J506" s="385"/>
      <c r="K506" s="385"/>
      <c r="L506" s="385"/>
      <c r="M506" s="385"/>
      <c r="N506" s="385"/>
      <c r="O506" s="385"/>
      <c r="P506" s="385"/>
      <c r="Q506" s="385"/>
      <c r="R506" s="385"/>
      <c r="S506" s="385"/>
      <c r="T506" s="385"/>
      <c r="U506" s="385"/>
      <c r="V506" s="385"/>
      <c r="W506" s="385"/>
      <c r="X506" s="385"/>
      <c r="Y506" s="385"/>
      <c r="Z506" s="385"/>
    </row>
    <row r="507" spans="1:26" ht="12.75" customHeight="1">
      <c r="A507" s="385"/>
      <c r="B507" s="385"/>
      <c r="C507" s="475"/>
      <c r="D507" s="385"/>
      <c r="E507" s="385"/>
      <c r="F507" s="385"/>
      <c r="G507" s="385"/>
      <c r="H507" s="385"/>
      <c r="I507" s="385"/>
      <c r="J507" s="385"/>
      <c r="K507" s="385"/>
      <c r="L507" s="385"/>
      <c r="M507" s="385"/>
      <c r="N507" s="385"/>
      <c r="O507" s="385"/>
      <c r="P507" s="385"/>
      <c r="Q507" s="385"/>
      <c r="R507" s="385"/>
      <c r="S507" s="385"/>
      <c r="T507" s="385"/>
      <c r="U507" s="385"/>
      <c r="V507" s="385"/>
      <c r="W507" s="385"/>
      <c r="X507" s="385"/>
      <c r="Y507" s="385"/>
      <c r="Z507" s="385"/>
    </row>
    <row r="508" spans="1:26" ht="12.75" customHeight="1">
      <c r="A508" s="385"/>
      <c r="B508" s="385"/>
      <c r="C508" s="475"/>
      <c r="D508" s="385"/>
      <c r="E508" s="385"/>
      <c r="F508" s="385"/>
      <c r="G508" s="385"/>
      <c r="H508" s="385"/>
      <c r="I508" s="385"/>
      <c r="J508" s="385"/>
      <c r="K508" s="385"/>
      <c r="L508" s="385"/>
      <c r="M508" s="385"/>
      <c r="N508" s="385"/>
      <c r="O508" s="385"/>
      <c r="P508" s="385"/>
      <c r="Q508" s="385"/>
      <c r="R508" s="385"/>
      <c r="S508" s="385"/>
      <c r="T508" s="385"/>
      <c r="U508" s="385"/>
      <c r="V508" s="385"/>
      <c r="W508" s="385"/>
      <c r="X508" s="385"/>
      <c r="Y508" s="385"/>
      <c r="Z508" s="385"/>
    </row>
    <row r="509" spans="1:26" ht="12.75" customHeight="1">
      <c r="A509" s="385"/>
      <c r="B509" s="385"/>
      <c r="C509" s="475"/>
      <c r="D509" s="385"/>
      <c r="E509" s="385"/>
      <c r="F509" s="385"/>
      <c r="G509" s="385"/>
      <c r="H509" s="385"/>
      <c r="I509" s="385"/>
      <c r="J509" s="385"/>
      <c r="K509" s="385"/>
      <c r="L509" s="385"/>
      <c r="M509" s="385"/>
      <c r="N509" s="385"/>
      <c r="O509" s="385"/>
      <c r="P509" s="385"/>
      <c r="Q509" s="385"/>
      <c r="R509" s="385"/>
      <c r="S509" s="385"/>
      <c r="T509" s="385"/>
      <c r="U509" s="385"/>
      <c r="V509" s="385"/>
      <c r="W509" s="385"/>
      <c r="X509" s="385"/>
      <c r="Y509" s="385"/>
      <c r="Z509" s="385"/>
    </row>
    <row r="510" spans="1:26" ht="12.75" customHeight="1">
      <c r="A510" s="385"/>
      <c r="B510" s="385"/>
      <c r="C510" s="475"/>
      <c r="D510" s="385"/>
      <c r="E510" s="385"/>
      <c r="F510" s="385"/>
      <c r="G510" s="385"/>
      <c r="H510" s="385"/>
      <c r="I510" s="385"/>
      <c r="J510" s="385"/>
      <c r="K510" s="385"/>
      <c r="L510" s="385"/>
      <c r="M510" s="385"/>
      <c r="N510" s="385"/>
      <c r="O510" s="385"/>
      <c r="P510" s="385"/>
      <c r="Q510" s="385"/>
      <c r="R510" s="385"/>
      <c r="S510" s="385"/>
      <c r="T510" s="385"/>
      <c r="U510" s="385"/>
      <c r="V510" s="385"/>
      <c r="W510" s="385"/>
      <c r="X510" s="385"/>
      <c r="Y510" s="385"/>
      <c r="Z510" s="385"/>
    </row>
    <row r="511" spans="1:26" ht="12.75" customHeight="1">
      <c r="A511" s="385"/>
      <c r="B511" s="385"/>
      <c r="C511" s="475"/>
      <c r="D511" s="385"/>
      <c r="E511" s="385"/>
      <c r="F511" s="385"/>
      <c r="G511" s="385"/>
      <c r="H511" s="385"/>
      <c r="I511" s="385"/>
      <c r="J511" s="385"/>
      <c r="K511" s="385"/>
      <c r="L511" s="385"/>
      <c r="M511" s="385"/>
      <c r="N511" s="385"/>
      <c r="O511" s="385"/>
      <c r="P511" s="385"/>
      <c r="Q511" s="385"/>
      <c r="R511" s="385"/>
      <c r="S511" s="385"/>
      <c r="T511" s="385"/>
      <c r="U511" s="385"/>
      <c r="V511" s="385"/>
      <c r="W511" s="385"/>
      <c r="X511" s="385"/>
      <c r="Y511" s="385"/>
      <c r="Z511" s="385"/>
    </row>
    <row r="512" spans="1:26" ht="12.75" customHeight="1">
      <c r="A512" s="385"/>
      <c r="B512" s="385"/>
      <c r="C512" s="475"/>
      <c r="D512" s="385"/>
      <c r="E512" s="385"/>
      <c r="F512" s="385"/>
      <c r="G512" s="385"/>
      <c r="H512" s="385"/>
      <c r="I512" s="385"/>
      <c r="J512" s="385"/>
      <c r="K512" s="385"/>
      <c r="L512" s="385"/>
      <c r="M512" s="385"/>
      <c r="N512" s="385"/>
      <c r="O512" s="385"/>
      <c r="P512" s="385"/>
      <c r="Q512" s="385"/>
      <c r="R512" s="385"/>
      <c r="S512" s="385"/>
      <c r="T512" s="385"/>
      <c r="U512" s="385"/>
      <c r="V512" s="385"/>
      <c r="W512" s="385"/>
      <c r="X512" s="385"/>
      <c r="Y512" s="385"/>
      <c r="Z512" s="385"/>
    </row>
    <row r="513" spans="1:26" ht="12.75" customHeight="1">
      <c r="A513" s="385"/>
      <c r="B513" s="385"/>
      <c r="C513" s="475"/>
      <c r="D513" s="385"/>
      <c r="E513" s="385"/>
      <c r="F513" s="385"/>
      <c r="G513" s="385"/>
      <c r="H513" s="385"/>
      <c r="I513" s="385"/>
      <c r="J513" s="385"/>
      <c r="K513" s="385"/>
      <c r="L513" s="385"/>
      <c r="M513" s="385"/>
      <c r="N513" s="385"/>
      <c r="O513" s="385"/>
      <c r="P513" s="385"/>
      <c r="Q513" s="385"/>
      <c r="R513" s="385"/>
      <c r="S513" s="385"/>
      <c r="T513" s="385"/>
      <c r="U513" s="385"/>
      <c r="V513" s="385"/>
      <c r="W513" s="385"/>
      <c r="X513" s="385"/>
      <c r="Y513" s="385"/>
      <c r="Z513" s="385"/>
    </row>
    <row r="514" spans="1:26" ht="12.75" customHeight="1">
      <c r="A514" s="385"/>
      <c r="B514" s="385"/>
      <c r="C514" s="475"/>
      <c r="D514" s="385"/>
      <c r="E514" s="385"/>
      <c r="F514" s="385"/>
      <c r="G514" s="385"/>
      <c r="H514" s="385"/>
      <c r="I514" s="385"/>
      <c r="J514" s="385"/>
      <c r="K514" s="385"/>
      <c r="L514" s="385"/>
      <c r="M514" s="385"/>
      <c r="N514" s="385"/>
      <c r="O514" s="385"/>
      <c r="P514" s="385"/>
      <c r="Q514" s="385"/>
      <c r="R514" s="385"/>
      <c r="S514" s="385"/>
      <c r="T514" s="385"/>
      <c r="U514" s="385"/>
      <c r="V514" s="385"/>
      <c r="W514" s="385"/>
      <c r="X514" s="385"/>
      <c r="Y514" s="385"/>
      <c r="Z514" s="385"/>
    </row>
    <row r="515" spans="1:26" ht="12.75" customHeight="1">
      <c r="A515" s="385"/>
      <c r="B515" s="385"/>
      <c r="C515" s="475"/>
      <c r="D515" s="385"/>
      <c r="E515" s="385"/>
      <c r="F515" s="385"/>
      <c r="G515" s="385"/>
      <c r="H515" s="385"/>
      <c r="I515" s="385"/>
      <c r="J515" s="385"/>
      <c r="K515" s="385"/>
      <c r="L515" s="385"/>
      <c r="M515" s="385"/>
      <c r="N515" s="385"/>
      <c r="O515" s="385"/>
      <c r="P515" s="385"/>
      <c r="Q515" s="385"/>
      <c r="R515" s="385"/>
      <c r="S515" s="385"/>
      <c r="T515" s="385"/>
      <c r="U515" s="385"/>
      <c r="V515" s="385"/>
      <c r="W515" s="385"/>
      <c r="X515" s="385"/>
      <c r="Y515" s="385"/>
      <c r="Z515" s="385"/>
    </row>
    <row r="516" spans="1:26" ht="12.75" customHeight="1">
      <c r="A516" s="385"/>
      <c r="B516" s="385"/>
      <c r="C516" s="475"/>
      <c r="D516" s="385"/>
      <c r="E516" s="385"/>
      <c r="F516" s="385"/>
      <c r="G516" s="385"/>
      <c r="H516" s="385"/>
      <c r="I516" s="385"/>
      <c r="J516" s="385"/>
      <c r="K516" s="385"/>
      <c r="L516" s="385"/>
      <c r="M516" s="385"/>
      <c r="N516" s="385"/>
      <c r="O516" s="385"/>
      <c r="P516" s="385"/>
      <c r="Q516" s="385"/>
      <c r="R516" s="385"/>
      <c r="S516" s="385"/>
      <c r="T516" s="385"/>
      <c r="U516" s="385"/>
      <c r="V516" s="385"/>
      <c r="W516" s="385"/>
      <c r="X516" s="385"/>
      <c r="Y516" s="385"/>
      <c r="Z516" s="385"/>
    </row>
    <row r="517" spans="1:26" ht="12.75" customHeight="1">
      <c r="A517" s="385"/>
      <c r="B517" s="385"/>
      <c r="C517" s="475"/>
      <c r="D517" s="385"/>
      <c r="E517" s="385"/>
      <c r="F517" s="385"/>
      <c r="G517" s="385"/>
      <c r="H517" s="385"/>
      <c r="I517" s="385"/>
      <c r="J517" s="385"/>
      <c r="K517" s="385"/>
      <c r="L517" s="385"/>
      <c r="M517" s="385"/>
      <c r="N517" s="385"/>
      <c r="O517" s="385"/>
      <c r="P517" s="385"/>
      <c r="Q517" s="385"/>
      <c r="R517" s="385"/>
      <c r="S517" s="385"/>
      <c r="T517" s="385"/>
      <c r="U517" s="385"/>
      <c r="V517" s="385"/>
      <c r="W517" s="385"/>
      <c r="X517" s="385"/>
      <c r="Y517" s="385"/>
      <c r="Z517" s="385"/>
    </row>
    <row r="518" spans="1:26" ht="12.75" customHeight="1">
      <c r="A518" s="385"/>
      <c r="B518" s="385"/>
      <c r="C518" s="475"/>
      <c r="D518" s="385"/>
      <c r="E518" s="385"/>
      <c r="F518" s="385"/>
      <c r="G518" s="385"/>
      <c r="H518" s="385"/>
      <c r="I518" s="385"/>
      <c r="J518" s="385"/>
      <c r="K518" s="385"/>
      <c r="L518" s="385"/>
      <c r="M518" s="385"/>
      <c r="N518" s="385"/>
      <c r="O518" s="385"/>
      <c r="P518" s="385"/>
      <c r="Q518" s="385"/>
      <c r="R518" s="385"/>
      <c r="S518" s="385"/>
      <c r="T518" s="385"/>
      <c r="U518" s="385"/>
      <c r="V518" s="385"/>
      <c r="W518" s="385"/>
      <c r="X518" s="385"/>
      <c r="Y518" s="385"/>
      <c r="Z518" s="385"/>
    </row>
    <row r="519" spans="1:26" ht="12.75" customHeight="1">
      <c r="A519" s="385"/>
      <c r="B519" s="385"/>
      <c r="C519" s="475"/>
      <c r="D519" s="385"/>
      <c r="E519" s="385"/>
      <c r="F519" s="385"/>
      <c r="G519" s="385"/>
      <c r="H519" s="385"/>
      <c r="I519" s="385"/>
      <c r="J519" s="385"/>
      <c r="K519" s="385"/>
      <c r="L519" s="385"/>
      <c r="M519" s="385"/>
      <c r="N519" s="385"/>
      <c r="O519" s="385"/>
      <c r="P519" s="385"/>
      <c r="Q519" s="385"/>
      <c r="R519" s="385"/>
      <c r="S519" s="385"/>
      <c r="T519" s="385"/>
      <c r="U519" s="385"/>
      <c r="V519" s="385"/>
      <c r="W519" s="385"/>
      <c r="X519" s="385"/>
      <c r="Y519" s="385"/>
      <c r="Z519" s="385"/>
    </row>
    <row r="520" spans="1:26" ht="12.75" customHeight="1">
      <c r="A520" s="385"/>
      <c r="B520" s="385"/>
      <c r="C520" s="475"/>
      <c r="D520" s="385"/>
      <c r="E520" s="385"/>
      <c r="F520" s="385"/>
      <c r="G520" s="385"/>
      <c r="H520" s="385"/>
      <c r="I520" s="385"/>
      <c r="J520" s="385"/>
      <c r="K520" s="385"/>
      <c r="L520" s="385"/>
      <c r="M520" s="385"/>
      <c r="N520" s="385"/>
      <c r="O520" s="385"/>
      <c r="P520" s="385"/>
      <c r="Q520" s="385"/>
      <c r="R520" s="385"/>
      <c r="S520" s="385"/>
      <c r="T520" s="385"/>
      <c r="U520" s="385"/>
      <c r="V520" s="385"/>
      <c r="W520" s="385"/>
      <c r="X520" s="385"/>
      <c r="Y520" s="385"/>
      <c r="Z520" s="385"/>
    </row>
    <row r="521" spans="1:26" ht="12.75" customHeight="1">
      <c r="A521" s="385"/>
      <c r="B521" s="385"/>
      <c r="C521" s="475"/>
      <c r="D521" s="385"/>
      <c r="E521" s="385"/>
      <c r="F521" s="385"/>
      <c r="G521" s="385"/>
      <c r="H521" s="385"/>
      <c r="I521" s="385"/>
      <c r="J521" s="385"/>
      <c r="K521" s="385"/>
      <c r="L521" s="385"/>
      <c r="M521" s="385"/>
      <c r="N521" s="385"/>
      <c r="O521" s="385"/>
      <c r="P521" s="385"/>
      <c r="Q521" s="385"/>
      <c r="R521" s="385"/>
      <c r="S521" s="385"/>
      <c r="T521" s="385"/>
      <c r="U521" s="385"/>
      <c r="V521" s="385"/>
      <c r="W521" s="385"/>
      <c r="X521" s="385"/>
      <c r="Y521" s="385"/>
      <c r="Z521" s="385"/>
    </row>
    <row r="522" spans="1:26" ht="12.75" customHeight="1">
      <c r="A522" s="385"/>
      <c r="B522" s="385"/>
      <c r="C522" s="475"/>
      <c r="D522" s="385"/>
      <c r="E522" s="385"/>
      <c r="F522" s="385"/>
      <c r="G522" s="385"/>
      <c r="H522" s="385"/>
      <c r="I522" s="385"/>
      <c r="J522" s="385"/>
      <c r="K522" s="385"/>
      <c r="L522" s="385"/>
      <c r="M522" s="385"/>
      <c r="N522" s="385"/>
      <c r="O522" s="385"/>
      <c r="P522" s="385"/>
      <c r="Q522" s="385"/>
      <c r="R522" s="385"/>
      <c r="S522" s="385"/>
      <c r="T522" s="385"/>
      <c r="U522" s="385"/>
      <c r="V522" s="385"/>
      <c r="W522" s="385"/>
      <c r="X522" s="385"/>
      <c r="Y522" s="385"/>
      <c r="Z522" s="385"/>
    </row>
    <row r="523" spans="1:26" ht="12.75" customHeight="1">
      <c r="A523" s="385"/>
      <c r="B523" s="385"/>
      <c r="C523" s="475"/>
      <c r="D523" s="385"/>
      <c r="E523" s="385"/>
      <c r="F523" s="385"/>
      <c r="G523" s="385"/>
      <c r="H523" s="385"/>
      <c r="I523" s="385"/>
      <c r="J523" s="385"/>
      <c r="K523" s="385"/>
      <c r="L523" s="385"/>
      <c r="M523" s="385"/>
      <c r="N523" s="385"/>
      <c r="O523" s="385"/>
      <c r="P523" s="385"/>
      <c r="Q523" s="385"/>
      <c r="R523" s="385"/>
      <c r="S523" s="385"/>
      <c r="T523" s="385"/>
      <c r="U523" s="385"/>
      <c r="V523" s="385"/>
      <c r="W523" s="385"/>
      <c r="X523" s="385"/>
      <c r="Y523" s="385"/>
      <c r="Z523" s="385"/>
    </row>
    <row r="524" spans="1:26" ht="12.75" customHeight="1">
      <c r="A524" s="385"/>
      <c r="B524" s="385"/>
      <c r="C524" s="475"/>
      <c r="D524" s="385"/>
      <c r="E524" s="385"/>
      <c r="F524" s="385"/>
      <c r="G524" s="385"/>
      <c r="H524" s="385"/>
      <c r="I524" s="385"/>
      <c r="J524" s="385"/>
      <c r="K524" s="385"/>
      <c r="L524" s="385"/>
      <c r="M524" s="385"/>
      <c r="N524" s="385"/>
      <c r="O524" s="385"/>
      <c r="P524" s="385"/>
      <c r="Q524" s="385"/>
      <c r="R524" s="385"/>
      <c r="S524" s="385"/>
      <c r="T524" s="385"/>
      <c r="U524" s="385"/>
      <c r="V524" s="385"/>
      <c r="W524" s="385"/>
      <c r="X524" s="385"/>
      <c r="Y524" s="385"/>
      <c r="Z524" s="385"/>
    </row>
    <row r="525" spans="1:26" ht="12.75" customHeight="1">
      <c r="A525" s="385"/>
      <c r="B525" s="385"/>
      <c r="C525" s="475"/>
      <c r="D525" s="385"/>
      <c r="E525" s="385"/>
      <c r="F525" s="385"/>
      <c r="G525" s="385"/>
      <c r="H525" s="385"/>
      <c r="I525" s="385"/>
      <c r="J525" s="385"/>
      <c r="K525" s="385"/>
      <c r="L525" s="385"/>
      <c r="M525" s="385"/>
      <c r="N525" s="385"/>
      <c r="O525" s="385"/>
      <c r="P525" s="385"/>
      <c r="Q525" s="385"/>
      <c r="R525" s="385"/>
      <c r="S525" s="385"/>
      <c r="T525" s="385"/>
      <c r="U525" s="385"/>
      <c r="V525" s="385"/>
      <c r="W525" s="385"/>
      <c r="X525" s="385"/>
      <c r="Y525" s="385"/>
      <c r="Z525" s="385"/>
    </row>
    <row r="526" spans="1:26" ht="12.75" customHeight="1">
      <c r="A526" s="385"/>
      <c r="B526" s="385"/>
      <c r="C526" s="475"/>
      <c r="D526" s="385"/>
      <c r="E526" s="385"/>
      <c r="F526" s="385"/>
      <c r="G526" s="385"/>
      <c r="H526" s="385"/>
      <c r="I526" s="385"/>
      <c r="J526" s="385"/>
      <c r="K526" s="385"/>
      <c r="L526" s="385"/>
      <c r="M526" s="385"/>
      <c r="N526" s="385"/>
      <c r="O526" s="385"/>
      <c r="P526" s="385"/>
      <c r="Q526" s="385"/>
      <c r="R526" s="385"/>
      <c r="S526" s="385"/>
      <c r="T526" s="385"/>
      <c r="U526" s="385"/>
      <c r="V526" s="385"/>
      <c r="W526" s="385"/>
      <c r="X526" s="385"/>
      <c r="Y526" s="385"/>
      <c r="Z526" s="385"/>
    </row>
    <row r="527" spans="1:26" ht="12.75" customHeight="1">
      <c r="A527" s="385"/>
      <c r="B527" s="385"/>
      <c r="C527" s="475"/>
      <c r="D527" s="385"/>
      <c r="E527" s="385"/>
      <c r="F527" s="385"/>
      <c r="G527" s="385"/>
      <c r="H527" s="385"/>
      <c r="I527" s="385"/>
      <c r="J527" s="385"/>
      <c r="K527" s="385"/>
      <c r="L527" s="385"/>
      <c r="M527" s="385"/>
      <c r="N527" s="385"/>
      <c r="O527" s="385"/>
      <c r="P527" s="385"/>
      <c r="Q527" s="385"/>
      <c r="R527" s="385"/>
      <c r="S527" s="385"/>
      <c r="T527" s="385"/>
      <c r="U527" s="385"/>
      <c r="V527" s="385"/>
      <c r="W527" s="385"/>
      <c r="X527" s="385"/>
      <c r="Y527" s="385"/>
      <c r="Z527" s="385"/>
    </row>
    <row r="528" spans="1:26" ht="12.75" customHeight="1">
      <c r="A528" s="385"/>
      <c r="B528" s="385"/>
      <c r="C528" s="475"/>
      <c r="D528" s="385"/>
      <c r="E528" s="385"/>
      <c r="F528" s="385"/>
      <c r="G528" s="385"/>
      <c r="H528" s="385"/>
      <c r="I528" s="385"/>
      <c r="J528" s="385"/>
      <c r="K528" s="385"/>
      <c r="L528" s="385"/>
      <c r="M528" s="385"/>
      <c r="N528" s="385"/>
      <c r="O528" s="385"/>
      <c r="P528" s="385"/>
      <c r="Q528" s="385"/>
      <c r="R528" s="385"/>
      <c r="S528" s="385"/>
      <c r="T528" s="385"/>
      <c r="U528" s="385"/>
      <c r="V528" s="385"/>
      <c r="W528" s="385"/>
      <c r="X528" s="385"/>
      <c r="Y528" s="385"/>
      <c r="Z528" s="385"/>
    </row>
    <row r="529" spans="1:26" ht="12.75" customHeight="1">
      <c r="A529" s="385"/>
      <c r="B529" s="385"/>
      <c r="C529" s="475"/>
      <c r="D529" s="385"/>
      <c r="E529" s="385"/>
      <c r="F529" s="385"/>
      <c r="G529" s="385"/>
      <c r="H529" s="385"/>
      <c r="I529" s="385"/>
      <c r="J529" s="385"/>
      <c r="K529" s="385"/>
      <c r="L529" s="385"/>
      <c r="M529" s="385"/>
      <c r="N529" s="385"/>
      <c r="O529" s="385"/>
      <c r="P529" s="385"/>
      <c r="Q529" s="385"/>
      <c r="R529" s="385"/>
      <c r="S529" s="385"/>
      <c r="T529" s="385"/>
      <c r="U529" s="385"/>
      <c r="V529" s="385"/>
      <c r="W529" s="385"/>
      <c r="X529" s="385"/>
      <c r="Y529" s="385"/>
      <c r="Z529" s="385"/>
    </row>
    <row r="530" spans="1:26" ht="12.75" customHeight="1">
      <c r="A530" s="385"/>
      <c r="B530" s="385"/>
      <c r="C530" s="475"/>
      <c r="D530" s="385"/>
      <c r="E530" s="385"/>
      <c r="F530" s="385"/>
      <c r="G530" s="385"/>
      <c r="H530" s="385"/>
      <c r="I530" s="385"/>
      <c r="J530" s="385"/>
      <c r="K530" s="385"/>
      <c r="L530" s="385"/>
      <c r="M530" s="385"/>
      <c r="N530" s="385"/>
      <c r="O530" s="385"/>
      <c r="P530" s="385"/>
      <c r="Q530" s="385"/>
      <c r="R530" s="385"/>
      <c r="S530" s="385"/>
      <c r="T530" s="385"/>
      <c r="U530" s="385"/>
      <c r="V530" s="385"/>
      <c r="W530" s="385"/>
      <c r="X530" s="385"/>
      <c r="Y530" s="385"/>
      <c r="Z530" s="385"/>
    </row>
    <row r="531" spans="1:26" ht="12.75" customHeight="1">
      <c r="A531" s="385"/>
      <c r="B531" s="385"/>
      <c r="C531" s="475"/>
      <c r="D531" s="385"/>
      <c r="E531" s="385"/>
      <c r="F531" s="385"/>
      <c r="G531" s="385"/>
      <c r="H531" s="385"/>
      <c r="I531" s="385"/>
      <c r="J531" s="385"/>
      <c r="K531" s="385"/>
      <c r="L531" s="385"/>
      <c r="M531" s="385"/>
      <c r="N531" s="385"/>
      <c r="O531" s="385"/>
      <c r="P531" s="385"/>
      <c r="Q531" s="385"/>
      <c r="R531" s="385"/>
      <c r="S531" s="385"/>
      <c r="T531" s="385"/>
      <c r="U531" s="385"/>
      <c r="V531" s="385"/>
      <c r="W531" s="385"/>
      <c r="X531" s="385"/>
      <c r="Y531" s="385"/>
      <c r="Z531" s="385"/>
    </row>
    <row r="532" spans="1:26" ht="12.75" customHeight="1">
      <c r="A532" s="385"/>
      <c r="B532" s="385"/>
      <c r="C532" s="475"/>
      <c r="D532" s="385"/>
      <c r="E532" s="385"/>
      <c r="F532" s="385"/>
      <c r="G532" s="385"/>
      <c r="H532" s="385"/>
      <c r="I532" s="385"/>
      <c r="J532" s="385"/>
      <c r="K532" s="385"/>
      <c r="L532" s="385"/>
      <c r="M532" s="385"/>
      <c r="N532" s="385"/>
      <c r="O532" s="385"/>
      <c r="P532" s="385"/>
      <c r="Q532" s="385"/>
      <c r="R532" s="385"/>
      <c r="S532" s="385"/>
      <c r="T532" s="385"/>
      <c r="U532" s="385"/>
      <c r="V532" s="385"/>
      <c r="W532" s="385"/>
      <c r="X532" s="385"/>
      <c r="Y532" s="385"/>
      <c r="Z532" s="385"/>
    </row>
    <row r="533" spans="1:26" ht="12.75" customHeight="1">
      <c r="A533" s="385"/>
      <c r="B533" s="385"/>
      <c r="C533" s="475"/>
      <c r="D533" s="385"/>
      <c r="E533" s="385"/>
      <c r="F533" s="385"/>
      <c r="G533" s="385"/>
      <c r="H533" s="385"/>
      <c r="I533" s="385"/>
      <c r="J533" s="385"/>
      <c r="K533" s="385"/>
      <c r="L533" s="385"/>
      <c r="M533" s="385"/>
      <c r="N533" s="385"/>
      <c r="O533" s="385"/>
      <c r="P533" s="385"/>
      <c r="Q533" s="385"/>
      <c r="R533" s="385"/>
      <c r="S533" s="385"/>
      <c r="T533" s="385"/>
      <c r="U533" s="385"/>
      <c r="V533" s="385"/>
      <c r="W533" s="385"/>
      <c r="X533" s="385"/>
      <c r="Y533" s="385"/>
      <c r="Z533" s="385"/>
    </row>
    <row r="534" spans="1:26" ht="12.75" customHeight="1">
      <c r="A534" s="385"/>
      <c r="B534" s="385"/>
      <c r="C534" s="475"/>
      <c r="D534" s="385"/>
      <c r="E534" s="385"/>
      <c r="F534" s="385"/>
      <c r="G534" s="385"/>
      <c r="H534" s="385"/>
      <c r="I534" s="385"/>
      <c r="J534" s="385"/>
      <c r="K534" s="385"/>
      <c r="L534" s="385"/>
      <c r="M534" s="385"/>
      <c r="N534" s="385"/>
      <c r="O534" s="385"/>
      <c r="P534" s="385"/>
      <c r="Q534" s="385"/>
      <c r="R534" s="385"/>
      <c r="S534" s="385"/>
      <c r="T534" s="385"/>
      <c r="U534" s="385"/>
      <c r="V534" s="385"/>
      <c r="W534" s="385"/>
      <c r="X534" s="385"/>
      <c r="Y534" s="385"/>
      <c r="Z534" s="385"/>
    </row>
    <row r="535" spans="1:26" ht="12.75" customHeight="1">
      <c r="A535" s="385"/>
      <c r="B535" s="385"/>
      <c r="C535" s="475"/>
      <c r="D535" s="385"/>
      <c r="E535" s="385"/>
      <c r="F535" s="385"/>
      <c r="G535" s="385"/>
      <c r="H535" s="385"/>
      <c r="I535" s="385"/>
      <c r="J535" s="385"/>
      <c r="K535" s="385"/>
      <c r="L535" s="385"/>
      <c r="M535" s="385"/>
      <c r="N535" s="385"/>
      <c r="O535" s="385"/>
      <c r="P535" s="385"/>
      <c r="Q535" s="385"/>
      <c r="R535" s="385"/>
      <c r="S535" s="385"/>
      <c r="T535" s="385"/>
      <c r="U535" s="385"/>
      <c r="V535" s="385"/>
      <c r="W535" s="385"/>
      <c r="X535" s="385"/>
      <c r="Y535" s="385"/>
      <c r="Z535" s="385"/>
    </row>
    <row r="536" spans="1:26" ht="12.75" customHeight="1">
      <c r="A536" s="385"/>
      <c r="B536" s="385"/>
      <c r="C536" s="475"/>
      <c r="D536" s="385"/>
      <c r="E536" s="385"/>
      <c r="F536" s="385"/>
      <c r="G536" s="385"/>
      <c r="H536" s="385"/>
      <c r="I536" s="385"/>
      <c r="J536" s="385"/>
      <c r="K536" s="385"/>
      <c r="L536" s="385"/>
      <c r="M536" s="385"/>
      <c r="N536" s="385"/>
      <c r="O536" s="385"/>
      <c r="P536" s="385"/>
      <c r="Q536" s="385"/>
      <c r="R536" s="385"/>
      <c r="S536" s="385"/>
      <c r="T536" s="385"/>
      <c r="U536" s="385"/>
      <c r="V536" s="385"/>
      <c r="W536" s="385"/>
      <c r="X536" s="385"/>
      <c r="Y536" s="385"/>
      <c r="Z536" s="385"/>
    </row>
    <row r="537" spans="1:26" ht="12.75" customHeight="1">
      <c r="A537" s="385"/>
      <c r="B537" s="385"/>
      <c r="C537" s="475"/>
      <c r="D537" s="385"/>
      <c r="E537" s="385"/>
      <c r="F537" s="385"/>
      <c r="G537" s="385"/>
      <c r="H537" s="385"/>
      <c r="I537" s="385"/>
      <c r="J537" s="385"/>
      <c r="K537" s="385"/>
      <c r="L537" s="385"/>
      <c r="M537" s="385"/>
      <c r="N537" s="385"/>
      <c r="O537" s="385"/>
      <c r="P537" s="385"/>
      <c r="Q537" s="385"/>
      <c r="R537" s="385"/>
      <c r="S537" s="385"/>
      <c r="T537" s="385"/>
      <c r="U537" s="385"/>
      <c r="V537" s="385"/>
      <c r="W537" s="385"/>
      <c r="X537" s="385"/>
      <c r="Y537" s="385"/>
      <c r="Z537" s="385"/>
    </row>
    <row r="538" spans="1:26" ht="12.75" customHeight="1">
      <c r="A538" s="385"/>
      <c r="B538" s="385"/>
      <c r="C538" s="475"/>
      <c r="D538" s="385"/>
      <c r="E538" s="385"/>
      <c r="F538" s="385"/>
      <c r="G538" s="385"/>
      <c r="H538" s="385"/>
      <c r="I538" s="385"/>
      <c r="J538" s="385"/>
      <c r="K538" s="385"/>
      <c r="L538" s="385"/>
      <c r="M538" s="385"/>
      <c r="N538" s="385"/>
      <c r="O538" s="385"/>
      <c r="P538" s="385"/>
      <c r="Q538" s="385"/>
      <c r="R538" s="385"/>
      <c r="S538" s="385"/>
      <c r="T538" s="385"/>
      <c r="U538" s="385"/>
      <c r="V538" s="385"/>
      <c r="W538" s="385"/>
      <c r="X538" s="385"/>
      <c r="Y538" s="385"/>
      <c r="Z538" s="385"/>
    </row>
    <row r="539" spans="1:26" ht="12.75" customHeight="1">
      <c r="A539" s="385"/>
      <c r="B539" s="385"/>
      <c r="C539" s="475"/>
      <c r="D539" s="385"/>
      <c r="E539" s="385"/>
      <c r="F539" s="385"/>
      <c r="G539" s="385"/>
      <c r="H539" s="385"/>
      <c r="I539" s="385"/>
      <c r="J539" s="385"/>
      <c r="K539" s="385"/>
      <c r="L539" s="385"/>
      <c r="M539" s="385"/>
      <c r="N539" s="385"/>
      <c r="O539" s="385"/>
      <c r="P539" s="385"/>
      <c r="Q539" s="385"/>
      <c r="R539" s="385"/>
      <c r="S539" s="385"/>
      <c r="T539" s="385"/>
      <c r="U539" s="385"/>
      <c r="V539" s="385"/>
      <c r="W539" s="385"/>
      <c r="X539" s="385"/>
      <c r="Y539" s="385"/>
      <c r="Z539" s="385"/>
    </row>
    <row r="540" spans="1:26" ht="12.75" customHeight="1">
      <c r="A540" s="385"/>
      <c r="B540" s="385"/>
      <c r="C540" s="475"/>
      <c r="D540" s="385"/>
      <c r="E540" s="385"/>
      <c r="F540" s="385"/>
      <c r="G540" s="385"/>
      <c r="H540" s="385"/>
      <c r="I540" s="385"/>
      <c r="J540" s="385"/>
      <c r="K540" s="385"/>
      <c r="L540" s="385"/>
      <c r="M540" s="385"/>
      <c r="N540" s="385"/>
      <c r="O540" s="385"/>
      <c r="P540" s="385"/>
      <c r="Q540" s="385"/>
      <c r="R540" s="385"/>
      <c r="S540" s="385"/>
      <c r="T540" s="385"/>
      <c r="U540" s="385"/>
      <c r="V540" s="385"/>
      <c r="W540" s="385"/>
      <c r="X540" s="385"/>
      <c r="Y540" s="385"/>
      <c r="Z540" s="385"/>
    </row>
    <row r="541" spans="1:26" ht="12.75" customHeight="1">
      <c r="A541" s="385"/>
      <c r="B541" s="385"/>
      <c r="C541" s="475"/>
      <c r="D541" s="385"/>
      <c r="E541" s="385"/>
      <c r="F541" s="385"/>
      <c r="G541" s="385"/>
      <c r="H541" s="385"/>
      <c r="I541" s="385"/>
      <c r="J541" s="385"/>
      <c r="K541" s="385"/>
      <c r="L541" s="385"/>
      <c r="M541" s="385"/>
      <c r="N541" s="385"/>
      <c r="O541" s="385"/>
      <c r="P541" s="385"/>
      <c r="Q541" s="385"/>
      <c r="R541" s="385"/>
      <c r="S541" s="385"/>
      <c r="T541" s="385"/>
      <c r="U541" s="385"/>
      <c r="V541" s="385"/>
      <c r="W541" s="385"/>
      <c r="X541" s="385"/>
      <c r="Y541" s="385"/>
      <c r="Z541" s="385"/>
    </row>
    <row r="542" spans="1:26" ht="12.75" customHeight="1">
      <c r="A542" s="385"/>
      <c r="B542" s="385"/>
      <c r="C542" s="475"/>
      <c r="D542" s="385"/>
      <c r="E542" s="385"/>
      <c r="F542" s="385"/>
      <c r="G542" s="385"/>
      <c r="H542" s="385"/>
      <c r="I542" s="385"/>
      <c r="J542" s="385"/>
      <c r="K542" s="385"/>
      <c r="L542" s="385"/>
      <c r="M542" s="385"/>
      <c r="N542" s="385"/>
      <c r="O542" s="385"/>
      <c r="P542" s="385"/>
      <c r="Q542" s="385"/>
      <c r="R542" s="385"/>
      <c r="S542" s="385"/>
      <c r="T542" s="385"/>
      <c r="U542" s="385"/>
      <c r="V542" s="385"/>
      <c r="W542" s="385"/>
      <c r="X542" s="385"/>
      <c r="Y542" s="385"/>
      <c r="Z542" s="385"/>
    </row>
    <row r="543" spans="1:26" ht="12.75" customHeight="1">
      <c r="A543" s="385"/>
      <c r="B543" s="385"/>
      <c r="C543" s="475"/>
      <c r="D543" s="385"/>
      <c r="E543" s="385"/>
      <c r="F543" s="385"/>
      <c r="G543" s="385"/>
      <c r="H543" s="385"/>
      <c r="I543" s="385"/>
      <c r="J543" s="385"/>
      <c r="K543" s="385"/>
      <c r="L543" s="385"/>
      <c r="M543" s="385"/>
      <c r="N543" s="385"/>
      <c r="O543" s="385"/>
      <c r="P543" s="385"/>
      <c r="Q543" s="385"/>
      <c r="R543" s="385"/>
      <c r="S543" s="385"/>
      <c r="T543" s="385"/>
      <c r="U543" s="385"/>
      <c r="V543" s="385"/>
      <c r="W543" s="385"/>
      <c r="X543" s="385"/>
      <c r="Y543" s="385"/>
      <c r="Z543" s="385"/>
    </row>
    <row r="544" spans="1:26" ht="12.75" customHeight="1">
      <c r="A544" s="385"/>
      <c r="B544" s="385"/>
      <c r="C544" s="475"/>
      <c r="D544" s="385"/>
      <c r="E544" s="385"/>
      <c r="F544" s="385"/>
      <c r="G544" s="385"/>
      <c r="H544" s="385"/>
      <c r="I544" s="385"/>
      <c r="J544" s="385"/>
      <c r="K544" s="385"/>
      <c r="L544" s="385"/>
      <c r="M544" s="385"/>
      <c r="N544" s="385"/>
      <c r="O544" s="385"/>
      <c r="P544" s="385"/>
      <c r="Q544" s="385"/>
      <c r="R544" s="385"/>
      <c r="S544" s="385"/>
      <c r="T544" s="385"/>
      <c r="U544" s="385"/>
      <c r="V544" s="385"/>
      <c r="W544" s="385"/>
      <c r="X544" s="385"/>
      <c r="Y544" s="385"/>
      <c r="Z544" s="385"/>
    </row>
    <row r="545" spans="1:26" ht="12.75" customHeight="1">
      <c r="A545" s="385"/>
      <c r="B545" s="385"/>
      <c r="C545" s="475"/>
      <c r="D545" s="385"/>
      <c r="E545" s="385"/>
      <c r="F545" s="385"/>
      <c r="G545" s="385"/>
      <c r="H545" s="385"/>
      <c r="I545" s="385"/>
      <c r="J545" s="385"/>
      <c r="K545" s="385"/>
      <c r="L545" s="385"/>
      <c r="M545" s="385"/>
      <c r="N545" s="385"/>
      <c r="O545" s="385"/>
      <c r="P545" s="385"/>
      <c r="Q545" s="385"/>
      <c r="R545" s="385"/>
      <c r="S545" s="385"/>
      <c r="T545" s="385"/>
      <c r="U545" s="385"/>
      <c r="V545" s="385"/>
      <c r="W545" s="385"/>
      <c r="X545" s="385"/>
      <c r="Y545" s="385"/>
      <c r="Z545" s="385"/>
    </row>
    <row r="546" spans="1:26" ht="12.75" customHeight="1">
      <c r="A546" s="385"/>
      <c r="B546" s="385"/>
      <c r="C546" s="475"/>
      <c r="D546" s="385"/>
      <c r="E546" s="385"/>
      <c r="F546" s="385"/>
      <c r="G546" s="385"/>
      <c r="H546" s="385"/>
      <c r="I546" s="385"/>
      <c r="J546" s="385"/>
      <c r="K546" s="385"/>
      <c r="L546" s="385"/>
      <c r="M546" s="385"/>
      <c r="N546" s="385"/>
      <c r="O546" s="385"/>
      <c r="P546" s="385"/>
      <c r="Q546" s="385"/>
      <c r="R546" s="385"/>
      <c r="S546" s="385"/>
      <c r="T546" s="385"/>
      <c r="U546" s="385"/>
      <c r="V546" s="385"/>
      <c r="W546" s="385"/>
      <c r="X546" s="385"/>
      <c r="Y546" s="385"/>
      <c r="Z546" s="385"/>
    </row>
    <row r="547" spans="1:26" ht="12.75" customHeight="1">
      <c r="A547" s="385"/>
      <c r="B547" s="385"/>
      <c r="C547" s="475"/>
      <c r="D547" s="385"/>
      <c r="E547" s="385"/>
      <c r="F547" s="385"/>
      <c r="G547" s="385"/>
      <c r="H547" s="385"/>
      <c r="I547" s="385"/>
      <c r="J547" s="385"/>
      <c r="K547" s="385"/>
      <c r="L547" s="385"/>
      <c r="M547" s="385"/>
      <c r="N547" s="385"/>
      <c r="O547" s="385"/>
      <c r="P547" s="385"/>
      <c r="Q547" s="385"/>
      <c r="R547" s="385"/>
      <c r="S547" s="385"/>
      <c r="T547" s="385"/>
      <c r="U547" s="385"/>
      <c r="V547" s="385"/>
      <c r="W547" s="385"/>
      <c r="X547" s="385"/>
      <c r="Y547" s="385"/>
      <c r="Z547" s="385"/>
    </row>
    <row r="548" spans="1:26" ht="12.75" customHeight="1">
      <c r="A548" s="385"/>
      <c r="B548" s="385"/>
      <c r="C548" s="475"/>
      <c r="D548" s="385"/>
      <c r="E548" s="385"/>
      <c r="F548" s="385"/>
      <c r="G548" s="385"/>
      <c r="H548" s="385"/>
      <c r="I548" s="385"/>
      <c r="J548" s="385"/>
      <c r="K548" s="385"/>
      <c r="L548" s="385"/>
      <c r="M548" s="385"/>
      <c r="N548" s="385"/>
      <c r="O548" s="385"/>
      <c r="P548" s="385"/>
      <c r="Q548" s="385"/>
      <c r="R548" s="385"/>
      <c r="S548" s="385"/>
      <c r="T548" s="385"/>
      <c r="U548" s="385"/>
      <c r="V548" s="385"/>
      <c r="W548" s="385"/>
      <c r="X548" s="385"/>
      <c r="Y548" s="385"/>
      <c r="Z548" s="385"/>
    </row>
    <row r="549" spans="1:26" ht="12.75" customHeight="1">
      <c r="A549" s="385"/>
      <c r="B549" s="385"/>
      <c r="C549" s="475"/>
      <c r="D549" s="385"/>
      <c r="E549" s="385"/>
      <c r="F549" s="385"/>
      <c r="G549" s="385"/>
      <c r="H549" s="385"/>
      <c r="I549" s="385"/>
      <c r="J549" s="385"/>
      <c r="K549" s="385"/>
      <c r="L549" s="385"/>
      <c r="M549" s="385"/>
      <c r="N549" s="385"/>
      <c r="O549" s="385"/>
      <c r="P549" s="385"/>
      <c r="Q549" s="385"/>
      <c r="R549" s="385"/>
      <c r="S549" s="385"/>
      <c r="T549" s="385"/>
      <c r="U549" s="385"/>
      <c r="V549" s="385"/>
      <c r="W549" s="385"/>
      <c r="X549" s="385"/>
      <c r="Y549" s="385"/>
      <c r="Z549" s="385"/>
    </row>
    <row r="550" spans="1:26" ht="12.75" customHeight="1">
      <c r="A550" s="385"/>
      <c r="B550" s="385"/>
      <c r="C550" s="475"/>
      <c r="D550" s="385"/>
      <c r="E550" s="385"/>
      <c r="F550" s="385"/>
      <c r="G550" s="385"/>
      <c r="H550" s="385"/>
      <c r="I550" s="385"/>
      <c r="J550" s="385"/>
      <c r="K550" s="385"/>
      <c r="L550" s="385"/>
      <c r="M550" s="385"/>
      <c r="N550" s="385"/>
      <c r="O550" s="385"/>
      <c r="P550" s="385"/>
      <c r="Q550" s="385"/>
      <c r="R550" s="385"/>
      <c r="S550" s="385"/>
      <c r="T550" s="385"/>
      <c r="U550" s="385"/>
      <c r="V550" s="385"/>
      <c r="W550" s="385"/>
      <c r="X550" s="385"/>
      <c r="Y550" s="385"/>
      <c r="Z550" s="385"/>
    </row>
    <row r="551" spans="1:26" ht="12.75" customHeight="1">
      <c r="A551" s="385"/>
      <c r="B551" s="385"/>
      <c r="C551" s="475"/>
      <c r="D551" s="385"/>
      <c r="E551" s="385"/>
      <c r="F551" s="385"/>
      <c r="G551" s="385"/>
      <c r="H551" s="385"/>
      <c r="I551" s="385"/>
      <c r="J551" s="385"/>
      <c r="K551" s="385"/>
      <c r="L551" s="385"/>
      <c r="M551" s="385"/>
      <c r="N551" s="385"/>
      <c r="O551" s="385"/>
      <c r="P551" s="385"/>
      <c r="Q551" s="385"/>
      <c r="R551" s="385"/>
      <c r="S551" s="385"/>
      <c r="T551" s="385"/>
      <c r="U551" s="385"/>
      <c r="V551" s="385"/>
      <c r="W551" s="385"/>
      <c r="X551" s="385"/>
      <c r="Y551" s="385"/>
      <c r="Z551" s="385"/>
    </row>
    <row r="552" spans="1:26" ht="12.75" customHeight="1">
      <c r="A552" s="385"/>
      <c r="B552" s="385"/>
      <c r="C552" s="475"/>
      <c r="D552" s="385"/>
      <c r="E552" s="385"/>
      <c r="F552" s="385"/>
      <c r="G552" s="385"/>
      <c r="H552" s="385"/>
      <c r="I552" s="385"/>
      <c r="J552" s="385"/>
      <c r="K552" s="385"/>
      <c r="L552" s="385"/>
      <c r="M552" s="385"/>
      <c r="N552" s="385"/>
      <c r="O552" s="385"/>
      <c r="P552" s="385"/>
      <c r="Q552" s="385"/>
      <c r="R552" s="385"/>
      <c r="S552" s="385"/>
      <c r="T552" s="385"/>
      <c r="U552" s="385"/>
      <c r="V552" s="385"/>
      <c r="W552" s="385"/>
      <c r="X552" s="385"/>
      <c r="Y552" s="385"/>
      <c r="Z552" s="385"/>
    </row>
    <row r="553" spans="1:26" ht="12.75" customHeight="1">
      <c r="A553" s="385"/>
      <c r="B553" s="385"/>
      <c r="C553" s="475"/>
      <c r="D553" s="385"/>
      <c r="E553" s="385"/>
      <c r="F553" s="385"/>
      <c r="G553" s="385"/>
      <c r="H553" s="385"/>
      <c r="I553" s="385"/>
      <c r="J553" s="385"/>
      <c r="K553" s="385"/>
      <c r="L553" s="385"/>
      <c r="M553" s="385"/>
      <c r="N553" s="385"/>
      <c r="O553" s="385"/>
      <c r="P553" s="385"/>
      <c r="Q553" s="385"/>
      <c r="R553" s="385"/>
      <c r="S553" s="385"/>
      <c r="T553" s="385"/>
      <c r="U553" s="385"/>
      <c r="V553" s="385"/>
      <c r="W553" s="385"/>
      <c r="X553" s="385"/>
      <c r="Y553" s="385"/>
      <c r="Z553" s="385"/>
    </row>
    <row r="554" spans="1:26" ht="12.75" customHeight="1">
      <c r="A554" s="385"/>
      <c r="B554" s="385"/>
      <c r="C554" s="475"/>
      <c r="D554" s="385"/>
      <c r="E554" s="385"/>
      <c r="F554" s="385"/>
      <c r="G554" s="385"/>
      <c r="H554" s="385"/>
      <c r="I554" s="385"/>
      <c r="J554" s="385"/>
      <c r="K554" s="385"/>
      <c r="L554" s="385"/>
      <c r="M554" s="385"/>
      <c r="N554" s="385"/>
      <c r="O554" s="385"/>
      <c r="P554" s="385"/>
      <c r="Q554" s="385"/>
      <c r="R554" s="385"/>
      <c r="S554" s="385"/>
      <c r="T554" s="385"/>
      <c r="U554" s="385"/>
      <c r="V554" s="385"/>
      <c r="W554" s="385"/>
      <c r="X554" s="385"/>
      <c r="Y554" s="385"/>
      <c r="Z554" s="385"/>
    </row>
    <row r="555" spans="1:26" ht="12.75" customHeight="1">
      <c r="A555" s="385"/>
      <c r="B555" s="385"/>
      <c r="C555" s="475"/>
      <c r="D555" s="385"/>
      <c r="E555" s="385"/>
      <c r="F555" s="385"/>
      <c r="G555" s="385"/>
      <c r="H555" s="385"/>
      <c r="I555" s="385"/>
      <c r="J555" s="385"/>
      <c r="K555" s="385"/>
      <c r="L555" s="385"/>
      <c r="M555" s="385"/>
      <c r="N555" s="385"/>
      <c r="O555" s="385"/>
      <c r="P555" s="385"/>
      <c r="Q555" s="385"/>
      <c r="R555" s="385"/>
      <c r="S555" s="385"/>
      <c r="T555" s="385"/>
      <c r="U555" s="385"/>
      <c r="V555" s="385"/>
      <c r="W555" s="385"/>
      <c r="X555" s="385"/>
      <c r="Y555" s="385"/>
      <c r="Z555" s="385"/>
    </row>
    <row r="556" spans="1:26" ht="12.75" customHeight="1">
      <c r="A556" s="385"/>
      <c r="B556" s="385"/>
      <c r="C556" s="475"/>
      <c r="D556" s="385"/>
      <c r="E556" s="385"/>
      <c r="F556" s="385"/>
      <c r="G556" s="385"/>
      <c r="H556" s="385"/>
      <c r="I556" s="385"/>
      <c r="J556" s="385"/>
      <c r="K556" s="385"/>
      <c r="L556" s="385"/>
      <c r="M556" s="385"/>
      <c r="N556" s="385"/>
      <c r="O556" s="385"/>
      <c r="P556" s="385"/>
      <c r="Q556" s="385"/>
      <c r="R556" s="385"/>
      <c r="S556" s="385"/>
      <c r="T556" s="385"/>
      <c r="U556" s="385"/>
      <c r="V556" s="385"/>
      <c r="W556" s="385"/>
      <c r="X556" s="385"/>
      <c r="Y556" s="385"/>
      <c r="Z556" s="385"/>
    </row>
    <row r="557" spans="1:26" ht="12.75" customHeight="1">
      <c r="A557" s="385"/>
      <c r="B557" s="385"/>
      <c r="C557" s="475"/>
      <c r="D557" s="385"/>
      <c r="E557" s="385"/>
      <c r="F557" s="385"/>
      <c r="G557" s="385"/>
      <c r="H557" s="385"/>
      <c r="I557" s="385"/>
      <c r="J557" s="385"/>
      <c r="K557" s="385"/>
      <c r="L557" s="385"/>
      <c r="M557" s="385"/>
      <c r="N557" s="385"/>
      <c r="O557" s="385"/>
      <c r="P557" s="385"/>
      <c r="Q557" s="385"/>
      <c r="R557" s="385"/>
      <c r="S557" s="385"/>
      <c r="T557" s="385"/>
      <c r="U557" s="385"/>
      <c r="V557" s="385"/>
      <c r="W557" s="385"/>
      <c r="X557" s="385"/>
      <c r="Y557" s="385"/>
      <c r="Z557" s="385"/>
    </row>
    <row r="558" spans="1:26" ht="12.75" customHeight="1">
      <c r="A558" s="385"/>
      <c r="B558" s="385"/>
      <c r="C558" s="475"/>
      <c r="D558" s="385"/>
      <c r="E558" s="385"/>
      <c r="F558" s="385"/>
      <c r="G558" s="385"/>
      <c r="H558" s="385"/>
      <c r="I558" s="385"/>
      <c r="J558" s="385"/>
      <c r="K558" s="385"/>
      <c r="L558" s="385"/>
      <c r="M558" s="385"/>
      <c r="N558" s="385"/>
      <c r="O558" s="385"/>
      <c r="P558" s="385"/>
      <c r="Q558" s="385"/>
      <c r="R558" s="385"/>
      <c r="S558" s="385"/>
      <c r="T558" s="385"/>
      <c r="U558" s="385"/>
      <c r="V558" s="385"/>
      <c r="W558" s="385"/>
      <c r="X558" s="385"/>
      <c r="Y558" s="385"/>
      <c r="Z558" s="385"/>
    </row>
    <row r="559" spans="1:26" ht="12.75" customHeight="1">
      <c r="A559" s="385"/>
      <c r="B559" s="385"/>
      <c r="C559" s="475"/>
      <c r="D559" s="385"/>
      <c r="E559" s="385"/>
      <c r="F559" s="385"/>
      <c r="G559" s="385"/>
      <c r="H559" s="385"/>
      <c r="I559" s="385"/>
      <c r="J559" s="385"/>
      <c r="K559" s="385"/>
      <c r="L559" s="385"/>
      <c r="M559" s="385"/>
      <c r="N559" s="385"/>
      <c r="O559" s="385"/>
      <c r="P559" s="385"/>
      <c r="Q559" s="385"/>
      <c r="R559" s="385"/>
      <c r="S559" s="385"/>
      <c r="T559" s="385"/>
      <c r="U559" s="385"/>
      <c r="V559" s="385"/>
      <c r="W559" s="385"/>
      <c r="X559" s="385"/>
      <c r="Y559" s="385"/>
      <c r="Z559" s="385"/>
    </row>
    <row r="560" spans="1:26" ht="12.75" customHeight="1">
      <c r="A560" s="385"/>
      <c r="B560" s="385"/>
      <c r="C560" s="475"/>
      <c r="D560" s="385"/>
      <c r="E560" s="385"/>
      <c r="F560" s="385"/>
      <c r="G560" s="385"/>
      <c r="H560" s="385"/>
      <c r="I560" s="385"/>
      <c r="J560" s="385"/>
      <c r="K560" s="385"/>
      <c r="L560" s="385"/>
      <c r="M560" s="385"/>
      <c r="N560" s="385"/>
      <c r="O560" s="385"/>
      <c r="P560" s="385"/>
      <c r="Q560" s="385"/>
      <c r="R560" s="385"/>
      <c r="S560" s="385"/>
      <c r="T560" s="385"/>
      <c r="U560" s="385"/>
      <c r="V560" s="385"/>
      <c r="W560" s="385"/>
      <c r="X560" s="385"/>
      <c r="Y560" s="385"/>
      <c r="Z560" s="385"/>
    </row>
    <row r="561" spans="1:26" ht="12.75" customHeight="1">
      <c r="A561" s="385"/>
      <c r="B561" s="385"/>
      <c r="C561" s="475"/>
      <c r="D561" s="385"/>
      <c r="E561" s="385"/>
      <c r="F561" s="385"/>
      <c r="G561" s="385"/>
      <c r="H561" s="385"/>
      <c r="I561" s="385"/>
      <c r="J561" s="385"/>
      <c r="K561" s="385"/>
      <c r="L561" s="385"/>
      <c r="M561" s="385"/>
      <c r="N561" s="385"/>
      <c r="O561" s="385"/>
      <c r="P561" s="385"/>
      <c r="Q561" s="385"/>
      <c r="R561" s="385"/>
      <c r="S561" s="385"/>
      <c r="T561" s="385"/>
      <c r="U561" s="385"/>
      <c r="V561" s="385"/>
      <c r="W561" s="385"/>
      <c r="X561" s="385"/>
      <c r="Y561" s="385"/>
      <c r="Z561" s="385"/>
    </row>
    <row r="562" spans="1:26" ht="12.75" customHeight="1">
      <c r="A562" s="385"/>
      <c r="B562" s="385"/>
      <c r="C562" s="475"/>
      <c r="D562" s="385"/>
      <c r="E562" s="385"/>
      <c r="F562" s="385"/>
      <c r="G562" s="385"/>
      <c r="H562" s="385"/>
      <c r="I562" s="385"/>
      <c r="J562" s="385"/>
      <c r="K562" s="385"/>
      <c r="L562" s="385"/>
      <c r="M562" s="385"/>
      <c r="N562" s="385"/>
      <c r="O562" s="385"/>
      <c r="P562" s="385"/>
      <c r="Q562" s="385"/>
      <c r="R562" s="385"/>
      <c r="S562" s="385"/>
      <c r="T562" s="385"/>
      <c r="U562" s="385"/>
      <c r="V562" s="385"/>
      <c r="W562" s="385"/>
      <c r="X562" s="385"/>
      <c r="Y562" s="385"/>
      <c r="Z562" s="385"/>
    </row>
    <row r="563" spans="1:26" ht="12.75" customHeight="1">
      <c r="A563" s="385"/>
      <c r="B563" s="385"/>
      <c r="C563" s="475"/>
      <c r="D563" s="385"/>
      <c r="E563" s="385"/>
      <c r="F563" s="385"/>
      <c r="G563" s="385"/>
      <c r="H563" s="385"/>
      <c r="I563" s="385"/>
      <c r="J563" s="385"/>
      <c r="K563" s="385"/>
      <c r="L563" s="385"/>
      <c r="M563" s="385"/>
      <c r="N563" s="385"/>
      <c r="O563" s="385"/>
      <c r="P563" s="385"/>
      <c r="Q563" s="385"/>
      <c r="R563" s="385"/>
      <c r="S563" s="385"/>
      <c r="T563" s="385"/>
      <c r="U563" s="385"/>
      <c r="V563" s="385"/>
      <c r="W563" s="385"/>
      <c r="X563" s="385"/>
      <c r="Y563" s="385"/>
      <c r="Z563" s="385"/>
    </row>
    <row r="564" spans="1:26" ht="12.75" customHeight="1">
      <c r="A564" s="385"/>
      <c r="B564" s="385"/>
      <c r="C564" s="475"/>
      <c r="D564" s="385"/>
      <c r="E564" s="385"/>
      <c r="F564" s="385"/>
      <c r="G564" s="385"/>
      <c r="H564" s="385"/>
      <c r="I564" s="385"/>
      <c r="J564" s="385"/>
      <c r="K564" s="385"/>
      <c r="L564" s="385"/>
      <c r="M564" s="385"/>
      <c r="N564" s="385"/>
      <c r="O564" s="385"/>
      <c r="P564" s="385"/>
      <c r="Q564" s="385"/>
      <c r="R564" s="385"/>
      <c r="S564" s="385"/>
      <c r="T564" s="385"/>
      <c r="U564" s="385"/>
      <c r="V564" s="385"/>
      <c r="W564" s="385"/>
      <c r="X564" s="385"/>
      <c r="Y564" s="385"/>
      <c r="Z564" s="385"/>
    </row>
    <row r="565" spans="1:26" ht="12.75" customHeight="1">
      <c r="A565" s="385"/>
      <c r="B565" s="385"/>
      <c r="C565" s="475"/>
      <c r="D565" s="385"/>
      <c r="E565" s="385"/>
      <c r="F565" s="385"/>
      <c r="G565" s="385"/>
      <c r="H565" s="385"/>
      <c r="I565" s="385"/>
      <c r="J565" s="385"/>
      <c r="K565" s="385"/>
      <c r="L565" s="385"/>
      <c r="M565" s="385"/>
      <c r="N565" s="385"/>
      <c r="O565" s="385"/>
      <c r="P565" s="385"/>
      <c r="Q565" s="385"/>
      <c r="R565" s="385"/>
      <c r="S565" s="385"/>
      <c r="T565" s="385"/>
      <c r="U565" s="385"/>
      <c r="V565" s="385"/>
      <c r="W565" s="385"/>
      <c r="X565" s="385"/>
      <c r="Y565" s="385"/>
      <c r="Z565" s="385"/>
    </row>
    <row r="566" spans="1:26" ht="12.75" customHeight="1">
      <c r="A566" s="385"/>
      <c r="B566" s="385"/>
      <c r="C566" s="475"/>
      <c r="D566" s="385"/>
      <c r="E566" s="385"/>
      <c r="F566" s="385"/>
      <c r="G566" s="385"/>
      <c r="H566" s="385"/>
      <c r="I566" s="385"/>
      <c r="J566" s="385"/>
      <c r="K566" s="385"/>
      <c r="L566" s="385"/>
      <c r="M566" s="385"/>
      <c r="N566" s="385"/>
      <c r="O566" s="385"/>
      <c r="P566" s="385"/>
      <c r="Q566" s="385"/>
      <c r="R566" s="385"/>
      <c r="S566" s="385"/>
      <c r="T566" s="385"/>
      <c r="U566" s="385"/>
      <c r="V566" s="385"/>
      <c r="W566" s="385"/>
      <c r="X566" s="385"/>
      <c r="Y566" s="385"/>
      <c r="Z566" s="385"/>
    </row>
    <row r="567" spans="1:26" ht="12.75" customHeight="1">
      <c r="A567" s="385"/>
      <c r="B567" s="385"/>
      <c r="C567" s="475"/>
      <c r="D567" s="385"/>
      <c r="E567" s="385"/>
      <c r="F567" s="385"/>
      <c r="G567" s="385"/>
      <c r="H567" s="385"/>
      <c r="I567" s="385"/>
      <c r="J567" s="385"/>
      <c r="K567" s="385"/>
      <c r="L567" s="385"/>
      <c r="M567" s="385"/>
      <c r="N567" s="385"/>
      <c r="O567" s="385"/>
      <c r="P567" s="385"/>
      <c r="Q567" s="385"/>
      <c r="R567" s="385"/>
      <c r="S567" s="385"/>
      <c r="T567" s="385"/>
      <c r="U567" s="385"/>
      <c r="V567" s="385"/>
      <c r="W567" s="385"/>
      <c r="X567" s="385"/>
      <c r="Y567" s="385"/>
      <c r="Z567" s="385"/>
    </row>
    <row r="568" spans="1:26" ht="12.75" customHeight="1">
      <c r="A568" s="385"/>
      <c r="B568" s="385"/>
      <c r="C568" s="475"/>
      <c r="D568" s="385"/>
      <c r="E568" s="385"/>
      <c r="F568" s="385"/>
      <c r="G568" s="385"/>
      <c r="H568" s="385"/>
      <c r="I568" s="385"/>
      <c r="J568" s="385"/>
      <c r="K568" s="385"/>
      <c r="L568" s="385"/>
      <c r="M568" s="385"/>
      <c r="N568" s="385"/>
      <c r="O568" s="385"/>
      <c r="P568" s="385"/>
      <c r="Q568" s="385"/>
      <c r="R568" s="385"/>
      <c r="S568" s="385"/>
      <c r="T568" s="385"/>
      <c r="U568" s="385"/>
      <c r="V568" s="385"/>
      <c r="W568" s="385"/>
      <c r="X568" s="385"/>
      <c r="Y568" s="385"/>
      <c r="Z568" s="385"/>
    </row>
    <row r="569" spans="1:26" ht="12.75" customHeight="1">
      <c r="A569" s="385"/>
      <c r="B569" s="385"/>
      <c r="C569" s="475"/>
      <c r="D569" s="385"/>
      <c r="E569" s="385"/>
      <c r="F569" s="385"/>
      <c r="G569" s="385"/>
      <c r="H569" s="385"/>
      <c r="I569" s="385"/>
      <c r="J569" s="385"/>
      <c r="K569" s="385"/>
      <c r="L569" s="385"/>
      <c r="M569" s="385"/>
      <c r="N569" s="385"/>
      <c r="O569" s="385"/>
      <c r="P569" s="385"/>
      <c r="Q569" s="385"/>
      <c r="R569" s="385"/>
      <c r="S569" s="385"/>
      <c r="T569" s="385"/>
      <c r="U569" s="385"/>
      <c r="V569" s="385"/>
      <c r="W569" s="385"/>
      <c r="X569" s="385"/>
      <c r="Y569" s="385"/>
      <c r="Z569" s="385"/>
    </row>
    <row r="570" spans="1:26" ht="12.75" customHeight="1">
      <c r="A570" s="385"/>
      <c r="B570" s="385"/>
      <c r="C570" s="475"/>
      <c r="D570" s="385"/>
      <c r="E570" s="385"/>
      <c r="F570" s="385"/>
      <c r="G570" s="385"/>
      <c r="H570" s="385"/>
      <c r="I570" s="385"/>
      <c r="J570" s="385"/>
      <c r="K570" s="385"/>
      <c r="L570" s="385"/>
      <c r="M570" s="385"/>
      <c r="N570" s="385"/>
      <c r="O570" s="385"/>
      <c r="P570" s="385"/>
      <c r="Q570" s="385"/>
      <c r="R570" s="385"/>
      <c r="S570" s="385"/>
      <c r="T570" s="385"/>
      <c r="U570" s="385"/>
      <c r="V570" s="385"/>
      <c r="W570" s="385"/>
      <c r="X570" s="385"/>
      <c r="Y570" s="385"/>
      <c r="Z570" s="385"/>
    </row>
    <row r="571" spans="1:26" ht="12.75" customHeight="1">
      <c r="A571" s="385"/>
      <c r="B571" s="385"/>
      <c r="C571" s="475"/>
      <c r="D571" s="385"/>
      <c r="E571" s="385"/>
      <c r="F571" s="385"/>
      <c r="G571" s="385"/>
      <c r="H571" s="385"/>
      <c r="I571" s="385"/>
      <c r="J571" s="385"/>
      <c r="K571" s="385"/>
      <c r="L571" s="385"/>
      <c r="M571" s="385"/>
      <c r="N571" s="385"/>
      <c r="O571" s="385"/>
      <c r="P571" s="385"/>
      <c r="Q571" s="385"/>
      <c r="R571" s="385"/>
      <c r="S571" s="385"/>
      <c r="T571" s="385"/>
      <c r="U571" s="385"/>
      <c r="V571" s="385"/>
      <c r="W571" s="385"/>
      <c r="X571" s="385"/>
      <c r="Y571" s="385"/>
      <c r="Z571" s="385"/>
    </row>
    <row r="572" spans="1:26" ht="12.75" customHeight="1">
      <c r="A572" s="385"/>
      <c r="B572" s="385"/>
      <c r="C572" s="475"/>
      <c r="D572" s="385"/>
      <c r="E572" s="385"/>
      <c r="F572" s="385"/>
      <c r="G572" s="385"/>
      <c r="H572" s="385"/>
      <c r="I572" s="385"/>
      <c r="J572" s="385"/>
      <c r="K572" s="385"/>
      <c r="L572" s="385"/>
      <c r="M572" s="385"/>
      <c r="N572" s="385"/>
      <c r="O572" s="385"/>
      <c r="P572" s="385"/>
      <c r="Q572" s="385"/>
      <c r="R572" s="385"/>
      <c r="S572" s="385"/>
      <c r="T572" s="385"/>
      <c r="U572" s="385"/>
      <c r="V572" s="385"/>
      <c r="W572" s="385"/>
      <c r="X572" s="385"/>
      <c r="Y572" s="385"/>
      <c r="Z572" s="385"/>
    </row>
    <row r="573" spans="1:26" ht="12.75" customHeight="1">
      <c r="A573" s="385"/>
      <c r="B573" s="385"/>
      <c r="C573" s="475"/>
      <c r="D573" s="385"/>
      <c r="E573" s="385"/>
      <c r="F573" s="385"/>
      <c r="G573" s="385"/>
      <c r="H573" s="385"/>
      <c r="I573" s="385"/>
      <c r="J573" s="385"/>
      <c r="K573" s="385"/>
      <c r="L573" s="385"/>
      <c r="M573" s="385"/>
      <c r="N573" s="385"/>
      <c r="O573" s="385"/>
      <c r="P573" s="385"/>
      <c r="Q573" s="385"/>
      <c r="R573" s="385"/>
      <c r="S573" s="385"/>
      <c r="T573" s="385"/>
      <c r="U573" s="385"/>
      <c r="V573" s="385"/>
      <c r="W573" s="385"/>
      <c r="X573" s="385"/>
      <c r="Y573" s="385"/>
      <c r="Z573" s="385"/>
    </row>
    <row r="574" spans="1:26" ht="12.75" customHeight="1">
      <c r="A574" s="385"/>
      <c r="B574" s="385"/>
      <c r="C574" s="475"/>
      <c r="D574" s="385"/>
      <c r="E574" s="385"/>
      <c r="F574" s="385"/>
      <c r="G574" s="385"/>
      <c r="H574" s="385"/>
      <c r="I574" s="385"/>
      <c r="J574" s="385"/>
      <c r="K574" s="385"/>
      <c r="L574" s="385"/>
      <c r="M574" s="385"/>
      <c r="N574" s="385"/>
      <c r="O574" s="385"/>
      <c r="P574" s="385"/>
      <c r="Q574" s="385"/>
      <c r="R574" s="385"/>
      <c r="S574" s="385"/>
      <c r="T574" s="385"/>
      <c r="U574" s="385"/>
      <c r="V574" s="385"/>
      <c r="W574" s="385"/>
      <c r="X574" s="385"/>
      <c r="Y574" s="385"/>
      <c r="Z574" s="385"/>
    </row>
    <row r="575" spans="1:26" ht="12.75" customHeight="1">
      <c r="A575" s="385"/>
      <c r="B575" s="385"/>
      <c r="C575" s="475"/>
      <c r="D575" s="385"/>
      <c r="E575" s="385"/>
      <c r="F575" s="385"/>
      <c r="G575" s="385"/>
      <c r="H575" s="385"/>
      <c r="I575" s="385"/>
      <c r="J575" s="385"/>
      <c r="K575" s="385"/>
      <c r="L575" s="385"/>
      <c r="M575" s="385"/>
      <c r="N575" s="385"/>
      <c r="O575" s="385"/>
      <c r="P575" s="385"/>
      <c r="Q575" s="385"/>
      <c r="R575" s="385"/>
      <c r="S575" s="385"/>
      <c r="T575" s="385"/>
      <c r="U575" s="385"/>
      <c r="V575" s="385"/>
      <c r="W575" s="385"/>
      <c r="X575" s="385"/>
      <c r="Y575" s="385"/>
      <c r="Z575" s="385"/>
    </row>
    <row r="576" spans="1:26" ht="12.75" customHeight="1">
      <c r="A576" s="385"/>
      <c r="B576" s="385"/>
      <c r="C576" s="475"/>
      <c r="D576" s="385"/>
      <c r="E576" s="385"/>
      <c r="F576" s="385"/>
      <c r="G576" s="385"/>
      <c r="H576" s="385"/>
      <c r="I576" s="385"/>
      <c r="J576" s="385"/>
      <c r="K576" s="385"/>
      <c r="L576" s="385"/>
      <c r="M576" s="385"/>
      <c r="N576" s="385"/>
      <c r="O576" s="385"/>
      <c r="P576" s="385"/>
      <c r="Q576" s="385"/>
      <c r="R576" s="385"/>
      <c r="S576" s="385"/>
      <c r="T576" s="385"/>
      <c r="U576" s="385"/>
      <c r="V576" s="385"/>
      <c r="W576" s="385"/>
      <c r="X576" s="385"/>
      <c r="Y576" s="385"/>
      <c r="Z576" s="385"/>
    </row>
    <row r="577" spans="1:26" ht="12.75" customHeight="1">
      <c r="A577" s="385"/>
      <c r="B577" s="385"/>
      <c r="C577" s="475"/>
      <c r="D577" s="385"/>
      <c r="E577" s="385"/>
      <c r="F577" s="385"/>
      <c r="G577" s="385"/>
      <c r="H577" s="385"/>
      <c r="I577" s="385"/>
      <c r="J577" s="385"/>
      <c r="K577" s="385"/>
      <c r="L577" s="385"/>
      <c r="M577" s="385"/>
      <c r="N577" s="385"/>
      <c r="O577" s="385"/>
      <c r="P577" s="385"/>
      <c r="Q577" s="385"/>
      <c r="R577" s="385"/>
      <c r="S577" s="385"/>
      <c r="T577" s="385"/>
      <c r="U577" s="385"/>
      <c r="V577" s="385"/>
      <c r="W577" s="385"/>
      <c r="X577" s="385"/>
      <c r="Y577" s="385"/>
      <c r="Z577" s="385"/>
    </row>
    <row r="578" spans="1:26" ht="12.75" customHeight="1">
      <c r="A578" s="385"/>
      <c r="B578" s="385"/>
      <c r="C578" s="475"/>
      <c r="D578" s="385"/>
      <c r="E578" s="385"/>
      <c r="F578" s="385"/>
      <c r="G578" s="385"/>
      <c r="H578" s="385"/>
      <c r="I578" s="385"/>
      <c r="J578" s="385"/>
      <c r="K578" s="385"/>
      <c r="L578" s="385"/>
      <c r="M578" s="385"/>
      <c r="N578" s="385"/>
      <c r="O578" s="385"/>
      <c r="P578" s="385"/>
      <c r="Q578" s="385"/>
      <c r="R578" s="385"/>
      <c r="S578" s="385"/>
      <c r="T578" s="385"/>
      <c r="U578" s="385"/>
      <c r="V578" s="385"/>
      <c r="W578" s="385"/>
      <c r="X578" s="385"/>
      <c r="Y578" s="385"/>
      <c r="Z578" s="385"/>
    </row>
    <row r="579" spans="1:26" ht="12.75" customHeight="1">
      <c r="A579" s="385"/>
      <c r="B579" s="385"/>
      <c r="C579" s="475"/>
      <c r="D579" s="385"/>
      <c r="E579" s="385"/>
      <c r="F579" s="385"/>
      <c r="G579" s="385"/>
      <c r="H579" s="385"/>
      <c r="I579" s="385"/>
      <c r="J579" s="385"/>
      <c r="K579" s="385"/>
      <c r="L579" s="385"/>
      <c r="M579" s="385"/>
      <c r="N579" s="385"/>
      <c r="O579" s="385"/>
      <c r="P579" s="385"/>
      <c r="Q579" s="385"/>
      <c r="R579" s="385"/>
      <c r="S579" s="385"/>
      <c r="T579" s="385"/>
      <c r="U579" s="385"/>
      <c r="V579" s="385"/>
      <c r="W579" s="385"/>
      <c r="X579" s="385"/>
      <c r="Y579" s="385"/>
      <c r="Z579" s="385"/>
    </row>
    <row r="580" spans="1:26" ht="12.75" customHeight="1">
      <c r="A580" s="385"/>
      <c r="B580" s="385"/>
      <c r="C580" s="475"/>
      <c r="D580" s="385"/>
      <c r="E580" s="385"/>
      <c r="F580" s="385"/>
      <c r="G580" s="385"/>
      <c r="H580" s="385"/>
      <c r="I580" s="385"/>
      <c r="J580" s="385"/>
      <c r="K580" s="385"/>
      <c r="L580" s="385"/>
      <c r="M580" s="385"/>
      <c r="N580" s="385"/>
      <c r="O580" s="385"/>
      <c r="P580" s="385"/>
      <c r="Q580" s="385"/>
      <c r="R580" s="385"/>
      <c r="S580" s="385"/>
      <c r="T580" s="385"/>
      <c r="U580" s="385"/>
      <c r="V580" s="385"/>
      <c r="W580" s="385"/>
      <c r="X580" s="385"/>
      <c r="Y580" s="385"/>
      <c r="Z580" s="385"/>
    </row>
    <row r="581" spans="1:26" ht="12.75" customHeight="1">
      <c r="A581" s="385"/>
      <c r="B581" s="385"/>
      <c r="C581" s="475"/>
      <c r="D581" s="385"/>
      <c r="E581" s="385"/>
      <c r="F581" s="385"/>
      <c r="G581" s="385"/>
      <c r="H581" s="385"/>
      <c r="I581" s="385"/>
      <c r="J581" s="385"/>
      <c r="K581" s="385"/>
      <c r="L581" s="385"/>
      <c r="M581" s="385"/>
      <c r="N581" s="385"/>
      <c r="O581" s="385"/>
      <c r="P581" s="385"/>
      <c r="Q581" s="385"/>
      <c r="R581" s="385"/>
      <c r="S581" s="385"/>
      <c r="T581" s="385"/>
      <c r="U581" s="385"/>
      <c r="V581" s="385"/>
      <c r="W581" s="385"/>
      <c r="X581" s="385"/>
      <c r="Y581" s="385"/>
      <c r="Z581" s="385"/>
    </row>
    <row r="582" spans="1:26" ht="12.75" customHeight="1">
      <c r="A582" s="385"/>
      <c r="B582" s="385"/>
      <c r="C582" s="475"/>
      <c r="D582" s="385"/>
      <c r="E582" s="385"/>
      <c r="F582" s="385"/>
      <c r="G582" s="385"/>
      <c r="H582" s="385"/>
      <c r="I582" s="385"/>
      <c r="J582" s="385"/>
      <c r="K582" s="385"/>
      <c r="L582" s="385"/>
      <c r="M582" s="385"/>
      <c r="N582" s="385"/>
      <c r="O582" s="385"/>
      <c r="P582" s="385"/>
      <c r="Q582" s="385"/>
      <c r="R582" s="385"/>
      <c r="S582" s="385"/>
      <c r="T582" s="385"/>
      <c r="U582" s="385"/>
      <c r="V582" s="385"/>
      <c r="W582" s="385"/>
      <c r="X582" s="385"/>
      <c r="Y582" s="385"/>
      <c r="Z582" s="385"/>
    </row>
    <row r="583" spans="1:26" ht="12.75" customHeight="1">
      <c r="A583" s="385"/>
      <c r="B583" s="385"/>
      <c r="C583" s="475"/>
      <c r="D583" s="385"/>
      <c r="E583" s="385"/>
      <c r="F583" s="385"/>
      <c r="G583" s="385"/>
      <c r="H583" s="385"/>
      <c r="I583" s="385"/>
      <c r="J583" s="385"/>
      <c r="K583" s="385"/>
      <c r="L583" s="385"/>
      <c r="M583" s="385"/>
      <c r="N583" s="385"/>
      <c r="O583" s="385"/>
      <c r="P583" s="385"/>
      <c r="Q583" s="385"/>
      <c r="R583" s="385"/>
      <c r="S583" s="385"/>
      <c r="T583" s="385"/>
      <c r="U583" s="385"/>
      <c r="V583" s="385"/>
      <c r="W583" s="385"/>
      <c r="X583" s="385"/>
      <c r="Y583" s="385"/>
      <c r="Z583" s="385"/>
    </row>
    <row r="584" spans="1:26" ht="12.75" customHeight="1">
      <c r="A584" s="385"/>
      <c r="B584" s="385"/>
      <c r="C584" s="475"/>
      <c r="D584" s="385"/>
      <c r="E584" s="385"/>
      <c r="F584" s="385"/>
      <c r="G584" s="385"/>
      <c r="H584" s="385"/>
      <c r="I584" s="385"/>
      <c r="J584" s="385"/>
      <c r="K584" s="385"/>
      <c r="L584" s="385"/>
      <c r="M584" s="385"/>
      <c r="N584" s="385"/>
      <c r="O584" s="385"/>
      <c r="P584" s="385"/>
      <c r="Q584" s="385"/>
      <c r="R584" s="385"/>
      <c r="S584" s="385"/>
      <c r="T584" s="385"/>
      <c r="U584" s="385"/>
      <c r="V584" s="385"/>
      <c r="W584" s="385"/>
      <c r="X584" s="385"/>
      <c r="Y584" s="385"/>
      <c r="Z584" s="385"/>
    </row>
    <row r="585" spans="1:26" ht="12.75" customHeight="1">
      <c r="A585" s="385"/>
      <c r="B585" s="385"/>
      <c r="C585" s="475"/>
      <c r="D585" s="385"/>
      <c r="E585" s="385"/>
      <c r="F585" s="385"/>
      <c r="G585" s="385"/>
      <c r="H585" s="385"/>
      <c r="I585" s="385"/>
      <c r="J585" s="385"/>
      <c r="K585" s="385"/>
      <c r="L585" s="385"/>
      <c r="M585" s="385"/>
      <c r="N585" s="385"/>
      <c r="O585" s="385"/>
      <c r="P585" s="385"/>
      <c r="Q585" s="385"/>
      <c r="R585" s="385"/>
      <c r="S585" s="385"/>
      <c r="T585" s="385"/>
      <c r="U585" s="385"/>
      <c r="V585" s="385"/>
      <c r="W585" s="385"/>
      <c r="X585" s="385"/>
      <c r="Y585" s="385"/>
      <c r="Z585" s="385"/>
    </row>
    <row r="586" spans="1:26" ht="12.75" customHeight="1">
      <c r="A586" s="385"/>
      <c r="B586" s="385"/>
      <c r="C586" s="475"/>
      <c r="D586" s="385"/>
      <c r="E586" s="385"/>
      <c r="F586" s="385"/>
      <c r="G586" s="385"/>
      <c r="H586" s="385"/>
      <c r="I586" s="385"/>
      <c r="J586" s="385"/>
      <c r="K586" s="385"/>
      <c r="L586" s="385"/>
      <c r="M586" s="385"/>
      <c r="N586" s="385"/>
      <c r="O586" s="385"/>
      <c r="P586" s="385"/>
      <c r="Q586" s="385"/>
      <c r="R586" s="385"/>
      <c r="S586" s="385"/>
      <c r="T586" s="385"/>
      <c r="U586" s="385"/>
      <c r="V586" s="385"/>
      <c r="W586" s="385"/>
      <c r="X586" s="385"/>
      <c r="Y586" s="385"/>
      <c r="Z586" s="385"/>
    </row>
    <row r="587" spans="1:26" ht="12.75" customHeight="1">
      <c r="A587" s="385"/>
      <c r="B587" s="385"/>
      <c r="C587" s="475"/>
      <c r="D587" s="385"/>
      <c r="E587" s="385"/>
      <c r="F587" s="385"/>
      <c r="G587" s="385"/>
      <c r="H587" s="385"/>
      <c r="I587" s="385"/>
      <c r="J587" s="385"/>
      <c r="K587" s="385"/>
      <c r="L587" s="385"/>
      <c r="M587" s="385"/>
      <c r="N587" s="385"/>
      <c r="O587" s="385"/>
      <c r="P587" s="385"/>
      <c r="Q587" s="385"/>
      <c r="R587" s="385"/>
      <c r="S587" s="385"/>
      <c r="T587" s="385"/>
      <c r="U587" s="385"/>
      <c r="V587" s="385"/>
      <c r="W587" s="385"/>
      <c r="X587" s="385"/>
      <c r="Y587" s="385"/>
      <c r="Z587" s="385"/>
    </row>
    <row r="588" spans="1:26" ht="12.75" customHeight="1">
      <c r="A588" s="385"/>
      <c r="B588" s="385"/>
      <c r="C588" s="475"/>
      <c r="D588" s="385"/>
      <c r="E588" s="385"/>
      <c r="F588" s="385"/>
      <c r="G588" s="385"/>
      <c r="H588" s="385"/>
      <c r="I588" s="385"/>
      <c r="J588" s="385"/>
      <c r="K588" s="385"/>
      <c r="L588" s="385"/>
      <c r="M588" s="385"/>
      <c r="N588" s="385"/>
      <c r="O588" s="385"/>
      <c r="P588" s="385"/>
      <c r="Q588" s="385"/>
      <c r="R588" s="385"/>
      <c r="S588" s="385"/>
      <c r="T588" s="385"/>
      <c r="U588" s="385"/>
      <c r="V588" s="385"/>
      <c r="W588" s="385"/>
      <c r="X588" s="385"/>
      <c r="Y588" s="385"/>
      <c r="Z588" s="385"/>
    </row>
    <row r="589" spans="1:26" ht="12.75" customHeight="1">
      <c r="A589" s="385"/>
      <c r="B589" s="385"/>
      <c r="C589" s="475"/>
      <c r="D589" s="385"/>
      <c r="E589" s="385"/>
      <c r="F589" s="385"/>
      <c r="G589" s="385"/>
      <c r="H589" s="385"/>
      <c r="I589" s="385"/>
      <c r="J589" s="385"/>
      <c r="K589" s="385"/>
      <c r="L589" s="385"/>
      <c r="M589" s="385"/>
      <c r="N589" s="385"/>
      <c r="O589" s="385"/>
      <c r="P589" s="385"/>
      <c r="Q589" s="385"/>
      <c r="R589" s="385"/>
      <c r="S589" s="385"/>
      <c r="T589" s="385"/>
      <c r="U589" s="385"/>
      <c r="V589" s="385"/>
      <c r="W589" s="385"/>
      <c r="X589" s="385"/>
      <c r="Y589" s="385"/>
      <c r="Z589" s="385"/>
    </row>
    <row r="590" spans="1:26" ht="12.75" customHeight="1">
      <c r="A590" s="385"/>
      <c r="B590" s="385"/>
      <c r="C590" s="475"/>
      <c r="D590" s="385"/>
      <c r="E590" s="385"/>
      <c r="F590" s="385"/>
      <c r="G590" s="385"/>
      <c r="H590" s="385"/>
      <c r="I590" s="385"/>
      <c r="J590" s="385"/>
      <c r="K590" s="385"/>
      <c r="L590" s="385"/>
      <c r="M590" s="385"/>
      <c r="N590" s="385"/>
      <c r="O590" s="385"/>
      <c r="P590" s="385"/>
      <c r="Q590" s="385"/>
      <c r="R590" s="385"/>
      <c r="S590" s="385"/>
      <c r="T590" s="385"/>
      <c r="U590" s="385"/>
      <c r="V590" s="385"/>
      <c r="W590" s="385"/>
      <c r="X590" s="385"/>
      <c r="Y590" s="385"/>
      <c r="Z590" s="385"/>
    </row>
    <row r="591" spans="1:26" ht="12.75" customHeight="1">
      <c r="A591" s="385"/>
      <c r="B591" s="385"/>
      <c r="C591" s="475"/>
      <c r="D591" s="385"/>
      <c r="E591" s="385"/>
      <c r="F591" s="385"/>
      <c r="G591" s="385"/>
      <c r="H591" s="385"/>
      <c r="I591" s="385"/>
      <c r="J591" s="385"/>
      <c r="K591" s="385"/>
      <c r="L591" s="385"/>
      <c r="M591" s="385"/>
      <c r="N591" s="385"/>
      <c r="O591" s="385"/>
      <c r="P591" s="385"/>
      <c r="Q591" s="385"/>
      <c r="R591" s="385"/>
      <c r="S591" s="385"/>
      <c r="T591" s="385"/>
      <c r="U591" s="385"/>
      <c r="V591" s="385"/>
      <c r="W591" s="385"/>
      <c r="X591" s="385"/>
      <c r="Y591" s="385"/>
      <c r="Z591" s="385"/>
    </row>
    <row r="592" spans="1:26" ht="12.75" customHeight="1">
      <c r="A592" s="385"/>
      <c r="B592" s="385"/>
      <c r="C592" s="475"/>
      <c r="D592" s="385"/>
      <c r="E592" s="385"/>
      <c r="F592" s="385"/>
      <c r="G592" s="385"/>
      <c r="H592" s="385"/>
      <c r="I592" s="385"/>
      <c r="J592" s="385"/>
      <c r="K592" s="385"/>
      <c r="L592" s="385"/>
      <c r="M592" s="385"/>
      <c r="N592" s="385"/>
      <c r="O592" s="385"/>
      <c r="P592" s="385"/>
      <c r="Q592" s="385"/>
      <c r="R592" s="385"/>
      <c r="S592" s="385"/>
      <c r="T592" s="385"/>
      <c r="U592" s="385"/>
      <c r="V592" s="385"/>
      <c r="W592" s="385"/>
      <c r="X592" s="385"/>
      <c r="Y592" s="385"/>
      <c r="Z592" s="385"/>
    </row>
    <row r="593" spans="1:26" ht="12.75" customHeight="1">
      <c r="A593" s="385"/>
      <c r="B593" s="385"/>
      <c r="C593" s="475"/>
      <c r="D593" s="385"/>
      <c r="E593" s="385"/>
      <c r="F593" s="385"/>
      <c r="G593" s="385"/>
      <c r="H593" s="385"/>
      <c r="I593" s="385"/>
      <c r="J593" s="385"/>
      <c r="K593" s="385"/>
      <c r="L593" s="385"/>
      <c r="M593" s="385"/>
      <c r="N593" s="385"/>
      <c r="O593" s="385"/>
      <c r="P593" s="385"/>
      <c r="Q593" s="385"/>
      <c r="R593" s="385"/>
      <c r="S593" s="385"/>
      <c r="T593" s="385"/>
      <c r="U593" s="385"/>
      <c r="V593" s="385"/>
      <c r="W593" s="385"/>
      <c r="X593" s="385"/>
      <c r="Y593" s="385"/>
      <c r="Z593" s="385"/>
    </row>
    <row r="594" spans="1:26" ht="12.75" customHeight="1">
      <c r="A594" s="385"/>
      <c r="B594" s="385"/>
      <c r="C594" s="475"/>
      <c r="D594" s="385"/>
      <c r="E594" s="385"/>
      <c r="F594" s="385"/>
      <c r="G594" s="385"/>
      <c r="H594" s="385"/>
      <c r="I594" s="385"/>
      <c r="J594" s="385"/>
      <c r="K594" s="385"/>
      <c r="L594" s="385"/>
      <c r="M594" s="385"/>
      <c r="N594" s="385"/>
      <c r="O594" s="385"/>
      <c r="P594" s="385"/>
      <c r="Q594" s="385"/>
      <c r="R594" s="385"/>
      <c r="S594" s="385"/>
      <c r="T594" s="385"/>
      <c r="U594" s="385"/>
      <c r="V594" s="385"/>
      <c r="W594" s="385"/>
      <c r="X594" s="385"/>
      <c r="Y594" s="385"/>
      <c r="Z594" s="385"/>
    </row>
    <row r="595" spans="1:26" ht="12.75" customHeight="1">
      <c r="A595" s="385"/>
      <c r="B595" s="385"/>
      <c r="C595" s="475"/>
      <c r="D595" s="385"/>
      <c r="E595" s="385"/>
      <c r="F595" s="385"/>
      <c r="G595" s="385"/>
      <c r="H595" s="385"/>
      <c r="I595" s="385"/>
      <c r="J595" s="385"/>
      <c r="K595" s="385"/>
      <c r="L595" s="385"/>
      <c r="M595" s="385"/>
      <c r="N595" s="385"/>
      <c r="O595" s="385"/>
      <c r="P595" s="385"/>
      <c r="Q595" s="385"/>
      <c r="R595" s="385"/>
      <c r="S595" s="385"/>
      <c r="T595" s="385"/>
      <c r="U595" s="385"/>
      <c r="V595" s="385"/>
      <c r="W595" s="385"/>
      <c r="X595" s="385"/>
      <c r="Y595" s="385"/>
      <c r="Z595" s="385"/>
    </row>
    <row r="596" spans="1:26" ht="12.75" customHeight="1">
      <c r="A596" s="385"/>
      <c r="B596" s="385"/>
      <c r="C596" s="475"/>
      <c r="D596" s="385"/>
      <c r="E596" s="385"/>
      <c r="F596" s="385"/>
      <c r="G596" s="385"/>
      <c r="H596" s="385"/>
      <c r="I596" s="385"/>
      <c r="J596" s="385"/>
      <c r="K596" s="385"/>
      <c r="L596" s="385"/>
      <c r="M596" s="385"/>
      <c r="N596" s="385"/>
      <c r="O596" s="385"/>
      <c r="P596" s="385"/>
      <c r="Q596" s="385"/>
      <c r="R596" s="385"/>
      <c r="S596" s="385"/>
      <c r="T596" s="385"/>
      <c r="U596" s="385"/>
      <c r="V596" s="385"/>
      <c r="W596" s="385"/>
      <c r="X596" s="385"/>
      <c r="Y596" s="385"/>
      <c r="Z596" s="385"/>
    </row>
    <row r="597" spans="1:26" ht="12.75" customHeight="1">
      <c r="A597" s="385"/>
      <c r="B597" s="385"/>
      <c r="C597" s="475"/>
      <c r="D597" s="385"/>
      <c r="E597" s="385"/>
      <c r="F597" s="385"/>
      <c r="G597" s="385"/>
      <c r="H597" s="385"/>
      <c r="I597" s="385"/>
      <c r="J597" s="385"/>
      <c r="K597" s="385"/>
      <c r="L597" s="385"/>
      <c r="M597" s="385"/>
      <c r="N597" s="385"/>
      <c r="O597" s="385"/>
      <c r="P597" s="385"/>
      <c r="Q597" s="385"/>
      <c r="R597" s="385"/>
      <c r="S597" s="385"/>
      <c r="T597" s="385"/>
      <c r="U597" s="385"/>
      <c r="V597" s="385"/>
      <c r="W597" s="385"/>
      <c r="X597" s="385"/>
      <c r="Y597" s="385"/>
      <c r="Z597" s="385"/>
    </row>
    <row r="598" spans="1:26" ht="12.75" customHeight="1">
      <c r="A598" s="385"/>
      <c r="B598" s="385"/>
      <c r="C598" s="475"/>
      <c r="D598" s="385"/>
      <c r="E598" s="385"/>
      <c r="F598" s="385"/>
      <c r="G598" s="385"/>
      <c r="H598" s="385"/>
      <c r="I598" s="385"/>
      <c r="J598" s="385"/>
      <c r="K598" s="385"/>
      <c r="L598" s="385"/>
      <c r="M598" s="385"/>
      <c r="N598" s="385"/>
      <c r="O598" s="385"/>
      <c r="P598" s="385"/>
      <c r="Q598" s="385"/>
      <c r="R598" s="385"/>
      <c r="S598" s="385"/>
      <c r="T598" s="385"/>
      <c r="U598" s="385"/>
      <c r="V598" s="385"/>
      <c r="W598" s="385"/>
      <c r="X598" s="385"/>
      <c r="Y598" s="385"/>
      <c r="Z598" s="385"/>
    </row>
    <row r="599" spans="1:26" ht="12.75" customHeight="1">
      <c r="A599" s="385"/>
      <c r="B599" s="385"/>
      <c r="C599" s="475"/>
      <c r="D599" s="385"/>
      <c r="E599" s="385"/>
      <c r="F599" s="385"/>
      <c r="G599" s="385"/>
      <c r="H599" s="385"/>
      <c r="I599" s="385"/>
      <c r="J599" s="385"/>
      <c r="K599" s="385"/>
      <c r="L599" s="385"/>
      <c r="M599" s="385"/>
      <c r="N599" s="385"/>
      <c r="O599" s="385"/>
      <c r="P599" s="385"/>
      <c r="Q599" s="385"/>
      <c r="R599" s="385"/>
      <c r="S599" s="385"/>
      <c r="T599" s="385"/>
      <c r="U599" s="385"/>
      <c r="V599" s="385"/>
      <c r="W599" s="385"/>
      <c r="X599" s="385"/>
      <c r="Y599" s="385"/>
      <c r="Z599" s="385"/>
    </row>
    <row r="600" spans="1:26" ht="12.75" customHeight="1">
      <c r="A600" s="385"/>
      <c r="B600" s="385"/>
      <c r="C600" s="475"/>
      <c r="D600" s="385"/>
      <c r="E600" s="385"/>
      <c r="F600" s="385"/>
      <c r="G600" s="385"/>
      <c r="H600" s="385"/>
      <c r="I600" s="385"/>
      <c r="J600" s="385"/>
      <c r="K600" s="385"/>
      <c r="L600" s="385"/>
      <c r="M600" s="385"/>
      <c r="N600" s="385"/>
      <c r="O600" s="385"/>
      <c r="P600" s="385"/>
      <c r="Q600" s="385"/>
      <c r="R600" s="385"/>
      <c r="S600" s="385"/>
      <c r="T600" s="385"/>
      <c r="U600" s="385"/>
      <c r="V600" s="385"/>
      <c r="W600" s="385"/>
      <c r="X600" s="385"/>
      <c r="Y600" s="385"/>
      <c r="Z600" s="385"/>
    </row>
    <row r="601" spans="1:26" ht="12.75" customHeight="1">
      <c r="A601" s="385"/>
      <c r="B601" s="385"/>
      <c r="C601" s="475"/>
      <c r="D601" s="385"/>
      <c r="E601" s="385"/>
      <c r="F601" s="385"/>
      <c r="G601" s="385"/>
      <c r="H601" s="385"/>
      <c r="I601" s="385"/>
      <c r="J601" s="385"/>
      <c r="K601" s="385"/>
      <c r="L601" s="385"/>
      <c r="M601" s="385"/>
      <c r="N601" s="385"/>
      <c r="O601" s="385"/>
      <c r="P601" s="385"/>
      <c r="Q601" s="385"/>
      <c r="R601" s="385"/>
      <c r="S601" s="385"/>
      <c r="T601" s="385"/>
      <c r="U601" s="385"/>
      <c r="V601" s="385"/>
      <c r="W601" s="385"/>
      <c r="X601" s="385"/>
      <c r="Y601" s="385"/>
      <c r="Z601" s="385"/>
    </row>
    <row r="602" spans="1:26" ht="12.75" customHeight="1">
      <c r="A602" s="385"/>
      <c r="B602" s="385"/>
      <c r="C602" s="475"/>
      <c r="D602" s="385"/>
      <c r="E602" s="385"/>
      <c r="F602" s="385"/>
      <c r="G602" s="385"/>
      <c r="H602" s="385"/>
      <c r="I602" s="385"/>
      <c r="J602" s="385"/>
      <c r="K602" s="385"/>
      <c r="L602" s="385"/>
      <c r="M602" s="385"/>
      <c r="N602" s="385"/>
      <c r="O602" s="385"/>
      <c r="P602" s="385"/>
      <c r="Q602" s="385"/>
      <c r="R602" s="385"/>
      <c r="S602" s="385"/>
      <c r="T602" s="385"/>
      <c r="U602" s="385"/>
      <c r="V602" s="385"/>
      <c r="W602" s="385"/>
      <c r="X602" s="385"/>
      <c r="Y602" s="385"/>
      <c r="Z602" s="385"/>
    </row>
    <row r="603" spans="1:26" ht="12.75" customHeight="1">
      <c r="A603" s="385"/>
      <c r="B603" s="385"/>
      <c r="C603" s="475"/>
      <c r="D603" s="385"/>
      <c r="E603" s="385"/>
      <c r="F603" s="385"/>
      <c r="G603" s="385"/>
      <c r="H603" s="385"/>
      <c r="I603" s="385"/>
      <c r="J603" s="385"/>
      <c r="K603" s="385"/>
      <c r="L603" s="385"/>
      <c r="M603" s="385"/>
      <c r="N603" s="385"/>
      <c r="O603" s="385"/>
      <c r="P603" s="385"/>
      <c r="Q603" s="385"/>
      <c r="R603" s="385"/>
      <c r="S603" s="385"/>
      <c r="T603" s="385"/>
      <c r="U603" s="385"/>
      <c r="V603" s="385"/>
      <c r="W603" s="385"/>
      <c r="X603" s="385"/>
      <c r="Y603" s="385"/>
      <c r="Z603" s="385"/>
    </row>
    <row r="604" spans="1:26" ht="12.75" customHeight="1">
      <c r="A604" s="385"/>
      <c r="B604" s="385"/>
      <c r="C604" s="475"/>
      <c r="D604" s="385"/>
      <c r="E604" s="385"/>
      <c r="F604" s="385"/>
      <c r="G604" s="385"/>
      <c r="H604" s="385"/>
      <c r="I604" s="385"/>
      <c r="J604" s="385"/>
      <c r="K604" s="385"/>
      <c r="L604" s="385"/>
      <c r="M604" s="385"/>
      <c r="N604" s="385"/>
      <c r="O604" s="385"/>
      <c r="P604" s="385"/>
      <c r="Q604" s="385"/>
      <c r="R604" s="385"/>
      <c r="S604" s="385"/>
      <c r="T604" s="385"/>
      <c r="U604" s="385"/>
      <c r="V604" s="385"/>
      <c r="W604" s="385"/>
      <c r="X604" s="385"/>
      <c r="Y604" s="385"/>
      <c r="Z604" s="385"/>
    </row>
    <row r="605" spans="1:26" ht="12.75" customHeight="1">
      <c r="A605" s="385"/>
      <c r="B605" s="385"/>
      <c r="C605" s="475"/>
      <c r="D605" s="385"/>
      <c r="E605" s="385"/>
      <c r="F605" s="385"/>
      <c r="G605" s="385"/>
      <c r="H605" s="385"/>
      <c r="I605" s="385"/>
      <c r="J605" s="385"/>
      <c r="K605" s="385"/>
      <c r="L605" s="385"/>
      <c r="M605" s="385"/>
      <c r="N605" s="385"/>
      <c r="O605" s="385"/>
      <c r="P605" s="385"/>
      <c r="Q605" s="385"/>
      <c r="R605" s="385"/>
      <c r="S605" s="385"/>
      <c r="T605" s="385"/>
      <c r="U605" s="385"/>
      <c r="V605" s="385"/>
      <c r="W605" s="385"/>
      <c r="X605" s="385"/>
      <c r="Y605" s="385"/>
      <c r="Z605" s="385"/>
    </row>
    <row r="606" spans="1:26" ht="12.75" customHeight="1">
      <c r="A606" s="385"/>
      <c r="B606" s="385"/>
      <c r="C606" s="475"/>
      <c r="D606" s="385"/>
      <c r="E606" s="385"/>
      <c r="F606" s="385"/>
      <c r="G606" s="385"/>
      <c r="H606" s="385"/>
      <c r="I606" s="385"/>
      <c r="J606" s="385"/>
      <c r="K606" s="385"/>
      <c r="L606" s="385"/>
      <c r="M606" s="385"/>
      <c r="N606" s="385"/>
      <c r="O606" s="385"/>
      <c r="P606" s="385"/>
      <c r="Q606" s="385"/>
      <c r="R606" s="385"/>
      <c r="S606" s="385"/>
      <c r="T606" s="385"/>
      <c r="U606" s="385"/>
      <c r="V606" s="385"/>
      <c r="W606" s="385"/>
      <c r="X606" s="385"/>
      <c r="Y606" s="385"/>
      <c r="Z606" s="385"/>
    </row>
    <row r="607" spans="1:26" ht="12.75" customHeight="1">
      <c r="A607" s="385"/>
      <c r="B607" s="385"/>
      <c r="C607" s="475"/>
      <c r="D607" s="385"/>
      <c r="E607" s="385"/>
      <c r="F607" s="385"/>
      <c r="G607" s="385"/>
      <c r="H607" s="385"/>
      <c r="I607" s="385"/>
      <c r="J607" s="385"/>
      <c r="K607" s="385"/>
      <c r="L607" s="385"/>
      <c r="M607" s="385"/>
      <c r="N607" s="385"/>
      <c r="O607" s="385"/>
      <c r="P607" s="385"/>
      <c r="Q607" s="385"/>
      <c r="R607" s="385"/>
      <c r="S607" s="385"/>
      <c r="T607" s="385"/>
      <c r="U607" s="385"/>
      <c r="V607" s="385"/>
      <c r="W607" s="385"/>
      <c r="X607" s="385"/>
      <c r="Y607" s="385"/>
      <c r="Z607" s="385"/>
    </row>
    <row r="608" spans="1:26" ht="12.75" customHeight="1">
      <c r="A608" s="385"/>
      <c r="B608" s="385"/>
      <c r="C608" s="475"/>
      <c r="D608" s="385"/>
      <c r="E608" s="385"/>
      <c r="F608" s="385"/>
      <c r="G608" s="385"/>
      <c r="H608" s="385"/>
      <c r="I608" s="385"/>
      <c r="J608" s="385"/>
      <c r="K608" s="385"/>
      <c r="L608" s="385"/>
      <c r="M608" s="385"/>
      <c r="N608" s="385"/>
      <c r="O608" s="385"/>
      <c r="P608" s="385"/>
      <c r="Q608" s="385"/>
      <c r="R608" s="385"/>
      <c r="S608" s="385"/>
      <c r="T608" s="385"/>
      <c r="U608" s="385"/>
      <c r="V608" s="385"/>
      <c r="W608" s="385"/>
      <c r="X608" s="385"/>
      <c r="Y608" s="385"/>
      <c r="Z608" s="385"/>
    </row>
    <row r="609" spans="1:26" ht="12.75" customHeight="1">
      <c r="A609" s="385"/>
      <c r="B609" s="385"/>
      <c r="C609" s="475"/>
      <c r="D609" s="385"/>
      <c r="E609" s="385"/>
      <c r="F609" s="385"/>
      <c r="G609" s="385"/>
      <c r="H609" s="385"/>
      <c r="I609" s="385"/>
      <c r="J609" s="385"/>
      <c r="K609" s="385"/>
      <c r="L609" s="385"/>
      <c r="M609" s="385"/>
      <c r="N609" s="385"/>
      <c r="O609" s="385"/>
      <c r="P609" s="385"/>
      <c r="Q609" s="385"/>
      <c r="R609" s="385"/>
      <c r="S609" s="385"/>
      <c r="T609" s="385"/>
      <c r="U609" s="385"/>
      <c r="V609" s="385"/>
      <c r="W609" s="385"/>
      <c r="X609" s="385"/>
      <c r="Y609" s="385"/>
      <c r="Z609" s="385"/>
    </row>
    <row r="610" spans="1:26" ht="12.75" customHeight="1">
      <c r="A610" s="385"/>
      <c r="B610" s="385"/>
      <c r="C610" s="475"/>
      <c r="D610" s="385"/>
      <c r="E610" s="385"/>
      <c r="F610" s="385"/>
      <c r="G610" s="385"/>
      <c r="H610" s="385"/>
      <c r="I610" s="385"/>
      <c r="J610" s="385"/>
      <c r="K610" s="385"/>
      <c r="L610" s="385"/>
      <c r="M610" s="385"/>
      <c r="N610" s="385"/>
      <c r="O610" s="385"/>
      <c r="P610" s="385"/>
      <c r="Q610" s="385"/>
      <c r="R610" s="385"/>
      <c r="S610" s="385"/>
      <c r="T610" s="385"/>
      <c r="U610" s="385"/>
      <c r="V610" s="385"/>
      <c r="W610" s="385"/>
      <c r="X610" s="385"/>
      <c r="Y610" s="385"/>
      <c r="Z610" s="385"/>
    </row>
    <row r="611" spans="1:26" ht="12.75" customHeight="1">
      <c r="A611" s="385"/>
      <c r="B611" s="385"/>
      <c r="C611" s="475"/>
      <c r="D611" s="385"/>
      <c r="E611" s="385"/>
      <c r="F611" s="385"/>
      <c r="G611" s="385"/>
      <c r="H611" s="385"/>
      <c r="I611" s="385"/>
      <c r="J611" s="385"/>
      <c r="K611" s="385"/>
      <c r="L611" s="385"/>
      <c r="M611" s="385"/>
      <c r="N611" s="385"/>
      <c r="O611" s="385"/>
      <c r="P611" s="385"/>
      <c r="Q611" s="385"/>
      <c r="R611" s="385"/>
      <c r="S611" s="385"/>
      <c r="T611" s="385"/>
      <c r="U611" s="385"/>
      <c r="V611" s="385"/>
      <c r="W611" s="385"/>
      <c r="X611" s="385"/>
      <c r="Y611" s="385"/>
      <c r="Z611" s="385"/>
    </row>
    <row r="612" spans="1:26" ht="12.75" customHeight="1">
      <c r="A612" s="385"/>
      <c r="B612" s="385"/>
      <c r="C612" s="475"/>
      <c r="D612" s="385"/>
      <c r="E612" s="385"/>
      <c r="F612" s="385"/>
      <c r="G612" s="385"/>
      <c r="H612" s="385"/>
      <c r="I612" s="385"/>
      <c r="J612" s="385"/>
      <c r="K612" s="385"/>
      <c r="L612" s="385"/>
      <c r="M612" s="385"/>
      <c r="N612" s="385"/>
      <c r="O612" s="385"/>
      <c r="P612" s="385"/>
      <c r="Q612" s="385"/>
      <c r="R612" s="385"/>
      <c r="S612" s="385"/>
      <c r="T612" s="385"/>
      <c r="U612" s="385"/>
      <c r="V612" s="385"/>
      <c r="W612" s="385"/>
      <c r="X612" s="385"/>
      <c r="Y612" s="385"/>
      <c r="Z612" s="385"/>
    </row>
    <row r="613" spans="1:26" ht="12.75" customHeight="1">
      <c r="A613" s="385"/>
      <c r="B613" s="385"/>
      <c r="C613" s="475"/>
      <c r="D613" s="385"/>
      <c r="E613" s="385"/>
      <c r="F613" s="385"/>
      <c r="G613" s="385"/>
      <c r="H613" s="385"/>
      <c r="I613" s="385"/>
      <c r="J613" s="385"/>
      <c r="K613" s="385"/>
      <c r="L613" s="385"/>
      <c r="M613" s="385"/>
      <c r="N613" s="385"/>
      <c r="O613" s="385"/>
      <c r="P613" s="385"/>
      <c r="Q613" s="385"/>
      <c r="R613" s="385"/>
      <c r="S613" s="385"/>
      <c r="T613" s="385"/>
      <c r="U613" s="385"/>
      <c r="V613" s="385"/>
      <c r="W613" s="385"/>
      <c r="X613" s="385"/>
      <c r="Y613" s="385"/>
      <c r="Z613" s="385"/>
    </row>
    <row r="614" spans="1:26" ht="12.75" customHeight="1">
      <c r="A614" s="385"/>
      <c r="B614" s="385"/>
      <c r="C614" s="475"/>
      <c r="D614" s="385"/>
      <c r="E614" s="385"/>
      <c r="F614" s="385"/>
      <c r="G614" s="385"/>
      <c r="H614" s="385"/>
      <c r="I614" s="385"/>
      <c r="J614" s="385"/>
      <c r="K614" s="385"/>
      <c r="L614" s="385"/>
      <c r="M614" s="385"/>
      <c r="N614" s="385"/>
      <c r="O614" s="385"/>
      <c r="P614" s="385"/>
      <c r="Q614" s="385"/>
      <c r="R614" s="385"/>
      <c r="S614" s="385"/>
      <c r="T614" s="385"/>
      <c r="U614" s="385"/>
      <c r="V614" s="385"/>
      <c r="W614" s="385"/>
      <c r="X614" s="385"/>
      <c r="Y614" s="385"/>
      <c r="Z614" s="385"/>
    </row>
    <row r="615" spans="1:26" ht="12.75" customHeight="1">
      <c r="A615" s="385"/>
      <c r="B615" s="385"/>
      <c r="C615" s="475"/>
      <c r="D615" s="385"/>
      <c r="E615" s="385"/>
      <c r="F615" s="385"/>
      <c r="G615" s="385"/>
      <c r="H615" s="385"/>
      <c r="I615" s="385"/>
      <c r="J615" s="385"/>
      <c r="K615" s="385"/>
      <c r="L615" s="385"/>
      <c r="M615" s="385"/>
      <c r="N615" s="385"/>
      <c r="O615" s="385"/>
      <c r="P615" s="385"/>
      <c r="Q615" s="385"/>
      <c r="R615" s="385"/>
      <c r="S615" s="385"/>
      <c r="T615" s="385"/>
      <c r="U615" s="385"/>
      <c r="V615" s="385"/>
      <c r="W615" s="385"/>
      <c r="X615" s="385"/>
      <c r="Y615" s="385"/>
      <c r="Z615" s="385"/>
    </row>
    <row r="616" spans="1:26" ht="12.75" customHeight="1">
      <c r="A616" s="385"/>
      <c r="B616" s="385"/>
      <c r="C616" s="475"/>
      <c r="D616" s="385"/>
      <c r="E616" s="385"/>
      <c r="F616" s="385"/>
      <c r="G616" s="385"/>
      <c r="H616" s="385"/>
      <c r="I616" s="385"/>
      <c r="J616" s="385"/>
      <c r="K616" s="385"/>
      <c r="L616" s="385"/>
      <c r="M616" s="385"/>
      <c r="N616" s="385"/>
      <c r="O616" s="385"/>
      <c r="P616" s="385"/>
      <c r="Q616" s="385"/>
      <c r="R616" s="385"/>
      <c r="S616" s="385"/>
      <c r="T616" s="385"/>
      <c r="U616" s="385"/>
      <c r="V616" s="385"/>
      <c r="W616" s="385"/>
      <c r="X616" s="385"/>
      <c r="Y616" s="385"/>
      <c r="Z616" s="385"/>
    </row>
    <row r="617" spans="1:26" ht="12.75" customHeight="1">
      <c r="A617" s="385"/>
      <c r="B617" s="385"/>
      <c r="C617" s="475"/>
      <c r="D617" s="385"/>
      <c r="E617" s="385"/>
      <c r="F617" s="385"/>
      <c r="G617" s="385"/>
      <c r="H617" s="385"/>
      <c r="I617" s="385"/>
      <c r="J617" s="385"/>
      <c r="K617" s="385"/>
      <c r="L617" s="385"/>
      <c r="M617" s="385"/>
      <c r="N617" s="385"/>
      <c r="O617" s="385"/>
      <c r="P617" s="385"/>
      <c r="Q617" s="385"/>
      <c r="R617" s="385"/>
      <c r="S617" s="385"/>
      <c r="T617" s="385"/>
      <c r="U617" s="385"/>
      <c r="V617" s="385"/>
      <c r="W617" s="385"/>
      <c r="X617" s="385"/>
      <c r="Y617" s="385"/>
      <c r="Z617" s="385"/>
    </row>
    <row r="618" spans="1:26" ht="12.75" customHeight="1">
      <c r="A618" s="385"/>
      <c r="B618" s="385"/>
      <c r="C618" s="475"/>
      <c r="D618" s="385"/>
      <c r="E618" s="385"/>
      <c r="F618" s="385"/>
      <c r="G618" s="385"/>
      <c r="H618" s="385"/>
      <c r="I618" s="385"/>
      <c r="J618" s="385"/>
      <c r="K618" s="385"/>
      <c r="L618" s="385"/>
      <c r="M618" s="385"/>
      <c r="N618" s="385"/>
      <c r="O618" s="385"/>
      <c r="P618" s="385"/>
      <c r="Q618" s="385"/>
      <c r="R618" s="385"/>
      <c r="S618" s="385"/>
      <c r="T618" s="385"/>
      <c r="U618" s="385"/>
      <c r="V618" s="385"/>
      <c r="W618" s="385"/>
      <c r="X618" s="385"/>
      <c r="Y618" s="385"/>
      <c r="Z618" s="385"/>
    </row>
    <row r="619" spans="1:26" ht="12.75" customHeight="1">
      <c r="A619" s="385"/>
      <c r="B619" s="385"/>
      <c r="C619" s="475"/>
      <c r="D619" s="385"/>
      <c r="E619" s="385"/>
      <c r="F619" s="385"/>
      <c r="G619" s="385"/>
      <c r="H619" s="385"/>
      <c r="I619" s="385"/>
      <c r="J619" s="385"/>
      <c r="K619" s="385"/>
      <c r="L619" s="385"/>
      <c r="M619" s="385"/>
      <c r="N619" s="385"/>
      <c r="O619" s="385"/>
      <c r="P619" s="385"/>
      <c r="Q619" s="385"/>
      <c r="R619" s="385"/>
      <c r="S619" s="385"/>
      <c r="T619" s="385"/>
      <c r="U619" s="385"/>
      <c r="V619" s="385"/>
      <c r="W619" s="385"/>
      <c r="X619" s="385"/>
      <c r="Y619" s="385"/>
      <c r="Z619" s="385"/>
    </row>
    <row r="620" spans="1:26" ht="12.75" customHeight="1">
      <c r="A620" s="385"/>
      <c r="B620" s="385"/>
      <c r="C620" s="475"/>
      <c r="D620" s="385"/>
      <c r="E620" s="385"/>
      <c r="F620" s="385"/>
      <c r="G620" s="385"/>
      <c r="H620" s="385"/>
      <c r="I620" s="385"/>
      <c r="J620" s="385"/>
      <c r="K620" s="385"/>
      <c r="L620" s="385"/>
      <c r="M620" s="385"/>
      <c r="N620" s="385"/>
      <c r="O620" s="385"/>
      <c r="P620" s="385"/>
      <c r="Q620" s="385"/>
      <c r="R620" s="385"/>
      <c r="S620" s="385"/>
      <c r="T620" s="385"/>
      <c r="U620" s="385"/>
      <c r="V620" s="385"/>
      <c r="W620" s="385"/>
      <c r="X620" s="385"/>
      <c r="Y620" s="385"/>
      <c r="Z620" s="385"/>
    </row>
    <row r="621" spans="1:26" ht="12.75" customHeight="1">
      <c r="A621" s="385"/>
      <c r="B621" s="385"/>
      <c r="C621" s="475"/>
      <c r="D621" s="385"/>
      <c r="E621" s="385"/>
      <c r="F621" s="385"/>
      <c r="G621" s="385"/>
      <c r="H621" s="385"/>
      <c r="I621" s="385"/>
      <c r="J621" s="385"/>
      <c r="K621" s="385"/>
      <c r="L621" s="385"/>
      <c r="M621" s="385"/>
      <c r="N621" s="385"/>
      <c r="O621" s="385"/>
      <c r="P621" s="385"/>
      <c r="Q621" s="385"/>
      <c r="R621" s="385"/>
      <c r="S621" s="385"/>
      <c r="T621" s="385"/>
      <c r="U621" s="385"/>
      <c r="V621" s="385"/>
      <c r="W621" s="385"/>
      <c r="X621" s="385"/>
      <c r="Y621" s="385"/>
      <c r="Z621" s="385"/>
    </row>
    <row r="622" spans="1:26" ht="12.75" customHeight="1">
      <c r="A622" s="385"/>
      <c r="B622" s="385"/>
      <c r="C622" s="475"/>
      <c r="D622" s="385"/>
      <c r="E622" s="385"/>
      <c r="F622" s="385"/>
      <c r="G622" s="385"/>
      <c r="H622" s="385"/>
      <c r="I622" s="385"/>
      <c r="J622" s="385"/>
      <c r="K622" s="385"/>
      <c r="L622" s="385"/>
      <c r="M622" s="385"/>
      <c r="N622" s="385"/>
      <c r="O622" s="385"/>
      <c r="P622" s="385"/>
      <c r="Q622" s="385"/>
      <c r="R622" s="385"/>
      <c r="S622" s="385"/>
      <c r="T622" s="385"/>
      <c r="U622" s="385"/>
      <c r="V622" s="385"/>
      <c r="W622" s="385"/>
      <c r="X622" s="385"/>
      <c r="Y622" s="385"/>
      <c r="Z622" s="385"/>
    </row>
    <row r="623" spans="1:26" ht="12.75" customHeight="1">
      <c r="A623" s="385"/>
      <c r="B623" s="385"/>
      <c r="C623" s="475"/>
      <c r="D623" s="385"/>
      <c r="E623" s="385"/>
      <c r="F623" s="385"/>
      <c r="G623" s="385"/>
      <c r="H623" s="385"/>
      <c r="I623" s="385"/>
      <c r="J623" s="385"/>
      <c r="K623" s="385"/>
      <c r="L623" s="385"/>
      <c r="M623" s="385"/>
      <c r="N623" s="385"/>
      <c r="O623" s="385"/>
      <c r="P623" s="385"/>
      <c r="Q623" s="385"/>
      <c r="R623" s="385"/>
      <c r="S623" s="385"/>
      <c r="T623" s="385"/>
      <c r="U623" s="385"/>
      <c r="V623" s="385"/>
      <c r="W623" s="385"/>
      <c r="X623" s="385"/>
      <c r="Y623" s="385"/>
      <c r="Z623" s="385"/>
    </row>
    <row r="624" spans="1:26" ht="12.75" customHeight="1">
      <c r="A624" s="385"/>
      <c r="B624" s="385"/>
      <c r="C624" s="475"/>
      <c r="D624" s="385"/>
      <c r="E624" s="385"/>
      <c r="F624" s="385"/>
      <c r="G624" s="385"/>
      <c r="H624" s="385"/>
      <c r="I624" s="385"/>
      <c r="J624" s="385"/>
      <c r="K624" s="385"/>
      <c r="L624" s="385"/>
      <c r="M624" s="385"/>
      <c r="N624" s="385"/>
      <c r="O624" s="385"/>
      <c r="P624" s="385"/>
      <c r="Q624" s="385"/>
      <c r="R624" s="385"/>
      <c r="S624" s="385"/>
      <c r="T624" s="385"/>
      <c r="U624" s="385"/>
      <c r="V624" s="385"/>
      <c r="W624" s="385"/>
      <c r="X624" s="385"/>
      <c r="Y624" s="385"/>
      <c r="Z624" s="385"/>
    </row>
    <row r="625" spans="1:26" ht="12.75" customHeight="1">
      <c r="A625" s="385"/>
      <c r="B625" s="385"/>
      <c r="C625" s="475"/>
      <c r="D625" s="385"/>
      <c r="E625" s="385"/>
      <c r="F625" s="385"/>
      <c r="G625" s="385"/>
      <c r="H625" s="385"/>
      <c r="I625" s="385"/>
      <c r="J625" s="385"/>
      <c r="K625" s="385"/>
      <c r="L625" s="385"/>
      <c r="M625" s="385"/>
      <c r="N625" s="385"/>
      <c r="O625" s="385"/>
      <c r="P625" s="385"/>
      <c r="Q625" s="385"/>
      <c r="R625" s="385"/>
      <c r="S625" s="385"/>
      <c r="T625" s="385"/>
      <c r="U625" s="385"/>
      <c r="V625" s="385"/>
      <c r="W625" s="385"/>
      <c r="X625" s="385"/>
      <c r="Y625" s="385"/>
      <c r="Z625" s="385"/>
    </row>
    <row r="626" spans="1:26" ht="12.75" customHeight="1">
      <c r="A626" s="385"/>
      <c r="B626" s="385"/>
      <c r="C626" s="475"/>
      <c r="D626" s="385"/>
      <c r="E626" s="385"/>
      <c r="F626" s="385"/>
      <c r="G626" s="385"/>
      <c r="H626" s="385"/>
      <c r="I626" s="385"/>
      <c r="J626" s="385"/>
      <c r="K626" s="385"/>
      <c r="L626" s="385"/>
      <c r="M626" s="385"/>
      <c r="N626" s="385"/>
      <c r="O626" s="385"/>
      <c r="P626" s="385"/>
      <c r="Q626" s="385"/>
      <c r="R626" s="385"/>
      <c r="S626" s="385"/>
      <c r="T626" s="385"/>
      <c r="U626" s="385"/>
      <c r="V626" s="385"/>
      <c r="W626" s="385"/>
      <c r="X626" s="385"/>
      <c r="Y626" s="385"/>
      <c r="Z626" s="385"/>
    </row>
    <row r="627" spans="1:26" ht="12.75" customHeight="1">
      <c r="A627" s="385"/>
      <c r="B627" s="385"/>
      <c r="C627" s="475"/>
      <c r="D627" s="385"/>
      <c r="E627" s="385"/>
      <c r="F627" s="385"/>
      <c r="G627" s="385"/>
      <c r="H627" s="385"/>
      <c r="I627" s="385"/>
      <c r="J627" s="385"/>
      <c r="K627" s="385"/>
      <c r="L627" s="385"/>
      <c r="M627" s="385"/>
      <c r="N627" s="385"/>
      <c r="O627" s="385"/>
      <c r="P627" s="385"/>
      <c r="Q627" s="385"/>
      <c r="R627" s="385"/>
      <c r="S627" s="385"/>
      <c r="T627" s="385"/>
      <c r="U627" s="385"/>
      <c r="V627" s="385"/>
      <c r="W627" s="385"/>
      <c r="X627" s="385"/>
      <c r="Y627" s="385"/>
      <c r="Z627" s="385"/>
    </row>
    <row r="628" spans="1:26" ht="12.75" customHeight="1">
      <c r="A628" s="385"/>
      <c r="B628" s="385"/>
      <c r="C628" s="475"/>
      <c r="D628" s="385"/>
      <c r="E628" s="385"/>
      <c r="F628" s="385"/>
      <c r="G628" s="385"/>
      <c r="H628" s="385"/>
      <c r="I628" s="385"/>
      <c r="J628" s="385"/>
      <c r="K628" s="385"/>
      <c r="L628" s="385"/>
      <c r="M628" s="385"/>
      <c r="N628" s="385"/>
      <c r="O628" s="385"/>
      <c r="P628" s="385"/>
      <c r="Q628" s="385"/>
      <c r="R628" s="385"/>
      <c r="S628" s="385"/>
      <c r="T628" s="385"/>
      <c r="U628" s="385"/>
      <c r="V628" s="385"/>
      <c r="W628" s="385"/>
      <c r="X628" s="385"/>
      <c r="Y628" s="385"/>
      <c r="Z628" s="385"/>
    </row>
    <row r="629" spans="1:26" ht="12.75" customHeight="1">
      <c r="A629" s="385"/>
      <c r="B629" s="385"/>
      <c r="C629" s="475"/>
      <c r="D629" s="385"/>
      <c r="E629" s="385"/>
      <c r="F629" s="385"/>
      <c r="G629" s="385"/>
      <c r="H629" s="385"/>
      <c r="I629" s="385"/>
      <c r="J629" s="385"/>
      <c r="K629" s="385"/>
      <c r="L629" s="385"/>
      <c r="M629" s="385"/>
      <c r="N629" s="385"/>
      <c r="O629" s="385"/>
      <c r="P629" s="385"/>
      <c r="Q629" s="385"/>
      <c r="R629" s="385"/>
      <c r="S629" s="385"/>
      <c r="T629" s="385"/>
      <c r="U629" s="385"/>
      <c r="V629" s="385"/>
      <c r="W629" s="385"/>
      <c r="X629" s="385"/>
      <c r="Y629" s="385"/>
      <c r="Z629" s="385"/>
    </row>
    <row r="630" spans="1:26" ht="12.75" customHeight="1">
      <c r="A630" s="385"/>
      <c r="B630" s="385"/>
      <c r="C630" s="475"/>
      <c r="D630" s="385"/>
      <c r="E630" s="385"/>
      <c r="F630" s="385"/>
      <c r="G630" s="385"/>
      <c r="H630" s="385"/>
      <c r="I630" s="385"/>
      <c r="J630" s="385"/>
      <c r="K630" s="385"/>
      <c r="L630" s="385"/>
      <c r="M630" s="385"/>
      <c r="N630" s="385"/>
      <c r="O630" s="385"/>
      <c r="P630" s="385"/>
      <c r="Q630" s="385"/>
      <c r="R630" s="385"/>
      <c r="S630" s="385"/>
      <c r="T630" s="385"/>
      <c r="U630" s="385"/>
      <c r="V630" s="385"/>
      <c r="W630" s="385"/>
      <c r="X630" s="385"/>
      <c r="Y630" s="385"/>
      <c r="Z630" s="385"/>
    </row>
    <row r="631" spans="1:26" ht="12.75" customHeight="1">
      <c r="A631" s="385"/>
      <c r="B631" s="385"/>
      <c r="C631" s="475"/>
      <c r="D631" s="385"/>
      <c r="E631" s="385"/>
      <c r="F631" s="385"/>
      <c r="G631" s="385"/>
      <c r="H631" s="385"/>
      <c r="I631" s="385"/>
      <c r="J631" s="385"/>
      <c r="K631" s="385"/>
      <c r="L631" s="385"/>
      <c r="M631" s="385"/>
      <c r="N631" s="385"/>
      <c r="O631" s="385"/>
      <c r="P631" s="385"/>
      <c r="Q631" s="385"/>
      <c r="R631" s="385"/>
      <c r="S631" s="385"/>
      <c r="T631" s="385"/>
      <c r="U631" s="385"/>
      <c r="V631" s="385"/>
      <c r="W631" s="385"/>
      <c r="X631" s="385"/>
      <c r="Y631" s="385"/>
      <c r="Z631" s="385"/>
    </row>
    <row r="632" spans="1:26" ht="12.75" customHeight="1">
      <c r="A632" s="385"/>
      <c r="B632" s="385"/>
      <c r="C632" s="475"/>
      <c r="D632" s="385"/>
      <c r="E632" s="385"/>
      <c r="F632" s="385"/>
      <c r="G632" s="385"/>
      <c r="H632" s="385"/>
      <c r="I632" s="385"/>
      <c r="J632" s="385"/>
      <c r="K632" s="385"/>
      <c r="L632" s="385"/>
      <c r="M632" s="385"/>
      <c r="N632" s="385"/>
      <c r="O632" s="385"/>
      <c r="P632" s="385"/>
      <c r="Q632" s="385"/>
      <c r="R632" s="385"/>
      <c r="S632" s="385"/>
      <c r="T632" s="385"/>
      <c r="U632" s="385"/>
      <c r="V632" s="385"/>
      <c r="W632" s="385"/>
      <c r="X632" s="385"/>
      <c r="Y632" s="385"/>
      <c r="Z632" s="385"/>
    </row>
    <row r="633" spans="1:26" ht="12.75" customHeight="1">
      <c r="A633" s="385"/>
      <c r="B633" s="385"/>
      <c r="C633" s="475"/>
      <c r="D633" s="385"/>
      <c r="E633" s="385"/>
      <c r="F633" s="385"/>
      <c r="G633" s="385"/>
      <c r="H633" s="385"/>
      <c r="I633" s="385"/>
      <c r="J633" s="385"/>
      <c r="K633" s="385"/>
      <c r="L633" s="385"/>
      <c r="M633" s="385"/>
      <c r="N633" s="385"/>
      <c r="O633" s="385"/>
      <c r="P633" s="385"/>
      <c r="Q633" s="385"/>
      <c r="R633" s="385"/>
      <c r="S633" s="385"/>
      <c r="T633" s="385"/>
      <c r="U633" s="385"/>
      <c r="V633" s="385"/>
      <c r="W633" s="385"/>
      <c r="X633" s="385"/>
      <c r="Y633" s="385"/>
      <c r="Z633" s="385"/>
    </row>
    <row r="634" spans="1:26" ht="12.75" customHeight="1">
      <c r="A634" s="385"/>
      <c r="B634" s="385"/>
      <c r="C634" s="475"/>
      <c r="D634" s="385"/>
      <c r="E634" s="385"/>
      <c r="F634" s="385"/>
      <c r="G634" s="385"/>
      <c r="H634" s="385"/>
      <c r="I634" s="385"/>
      <c r="J634" s="385"/>
      <c r="K634" s="385"/>
      <c r="L634" s="385"/>
      <c r="M634" s="385"/>
      <c r="N634" s="385"/>
      <c r="O634" s="385"/>
      <c r="P634" s="385"/>
      <c r="Q634" s="385"/>
      <c r="R634" s="385"/>
      <c r="S634" s="385"/>
      <c r="T634" s="385"/>
      <c r="U634" s="385"/>
      <c r="V634" s="385"/>
      <c r="W634" s="385"/>
      <c r="X634" s="385"/>
      <c r="Y634" s="385"/>
      <c r="Z634" s="385"/>
    </row>
    <row r="635" spans="1:26" ht="12.75" customHeight="1">
      <c r="A635" s="385"/>
      <c r="B635" s="385"/>
      <c r="C635" s="475"/>
      <c r="D635" s="385"/>
      <c r="E635" s="385"/>
      <c r="F635" s="385"/>
      <c r="G635" s="385"/>
      <c r="H635" s="385"/>
      <c r="I635" s="385"/>
      <c r="J635" s="385"/>
      <c r="K635" s="385"/>
      <c r="L635" s="385"/>
      <c r="M635" s="385"/>
      <c r="N635" s="385"/>
      <c r="O635" s="385"/>
      <c r="P635" s="385"/>
      <c r="Q635" s="385"/>
      <c r="R635" s="385"/>
      <c r="S635" s="385"/>
      <c r="T635" s="385"/>
      <c r="U635" s="385"/>
      <c r="V635" s="385"/>
      <c r="W635" s="385"/>
      <c r="X635" s="385"/>
      <c r="Y635" s="385"/>
      <c r="Z635" s="385"/>
    </row>
    <row r="636" spans="1:26" ht="12.75" customHeight="1">
      <c r="A636" s="385"/>
      <c r="B636" s="385"/>
      <c r="C636" s="475"/>
      <c r="D636" s="385"/>
      <c r="E636" s="385"/>
      <c r="F636" s="385"/>
      <c r="G636" s="385"/>
      <c r="H636" s="385"/>
      <c r="I636" s="385"/>
      <c r="J636" s="385"/>
      <c r="K636" s="385"/>
      <c r="L636" s="385"/>
      <c r="M636" s="385"/>
      <c r="N636" s="385"/>
      <c r="O636" s="385"/>
      <c r="P636" s="385"/>
      <c r="Q636" s="385"/>
      <c r="R636" s="385"/>
      <c r="S636" s="385"/>
      <c r="T636" s="385"/>
      <c r="U636" s="385"/>
      <c r="V636" s="385"/>
      <c r="W636" s="385"/>
      <c r="X636" s="385"/>
      <c r="Y636" s="385"/>
      <c r="Z636" s="385"/>
    </row>
    <row r="637" spans="1:26" ht="12.75" customHeight="1">
      <c r="A637" s="385"/>
      <c r="B637" s="385"/>
      <c r="C637" s="475"/>
      <c r="D637" s="385"/>
      <c r="E637" s="385"/>
      <c r="F637" s="385"/>
      <c r="G637" s="385"/>
      <c r="H637" s="385"/>
      <c r="I637" s="385"/>
      <c r="J637" s="385"/>
      <c r="K637" s="385"/>
      <c r="L637" s="385"/>
      <c r="M637" s="385"/>
      <c r="N637" s="385"/>
      <c r="O637" s="385"/>
      <c r="P637" s="385"/>
      <c r="Q637" s="385"/>
      <c r="R637" s="385"/>
      <c r="S637" s="385"/>
      <c r="T637" s="385"/>
      <c r="U637" s="385"/>
      <c r="V637" s="385"/>
      <c r="W637" s="385"/>
      <c r="X637" s="385"/>
      <c r="Y637" s="385"/>
      <c r="Z637" s="385"/>
    </row>
    <row r="638" spans="1:26" ht="12.75" customHeight="1">
      <c r="A638" s="385"/>
      <c r="B638" s="385"/>
      <c r="C638" s="475"/>
      <c r="D638" s="385"/>
      <c r="E638" s="385"/>
      <c r="F638" s="385"/>
      <c r="G638" s="385"/>
      <c r="H638" s="385"/>
      <c r="I638" s="385"/>
      <c r="J638" s="385"/>
      <c r="K638" s="385"/>
      <c r="L638" s="385"/>
      <c r="M638" s="385"/>
      <c r="N638" s="385"/>
      <c r="O638" s="385"/>
      <c r="P638" s="385"/>
      <c r="Q638" s="385"/>
      <c r="R638" s="385"/>
      <c r="S638" s="385"/>
      <c r="T638" s="385"/>
      <c r="U638" s="385"/>
      <c r="V638" s="385"/>
      <c r="W638" s="385"/>
      <c r="X638" s="385"/>
      <c r="Y638" s="385"/>
      <c r="Z638" s="385"/>
    </row>
    <row r="639" spans="1:26" ht="12.75" customHeight="1">
      <c r="A639" s="385"/>
      <c r="B639" s="385"/>
      <c r="C639" s="475"/>
      <c r="D639" s="385"/>
      <c r="E639" s="385"/>
      <c r="F639" s="385"/>
      <c r="G639" s="385"/>
      <c r="H639" s="385"/>
      <c r="I639" s="385"/>
      <c r="J639" s="385"/>
      <c r="K639" s="385"/>
      <c r="L639" s="385"/>
      <c r="M639" s="385"/>
      <c r="N639" s="385"/>
      <c r="O639" s="385"/>
      <c r="P639" s="385"/>
      <c r="Q639" s="385"/>
      <c r="R639" s="385"/>
      <c r="S639" s="385"/>
      <c r="T639" s="385"/>
      <c r="U639" s="385"/>
      <c r="V639" s="385"/>
      <c r="W639" s="385"/>
      <c r="X639" s="385"/>
      <c r="Y639" s="385"/>
      <c r="Z639" s="385"/>
    </row>
    <row r="640" spans="1:26" ht="12.75" customHeight="1">
      <c r="A640" s="385"/>
      <c r="B640" s="385"/>
      <c r="C640" s="475"/>
      <c r="D640" s="385"/>
      <c r="E640" s="385"/>
      <c r="F640" s="385"/>
      <c r="G640" s="385"/>
      <c r="H640" s="385"/>
      <c r="I640" s="385"/>
      <c r="J640" s="385"/>
      <c r="K640" s="385"/>
      <c r="L640" s="385"/>
      <c r="M640" s="385"/>
      <c r="N640" s="385"/>
      <c r="O640" s="385"/>
      <c r="P640" s="385"/>
      <c r="Q640" s="385"/>
      <c r="R640" s="385"/>
      <c r="S640" s="385"/>
      <c r="T640" s="385"/>
      <c r="U640" s="385"/>
      <c r="V640" s="385"/>
      <c r="W640" s="385"/>
      <c r="X640" s="385"/>
      <c r="Y640" s="385"/>
      <c r="Z640" s="385"/>
    </row>
    <row r="641" spans="1:26" ht="12.75" customHeight="1">
      <c r="A641" s="385"/>
      <c r="B641" s="385"/>
      <c r="C641" s="475"/>
      <c r="D641" s="385"/>
      <c r="E641" s="385"/>
      <c r="F641" s="385"/>
      <c r="G641" s="385"/>
      <c r="H641" s="385"/>
      <c r="I641" s="385"/>
      <c r="J641" s="385"/>
      <c r="K641" s="385"/>
      <c r="L641" s="385"/>
      <c r="M641" s="385"/>
      <c r="N641" s="385"/>
      <c r="O641" s="385"/>
      <c r="P641" s="385"/>
      <c r="Q641" s="385"/>
      <c r="R641" s="385"/>
      <c r="S641" s="385"/>
      <c r="T641" s="385"/>
      <c r="U641" s="385"/>
      <c r="V641" s="385"/>
      <c r="W641" s="385"/>
      <c r="X641" s="385"/>
      <c r="Y641" s="385"/>
      <c r="Z641" s="385"/>
    </row>
    <row r="642" spans="1:26" ht="12.75" customHeight="1">
      <c r="A642" s="385"/>
      <c r="B642" s="385"/>
      <c r="C642" s="475"/>
      <c r="D642" s="385"/>
      <c r="E642" s="385"/>
      <c r="F642" s="385"/>
      <c r="G642" s="385"/>
      <c r="H642" s="385"/>
      <c r="I642" s="385"/>
      <c r="J642" s="385"/>
      <c r="K642" s="385"/>
      <c r="L642" s="385"/>
      <c r="M642" s="385"/>
      <c r="N642" s="385"/>
      <c r="O642" s="385"/>
      <c r="P642" s="385"/>
      <c r="Q642" s="385"/>
      <c r="R642" s="385"/>
      <c r="S642" s="385"/>
      <c r="T642" s="385"/>
      <c r="U642" s="385"/>
      <c r="V642" s="385"/>
      <c r="W642" s="385"/>
      <c r="X642" s="385"/>
      <c r="Y642" s="385"/>
      <c r="Z642" s="385"/>
    </row>
    <row r="643" spans="1:26" ht="12.75" customHeight="1">
      <c r="A643" s="385"/>
      <c r="B643" s="385"/>
      <c r="C643" s="475"/>
      <c r="D643" s="385"/>
      <c r="E643" s="385"/>
      <c r="F643" s="385"/>
      <c r="G643" s="385"/>
      <c r="H643" s="385"/>
      <c r="I643" s="385"/>
      <c r="J643" s="385"/>
      <c r="K643" s="385"/>
      <c r="L643" s="385"/>
      <c r="M643" s="385"/>
      <c r="N643" s="385"/>
      <c r="O643" s="385"/>
      <c r="P643" s="385"/>
      <c r="Q643" s="385"/>
      <c r="R643" s="385"/>
      <c r="S643" s="385"/>
      <c r="T643" s="385"/>
      <c r="U643" s="385"/>
      <c r="V643" s="385"/>
      <c r="W643" s="385"/>
      <c r="X643" s="385"/>
      <c r="Y643" s="385"/>
      <c r="Z643" s="385"/>
    </row>
    <row r="644" spans="1:26" ht="12.75" customHeight="1">
      <c r="A644" s="385"/>
      <c r="B644" s="385"/>
      <c r="C644" s="475"/>
      <c r="D644" s="385"/>
      <c r="E644" s="385"/>
      <c r="F644" s="385"/>
      <c r="G644" s="385"/>
      <c r="H644" s="385"/>
      <c r="I644" s="385"/>
      <c r="J644" s="385"/>
      <c r="K644" s="385"/>
      <c r="L644" s="385"/>
      <c r="M644" s="385"/>
      <c r="N644" s="385"/>
      <c r="O644" s="385"/>
      <c r="P644" s="385"/>
      <c r="Q644" s="385"/>
      <c r="R644" s="385"/>
      <c r="S644" s="385"/>
      <c r="T644" s="385"/>
      <c r="U644" s="385"/>
      <c r="V644" s="385"/>
      <c r="W644" s="385"/>
      <c r="X644" s="385"/>
      <c r="Y644" s="385"/>
      <c r="Z644" s="385"/>
    </row>
    <row r="645" spans="1:26" ht="12.75" customHeight="1">
      <c r="A645" s="385"/>
      <c r="B645" s="385"/>
      <c r="C645" s="475"/>
      <c r="D645" s="385"/>
      <c r="E645" s="385"/>
      <c r="F645" s="385"/>
      <c r="G645" s="385"/>
      <c r="H645" s="385"/>
      <c r="I645" s="385"/>
      <c r="J645" s="385"/>
      <c r="K645" s="385"/>
      <c r="L645" s="385"/>
      <c r="M645" s="385"/>
      <c r="N645" s="385"/>
      <c r="O645" s="385"/>
      <c r="P645" s="385"/>
      <c r="Q645" s="385"/>
      <c r="R645" s="385"/>
      <c r="S645" s="385"/>
      <c r="T645" s="385"/>
      <c r="U645" s="385"/>
      <c r="V645" s="385"/>
      <c r="W645" s="385"/>
      <c r="X645" s="385"/>
      <c r="Y645" s="385"/>
      <c r="Z645" s="385"/>
    </row>
    <row r="646" spans="1:26" ht="12.75" customHeight="1">
      <c r="A646" s="385"/>
      <c r="B646" s="385"/>
      <c r="C646" s="475"/>
      <c r="D646" s="385"/>
      <c r="E646" s="385"/>
      <c r="F646" s="385"/>
      <c r="G646" s="385"/>
      <c r="H646" s="385"/>
      <c r="I646" s="385"/>
      <c r="J646" s="385"/>
      <c r="K646" s="385"/>
      <c r="L646" s="385"/>
      <c r="M646" s="385"/>
      <c r="N646" s="385"/>
      <c r="O646" s="385"/>
      <c r="P646" s="385"/>
      <c r="Q646" s="385"/>
      <c r="R646" s="385"/>
      <c r="S646" s="385"/>
      <c r="T646" s="385"/>
      <c r="U646" s="385"/>
      <c r="V646" s="385"/>
      <c r="W646" s="385"/>
      <c r="X646" s="385"/>
      <c r="Y646" s="385"/>
      <c r="Z646" s="385"/>
    </row>
    <row r="647" spans="1:26" ht="12.75" customHeight="1">
      <c r="A647" s="385"/>
      <c r="B647" s="385"/>
      <c r="C647" s="475"/>
      <c r="D647" s="385"/>
      <c r="E647" s="385"/>
      <c r="F647" s="385"/>
      <c r="G647" s="385"/>
      <c r="H647" s="385"/>
      <c r="I647" s="385"/>
      <c r="J647" s="385"/>
      <c r="K647" s="385"/>
      <c r="L647" s="385"/>
      <c r="M647" s="385"/>
      <c r="N647" s="385"/>
      <c r="O647" s="385"/>
      <c r="P647" s="385"/>
      <c r="Q647" s="385"/>
      <c r="R647" s="385"/>
      <c r="S647" s="385"/>
      <c r="T647" s="385"/>
      <c r="U647" s="385"/>
      <c r="V647" s="385"/>
      <c r="W647" s="385"/>
      <c r="X647" s="385"/>
      <c r="Y647" s="385"/>
      <c r="Z647" s="385"/>
    </row>
    <row r="648" spans="1:26" ht="12.75" customHeight="1">
      <c r="A648" s="385"/>
      <c r="B648" s="385"/>
      <c r="C648" s="475"/>
      <c r="D648" s="385"/>
      <c r="E648" s="385"/>
      <c r="F648" s="385"/>
      <c r="G648" s="385"/>
      <c r="H648" s="385"/>
      <c r="I648" s="385"/>
      <c r="J648" s="385"/>
      <c r="K648" s="385"/>
      <c r="L648" s="385"/>
      <c r="M648" s="385"/>
      <c r="N648" s="385"/>
      <c r="O648" s="385"/>
      <c r="P648" s="385"/>
      <c r="Q648" s="385"/>
      <c r="R648" s="385"/>
      <c r="S648" s="385"/>
      <c r="T648" s="385"/>
      <c r="U648" s="385"/>
      <c r="V648" s="385"/>
      <c r="W648" s="385"/>
      <c r="X648" s="385"/>
      <c r="Y648" s="385"/>
      <c r="Z648" s="385"/>
    </row>
    <row r="649" spans="1:26" ht="12.75" customHeight="1">
      <c r="A649" s="385"/>
      <c r="B649" s="385"/>
      <c r="C649" s="475"/>
      <c r="D649" s="385"/>
      <c r="E649" s="385"/>
      <c r="F649" s="385"/>
      <c r="G649" s="385"/>
      <c r="H649" s="385"/>
      <c r="I649" s="385"/>
      <c r="J649" s="385"/>
      <c r="K649" s="385"/>
      <c r="L649" s="385"/>
      <c r="M649" s="385"/>
      <c r="N649" s="385"/>
      <c r="O649" s="385"/>
      <c r="P649" s="385"/>
      <c r="Q649" s="385"/>
      <c r="R649" s="385"/>
      <c r="S649" s="385"/>
      <c r="T649" s="385"/>
      <c r="U649" s="385"/>
      <c r="V649" s="385"/>
      <c r="W649" s="385"/>
      <c r="X649" s="385"/>
      <c r="Y649" s="385"/>
      <c r="Z649" s="385"/>
    </row>
    <row r="650" spans="1:26" ht="12.75" customHeight="1">
      <c r="A650" s="385"/>
      <c r="B650" s="385"/>
      <c r="C650" s="475"/>
      <c r="D650" s="385"/>
      <c r="E650" s="385"/>
      <c r="F650" s="385"/>
      <c r="G650" s="385"/>
      <c r="H650" s="385"/>
      <c r="I650" s="385"/>
      <c r="J650" s="385"/>
      <c r="K650" s="385"/>
      <c r="L650" s="385"/>
      <c r="M650" s="385"/>
      <c r="N650" s="385"/>
      <c r="O650" s="385"/>
      <c r="P650" s="385"/>
      <c r="Q650" s="385"/>
      <c r="R650" s="385"/>
      <c r="S650" s="385"/>
      <c r="T650" s="385"/>
      <c r="U650" s="385"/>
      <c r="V650" s="385"/>
      <c r="W650" s="385"/>
      <c r="X650" s="385"/>
      <c r="Y650" s="385"/>
      <c r="Z650" s="385"/>
    </row>
    <row r="651" spans="1:26" ht="12.75" customHeight="1">
      <c r="A651" s="385"/>
      <c r="B651" s="385"/>
      <c r="C651" s="475"/>
      <c r="D651" s="385"/>
      <c r="E651" s="385"/>
      <c r="F651" s="385"/>
      <c r="G651" s="385"/>
      <c r="H651" s="385"/>
      <c r="I651" s="385"/>
      <c r="J651" s="385"/>
      <c r="K651" s="385"/>
      <c r="L651" s="385"/>
      <c r="M651" s="385"/>
      <c r="N651" s="385"/>
      <c r="O651" s="385"/>
      <c r="P651" s="385"/>
      <c r="Q651" s="385"/>
      <c r="R651" s="385"/>
      <c r="S651" s="385"/>
      <c r="T651" s="385"/>
      <c r="U651" s="385"/>
      <c r="V651" s="385"/>
      <c r="W651" s="385"/>
      <c r="X651" s="385"/>
      <c r="Y651" s="385"/>
      <c r="Z651" s="385"/>
    </row>
    <row r="652" spans="1:26" ht="12.75" customHeight="1">
      <c r="A652" s="385"/>
      <c r="B652" s="385"/>
      <c r="C652" s="475"/>
      <c r="D652" s="385"/>
      <c r="E652" s="385"/>
      <c r="F652" s="385"/>
      <c r="G652" s="385"/>
      <c r="H652" s="385"/>
      <c r="I652" s="385"/>
      <c r="J652" s="385"/>
      <c r="K652" s="385"/>
      <c r="L652" s="385"/>
      <c r="M652" s="385"/>
      <c r="N652" s="385"/>
      <c r="O652" s="385"/>
      <c r="P652" s="385"/>
      <c r="Q652" s="385"/>
      <c r="R652" s="385"/>
      <c r="S652" s="385"/>
      <c r="T652" s="385"/>
      <c r="U652" s="385"/>
      <c r="V652" s="385"/>
      <c r="W652" s="385"/>
      <c r="X652" s="385"/>
      <c r="Y652" s="385"/>
      <c r="Z652" s="385"/>
    </row>
    <row r="653" spans="1:26" ht="12.75" customHeight="1">
      <c r="A653" s="385"/>
      <c r="B653" s="385"/>
      <c r="C653" s="475"/>
      <c r="D653" s="385"/>
      <c r="E653" s="385"/>
      <c r="F653" s="385"/>
      <c r="G653" s="385"/>
      <c r="H653" s="385"/>
      <c r="I653" s="385"/>
      <c r="J653" s="385"/>
      <c r="K653" s="385"/>
      <c r="L653" s="385"/>
      <c r="M653" s="385"/>
      <c r="N653" s="385"/>
      <c r="O653" s="385"/>
      <c r="P653" s="385"/>
      <c r="Q653" s="385"/>
      <c r="R653" s="385"/>
      <c r="S653" s="385"/>
      <c r="T653" s="385"/>
      <c r="U653" s="385"/>
      <c r="V653" s="385"/>
      <c r="W653" s="385"/>
      <c r="X653" s="385"/>
      <c r="Y653" s="385"/>
      <c r="Z653" s="385"/>
    </row>
    <row r="654" spans="1:26" ht="12.75" customHeight="1">
      <c r="A654" s="385"/>
      <c r="B654" s="385"/>
      <c r="C654" s="475"/>
      <c r="D654" s="385"/>
      <c r="E654" s="385"/>
      <c r="F654" s="385"/>
      <c r="G654" s="385"/>
      <c r="H654" s="385"/>
      <c r="I654" s="385"/>
      <c r="J654" s="385"/>
      <c r="K654" s="385"/>
      <c r="L654" s="385"/>
      <c r="M654" s="385"/>
      <c r="N654" s="385"/>
      <c r="O654" s="385"/>
      <c r="P654" s="385"/>
      <c r="Q654" s="385"/>
      <c r="R654" s="385"/>
      <c r="S654" s="385"/>
      <c r="T654" s="385"/>
      <c r="U654" s="385"/>
      <c r="V654" s="385"/>
      <c r="W654" s="385"/>
      <c r="X654" s="385"/>
      <c r="Y654" s="385"/>
      <c r="Z654" s="385"/>
    </row>
    <row r="655" spans="1:26" ht="12.75" customHeight="1">
      <c r="A655" s="385"/>
      <c r="B655" s="385"/>
      <c r="C655" s="475"/>
      <c r="D655" s="385"/>
      <c r="E655" s="385"/>
      <c r="F655" s="385"/>
      <c r="G655" s="385"/>
      <c r="H655" s="385"/>
      <c r="I655" s="385"/>
      <c r="J655" s="385"/>
      <c r="K655" s="385"/>
      <c r="L655" s="385"/>
      <c r="M655" s="385"/>
      <c r="N655" s="385"/>
      <c r="O655" s="385"/>
      <c r="P655" s="385"/>
      <c r="Q655" s="385"/>
      <c r="R655" s="385"/>
      <c r="S655" s="385"/>
      <c r="T655" s="385"/>
      <c r="U655" s="385"/>
      <c r="V655" s="385"/>
      <c r="W655" s="385"/>
      <c r="X655" s="385"/>
      <c r="Y655" s="385"/>
      <c r="Z655" s="385"/>
    </row>
    <row r="656" spans="1:26" ht="12.75" customHeight="1">
      <c r="A656" s="385"/>
      <c r="B656" s="385"/>
      <c r="C656" s="475"/>
      <c r="D656" s="385"/>
      <c r="E656" s="385"/>
      <c r="F656" s="385"/>
      <c r="G656" s="385"/>
      <c r="H656" s="385"/>
      <c r="I656" s="385"/>
      <c r="J656" s="385"/>
      <c r="K656" s="385"/>
      <c r="L656" s="385"/>
      <c r="M656" s="385"/>
      <c r="N656" s="385"/>
      <c r="O656" s="385"/>
      <c r="P656" s="385"/>
      <c r="Q656" s="385"/>
      <c r="R656" s="385"/>
      <c r="S656" s="385"/>
      <c r="T656" s="385"/>
      <c r="U656" s="385"/>
      <c r="V656" s="385"/>
      <c r="W656" s="385"/>
      <c r="X656" s="385"/>
      <c r="Y656" s="385"/>
      <c r="Z656" s="385"/>
    </row>
    <row r="657" spans="1:26" ht="12.75" customHeight="1">
      <c r="A657" s="385"/>
      <c r="B657" s="385"/>
      <c r="C657" s="475"/>
      <c r="D657" s="385"/>
      <c r="E657" s="385"/>
      <c r="F657" s="385"/>
      <c r="G657" s="385"/>
      <c r="H657" s="385"/>
      <c r="I657" s="385"/>
      <c r="J657" s="385"/>
      <c r="K657" s="385"/>
      <c r="L657" s="385"/>
      <c r="M657" s="385"/>
      <c r="N657" s="385"/>
      <c r="O657" s="385"/>
      <c r="P657" s="385"/>
      <c r="Q657" s="385"/>
      <c r="R657" s="385"/>
      <c r="S657" s="385"/>
      <c r="T657" s="385"/>
      <c r="U657" s="385"/>
      <c r="V657" s="385"/>
      <c r="W657" s="385"/>
      <c r="X657" s="385"/>
      <c r="Y657" s="385"/>
      <c r="Z657" s="385"/>
    </row>
    <row r="658" spans="1:26" ht="12.75" customHeight="1">
      <c r="A658" s="385"/>
      <c r="B658" s="385"/>
      <c r="C658" s="475"/>
      <c r="D658" s="385"/>
      <c r="E658" s="385"/>
      <c r="F658" s="385"/>
      <c r="G658" s="385"/>
      <c r="H658" s="385"/>
      <c r="I658" s="385"/>
      <c r="J658" s="385"/>
      <c r="K658" s="385"/>
      <c r="L658" s="385"/>
      <c r="M658" s="385"/>
      <c r="N658" s="385"/>
      <c r="O658" s="385"/>
      <c r="P658" s="385"/>
      <c r="Q658" s="385"/>
      <c r="R658" s="385"/>
      <c r="S658" s="385"/>
      <c r="T658" s="385"/>
      <c r="U658" s="385"/>
      <c r="V658" s="385"/>
      <c r="W658" s="385"/>
      <c r="X658" s="385"/>
      <c r="Y658" s="385"/>
      <c r="Z658" s="385"/>
    </row>
    <row r="659" spans="1:26" ht="12.75" customHeight="1">
      <c r="A659" s="385"/>
      <c r="B659" s="385"/>
      <c r="C659" s="475"/>
      <c r="D659" s="385"/>
      <c r="E659" s="385"/>
      <c r="F659" s="385"/>
      <c r="G659" s="385"/>
      <c r="H659" s="385"/>
      <c r="I659" s="385"/>
      <c r="J659" s="385"/>
      <c r="K659" s="385"/>
      <c r="L659" s="385"/>
      <c r="M659" s="385"/>
      <c r="N659" s="385"/>
      <c r="O659" s="385"/>
      <c r="P659" s="385"/>
      <c r="Q659" s="385"/>
      <c r="R659" s="385"/>
      <c r="S659" s="385"/>
      <c r="T659" s="385"/>
      <c r="U659" s="385"/>
      <c r="V659" s="385"/>
      <c r="W659" s="385"/>
      <c r="X659" s="385"/>
      <c r="Y659" s="385"/>
      <c r="Z659" s="385"/>
    </row>
    <row r="660" spans="1:26" ht="12.75" customHeight="1">
      <c r="A660" s="385"/>
      <c r="B660" s="385"/>
      <c r="C660" s="475"/>
      <c r="D660" s="385"/>
      <c r="E660" s="385"/>
      <c r="F660" s="385"/>
      <c r="G660" s="385"/>
      <c r="H660" s="385"/>
      <c r="I660" s="385"/>
      <c r="J660" s="385"/>
      <c r="K660" s="385"/>
      <c r="L660" s="385"/>
      <c r="M660" s="385"/>
      <c r="N660" s="385"/>
      <c r="O660" s="385"/>
      <c r="P660" s="385"/>
      <c r="Q660" s="385"/>
      <c r="R660" s="385"/>
      <c r="S660" s="385"/>
      <c r="T660" s="385"/>
      <c r="U660" s="385"/>
      <c r="V660" s="385"/>
      <c r="W660" s="385"/>
      <c r="X660" s="385"/>
      <c r="Y660" s="385"/>
      <c r="Z660" s="385"/>
    </row>
    <row r="661" spans="1:26" ht="12.75" customHeight="1">
      <c r="A661" s="385"/>
      <c r="B661" s="385"/>
      <c r="C661" s="475"/>
      <c r="D661" s="385"/>
      <c r="E661" s="385"/>
      <c r="F661" s="385"/>
      <c r="G661" s="385"/>
      <c r="H661" s="385"/>
      <c r="I661" s="385"/>
      <c r="J661" s="385"/>
      <c r="K661" s="385"/>
      <c r="L661" s="385"/>
      <c r="M661" s="385"/>
      <c r="N661" s="385"/>
      <c r="O661" s="385"/>
      <c r="P661" s="385"/>
      <c r="Q661" s="385"/>
      <c r="R661" s="385"/>
      <c r="S661" s="385"/>
      <c r="T661" s="385"/>
      <c r="U661" s="385"/>
      <c r="V661" s="385"/>
      <c r="W661" s="385"/>
      <c r="X661" s="385"/>
      <c r="Y661" s="385"/>
      <c r="Z661" s="385"/>
    </row>
    <row r="662" spans="1:26" ht="12.75" customHeight="1">
      <c r="A662" s="385"/>
      <c r="B662" s="385"/>
      <c r="C662" s="475"/>
      <c r="D662" s="385"/>
      <c r="E662" s="385"/>
      <c r="F662" s="385"/>
      <c r="G662" s="385"/>
      <c r="H662" s="385"/>
      <c r="I662" s="385"/>
      <c r="J662" s="385"/>
      <c r="K662" s="385"/>
      <c r="L662" s="385"/>
      <c r="M662" s="385"/>
      <c r="N662" s="385"/>
      <c r="O662" s="385"/>
      <c r="P662" s="385"/>
      <c r="Q662" s="385"/>
      <c r="R662" s="385"/>
      <c r="S662" s="385"/>
      <c r="T662" s="385"/>
      <c r="U662" s="385"/>
      <c r="V662" s="385"/>
      <c r="W662" s="385"/>
      <c r="X662" s="385"/>
      <c r="Y662" s="385"/>
      <c r="Z662" s="385"/>
    </row>
    <row r="663" spans="1:26" ht="12.75" customHeight="1">
      <c r="A663" s="385"/>
      <c r="B663" s="385"/>
      <c r="C663" s="475"/>
      <c r="D663" s="385"/>
      <c r="E663" s="385"/>
      <c r="F663" s="385"/>
      <c r="G663" s="385"/>
      <c r="H663" s="385"/>
      <c r="I663" s="385"/>
      <c r="J663" s="385"/>
      <c r="K663" s="385"/>
      <c r="L663" s="385"/>
      <c r="M663" s="385"/>
      <c r="N663" s="385"/>
      <c r="O663" s="385"/>
      <c r="P663" s="385"/>
      <c r="Q663" s="385"/>
      <c r="R663" s="385"/>
      <c r="S663" s="385"/>
      <c r="T663" s="385"/>
      <c r="U663" s="385"/>
      <c r="V663" s="385"/>
      <c r="W663" s="385"/>
      <c r="X663" s="385"/>
      <c r="Y663" s="385"/>
      <c r="Z663" s="385"/>
    </row>
    <row r="664" spans="1:26" ht="12.75" customHeight="1">
      <c r="A664" s="385"/>
      <c r="B664" s="385"/>
      <c r="C664" s="475"/>
      <c r="D664" s="385"/>
      <c r="E664" s="385"/>
      <c r="F664" s="385"/>
      <c r="G664" s="385"/>
      <c r="H664" s="385"/>
      <c r="I664" s="385"/>
      <c r="J664" s="385"/>
      <c r="K664" s="385"/>
      <c r="L664" s="385"/>
      <c r="M664" s="385"/>
      <c r="N664" s="385"/>
      <c r="O664" s="385"/>
      <c r="P664" s="385"/>
      <c r="Q664" s="385"/>
      <c r="R664" s="385"/>
      <c r="S664" s="385"/>
      <c r="T664" s="385"/>
      <c r="U664" s="385"/>
      <c r="V664" s="385"/>
      <c r="W664" s="385"/>
      <c r="X664" s="385"/>
      <c r="Y664" s="385"/>
      <c r="Z664" s="385"/>
    </row>
    <row r="665" spans="1:26" ht="12.75" customHeight="1">
      <c r="A665" s="385"/>
      <c r="B665" s="385"/>
      <c r="C665" s="475"/>
      <c r="D665" s="385"/>
      <c r="E665" s="385"/>
      <c r="F665" s="385"/>
      <c r="G665" s="385"/>
      <c r="H665" s="385"/>
      <c r="I665" s="385"/>
      <c r="J665" s="385"/>
      <c r="K665" s="385"/>
      <c r="L665" s="385"/>
      <c r="M665" s="385"/>
      <c r="N665" s="385"/>
      <c r="O665" s="385"/>
      <c r="P665" s="385"/>
      <c r="Q665" s="385"/>
      <c r="R665" s="385"/>
      <c r="S665" s="385"/>
      <c r="T665" s="385"/>
      <c r="U665" s="385"/>
      <c r="V665" s="385"/>
      <c r="W665" s="385"/>
      <c r="X665" s="385"/>
      <c r="Y665" s="385"/>
      <c r="Z665" s="385"/>
    </row>
    <row r="666" spans="1:26" ht="12.75" customHeight="1">
      <c r="A666" s="385"/>
      <c r="B666" s="385"/>
      <c r="C666" s="475"/>
      <c r="D666" s="385"/>
      <c r="E666" s="385"/>
      <c r="F666" s="385"/>
      <c r="G666" s="385"/>
      <c r="H666" s="385"/>
      <c r="I666" s="385"/>
      <c r="J666" s="385"/>
      <c r="K666" s="385"/>
      <c r="L666" s="385"/>
      <c r="M666" s="385"/>
      <c r="N666" s="385"/>
      <c r="O666" s="385"/>
      <c r="P666" s="385"/>
      <c r="Q666" s="385"/>
      <c r="R666" s="385"/>
      <c r="S666" s="385"/>
      <c r="T666" s="385"/>
      <c r="U666" s="385"/>
      <c r="V666" s="385"/>
      <c r="W666" s="385"/>
      <c r="X666" s="385"/>
      <c r="Y666" s="385"/>
      <c r="Z666" s="385"/>
    </row>
    <row r="667" spans="1:26" ht="12.75" customHeight="1">
      <c r="A667" s="385"/>
      <c r="B667" s="385"/>
      <c r="C667" s="475"/>
      <c r="D667" s="385"/>
      <c r="E667" s="385"/>
      <c r="F667" s="385"/>
      <c r="G667" s="385"/>
      <c r="H667" s="385"/>
      <c r="I667" s="385"/>
      <c r="J667" s="385"/>
      <c r="K667" s="385"/>
      <c r="L667" s="385"/>
      <c r="M667" s="385"/>
      <c r="N667" s="385"/>
      <c r="O667" s="385"/>
      <c r="P667" s="385"/>
      <c r="Q667" s="385"/>
      <c r="R667" s="385"/>
      <c r="S667" s="385"/>
      <c r="T667" s="385"/>
      <c r="U667" s="385"/>
      <c r="V667" s="385"/>
      <c r="W667" s="385"/>
      <c r="X667" s="385"/>
      <c r="Y667" s="385"/>
      <c r="Z667" s="385"/>
    </row>
    <row r="668" spans="1:26" ht="12.75" customHeight="1">
      <c r="A668" s="385"/>
      <c r="B668" s="385"/>
      <c r="C668" s="475"/>
      <c r="D668" s="385"/>
      <c r="E668" s="385"/>
      <c r="F668" s="385"/>
      <c r="G668" s="385"/>
      <c r="H668" s="385"/>
      <c r="I668" s="385"/>
      <c r="J668" s="385"/>
      <c r="K668" s="385"/>
      <c r="L668" s="385"/>
      <c r="M668" s="385"/>
      <c r="N668" s="385"/>
      <c r="O668" s="385"/>
      <c r="P668" s="385"/>
      <c r="Q668" s="385"/>
      <c r="R668" s="385"/>
      <c r="S668" s="385"/>
      <c r="T668" s="385"/>
      <c r="U668" s="385"/>
      <c r="V668" s="385"/>
      <c r="W668" s="385"/>
      <c r="X668" s="385"/>
      <c r="Y668" s="385"/>
      <c r="Z668" s="385"/>
    </row>
    <row r="669" spans="1:26" ht="12.75" customHeight="1">
      <c r="A669" s="385"/>
      <c r="B669" s="385"/>
      <c r="C669" s="475"/>
      <c r="D669" s="385"/>
      <c r="E669" s="385"/>
      <c r="F669" s="385"/>
      <c r="G669" s="385"/>
      <c r="H669" s="385"/>
      <c r="I669" s="385"/>
      <c r="J669" s="385"/>
      <c r="K669" s="385"/>
      <c r="L669" s="385"/>
      <c r="M669" s="385"/>
      <c r="N669" s="385"/>
      <c r="O669" s="385"/>
      <c r="P669" s="385"/>
      <c r="Q669" s="385"/>
      <c r="R669" s="385"/>
      <c r="S669" s="385"/>
      <c r="T669" s="385"/>
      <c r="U669" s="385"/>
      <c r="V669" s="385"/>
      <c r="W669" s="385"/>
      <c r="X669" s="385"/>
      <c r="Y669" s="385"/>
      <c r="Z669" s="385"/>
    </row>
    <row r="670" spans="1:26" ht="12.75" customHeight="1">
      <c r="A670" s="385"/>
      <c r="B670" s="385"/>
      <c r="C670" s="475"/>
      <c r="D670" s="385"/>
      <c r="E670" s="385"/>
      <c r="F670" s="385"/>
      <c r="G670" s="385"/>
      <c r="H670" s="385"/>
      <c r="I670" s="385"/>
      <c r="J670" s="385"/>
      <c r="K670" s="385"/>
      <c r="L670" s="385"/>
      <c r="M670" s="385"/>
      <c r="N670" s="385"/>
      <c r="O670" s="385"/>
      <c r="P670" s="385"/>
      <c r="Q670" s="385"/>
      <c r="R670" s="385"/>
      <c r="S670" s="385"/>
      <c r="T670" s="385"/>
      <c r="U670" s="385"/>
      <c r="V670" s="385"/>
      <c r="W670" s="385"/>
      <c r="X670" s="385"/>
      <c r="Y670" s="385"/>
      <c r="Z670" s="385"/>
    </row>
    <row r="671" spans="1:26" ht="12.75" customHeight="1">
      <c r="A671" s="385"/>
      <c r="B671" s="385"/>
      <c r="C671" s="475"/>
      <c r="D671" s="385"/>
      <c r="E671" s="385"/>
      <c r="F671" s="385"/>
      <c r="G671" s="385"/>
      <c r="H671" s="385"/>
      <c r="I671" s="385"/>
      <c r="J671" s="385"/>
      <c r="K671" s="385"/>
      <c r="L671" s="385"/>
      <c r="M671" s="385"/>
      <c r="N671" s="385"/>
      <c r="O671" s="385"/>
      <c r="P671" s="385"/>
      <c r="Q671" s="385"/>
      <c r="R671" s="385"/>
      <c r="S671" s="385"/>
      <c r="T671" s="385"/>
      <c r="U671" s="385"/>
      <c r="V671" s="385"/>
      <c r="W671" s="385"/>
      <c r="X671" s="385"/>
      <c r="Y671" s="385"/>
      <c r="Z671" s="385"/>
    </row>
    <row r="672" spans="1:26" ht="12.75" customHeight="1">
      <c r="A672" s="385"/>
      <c r="B672" s="385"/>
      <c r="C672" s="475"/>
      <c r="D672" s="385"/>
      <c r="E672" s="385"/>
      <c r="F672" s="385"/>
      <c r="G672" s="385"/>
      <c r="H672" s="385"/>
      <c r="I672" s="385"/>
      <c r="J672" s="385"/>
      <c r="K672" s="385"/>
      <c r="L672" s="385"/>
      <c r="M672" s="385"/>
      <c r="N672" s="385"/>
      <c r="O672" s="385"/>
      <c r="P672" s="385"/>
      <c r="Q672" s="385"/>
      <c r="R672" s="385"/>
      <c r="S672" s="385"/>
      <c r="T672" s="385"/>
      <c r="U672" s="385"/>
      <c r="V672" s="385"/>
      <c r="W672" s="385"/>
      <c r="X672" s="385"/>
      <c r="Y672" s="385"/>
      <c r="Z672" s="385"/>
    </row>
    <row r="673" spans="1:26" ht="12.75" customHeight="1">
      <c r="A673" s="385"/>
      <c r="B673" s="385"/>
      <c r="C673" s="475"/>
      <c r="D673" s="385"/>
      <c r="E673" s="385"/>
      <c r="F673" s="385"/>
      <c r="G673" s="385"/>
      <c r="H673" s="385"/>
      <c r="I673" s="385"/>
      <c r="J673" s="385"/>
      <c r="K673" s="385"/>
      <c r="L673" s="385"/>
      <c r="M673" s="385"/>
      <c r="N673" s="385"/>
      <c r="O673" s="385"/>
      <c r="P673" s="385"/>
      <c r="Q673" s="385"/>
      <c r="R673" s="385"/>
      <c r="S673" s="385"/>
      <c r="T673" s="385"/>
      <c r="U673" s="385"/>
      <c r="V673" s="385"/>
      <c r="W673" s="385"/>
      <c r="X673" s="385"/>
      <c r="Y673" s="385"/>
      <c r="Z673" s="385"/>
    </row>
    <row r="674" spans="1:26" ht="12.75" customHeight="1">
      <c r="A674" s="385"/>
      <c r="B674" s="385"/>
      <c r="C674" s="475"/>
      <c r="D674" s="385"/>
      <c r="E674" s="385"/>
      <c r="F674" s="385"/>
      <c r="G674" s="385"/>
      <c r="H674" s="385"/>
      <c r="I674" s="385"/>
      <c r="J674" s="385"/>
      <c r="K674" s="385"/>
      <c r="L674" s="385"/>
      <c r="M674" s="385"/>
      <c r="N674" s="385"/>
      <c r="O674" s="385"/>
      <c r="P674" s="385"/>
      <c r="Q674" s="385"/>
      <c r="R674" s="385"/>
      <c r="S674" s="385"/>
      <c r="T674" s="385"/>
      <c r="U674" s="385"/>
      <c r="V674" s="385"/>
      <c r="W674" s="385"/>
      <c r="X674" s="385"/>
      <c r="Y674" s="385"/>
      <c r="Z674" s="385"/>
    </row>
    <row r="675" spans="1:26" ht="12.75" customHeight="1">
      <c r="A675" s="385"/>
      <c r="B675" s="385"/>
      <c r="C675" s="475"/>
      <c r="D675" s="385"/>
      <c r="E675" s="385"/>
      <c r="F675" s="385"/>
      <c r="G675" s="385"/>
      <c r="H675" s="385"/>
      <c r="I675" s="385"/>
      <c r="J675" s="385"/>
      <c r="K675" s="385"/>
      <c r="L675" s="385"/>
      <c r="M675" s="385"/>
      <c r="N675" s="385"/>
      <c r="O675" s="385"/>
      <c r="P675" s="385"/>
      <c r="Q675" s="385"/>
      <c r="R675" s="385"/>
      <c r="S675" s="385"/>
      <c r="T675" s="385"/>
      <c r="U675" s="385"/>
      <c r="V675" s="385"/>
      <c r="W675" s="385"/>
      <c r="X675" s="385"/>
      <c r="Y675" s="385"/>
      <c r="Z675" s="385"/>
    </row>
    <row r="676" spans="1:26" ht="12.75" customHeight="1">
      <c r="A676" s="385"/>
      <c r="B676" s="385"/>
      <c r="C676" s="475"/>
      <c r="D676" s="385"/>
      <c r="E676" s="385"/>
      <c r="F676" s="385"/>
      <c r="G676" s="385"/>
      <c r="H676" s="385"/>
      <c r="I676" s="385"/>
      <c r="J676" s="385"/>
      <c r="K676" s="385"/>
      <c r="L676" s="385"/>
      <c r="M676" s="385"/>
      <c r="N676" s="385"/>
      <c r="O676" s="385"/>
      <c r="P676" s="385"/>
      <c r="Q676" s="385"/>
      <c r="R676" s="385"/>
      <c r="S676" s="385"/>
      <c r="T676" s="385"/>
      <c r="U676" s="385"/>
      <c r="V676" s="385"/>
      <c r="W676" s="385"/>
      <c r="X676" s="385"/>
      <c r="Y676" s="385"/>
      <c r="Z676" s="385"/>
    </row>
    <row r="677" spans="1:26" ht="12.75" customHeight="1">
      <c r="A677" s="385"/>
      <c r="B677" s="385"/>
      <c r="C677" s="475"/>
      <c r="D677" s="385"/>
      <c r="E677" s="385"/>
      <c r="F677" s="385"/>
      <c r="G677" s="385"/>
      <c r="H677" s="385"/>
      <c r="I677" s="385"/>
      <c r="J677" s="385"/>
      <c r="K677" s="385"/>
      <c r="L677" s="385"/>
      <c r="M677" s="385"/>
      <c r="N677" s="385"/>
      <c r="O677" s="385"/>
      <c r="P677" s="385"/>
      <c r="Q677" s="385"/>
      <c r="R677" s="385"/>
      <c r="S677" s="385"/>
      <c r="T677" s="385"/>
      <c r="U677" s="385"/>
      <c r="V677" s="385"/>
      <c r="W677" s="385"/>
      <c r="X677" s="385"/>
      <c r="Y677" s="385"/>
      <c r="Z677" s="385"/>
    </row>
    <row r="678" spans="1:26" ht="12.75" customHeight="1">
      <c r="A678" s="385"/>
      <c r="B678" s="385"/>
      <c r="C678" s="475"/>
      <c r="D678" s="385"/>
      <c r="E678" s="385"/>
      <c r="F678" s="385"/>
      <c r="G678" s="385"/>
      <c r="H678" s="385"/>
      <c r="I678" s="385"/>
      <c r="J678" s="385"/>
      <c r="K678" s="385"/>
      <c r="L678" s="385"/>
      <c r="M678" s="385"/>
      <c r="N678" s="385"/>
      <c r="O678" s="385"/>
      <c r="P678" s="385"/>
      <c r="Q678" s="385"/>
      <c r="R678" s="385"/>
      <c r="S678" s="385"/>
      <c r="T678" s="385"/>
      <c r="U678" s="385"/>
      <c r="V678" s="385"/>
      <c r="W678" s="385"/>
      <c r="X678" s="385"/>
      <c r="Y678" s="385"/>
      <c r="Z678" s="385"/>
    </row>
    <row r="679" spans="1:26" ht="12.75" customHeight="1">
      <c r="A679" s="385"/>
      <c r="B679" s="385"/>
      <c r="C679" s="475"/>
      <c r="D679" s="385"/>
      <c r="E679" s="385"/>
      <c r="F679" s="385"/>
      <c r="G679" s="385"/>
      <c r="H679" s="385"/>
      <c r="I679" s="385"/>
      <c r="J679" s="385"/>
      <c r="K679" s="385"/>
      <c r="L679" s="385"/>
      <c r="M679" s="385"/>
      <c r="N679" s="385"/>
      <c r="O679" s="385"/>
      <c r="P679" s="385"/>
      <c r="Q679" s="385"/>
      <c r="R679" s="385"/>
      <c r="S679" s="385"/>
      <c r="T679" s="385"/>
      <c r="U679" s="385"/>
      <c r="V679" s="385"/>
      <c r="W679" s="385"/>
      <c r="X679" s="385"/>
      <c r="Y679" s="385"/>
      <c r="Z679" s="385"/>
    </row>
    <row r="680" spans="1:26" ht="12.75" customHeight="1">
      <c r="A680" s="385"/>
      <c r="B680" s="385"/>
      <c r="C680" s="475"/>
      <c r="D680" s="385"/>
      <c r="E680" s="385"/>
      <c r="F680" s="385"/>
      <c r="G680" s="385"/>
      <c r="H680" s="385"/>
      <c r="I680" s="385"/>
      <c r="J680" s="385"/>
      <c r="K680" s="385"/>
      <c r="L680" s="385"/>
      <c r="M680" s="385"/>
      <c r="N680" s="385"/>
      <c r="O680" s="385"/>
      <c r="P680" s="385"/>
      <c r="Q680" s="385"/>
      <c r="R680" s="385"/>
      <c r="S680" s="385"/>
      <c r="T680" s="385"/>
      <c r="U680" s="385"/>
      <c r="V680" s="385"/>
      <c r="W680" s="385"/>
      <c r="X680" s="385"/>
      <c r="Y680" s="385"/>
      <c r="Z680" s="385"/>
    </row>
    <row r="681" spans="1:26" ht="12.75" customHeight="1">
      <c r="A681" s="385"/>
      <c r="B681" s="385"/>
      <c r="C681" s="475"/>
      <c r="D681" s="385"/>
      <c r="E681" s="385"/>
      <c r="F681" s="385"/>
      <c r="G681" s="385"/>
      <c r="H681" s="385"/>
      <c r="I681" s="385"/>
      <c r="J681" s="385"/>
      <c r="K681" s="385"/>
      <c r="L681" s="385"/>
      <c r="M681" s="385"/>
      <c r="N681" s="385"/>
      <c r="O681" s="385"/>
      <c r="P681" s="385"/>
      <c r="Q681" s="385"/>
      <c r="R681" s="385"/>
      <c r="S681" s="385"/>
      <c r="T681" s="385"/>
      <c r="U681" s="385"/>
      <c r="V681" s="385"/>
      <c r="W681" s="385"/>
      <c r="X681" s="385"/>
      <c r="Y681" s="385"/>
      <c r="Z681" s="385"/>
    </row>
    <row r="682" spans="1:26" ht="12.75" customHeight="1">
      <c r="A682" s="385"/>
      <c r="B682" s="385"/>
      <c r="C682" s="475"/>
      <c r="D682" s="385"/>
      <c r="E682" s="385"/>
      <c r="F682" s="385"/>
      <c r="G682" s="385"/>
      <c r="H682" s="385"/>
      <c r="I682" s="385"/>
      <c r="J682" s="385"/>
      <c r="K682" s="385"/>
      <c r="L682" s="385"/>
      <c r="M682" s="385"/>
      <c r="N682" s="385"/>
      <c r="O682" s="385"/>
      <c r="P682" s="385"/>
      <c r="Q682" s="385"/>
      <c r="R682" s="385"/>
      <c r="S682" s="385"/>
      <c r="T682" s="385"/>
      <c r="U682" s="385"/>
      <c r="V682" s="385"/>
      <c r="W682" s="385"/>
      <c r="X682" s="385"/>
      <c r="Y682" s="385"/>
      <c r="Z682" s="385"/>
    </row>
    <row r="683" spans="1:26" ht="12.75" customHeight="1">
      <c r="A683" s="385"/>
      <c r="B683" s="385"/>
      <c r="C683" s="475"/>
      <c r="D683" s="385"/>
      <c r="E683" s="385"/>
      <c r="F683" s="385"/>
      <c r="G683" s="385"/>
      <c r="H683" s="385"/>
      <c r="I683" s="385"/>
      <c r="J683" s="385"/>
      <c r="K683" s="385"/>
      <c r="L683" s="385"/>
      <c r="M683" s="385"/>
      <c r="N683" s="385"/>
      <c r="O683" s="385"/>
      <c r="P683" s="385"/>
      <c r="Q683" s="385"/>
      <c r="R683" s="385"/>
      <c r="S683" s="385"/>
      <c r="T683" s="385"/>
      <c r="U683" s="385"/>
      <c r="V683" s="385"/>
      <c r="W683" s="385"/>
      <c r="X683" s="385"/>
      <c r="Y683" s="385"/>
      <c r="Z683" s="385"/>
    </row>
    <row r="684" spans="1:26" ht="12.75" customHeight="1">
      <c r="A684" s="385"/>
      <c r="B684" s="385"/>
      <c r="C684" s="475"/>
      <c r="D684" s="385"/>
      <c r="E684" s="385"/>
      <c r="F684" s="385"/>
      <c r="G684" s="385"/>
      <c r="H684" s="385"/>
      <c r="I684" s="385"/>
      <c r="J684" s="385"/>
      <c r="K684" s="385"/>
      <c r="L684" s="385"/>
      <c r="M684" s="385"/>
      <c r="N684" s="385"/>
      <c r="O684" s="385"/>
      <c r="P684" s="385"/>
      <c r="Q684" s="385"/>
      <c r="R684" s="385"/>
      <c r="S684" s="385"/>
      <c r="T684" s="385"/>
      <c r="U684" s="385"/>
      <c r="V684" s="385"/>
      <c r="W684" s="385"/>
      <c r="X684" s="385"/>
      <c r="Y684" s="385"/>
      <c r="Z684" s="385"/>
    </row>
    <row r="685" spans="1:26" ht="12.75" customHeight="1">
      <c r="A685" s="385"/>
      <c r="B685" s="385"/>
      <c r="C685" s="475"/>
      <c r="D685" s="385"/>
      <c r="E685" s="385"/>
      <c r="F685" s="385"/>
      <c r="G685" s="385"/>
      <c r="H685" s="385"/>
      <c r="I685" s="385"/>
      <c r="J685" s="385"/>
      <c r="K685" s="385"/>
      <c r="L685" s="385"/>
      <c r="M685" s="385"/>
      <c r="N685" s="385"/>
      <c r="O685" s="385"/>
      <c r="P685" s="385"/>
      <c r="Q685" s="385"/>
      <c r="R685" s="385"/>
      <c r="S685" s="385"/>
      <c r="T685" s="385"/>
      <c r="U685" s="385"/>
      <c r="V685" s="385"/>
      <c r="W685" s="385"/>
      <c r="X685" s="385"/>
      <c r="Y685" s="385"/>
      <c r="Z685" s="385"/>
    </row>
    <row r="686" spans="1:26" ht="12.75" customHeight="1">
      <c r="A686" s="385"/>
      <c r="B686" s="385"/>
      <c r="C686" s="475"/>
      <c r="D686" s="385"/>
      <c r="E686" s="385"/>
      <c r="F686" s="385"/>
      <c r="G686" s="385"/>
      <c r="H686" s="385"/>
      <c r="I686" s="385"/>
      <c r="J686" s="385"/>
      <c r="K686" s="385"/>
      <c r="L686" s="385"/>
      <c r="M686" s="385"/>
      <c r="N686" s="385"/>
      <c r="O686" s="385"/>
      <c r="P686" s="385"/>
      <c r="Q686" s="385"/>
      <c r="R686" s="385"/>
      <c r="S686" s="385"/>
      <c r="T686" s="385"/>
      <c r="U686" s="385"/>
      <c r="V686" s="385"/>
      <c r="W686" s="385"/>
      <c r="X686" s="385"/>
      <c r="Y686" s="385"/>
      <c r="Z686" s="385"/>
    </row>
    <row r="687" spans="1:26" ht="12.75" customHeight="1">
      <c r="A687" s="385"/>
      <c r="B687" s="385"/>
      <c r="C687" s="475"/>
      <c r="D687" s="385"/>
      <c r="E687" s="385"/>
      <c r="F687" s="385"/>
      <c r="G687" s="385"/>
      <c r="H687" s="385"/>
      <c r="I687" s="385"/>
      <c r="J687" s="385"/>
      <c r="K687" s="385"/>
      <c r="L687" s="385"/>
      <c r="M687" s="385"/>
      <c r="N687" s="385"/>
      <c r="O687" s="385"/>
      <c r="P687" s="385"/>
      <c r="Q687" s="385"/>
      <c r="R687" s="385"/>
      <c r="S687" s="385"/>
      <c r="T687" s="385"/>
      <c r="U687" s="385"/>
      <c r="V687" s="385"/>
      <c r="W687" s="385"/>
      <c r="X687" s="385"/>
      <c r="Y687" s="385"/>
      <c r="Z687" s="385"/>
    </row>
    <row r="688" spans="1:26" ht="12.75" customHeight="1">
      <c r="A688" s="385"/>
      <c r="B688" s="385"/>
      <c r="C688" s="475"/>
      <c r="D688" s="385"/>
      <c r="E688" s="385"/>
      <c r="F688" s="385"/>
      <c r="G688" s="385"/>
      <c r="H688" s="385"/>
      <c r="I688" s="385"/>
      <c r="J688" s="385"/>
      <c r="K688" s="385"/>
      <c r="L688" s="385"/>
      <c r="M688" s="385"/>
      <c r="N688" s="385"/>
      <c r="O688" s="385"/>
      <c r="P688" s="385"/>
      <c r="Q688" s="385"/>
      <c r="R688" s="385"/>
      <c r="S688" s="385"/>
      <c r="T688" s="385"/>
      <c r="U688" s="385"/>
      <c r="V688" s="385"/>
      <c r="W688" s="385"/>
      <c r="X688" s="385"/>
      <c r="Y688" s="385"/>
      <c r="Z688" s="385"/>
    </row>
    <row r="689" spans="1:26" ht="12.75" customHeight="1">
      <c r="A689" s="385"/>
      <c r="B689" s="385"/>
      <c r="C689" s="475"/>
      <c r="D689" s="385"/>
      <c r="E689" s="385"/>
      <c r="F689" s="385"/>
      <c r="G689" s="385"/>
      <c r="H689" s="385"/>
      <c r="I689" s="385"/>
      <c r="J689" s="385"/>
      <c r="K689" s="385"/>
      <c r="L689" s="385"/>
      <c r="M689" s="385"/>
      <c r="N689" s="385"/>
      <c r="O689" s="385"/>
      <c r="P689" s="385"/>
      <c r="Q689" s="385"/>
      <c r="R689" s="385"/>
      <c r="S689" s="385"/>
      <c r="T689" s="385"/>
      <c r="U689" s="385"/>
      <c r="V689" s="385"/>
      <c r="W689" s="385"/>
      <c r="X689" s="385"/>
      <c r="Y689" s="385"/>
      <c r="Z689" s="385"/>
    </row>
    <row r="690" spans="1:26" ht="12.75" customHeight="1">
      <c r="A690" s="385"/>
      <c r="B690" s="385"/>
      <c r="C690" s="475"/>
      <c r="D690" s="385"/>
      <c r="E690" s="385"/>
      <c r="F690" s="385"/>
      <c r="G690" s="385"/>
      <c r="H690" s="385"/>
      <c r="I690" s="385"/>
      <c r="J690" s="385"/>
      <c r="K690" s="385"/>
      <c r="L690" s="385"/>
      <c r="M690" s="385"/>
      <c r="N690" s="385"/>
      <c r="O690" s="385"/>
      <c r="P690" s="385"/>
      <c r="Q690" s="385"/>
      <c r="R690" s="385"/>
      <c r="S690" s="385"/>
      <c r="T690" s="385"/>
      <c r="U690" s="385"/>
      <c r="V690" s="385"/>
      <c r="W690" s="385"/>
      <c r="X690" s="385"/>
      <c r="Y690" s="385"/>
      <c r="Z690" s="385"/>
    </row>
    <row r="691" spans="1:26" ht="12.75" customHeight="1">
      <c r="A691" s="385"/>
      <c r="B691" s="385"/>
      <c r="C691" s="475"/>
      <c r="D691" s="385"/>
      <c r="E691" s="385"/>
      <c r="F691" s="385"/>
      <c r="G691" s="385"/>
      <c r="H691" s="385"/>
      <c r="I691" s="385"/>
      <c r="J691" s="385"/>
      <c r="K691" s="385"/>
      <c r="L691" s="385"/>
      <c r="M691" s="385"/>
      <c r="N691" s="385"/>
      <c r="O691" s="385"/>
      <c r="P691" s="385"/>
      <c r="Q691" s="385"/>
      <c r="R691" s="385"/>
      <c r="S691" s="385"/>
      <c r="T691" s="385"/>
      <c r="U691" s="385"/>
      <c r="V691" s="385"/>
      <c r="W691" s="385"/>
      <c r="X691" s="385"/>
      <c r="Y691" s="385"/>
      <c r="Z691" s="385"/>
    </row>
    <row r="692" spans="1:26" ht="12.75" customHeight="1">
      <c r="A692" s="385"/>
      <c r="B692" s="385"/>
      <c r="C692" s="475"/>
      <c r="D692" s="385"/>
      <c r="E692" s="385"/>
      <c r="F692" s="385"/>
      <c r="G692" s="385"/>
      <c r="H692" s="385"/>
      <c r="I692" s="385"/>
      <c r="J692" s="385"/>
      <c r="K692" s="385"/>
      <c r="L692" s="385"/>
      <c r="M692" s="385"/>
      <c r="N692" s="385"/>
      <c r="O692" s="385"/>
      <c r="P692" s="385"/>
      <c r="Q692" s="385"/>
      <c r="R692" s="385"/>
      <c r="S692" s="385"/>
      <c r="T692" s="385"/>
      <c r="U692" s="385"/>
      <c r="V692" s="385"/>
      <c r="W692" s="385"/>
      <c r="X692" s="385"/>
      <c r="Y692" s="385"/>
      <c r="Z692" s="385"/>
    </row>
    <row r="693" spans="1:26" ht="12.75" customHeight="1">
      <c r="A693" s="385"/>
      <c r="B693" s="385"/>
      <c r="C693" s="475"/>
      <c r="D693" s="385"/>
      <c r="E693" s="385"/>
      <c r="F693" s="385"/>
      <c r="G693" s="385"/>
      <c r="H693" s="385"/>
      <c r="I693" s="385"/>
      <c r="J693" s="385"/>
      <c r="K693" s="385"/>
      <c r="L693" s="385"/>
      <c r="M693" s="385"/>
      <c r="N693" s="385"/>
      <c r="O693" s="385"/>
      <c r="P693" s="385"/>
      <c r="Q693" s="385"/>
      <c r="R693" s="385"/>
      <c r="S693" s="385"/>
      <c r="T693" s="385"/>
      <c r="U693" s="385"/>
      <c r="V693" s="385"/>
      <c r="W693" s="385"/>
      <c r="X693" s="385"/>
      <c r="Y693" s="385"/>
      <c r="Z693" s="385"/>
    </row>
    <row r="694" spans="1:26" ht="12.75" customHeight="1">
      <c r="A694" s="385"/>
      <c r="B694" s="385"/>
      <c r="C694" s="475"/>
      <c r="D694" s="385"/>
      <c r="E694" s="385"/>
      <c r="F694" s="385"/>
      <c r="G694" s="385"/>
      <c r="H694" s="385"/>
      <c r="I694" s="385"/>
      <c r="J694" s="385"/>
      <c r="K694" s="385"/>
      <c r="L694" s="385"/>
      <c r="M694" s="385"/>
      <c r="N694" s="385"/>
      <c r="O694" s="385"/>
      <c r="P694" s="385"/>
      <c r="Q694" s="385"/>
      <c r="R694" s="385"/>
      <c r="S694" s="385"/>
      <c r="T694" s="385"/>
      <c r="U694" s="385"/>
      <c r="V694" s="385"/>
      <c r="W694" s="385"/>
      <c r="X694" s="385"/>
      <c r="Y694" s="385"/>
      <c r="Z694" s="385"/>
    </row>
    <row r="695" spans="1:26" ht="12.75" customHeight="1">
      <c r="A695" s="385"/>
      <c r="B695" s="385"/>
      <c r="C695" s="475"/>
      <c r="D695" s="385"/>
      <c r="E695" s="385"/>
      <c r="F695" s="385"/>
      <c r="G695" s="385"/>
      <c r="H695" s="385"/>
      <c r="I695" s="385"/>
      <c r="J695" s="385"/>
      <c r="K695" s="385"/>
      <c r="L695" s="385"/>
      <c r="M695" s="385"/>
      <c r="N695" s="385"/>
      <c r="O695" s="385"/>
      <c r="P695" s="385"/>
      <c r="Q695" s="385"/>
      <c r="R695" s="385"/>
      <c r="S695" s="385"/>
      <c r="T695" s="385"/>
      <c r="U695" s="385"/>
      <c r="V695" s="385"/>
      <c r="W695" s="385"/>
      <c r="X695" s="385"/>
      <c r="Y695" s="385"/>
      <c r="Z695" s="385"/>
    </row>
    <row r="696" spans="1:26" ht="12.75" customHeight="1">
      <c r="A696" s="385"/>
      <c r="B696" s="385"/>
      <c r="C696" s="475"/>
      <c r="D696" s="385"/>
      <c r="E696" s="385"/>
      <c r="F696" s="385"/>
      <c r="G696" s="385"/>
      <c r="H696" s="385"/>
      <c r="I696" s="385"/>
      <c r="J696" s="385"/>
      <c r="K696" s="385"/>
      <c r="L696" s="385"/>
      <c r="M696" s="385"/>
      <c r="N696" s="385"/>
      <c r="O696" s="385"/>
      <c r="P696" s="385"/>
      <c r="Q696" s="385"/>
      <c r="R696" s="385"/>
      <c r="S696" s="385"/>
      <c r="T696" s="385"/>
      <c r="U696" s="385"/>
      <c r="V696" s="385"/>
      <c r="W696" s="385"/>
      <c r="X696" s="385"/>
      <c r="Y696" s="385"/>
      <c r="Z696" s="385"/>
    </row>
    <row r="697" spans="1:26" ht="12.75" customHeight="1">
      <c r="A697" s="385"/>
      <c r="B697" s="385"/>
      <c r="C697" s="475"/>
      <c r="D697" s="385"/>
      <c r="E697" s="385"/>
      <c r="F697" s="385"/>
      <c r="G697" s="385"/>
      <c r="H697" s="385"/>
      <c r="I697" s="385"/>
      <c r="J697" s="385"/>
      <c r="K697" s="385"/>
      <c r="L697" s="385"/>
      <c r="M697" s="385"/>
      <c r="N697" s="385"/>
      <c r="O697" s="385"/>
      <c r="P697" s="385"/>
      <c r="Q697" s="385"/>
      <c r="R697" s="385"/>
      <c r="S697" s="385"/>
      <c r="T697" s="385"/>
      <c r="U697" s="385"/>
      <c r="V697" s="385"/>
      <c r="W697" s="385"/>
      <c r="X697" s="385"/>
      <c r="Y697" s="385"/>
      <c r="Z697" s="385"/>
    </row>
    <row r="698" spans="1:26" ht="12.75" customHeight="1">
      <c r="A698" s="385"/>
      <c r="B698" s="385"/>
      <c r="C698" s="475"/>
      <c r="D698" s="385"/>
      <c r="E698" s="385"/>
      <c r="F698" s="385"/>
      <c r="G698" s="385"/>
      <c r="H698" s="385"/>
      <c r="I698" s="385"/>
      <c r="J698" s="385"/>
      <c r="K698" s="385"/>
      <c r="L698" s="385"/>
      <c r="M698" s="385"/>
      <c r="N698" s="385"/>
      <c r="O698" s="385"/>
      <c r="P698" s="385"/>
      <c r="Q698" s="385"/>
      <c r="R698" s="385"/>
      <c r="S698" s="385"/>
      <c r="T698" s="385"/>
      <c r="U698" s="385"/>
      <c r="V698" s="385"/>
      <c r="W698" s="385"/>
      <c r="X698" s="385"/>
      <c r="Y698" s="385"/>
      <c r="Z698" s="385"/>
    </row>
    <row r="699" spans="1:26" ht="12.75" customHeight="1">
      <c r="A699" s="385"/>
      <c r="B699" s="385"/>
      <c r="C699" s="475"/>
      <c r="D699" s="385"/>
      <c r="E699" s="385"/>
      <c r="F699" s="385"/>
      <c r="G699" s="385"/>
      <c r="H699" s="385"/>
      <c r="I699" s="385"/>
      <c r="J699" s="385"/>
      <c r="K699" s="385"/>
      <c r="L699" s="385"/>
      <c r="M699" s="385"/>
      <c r="N699" s="385"/>
      <c r="O699" s="385"/>
      <c r="P699" s="385"/>
      <c r="Q699" s="385"/>
      <c r="R699" s="385"/>
      <c r="S699" s="385"/>
      <c r="T699" s="385"/>
      <c r="U699" s="385"/>
      <c r="V699" s="385"/>
      <c r="W699" s="385"/>
      <c r="X699" s="385"/>
      <c r="Y699" s="385"/>
      <c r="Z699" s="385"/>
    </row>
    <row r="700" spans="1:26" ht="12.75" customHeight="1">
      <c r="A700" s="385"/>
      <c r="B700" s="385"/>
      <c r="C700" s="475"/>
      <c r="D700" s="385"/>
      <c r="E700" s="385"/>
      <c r="F700" s="385"/>
      <c r="G700" s="385"/>
      <c r="H700" s="385"/>
      <c r="I700" s="385"/>
      <c r="J700" s="385"/>
      <c r="K700" s="385"/>
      <c r="L700" s="385"/>
      <c r="M700" s="385"/>
      <c r="N700" s="385"/>
      <c r="O700" s="385"/>
      <c r="P700" s="385"/>
      <c r="Q700" s="385"/>
      <c r="R700" s="385"/>
      <c r="S700" s="385"/>
      <c r="T700" s="385"/>
      <c r="U700" s="385"/>
      <c r="V700" s="385"/>
      <c r="W700" s="385"/>
      <c r="X700" s="385"/>
      <c r="Y700" s="385"/>
      <c r="Z700" s="385"/>
    </row>
    <row r="701" spans="1:26" ht="12.75" customHeight="1">
      <c r="A701" s="385"/>
      <c r="B701" s="385"/>
      <c r="C701" s="475"/>
      <c r="D701" s="385"/>
      <c r="E701" s="385"/>
      <c r="F701" s="385"/>
      <c r="G701" s="385"/>
      <c r="H701" s="385"/>
      <c r="I701" s="385"/>
      <c r="J701" s="385"/>
      <c r="K701" s="385"/>
      <c r="L701" s="385"/>
      <c r="M701" s="385"/>
      <c r="N701" s="385"/>
      <c r="O701" s="385"/>
      <c r="P701" s="385"/>
      <c r="Q701" s="385"/>
      <c r="R701" s="385"/>
      <c r="S701" s="385"/>
      <c r="T701" s="385"/>
      <c r="U701" s="385"/>
      <c r="V701" s="385"/>
      <c r="W701" s="385"/>
      <c r="X701" s="385"/>
      <c r="Y701" s="385"/>
      <c r="Z701" s="385"/>
    </row>
    <row r="702" spans="1:26" ht="12.75" customHeight="1">
      <c r="A702" s="385"/>
      <c r="B702" s="385"/>
      <c r="C702" s="475"/>
      <c r="D702" s="385"/>
      <c r="E702" s="385"/>
      <c r="F702" s="385"/>
      <c r="G702" s="385"/>
      <c r="H702" s="385"/>
      <c r="I702" s="385"/>
      <c r="J702" s="385"/>
      <c r="K702" s="385"/>
      <c r="L702" s="385"/>
      <c r="M702" s="385"/>
      <c r="N702" s="385"/>
      <c r="O702" s="385"/>
      <c r="P702" s="385"/>
      <c r="Q702" s="385"/>
      <c r="R702" s="385"/>
      <c r="S702" s="385"/>
      <c r="T702" s="385"/>
      <c r="U702" s="385"/>
      <c r="V702" s="385"/>
      <c r="W702" s="385"/>
      <c r="X702" s="385"/>
      <c r="Y702" s="385"/>
      <c r="Z702" s="385"/>
    </row>
    <row r="703" spans="1:26" ht="12.75" customHeight="1">
      <c r="A703" s="385"/>
      <c r="B703" s="385"/>
      <c r="C703" s="475"/>
      <c r="D703" s="385"/>
      <c r="E703" s="385"/>
      <c r="F703" s="385"/>
      <c r="G703" s="385"/>
      <c r="H703" s="385"/>
      <c r="I703" s="385"/>
      <c r="J703" s="385"/>
      <c r="K703" s="385"/>
      <c r="L703" s="385"/>
      <c r="M703" s="385"/>
      <c r="N703" s="385"/>
      <c r="O703" s="385"/>
      <c r="P703" s="385"/>
      <c r="Q703" s="385"/>
      <c r="R703" s="385"/>
      <c r="S703" s="385"/>
      <c r="T703" s="385"/>
      <c r="U703" s="385"/>
      <c r="V703" s="385"/>
      <c r="W703" s="385"/>
      <c r="X703" s="385"/>
      <c r="Y703" s="385"/>
      <c r="Z703" s="385"/>
    </row>
    <row r="704" spans="1:26" ht="12.75" customHeight="1">
      <c r="A704" s="385"/>
      <c r="B704" s="385"/>
      <c r="C704" s="475"/>
      <c r="D704" s="385"/>
      <c r="E704" s="385"/>
      <c r="F704" s="385"/>
      <c r="G704" s="385"/>
      <c r="H704" s="385"/>
      <c r="I704" s="385"/>
      <c r="J704" s="385"/>
      <c r="K704" s="385"/>
      <c r="L704" s="385"/>
      <c r="M704" s="385"/>
      <c r="N704" s="385"/>
      <c r="O704" s="385"/>
      <c r="P704" s="385"/>
      <c r="Q704" s="385"/>
      <c r="R704" s="385"/>
      <c r="S704" s="385"/>
      <c r="T704" s="385"/>
      <c r="U704" s="385"/>
      <c r="V704" s="385"/>
      <c r="W704" s="385"/>
      <c r="X704" s="385"/>
      <c r="Y704" s="385"/>
      <c r="Z704" s="385"/>
    </row>
    <row r="705" spans="1:26" ht="12.75" customHeight="1">
      <c r="A705" s="385"/>
      <c r="B705" s="385"/>
      <c r="C705" s="475"/>
      <c r="D705" s="385"/>
      <c r="E705" s="385"/>
      <c r="F705" s="385"/>
      <c r="G705" s="385"/>
      <c r="H705" s="385"/>
      <c r="I705" s="385"/>
      <c r="J705" s="385"/>
      <c r="K705" s="385"/>
      <c r="L705" s="385"/>
      <c r="M705" s="385"/>
      <c r="N705" s="385"/>
      <c r="O705" s="385"/>
      <c r="P705" s="385"/>
      <c r="Q705" s="385"/>
      <c r="R705" s="385"/>
      <c r="S705" s="385"/>
      <c r="T705" s="385"/>
      <c r="U705" s="385"/>
      <c r="V705" s="385"/>
      <c r="W705" s="385"/>
      <c r="X705" s="385"/>
      <c r="Y705" s="385"/>
      <c r="Z705" s="385"/>
    </row>
    <row r="706" spans="1:26" ht="12.75" customHeight="1">
      <c r="A706" s="385"/>
      <c r="B706" s="385"/>
      <c r="C706" s="475"/>
      <c r="D706" s="385"/>
      <c r="E706" s="385"/>
      <c r="F706" s="385"/>
      <c r="G706" s="385"/>
      <c r="H706" s="385"/>
      <c r="I706" s="385"/>
      <c r="J706" s="385"/>
      <c r="K706" s="385"/>
      <c r="L706" s="385"/>
      <c r="M706" s="385"/>
      <c r="N706" s="385"/>
      <c r="O706" s="385"/>
      <c r="P706" s="385"/>
      <c r="Q706" s="385"/>
      <c r="R706" s="385"/>
      <c r="S706" s="385"/>
      <c r="T706" s="385"/>
      <c r="U706" s="385"/>
      <c r="V706" s="385"/>
      <c r="W706" s="385"/>
      <c r="X706" s="385"/>
      <c r="Y706" s="385"/>
      <c r="Z706" s="385"/>
    </row>
    <row r="707" spans="1:26" ht="12.75" customHeight="1">
      <c r="A707" s="385"/>
      <c r="B707" s="385"/>
      <c r="C707" s="475"/>
      <c r="D707" s="385"/>
      <c r="E707" s="385"/>
      <c r="F707" s="385"/>
      <c r="G707" s="385"/>
      <c r="H707" s="385"/>
      <c r="I707" s="385"/>
      <c r="J707" s="385"/>
      <c r="K707" s="385"/>
      <c r="L707" s="385"/>
      <c r="M707" s="385"/>
      <c r="N707" s="385"/>
      <c r="O707" s="385"/>
      <c r="P707" s="385"/>
      <c r="Q707" s="385"/>
      <c r="R707" s="385"/>
      <c r="S707" s="385"/>
      <c r="T707" s="385"/>
      <c r="U707" s="385"/>
      <c r="V707" s="385"/>
      <c r="W707" s="385"/>
      <c r="X707" s="385"/>
      <c r="Y707" s="385"/>
      <c r="Z707" s="385"/>
    </row>
    <row r="708" spans="1:26" ht="12.75" customHeight="1">
      <c r="A708" s="385"/>
      <c r="B708" s="385"/>
      <c r="C708" s="475"/>
      <c r="D708" s="385"/>
      <c r="E708" s="385"/>
      <c r="F708" s="385"/>
      <c r="G708" s="385"/>
      <c r="H708" s="385"/>
      <c r="I708" s="385"/>
      <c r="J708" s="385"/>
      <c r="K708" s="385"/>
      <c r="L708" s="385"/>
      <c r="M708" s="385"/>
      <c r="N708" s="385"/>
      <c r="O708" s="385"/>
      <c r="P708" s="385"/>
      <c r="Q708" s="385"/>
      <c r="R708" s="385"/>
      <c r="S708" s="385"/>
      <c r="T708" s="385"/>
      <c r="U708" s="385"/>
      <c r="V708" s="385"/>
      <c r="W708" s="385"/>
      <c r="X708" s="385"/>
      <c r="Y708" s="385"/>
      <c r="Z708" s="385"/>
    </row>
    <row r="709" spans="1:26" ht="12.75" customHeight="1">
      <c r="A709" s="385"/>
      <c r="B709" s="385"/>
      <c r="C709" s="475"/>
      <c r="D709" s="385"/>
      <c r="E709" s="385"/>
      <c r="F709" s="385"/>
      <c r="G709" s="385"/>
      <c r="H709" s="385"/>
      <c r="I709" s="385"/>
      <c r="J709" s="385"/>
      <c r="K709" s="385"/>
      <c r="L709" s="385"/>
      <c r="M709" s="385"/>
      <c r="N709" s="385"/>
      <c r="O709" s="385"/>
      <c r="P709" s="385"/>
      <c r="Q709" s="385"/>
      <c r="R709" s="385"/>
      <c r="S709" s="385"/>
      <c r="T709" s="385"/>
      <c r="U709" s="385"/>
      <c r="V709" s="385"/>
      <c r="W709" s="385"/>
      <c r="X709" s="385"/>
      <c r="Y709" s="385"/>
      <c r="Z709" s="385"/>
    </row>
    <row r="710" spans="1:26" ht="12.75" customHeight="1">
      <c r="A710" s="385"/>
      <c r="B710" s="385"/>
      <c r="C710" s="475"/>
      <c r="D710" s="385"/>
      <c r="E710" s="385"/>
      <c r="F710" s="385"/>
      <c r="G710" s="385"/>
      <c r="H710" s="385"/>
      <c r="I710" s="385"/>
      <c r="J710" s="385"/>
      <c r="K710" s="385"/>
      <c r="L710" s="385"/>
      <c r="M710" s="385"/>
      <c r="N710" s="385"/>
      <c r="O710" s="385"/>
      <c r="P710" s="385"/>
      <c r="Q710" s="385"/>
      <c r="R710" s="385"/>
      <c r="S710" s="385"/>
      <c r="T710" s="385"/>
      <c r="U710" s="385"/>
      <c r="V710" s="385"/>
      <c r="W710" s="385"/>
      <c r="X710" s="385"/>
      <c r="Y710" s="385"/>
      <c r="Z710" s="385"/>
    </row>
    <row r="711" spans="1:26" ht="12.75" customHeight="1">
      <c r="A711" s="385"/>
      <c r="B711" s="385"/>
      <c r="C711" s="475"/>
      <c r="D711" s="385"/>
      <c r="E711" s="385"/>
      <c r="F711" s="385"/>
      <c r="G711" s="385"/>
      <c r="H711" s="385"/>
      <c r="I711" s="385"/>
      <c r="J711" s="385"/>
      <c r="K711" s="385"/>
      <c r="L711" s="385"/>
      <c r="M711" s="385"/>
      <c r="N711" s="385"/>
      <c r="O711" s="385"/>
      <c r="P711" s="385"/>
      <c r="Q711" s="385"/>
      <c r="R711" s="385"/>
      <c r="S711" s="385"/>
      <c r="T711" s="385"/>
      <c r="U711" s="385"/>
      <c r="V711" s="385"/>
      <c r="W711" s="385"/>
      <c r="X711" s="385"/>
      <c r="Y711" s="385"/>
      <c r="Z711" s="385"/>
    </row>
    <row r="712" spans="1:26" ht="12.75" customHeight="1">
      <c r="A712" s="385"/>
      <c r="B712" s="385"/>
      <c r="C712" s="475"/>
      <c r="D712" s="385"/>
      <c r="E712" s="385"/>
      <c r="F712" s="385"/>
      <c r="G712" s="385"/>
      <c r="H712" s="385"/>
      <c r="I712" s="385"/>
      <c r="J712" s="385"/>
      <c r="K712" s="385"/>
      <c r="L712" s="385"/>
      <c r="M712" s="385"/>
      <c r="N712" s="385"/>
      <c r="O712" s="385"/>
      <c r="P712" s="385"/>
      <c r="Q712" s="385"/>
      <c r="R712" s="385"/>
      <c r="S712" s="385"/>
      <c r="T712" s="385"/>
      <c r="U712" s="385"/>
      <c r="V712" s="385"/>
      <c r="W712" s="385"/>
      <c r="X712" s="385"/>
      <c r="Y712" s="385"/>
      <c r="Z712" s="385"/>
    </row>
    <row r="713" spans="1:26" ht="12.75" customHeight="1">
      <c r="A713" s="385"/>
      <c r="B713" s="385"/>
      <c r="C713" s="475"/>
      <c r="D713" s="385"/>
      <c r="E713" s="385"/>
      <c r="F713" s="385"/>
      <c r="G713" s="385"/>
      <c r="H713" s="385"/>
      <c r="I713" s="385"/>
      <c r="J713" s="385"/>
      <c r="K713" s="385"/>
      <c r="L713" s="385"/>
      <c r="M713" s="385"/>
      <c r="N713" s="385"/>
      <c r="O713" s="385"/>
      <c r="P713" s="385"/>
      <c r="Q713" s="385"/>
      <c r="R713" s="385"/>
      <c r="S713" s="385"/>
      <c r="T713" s="385"/>
      <c r="U713" s="385"/>
      <c r="V713" s="385"/>
      <c r="W713" s="385"/>
      <c r="X713" s="385"/>
      <c r="Y713" s="385"/>
      <c r="Z713" s="385"/>
    </row>
    <row r="714" spans="1:26" ht="12.75" customHeight="1">
      <c r="A714" s="385"/>
      <c r="B714" s="385"/>
      <c r="C714" s="475"/>
      <c r="D714" s="385"/>
      <c r="E714" s="385"/>
      <c r="F714" s="385"/>
      <c r="G714" s="385"/>
      <c r="H714" s="385"/>
      <c r="I714" s="385"/>
      <c r="J714" s="385"/>
      <c r="K714" s="385"/>
      <c r="L714" s="385"/>
      <c r="M714" s="385"/>
      <c r="N714" s="385"/>
      <c r="O714" s="385"/>
      <c r="P714" s="385"/>
      <c r="Q714" s="385"/>
      <c r="R714" s="385"/>
      <c r="S714" s="385"/>
      <c r="T714" s="385"/>
      <c r="U714" s="385"/>
      <c r="V714" s="385"/>
      <c r="W714" s="385"/>
      <c r="X714" s="385"/>
      <c r="Y714" s="385"/>
      <c r="Z714" s="385"/>
    </row>
    <row r="715" spans="1:26" ht="12.75" customHeight="1">
      <c r="A715" s="385"/>
      <c r="B715" s="385"/>
      <c r="C715" s="475"/>
      <c r="D715" s="385"/>
      <c r="E715" s="385"/>
      <c r="F715" s="385"/>
      <c r="G715" s="385"/>
      <c r="H715" s="385"/>
      <c r="I715" s="385"/>
      <c r="J715" s="385"/>
      <c r="K715" s="385"/>
      <c r="L715" s="385"/>
      <c r="M715" s="385"/>
      <c r="N715" s="385"/>
      <c r="O715" s="385"/>
      <c r="P715" s="385"/>
      <c r="Q715" s="385"/>
      <c r="R715" s="385"/>
      <c r="S715" s="385"/>
      <c r="T715" s="385"/>
      <c r="U715" s="385"/>
      <c r="V715" s="385"/>
      <c r="W715" s="385"/>
      <c r="X715" s="385"/>
      <c r="Y715" s="385"/>
      <c r="Z715" s="385"/>
    </row>
    <row r="716" spans="1:26" ht="12.75" customHeight="1">
      <c r="A716" s="385"/>
      <c r="B716" s="385"/>
      <c r="C716" s="475"/>
      <c r="D716" s="385"/>
      <c r="E716" s="385"/>
      <c r="F716" s="385"/>
      <c r="G716" s="385"/>
      <c r="H716" s="385"/>
      <c r="I716" s="385"/>
      <c r="J716" s="385"/>
      <c r="K716" s="385"/>
      <c r="L716" s="385"/>
      <c r="M716" s="385"/>
      <c r="N716" s="385"/>
      <c r="O716" s="385"/>
      <c r="P716" s="385"/>
      <c r="Q716" s="385"/>
      <c r="R716" s="385"/>
      <c r="S716" s="385"/>
      <c r="T716" s="385"/>
      <c r="U716" s="385"/>
      <c r="V716" s="385"/>
      <c r="W716" s="385"/>
      <c r="X716" s="385"/>
      <c r="Y716" s="385"/>
      <c r="Z716" s="385"/>
    </row>
    <row r="717" spans="1:26" ht="12.75" customHeight="1">
      <c r="A717" s="385"/>
      <c r="B717" s="385"/>
      <c r="C717" s="475"/>
      <c r="D717" s="385"/>
      <c r="E717" s="385"/>
      <c r="F717" s="385"/>
      <c r="G717" s="385"/>
      <c r="H717" s="385"/>
      <c r="I717" s="385"/>
      <c r="J717" s="385"/>
      <c r="K717" s="385"/>
      <c r="L717" s="385"/>
      <c r="M717" s="385"/>
      <c r="N717" s="385"/>
      <c r="O717" s="385"/>
      <c r="P717" s="385"/>
      <c r="Q717" s="385"/>
      <c r="R717" s="385"/>
      <c r="S717" s="385"/>
      <c r="T717" s="385"/>
      <c r="U717" s="385"/>
      <c r="V717" s="385"/>
      <c r="W717" s="385"/>
      <c r="X717" s="385"/>
      <c r="Y717" s="385"/>
      <c r="Z717" s="385"/>
    </row>
    <row r="718" spans="1:26" ht="12.75" customHeight="1">
      <c r="A718" s="385"/>
      <c r="B718" s="385"/>
      <c r="C718" s="475"/>
      <c r="D718" s="385"/>
      <c r="E718" s="385"/>
      <c r="F718" s="385"/>
      <c r="G718" s="385"/>
      <c r="H718" s="385"/>
      <c r="I718" s="385"/>
      <c r="J718" s="385"/>
      <c r="K718" s="385"/>
      <c r="L718" s="385"/>
      <c r="M718" s="385"/>
      <c r="N718" s="385"/>
      <c r="O718" s="385"/>
      <c r="P718" s="385"/>
      <c r="Q718" s="385"/>
      <c r="R718" s="385"/>
      <c r="S718" s="385"/>
      <c r="T718" s="385"/>
      <c r="U718" s="385"/>
      <c r="V718" s="385"/>
      <c r="W718" s="385"/>
      <c r="X718" s="385"/>
      <c r="Y718" s="385"/>
      <c r="Z718" s="385"/>
    </row>
    <row r="719" spans="1:26" ht="12.75" customHeight="1">
      <c r="A719" s="385"/>
      <c r="B719" s="385"/>
      <c r="C719" s="475"/>
      <c r="D719" s="385"/>
      <c r="E719" s="385"/>
      <c r="F719" s="385"/>
      <c r="G719" s="385"/>
      <c r="H719" s="385"/>
      <c r="I719" s="385"/>
      <c r="J719" s="385"/>
      <c r="K719" s="385"/>
      <c r="L719" s="385"/>
      <c r="M719" s="385"/>
      <c r="N719" s="385"/>
      <c r="O719" s="385"/>
      <c r="P719" s="385"/>
      <c r="Q719" s="385"/>
      <c r="R719" s="385"/>
      <c r="S719" s="385"/>
      <c r="T719" s="385"/>
      <c r="U719" s="385"/>
      <c r="V719" s="385"/>
      <c r="W719" s="385"/>
      <c r="X719" s="385"/>
      <c r="Y719" s="385"/>
      <c r="Z719" s="385"/>
    </row>
    <row r="720" spans="1:26" ht="12.75" customHeight="1">
      <c r="A720" s="385"/>
      <c r="B720" s="385"/>
      <c r="C720" s="475"/>
      <c r="D720" s="385"/>
      <c r="E720" s="385"/>
      <c r="F720" s="385"/>
      <c r="G720" s="385"/>
      <c r="H720" s="385"/>
      <c r="I720" s="385"/>
      <c r="J720" s="385"/>
      <c r="K720" s="385"/>
      <c r="L720" s="385"/>
      <c r="M720" s="385"/>
      <c r="N720" s="385"/>
      <c r="O720" s="385"/>
      <c r="P720" s="385"/>
      <c r="Q720" s="385"/>
      <c r="R720" s="385"/>
      <c r="S720" s="385"/>
      <c r="T720" s="385"/>
      <c r="U720" s="385"/>
      <c r="V720" s="385"/>
      <c r="W720" s="385"/>
      <c r="X720" s="385"/>
      <c r="Y720" s="385"/>
      <c r="Z720" s="385"/>
    </row>
    <row r="721" spans="1:26" ht="12.75" customHeight="1">
      <c r="A721" s="385"/>
      <c r="B721" s="385"/>
      <c r="C721" s="475"/>
      <c r="D721" s="385"/>
      <c r="E721" s="385"/>
      <c r="F721" s="385"/>
      <c r="G721" s="385"/>
      <c r="H721" s="385"/>
      <c r="I721" s="385"/>
      <c r="J721" s="385"/>
      <c r="K721" s="385"/>
      <c r="L721" s="385"/>
      <c r="M721" s="385"/>
      <c r="N721" s="385"/>
      <c r="O721" s="385"/>
      <c r="P721" s="385"/>
      <c r="Q721" s="385"/>
      <c r="R721" s="385"/>
      <c r="S721" s="385"/>
      <c r="T721" s="385"/>
      <c r="U721" s="385"/>
      <c r="V721" s="385"/>
      <c r="W721" s="385"/>
      <c r="X721" s="385"/>
      <c r="Y721" s="385"/>
      <c r="Z721" s="385"/>
    </row>
    <row r="722" spans="1:26" ht="12.75" customHeight="1">
      <c r="A722" s="385"/>
      <c r="B722" s="385"/>
      <c r="C722" s="475"/>
      <c r="D722" s="385"/>
      <c r="E722" s="385"/>
      <c r="F722" s="385"/>
      <c r="G722" s="385"/>
      <c r="H722" s="385"/>
      <c r="I722" s="385"/>
      <c r="J722" s="385"/>
      <c r="K722" s="385"/>
      <c r="L722" s="385"/>
      <c r="M722" s="385"/>
      <c r="N722" s="385"/>
      <c r="O722" s="385"/>
      <c r="P722" s="385"/>
      <c r="Q722" s="385"/>
      <c r="R722" s="385"/>
      <c r="S722" s="385"/>
      <c r="T722" s="385"/>
      <c r="U722" s="385"/>
      <c r="V722" s="385"/>
      <c r="W722" s="385"/>
      <c r="X722" s="385"/>
      <c r="Y722" s="385"/>
      <c r="Z722" s="385"/>
    </row>
    <row r="723" spans="1:26" ht="12.75" customHeight="1">
      <c r="A723" s="385"/>
      <c r="B723" s="385"/>
      <c r="C723" s="475"/>
      <c r="D723" s="385"/>
      <c r="E723" s="385"/>
      <c r="F723" s="385"/>
      <c r="G723" s="385"/>
      <c r="H723" s="385"/>
      <c r="I723" s="385"/>
      <c r="J723" s="385"/>
      <c r="K723" s="385"/>
      <c r="L723" s="385"/>
      <c r="M723" s="385"/>
      <c r="N723" s="385"/>
      <c r="O723" s="385"/>
      <c r="P723" s="385"/>
      <c r="Q723" s="385"/>
      <c r="R723" s="385"/>
      <c r="S723" s="385"/>
      <c r="T723" s="385"/>
      <c r="U723" s="385"/>
      <c r="V723" s="385"/>
      <c r="W723" s="385"/>
      <c r="X723" s="385"/>
      <c r="Y723" s="385"/>
      <c r="Z723" s="385"/>
    </row>
    <row r="724" spans="1:26" ht="12.75" customHeight="1">
      <c r="A724" s="385"/>
      <c r="B724" s="385"/>
      <c r="C724" s="475"/>
      <c r="D724" s="385"/>
      <c r="E724" s="385"/>
      <c r="F724" s="385"/>
      <c r="G724" s="385"/>
      <c r="H724" s="385"/>
      <c r="I724" s="385"/>
      <c r="J724" s="385"/>
      <c r="K724" s="385"/>
      <c r="L724" s="385"/>
      <c r="M724" s="385"/>
      <c r="N724" s="385"/>
      <c r="O724" s="385"/>
      <c r="P724" s="385"/>
      <c r="Q724" s="385"/>
      <c r="R724" s="385"/>
      <c r="S724" s="385"/>
      <c r="T724" s="385"/>
      <c r="U724" s="385"/>
      <c r="V724" s="385"/>
      <c r="W724" s="385"/>
      <c r="X724" s="385"/>
      <c r="Y724" s="385"/>
      <c r="Z724" s="385"/>
    </row>
    <row r="725" spans="1:26" ht="12.75" customHeight="1">
      <c r="A725" s="385"/>
      <c r="B725" s="385"/>
      <c r="C725" s="475"/>
      <c r="D725" s="385"/>
      <c r="E725" s="385"/>
      <c r="F725" s="385"/>
      <c r="G725" s="385"/>
      <c r="H725" s="385"/>
      <c r="I725" s="385"/>
      <c r="J725" s="385"/>
      <c r="K725" s="385"/>
      <c r="L725" s="385"/>
      <c r="M725" s="385"/>
      <c r="N725" s="385"/>
      <c r="O725" s="385"/>
      <c r="P725" s="385"/>
      <c r="Q725" s="385"/>
      <c r="R725" s="385"/>
      <c r="S725" s="385"/>
      <c r="T725" s="385"/>
      <c r="U725" s="385"/>
      <c r="V725" s="385"/>
      <c r="W725" s="385"/>
      <c r="X725" s="385"/>
      <c r="Y725" s="385"/>
      <c r="Z725" s="385"/>
    </row>
    <row r="726" spans="1:26" ht="12.75" customHeight="1">
      <c r="A726" s="385"/>
      <c r="B726" s="385"/>
      <c r="C726" s="475"/>
      <c r="D726" s="385"/>
      <c r="E726" s="385"/>
      <c r="F726" s="385"/>
      <c r="G726" s="385"/>
      <c r="H726" s="385"/>
      <c r="I726" s="385"/>
      <c r="J726" s="385"/>
      <c r="K726" s="385"/>
      <c r="L726" s="385"/>
      <c r="M726" s="385"/>
      <c r="N726" s="385"/>
      <c r="O726" s="385"/>
      <c r="P726" s="385"/>
      <c r="Q726" s="385"/>
      <c r="R726" s="385"/>
      <c r="S726" s="385"/>
      <c r="T726" s="385"/>
      <c r="U726" s="385"/>
      <c r="V726" s="385"/>
      <c r="W726" s="385"/>
      <c r="X726" s="385"/>
      <c r="Y726" s="385"/>
      <c r="Z726" s="385"/>
    </row>
    <row r="727" spans="1:26" ht="12.75" customHeight="1">
      <c r="A727" s="385"/>
      <c r="B727" s="385"/>
      <c r="C727" s="475"/>
      <c r="D727" s="385"/>
      <c r="E727" s="385"/>
      <c r="F727" s="385"/>
      <c r="G727" s="385"/>
      <c r="H727" s="385"/>
      <c r="I727" s="385"/>
      <c r="J727" s="385"/>
      <c r="K727" s="385"/>
      <c r="L727" s="385"/>
      <c r="M727" s="385"/>
      <c r="N727" s="385"/>
      <c r="O727" s="385"/>
      <c r="P727" s="385"/>
      <c r="Q727" s="385"/>
      <c r="R727" s="385"/>
      <c r="S727" s="385"/>
      <c r="T727" s="385"/>
      <c r="U727" s="385"/>
      <c r="V727" s="385"/>
      <c r="W727" s="385"/>
      <c r="X727" s="385"/>
      <c r="Y727" s="385"/>
      <c r="Z727" s="385"/>
    </row>
    <row r="728" spans="1:26" ht="12.75" customHeight="1">
      <c r="A728" s="385"/>
      <c r="B728" s="385"/>
      <c r="C728" s="475"/>
      <c r="D728" s="385"/>
      <c r="E728" s="385"/>
      <c r="F728" s="385"/>
      <c r="G728" s="385"/>
      <c r="H728" s="385"/>
      <c r="I728" s="385"/>
      <c r="J728" s="385"/>
      <c r="K728" s="385"/>
      <c r="L728" s="385"/>
      <c r="M728" s="385"/>
      <c r="N728" s="385"/>
      <c r="O728" s="385"/>
      <c r="P728" s="385"/>
      <c r="Q728" s="385"/>
      <c r="R728" s="385"/>
      <c r="S728" s="385"/>
      <c r="T728" s="385"/>
      <c r="U728" s="385"/>
      <c r="V728" s="385"/>
      <c r="W728" s="385"/>
      <c r="X728" s="385"/>
      <c r="Y728" s="385"/>
      <c r="Z728" s="385"/>
    </row>
    <row r="729" spans="1:26" ht="12.75" customHeight="1">
      <c r="A729" s="385"/>
      <c r="B729" s="385"/>
      <c r="C729" s="475"/>
      <c r="D729" s="385"/>
      <c r="E729" s="385"/>
      <c r="F729" s="385"/>
      <c r="G729" s="385"/>
      <c r="H729" s="385"/>
      <c r="I729" s="385"/>
      <c r="J729" s="385"/>
      <c r="K729" s="385"/>
      <c r="L729" s="385"/>
      <c r="M729" s="385"/>
      <c r="N729" s="385"/>
      <c r="O729" s="385"/>
      <c r="P729" s="385"/>
      <c r="Q729" s="385"/>
      <c r="R729" s="385"/>
      <c r="S729" s="385"/>
      <c r="T729" s="385"/>
      <c r="U729" s="385"/>
      <c r="V729" s="385"/>
      <c r="W729" s="385"/>
      <c r="X729" s="385"/>
      <c r="Y729" s="385"/>
      <c r="Z729" s="385"/>
    </row>
    <row r="730" spans="1:26" ht="12.75" customHeight="1">
      <c r="A730" s="385"/>
      <c r="B730" s="385"/>
      <c r="C730" s="475"/>
      <c r="D730" s="385"/>
      <c r="E730" s="385"/>
      <c r="F730" s="385"/>
      <c r="G730" s="385"/>
      <c r="H730" s="385"/>
      <c r="I730" s="385"/>
      <c r="J730" s="385"/>
      <c r="K730" s="385"/>
      <c r="L730" s="385"/>
      <c r="M730" s="385"/>
      <c r="N730" s="385"/>
      <c r="O730" s="385"/>
      <c r="P730" s="385"/>
      <c r="Q730" s="385"/>
      <c r="R730" s="385"/>
      <c r="S730" s="385"/>
      <c r="T730" s="385"/>
      <c r="U730" s="385"/>
      <c r="V730" s="385"/>
      <c r="W730" s="385"/>
      <c r="X730" s="385"/>
      <c r="Y730" s="385"/>
      <c r="Z730" s="385"/>
    </row>
    <row r="731" spans="1:26" ht="12.75" customHeight="1">
      <c r="A731" s="385"/>
      <c r="B731" s="385"/>
      <c r="C731" s="475"/>
      <c r="D731" s="385"/>
      <c r="E731" s="385"/>
      <c r="F731" s="385"/>
      <c r="G731" s="385"/>
      <c r="H731" s="385"/>
      <c r="I731" s="385"/>
      <c r="J731" s="385"/>
      <c r="K731" s="385"/>
      <c r="L731" s="385"/>
      <c r="M731" s="385"/>
      <c r="N731" s="385"/>
      <c r="O731" s="385"/>
      <c r="P731" s="385"/>
      <c r="Q731" s="385"/>
      <c r="R731" s="385"/>
      <c r="S731" s="385"/>
      <c r="T731" s="385"/>
      <c r="U731" s="385"/>
      <c r="V731" s="385"/>
      <c r="W731" s="385"/>
      <c r="X731" s="385"/>
      <c r="Y731" s="385"/>
      <c r="Z731" s="385"/>
    </row>
    <row r="732" spans="1:26" ht="12.75" customHeight="1">
      <c r="A732" s="385"/>
      <c r="B732" s="385"/>
      <c r="C732" s="475"/>
      <c r="D732" s="385"/>
      <c r="E732" s="385"/>
      <c r="F732" s="385"/>
      <c r="G732" s="385"/>
      <c r="H732" s="385"/>
      <c r="I732" s="385"/>
      <c r="J732" s="385"/>
      <c r="K732" s="385"/>
      <c r="L732" s="385"/>
      <c r="M732" s="385"/>
      <c r="N732" s="385"/>
      <c r="O732" s="385"/>
      <c r="P732" s="385"/>
      <c r="Q732" s="385"/>
      <c r="R732" s="385"/>
      <c r="S732" s="385"/>
      <c r="T732" s="385"/>
      <c r="U732" s="385"/>
      <c r="V732" s="385"/>
      <c r="W732" s="385"/>
      <c r="X732" s="385"/>
      <c r="Y732" s="385"/>
      <c r="Z732" s="385"/>
    </row>
    <row r="733" spans="1:26" ht="12.75" customHeight="1">
      <c r="A733" s="385"/>
      <c r="B733" s="385"/>
      <c r="C733" s="475"/>
      <c r="D733" s="385"/>
      <c r="E733" s="385"/>
      <c r="F733" s="385"/>
      <c r="G733" s="385"/>
      <c r="H733" s="385"/>
      <c r="I733" s="385"/>
      <c r="J733" s="385"/>
      <c r="K733" s="385"/>
      <c r="L733" s="385"/>
      <c r="M733" s="385"/>
      <c r="N733" s="385"/>
      <c r="O733" s="385"/>
      <c r="P733" s="385"/>
      <c r="Q733" s="385"/>
      <c r="R733" s="385"/>
      <c r="S733" s="385"/>
      <c r="T733" s="385"/>
      <c r="U733" s="385"/>
      <c r="V733" s="385"/>
      <c r="W733" s="385"/>
      <c r="X733" s="385"/>
      <c r="Y733" s="385"/>
      <c r="Z733" s="385"/>
    </row>
    <row r="734" spans="1:26" ht="12.75" customHeight="1">
      <c r="A734" s="385"/>
      <c r="B734" s="385"/>
      <c r="C734" s="475"/>
      <c r="D734" s="385"/>
      <c r="E734" s="385"/>
      <c r="F734" s="385"/>
      <c r="G734" s="385"/>
      <c r="H734" s="385"/>
      <c r="I734" s="385"/>
      <c r="J734" s="385"/>
      <c r="K734" s="385"/>
      <c r="L734" s="385"/>
      <c r="M734" s="385"/>
      <c r="N734" s="385"/>
      <c r="O734" s="385"/>
      <c r="P734" s="385"/>
      <c r="Q734" s="385"/>
      <c r="R734" s="385"/>
      <c r="S734" s="385"/>
      <c r="T734" s="385"/>
      <c r="U734" s="385"/>
      <c r="V734" s="385"/>
      <c r="W734" s="385"/>
      <c r="X734" s="385"/>
      <c r="Y734" s="385"/>
      <c r="Z734" s="385"/>
    </row>
    <row r="735" spans="1:26" ht="12.75" customHeight="1">
      <c r="A735" s="385"/>
      <c r="B735" s="385"/>
      <c r="C735" s="475"/>
      <c r="D735" s="385"/>
      <c r="E735" s="385"/>
      <c r="F735" s="385"/>
      <c r="G735" s="385"/>
      <c r="H735" s="385"/>
      <c r="I735" s="385"/>
      <c r="J735" s="385"/>
      <c r="K735" s="385"/>
      <c r="L735" s="385"/>
      <c r="M735" s="385"/>
      <c r="N735" s="385"/>
      <c r="O735" s="385"/>
      <c r="P735" s="385"/>
      <c r="Q735" s="385"/>
      <c r="R735" s="385"/>
      <c r="S735" s="385"/>
      <c r="T735" s="385"/>
      <c r="U735" s="385"/>
      <c r="V735" s="385"/>
      <c r="W735" s="385"/>
      <c r="X735" s="385"/>
      <c r="Y735" s="385"/>
      <c r="Z735" s="385"/>
    </row>
    <row r="736" spans="1:26" ht="12.75" customHeight="1">
      <c r="A736" s="385"/>
      <c r="B736" s="385"/>
      <c r="C736" s="475"/>
      <c r="D736" s="385"/>
      <c r="E736" s="385"/>
      <c r="F736" s="385"/>
      <c r="G736" s="385"/>
      <c r="H736" s="385"/>
      <c r="I736" s="385"/>
      <c r="J736" s="385"/>
      <c r="K736" s="385"/>
      <c r="L736" s="385"/>
      <c r="M736" s="385"/>
      <c r="N736" s="385"/>
      <c r="O736" s="385"/>
      <c r="P736" s="385"/>
      <c r="Q736" s="385"/>
      <c r="R736" s="385"/>
      <c r="S736" s="385"/>
      <c r="T736" s="385"/>
      <c r="U736" s="385"/>
      <c r="V736" s="385"/>
      <c r="W736" s="385"/>
      <c r="X736" s="385"/>
      <c r="Y736" s="385"/>
      <c r="Z736" s="385"/>
    </row>
    <row r="737" spans="1:26" ht="12.75" customHeight="1">
      <c r="A737" s="385"/>
      <c r="B737" s="385"/>
      <c r="C737" s="475"/>
      <c r="D737" s="385"/>
      <c r="E737" s="385"/>
      <c r="F737" s="385"/>
      <c r="G737" s="385"/>
      <c r="H737" s="385"/>
      <c r="I737" s="385"/>
      <c r="J737" s="385"/>
      <c r="K737" s="385"/>
      <c r="L737" s="385"/>
      <c r="M737" s="385"/>
      <c r="N737" s="385"/>
      <c r="O737" s="385"/>
      <c r="P737" s="385"/>
      <c r="Q737" s="385"/>
      <c r="R737" s="385"/>
      <c r="S737" s="385"/>
      <c r="T737" s="385"/>
      <c r="U737" s="385"/>
      <c r="V737" s="385"/>
      <c r="W737" s="385"/>
      <c r="X737" s="385"/>
      <c r="Y737" s="385"/>
      <c r="Z737" s="385"/>
    </row>
    <row r="738" spans="1:26" ht="12.75" customHeight="1">
      <c r="A738" s="385"/>
      <c r="B738" s="385"/>
      <c r="C738" s="475"/>
      <c r="D738" s="385"/>
      <c r="E738" s="385"/>
      <c r="F738" s="385"/>
      <c r="G738" s="385"/>
      <c r="H738" s="385"/>
      <c r="I738" s="385"/>
      <c r="J738" s="385"/>
      <c r="K738" s="385"/>
      <c r="L738" s="385"/>
      <c r="M738" s="385"/>
      <c r="N738" s="385"/>
      <c r="O738" s="385"/>
      <c r="P738" s="385"/>
      <c r="Q738" s="385"/>
      <c r="R738" s="385"/>
      <c r="S738" s="385"/>
      <c r="T738" s="385"/>
      <c r="U738" s="385"/>
      <c r="V738" s="385"/>
      <c r="W738" s="385"/>
      <c r="X738" s="385"/>
      <c r="Y738" s="385"/>
      <c r="Z738" s="385"/>
    </row>
    <row r="739" spans="1:26" ht="12.75" customHeight="1">
      <c r="A739" s="385"/>
      <c r="B739" s="385"/>
      <c r="C739" s="475"/>
      <c r="D739" s="385"/>
      <c r="E739" s="385"/>
      <c r="F739" s="385"/>
      <c r="G739" s="385"/>
      <c r="H739" s="385"/>
      <c r="I739" s="385"/>
      <c r="J739" s="385"/>
      <c r="K739" s="385"/>
      <c r="L739" s="385"/>
      <c r="M739" s="385"/>
      <c r="N739" s="385"/>
      <c r="O739" s="385"/>
      <c r="P739" s="385"/>
      <c r="Q739" s="385"/>
      <c r="R739" s="385"/>
      <c r="S739" s="385"/>
      <c r="T739" s="385"/>
      <c r="U739" s="385"/>
      <c r="V739" s="385"/>
      <c r="W739" s="385"/>
      <c r="X739" s="385"/>
      <c r="Y739" s="385"/>
      <c r="Z739" s="385"/>
    </row>
    <row r="740" spans="1:26" ht="12.75" customHeight="1">
      <c r="A740" s="385"/>
      <c r="B740" s="385"/>
      <c r="C740" s="475"/>
      <c r="D740" s="385"/>
      <c r="E740" s="385"/>
      <c r="F740" s="385"/>
      <c r="G740" s="385"/>
      <c r="H740" s="385"/>
      <c r="I740" s="385"/>
      <c r="J740" s="385"/>
      <c r="K740" s="385"/>
      <c r="L740" s="385"/>
      <c r="M740" s="385"/>
      <c r="N740" s="385"/>
      <c r="O740" s="385"/>
      <c r="P740" s="385"/>
      <c r="Q740" s="385"/>
      <c r="R740" s="385"/>
      <c r="S740" s="385"/>
      <c r="T740" s="385"/>
      <c r="U740" s="385"/>
      <c r="V740" s="385"/>
      <c r="W740" s="385"/>
      <c r="X740" s="385"/>
      <c r="Y740" s="385"/>
      <c r="Z740" s="385"/>
    </row>
    <row r="741" spans="1:26" ht="12.75" customHeight="1">
      <c r="A741" s="385"/>
      <c r="B741" s="385"/>
      <c r="C741" s="475"/>
      <c r="D741" s="385"/>
      <c r="E741" s="385"/>
      <c r="F741" s="385"/>
      <c r="G741" s="385"/>
      <c r="H741" s="385"/>
      <c r="I741" s="385"/>
      <c r="J741" s="385"/>
      <c r="K741" s="385"/>
      <c r="L741" s="385"/>
      <c r="M741" s="385"/>
      <c r="N741" s="385"/>
      <c r="O741" s="385"/>
      <c r="P741" s="385"/>
      <c r="Q741" s="385"/>
      <c r="R741" s="385"/>
      <c r="S741" s="385"/>
      <c r="T741" s="385"/>
      <c r="U741" s="385"/>
      <c r="V741" s="385"/>
      <c r="W741" s="385"/>
      <c r="X741" s="385"/>
      <c r="Y741" s="385"/>
      <c r="Z741" s="385"/>
    </row>
    <row r="742" spans="1:26" ht="12.75" customHeight="1">
      <c r="A742" s="385"/>
      <c r="B742" s="385"/>
      <c r="C742" s="475"/>
      <c r="D742" s="385"/>
      <c r="E742" s="385"/>
      <c r="F742" s="385"/>
      <c r="G742" s="385"/>
      <c r="H742" s="385"/>
      <c r="I742" s="385"/>
      <c r="J742" s="385"/>
      <c r="K742" s="385"/>
      <c r="L742" s="385"/>
      <c r="M742" s="385"/>
      <c r="N742" s="385"/>
      <c r="O742" s="385"/>
      <c r="P742" s="385"/>
      <c r="Q742" s="385"/>
      <c r="R742" s="385"/>
      <c r="S742" s="385"/>
      <c r="T742" s="385"/>
      <c r="U742" s="385"/>
      <c r="V742" s="385"/>
      <c r="W742" s="385"/>
      <c r="X742" s="385"/>
      <c r="Y742" s="385"/>
      <c r="Z742" s="385"/>
    </row>
    <row r="743" spans="1:26" ht="12.75" customHeight="1">
      <c r="A743" s="385"/>
      <c r="B743" s="385"/>
      <c r="C743" s="475"/>
      <c r="D743" s="385"/>
      <c r="E743" s="385"/>
      <c r="F743" s="385"/>
      <c r="G743" s="385"/>
      <c r="H743" s="385"/>
      <c r="I743" s="385"/>
      <c r="J743" s="385"/>
      <c r="K743" s="385"/>
      <c r="L743" s="385"/>
      <c r="M743" s="385"/>
      <c r="N743" s="385"/>
      <c r="O743" s="385"/>
      <c r="P743" s="385"/>
      <c r="Q743" s="385"/>
      <c r="R743" s="385"/>
      <c r="S743" s="385"/>
      <c r="T743" s="385"/>
      <c r="U743" s="385"/>
      <c r="V743" s="385"/>
      <c r="W743" s="385"/>
      <c r="X743" s="385"/>
      <c r="Y743" s="385"/>
      <c r="Z743" s="385"/>
    </row>
    <row r="744" spans="1:26" ht="12.75" customHeight="1">
      <c r="A744" s="385"/>
      <c r="B744" s="385"/>
      <c r="C744" s="475"/>
      <c r="D744" s="385"/>
      <c r="E744" s="385"/>
      <c r="F744" s="385"/>
      <c r="G744" s="385"/>
      <c r="H744" s="385"/>
      <c r="I744" s="385"/>
      <c r="J744" s="385"/>
      <c r="K744" s="385"/>
      <c r="L744" s="385"/>
      <c r="M744" s="385"/>
      <c r="N744" s="385"/>
      <c r="O744" s="385"/>
      <c r="P744" s="385"/>
      <c r="Q744" s="385"/>
      <c r="R744" s="385"/>
      <c r="S744" s="385"/>
      <c r="T744" s="385"/>
      <c r="U744" s="385"/>
      <c r="V744" s="385"/>
      <c r="W744" s="385"/>
      <c r="X744" s="385"/>
      <c r="Y744" s="385"/>
      <c r="Z744" s="385"/>
    </row>
    <row r="745" spans="1:26" ht="12.75" customHeight="1">
      <c r="A745" s="385"/>
      <c r="B745" s="385"/>
      <c r="C745" s="475"/>
      <c r="D745" s="385"/>
      <c r="E745" s="385"/>
      <c r="F745" s="385"/>
      <c r="G745" s="385"/>
      <c r="H745" s="385"/>
      <c r="I745" s="385"/>
      <c r="J745" s="385"/>
      <c r="K745" s="385"/>
      <c r="L745" s="385"/>
      <c r="M745" s="385"/>
      <c r="N745" s="385"/>
      <c r="O745" s="385"/>
      <c r="P745" s="385"/>
      <c r="Q745" s="385"/>
      <c r="R745" s="385"/>
      <c r="S745" s="385"/>
      <c r="T745" s="385"/>
      <c r="U745" s="385"/>
      <c r="V745" s="385"/>
      <c r="W745" s="385"/>
      <c r="X745" s="385"/>
      <c r="Y745" s="385"/>
      <c r="Z745" s="385"/>
    </row>
    <row r="746" spans="1:26" ht="12.75" customHeight="1">
      <c r="A746" s="385"/>
      <c r="B746" s="385"/>
      <c r="C746" s="475"/>
      <c r="D746" s="385"/>
      <c r="E746" s="385"/>
      <c r="F746" s="385"/>
      <c r="G746" s="385"/>
      <c r="H746" s="385"/>
      <c r="I746" s="385"/>
      <c r="J746" s="385"/>
      <c r="K746" s="385"/>
      <c r="L746" s="385"/>
      <c r="M746" s="385"/>
      <c r="N746" s="385"/>
      <c r="O746" s="385"/>
      <c r="P746" s="385"/>
      <c r="Q746" s="385"/>
      <c r="R746" s="385"/>
      <c r="S746" s="385"/>
      <c r="T746" s="385"/>
      <c r="U746" s="385"/>
      <c r="V746" s="385"/>
      <c r="W746" s="385"/>
      <c r="X746" s="385"/>
      <c r="Y746" s="385"/>
      <c r="Z746" s="385"/>
    </row>
    <row r="747" spans="1:26" ht="12.75" customHeight="1">
      <c r="A747" s="385"/>
      <c r="B747" s="385"/>
      <c r="C747" s="475"/>
      <c r="D747" s="385"/>
      <c r="E747" s="385"/>
      <c r="F747" s="385"/>
      <c r="G747" s="385"/>
      <c r="H747" s="385"/>
      <c r="I747" s="385"/>
      <c r="J747" s="385"/>
      <c r="K747" s="385"/>
      <c r="L747" s="385"/>
      <c r="M747" s="385"/>
      <c r="N747" s="385"/>
      <c r="O747" s="385"/>
      <c r="P747" s="385"/>
      <c r="Q747" s="385"/>
      <c r="R747" s="385"/>
      <c r="S747" s="385"/>
      <c r="T747" s="385"/>
      <c r="U747" s="385"/>
      <c r="V747" s="385"/>
      <c r="W747" s="385"/>
      <c r="X747" s="385"/>
      <c r="Y747" s="385"/>
      <c r="Z747" s="385"/>
    </row>
    <row r="748" spans="1:26" ht="12.75" customHeight="1">
      <c r="A748" s="385"/>
      <c r="B748" s="385"/>
      <c r="C748" s="475"/>
      <c r="D748" s="385"/>
      <c r="E748" s="385"/>
      <c r="F748" s="385"/>
      <c r="G748" s="385"/>
      <c r="H748" s="385"/>
      <c r="I748" s="385"/>
      <c r="J748" s="385"/>
      <c r="K748" s="385"/>
      <c r="L748" s="385"/>
      <c r="M748" s="385"/>
      <c r="N748" s="385"/>
      <c r="O748" s="385"/>
      <c r="P748" s="385"/>
      <c r="Q748" s="385"/>
      <c r="R748" s="385"/>
      <c r="S748" s="385"/>
      <c r="T748" s="385"/>
      <c r="U748" s="385"/>
      <c r="V748" s="385"/>
      <c r="W748" s="385"/>
      <c r="X748" s="385"/>
      <c r="Y748" s="385"/>
      <c r="Z748" s="385"/>
    </row>
    <row r="749" spans="1:26" ht="12.75" customHeight="1">
      <c r="A749" s="385"/>
      <c r="B749" s="385"/>
      <c r="C749" s="475"/>
      <c r="D749" s="385"/>
      <c r="E749" s="385"/>
      <c r="F749" s="385"/>
      <c r="G749" s="385"/>
      <c r="H749" s="385"/>
      <c r="I749" s="385"/>
      <c r="J749" s="385"/>
      <c r="K749" s="385"/>
      <c r="L749" s="385"/>
      <c r="M749" s="385"/>
      <c r="N749" s="385"/>
      <c r="O749" s="385"/>
      <c r="P749" s="385"/>
      <c r="Q749" s="385"/>
      <c r="R749" s="385"/>
      <c r="S749" s="385"/>
      <c r="T749" s="385"/>
      <c r="U749" s="385"/>
      <c r="V749" s="385"/>
      <c r="W749" s="385"/>
      <c r="X749" s="385"/>
      <c r="Y749" s="385"/>
      <c r="Z749" s="385"/>
    </row>
    <row r="750" spans="1:26" ht="12.75" customHeight="1">
      <c r="A750" s="385"/>
      <c r="B750" s="385"/>
      <c r="C750" s="475"/>
      <c r="D750" s="385"/>
      <c r="E750" s="385"/>
      <c r="F750" s="385"/>
      <c r="G750" s="385"/>
      <c r="H750" s="385"/>
      <c r="I750" s="385"/>
      <c r="J750" s="385"/>
      <c r="K750" s="385"/>
      <c r="L750" s="385"/>
      <c r="M750" s="385"/>
      <c r="N750" s="385"/>
      <c r="O750" s="385"/>
      <c r="P750" s="385"/>
      <c r="Q750" s="385"/>
      <c r="R750" s="385"/>
      <c r="S750" s="385"/>
      <c r="T750" s="385"/>
      <c r="U750" s="385"/>
      <c r="V750" s="385"/>
      <c r="W750" s="385"/>
      <c r="X750" s="385"/>
      <c r="Y750" s="385"/>
      <c r="Z750" s="385"/>
    </row>
    <row r="751" spans="1:26" ht="12.75" customHeight="1">
      <c r="A751" s="385"/>
      <c r="B751" s="385"/>
      <c r="C751" s="475"/>
      <c r="D751" s="385"/>
      <c r="E751" s="385"/>
      <c r="F751" s="385"/>
      <c r="G751" s="385"/>
      <c r="H751" s="385"/>
      <c r="I751" s="385"/>
      <c r="J751" s="385"/>
      <c r="K751" s="385"/>
      <c r="L751" s="385"/>
      <c r="M751" s="385"/>
      <c r="N751" s="385"/>
      <c r="O751" s="385"/>
      <c r="P751" s="385"/>
      <c r="Q751" s="385"/>
      <c r="R751" s="385"/>
      <c r="S751" s="385"/>
      <c r="T751" s="385"/>
      <c r="U751" s="385"/>
      <c r="V751" s="385"/>
      <c r="W751" s="385"/>
      <c r="X751" s="385"/>
      <c r="Y751" s="385"/>
      <c r="Z751" s="385"/>
    </row>
    <row r="752" spans="1:26" ht="12.75" customHeight="1">
      <c r="A752" s="385"/>
      <c r="B752" s="385"/>
      <c r="C752" s="475"/>
      <c r="D752" s="385"/>
      <c r="E752" s="385"/>
      <c r="F752" s="385"/>
      <c r="G752" s="385"/>
      <c r="H752" s="385"/>
      <c r="I752" s="385"/>
      <c r="J752" s="385"/>
      <c r="K752" s="385"/>
      <c r="L752" s="385"/>
      <c r="M752" s="385"/>
      <c r="N752" s="385"/>
      <c r="O752" s="385"/>
      <c r="P752" s="385"/>
      <c r="Q752" s="385"/>
      <c r="R752" s="385"/>
      <c r="S752" s="385"/>
      <c r="T752" s="385"/>
      <c r="U752" s="385"/>
      <c r="V752" s="385"/>
      <c r="W752" s="385"/>
      <c r="X752" s="385"/>
      <c r="Y752" s="385"/>
      <c r="Z752" s="385"/>
    </row>
    <row r="753" spans="1:26" ht="12.75" customHeight="1">
      <c r="A753" s="385"/>
      <c r="B753" s="385"/>
      <c r="C753" s="475"/>
      <c r="D753" s="385"/>
      <c r="E753" s="385"/>
      <c r="F753" s="385"/>
      <c r="G753" s="385"/>
      <c r="H753" s="385"/>
      <c r="I753" s="385"/>
      <c r="J753" s="385"/>
      <c r="K753" s="385"/>
      <c r="L753" s="385"/>
      <c r="M753" s="385"/>
      <c r="N753" s="385"/>
      <c r="O753" s="385"/>
      <c r="P753" s="385"/>
      <c r="Q753" s="385"/>
      <c r="R753" s="385"/>
      <c r="S753" s="385"/>
      <c r="T753" s="385"/>
      <c r="U753" s="385"/>
      <c r="V753" s="385"/>
      <c r="W753" s="385"/>
      <c r="X753" s="385"/>
      <c r="Y753" s="385"/>
      <c r="Z753" s="385"/>
    </row>
    <row r="754" spans="1:26" ht="12.75" customHeight="1">
      <c r="A754" s="385"/>
      <c r="B754" s="385"/>
      <c r="C754" s="475"/>
      <c r="D754" s="385"/>
      <c r="E754" s="385"/>
      <c r="F754" s="385"/>
      <c r="G754" s="385"/>
      <c r="H754" s="385"/>
      <c r="I754" s="385"/>
      <c r="J754" s="385"/>
      <c r="K754" s="385"/>
      <c r="L754" s="385"/>
      <c r="M754" s="385"/>
      <c r="N754" s="385"/>
      <c r="O754" s="385"/>
      <c r="P754" s="385"/>
      <c r="Q754" s="385"/>
      <c r="R754" s="385"/>
      <c r="S754" s="385"/>
      <c r="T754" s="385"/>
      <c r="U754" s="385"/>
      <c r="V754" s="385"/>
      <c r="W754" s="385"/>
      <c r="X754" s="385"/>
      <c r="Y754" s="385"/>
      <c r="Z754" s="385"/>
    </row>
    <row r="755" spans="1:26" ht="12.75" customHeight="1">
      <c r="A755" s="385"/>
      <c r="B755" s="385"/>
      <c r="C755" s="475"/>
      <c r="D755" s="385"/>
      <c r="E755" s="385"/>
      <c r="F755" s="385"/>
      <c r="G755" s="385"/>
      <c r="H755" s="385"/>
      <c r="I755" s="385"/>
      <c r="J755" s="385"/>
      <c r="K755" s="385"/>
      <c r="L755" s="385"/>
      <c r="M755" s="385"/>
      <c r="N755" s="385"/>
      <c r="O755" s="385"/>
      <c r="P755" s="385"/>
      <c r="Q755" s="385"/>
      <c r="R755" s="385"/>
      <c r="S755" s="385"/>
      <c r="T755" s="385"/>
      <c r="U755" s="385"/>
      <c r="V755" s="385"/>
      <c r="W755" s="385"/>
      <c r="X755" s="385"/>
      <c r="Y755" s="385"/>
      <c r="Z755" s="385"/>
    </row>
    <row r="756" spans="1:26" ht="12.75" customHeight="1">
      <c r="A756" s="385"/>
      <c r="B756" s="385"/>
      <c r="C756" s="475"/>
      <c r="D756" s="385"/>
      <c r="E756" s="385"/>
      <c r="F756" s="385"/>
      <c r="G756" s="385"/>
      <c r="H756" s="385"/>
      <c r="I756" s="385"/>
      <c r="J756" s="385"/>
      <c r="K756" s="385"/>
      <c r="L756" s="385"/>
      <c r="M756" s="385"/>
      <c r="N756" s="385"/>
      <c r="O756" s="385"/>
      <c r="P756" s="385"/>
      <c r="Q756" s="385"/>
      <c r="R756" s="385"/>
      <c r="S756" s="385"/>
      <c r="T756" s="385"/>
      <c r="U756" s="385"/>
      <c r="V756" s="385"/>
      <c r="W756" s="385"/>
      <c r="X756" s="385"/>
      <c r="Y756" s="385"/>
      <c r="Z756" s="385"/>
    </row>
    <row r="757" spans="1:26" ht="12.75" customHeight="1">
      <c r="A757" s="385"/>
      <c r="B757" s="385"/>
      <c r="C757" s="475"/>
      <c r="D757" s="385"/>
      <c r="E757" s="385"/>
      <c r="F757" s="385"/>
      <c r="G757" s="385"/>
      <c r="H757" s="385"/>
      <c r="I757" s="385"/>
      <c r="J757" s="385"/>
      <c r="K757" s="385"/>
      <c r="L757" s="385"/>
      <c r="M757" s="385"/>
      <c r="N757" s="385"/>
      <c r="O757" s="385"/>
      <c r="P757" s="385"/>
      <c r="Q757" s="385"/>
      <c r="R757" s="385"/>
      <c r="S757" s="385"/>
      <c r="T757" s="385"/>
      <c r="U757" s="385"/>
      <c r="V757" s="385"/>
      <c r="W757" s="385"/>
      <c r="X757" s="385"/>
      <c r="Y757" s="385"/>
      <c r="Z757" s="385"/>
    </row>
    <row r="758" spans="1:26" ht="12.75" customHeight="1">
      <c r="A758" s="385"/>
      <c r="B758" s="385"/>
      <c r="C758" s="475"/>
      <c r="D758" s="385"/>
      <c r="E758" s="385"/>
      <c r="F758" s="385"/>
      <c r="G758" s="385"/>
      <c r="H758" s="385"/>
      <c r="I758" s="385"/>
      <c r="J758" s="385"/>
      <c r="K758" s="385"/>
      <c r="L758" s="385"/>
      <c r="M758" s="385"/>
      <c r="N758" s="385"/>
      <c r="O758" s="385"/>
      <c r="P758" s="385"/>
      <c r="Q758" s="385"/>
      <c r="R758" s="385"/>
      <c r="S758" s="385"/>
      <c r="T758" s="385"/>
      <c r="U758" s="385"/>
      <c r="V758" s="385"/>
      <c r="W758" s="385"/>
      <c r="X758" s="385"/>
      <c r="Y758" s="385"/>
      <c r="Z758" s="385"/>
    </row>
    <row r="759" spans="1:26" ht="12.75" customHeight="1">
      <c r="A759" s="385"/>
      <c r="B759" s="385"/>
      <c r="C759" s="475"/>
      <c r="D759" s="385"/>
      <c r="E759" s="385"/>
      <c r="F759" s="385"/>
      <c r="G759" s="385"/>
      <c r="H759" s="385"/>
      <c r="I759" s="385"/>
      <c r="J759" s="385"/>
      <c r="K759" s="385"/>
      <c r="L759" s="385"/>
      <c r="M759" s="385"/>
      <c r="N759" s="385"/>
      <c r="O759" s="385"/>
      <c r="P759" s="385"/>
      <c r="Q759" s="385"/>
      <c r="R759" s="385"/>
      <c r="S759" s="385"/>
      <c r="T759" s="385"/>
      <c r="U759" s="385"/>
      <c r="V759" s="385"/>
      <c r="W759" s="385"/>
      <c r="X759" s="385"/>
      <c r="Y759" s="385"/>
      <c r="Z759" s="385"/>
    </row>
    <row r="760" spans="1:26" ht="12.75" customHeight="1">
      <c r="A760" s="385"/>
      <c r="B760" s="385"/>
      <c r="C760" s="475"/>
      <c r="D760" s="385"/>
      <c r="E760" s="385"/>
      <c r="F760" s="385"/>
      <c r="G760" s="385"/>
      <c r="H760" s="385"/>
      <c r="I760" s="385"/>
      <c r="J760" s="385"/>
      <c r="K760" s="385"/>
      <c r="L760" s="385"/>
      <c r="M760" s="385"/>
      <c r="N760" s="385"/>
      <c r="O760" s="385"/>
      <c r="P760" s="385"/>
      <c r="Q760" s="385"/>
      <c r="R760" s="385"/>
      <c r="S760" s="385"/>
      <c r="T760" s="385"/>
      <c r="U760" s="385"/>
      <c r="V760" s="385"/>
      <c r="W760" s="385"/>
      <c r="X760" s="385"/>
      <c r="Y760" s="385"/>
      <c r="Z760" s="385"/>
    </row>
    <row r="761" spans="1:26" ht="12.75" customHeight="1">
      <c r="A761" s="385"/>
      <c r="B761" s="385"/>
      <c r="C761" s="475"/>
      <c r="D761" s="385"/>
      <c r="E761" s="385"/>
      <c r="F761" s="385"/>
      <c r="G761" s="385"/>
      <c r="H761" s="385"/>
      <c r="I761" s="385"/>
      <c r="J761" s="385"/>
      <c r="K761" s="385"/>
      <c r="L761" s="385"/>
      <c r="M761" s="385"/>
      <c r="N761" s="385"/>
      <c r="O761" s="385"/>
      <c r="P761" s="385"/>
      <c r="Q761" s="385"/>
      <c r="R761" s="385"/>
      <c r="S761" s="385"/>
      <c r="T761" s="385"/>
      <c r="U761" s="385"/>
      <c r="V761" s="385"/>
      <c r="W761" s="385"/>
      <c r="X761" s="385"/>
      <c r="Y761" s="385"/>
      <c r="Z761" s="385"/>
    </row>
    <row r="762" spans="1:26" ht="12.75" customHeight="1">
      <c r="A762" s="385"/>
      <c r="B762" s="385"/>
      <c r="C762" s="475"/>
      <c r="D762" s="385"/>
      <c r="E762" s="385"/>
      <c r="F762" s="385"/>
      <c r="G762" s="385"/>
      <c r="H762" s="385"/>
      <c r="I762" s="385"/>
      <c r="J762" s="385"/>
      <c r="K762" s="385"/>
      <c r="L762" s="385"/>
      <c r="M762" s="385"/>
      <c r="N762" s="385"/>
      <c r="O762" s="385"/>
      <c r="P762" s="385"/>
      <c r="Q762" s="385"/>
      <c r="R762" s="385"/>
      <c r="S762" s="385"/>
      <c r="T762" s="385"/>
      <c r="U762" s="385"/>
      <c r="V762" s="385"/>
      <c r="W762" s="385"/>
      <c r="X762" s="385"/>
      <c r="Y762" s="385"/>
      <c r="Z762" s="385"/>
    </row>
    <row r="763" spans="1:26" ht="12.75" customHeight="1">
      <c r="A763" s="385"/>
      <c r="B763" s="385"/>
      <c r="C763" s="475"/>
      <c r="D763" s="385"/>
      <c r="E763" s="385"/>
      <c r="F763" s="385"/>
      <c r="G763" s="385"/>
      <c r="H763" s="385"/>
      <c r="I763" s="385"/>
      <c r="J763" s="385"/>
      <c r="K763" s="385"/>
      <c r="L763" s="385"/>
      <c r="M763" s="385"/>
      <c r="N763" s="385"/>
      <c r="O763" s="385"/>
      <c r="P763" s="385"/>
      <c r="Q763" s="385"/>
      <c r="R763" s="385"/>
      <c r="S763" s="385"/>
      <c r="T763" s="385"/>
      <c r="U763" s="385"/>
      <c r="V763" s="385"/>
      <c r="W763" s="385"/>
      <c r="X763" s="385"/>
      <c r="Y763" s="385"/>
      <c r="Z763" s="385"/>
    </row>
    <row r="764" spans="1:26" ht="12.75" customHeight="1">
      <c r="A764" s="385"/>
      <c r="B764" s="385"/>
      <c r="C764" s="475"/>
      <c r="D764" s="385"/>
      <c r="E764" s="385"/>
      <c r="F764" s="385"/>
      <c r="G764" s="385"/>
      <c r="H764" s="385"/>
      <c r="I764" s="385"/>
      <c r="J764" s="385"/>
      <c r="K764" s="385"/>
      <c r="L764" s="385"/>
      <c r="M764" s="385"/>
      <c r="N764" s="385"/>
      <c r="O764" s="385"/>
      <c r="P764" s="385"/>
      <c r="Q764" s="385"/>
      <c r="R764" s="385"/>
      <c r="S764" s="385"/>
      <c r="T764" s="385"/>
      <c r="U764" s="385"/>
      <c r="V764" s="385"/>
      <c r="W764" s="385"/>
      <c r="X764" s="385"/>
      <c r="Y764" s="385"/>
      <c r="Z764" s="385"/>
    </row>
    <row r="765" spans="1:26" ht="12.75" customHeight="1">
      <c r="A765" s="385"/>
      <c r="B765" s="385"/>
      <c r="C765" s="475"/>
      <c r="D765" s="385"/>
      <c r="E765" s="385"/>
      <c r="F765" s="385"/>
      <c r="G765" s="385"/>
      <c r="H765" s="385"/>
      <c r="I765" s="385"/>
      <c r="J765" s="385"/>
      <c r="K765" s="385"/>
      <c r="L765" s="385"/>
      <c r="M765" s="385"/>
      <c r="N765" s="385"/>
      <c r="O765" s="385"/>
      <c r="P765" s="385"/>
      <c r="Q765" s="385"/>
      <c r="R765" s="385"/>
      <c r="S765" s="385"/>
      <c r="T765" s="385"/>
      <c r="U765" s="385"/>
      <c r="V765" s="385"/>
      <c r="W765" s="385"/>
      <c r="X765" s="385"/>
      <c r="Y765" s="385"/>
      <c r="Z765" s="385"/>
    </row>
    <row r="766" spans="1:26" ht="12.75" customHeight="1">
      <c r="A766" s="385"/>
      <c r="B766" s="385"/>
      <c r="C766" s="475"/>
      <c r="D766" s="385"/>
      <c r="E766" s="385"/>
      <c r="F766" s="385"/>
      <c r="G766" s="385"/>
      <c r="H766" s="385"/>
      <c r="I766" s="385"/>
      <c r="J766" s="385"/>
      <c r="K766" s="385"/>
      <c r="L766" s="385"/>
      <c r="M766" s="385"/>
      <c r="N766" s="385"/>
      <c r="O766" s="385"/>
      <c r="P766" s="385"/>
      <c r="Q766" s="385"/>
      <c r="R766" s="385"/>
      <c r="S766" s="385"/>
      <c r="T766" s="385"/>
      <c r="U766" s="385"/>
      <c r="V766" s="385"/>
      <c r="W766" s="385"/>
      <c r="X766" s="385"/>
      <c r="Y766" s="385"/>
      <c r="Z766" s="385"/>
    </row>
    <row r="767" spans="1:26" ht="12.75" customHeight="1">
      <c r="A767" s="385"/>
      <c r="B767" s="385"/>
      <c r="C767" s="475"/>
      <c r="D767" s="385"/>
      <c r="E767" s="385"/>
      <c r="F767" s="385"/>
      <c r="G767" s="385"/>
      <c r="H767" s="385"/>
      <c r="I767" s="385"/>
      <c r="J767" s="385"/>
      <c r="K767" s="385"/>
      <c r="L767" s="385"/>
      <c r="M767" s="385"/>
      <c r="N767" s="385"/>
      <c r="O767" s="385"/>
      <c r="P767" s="385"/>
      <c r="Q767" s="385"/>
      <c r="R767" s="385"/>
      <c r="S767" s="385"/>
      <c r="T767" s="385"/>
      <c r="U767" s="385"/>
      <c r="V767" s="385"/>
      <c r="W767" s="385"/>
      <c r="X767" s="385"/>
      <c r="Y767" s="385"/>
      <c r="Z767" s="385"/>
    </row>
    <row r="768" spans="1:26" ht="12.75" customHeight="1">
      <c r="A768" s="385"/>
      <c r="B768" s="385"/>
      <c r="C768" s="475"/>
      <c r="D768" s="385"/>
      <c r="E768" s="385"/>
      <c r="F768" s="385"/>
      <c r="G768" s="385"/>
      <c r="H768" s="385"/>
      <c r="I768" s="385"/>
      <c r="J768" s="385"/>
      <c r="K768" s="385"/>
      <c r="L768" s="385"/>
      <c r="M768" s="385"/>
      <c r="N768" s="385"/>
      <c r="O768" s="385"/>
      <c r="P768" s="385"/>
      <c r="Q768" s="385"/>
      <c r="R768" s="385"/>
      <c r="S768" s="385"/>
      <c r="T768" s="385"/>
      <c r="U768" s="385"/>
      <c r="V768" s="385"/>
      <c r="W768" s="385"/>
      <c r="X768" s="385"/>
      <c r="Y768" s="385"/>
      <c r="Z768" s="385"/>
    </row>
    <row r="769" spans="1:26" ht="12.75" customHeight="1">
      <c r="A769" s="385"/>
      <c r="B769" s="385"/>
      <c r="C769" s="475"/>
      <c r="D769" s="385"/>
      <c r="E769" s="385"/>
      <c r="F769" s="385"/>
      <c r="G769" s="385"/>
      <c r="H769" s="385"/>
      <c r="I769" s="385"/>
      <c r="J769" s="385"/>
      <c r="K769" s="385"/>
      <c r="L769" s="385"/>
      <c r="M769" s="385"/>
      <c r="N769" s="385"/>
      <c r="O769" s="385"/>
      <c r="P769" s="385"/>
      <c r="Q769" s="385"/>
      <c r="R769" s="385"/>
      <c r="S769" s="385"/>
      <c r="T769" s="385"/>
      <c r="U769" s="385"/>
      <c r="V769" s="385"/>
      <c r="W769" s="385"/>
      <c r="X769" s="385"/>
      <c r="Y769" s="385"/>
      <c r="Z769" s="385"/>
    </row>
    <row r="770" spans="1:26" ht="12.75" customHeight="1">
      <c r="A770" s="385"/>
      <c r="B770" s="385"/>
      <c r="C770" s="475"/>
      <c r="D770" s="385"/>
      <c r="E770" s="385"/>
      <c r="F770" s="385"/>
      <c r="G770" s="385"/>
      <c r="H770" s="385"/>
      <c r="I770" s="385"/>
      <c r="J770" s="385"/>
      <c r="K770" s="385"/>
      <c r="L770" s="385"/>
      <c r="M770" s="385"/>
      <c r="N770" s="385"/>
      <c r="O770" s="385"/>
      <c r="P770" s="385"/>
      <c r="Q770" s="385"/>
      <c r="R770" s="385"/>
      <c r="S770" s="385"/>
      <c r="T770" s="385"/>
      <c r="U770" s="385"/>
      <c r="V770" s="385"/>
      <c r="W770" s="385"/>
      <c r="X770" s="385"/>
      <c r="Y770" s="385"/>
      <c r="Z770" s="385"/>
    </row>
    <row r="771" spans="1:26" ht="12.75" customHeight="1">
      <c r="A771" s="385"/>
      <c r="B771" s="385"/>
      <c r="C771" s="475"/>
      <c r="D771" s="385"/>
      <c r="E771" s="385"/>
      <c r="F771" s="385"/>
      <c r="G771" s="385"/>
      <c r="H771" s="385"/>
      <c r="I771" s="385"/>
      <c r="J771" s="385"/>
      <c r="K771" s="385"/>
      <c r="L771" s="385"/>
      <c r="M771" s="385"/>
      <c r="N771" s="385"/>
      <c r="O771" s="385"/>
      <c r="P771" s="385"/>
      <c r="Q771" s="385"/>
      <c r="R771" s="385"/>
      <c r="S771" s="385"/>
      <c r="T771" s="385"/>
      <c r="U771" s="385"/>
      <c r="V771" s="385"/>
      <c r="W771" s="385"/>
      <c r="X771" s="385"/>
      <c r="Y771" s="385"/>
      <c r="Z771" s="385"/>
    </row>
    <row r="772" spans="1:26" ht="12.75" customHeight="1">
      <c r="A772" s="385"/>
      <c r="B772" s="385"/>
      <c r="C772" s="475"/>
      <c r="D772" s="385"/>
      <c r="E772" s="385"/>
      <c r="F772" s="385"/>
      <c r="G772" s="385"/>
      <c r="H772" s="385"/>
      <c r="I772" s="385"/>
      <c r="J772" s="385"/>
      <c r="K772" s="385"/>
      <c r="L772" s="385"/>
      <c r="M772" s="385"/>
      <c r="N772" s="385"/>
      <c r="O772" s="385"/>
      <c r="P772" s="385"/>
      <c r="Q772" s="385"/>
      <c r="R772" s="385"/>
      <c r="S772" s="385"/>
      <c r="T772" s="385"/>
      <c r="U772" s="385"/>
      <c r="V772" s="385"/>
      <c r="W772" s="385"/>
      <c r="X772" s="385"/>
      <c r="Y772" s="385"/>
      <c r="Z772" s="385"/>
    </row>
    <row r="773" spans="1:26" ht="12.75" customHeight="1">
      <c r="A773" s="385"/>
      <c r="B773" s="385"/>
      <c r="C773" s="475"/>
      <c r="D773" s="385"/>
      <c r="E773" s="385"/>
      <c r="F773" s="385"/>
      <c r="G773" s="385"/>
      <c r="H773" s="385"/>
      <c r="I773" s="385"/>
      <c r="J773" s="385"/>
      <c r="K773" s="385"/>
      <c r="L773" s="385"/>
      <c r="M773" s="385"/>
      <c r="N773" s="385"/>
      <c r="O773" s="385"/>
      <c r="P773" s="385"/>
      <c r="Q773" s="385"/>
      <c r="R773" s="385"/>
      <c r="S773" s="385"/>
      <c r="T773" s="385"/>
      <c r="U773" s="385"/>
      <c r="V773" s="385"/>
      <c r="W773" s="385"/>
      <c r="X773" s="385"/>
      <c r="Y773" s="385"/>
      <c r="Z773" s="385"/>
    </row>
    <row r="774" spans="1:26" ht="12.75" customHeight="1">
      <c r="A774" s="385"/>
      <c r="B774" s="385"/>
      <c r="C774" s="475"/>
      <c r="D774" s="385"/>
      <c r="E774" s="385"/>
      <c r="F774" s="385"/>
      <c r="G774" s="385"/>
      <c r="H774" s="385"/>
      <c r="I774" s="385"/>
      <c r="J774" s="385"/>
      <c r="K774" s="385"/>
      <c r="L774" s="385"/>
      <c r="M774" s="385"/>
      <c r="N774" s="385"/>
      <c r="O774" s="385"/>
      <c r="P774" s="385"/>
      <c r="Q774" s="385"/>
      <c r="R774" s="385"/>
      <c r="S774" s="385"/>
      <c r="T774" s="385"/>
      <c r="U774" s="385"/>
      <c r="V774" s="385"/>
      <c r="W774" s="385"/>
      <c r="X774" s="385"/>
      <c r="Y774" s="385"/>
      <c r="Z774" s="385"/>
    </row>
    <row r="775" spans="1:26" ht="12.75" customHeight="1">
      <c r="A775" s="385"/>
      <c r="B775" s="385"/>
      <c r="C775" s="475"/>
      <c r="D775" s="385"/>
      <c r="E775" s="385"/>
      <c r="F775" s="385"/>
      <c r="G775" s="385"/>
      <c r="H775" s="385"/>
      <c r="I775" s="385"/>
      <c r="J775" s="385"/>
      <c r="K775" s="385"/>
      <c r="L775" s="385"/>
      <c r="M775" s="385"/>
      <c r="N775" s="385"/>
      <c r="O775" s="385"/>
      <c r="P775" s="385"/>
      <c r="Q775" s="385"/>
      <c r="R775" s="385"/>
      <c r="S775" s="385"/>
      <c r="T775" s="385"/>
      <c r="U775" s="385"/>
      <c r="V775" s="385"/>
      <c r="W775" s="385"/>
      <c r="X775" s="385"/>
      <c r="Y775" s="385"/>
      <c r="Z775" s="385"/>
    </row>
    <row r="776" spans="1:26" ht="12.75" customHeight="1">
      <c r="A776" s="385"/>
      <c r="B776" s="385"/>
      <c r="C776" s="475"/>
      <c r="D776" s="385"/>
      <c r="E776" s="385"/>
      <c r="F776" s="385"/>
      <c r="G776" s="385"/>
      <c r="H776" s="385"/>
      <c r="I776" s="385"/>
      <c r="J776" s="385"/>
      <c r="K776" s="385"/>
      <c r="L776" s="385"/>
      <c r="M776" s="385"/>
      <c r="N776" s="385"/>
      <c r="O776" s="385"/>
      <c r="P776" s="385"/>
      <c r="Q776" s="385"/>
      <c r="R776" s="385"/>
      <c r="S776" s="385"/>
      <c r="T776" s="385"/>
      <c r="U776" s="385"/>
      <c r="V776" s="385"/>
      <c r="W776" s="385"/>
      <c r="X776" s="385"/>
      <c r="Y776" s="385"/>
      <c r="Z776" s="385"/>
    </row>
    <row r="777" spans="1:26" ht="12.75" customHeight="1">
      <c r="A777" s="385"/>
      <c r="B777" s="385"/>
      <c r="C777" s="475"/>
      <c r="D777" s="385"/>
      <c r="E777" s="385"/>
      <c r="F777" s="385"/>
      <c r="G777" s="385"/>
      <c r="H777" s="385"/>
      <c r="I777" s="385"/>
      <c r="J777" s="385"/>
      <c r="K777" s="385"/>
      <c r="L777" s="385"/>
      <c r="M777" s="385"/>
      <c r="N777" s="385"/>
      <c r="O777" s="385"/>
      <c r="P777" s="385"/>
      <c r="Q777" s="385"/>
      <c r="R777" s="385"/>
      <c r="S777" s="385"/>
      <c r="T777" s="385"/>
      <c r="U777" s="385"/>
      <c r="V777" s="385"/>
      <c r="W777" s="385"/>
      <c r="X777" s="385"/>
      <c r="Y777" s="385"/>
      <c r="Z777" s="385"/>
    </row>
    <row r="778" spans="1:26" ht="12.75" customHeight="1">
      <c r="A778" s="385"/>
      <c r="B778" s="385"/>
      <c r="C778" s="475"/>
      <c r="D778" s="385"/>
      <c r="E778" s="385"/>
      <c r="F778" s="385"/>
      <c r="G778" s="385"/>
      <c r="H778" s="385"/>
      <c r="I778" s="385"/>
      <c r="J778" s="385"/>
      <c r="K778" s="385"/>
      <c r="L778" s="385"/>
      <c r="M778" s="385"/>
      <c r="N778" s="385"/>
      <c r="O778" s="385"/>
      <c r="P778" s="385"/>
      <c r="Q778" s="385"/>
      <c r="R778" s="385"/>
      <c r="S778" s="385"/>
      <c r="T778" s="385"/>
      <c r="U778" s="385"/>
      <c r="V778" s="385"/>
      <c r="W778" s="385"/>
      <c r="X778" s="385"/>
      <c r="Y778" s="385"/>
      <c r="Z778" s="385"/>
    </row>
    <row r="779" spans="1:26" ht="12.75" customHeight="1">
      <c r="A779" s="385"/>
      <c r="B779" s="385"/>
      <c r="C779" s="475"/>
      <c r="D779" s="385"/>
      <c r="E779" s="385"/>
      <c r="F779" s="385"/>
      <c r="G779" s="385"/>
      <c r="H779" s="385"/>
      <c r="I779" s="385"/>
      <c r="J779" s="385"/>
      <c r="K779" s="385"/>
      <c r="L779" s="385"/>
      <c r="M779" s="385"/>
      <c r="N779" s="385"/>
      <c r="O779" s="385"/>
      <c r="P779" s="385"/>
      <c r="Q779" s="385"/>
      <c r="R779" s="385"/>
      <c r="S779" s="385"/>
      <c r="T779" s="385"/>
      <c r="U779" s="385"/>
      <c r="V779" s="385"/>
      <c r="W779" s="385"/>
      <c r="X779" s="385"/>
      <c r="Y779" s="385"/>
      <c r="Z779" s="385"/>
    </row>
    <row r="780" spans="1:26" ht="12.75" customHeight="1">
      <c r="A780" s="385"/>
      <c r="B780" s="385"/>
      <c r="C780" s="475"/>
      <c r="D780" s="385"/>
      <c r="E780" s="385"/>
      <c r="F780" s="385"/>
      <c r="G780" s="385"/>
      <c r="H780" s="385"/>
      <c r="I780" s="385"/>
      <c r="J780" s="385"/>
      <c r="K780" s="385"/>
      <c r="L780" s="385"/>
      <c r="M780" s="385"/>
      <c r="N780" s="385"/>
      <c r="O780" s="385"/>
      <c r="P780" s="385"/>
      <c r="Q780" s="385"/>
      <c r="R780" s="385"/>
      <c r="S780" s="385"/>
      <c r="T780" s="385"/>
      <c r="U780" s="385"/>
      <c r="V780" s="385"/>
      <c r="W780" s="385"/>
      <c r="X780" s="385"/>
      <c r="Y780" s="385"/>
      <c r="Z780" s="385"/>
    </row>
    <row r="781" spans="1:26" ht="12.75" customHeight="1">
      <c r="A781" s="385"/>
      <c r="B781" s="385"/>
      <c r="C781" s="475"/>
      <c r="D781" s="385"/>
      <c r="E781" s="385"/>
      <c r="F781" s="385"/>
      <c r="G781" s="385"/>
      <c r="H781" s="385"/>
      <c r="I781" s="385"/>
      <c r="J781" s="385"/>
      <c r="K781" s="385"/>
      <c r="L781" s="385"/>
      <c r="M781" s="385"/>
      <c r="N781" s="385"/>
      <c r="O781" s="385"/>
      <c r="P781" s="385"/>
      <c r="Q781" s="385"/>
      <c r="R781" s="385"/>
      <c r="S781" s="385"/>
      <c r="T781" s="385"/>
      <c r="U781" s="385"/>
      <c r="V781" s="385"/>
      <c r="W781" s="385"/>
      <c r="X781" s="385"/>
      <c r="Y781" s="385"/>
      <c r="Z781" s="385"/>
    </row>
    <row r="782" spans="1:26" ht="12.75" customHeight="1">
      <c r="A782" s="385"/>
      <c r="B782" s="385"/>
      <c r="C782" s="475"/>
      <c r="D782" s="385"/>
      <c r="E782" s="385"/>
      <c r="F782" s="385"/>
      <c r="G782" s="385"/>
      <c r="H782" s="385"/>
      <c r="I782" s="385"/>
      <c r="J782" s="385"/>
      <c r="K782" s="385"/>
      <c r="L782" s="385"/>
      <c r="M782" s="385"/>
      <c r="N782" s="385"/>
      <c r="O782" s="385"/>
      <c r="P782" s="385"/>
      <c r="Q782" s="385"/>
      <c r="R782" s="385"/>
      <c r="S782" s="385"/>
      <c r="T782" s="385"/>
      <c r="U782" s="385"/>
      <c r="V782" s="385"/>
      <c r="W782" s="385"/>
      <c r="X782" s="385"/>
      <c r="Y782" s="385"/>
      <c r="Z782" s="385"/>
    </row>
    <row r="783" spans="1:26" ht="12.75" customHeight="1">
      <c r="A783" s="385"/>
      <c r="B783" s="385"/>
      <c r="C783" s="475"/>
      <c r="D783" s="385"/>
      <c r="E783" s="385"/>
      <c r="F783" s="385"/>
      <c r="G783" s="385"/>
      <c r="H783" s="385"/>
      <c r="I783" s="385"/>
      <c r="J783" s="385"/>
      <c r="K783" s="385"/>
      <c r="L783" s="385"/>
      <c r="M783" s="385"/>
      <c r="N783" s="385"/>
      <c r="O783" s="385"/>
      <c r="P783" s="385"/>
      <c r="Q783" s="385"/>
      <c r="R783" s="385"/>
      <c r="S783" s="385"/>
      <c r="T783" s="385"/>
      <c r="U783" s="385"/>
      <c r="V783" s="385"/>
      <c r="W783" s="385"/>
      <c r="X783" s="385"/>
      <c r="Y783" s="385"/>
      <c r="Z783" s="385"/>
    </row>
    <row r="784" spans="1:26" ht="12.75" customHeight="1">
      <c r="A784" s="385"/>
      <c r="B784" s="385"/>
      <c r="C784" s="475"/>
      <c r="D784" s="385"/>
      <c r="E784" s="385"/>
      <c r="F784" s="385"/>
      <c r="G784" s="385"/>
      <c r="H784" s="385"/>
      <c r="I784" s="385"/>
      <c r="J784" s="385"/>
      <c r="K784" s="385"/>
      <c r="L784" s="385"/>
      <c r="M784" s="385"/>
      <c r="N784" s="385"/>
      <c r="O784" s="385"/>
      <c r="P784" s="385"/>
      <c r="Q784" s="385"/>
      <c r="R784" s="385"/>
      <c r="S784" s="385"/>
      <c r="T784" s="385"/>
      <c r="U784" s="385"/>
      <c r="V784" s="385"/>
      <c r="W784" s="385"/>
      <c r="X784" s="385"/>
      <c r="Y784" s="385"/>
      <c r="Z784" s="385"/>
    </row>
    <row r="785" spans="1:26" ht="12.75" customHeight="1">
      <c r="A785" s="385"/>
      <c r="B785" s="385"/>
      <c r="C785" s="475"/>
      <c r="D785" s="385"/>
      <c r="E785" s="385"/>
      <c r="F785" s="385"/>
      <c r="G785" s="385"/>
      <c r="H785" s="385"/>
      <c r="I785" s="385"/>
      <c r="J785" s="385"/>
      <c r="K785" s="385"/>
      <c r="L785" s="385"/>
      <c r="M785" s="385"/>
      <c r="N785" s="385"/>
      <c r="O785" s="385"/>
      <c r="P785" s="385"/>
      <c r="Q785" s="385"/>
      <c r="R785" s="385"/>
      <c r="S785" s="385"/>
      <c r="T785" s="385"/>
      <c r="U785" s="385"/>
      <c r="V785" s="385"/>
      <c r="W785" s="385"/>
      <c r="X785" s="385"/>
      <c r="Y785" s="385"/>
      <c r="Z785" s="385"/>
    </row>
    <row r="786" spans="1:26" ht="12.75" customHeight="1">
      <c r="A786" s="385"/>
      <c r="B786" s="385"/>
      <c r="C786" s="475"/>
      <c r="D786" s="385"/>
      <c r="E786" s="385"/>
      <c r="F786" s="385"/>
      <c r="G786" s="385"/>
      <c r="H786" s="385"/>
      <c r="I786" s="385"/>
      <c r="J786" s="385"/>
      <c r="K786" s="385"/>
      <c r="L786" s="385"/>
      <c r="M786" s="385"/>
      <c r="N786" s="385"/>
      <c r="O786" s="385"/>
      <c r="P786" s="385"/>
      <c r="Q786" s="385"/>
      <c r="R786" s="385"/>
      <c r="S786" s="385"/>
      <c r="T786" s="385"/>
      <c r="U786" s="385"/>
      <c r="V786" s="385"/>
      <c r="W786" s="385"/>
      <c r="X786" s="385"/>
      <c r="Y786" s="385"/>
      <c r="Z786" s="385"/>
    </row>
    <row r="787" spans="1:26" ht="12.75" customHeight="1">
      <c r="A787" s="385"/>
      <c r="B787" s="385"/>
      <c r="C787" s="475"/>
      <c r="D787" s="385"/>
      <c r="E787" s="385"/>
      <c r="F787" s="385"/>
      <c r="G787" s="385"/>
      <c r="H787" s="385"/>
      <c r="I787" s="385"/>
      <c r="J787" s="385"/>
      <c r="K787" s="385"/>
      <c r="L787" s="385"/>
      <c r="M787" s="385"/>
      <c r="N787" s="385"/>
      <c r="O787" s="385"/>
      <c r="P787" s="385"/>
      <c r="Q787" s="385"/>
      <c r="R787" s="385"/>
      <c r="S787" s="385"/>
      <c r="T787" s="385"/>
      <c r="U787" s="385"/>
      <c r="V787" s="385"/>
      <c r="W787" s="385"/>
      <c r="X787" s="385"/>
      <c r="Y787" s="385"/>
      <c r="Z787" s="385"/>
    </row>
    <row r="788" spans="1:26" ht="12.75" customHeight="1">
      <c r="A788" s="385"/>
      <c r="B788" s="385"/>
      <c r="C788" s="475"/>
      <c r="D788" s="385"/>
      <c r="E788" s="385"/>
      <c r="F788" s="385"/>
      <c r="G788" s="385"/>
      <c r="H788" s="385"/>
      <c r="I788" s="385"/>
      <c r="J788" s="385"/>
      <c r="K788" s="385"/>
      <c r="L788" s="385"/>
      <c r="M788" s="385"/>
      <c r="N788" s="385"/>
      <c r="O788" s="385"/>
      <c r="P788" s="385"/>
      <c r="Q788" s="385"/>
      <c r="R788" s="385"/>
      <c r="S788" s="385"/>
      <c r="T788" s="385"/>
      <c r="U788" s="385"/>
      <c r="V788" s="385"/>
      <c r="W788" s="385"/>
      <c r="X788" s="385"/>
      <c r="Y788" s="385"/>
      <c r="Z788" s="385"/>
    </row>
    <row r="789" spans="1:26" ht="12.75" customHeight="1">
      <c r="A789" s="385"/>
      <c r="B789" s="385"/>
      <c r="C789" s="475"/>
      <c r="D789" s="385"/>
      <c r="E789" s="385"/>
      <c r="F789" s="385"/>
      <c r="G789" s="385"/>
      <c r="H789" s="385"/>
      <c r="I789" s="385"/>
      <c r="J789" s="385"/>
      <c r="K789" s="385"/>
      <c r="L789" s="385"/>
      <c r="M789" s="385"/>
      <c r="N789" s="385"/>
      <c r="O789" s="385"/>
      <c r="P789" s="385"/>
      <c r="Q789" s="385"/>
      <c r="R789" s="385"/>
      <c r="S789" s="385"/>
      <c r="T789" s="385"/>
      <c r="U789" s="385"/>
      <c r="V789" s="385"/>
      <c r="W789" s="385"/>
      <c r="X789" s="385"/>
      <c r="Y789" s="385"/>
      <c r="Z789" s="385"/>
    </row>
    <row r="790" spans="1:26" ht="12.75" customHeight="1">
      <c r="A790" s="385"/>
      <c r="B790" s="385"/>
      <c r="C790" s="475"/>
      <c r="D790" s="385"/>
      <c r="E790" s="385"/>
      <c r="F790" s="385"/>
      <c r="G790" s="385"/>
      <c r="H790" s="385"/>
      <c r="I790" s="385"/>
      <c r="J790" s="385"/>
      <c r="K790" s="385"/>
      <c r="L790" s="385"/>
      <c r="M790" s="385"/>
      <c r="N790" s="385"/>
      <c r="O790" s="385"/>
      <c r="P790" s="385"/>
      <c r="Q790" s="385"/>
      <c r="R790" s="385"/>
      <c r="S790" s="385"/>
      <c r="T790" s="385"/>
      <c r="U790" s="385"/>
      <c r="V790" s="385"/>
      <c r="W790" s="385"/>
      <c r="X790" s="385"/>
      <c r="Y790" s="385"/>
      <c r="Z790" s="385"/>
    </row>
    <row r="791" spans="1:26" ht="12.75" customHeight="1">
      <c r="A791" s="385"/>
      <c r="B791" s="385"/>
      <c r="C791" s="475"/>
      <c r="D791" s="385"/>
      <c r="E791" s="385"/>
      <c r="F791" s="385"/>
      <c r="G791" s="385"/>
      <c r="H791" s="385"/>
      <c r="I791" s="385"/>
      <c r="J791" s="385"/>
      <c r="K791" s="385"/>
      <c r="L791" s="385"/>
      <c r="M791" s="385"/>
      <c r="N791" s="385"/>
      <c r="O791" s="385"/>
      <c r="P791" s="385"/>
      <c r="Q791" s="385"/>
      <c r="R791" s="385"/>
      <c r="S791" s="385"/>
      <c r="T791" s="385"/>
      <c r="U791" s="385"/>
      <c r="V791" s="385"/>
      <c r="W791" s="385"/>
      <c r="X791" s="385"/>
      <c r="Y791" s="385"/>
      <c r="Z791" s="385"/>
    </row>
    <row r="792" spans="1:26" ht="12.75" customHeight="1">
      <c r="A792" s="385"/>
      <c r="B792" s="385"/>
      <c r="C792" s="475"/>
      <c r="D792" s="385"/>
      <c r="E792" s="385"/>
      <c r="F792" s="385"/>
      <c r="G792" s="385"/>
      <c r="H792" s="385"/>
      <c r="I792" s="385"/>
      <c r="J792" s="385"/>
      <c r="K792" s="385"/>
      <c r="L792" s="385"/>
      <c r="M792" s="385"/>
      <c r="N792" s="385"/>
      <c r="O792" s="385"/>
      <c r="P792" s="385"/>
      <c r="Q792" s="385"/>
      <c r="R792" s="385"/>
      <c r="S792" s="385"/>
      <c r="T792" s="385"/>
      <c r="U792" s="385"/>
      <c r="V792" s="385"/>
      <c r="W792" s="385"/>
      <c r="X792" s="385"/>
      <c r="Y792" s="385"/>
      <c r="Z792" s="385"/>
    </row>
    <row r="793" spans="1:26" ht="12.75" customHeight="1">
      <c r="A793" s="385"/>
      <c r="B793" s="385"/>
      <c r="C793" s="475"/>
      <c r="D793" s="385"/>
      <c r="E793" s="385"/>
      <c r="F793" s="385"/>
      <c r="G793" s="385"/>
      <c r="H793" s="385"/>
      <c r="I793" s="385"/>
      <c r="J793" s="385"/>
      <c r="K793" s="385"/>
      <c r="L793" s="385"/>
      <c r="M793" s="385"/>
      <c r="N793" s="385"/>
      <c r="O793" s="385"/>
      <c r="P793" s="385"/>
      <c r="Q793" s="385"/>
      <c r="R793" s="385"/>
      <c r="S793" s="385"/>
      <c r="T793" s="385"/>
      <c r="U793" s="385"/>
      <c r="V793" s="385"/>
      <c r="W793" s="385"/>
      <c r="X793" s="385"/>
      <c r="Y793" s="385"/>
      <c r="Z793" s="385"/>
    </row>
    <row r="794" spans="1:26" ht="12.75" customHeight="1">
      <c r="A794" s="385"/>
      <c r="B794" s="385"/>
      <c r="C794" s="475"/>
      <c r="D794" s="385"/>
      <c r="E794" s="385"/>
      <c r="F794" s="385"/>
      <c r="G794" s="385"/>
      <c r="H794" s="385"/>
      <c r="I794" s="385"/>
      <c r="J794" s="385"/>
      <c r="K794" s="385"/>
      <c r="L794" s="385"/>
      <c r="M794" s="385"/>
      <c r="N794" s="385"/>
      <c r="O794" s="385"/>
      <c r="P794" s="385"/>
      <c r="Q794" s="385"/>
      <c r="R794" s="385"/>
      <c r="S794" s="385"/>
      <c r="T794" s="385"/>
      <c r="U794" s="385"/>
      <c r="V794" s="385"/>
      <c r="W794" s="385"/>
      <c r="X794" s="385"/>
      <c r="Y794" s="385"/>
      <c r="Z794" s="385"/>
    </row>
    <row r="795" spans="1:26" ht="12.75" customHeight="1">
      <c r="A795" s="385"/>
      <c r="B795" s="385"/>
      <c r="C795" s="475"/>
      <c r="D795" s="385"/>
      <c r="E795" s="385"/>
      <c r="F795" s="385"/>
      <c r="G795" s="385"/>
      <c r="H795" s="385"/>
      <c r="I795" s="385"/>
      <c r="J795" s="385"/>
      <c r="K795" s="385"/>
      <c r="L795" s="385"/>
      <c r="M795" s="385"/>
      <c r="N795" s="385"/>
      <c r="O795" s="385"/>
      <c r="P795" s="385"/>
      <c r="Q795" s="385"/>
      <c r="R795" s="385"/>
      <c r="S795" s="385"/>
      <c r="T795" s="385"/>
      <c r="U795" s="385"/>
      <c r="V795" s="385"/>
      <c r="W795" s="385"/>
      <c r="X795" s="385"/>
      <c r="Y795" s="385"/>
      <c r="Z795" s="385"/>
    </row>
    <row r="796" spans="1:26" ht="12.75" customHeight="1">
      <c r="A796" s="385"/>
      <c r="B796" s="385"/>
      <c r="C796" s="475"/>
      <c r="D796" s="385"/>
      <c r="E796" s="385"/>
      <c r="F796" s="385"/>
      <c r="G796" s="385"/>
      <c r="H796" s="385"/>
      <c r="I796" s="385"/>
      <c r="J796" s="385"/>
      <c r="K796" s="385"/>
      <c r="L796" s="385"/>
      <c r="M796" s="385"/>
      <c r="N796" s="385"/>
      <c r="O796" s="385"/>
      <c r="P796" s="385"/>
      <c r="Q796" s="385"/>
      <c r="R796" s="385"/>
      <c r="S796" s="385"/>
      <c r="T796" s="385"/>
      <c r="U796" s="385"/>
      <c r="V796" s="385"/>
      <c r="W796" s="385"/>
      <c r="X796" s="385"/>
      <c r="Y796" s="385"/>
      <c r="Z796" s="385"/>
    </row>
    <row r="797" spans="1:26" ht="12.75" customHeight="1">
      <c r="A797" s="385"/>
      <c r="B797" s="385"/>
      <c r="C797" s="475"/>
      <c r="D797" s="385"/>
      <c r="E797" s="385"/>
      <c r="F797" s="385"/>
      <c r="G797" s="385"/>
      <c r="H797" s="385"/>
      <c r="I797" s="385"/>
      <c r="J797" s="385"/>
      <c r="K797" s="385"/>
      <c r="L797" s="385"/>
      <c r="M797" s="385"/>
      <c r="N797" s="385"/>
      <c r="O797" s="385"/>
      <c r="P797" s="385"/>
      <c r="Q797" s="385"/>
      <c r="R797" s="385"/>
      <c r="S797" s="385"/>
      <c r="T797" s="385"/>
      <c r="U797" s="385"/>
      <c r="V797" s="385"/>
      <c r="W797" s="385"/>
      <c r="X797" s="385"/>
      <c r="Y797" s="385"/>
      <c r="Z797" s="385"/>
    </row>
    <row r="798" spans="1:26" ht="12.75" customHeight="1">
      <c r="A798" s="385"/>
      <c r="B798" s="385"/>
      <c r="C798" s="475"/>
      <c r="D798" s="385"/>
      <c r="E798" s="385"/>
      <c r="F798" s="385"/>
      <c r="G798" s="385"/>
      <c r="H798" s="385"/>
      <c r="I798" s="385"/>
      <c r="J798" s="385"/>
      <c r="K798" s="385"/>
      <c r="L798" s="385"/>
      <c r="M798" s="385"/>
      <c r="N798" s="385"/>
      <c r="O798" s="385"/>
      <c r="P798" s="385"/>
      <c r="Q798" s="385"/>
      <c r="R798" s="385"/>
      <c r="S798" s="385"/>
      <c r="T798" s="385"/>
      <c r="U798" s="385"/>
      <c r="V798" s="385"/>
      <c r="W798" s="385"/>
      <c r="X798" s="385"/>
      <c r="Y798" s="385"/>
      <c r="Z798" s="385"/>
    </row>
    <row r="799" spans="1:26" ht="12.75" customHeight="1">
      <c r="A799" s="385"/>
      <c r="B799" s="385"/>
      <c r="C799" s="475"/>
      <c r="D799" s="385"/>
      <c r="E799" s="385"/>
      <c r="F799" s="385"/>
      <c r="G799" s="385"/>
      <c r="H799" s="385"/>
      <c r="I799" s="385"/>
      <c r="J799" s="385"/>
      <c r="K799" s="385"/>
      <c r="L799" s="385"/>
      <c r="M799" s="385"/>
      <c r="N799" s="385"/>
      <c r="O799" s="385"/>
      <c r="P799" s="385"/>
      <c r="Q799" s="385"/>
      <c r="R799" s="385"/>
      <c r="S799" s="385"/>
      <c r="T799" s="385"/>
      <c r="U799" s="385"/>
      <c r="V799" s="385"/>
      <c r="W799" s="385"/>
      <c r="X799" s="385"/>
      <c r="Y799" s="385"/>
      <c r="Z799" s="385"/>
    </row>
    <row r="800" spans="1:26" ht="12.75" customHeight="1">
      <c r="A800" s="385"/>
      <c r="B800" s="385"/>
      <c r="C800" s="475"/>
      <c r="D800" s="385"/>
      <c r="E800" s="385"/>
      <c r="F800" s="385"/>
      <c r="G800" s="385"/>
      <c r="H800" s="385"/>
      <c r="I800" s="385"/>
      <c r="J800" s="385"/>
      <c r="K800" s="385"/>
      <c r="L800" s="385"/>
      <c r="M800" s="385"/>
      <c r="N800" s="385"/>
      <c r="O800" s="385"/>
      <c r="P800" s="385"/>
      <c r="Q800" s="385"/>
      <c r="R800" s="385"/>
      <c r="S800" s="385"/>
      <c r="T800" s="385"/>
      <c r="U800" s="385"/>
      <c r="V800" s="385"/>
      <c r="W800" s="385"/>
      <c r="X800" s="385"/>
      <c r="Y800" s="385"/>
      <c r="Z800" s="385"/>
    </row>
    <row r="801" spans="1:26" ht="12.75" customHeight="1">
      <c r="A801" s="385"/>
      <c r="B801" s="385"/>
      <c r="C801" s="475"/>
      <c r="D801" s="385"/>
      <c r="E801" s="385"/>
      <c r="F801" s="385"/>
      <c r="G801" s="385"/>
      <c r="H801" s="385"/>
      <c r="I801" s="385"/>
      <c r="J801" s="385"/>
      <c r="K801" s="385"/>
      <c r="L801" s="385"/>
      <c r="M801" s="385"/>
      <c r="N801" s="385"/>
      <c r="O801" s="385"/>
      <c r="P801" s="385"/>
      <c r="Q801" s="385"/>
      <c r="R801" s="385"/>
      <c r="S801" s="385"/>
      <c r="T801" s="385"/>
      <c r="U801" s="385"/>
      <c r="V801" s="385"/>
      <c r="W801" s="385"/>
      <c r="X801" s="385"/>
      <c r="Y801" s="385"/>
      <c r="Z801" s="385"/>
    </row>
    <row r="802" spans="1:26" ht="12.75" customHeight="1">
      <c r="A802" s="385"/>
      <c r="B802" s="385"/>
      <c r="C802" s="475"/>
      <c r="D802" s="385"/>
      <c r="E802" s="385"/>
      <c r="F802" s="385"/>
      <c r="G802" s="385"/>
      <c r="H802" s="385"/>
      <c r="I802" s="385"/>
      <c r="J802" s="385"/>
      <c r="K802" s="385"/>
      <c r="L802" s="385"/>
      <c r="M802" s="385"/>
      <c r="N802" s="385"/>
      <c r="O802" s="385"/>
      <c r="P802" s="385"/>
      <c r="Q802" s="385"/>
      <c r="R802" s="385"/>
      <c r="S802" s="385"/>
      <c r="T802" s="385"/>
      <c r="U802" s="385"/>
      <c r="V802" s="385"/>
      <c r="W802" s="385"/>
      <c r="X802" s="385"/>
      <c r="Y802" s="385"/>
      <c r="Z802" s="385"/>
    </row>
    <row r="803" spans="1:26" ht="12.75" customHeight="1">
      <c r="A803" s="385"/>
      <c r="B803" s="385"/>
      <c r="C803" s="475"/>
      <c r="D803" s="385"/>
      <c r="E803" s="385"/>
      <c r="F803" s="385"/>
      <c r="G803" s="385"/>
      <c r="H803" s="385"/>
      <c r="I803" s="385"/>
      <c r="J803" s="385"/>
      <c r="K803" s="385"/>
      <c r="L803" s="385"/>
      <c r="M803" s="385"/>
      <c r="N803" s="385"/>
      <c r="O803" s="385"/>
      <c r="P803" s="385"/>
      <c r="Q803" s="385"/>
      <c r="R803" s="385"/>
      <c r="S803" s="385"/>
      <c r="T803" s="385"/>
      <c r="U803" s="385"/>
      <c r="V803" s="385"/>
      <c r="W803" s="385"/>
      <c r="X803" s="385"/>
      <c r="Y803" s="385"/>
      <c r="Z803" s="385"/>
    </row>
    <row r="804" spans="1:26" ht="12.75" customHeight="1">
      <c r="A804" s="385"/>
      <c r="B804" s="385"/>
      <c r="C804" s="475"/>
      <c r="D804" s="385"/>
      <c r="E804" s="385"/>
      <c r="F804" s="385"/>
      <c r="G804" s="385"/>
      <c r="H804" s="385"/>
      <c r="I804" s="385"/>
      <c r="J804" s="385"/>
      <c r="K804" s="385"/>
      <c r="L804" s="385"/>
      <c r="M804" s="385"/>
      <c r="N804" s="385"/>
      <c r="O804" s="385"/>
      <c r="P804" s="385"/>
      <c r="Q804" s="385"/>
      <c r="R804" s="385"/>
      <c r="S804" s="385"/>
      <c r="T804" s="385"/>
      <c r="U804" s="385"/>
      <c r="V804" s="385"/>
      <c r="W804" s="385"/>
      <c r="X804" s="385"/>
      <c r="Y804" s="385"/>
      <c r="Z804" s="385"/>
    </row>
    <row r="805" spans="1:26" ht="12.75" customHeight="1">
      <c r="A805" s="385"/>
      <c r="B805" s="385"/>
      <c r="C805" s="475"/>
      <c r="D805" s="385"/>
      <c r="E805" s="385"/>
      <c r="F805" s="385"/>
      <c r="G805" s="385"/>
      <c r="H805" s="385"/>
      <c r="I805" s="385"/>
      <c r="J805" s="385"/>
      <c r="K805" s="385"/>
      <c r="L805" s="385"/>
      <c r="M805" s="385"/>
      <c r="N805" s="385"/>
      <c r="O805" s="385"/>
      <c r="P805" s="385"/>
      <c r="Q805" s="385"/>
      <c r="R805" s="385"/>
      <c r="S805" s="385"/>
      <c r="T805" s="385"/>
      <c r="U805" s="385"/>
      <c r="V805" s="385"/>
      <c r="W805" s="385"/>
      <c r="X805" s="385"/>
      <c r="Y805" s="385"/>
      <c r="Z805" s="385"/>
    </row>
    <row r="806" spans="1:26" ht="12.75" customHeight="1">
      <c r="A806" s="385"/>
      <c r="B806" s="385"/>
      <c r="C806" s="475"/>
      <c r="D806" s="385"/>
      <c r="E806" s="385"/>
      <c r="F806" s="385"/>
      <c r="G806" s="385"/>
      <c r="H806" s="385"/>
      <c r="I806" s="385"/>
      <c r="J806" s="385"/>
      <c r="K806" s="385"/>
      <c r="L806" s="385"/>
      <c r="M806" s="385"/>
      <c r="N806" s="385"/>
      <c r="O806" s="385"/>
      <c r="P806" s="385"/>
      <c r="Q806" s="385"/>
      <c r="R806" s="385"/>
      <c r="S806" s="385"/>
      <c r="T806" s="385"/>
      <c r="U806" s="385"/>
      <c r="V806" s="385"/>
      <c r="W806" s="385"/>
      <c r="X806" s="385"/>
      <c r="Y806" s="385"/>
      <c r="Z806" s="385"/>
    </row>
    <row r="807" spans="1:26" ht="12.75" customHeight="1">
      <c r="A807" s="385"/>
      <c r="B807" s="385"/>
      <c r="C807" s="475"/>
      <c r="D807" s="385"/>
      <c r="E807" s="385"/>
      <c r="F807" s="385"/>
      <c r="G807" s="385"/>
      <c r="H807" s="385"/>
      <c r="I807" s="385"/>
      <c r="J807" s="385"/>
      <c r="K807" s="385"/>
      <c r="L807" s="385"/>
      <c r="M807" s="385"/>
      <c r="N807" s="385"/>
      <c r="O807" s="385"/>
      <c r="P807" s="385"/>
      <c r="Q807" s="385"/>
      <c r="R807" s="385"/>
      <c r="S807" s="385"/>
      <c r="T807" s="385"/>
      <c r="U807" s="385"/>
      <c r="V807" s="385"/>
      <c r="W807" s="385"/>
      <c r="X807" s="385"/>
      <c r="Y807" s="385"/>
      <c r="Z807" s="385"/>
    </row>
    <row r="808" spans="1:26" ht="12.75" customHeight="1">
      <c r="A808" s="385"/>
      <c r="B808" s="385"/>
      <c r="C808" s="475"/>
      <c r="D808" s="385"/>
      <c r="E808" s="385"/>
      <c r="F808" s="385"/>
      <c r="G808" s="385"/>
      <c r="H808" s="385"/>
      <c r="I808" s="385"/>
      <c r="J808" s="385"/>
      <c r="K808" s="385"/>
      <c r="L808" s="385"/>
      <c r="M808" s="385"/>
      <c r="N808" s="385"/>
      <c r="O808" s="385"/>
      <c r="P808" s="385"/>
      <c r="Q808" s="385"/>
      <c r="R808" s="385"/>
      <c r="S808" s="385"/>
      <c r="T808" s="385"/>
      <c r="U808" s="385"/>
      <c r="V808" s="385"/>
      <c r="W808" s="385"/>
      <c r="X808" s="385"/>
      <c r="Y808" s="385"/>
      <c r="Z808" s="385"/>
    </row>
    <row r="809" spans="1:26" ht="12.75" customHeight="1">
      <c r="A809" s="385"/>
      <c r="B809" s="385"/>
      <c r="C809" s="475"/>
      <c r="D809" s="385"/>
      <c r="E809" s="385"/>
      <c r="F809" s="385"/>
      <c r="G809" s="385"/>
      <c r="H809" s="385"/>
      <c r="I809" s="385"/>
      <c r="J809" s="385"/>
      <c r="K809" s="385"/>
      <c r="L809" s="385"/>
      <c r="M809" s="385"/>
      <c r="N809" s="385"/>
      <c r="O809" s="385"/>
      <c r="P809" s="385"/>
      <c r="Q809" s="385"/>
      <c r="R809" s="385"/>
      <c r="S809" s="385"/>
      <c r="T809" s="385"/>
      <c r="U809" s="385"/>
      <c r="V809" s="385"/>
      <c r="W809" s="385"/>
      <c r="X809" s="385"/>
      <c r="Y809" s="385"/>
      <c r="Z809" s="385"/>
    </row>
    <row r="810" spans="1:26" ht="12.75" customHeight="1">
      <c r="A810" s="385"/>
      <c r="B810" s="385"/>
      <c r="C810" s="475"/>
      <c r="D810" s="385"/>
      <c r="E810" s="385"/>
      <c r="F810" s="385"/>
      <c r="G810" s="385"/>
      <c r="H810" s="385"/>
      <c r="I810" s="385"/>
      <c r="J810" s="385"/>
      <c r="K810" s="385"/>
      <c r="L810" s="385"/>
      <c r="M810" s="385"/>
      <c r="N810" s="385"/>
      <c r="O810" s="385"/>
      <c r="P810" s="385"/>
      <c r="Q810" s="385"/>
      <c r="R810" s="385"/>
      <c r="S810" s="385"/>
      <c r="T810" s="385"/>
      <c r="U810" s="385"/>
      <c r="V810" s="385"/>
      <c r="W810" s="385"/>
      <c r="X810" s="385"/>
      <c r="Y810" s="385"/>
      <c r="Z810" s="385"/>
    </row>
    <row r="811" spans="1:26" ht="12.75" customHeight="1">
      <c r="A811" s="385"/>
      <c r="B811" s="385"/>
      <c r="C811" s="475"/>
      <c r="D811" s="385"/>
      <c r="E811" s="385"/>
      <c r="F811" s="385"/>
      <c r="G811" s="385"/>
      <c r="H811" s="385"/>
      <c r="I811" s="385"/>
      <c r="J811" s="385"/>
      <c r="K811" s="385"/>
      <c r="L811" s="385"/>
      <c r="M811" s="385"/>
      <c r="N811" s="385"/>
      <c r="O811" s="385"/>
      <c r="P811" s="385"/>
      <c r="Q811" s="385"/>
      <c r="R811" s="385"/>
      <c r="S811" s="385"/>
      <c r="T811" s="385"/>
      <c r="U811" s="385"/>
      <c r="V811" s="385"/>
      <c r="W811" s="385"/>
      <c r="X811" s="385"/>
      <c r="Y811" s="385"/>
      <c r="Z811" s="385"/>
    </row>
    <row r="812" spans="1:26" ht="12.75" customHeight="1">
      <c r="A812" s="385"/>
      <c r="B812" s="385"/>
      <c r="C812" s="475"/>
      <c r="D812" s="385"/>
      <c r="E812" s="385"/>
      <c r="F812" s="385"/>
      <c r="G812" s="385"/>
      <c r="H812" s="385"/>
      <c r="I812" s="385"/>
      <c r="J812" s="385"/>
      <c r="K812" s="385"/>
      <c r="L812" s="385"/>
      <c r="M812" s="385"/>
      <c r="N812" s="385"/>
      <c r="O812" s="385"/>
      <c r="P812" s="385"/>
      <c r="Q812" s="385"/>
      <c r="R812" s="385"/>
      <c r="S812" s="385"/>
      <c r="T812" s="385"/>
      <c r="U812" s="385"/>
      <c r="V812" s="385"/>
      <c r="W812" s="385"/>
      <c r="X812" s="385"/>
      <c r="Y812" s="385"/>
      <c r="Z812" s="385"/>
    </row>
    <row r="813" spans="1:26" ht="12.75" customHeight="1">
      <c r="A813" s="385"/>
      <c r="B813" s="385"/>
      <c r="C813" s="475"/>
      <c r="D813" s="385"/>
      <c r="E813" s="385"/>
      <c r="F813" s="385"/>
      <c r="G813" s="385"/>
      <c r="H813" s="385"/>
      <c r="I813" s="385"/>
      <c r="J813" s="385"/>
      <c r="K813" s="385"/>
      <c r="L813" s="385"/>
      <c r="M813" s="385"/>
      <c r="N813" s="385"/>
      <c r="O813" s="385"/>
      <c r="P813" s="385"/>
      <c r="Q813" s="385"/>
      <c r="R813" s="385"/>
      <c r="S813" s="385"/>
      <c r="T813" s="385"/>
      <c r="U813" s="385"/>
      <c r="V813" s="385"/>
      <c r="W813" s="385"/>
      <c r="X813" s="385"/>
      <c r="Y813" s="385"/>
      <c r="Z813" s="385"/>
    </row>
    <row r="814" spans="1:26" ht="12.75" customHeight="1">
      <c r="A814" s="385"/>
      <c r="B814" s="385"/>
      <c r="C814" s="475"/>
      <c r="D814" s="385"/>
      <c r="E814" s="385"/>
      <c r="F814" s="385"/>
      <c r="G814" s="385"/>
      <c r="H814" s="385"/>
      <c r="I814" s="385"/>
      <c r="J814" s="385"/>
      <c r="K814" s="385"/>
      <c r="L814" s="385"/>
      <c r="M814" s="385"/>
      <c r="N814" s="385"/>
      <c r="O814" s="385"/>
      <c r="P814" s="385"/>
      <c r="Q814" s="385"/>
      <c r="R814" s="385"/>
      <c r="S814" s="385"/>
      <c r="T814" s="385"/>
      <c r="U814" s="385"/>
      <c r="V814" s="385"/>
      <c r="W814" s="385"/>
      <c r="X814" s="385"/>
      <c r="Y814" s="385"/>
      <c r="Z814" s="385"/>
    </row>
    <row r="815" spans="1:26" ht="12.75" customHeight="1">
      <c r="A815" s="385"/>
      <c r="B815" s="385"/>
      <c r="C815" s="475"/>
      <c r="D815" s="385"/>
      <c r="E815" s="385"/>
      <c r="F815" s="385"/>
      <c r="G815" s="385"/>
      <c r="H815" s="385"/>
      <c r="I815" s="385"/>
      <c r="J815" s="385"/>
      <c r="K815" s="385"/>
      <c r="L815" s="385"/>
      <c r="M815" s="385"/>
      <c r="N815" s="385"/>
      <c r="O815" s="385"/>
      <c r="P815" s="385"/>
      <c r="Q815" s="385"/>
      <c r="R815" s="385"/>
      <c r="S815" s="385"/>
      <c r="T815" s="385"/>
      <c r="U815" s="385"/>
      <c r="V815" s="385"/>
      <c r="W815" s="385"/>
      <c r="X815" s="385"/>
      <c r="Y815" s="385"/>
      <c r="Z815" s="385"/>
    </row>
    <row r="816" spans="1:26" ht="12.75" customHeight="1">
      <c r="A816" s="385"/>
      <c r="B816" s="385"/>
      <c r="C816" s="475"/>
      <c r="D816" s="385"/>
      <c r="E816" s="385"/>
      <c r="F816" s="385"/>
      <c r="G816" s="385"/>
      <c r="H816" s="385"/>
      <c r="I816" s="385"/>
      <c r="J816" s="385"/>
      <c r="K816" s="385"/>
      <c r="L816" s="385"/>
      <c r="M816" s="385"/>
      <c r="N816" s="385"/>
      <c r="O816" s="385"/>
      <c r="P816" s="385"/>
      <c r="Q816" s="385"/>
      <c r="R816" s="385"/>
      <c r="S816" s="385"/>
      <c r="T816" s="385"/>
      <c r="U816" s="385"/>
      <c r="V816" s="385"/>
      <c r="W816" s="385"/>
      <c r="X816" s="385"/>
      <c r="Y816" s="385"/>
      <c r="Z816" s="385"/>
    </row>
    <row r="817" spans="1:26" ht="12.75" customHeight="1">
      <c r="A817" s="385"/>
      <c r="B817" s="385"/>
      <c r="C817" s="475"/>
      <c r="D817" s="385"/>
      <c r="E817" s="385"/>
      <c r="F817" s="385"/>
      <c r="G817" s="385"/>
      <c r="H817" s="385"/>
      <c r="I817" s="385"/>
      <c r="J817" s="385"/>
      <c r="K817" s="385"/>
      <c r="L817" s="385"/>
      <c r="M817" s="385"/>
      <c r="N817" s="385"/>
      <c r="O817" s="385"/>
      <c r="P817" s="385"/>
      <c r="Q817" s="385"/>
      <c r="R817" s="385"/>
      <c r="S817" s="385"/>
      <c r="T817" s="385"/>
      <c r="U817" s="385"/>
      <c r="V817" s="385"/>
      <c r="W817" s="385"/>
      <c r="X817" s="385"/>
      <c r="Y817" s="385"/>
      <c r="Z817" s="385"/>
    </row>
    <row r="818" spans="1:26" ht="12.75" customHeight="1">
      <c r="A818" s="385"/>
      <c r="B818" s="385"/>
      <c r="C818" s="475"/>
      <c r="D818" s="385"/>
      <c r="E818" s="385"/>
      <c r="F818" s="385"/>
      <c r="G818" s="385"/>
      <c r="H818" s="385"/>
      <c r="I818" s="385"/>
      <c r="J818" s="385"/>
      <c r="K818" s="385"/>
      <c r="L818" s="385"/>
      <c r="M818" s="385"/>
      <c r="N818" s="385"/>
      <c r="O818" s="385"/>
      <c r="P818" s="385"/>
      <c r="Q818" s="385"/>
      <c r="R818" s="385"/>
      <c r="S818" s="385"/>
      <c r="T818" s="385"/>
      <c r="U818" s="385"/>
      <c r="V818" s="385"/>
      <c r="W818" s="385"/>
      <c r="X818" s="385"/>
      <c r="Y818" s="385"/>
      <c r="Z818" s="385"/>
    </row>
    <row r="819" spans="1:26" ht="12.75" customHeight="1">
      <c r="A819" s="385"/>
      <c r="B819" s="385"/>
      <c r="C819" s="475"/>
      <c r="D819" s="385"/>
      <c r="E819" s="385"/>
      <c r="F819" s="385"/>
      <c r="G819" s="385"/>
      <c r="H819" s="385"/>
      <c r="I819" s="385"/>
      <c r="J819" s="385"/>
      <c r="K819" s="385"/>
      <c r="L819" s="385"/>
      <c r="M819" s="385"/>
      <c r="N819" s="385"/>
      <c r="O819" s="385"/>
      <c r="P819" s="385"/>
      <c r="Q819" s="385"/>
      <c r="R819" s="385"/>
      <c r="S819" s="385"/>
      <c r="T819" s="385"/>
      <c r="U819" s="385"/>
      <c r="V819" s="385"/>
      <c r="W819" s="385"/>
      <c r="X819" s="385"/>
      <c r="Y819" s="385"/>
      <c r="Z819" s="385"/>
    </row>
    <row r="820" spans="1:26" ht="12.75" customHeight="1">
      <c r="A820" s="385"/>
      <c r="B820" s="385"/>
      <c r="C820" s="475"/>
      <c r="D820" s="385"/>
      <c r="E820" s="385"/>
      <c r="F820" s="385"/>
      <c r="G820" s="385"/>
      <c r="H820" s="385"/>
      <c r="I820" s="385"/>
      <c r="J820" s="385"/>
      <c r="K820" s="385"/>
      <c r="L820" s="385"/>
      <c r="M820" s="385"/>
      <c r="N820" s="385"/>
      <c r="O820" s="385"/>
      <c r="P820" s="385"/>
      <c r="Q820" s="385"/>
      <c r="R820" s="385"/>
      <c r="S820" s="385"/>
      <c r="T820" s="385"/>
      <c r="U820" s="385"/>
      <c r="V820" s="385"/>
      <c r="W820" s="385"/>
      <c r="X820" s="385"/>
      <c r="Y820" s="385"/>
      <c r="Z820" s="385"/>
    </row>
    <row r="821" spans="1:26" ht="12.75" customHeight="1">
      <c r="A821" s="385"/>
      <c r="B821" s="385"/>
      <c r="C821" s="475"/>
      <c r="D821" s="385"/>
      <c r="E821" s="385"/>
      <c r="F821" s="385"/>
      <c r="G821" s="385"/>
      <c r="H821" s="385"/>
      <c r="I821" s="385"/>
      <c r="J821" s="385"/>
      <c r="K821" s="385"/>
      <c r="L821" s="385"/>
      <c r="M821" s="385"/>
      <c r="N821" s="385"/>
      <c r="O821" s="385"/>
      <c r="P821" s="385"/>
      <c r="Q821" s="385"/>
      <c r="R821" s="385"/>
      <c r="S821" s="385"/>
      <c r="T821" s="385"/>
      <c r="U821" s="385"/>
      <c r="V821" s="385"/>
      <c r="W821" s="385"/>
      <c r="X821" s="385"/>
      <c r="Y821" s="385"/>
      <c r="Z821" s="385"/>
    </row>
    <row r="822" spans="1:26" ht="12.75" customHeight="1">
      <c r="A822" s="385"/>
      <c r="B822" s="385"/>
      <c r="C822" s="475"/>
      <c r="D822" s="385"/>
      <c r="E822" s="385"/>
      <c r="F822" s="385"/>
      <c r="G822" s="385"/>
      <c r="H822" s="385"/>
      <c r="I822" s="385"/>
      <c r="J822" s="385"/>
      <c r="K822" s="385"/>
      <c r="L822" s="385"/>
      <c r="M822" s="385"/>
      <c r="N822" s="385"/>
      <c r="O822" s="385"/>
      <c r="P822" s="385"/>
      <c r="Q822" s="385"/>
      <c r="R822" s="385"/>
      <c r="S822" s="385"/>
      <c r="T822" s="385"/>
      <c r="U822" s="385"/>
      <c r="V822" s="385"/>
      <c r="W822" s="385"/>
      <c r="X822" s="385"/>
      <c r="Y822" s="385"/>
      <c r="Z822" s="385"/>
    </row>
    <row r="823" spans="1:26" ht="12.75" customHeight="1">
      <c r="A823" s="385"/>
      <c r="B823" s="385"/>
      <c r="C823" s="475"/>
      <c r="D823" s="385"/>
      <c r="E823" s="385"/>
      <c r="F823" s="385"/>
      <c r="G823" s="385"/>
      <c r="H823" s="385"/>
      <c r="I823" s="385"/>
      <c r="J823" s="385"/>
      <c r="K823" s="385"/>
      <c r="L823" s="385"/>
      <c r="M823" s="385"/>
      <c r="N823" s="385"/>
      <c r="O823" s="385"/>
      <c r="P823" s="385"/>
      <c r="Q823" s="385"/>
      <c r="R823" s="385"/>
      <c r="S823" s="385"/>
      <c r="T823" s="385"/>
      <c r="U823" s="385"/>
      <c r="V823" s="385"/>
      <c r="W823" s="385"/>
      <c r="X823" s="385"/>
      <c r="Y823" s="385"/>
      <c r="Z823" s="385"/>
    </row>
    <row r="824" spans="1:26" ht="12.75" customHeight="1">
      <c r="A824" s="385"/>
      <c r="B824" s="385"/>
      <c r="C824" s="475"/>
      <c r="D824" s="385"/>
      <c r="E824" s="385"/>
      <c r="F824" s="385"/>
      <c r="G824" s="385"/>
      <c r="H824" s="385"/>
      <c r="I824" s="385"/>
      <c r="J824" s="385"/>
      <c r="K824" s="385"/>
      <c r="L824" s="385"/>
      <c r="M824" s="385"/>
      <c r="N824" s="385"/>
      <c r="O824" s="385"/>
      <c r="P824" s="385"/>
      <c r="Q824" s="385"/>
      <c r="R824" s="385"/>
      <c r="S824" s="385"/>
      <c r="T824" s="385"/>
      <c r="U824" s="385"/>
      <c r="V824" s="385"/>
      <c r="W824" s="385"/>
      <c r="X824" s="385"/>
      <c r="Y824" s="385"/>
      <c r="Z824" s="385"/>
    </row>
    <row r="825" spans="1:26" ht="12.75" customHeight="1">
      <c r="A825" s="385"/>
      <c r="B825" s="385"/>
      <c r="C825" s="475"/>
      <c r="D825" s="385"/>
      <c r="E825" s="385"/>
      <c r="F825" s="385"/>
      <c r="G825" s="385"/>
      <c r="H825" s="385"/>
      <c r="I825" s="385"/>
      <c r="J825" s="385"/>
      <c r="K825" s="385"/>
      <c r="L825" s="385"/>
      <c r="M825" s="385"/>
      <c r="N825" s="385"/>
      <c r="O825" s="385"/>
      <c r="P825" s="385"/>
      <c r="Q825" s="385"/>
      <c r="R825" s="385"/>
      <c r="S825" s="385"/>
      <c r="T825" s="385"/>
      <c r="U825" s="385"/>
      <c r="V825" s="385"/>
      <c r="W825" s="385"/>
      <c r="X825" s="385"/>
      <c r="Y825" s="385"/>
      <c r="Z825" s="385"/>
    </row>
    <row r="826" spans="1:26" ht="12.75" customHeight="1">
      <c r="A826" s="385"/>
      <c r="B826" s="385"/>
      <c r="C826" s="475"/>
      <c r="D826" s="385"/>
      <c r="E826" s="385"/>
      <c r="F826" s="385"/>
      <c r="G826" s="385"/>
      <c r="H826" s="385"/>
      <c r="I826" s="385"/>
      <c r="J826" s="385"/>
      <c r="K826" s="385"/>
      <c r="L826" s="385"/>
      <c r="M826" s="385"/>
      <c r="N826" s="385"/>
      <c r="O826" s="385"/>
      <c r="P826" s="385"/>
      <c r="Q826" s="385"/>
      <c r="R826" s="385"/>
      <c r="S826" s="385"/>
      <c r="T826" s="385"/>
      <c r="U826" s="385"/>
      <c r="V826" s="385"/>
      <c r="W826" s="385"/>
      <c r="X826" s="385"/>
      <c r="Y826" s="385"/>
      <c r="Z826" s="385"/>
    </row>
    <row r="827" spans="1:26" ht="12.75" customHeight="1">
      <c r="A827" s="385"/>
      <c r="B827" s="385"/>
      <c r="C827" s="475"/>
      <c r="D827" s="385"/>
      <c r="E827" s="385"/>
      <c r="F827" s="385"/>
      <c r="G827" s="385"/>
      <c r="H827" s="385"/>
      <c r="I827" s="385"/>
      <c r="J827" s="385"/>
      <c r="K827" s="385"/>
      <c r="L827" s="385"/>
      <c r="M827" s="385"/>
      <c r="N827" s="385"/>
      <c r="O827" s="385"/>
      <c r="P827" s="385"/>
      <c r="Q827" s="385"/>
      <c r="R827" s="385"/>
      <c r="S827" s="385"/>
      <c r="T827" s="385"/>
      <c r="U827" s="385"/>
      <c r="V827" s="385"/>
      <c r="W827" s="385"/>
      <c r="X827" s="385"/>
      <c r="Y827" s="385"/>
      <c r="Z827" s="385"/>
    </row>
    <row r="828" spans="1:26" ht="12.75" customHeight="1">
      <c r="A828" s="385"/>
      <c r="B828" s="385"/>
      <c r="C828" s="475"/>
      <c r="D828" s="385"/>
      <c r="E828" s="385"/>
      <c r="F828" s="385"/>
      <c r="G828" s="385"/>
      <c r="H828" s="385"/>
      <c r="I828" s="385"/>
      <c r="J828" s="385"/>
      <c r="K828" s="385"/>
      <c r="L828" s="385"/>
      <c r="M828" s="385"/>
      <c r="N828" s="385"/>
      <c r="O828" s="385"/>
      <c r="P828" s="385"/>
      <c r="Q828" s="385"/>
      <c r="R828" s="385"/>
      <c r="S828" s="385"/>
      <c r="T828" s="385"/>
      <c r="U828" s="385"/>
      <c r="V828" s="385"/>
      <c r="W828" s="385"/>
      <c r="X828" s="385"/>
      <c r="Y828" s="385"/>
      <c r="Z828" s="385"/>
    </row>
    <row r="829" spans="1:26" ht="12.75" customHeight="1">
      <c r="A829" s="385"/>
      <c r="B829" s="385"/>
      <c r="C829" s="475"/>
      <c r="D829" s="385"/>
      <c r="E829" s="385"/>
      <c r="F829" s="385"/>
      <c r="G829" s="385"/>
      <c r="H829" s="385"/>
      <c r="I829" s="385"/>
      <c r="J829" s="385"/>
      <c r="K829" s="385"/>
      <c r="L829" s="385"/>
      <c r="M829" s="385"/>
      <c r="N829" s="385"/>
      <c r="O829" s="385"/>
      <c r="P829" s="385"/>
      <c r="Q829" s="385"/>
      <c r="R829" s="385"/>
      <c r="S829" s="385"/>
      <c r="T829" s="385"/>
      <c r="U829" s="385"/>
      <c r="V829" s="385"/>
      <c r="W829" s="385"/>
      <c r="X829" s="385"/>
      <c r="Y829" s="385"/>
      <c r="Z829" s="385"/>
    </row>
    <row r="830" spans="1:26" ht="12.75" customHeight="1">
      <c r="A830" s="385"/>
      <c r="B830" s="385"/>
      <c r="C830" s="475"/>
      <c r="D830" s="385"/>
      <c r="E830" s="385"/>
      <c r="F830" s="385"/>
      <c r="G830" s="385"/>
      <c r="H830" s="385"/>
      <c r="I830" s="385"/>
      <c r="J830" s="385"/>
      <c r="K830" s="385"/>
      <c r="L830" s="385"/>
      <c r="M830" s="385"/>
      <c r="N830" s="385"/>
      <c r="O830" s="385"/>
      <c r="P830" s="385"/>
      <c r="Q830" s="385"/>
      <c r="R830" s="385"/>
      <c r="S830" s="385"/>
      <c r="T830" s="385"/>
      <c r="U830" s="385"/>
      <c r="V830" s="385"/>
      <c r="W830" s="385"/>
      <c r="X830" s="385"/>
      <c r="Y830" s="385"/>
      <c r="Z830" s="385"/>
    </row>
    <row r="831" spans="1:26" ht="12.75" customHeight="1">
      <c r="A831" s="385"/>
      <c r="B831" s="385"/>
      <c r="C831" s="475"/>
      <c r="D831" s="385"/>
      <c r="E831" s="385"/>
      <c r="F831" s="385"/>
      <c r="G831" s="385"/>
      <c r="H831" s="385"/>
      <c r="I831" s="385"/>
      <c r="J831" s="385"/>
      <c r="K831" s="385"/>
      <c r="L831" s="385"/>
      <c r="M831" s="385"/>
      <c r="N831" s="385"/>
      <c r="O831" s="385"/>
      <c r="P831" s="385"/>
      <c r="Q831" s="385"/>
      <c r="R831" s="385"/>
      <c r="S831" s="385"/>
      <c r="T831" s="385"/>
      <c r="U831" s="385"/>
      <c r="V831" s="385"/>
      <c r="W831" s="385"/>
      <c r="X831" s="385"/>
      <c r="Y831" s="385"/>
      <c r="Z831" s="385"/>
    </row>
    <row r="832" spans="1:26" ht="12.75" customHeight="1">
      <c r="A832" s="385"/>
      <c r="B832" s="385"/>
      <c r="C832" s="475"/>
      <c r="D832" s="385"/>
      <c r="E832" s="385"/>
      <c r="F832" s="385"/>
      <c r="G832" s="385"/>
      <c r="H832" s="385"/>
      <c r="I832" s="385"/>
      <c r="J832" s="385"/>
      <c r="K832" s="385"/>
      <c r="L832" s="385"/>
      <c r="M832" s="385"/>
      <c r="N832" s="385"/>
      <c r="O832" s="385"/>
      <c r="P832" s="385"/>
      <c r="Q832" s="385"/>
      <c r="R832" s="385"/>
      <c r="S832" s="385"/>
      <c r="T832" s="385"/>
      <c r="U832" s="385"/>
      <c r="V832" s="385"/>
      <c r="W832" s="385"/>
      <c r="X832" s="385"/>
      <c r="Y832" s="385"/>
      <c r="Z832" s="385"/>
    </row>
    <row r="833" spans="1:26" ht="12.75" customHeight="1">
      <c r="A833" s="385"/>
      <c r="B833" s="385"/>
      <c r="C833" s="475"/>
      <c r="D833" s="385"/>
      <c r="E833" s="385"/>
      <c r="F833" s="385"/>
      <c r="G833" s="385"/>
      <c r="H833" s="385"/>
      <c r="I833" s="385"/>
      <c r="J833" s="385"/>
      <c r="K833" s="385"/>
      <c r="L833" s="385"/>
      <c r="M833" s="385"/>
      <c r="N833" s="385"/>
      <c r="O833" s="385"/>
      <c r="P833" s="385"/>
      <c r="Q833" s="385"/>
      <c r="R833" s="385"/>
      <c r="S833" s="385"/>
      <c r="T833" s="385"/>
      <c r="U833" s="385"/>
      <c r="V833" s="385"/>
      <c r="W833" s="385"/>
      <c r="X833" s="385"/>
      <c r="Y833" s="385"/>
      <c r="Z833" s="385"/>
    </row>
    <row r="834" spans="1:26" ht="12.75" customHeight="1">
      <c r="A834" s="385"/>
      <c r="B834" s="385"/>
      <c r="C834" s="475"/>
      <c r="D834" s="385"/>
      <c r="E834" s="385"/>
      <c r="F834" s="385"/>
      <c r="G834" s="385"/>
      <c r="H834" s="385"/>
      <c r="I834" s="385"/>
      <c r="J834" s="385"/>
      <c r="K834" s="385"/>
      <c r="L834" s="385"/>
      <c r="M834" s="385"/>
      <c r="N834" s="385"/>
      <c r="O834" s="385"/>
      <c r="P834" s="385"/>
      <c r="Q834" s="385"/>
      <c r="R834" s="385"/>
      <c r="S834" s="385"/>
      <c r="T834" s="385"/>
      <c r="U834" s="385"/>
      <c r="V834" s="385"/>
      <c r="W834" s="385"/>
      <c r="X834" s="385"/>
      <c r="Y834" s="385"/>
      <c r="Z834" s="385"/>
    </row>
    <row r="835" spans="1:26" ht="12.75" customHeight="1">
      <c r="A835" s="385"/>
      <c r="B835" s="385"/>
      <c r="C835" s="475"/>
      <c r="D835" s="385"/>
      <c r="E835" s="385"/>
      <c r="F835" s="385"/>
      <c r="G835" s="385"/>
      <c r="H835" s="385"/>
      <c r="I835" s="385"/>
      <c r="J835" s="385"/>
      <c r="K835" s="385"/>
      <c r="L835" s="385"/>
      <c r="M835" s="385"/>
      <c r="N835" s="385"/>
      <c r="O835" s="385"/>
      <c r="P835" s="385"/>
      <c r="Q835" s="385"/>
      <c r="R835" s="385"/>
      <c r="S835" s="385"/>
      <c r="T835" s="385"/>
      <c r="U835" s="385"/>
      <c r="V835" s="385"/>
      <c r="W835" s="385"/>
      <c r="X835" s="385"/>
      <c r="Y835" s="385"/>
      <c r="Z835" s="385"/>
    </row>
    <row r="836" spans="1:26" ht="12.75" customHeight="1">
      <c r="A836" s="385"/>
      <c r="B836" s="385"/>
      <c r="C836" s="475"/>
      <c r="D836" s="385"/>
      <c r="E836" s="385"/>
      <c r="F836" s="385"/>
      <c r="G836" s="385"/>
      <c r="H836" s="385"/>
      <c r="I836" s="385"/>
      <c r="J836" s="385"/>
      <c r="K836" s="385"/>
      <c r="L836" s="385"/>
      <c r="M836" s="385"/>
      <c r="N836" s="385"/>
      <c r="O836" s="385"/>
      <c r="P836" s="385"/>
      <c r="Q836" s="385"/>
      <c r="R836" s="385"/>
      <c r="S836" s="385"/>
      <c r="T836" s="385"/>
      <c r="U836" s="385"/>
      <c r="V836" s="385"/>
      <c r="W836" s="385"/>
      <c r="X836" s="385"/>
      <c r="Y836" s="385"/>
      <c r="Z836" s="385"/>
    </row>
    <row r="837" spans="1:26" ht="12.75" customHeight="1">
      <c r="A837" s="385"/>
      <c r="B837" s="385"/>
      <c r="C837" s="475"/>
      <c r="D837" s="385"/>
      <c r="E837" s="385"/>
      <c r="F837" s="385"/>
      <c r="G837" s="385"/>
      <c r="H837" s="385"/>
      <c r="I837" s="385"/>
      <c r="J837" s="385"/>
      <c r="K837" s="385"/>
      <c r="L837" s="385"/>
      <c r="M837" s="385"/>
      <c r="N837" s="385"/>
      <c r="O837" s="385"/>
      <c r="P837" s="385"/>
      <c r="Q837" s="385"/>
      <c r="R837" s="385"/>
      <c r="S837" s="385"/>
      <c r="T837" s="385"/>
      <c r="U837" s="385"/>
      <c r="V837" s="385"/>
      <c r="W837" s="385"/>
      <c r="X837" s="385"/>
      <c r="Y837" s="385"/>
      <c r="Z837" s="385"/>
    </row>
    <row r="838" spans="1:26" ht="12.75" customHeight="1">
      <c r="A838" s="385"/>
      <c r="B838" s="385"/>
      <c r="C838" s="475"/>
      <c r="D838" s="385"/>
      <c r="E838" s="385"/>
      <c r="F838" s="385"/>
      <c r="G838" s="385"/>
      <c r="H838" s="385"/>
      <c r="I838" s="385"/>
      <c r="J838" s="385"/>
      <c r="K838" s="385"/>
      <c r="L838" s="385"/>
      <c r="M838" s="385"/>
      <c r="N838" s="385"/>
      <c r="O838" s="385"/>
      <c r="P838" s="385"/>
      <c r="Q838" s="385"/>
      <c r="R838" s="385"/>
      <c r="S838" s="385"/>
      <c r="T838" s="385"/>
      <c r="U838" s="385"/>
      <c r="V838" s="385"/>
      <c r="W838" s="385"/>
      <c r="X838" s="385"/>
      <c r="Y838" s="385"/>
      <c r="Z838" s="385"/>
    </row>
    <row r="839" spans="1:26" ht="12.75" customHeight="1">
      <c r="A839" s="385"/>
      <c r="B839" s="385"/>
      <c r="C839" s="475"/>
      <c r="D839" s="385"/>
      <c r="E839" s="385"/>
      <c r="F839" s="385"/>
      <c r="G839" s="385"/>
      <c r="H839" s="385"/>
      <c r="I839" s="385"/>
      <c r="J839" s="385"/>
      <c r="K839" s="385"/>
      <c r="L839" s="385"/>
      <c r="M839" s="385"/>
      <c r="N839" s="385"/>
      <c r="O839" s="385"/>
      <c r="P839" s="385"/>
      <c r="Q839" s="385"/>
      <c r="R839" s="385"/>
      <c r="S839" s="385"/>
      <c r="T839" s="385"/>
      <c r="U839" s="385"/>
      <c r="V839" s="385"/>
      <c r="W839" s="385"/>
      <c r="X839" s="385"/>
      <c r="Y839" s="385"/>
      <c r="Z839" s="385"/>
    </row>
    <row r="840" spans="1:26" ht="12.75" customHeight="1">
      <c r="A840" s="385"/>
      <c r="B840" s="385"/>
      <c r="C840" s="475"/>
      <c r="D840" s="385"/>
      <c r="E840" s="385"/>
      <c r="F840" s="385"/>
      <c r="G840" s="385"/>
      <c r="H840" s="385"/>
      <c r="I840" s="385"/>
      <c r="J840" s="385"/>
      <c r="K840" s="385"/>
      <c r="L840" s="385"/>
      <c r="M840" s="385"/>
      <c r="N840" s="385"/>
      <c r="O840" s="385"/>
      <c r="P840" s="385"/>
      <c r="Q840" s="385"/>
      <c r="R840" s="385"/>
      <c r="S840" s="385"/>
      <c r="T840" s="385"/>
      <c r="U840" s="385"/>
      <c r="V840" s="385"/>
      <c r="W840" s="385"/>
      <c r="X840" s="385"/>
      <c r="Y840" s="385"/>
      <c r="Z840" s="385"/>
    </row>
    <row r="841" spans="1:26" ht="12.75" customHeight="1">
      <c r="A841" s="385"/>
      <c r="B841" s="385"/>
      <c r="C841" s="475"/>
      <c r="D841" s="385"/>
      <c r="E841" s="385"/>
      <c r="F841" s="385"/>
      <c r="G841" s="385"/>
      <c r="H841" s="385"/>
      <c r="I841" s="385"/>
      <c r="J841" s="385"/>
      <c r="K841" s="385"/>
      <c r="L841" s="385"/>
      <c r="M841" s="385"/>
      <c r="N841" s="385"/>
      <c r="O841" s="385"/>
      <c r="P841" s="385"/>
      <c r="Q841" s="385"/>
      <c r="R841" s="385"/>
      <c r="S841" s="385"/>
      <c r="T841" s="385"/>
      <c r="U841" s="385"/>
      <c r="V841" s="385"/>
      <c r="W841" s="385"/>
      <c r="X841" s="385"/>
      <c r="Y841" s="385"/>
      <c r="Z841" s="385"/>
    </row>
    <row r="842" spans="1:26" ht="12.75" customHeight="1">
      <c r="A842" s="385"/>
      <c r="B842" s="385"/>
      <c r="C842" s="475"/>
      <c r="D842" s="385"/>
      <c r="E842" s="385"/>
      <c r="F842" s="385"/>
      <c r="G842" s="385"/>
      <c r="H842" s="385"/>
      <c r="I842" s="385"/>
      <c r="J842" s="385"/>
      <c r="K842" s="385"/>
      <c r="L842" s="385"/>
      <c r="M842" s="385"/>
      <c r="N842" s="385"/>
      <c r="O842" s="385"/>
      <c r="P842" s="385"/>
      <c r="Q842" s="385"/>
      <c r="R842" s="385"/>
      <c r="S842" s="385"/>
      <c r="T842" s="385"/>
      <c r="U842" s="385"/>
      <c r="V842" s="385"/>
      <c r="W842" s="385"/>
      <c r="X842" s="385"/>
      <c r="Y842" s="385"/>
      <c r="Z842" s="385"/>
    </row>
    <row r="843" spans="1:26" ht="12.75" customHeight="1">
      <c r="A843" s="385"/>
      <c r="B843" s="385"/>
      <c r="C843" s="475"/>
      <c r="D843" s="385"/>
      <c r="E843" s="385"/>
      <c r="F843" s="385"/>
      <c r="G843" s="385"/>
      <c r="H843" s="385"/>
      <c r="I843" s="385"/>
      <c r="J843" s="385"/>
      <c r="K843" s="385"/>
      <c r="L843" s="385"/>
      <c r="M843" s="385"/>
      <c r="N843" s="385"/>
      <c r="O843" s="385"/>
      <c r="P843" s="385"/>
      <c r="Q843" s="385"/>
      <c r="R843" s="385"/>
      <c r="S843" s="385"/>
      <c r="T843" s="385"/>
      <c r="U843" s="385"/>
      <c r="V843" s="385"/>
      <c r="W843" s="385"/>
      <c r="X843" s="385"/>
      <c r="Y843" s="385"/>
      <c r="Z843" s="385"/>
    </row>
    <row r="844" spans="1:26" ht="12.75" customHeight="1">
      <c r="A844" s="385"/>
      <c r="B844" s="385"/>
      <c r="C844" s="475"/>
      <c r="D844" s="385"/>
      <c r="E844" s="385"/>
      <c r="F844" s="385"/>
      <c r="G844" s="385"/>
      <c r="H844" s="385"/>
      <c r="I844" s="385"/>
      <c r="J844" s="385"/>
      <c r="K844" s="385"/>
      <c r="L844" s="385"/>
      <c r="M844" s="385"/>
      <c r="N844" s="385"/>
      <c r="O844" s="385"/>
      <c r="P844" s="385"/>
      <c r="Q844" s="385"/>
      <c r="R844" s="385"/>
      <c r="S844" s="385"/>
      <c r="T844" s="385"/>
      <c r="U844" s="385"/>
      <c r="V844" s="385"/>
      <c r="W844" s="385"/>
      <c r="X844" s="385"/>
      <c r="Y844" s="385"/>
      <c r="Z844" s="385"/>
    </row>
    <row r="845" spans="1:26" ht="12.75" customHeight="1">
      <c r="A845" s="385"/>
      <c r="B845" s="385"/>
      <c r="C845" s="475"/>
      <c r="D845" s="385"/>
      <c r="E845" s="385"/>
      <c r="F845" s="385"/>
      <c r="G845" s="385"/>
      <c r="H845" s="385"/>
      <c r="I845" s="385"/>
      <c r="J845" s="385"/>
      <c r="K845" s="385"/>
      <c r="L845" s="385"/>
      <c r="M845" s="385"/>
      <c r="N845" s="385"/>
      <c r="O845" s="385"/>
      <c r="P845" s="385"/>
      <c r="Q845" s="385"/>
      <c r="R845" s="385"/>
      <c r="S845" s="385"/>
      <c r="T845" s="385"/>
      <c r="U845" s="385"/>
      <c r="V845" s="385"/>
      <c r="W845" s="385"/>
      <c r="X845" s="385"/>
      <c r="Y845" s="385"/>
      <c r="Z845" s="385"/>
    </row>
    <row r="846" spans="1:26" ht="12.75" customHeight="1">
      <c r="A846" s="385"/>
      <c r="B846" s="385"/>
      <c r="C846" s="475"/>
      <c r="D846" s="385"/>
      <c r="E846" s="385"/>
      <c r="F846" s="385"/>
      <c r="G846" s="385"/>
      <c r="H846" s="385"/>
      <c r="I846" s="385"/>
      <c r="J846" s="385"/>
      <c r="K846" s="385"/>
      <c r="L846" s="385"/>
      <c r="M846" s="385"/>
      <c r="N846" s="385"/>
      <c r="O846" s="385"/>
      <c r="P846" s="385"/>
      <c r="Q846" s="385"/>
      <c r="R846" s="385"/>
      <c r="S846" s="385"/>
      <c r="T846" s="385"/>
      <c r="U846" s="385"/>
      <c r="V846" s="385"/>
      <c r="W846" s="385"/>
      <c r="X846" s="385"/>
      <c r="Y846" s="385"/>
      <c r="Z846" s="385"/>
    </row>
    <row r="847" spans="1:26" ht="12.75" customHeight="1">
      <c r="A847" s="385"/>
      <c r="B847" s="385"/>
      <c r="C847" s="475"/>
      <c r="D847" s="385"/>
      <c r="E847" s="385"/>
      <c r="F847" s="385"/>
      <c r="G847" s="385"/>
      <c r="H847" s="385"/>
      <c r="I847" s="385"/>
      <c r="J847" s="385"/>
      <c r="K847" s="385"/>
      <c r="L847" s="385"/>
      <c r="M847" s="385"/>
      <c r="N847" s="385"/>
      <c r="O847" s="385"/>
      <c r="P847" s="385"/>
      <c r="Q847" s="385"/>
      <c r="R847" s="385"/>
      <c r="S847" s="385"/>
      <c r="T847" s="385"/>
      <c r="U847" s="385"/>
      <c r="V847" s="385"/>
      <c r="W847" s="385"/>
      <c r="X847" s="385"/>
      <c r="Y847" s="385"/>
      <c r="Z847" s="385"/>
    </row>
    <row r="848" spans="1:26" ht="12.75" customHeight="1">
      <c r="A848" s="385"/>
      <c r="B848" s="385"/>
      <c r="C848" s="475"/>
      <c r="D848" s="385"/>
      <c r="E848" s="385"/>
      <c r="F848" s="385"/>
      <c r="G848" s="385"/>
      <c r="H848" s="385"/>
      <c r="I848" s="385"/>
      <c r="J848" s="385"/>
      <c r="K848" s="385"/>
      <c r="L848" s="385"/>
      <c r="M848" s="385"/>
      <c r="N848" s="385"/>
      <c r="O848" s="385"/>
      <c r="P848" s="385"/>
      <c r="Q848" s="385"/>
      <c r="R848" s="385"/>
      <c r="S848" s="385"/>
      <c r="T848" s="385"/>
      <c r="U848" s="385"/>
      <c r="V848" s="385"/>
      <c r="W848" s="385"/>
      <c r="X848" s="385"/>
      <c r="Y848" s="385"/>
      <c r="Z848" s="385"/>
    </row>
    <row r="849" spans="1:26" ht="12.75" customHeight="1">
      <c r="A849" s="385"/>
      <c r="B849" s="385"/>
      <c r="C849" s="475"/>
      <c r="D849" s="385"/>
      <c r="E849" s="385"/>
      <c r="F849" s="385"/>
      <c r="G849" s="385"/>
      <c r="H849" s="385"/>
      <c r="I849" s="385"/>
      <c r="J849" s="385"/>
      <c r="K849" s="385"/>
      <c r="L849" s="385"/>
      <c r="M849" s="385"/>
      <c r="N849" s="385"/>
      <c r="O849" s="385"/>
      <c r="P849" s="385"/>
      <c r="Q849" s="385"/>
      <c r="R849" s="385"/>
      <c r="S849" s="385"/>
      <c r="T849" s="385"/>
      <c r="U849" s="385"/>
      <c r="V849" s="385"/>
      <c r="W849" s="385"/>
      <c r="X849" s="385"/>
      <c r="Y849" s="385"/>
      <c r="Z849" s="385"/>
    </row>
    <row r="850" spans="1:26" ht="12.75" customHeight="1">
      <c r="A850" s="385"/>
      <c r="B850" s="385"/>
      <c r="C850" s="475"/>
      <c r="D850" s="385"/>
      <c r="E850" s="385"/>
      <c r="F850" s="385"/>
      <c r="G850" s="385"/>
      <c r="H850" s="385"/>
      <c r="I850" s="385"/>
      <c r="J850" s="385"/>
      <c r="K850" s="385"/>
      <c r="L850" s="385"/>
      <c r="M850" s="385"/>
      <c r="N850" s="385"/>
      <c r="O850" s="385"/>
      <c r="P850" s="385"/>
      <c r="Q850" s="385"/>
      <c r="R850" s="385"/>
      <c r="S850" s="385"/>
      <c r="T850" s="385"/>
      <c r="U850" s="385"/>
      <c r="V850" s="385"/>
      <c r="W850" s="385"/>
      <c r="X850" s="385"/>
      <c r="Y850" s="385"/>
      <c r="Z850" s="385"/>
    </row>
    <row r="851" spans="1:26" ht="12.75" customHeight="1">
      <c r="A851" s="385"/>
      <c r="B851" s="385"/>
      <c r="C851" s="475"/>
      <c r="D851" s="385"/>
      <c r="E851" s="385"/>
      <c r="F851" s="385"/>
      <c r="G851" s="385"/>
      <c r="H851" s="385"/>
      <c r="I851" s="385"/>
      <c r="J851" s="385"/>
      <c r="K851" s="385"/>
      <c r="L851" s="385"/>
      <c r="M851" s="385"/>
      <c r="N851" s="385"/>
      <c r="O851" s="385"/>
      <c r="P851" s="385"/>
      <c r="Q851" s="385"/>
      <c r="R851" s="385"/>
      <c r="S851" s="385"/>
      <c r="T851" s="385"/>
      <c r="U851" s="385"/>
      <c r="V851" s="385"/>
      <c r="W851" s="385"/>
      <c r="X851" s="385"/>
      <c r="Y851" s="385"/>
      <c r="Z851" s="385"/>
    </row>
    <row r="852" spans="1:26" ht="12.75" customHeight="1">
      <c r="A852" s="385"/>
      <c r="B852" s="385"/>
      <c r="C852" s="475"/>
      <c r="D852" s="385"/>
      <c r="E852" s="385"/>
      <c r="F852" s="385"/>
      <c r="G852" s="385"/>
      <c r="H852" s="385"/>
      <c r="I852" s="385"/>
      <c r="J852" s="385"/>
      <c r="K852" s="385"/>
      <c r="L852" s="385"/>
      <c r="M852" s="385"/>
      <c r="N852" s="385"/>
      <c r="O852" s="385"/>
      <c r="P852" s="385"/>
      <c r="Q852" s="385"/>
      <c r="R852" s="385"/>
      <c r="S852" s="385"/>
      <c r="T852" s="385"/>
      <c r="U852" s="385"/>
      <c r="V852" s="385"/>
      <c r="W852" s="385"/>
      <c r="X852" s="385"/>
      <c r="Y852" s="385"/>
      <c r="Z852" s="385"/>
    </row>
    <row r="853" spans="1:26" ht="12.75" customHeight="1">
      <c r="A853" s="385"/>
      <c r="B853" s="385"/>
      <c r="C853" s="475"/>
      <c r="D853" s="385"/>
      <c r="E853" s="385"/>
      <c r="F853" s="385"/>
      <c r="G853" s="385"/>
      <c r="H853" s="385"/>
      <c r="I853" s="385"/>
      <c r="J853" s="385"/>
      <c r="K853" s="385"/>
      <c r="L853" s="385"/>
      <c r="M853" s="385"/>
      <c r="N853" s="385"/>
      <c r="O853" s="385"/>
      <c r="P853" s="385"/>
      <c r="Q853" s="385"/>
      <c r="R853" s="385"/>
      <c r="S853" s="385"/>
      <c r="T853" s="385"/>
      <c r="U853" s="385"/>
      <c r="V853" s="385"/>
      <c r="W853" s="385"/>
      <c r="X853" s="385"/>
      <c r="Y853" s="385"/>
      <c r="Z853" s="385"/>
    </row>
    <row r="854" spans="1:26" ht="12.75" customHeight="1">
      <c r="A854" s="385"/>
      <c r="B854" s="385"/>
      <c r="C854" s="475"/>
      <c r="D854" s="385"/>
      <c r="E854" s="385"/>
      <c r="F854" s="385"/>
      <c r="G854" s="385"/>
      <c r="H854" s="385"/>
      <c r="I854" s="385"/>
      <c r="J854" s="385"/>
      <c r="K854" s="385"/>
      <c r="L854" s="385"/>
      <c r="M854" s="385"/>
      <c r="N854" s="385"/>
      <c r="O854" s="385"/>
      <c r="P854" s="385"/>
      <c r="Q854" s="385"/>
      <c r="R854" s="385"/>
      <c r="S854" s="385"/>
      <c r="T854" s="385"/>
      <c r="U854" s="385"/>
      <c r="V854" s="385"/>
      <c r="W854" s="385"/>
      <c r="X854" s="385"/>
      <c r="Y854" s="385"/>
      <c r="Z854" s="385"/>
    </row>
    <row r="855" spans="1:26" ht="12.75" customHeight="1">
      <c r="A855" s="385"/>
      <c r="B855" s="385"/>
      <c r="C855" s="475"/>
      <c r="D855" s="385"/>
      <c r="E855" s="385"/>
      <c r="F855" s="385"/>
      <c r="G855" s="385"/>
      <c r="H855" s="385"/>
      <c r="I855" s="385"/>
      <c r="J855" s="385"/>
      <c r="K855" s="385"/>
      <c r="L855" s="385"/>
      <c r="M855" s="385"/>
      <c r="N855" s="385"/>
      <c r="O855" s="385"/>
      <c r="P855" s="385"/>
      <c r="Q855" s="385"/>
      <c r="R855" s="385"/>
      <c r="S855" s="385"/>
      <c r="T855" s="385"/>
      <c r="U855" s="385"/>
      <c r="V855" s="385"/>
      <c r="W855" s="385"/>
      <c r="X855" s="385"/>
      <c r="Y855" s="385"/>
      <c r="Z855" s="385"/>
    </row>
    <row r="856" spans="1:26" ht="12.75" customHeight="1">
      <c r="A856" s="385"/>
      <c r="B856" s="385"/>
      <c r="C856" s="475"/>
      <c r="D856" s="385"/>
      <c r="E856" s="385"/>
      <c r="F856" s="385"/>
      <c r="G856" s="385"/>
      <c r="H856" s="385"/>
      <c r="I856" s="385"/>
      <c r="J856" s="385"/>
      <c r="K856" s="385"/>
      <c r="L856" s="385"/>
      <c r="M856" s="385"/>
      <c r="N856" s="385"/>
      <c r="O856" s="385"/>
      <c r="P856" s="385"/>
      <c r="Q856" s="385"/>
      <c r="R856" s="385"/>
      <c r="S856" s="385"/>
      <c r="T856" s="385"/>
      <c r="U856" s="385"/>
      <c r="V856" s="385"/>
      <c r="W856" s="385"/>
      <c r="X856" s="385"/>
      <c r="Y856" s="385"/>
      <c r="Z856" s="385"/>
    </row>
    <row r="857" spans="1:26" ht="12.75" customHeight="1">
      <c r="A857" s="385"/>
      <c r="B857" s="385"/>
      <c r="C857" s="475"/>
      <c r="D857" s="385"/>
      <c r="E857" s="385"/>
      <c r="F857" s="385"/>
      <c r="G857" s="385"/>
      <c r="H857" s="385"/>
      <c r="I857" s="385"/>
      <c r="J857" s="385"/>
      <c r="K857" s="385"/>
      <c r="L857" s="385"/>
      <c r="M857" s="385"/>
      <c r="N857" s="385"/>
      <c r="O857" s="385"/>
      <c r="P857" s="385"/>
      <c r="Q857" s="385"/>
      <c r="R857" s="385"/>
      <c r="S857" s="385"/>
      <c r="T857" s="385"/>
      <c r="U857" s="385"/>
      <c r="V857" s="385"/>
      <c r="W857" s="385"/>
      <c r="X857" s="385"/>
      <c r="Y857" s="385"/>
      <c r="Z857" s="385"/>
    </row>
    <row r="858" spans="1:26" ht="12.75" customHeight="1">
      <c r="A858" s="385"/>
      <c r="B858" s="385"/>
      <c r="C858" s="475"/>
      <c r="D858" s="385"/>
      <c r="E858" s="385"/>
      <c r="F858" s="385"/>
      <c r="G858" s="385"/>
      <c r="H858" s="385"/>
      <c r="I858" s="385"/>
      <c r="J858" s="385"/>
      <c r="K858" s="385"/>
      <c r="L858" s="385"/>
      <c r="M858" s="385"/>
      <c r="N858" s="385"/>
      <c r="O858" s="385"/>
      <c r="P858" s="385"/>
      <c r="Q858" s="385"/>
      <c r="R858" s="385"/>
      <c r="S858" s="385"/>
      <c r="T858" s="385"/>
      <c r="U858" s="385"/>
      <c r="V858" s="385"/>
      <c r="W858" s="385"/>
      <c r="X858" s="385"/>
      <c r="Y858" s="385"/>
      <c r="Z858" s="385"/>
    </row>
    <row r="859" spans="1:26" ht="12.75" customHeight="1">
      <c r="A859" s="385"/>
      <c r="B859" s="385"/>
      <c r="C859" s="475"/>
      <c r="D859" s="385"/>
      <c r="E859" s="385"/>
      <c r="F859" s="385"/>
      <c r="G859" s="385"/>
      <c r="H859" s="385"/>
      <c r="I859" s="385"/>
      <c r="J859" s="385"/>
      <c r="K859" s="385"/>
      <c r="L859" s="385"/>
      <c r="M859" s="385"/>
      <c r="N859" s="385"/>
      <c r="O859" s="385"/>
      <c r="P859" s="385"/>
      <c r="Q859" s="385"/>
      <c r="R859" s="385"/>
      <c r="S859" s="385"/>
      <c r="T859" s="385"/>
      <c r="U859" s="385"/>
      <c r="V859" s="385"/>
      <c r="W859" s="385"/>
      <c r="X859" s="385"/>
      <c r="Y859" s="385"/>
      <c r="Z859" s="385"/>
    </row>
    <row r="860" spans="1:26" ht="12.75" customHeight="1">
      <c r="A860" s="385"/>
      <c r="B860" s="385"/>
      <c r="C860" s="475"/>
      <c r="D860" s="385"/>
      <c r="E860" s="385"/>
      <c r="F860" s="385"/>
      <c r="G860" s="385"/>
      <c r="H860" s="385"/>
      <c r="I860" s="385"/>
      <c r="J860" s="385"/>
      <c r="K860" s="385"/>
      <c r="L860" s="385"/>
      <c r="M860" s="385"/>
      <c r="N860" s="385"/>
      <c r="O860" s="385"/>
      <c r="P860" s="385"/>
      <c r="Q860" s="385"/>
      <c r="R860" s="385"/>
      <c r="S860" s="385"/>
      <c r="T860" s="385"/>
      <c r="U860" s="385"/>
      <c r="V860" s="385"/>
      <c r="W860" s="385"/>
      <c r="X860" s="385"/>
      <c r="Y860" s="385"/>
      <c r="Z860" s="385"/>
    </row>
    <row r="861" spans="1:26" ht="12.75" customHeight="1">
      <c r="A861" s="385"/>
      <c r="B861" s="385"/>
      <c r="C861" s="475"/>
      <c r="D861" s="385"/>
      <c r="E861" s="385"/>
      <c r="F861" s="385"/>
      <c r="G861" s="385"/>
      <c r="H861" s="385"/>
      <c r="I861" s="385"/>
      <c r="J861" s="385"/>
      <c r="K861" s="385"/>
      <c r="L861" s="385"/>
      <c r="M861" s="385"/>
      <c r="N861" s="385"/>
      <c r="O861" s="385"/>
      <c r="P861" s="385"/>
      <c r="Q861" s="385"/>
      <c r="R861" s="385"/>
      <c r="S861" s="385"/>
      <c r="T861" s="385"/>
      <c r="U861" s="385"/>
      <c r="V861" s="385"/>
      <c r="W861" s="385"/>
      <c r="X861" s="385"/>
      <c r="Y861" s="385"/>
      <c r="Z861" s="385"/>
    </row>
    <row r="862" spans="1:26" ht="12.75" customHeight="1">
      <c r="A862" s="385"/>
      <c r="B862" s="385"/>
      <c r="C862" s="475"/>
      <c r="D862" s="385"/>
      <c r="E862" s="385"/>
      <c r="F862" s="385"/>
      <c r="G862" s="385"/>
      <c r="H862" s="385"/>
      <c r="I862" s="385"/>
      <c r="J862" s="385"/>
      <c r="K862" s="385"/>
      <c r="L862" s="385"/>
      <c r="M862" s="385"/>
      <c r="N862" s="385"/>
      <c r="O862" s="385"/>
      <c r="P862" s="385"/>
      <c r="Q862" s="385"/>
      <c r="R862" s="385"/>
      <c r="S862" s="385"/>
      <c r="T862" s="385"/>
      <c r="U862" s="385"/>
      <c r="V862" s="385"/>
      <c r="W862" s="385"/>
      <c r="X862" s="385"/>
      <c r="Y862" s="385"/>
      <c r="Z862" s="385"/>
    </row>
    <row r="863" spans="1:26" ht="12.75" customHeight="1">
      <c r="A863" s="385"/>
      <c r="B863" s="385"/>
      <c r="C863" s="475"/>
      <c r="D863" s="385"/>
      <c r="E863" s="385"/>
      <c r="F863" s="385"/>
      <c r="G863" s="385"/>
      <c r="H863" s="385"/>
      <c r="I863" s="385"/>
      <c r="J863" s="385"/>
      <c r="K863" s="385"/>
      <c r="L863" s="385"/>
      <c r="M863" s="385"/>
      <c r="N863" s="385"/>
      <c r="O863" s="385"/>
      <c r="P863" s="385"/>
      <c r="Q863" s="385"/>
      <c r="R863" s="385"/>
      <c r="S863" s="385"/>
      <c r="T863" s="385"/>
      <c r="U863" s="385"/>
      <c r="V863" s="385"/>
      <c r="W863" s="385"/>
      <c r="X863" s="385"/>
      <c r="Y863" s="385"/>
      <c r="Z863" s="385"/>
    </row>
    <row r="864" spans="1:26" ht="12.75" customHeight="1">
      <c r="A864" s="385"/>
      <c r="B864" s="385"/>
      <c r="C864" s="475"/>
      <c r="D864" s="385"/>
      <c r="E864" s="385"/>
      <c r="F864" s="385"/>
      <c r="G864" s="385"/>
      <c r="H864" s="385"/>
      <c r="I864" s="385"/>
      <c r="J864" s="385"/>
      <c r="K864" s="385"/>
      <c r="L864" s="385"/>
      <c r="M864" s="385"/>
      <c r="N864" s="385"/>
      <c r="O864" s="385"/>
      <c r="P864" s="385"/>
      <c r="Q864" s="385"/>
      <c r="R864" s="385"/>
      <c r="S864" s="385"/>
      <c r="T864" s="385"/>
      <c r="U864" s="385"/>
      <c r="V864" s="385"/>
      <c r="W864" s="385"/>
      <c r="X864" s="385"/>
      <c r="Y864" s="385"/>
      <c r="Z864" s="385"/>
    </row>
    <row r="865" spans="1:26" ht="12.75" customHeight="1">
      <c r="A865" s="385"/>
      <c r="B865" s="385"/>
      <c r="C865" s="475"/>
      <c r="D865" s="385"/>
      <c r="E865" s="385"/>
      <c r="F865" s="385"/>
      <c r="G865" s="385"/>
      <c r="H865" s="385"/>
      <c r="I865" s="385"/>
      <c r="J865" s="385"/>
      <c r="K865" s="385"/>
      <c r="L865" s="385"/>
      <c r="M865" s="385"/>
      <c r="N865" s="385"/>
      <c r="O865" s="385"/>
      <c r="P865" s="385"/>
      <c r="Q865" s="385"/>
      <c r="R865" s="385"/>
      <c r="S865" s="385"/>
      <c r="T865" s="385"/>
      <c r="U865" s="385"/>
      <c r="V865" s="385"/>
      <c r="W865" s="385"/>
      <c r="X865" s="385"/>
      <c r="Y865" s="385"/>
      <c r="Z865" s="385"/>
    </row>
    <row r="866" spans="1:26" ht="12.75" customHeight="1">
      <c r="A866" s="385"/>
      <c r="B866" s="385"/>
      <c r="C866" s="475"/>
      <c r="D866" s="385"/>
      <c r="E866" s="385"/>
      <c r="F866" s="385"/>
      <c r="G866" s="385"/>
      <c r="H866" s="385"/>
      <c r="I866" s="385"/>
      <c r="J866" s="385"/>
      <c r="K866" s="385"/>
      <c r="L866" s="385"/>
      <c r="M866" s="385"/>
      <c r="N866" s="385"/>
      <c r="O866" s="385"/>
      <c r="P866" s="385"/>
      <c r="Q866" s="385"/>
      <c r="R866" s="385"/>
      <c r="S866" s="385"/>
      <c r="T866" s="385"/>
      <c r="U866" s="385"/>
      <c r="V866" s="385"/>
      <c r="W866" s="385"/>
      <c r="X866" s="385"/>
      <c r="Y866" s="385"/>
      <c r="Z866" s="385"/>
    </row>
    <row r="867" spans="1:26" ht="12.75" customHeight="1">
      <c r="A867" s="385"/>
      <c r="B867" s="385"/>
      <c r="C867" s="475"/>
      <c r="D867" s="385"/>
      <c r="E867" s="385"/>
      <c r="F867" s="385"/>
      <c r="G867" s="385"/>
      <c r="H867" s="385"/>
      <c r="I867" s="385"/>
      <c r="J867" s="385"/>
      <c r="K867" s="385"/>
      <c r="L867" s="385"/>
      <c r="M867" s="385"/>
      <c r="N867" s="385"/>
      <c r="O867" s="385"/>
      <c r="P867" s="385"/>
      <c r="Q867" s="385"/>
      <c r="R867" s="385"/>
      <c r="S867" s="385"/>
      <c r="T867" s="385"/>
      <c r="U867" s="385"/>
      <c r="V867" s="385"/>
      <c r="W867" s="385"/>
      <c r="X867" s="385"/>
      <c r="Y867" s="385"/>
      <c r="Z867" s="385"/>
    </row>
    <row r="868" spans="1:26" ht="12.75" customHeight="1">
      <c r="A868" s="385"/>
      <c r="B868" s="385"/>
      <c r="C868" s="475"/>
      <c r="D868" s="385"/>
      <c r="E868" s="385"/>
      <c r="F868" s="385"/>
      <c r="G868" s="385"/>
      <c r="H868" s="385"/>
      <c r="I868" s="385"/>
      <c r="J868" s="385"/>
      <c r="K868" s="385"/>
      <c r="L868" s="385"/>
      <c r="M868" s="385"/>
      <c r="N868" s="385"/>
      <c r="O868" s="385"/>
      <c r="P868" s="385"/>
      <c r="Q868" s="385"/>
      <c r="R868" s="385"/>
      <c r="S868" s="385"/>
      <c r="T868" s="385"/>
      <c r="U868" s="385"/>
      <c r="V868" s="385"/>
      <c r="W868" s="385"/>
      <c r="X868" s="385"/>
      <c r="Y868" s="385"/>
      <c r="Z868" s="385"/>
    </row>
    <row r="869" spans="1:26" ht="12.75" customHeight="1">
      <c r="A869" s="385"/>
      <c r="B869" s="385"/>
      <c r="C869" s="475"/>
      <c r="D869" s="385"/>
      <c r="E869" s="385"/>
      <c r="F869" s="385"/>
      <c r="G869" s="385"/>
      <c r="H869" s="385"/>
      <c r="I869" s="385"/>
      <c r="J869" s="385"/>
      <c r="K869" s="385"/>
      <c r="L869" s="385"/>
      <c r="M869" s="385"/>
      <c r="N869" s="385"/>
      <c r="O869" s="385"/>
      <c r="P869" s="385"/>
      <c r="Q869" s="385"/>
      <c r="R869" s="385"/>
      <c r="S869" s="385"/>
      <c r="T869" s="385"/>
      <c r="U869" s="385"/>
      <c r="V869" s="385"/>
      <c r="W869" s="385"/>
      <c r="X869" s="385"/>
      <c r="Y869" s="385"/>
      <c r="Z869" s="385"/>
    </row>
    <row r="870" spans="1:26" ht="12.75" customHeight="1">
      <c r="A870" s="385"/>
      <c r="B870" s="385"/>
      <c r="C870" s="475"/>
      <c r="D870" s="385"/>
      <c r="E870" s="385"/>
      <c r="F870" s="385"/>
      <c r="G870" s="385"/>
      <c r="H870" s="385"/>
      <c r="I870" s="385"/>
      <c r="J870" s="385"/>
      <c r="K870" s="385"/>
      <c r="L870" s="385"/>
      <c r="M870" s="385"/>
      <c r="N870" s="385"/>
      <c r="O870" s="385"/>
      <c r="P870" s="385"/>
      <c r="Q870" s="385"/>
      <c r="R870" s="385"/>
      <c r="S870" s="385"/>
      <c r="T870" s="385"/>
      <c r="U870" s="385"/>
      <c r="V870" s="385"/>
      <c r="W870" s="385"/>
      <c r="X870" s="385"/>
      <c r="Y870" s="385"/>
      <c r="Z870" s="385"/>
    </row>
    <row r="871" spans="1:26" ht="12.75" customHeight="1">
      <c r="A871" s="385"/>
      <c r="B871" s="385"/>
      <c r="C871" s="475"/>
      <c r="D871" s="385"/>
      <c r="E871" s="385"/>
      <c r="F871" s="385"/>
      <c r="G871" s="385"/>
      <c r="H871" s="385"/>
      <c r="I871" s="385"/>
      <c r="J871" s="385"/>
      <c r="K871" s="385"/>
      <c r="L871" s="385"/>
      <c r="M871" s="385"/>
      <c r="N871" s="385"/>
      <c r="O871" s="385"/>
      <c r="P871" s="385"/>
      <c r="Q871" s="385"/>
      <c r="R871" s="385"/>
      <c r="S871" s="385"/>
      <c r="T871" s="385"/>
      <c r="U871" s="385"/>
      <c r="V871" s="385"/>
      <c r="W871" s="385"/>
      <c r="X871" s="385"/>
      <c r="Y871" s="385"/>
      <c r="Z871" s="385"/>
    </row>
    <row r="872" spans="1:26" ht="12.75" customHeight="1">
      <c r="A872" s="385"/>
      <c r="B872" s="385"/>
      <c r="C872" s="475"/>
      <c r="D872" s="385"/>
      <c r="E872" s="385"/>
      <c r="F872" s="385"/>
      <c r="G872" s="385"/>
      <c r="H872" s="385"/>
      <c r="I872" s="385"/>
      <c r="J872" s="385"/>
      <c r="K872" s="385"/>
      <c r="L872" s="385"/>
      <c r="M872" s="385"/>
      <c r="N872" s="385"/>
      <c r="O872" s="385"/>
      <c r="P872" s="385"/>
      <c r="Q872" s="385"/>
      <c r="R872" s="385"/>
      <c r="S872" s="385"/>
      <c r="T872" s="385"/>
      <c r="U872" s="385"/>
      <c r="V872" s="385"/>
      <c r="W872" s="385"/>
      <c r="X872" s="385"/>
      <c r="Y872" s="385"/>
      <c r="Z872" s="385"/>
    </row>
    <row r="873" spans="1:26" ht="12.75" customHeight="1">
      <c r="A873" s="385"/>
      <c r="B873" s="385"/>
      <c r="C873" s="475"/>
      <c r="D873" s="385"/>
      <c r="E873" s="385"/>
      <c r="F873" s="385"/>
      <c r="G873" s="385"/>
      <c r="H873" s="385"/>
      <c r="I873" s="385"/>
      <c r="J873" s="385"/>
      <c r="K873" s="385"/>
      <c r="L873" s="385"/>
      <c r="M873" s="385"/>
      <c r="N873" s="385"/>
      <c r="O873" s="385"/>
      <c r="P873" s="385"/>
      <c r="Q873" s="385"/>
      <c r="R873" s="385"/>
      <c r="S873" s="385"/>
      <c r="T873" s="385"/>
      <c r="U873" s="385"/>
      <c r="V873" s="385"/>
      <c r="W873" s="385"/>
      <c r="X873" s="385"/>
      <c r="Y873" s="385"/>
      <c r="Z873" s="385"/>
    </row>
    <row r="874" spans="1:26" ht="12.75" customHeight="1">
      <c r="A874" s="385"/>
      <c r="B874" s="385"/>
      <c r="C874" s="475"/>
      <c r="D874" s="385"/>
      <c r="E874" s="385"/>
      <c r="F874" s="385"/>
      <c r="G874" s="385"/>
      <c r="H874" s="385"/>
      <c r="I874" s="385"/>
      <c r="J874" s="385"/>
      <c r="K874" s="385"/>
      <c r="L874" s="385"/>
      <c r="M874" s="385"/>
      <c r="N874" s="385"/>
      <c r="O874" s="385"/>
      <c r="P874" s="385"/>
      <c r="Q874" s="385"/>
      <c r="R874" s="385"/>
      <c r="S874" s="385"/>
      <c r="T874" s="385"/>
      <c r="U874" s="385"/>
      <c r="V874" s="385"/>
      <c r="W874" s="385"/>
      <c r="X874" s="385"/>
      <c r="Y874" s="385"/>
      <c r="Z874" s="385"/>
    </row>
    <row r="875" spans="1:26" ht="12.75" customHeight="1">
      <c r="A875" s="385"/>
      <c r="B875" s="385"/>
      <c r="C875" s="475"/>
      <c r="D875" s="385"/>
      <c r="E875" s="385"/>
      <c r="F875" s="385"/>
      <c r="G875" s="385"/>
      <c r="H875" s="385"/>
      <c r="I875" s="385"/>
      <c r="J875" s="385"/>
      <c r="K875" s="385"/>
      <c r="L875" s="385"/>
      <c r="M875" s="385"/>
      <c r="N875" s="385"/>
      <c r="O875" s="385"/>
      <c r="P875" s="385"/>
      <c r="Q875" s="385"/>
      <c r="R875" s="385"/>
      <c r="S875" s="385"/>
      <c r="T875" s="385"/>
      <c r="U875" s="385"/>
      <c r="V875" s="385"/>
      <c r="W875" s="385"/>
      <c r="X875" s="385"/>
      <c r="Y875" s="385"/>
      <c r="Z875" s="385"/>
    </row>
    <row r="876" spans="1:26" ht="12.75" customHeight="1">
      <c r="A876" s="385"/>
      <c r="B876" s="385"/>
      <c r="C876" s="475"/>
      <c r="D876" s="385"/>
      <c r="E876" s="385"/>
      <c r="F876" s="385"/>
      <c r="G876" s="385"/>
      <c r="H876" s="385"/>
      <c r="I876" s="385"/>
      <c r="J876" s="385"/>
      <c r="K876" s="385"/>
      <c r="L876" s="385"/>
      <c r="M876" s="385"/>
      <c r="N876" s="385"/>
      <c r="O876" s="385"/>
      <c r="P876" s="385"/>
      <c r="Q876" s="385"/>
      <c r="R876" s="385"/>
      <c r="S876" s="385"/>
      <c r="T876" s="385"/>
      <c r="U876" s="385"/>
      <c r="V876" s="385"/>
      <c r="W876" s="385"/>
      <c r="X876" s="385"/>
      <c r="Y876" s="385"/>
      <c r="Z876" s="385"/>
    </row>
    <row r="877" spans="1:26" ht="12.75" customHeight="1">
      <c r="A877" s="385"/>
      <c r="B877" s="385"/>
      <c r="C877" s="475"/>
      <c r="D877" s="385"/>
      <c r="E877" s="385"/>
      <c r="F877" s="385"/>
      <c r="G877" s="385"/>
      <c r="H877" s="385"/>
      <c r="I877" s="385"/>
      <c r="J877" s="385"/>
      <c r="K877" s="385"/>
      <c r="L877" s="385"/>
      <c r="M877" s="385"/>
      <c r="N877" s="385"/>
      <c r="O877" s="385"/>
      <c r="P877" s="385"/>
      <c r="Q877" s="385"/>
      <c r="R877" s="385"/>
      <c r="S877" s="385"/>
      <c r="T877" s="385"/>
      <c r="U877" s="385"/>
      <c r="V877" s="385"/>
      <c r="W877" s="385"/>
      <c r="X877" s="385"/>
      <c r="Y877" s="385"/>
      <c r="Z877" s="385"/>
    </row>
    <row r="878" spans="1:26" ht="12.75" customHeight="1">
      <c r="A878" s="385"/>
      <c r="B878" s="385"/>
      <c r="C878" s="475"/>
      <c r="D878" s="385"/>
      <c r="E878" s="385"/>
      <c r="F878" s="385"/>
      <c r="G878" s="385"/>
      <c r="H878" s="385"/>
      <c r="I878" s="385"/>
      <c r="J878" s="385"/>
      <c r="K878" s="385"/>
      <c r="L878" s="385"/>
      <c r="M878" s="385"/>
      <c r="N878" s="385"/>
      <c r="O878" s="385"/>
      <c r="P878" s="385"/>
      <c r="Q878" s="385"/>
      <c r="R878" s="385"/>
      <c r="S878" s="385"/>
      <c r="T878" s="385"/>
      <c r="U878" s="385"/>
      <c r="V878" s="385"/>
      <c r="W878" s="385"/>
      <c r="X878" s="385"/>
      <c r="Y878" s="385"/>
      <c r="Z878" s="385"/>
    </row>
    <row r="879" spans="1:26" ht="12.75" customHeight="1">
      <c r="A879" s="385"/>
      <c r="B879" s="385"/>
      <c r="C879" s="475"/>
      <c r="D879" s="385"/>
      <c r="E879" s="385"/>
      <c r="F879" s="385"/>
      <c r="G879" s="385"/>
      <c r="H879" s="385"/>
      <c r="I879" s="385"/>
      <c r="J879" s="385"/>
      <c r="K879" s="385"/>
      <c r="L879" s="385"/>
      <c r="M879" s="385"/>
      <c r="N879" s="385"/>
      <c r="O879" s="385"/>
      <c r="P879" s="385"/>
      <c r="Q879" s="385"/>
      <c r="R879" s="385"/>
      <c r="S879" s="385"/>
      <c r="T879" s="385"/>
      <c r="U879" s="385"/>
      <c r="V879" s="385"/>
      <c r="W879" s="385"/>
      <c r="X879" s="385"/>
      <c r="Y879" s="385"/>
      <c r="Z879" s="385"/>
    </row>
    <row r="880" spans="1:26" ht="12.75" customHeight="1">
      <c r="A880" s="385"/>
      <c r="B880" s="385"/>
      <c r="C880" s="475"/>
      <c r="D880" s="385"/>
      <c r="E880" s="385"/>
      <c r="F880" s="385"/>
      <c r="G880" s="385"/>
      <c r="H880" s="385"/>
      <c r="I880" s="385"/>
      <c r="J880" s="385"/>
      <c r="K880" s="385"/>
      <c r="L880" s="385"/>
      <c r="M880" s="385"/>
      <c r="N880" s="385"/>
      <c r="O880" s="385"/>
      <c r="P880" s="385"/>
      <c r="Q880" s="385"/>
      <c r="R880" s="385"/>
      <c r="S880" s="385"/>
      <c r="T880" s="385"/>
      <c r="U880" s="385"/>
      <c r="V880" s="385"/>
      <c r="W880" s="385"/>
      <c r="X880" s="385"/>
      <c r="Y880" s="385"/>
      <c r="Z880" s="385"/>
    </row>
    <row r="881" spans="1:26" ht="12.75" customHeight="1">
      <c r="A881" s="385"/>
      <c r="B881" s="385"/>
      <c r="C881" s="475"/>
      <c r="D881" s="385"/>
      <c r="E881" s="385"/>
      <c r="F881" s="385"/>
      <c r="G881" s="385"/>
      <c r="H881" s="385"/>
      <c r="I881" s="385"/>
      <c r="J881" s="385"/>
      <c r="K881" s="385"/>
      <c r="L881" s="385"/>
      <c r="M881" s="385"/>
      <c r="N881" s="385"/>
      <c r="O881" s="385"/>
      <c r="P881" s="385"/>
      <c r="Q881" s="385"/>
      <c r="R881" s="385"/>
      <c r="S881" s="385"/>
      <c r="T881" s="385"/>
      <c r="U881" s="385"/>
      <c r="V881" s="385"/>
      <c r="W881" s="385"/>
      <c r="X881" s="385"/>
      <c r="Y881" s="385"/>
      <c r="Z881" s="385"/>
    </row>
    <row r="882" spans="1:26" ht="12.75" customHeight="1">
      <c r="A882" s="385"/>
      <c r="B882" s="385"/>
      <c r="C882" s="475"/>
      <c r="D882" s="385"/>
      <c r="E882" s="385"/>
      <c r="F882" s="385"/>
      <c r="G882" s="385"/>
      <c r="H882" s="385"/>
      <c r="I882" s="385"/>
      <c r="J882" s="385"/>
      <c r="K882" s="385"/>
      <c r="L882" s="385"/>
      <c r="M882" s="385"/>
      <c r="N882" s="385"/>
      <c r="O882" s="385"/>
      <c r="P882" s="385"/>
      <c r="Q882" s="385"/>
      <c r="R882" s="385"/>
      <c r="S882" s="385"/>
      <c r="T882" s="385"/>
      <c r="U882" s="385"/>
      <c r="V882" s="385"/>
      <c r="W882" s="385"/>
      <c r="X882" s="385"/>
      <c r="Y882" s="385"/>
      <c r="Z882" s="385"/>
    </row>
    <row r="883" spans="1:26" ht="12.75" customHeight="1">
      <c r="A883" s="385"/>
      <c r="B883" s="385"/>
      <c r="C883" s="475"/>
      <c r="D883" s="385"/>
      <c r="E883" s="385"/>
      <c r="F883" s="385"/>
      <c r="G883" s="385"/>
      <c r="H883" s="385"/>
      <c r="I883" s="385"/>
      <c r="J883" s="385"/>
      <c r="K883" s="385"/>
      <c r="L883" s="385"/>
      <c r="M883" s="385"/>
      <c r="N883" s="385"/>
      <c r="O883" s="385"/>
      <c r="P883" s="385"/>
      <c r="Q883" s="385"/>
      <c r="R883" s="385"/>
      <c r="S883" s="385"/>
      <c r="T883" s="385"/>
      <c r="U883" s="385"/>
      <c r="V883" s="385"/>
      <c r="W883" s="385"/>
      <c r="X883" s="385"/>
      <c r="Y883" s="385"/>
      <c r="Z883" s="385"/>
    </row>
    <row r="884" spans="1:26" ht="12.75" customHeight="1">
      <c r="A884" s="385"/>
      <c r="B884" s="385"/>
      <c r="C884" s="475"/>
      <c r="D884" s="385"/>
      <c r="E884" s="385"/>
      <c r="F884" s="385"/>
      <c r="G884" s="385"/>
      <c r="H884" s="385"/>
      <c r="I884" s="385"/>
      <c r="J884" s="385"/>
      <c r="K884" s="385"/>
      <c r="L884" s="385"/>
      <c r="M884" s="385"/>
      <c r="N884" s="385"/>
      <c r="O884" s="385"/>
      <c r="P884" s="385"/>
      <c r="Q884" s="385"/>
      <c r="R884" s="385"/>
      <c r="S884" s="385"/>
      <c r="T884" s="385"/>
      <c r="U884" s="385"/>
      <c r="V884" s="385"/>
      <c r="W884" s="385"/>
      <c r="X884" s="385"/>
      <c r="Y884" s="385"/>
      <c r="Z884" s="385"/>
    </row>
    <row r="885" spans="1:26" ht="12.75" customHeight="1">
      <c r="A885" s="385"/>
      <c r="B885" s="385"/>
      <c r="C885" s="475"/>
      <c r="D885" s="385"/>
      <c r="E885" s="385"/>
      <c r="F885" s="385"/>
      <c r="G885" s="385"/>
      <c r="H885" s="385"/>
      <c r="I885" s="385"/>
      <c r="J885" s="385"/>
      <c r="K885" s="385"/>
      <c r="L885" s="385"/>
      <c r="M885" s="385"/>
      <c r="N885" s="385"/>
      <c r="O885" s="385"/>
      <c r="P885" s="385"/>
      <c r="Q885" s="385"/>
      <c r="R885" s="385"/>
      <c r="S885" s="385"/>
      <c r="T885" s="385"/>
      <c r="U885" s="385"/>
      <c r="V885" s="385"/>
      <c r="W885" s="385"/>
      <c r="X885" s="385"/>
      <c r="Y885" s="385"/>
      <c r="Z885" s="385"/>
    </row>
    <row r="886" spans="1:26" ht="12.75" customHeight="1">
      <c r="A886" s="385"/>
      <c r="B886" s="385"/>
      <c r="C886" s="475"/>
      <c r="D886" s="385"/>
      <c r="E886" s="385"/>
      <c r="F886" s="385"/>
      <c r="G886" s="385"/>
      <c r="H886" s="385"/>
      <c r="I886" s="385"/>
      <c r="J886" s="385"/>
      <c r="K886" s="385"/>
      <c r="L886" s="385"/>
      <c r="M886" s="385"/>
      <c r="N886" s="385"/>
      <c r="O886" s="385"/>
      <c r="P886" s="385"/>
      <c r="Q886" s="385"/>
      <c r="R886" s="385"/>
      <c r="S886" s="385"/>
      <c r="T886" s="385"/>
      <c r="U886" s="385"/>
      <c r="V886" s="385"/>
      <c r="W886" s="385"/>
      <c r="X886" s="385"/>
      <c r="Y886" s="385"/>
      <c r="Z886" s="385"/>
    </row>
    <row r="887" spans="1:26" ht="12.75" customHeight="1">
      <c r="A887" s="385"/>
      <c r="B887" s="385"/>
      <c r="C887" s="475"/>
      <c r="D887" s="385"/>
      <c r="E887" s="385"/>
      <c r="F887" s="385"/>
      <c r="G887" s="385"/>
      <c r="H887" s="385"/>
      <c r="I887" s="385"/>
      <c r="J887" s="385"/>
      <c r="K887" s="385"/>
      <c r="L887" s="385"/>
      <c r="M887" s="385"/>
      <c r="N887" s="385"/>
      <c r="O887" s="385"/>
      <c r="P887" s="385"/>
      <c r="Q887" s="385"/>
      <c r="R887" s="385"/>
      <c r="S887" s="385"/>
      <c r="T887" s="385"/>
      <c r="U887" s="385"/>
      <c r="V887" s="385"/>
      <c r="W887" s="385"/>
      <c r="X887" s="385"/>
      <c r="Y887" s="385"/>
      <c r="Z887" s="385"/>
    </row>
    <row r="888" spans="1:26" ht="12.75" customHeight="1">
      <c r="A888" s="385"/>
      <c r="B888" s="385"/>
      <c r="C888" s="475"/>
      <c r="D888" s="385"/>
      <c r="E888" s="385"/>
      <c r="F888" s="385"/>
      <c r="G888" s="385"/>
      <c r="H888" s="385"/>
      <c r="I888" s="385"/>
      <c r="J888" s="385"/>
      <c r="K888" s="385"/>
      <c r="L888" s="385"/>
      <c r="M888" s="385"/>
      <c r="N888" s="385"/>
      <c r="O888" s="385"/>
      <c r="P888" s="385"/>
      <c r="Q888" s="385"/>
      <c r="R888" s="385"/>
      <c r="S888" s="385"/>
      <c r="T888" s="385"/>
      <c r="U888" s="385"/>
      <c r="V888" s="385"/>
      <c r="W888" s="385"/>
      <c r="X888" s="385"/>
      <c r="Y888" s="385"/>
      <c r="Z888" s="385"/>
    </row>
    <row r="889" spans="1:26" ht="12.75" customHeight="1">
      <c r="A889" s="385"/>
      <c r="B889" s="385"/>
      <c r="C889" s="475"/>
      <c r="D889" s="385"/>
      <c r="E889" s="385"/>
      <c r="F889" s="385"/>
      <c r="G889" s="385"/>
      <c r="H889" s="385"/>
      <c r="I889" s="385"/>
      <c r="J889" s="385"/>
      <c r="K889" s="385"/>
      <c r="L889" s="385"/>
      <c r="M889" s="385"/>
      <c r="N889" s="385"/>
      <c r="O889" s="385"/>
      <c r="P889" s="385"/>
      <c r="Q889" s="385"/>
      <c r="R889" s="385"/>
      <c r="S889" s="385"/>
      <c r="T889" s="385"/>
      <c r="U889" s="385"/>
      <c r="V889" s="385"/>
      <c r="W889" s="385"/>
      <c r="X889" s="385"/>
      <c r="Y889" s="385"/>
      <c r="Z889" s="385"/>
    </row>
    <row r="890" spans="1:26" ht="12.75" customHeight="1">
      <c r="A890" s="385"/>
      <c r="B890" s="385"/>
      <c r="C890" s="475"/>
      <c r="D890" s="385"/>
      <c r="E890" s="385"/>
      <c r="F890" s="385"/>
      <c r="G890" s="385"/>
      <c r="H890" s="385"/>
      <c r="I890" s="385"/>
      <c r="J890" s="385"/>
      <c r="K890" s="385"/>
      <c r="L890" s="385"/>
      <c r="M890" s="385"/>
      <c r="N890" s="385"/>
      <c r="O890" s="385"/>
      <c r="P890" s="385"/>
      <c r="Q890" s="385"/>
      <c r="R890" s="385"/>
      <c r="S890" s="385"/>
      <c r="T890" s="385"/>
      <c r="U890" s="385"/>
      <c r="V890" s="385"/>
      <c r="W890" s="385"/>
      <c r="X890" s="385"/>
      <c r="Y890" s="385"/>
      <c r="Z890" s="385"/>
    </row>
    <row r="891" spans="1:26" ht="12.75" customHeight="1">
      <c r="A891" s="385"/>
      <c r="B891" s="385"/>
      <c r="C891" s="475"/>
      <c r="D891" s="385"/>
      <c r="E891" s="385"/>
      <c r="F891" s="385"/>
      <c r="G891" s="385"/>
      <c r="H891" s="385"/>
      <c r="I891" s="385"/>
      <c r="J891" s="385"/>
      <c r="K891" s="385"/>
      <c r="L891" s="385"/>
      <c r="M891" s="385"/>
      <c r="N891" s="385"/>
      <c r="O891" s="385"/>
      <c r="P891" s="385"/>
      <c r="Q891" s="385"/>
      <c r="R891" s="385"/>
      <c r="S891" s="385"/>
      <c r="T891" s="385"/>
      <c r="U891" s="385"/>
      <c r="V891" s="385"/>
      <c r="W891" s="385"/>
      <c r="X891" s="385"/>
      <c r="Y891" s="385"/>
      <c r="Z891" s="385"/>
    </row>
    <row r="892" spans="1:26" ht="12.75" customHeight="1">
      <c r="A892" s="385"/>
      <c r="B892" s="385"/>
      <c r="C892" s="475"/>
      <c r="D892" s="385"/>
      <c r="E892" s="385"/>
      <c r="F892" s="385"/>
      <c r="G892" s="385"/>
      <c r="H892" s="385"/>
      <c r="I892" s="385"/>
      <c r="J892" s="385"/>
      <c r="K892" s="385"/>
      <c r="L892" s="385"/>
      <c r="M892" s="385"/>
      <c r="N892" s="385"/>
      <c r="O892" s="385"/>
      <c r="P892" s="385"/>
      <c r="Q892" s="385"/>
      <c r="R892" s="385"/>
      <c r="S892" s="385"/>
      <c r="T892" s="385"/>
      <c r="U892" s="385"/>
      <c r="V892" s="385"/>
      <c r="W892" s="385"/>
      <c r="X892" s="385"/>
      <c r="Y892" s="385"/>
      <c r="Z892" s="385"/>
    </row>
    <row r="893" spans="1:26" ht="12.75" customHeight="1">
      <c r="A893" s="385"/>
      <c r="B893" s="385"/>
      <c r="C893" s="475"/>
      <c r="D893" s="385"/>
      <c r="E893" s="385"/>
      <c r="F893" s="385"/>
      <c r="G893" s="385"/>
      <c r="H893" s="385"/>
      <c r="I893" s="385"/>
      <c r="J893" s="385"/>
      <c r="K893" s="385"/>
      <c r="L893" s="385"/>
      <c r="M893" s="385"/>
      <c r="N893" s="385"/>
      <c r="O893" s="385"/>
      <c r="P893" s="385"/>
      <c r="Q893" s="385"/>
      <c r="R893" s="385"/>
      <c r="S893" s="385"/>
      <c r="T893" s="385"/>
      <c r="U893" s="385"/>
      <c r="V893" s="385"/>
      <c r="W893" s="385"/>
      <c r="X893" s="385"/>
      <c r="Y893" s="385"/>
      <c r="Z893" s="385"/>
    </row>
    <row r="894" spans="1:26" ht="12.75" customHeight="1">
      <c r="A894" s="385"/>
      <c r="B894" s="385"/>
      <c r="C894" s="475"/>
      <c r="D894" s="385"/>
      <c r="E894" s="385"/>
      <c r="F894" s="385"/>
      <c r="G894" s="385"/>
      <c r="H894" s="385"/>
      <c r="I894" s="385"/>
      <c r="J894" s="385"/>
      <c r="K894" s="385"/>
      <c r="L894" s="385"/>
      <c r="M894" s="385"/>
      <c r="N894" s="385"/>
      <c r="O894" s="385"/>
      <c r="P894" s="385"/>
      <c r="Q894" s="385"/>
      <c r="R894" s="385"/>
      <c r="S894" s="385"/>
      <c r="T894" s="385"/>
      <c r="U894" s="385"/>
      <c r="V894" s="385"/>
      <c r="W894" s="385"/>
      <c r="X894" s="385"/>
      <c r="Y894" s="385"/>
      <c r="Z894" s="385"/>
    </row>
    <row r="895" spans="1:26" ht="12.75" customHeight="1">
      <c r="A895" s="385"/>
      <c r="B895" s="385"/>
      <c r="C895" s="475"/>
      <c r="D895" s="385"/>
      <c r="E895" s="385"/>
      <c r="F895" s="385"/>
      <c r="G895" s="385"/>
      <c r="H895" s="385"/>
      <c r="I895" s="385"/>
      <c r="J895" s="385"/>
      <c r="K895" s="385"/>
      <c r="L895" s="385"/>
      <c r="M895" s="385"/>
      <c r="N895" s="385"/>
      <c r="O895" s="385"/>
      <c r="P895" s="385"/>
      <c r="Q895" s="385"/>
      <c r="R895" s="385"/>
      <c r="S895" s="385"/>
      <c r="T895" s="385"/>
      <c r="U895" s="385"/>
      <c r="V895" s="385"/>
      <c r="W895" s="385"/>
      <c r="X895" s="385"/>
      <c r="Y895" s="385"/>
      <c r="Z895" s="385"/>
    </row>
    <row r="896" spans="1:26" ht="12.75" customHeight="1">
      <c r="A896" s="385"/>
      <c r="B896" s="385"/>
      <c r="C896" s="475"/>
      <c r="D896" s="385"/>
      <c r="E896" s="385"/>
      <c r="F896" s="385"/>
      <c r="G896" s="385"/>
      <c r="H896" s="385"/>
      <c r="I896" s="385"/>
      <c r="J896" s="385"/>
      <c r="K896" s="385"/>
      <c r="L896" s="385"/>
      <c r="M896" s="385"/>
      <c r="N896" s="385"/>
      <c r="O896" s="385"/>
      <c r="P896" s="385"/>
      <c r="Q896" s="385"/>
      <c r="R896" s="385"/>
      <c r="S896" s="385"/>
      <c r="T896" s="385"/>
      <c r="U896" s="385"/>
      <c r="V896" s="385"/>
      <c r="W896" s="385"/>
      <c r="X896" s="385"/>
      <c r="Y896" s="385"/>
      <c r="Z896" s="385"/>
    </row>
    <row r="897" spans="1:26" ht="12.75" customHeight="1">
      <c r="A897" s="385"/>
      <c r="B897" s="385"/>
      <c r="C897" s="475"/>
      <c r="D897" s="385"/>
      <c r="E897" s="385"/>
      <c r="F897" s="385"/>
      <c r="G897" s="385"/>
      <c r="H897" s="385"/>
      <c r="I897" s="385"/>
      <c r="J897" s="385"/>
      <c r="K897" s="385"/>
      <c r="L897" s="385"/>
      <c r="M897" s="385"/>
      <c r="N897" s="385"/>
      <c r="O897" s="385"/>
      <c r="P897" s="385"/>
      <c r="Q897" s="385"/>
      <c r="R897" s="385"/>
      <c r="S897" s="385"/>
      <c r="T897" s="385"/>
      <c r="U897" s="385"/>
      <c r="V897" s="385"/>
      <c r="W897" s="385"/>
      <c r="X897" s="385"/>
      <c r="Y897" s="385"/>
      <c r="Z897" s="385"/>
    </row>
    <row r="898" spans="1:26" ht="12.75" customHeight="1">
      <c r="A898" s="385"/>
      <c r="B898" s="385"/>
      <c r="C898" s="475"/>
      <c r="D898" s="385"/>
      <c r="E898" s="385"/>
      <c r="F898" s="385"/>
      <c r="G898" s="385"/>
      <c r="H898" s="385"/>
      <c r="I898" s="385"/>
      <c r="J898" s="385"/>
      <c r="K898" s="385"/>
      <c r="L898" s="385"/>
      <c r="M898" s="385"/>
      <c r="N898" s="385"/>
      <c r="O898" s="385"/>
      <c r="P898" s="385"/>
      <c r="Q898" s="385"/>
      <c r="R898" s="385"/>
      <c r="S898" s="385"/>
      <c r="T898" s="385"/>
      <c r="U898" s="385"/>
      <c r="V898" s="385"/>
      <c r="W898" s="385"/>
      <c r="X898" s="385"/>
      <c r="Y898" s="385"/>
      <c r="Z898" s="385"/>
    </row>
    <row r="899" spans="1:26" ht="12.75" customHeight="1">
      <c r="A899" s="385"/>
      <c r="B899" s="385"/>
      <c r="C899" s="475"/>
      <c r="D899" s="385"/>
      <c r="E899" s="385"/>
      <c r="F899" s="385"/>
      <c r="G899" s="385"/>
      <c r="H899" s="385"/>
      <c r="I899" s="385"/>
      <c r="J899" s="385"/>
      <c r="K899" s="385"/>
      <c r="L899" s="385"/>
      <c r="M899" s="385"/>
      <c r="N899" s="385"/>
      <c r="O899" s="385"/>
      <c r="P899" s="385"/>
      <c r="Q899" s="385"/>
      <c r="R899" s="385"/>
      <c r="S899" s="385"/>
      <c r="T899" s="385"/>
      <c r="U899" s="385"/>
      <c r="V899" s="385"/>
      <c r="W899" s="385"/>
      <c r="X899" s="385"/>
      <c r="Y899" s="385"/>
      <c r="Z899" s="385"/>
    </row>
    <row r="900" spans="1:26" ht="12.75" customHeight="1">
      <c r="A900" s="385"/>
      <c r="B900" s="385"/>
      <c r="C900" s="475"/>
      <c r="D900" s="385"/>
      <c r="E900" s="385"/>
      <c r="F900" s="385"/>
      <c r="G900" s="385"/>
      <c r="H900" s="385"/>
      <c r="I900" s="385"/>
      <c r="J900" s="385"/>
      <c r="K900" s="385"/>
      <c r="L900" s="385"/>
      <c r="M900" s="385"/>
      <c r="N900" s="385"/>
      <c r="O900" s="385"/>
      <c r="P900" s="385"/>
      <c r="Q900" s="385"/>
      <c r="R900" s="385"/>
      <c r="S900" s="385"/>
      <c r="T900" s="385"/>
      <c r="U900" s="385"/>
      <c r="V900" s="385"/>
      <c r="W900" s="385"/>
      <c r="X900" s="385"/>
      <c r="Y900" s="385"/>
      <c r="Z900" s="385"/>
    </row>
    <row r="901" spans="1:26" ht="12.75" customHeight="1">
      <c r="A901" s="385"/>
      <c r="B901" s="385"/>
      <c r="C901" s="475"/>
      <c r="D901" s="385"/>
      <c r="E901" s="385"/>
      <c r="F901" s="385"/>
      <c r="G901" s="385"/>
      <c r="H901" s="385"/>
      <c r="I901" s="385"/>
      <c r="J901" s="385"/>
      <c r="K901" s="385"/>
      <c r="L901" s="385"/>
      <c r="M901" s="385"/>
      <c r="N901" s="385"/>
      <c r="O901" s="385"/>
      <c r="P901" s="385"/>
      <c r="Q901" s="385"/>
      <c r="R901" s="385"/>
      <c r="S901" s="385"/>
      <c r="T901" s="385"/>
      <c r="U901" s="385"/>
      <c r="V901" s="385"/>
      <c r="W901" s="385"/>
      <c r="X901" s="385"/>
      <c r="Y901" s="385"/>
      <c r="Z901" s="385"/>
    </row>
    <row r="902" spans="1:26" ht="12.75" customHeight="1">
      <c r="A902" s="385"/>
      <c r="B902" s="385"/>
      <c r="C902" s="475"/>
      <c r="D902" s="385"/>
      <c r="E902" s="385"/>
      <c r="F902" s="385"/>
      <c r="G902" s="385"/>
      <c r="H902" s="385"/>
      <c r="I902" s="385"/>
      <c r="J902" s="385"/>
      <c r="K902" s="385"/>
      <c r="L902" s="385"/>
      <c r="M902" s="385"/>
      <c r="N902" s="385"/>
      <c r="O902" s="385"/>
      <c r="P902" s="385"/>
      <c r="Q902" s="385"/>
      <c r="R902" s="385"/>
      <c r="S902" s="385"/>
      <c r="T902" s="385"/>
      <c r="U902" s="385"/>
      <c r="V902" s="385"/>
      <c r="W902" s="385"/>
      <c r="X902" s="385"/>
      <c r="Y902" s="385"/>
      <c r="Z902" s="385"/>
    </row>
    <row r="903" spans="1:26" ht="12.75" customHeight="1">
      <c r="A903" s="385"/>
      <c r="B903" s="385"/>
      <c r="C903" s="475"/>
      <c r="D903" s="385"/>
      <c r="E903" s="385"/>
      <c r="F903" s="385"/>
      <c r="G903" s="385"/>
      <c r="H903" s="385"/>
      <c r="I903" s="385"/>
      <c r="J903" s="385"/>
      <c r="K903" s="385"/>
      <c r="L903" s="385"/>
      <c r="M903" s="385"/>
      <c r="N903" s="385"/>
      <c r="O903" s="385"/>
      <c r="P903" s="385"/>
      <c r="Q903" s="385"/>
      <c r="R903" s="385"/>
      <c r="S903" s="385"/>
      <c r="T903" s="385"/>
      <c r="U903" s="385"/>
      <c r="V903" s="385"/>
      <c r="W903" s="385"/>
      <c r="X903" s="385"/>
      <c r="Y903" s="385"/>
      <c r="Z903" s="385"/>
    </row>
    <row r="904" spans="1:26" ht="12.75" customHeight="1">
      <c r="A904" s="385"/>
      <c r="B904" s="385"/>
      <c r="C904" s="475"/>
      <c r="D904" s="385"/>
      <c r="E904" s="385"/>
      <c r="F904" s="385"/>
      <c r="G904" s="385"/>
      <c r="H904" s="385"/>
      <c r="I904" s="385"/>
      <c r="J904" s="385"/>
      <c r="K904" s="385"/>
      <c r="L904" s="385"/>
      <c r="M904" s="385"/>
      <c r="N904" s="385"/>
      <c r="O904" s="385"/>
      <c r="P904" s="385"/>
      <c r="Q904" s="385"/>
      <c r="R904" s="385"/>
      <c r="S904" s="385"/>
      <c r="T904" s="385"/>
      <c r="U904" s="385"/>
      <c r="V904" s="385"/>
      <c r="W904" s="385"/>
      <c r="X904" s="385"/>
      <c r="Y904" s="385"/>
      <c r="Z904" s="385"/>
    </row>
    <row r="905" spans="1:26" ht="12.75" customHeight="1">
      <c r="A905" s="385"/>
      <c r="B905" s="385"/>
      <c r="C905" s="475"/>
      <c r="D905" s="385"/>
      <c r="E905" s="385"/>
      <c r="F905" s="385"/>
      <c r="G905" s="385"/>
      <c r="H905" s="385"/>
      <c r="I905" s="385"/>
      <c r="J905" s="385"/>
      <c r="K905" s="385"/>
      <c r="L905" s="385"/>
      <c r="M905" s="385"/>
      <c r="N905" s="385"/>
      <c r="O905" s="385"/>
      <c r="P905" s="385"/>
      <c r="Q905" s="385"/>
      <c r="R905" s="385"/>
      <c r="S905" s="385"/>
      <c r="T905" s="385"/>
      <c r="U905" s="385"/>
      <c r="V905" s="385"/>
      <c r="W905" s="385"/>
      <c r="X905" s="385"/>
      <c r="Y905" s="385"/>
      <c r="Z905" s="385"/>
    </row>
    <row r="906" spans="1:26" ht="12.75" customHeight="1">
      <c r="A906" s="385"/>
      <c r="B906" s="385"/>
      <c r="C906" s="475"/>
      <c r="D906" s="385"/>
      <c r="E906" s="385"/>
      <c r="F906" s="385"/>
      <c r="G906" s="385"/>
      <c r="H906" s="385"/>
      <c r="I906" s="385"/>
      <c r="J906" s="385"/>
      <c r="K906" s="385"/>
      <c r="L906" s="385"/>
      <c r="M906" s="385"/>
      <c r="N906" s="385"/>
      <c r="O906" s="385"/>
      <c r="P906" s="385"/>
      <c r="Q906" s="385"/>
      <c r="R906" s="385"/>
      <c r="S906" s="385"/>
      <c r="T906" s="385"/>
      <c r="U906" s="385"/>
      <c r="V906" s="385"/>
      <c r="W906" s="385"/>
      <c r="X906" s="385"/>
      <c r="Y906" s="385"/>
      <c r="Z906" s="385"/>
    </row>
    <row r="907" spans="1:26" ht="12.75" customHeight="1">
      <c r="A907" s="385"/>
      <c r="B907" s="385"/>
      <c r="C907" s="475"/>
      <c r="D907" s="385"/>
      <c r="E907" s="385"/>
      <c r="F907" s="385"/>
      <c r="G907" s="385"/>
      <c r="H907" s="385"/>
      <c r="I907" s="385"/>
      <c r="J907" s="385"/>
      <c r="K907" s="385"/>
      <c r="L907" s="385"/>
      <c r="M907" s="385"/>
      <c r="N907" s="385"/>
      <c r="O907" s="385"/>
      <c r="P907" s="385"/>
      <c r="Q907" s="385"/>
      <c r="R907" s="385"/>
      <c r="S907" s="385"/>
      <c r="T907" s="385"/>
      <c r="U907" s="385"/>
      <c r="V907" s="385"/>
      <c r="W907" s="385"/>
      <c r="X907" s="385"/>
      <c r="Y907" s="385"/>
      <c r="Z907" s="385"/>
    </row>
    <row r="908" spans="1:26" ht="12.75" customHeight="1">
      <c r="A908" s="385"/>
      <c r="B908" s="385"/>
      <c r="C908" s="475"/>
      <c r="D908" s="385"/>
      <c r="E908" s="385"/>
      <c r="F908" s="385"/>
      <c r="G908" s="385"/>
      <c r="H908" s="385"/>
      <c r="I908" s="385"/>
      <c r="J908" s="385"/>
      <c r="K908" s="385"/>
      <c r="L908" s="385"/>
      <c r="M908" s="385"/>
      <c r="N908" s="385"/>
      <c r="O908" s="385"/>
      <c r="P908" s="385"/>
      <c r="Q908" s="385"/>
      <c r="R908" s="385"/>
      <c r="S908" s="385"/>
      <c r="T908" s="385"/>
      <c r="U908" s="385"/>
      <c r="V908" s="385"/>
      <c r="W908" s="385"/>
      <c r="X908" s="385"/>
      <c r="Y908" s="385"/>
      <c r="Z908" s="385"/>
    </row>
    <row r="909" spans="1:26" ht="12.75" customHeight="1">
      <c r="A909" s="385"/>
      <c r="B909" s="385"/>
      <c r="C909" s="475"/>
      <c r="D909" s="385"/>
      <c r="E909" s="385"/>
      <c r="F909" s="385"/>
      <c r="G909" s="385"/>
      <c r="H909" s="385"/>
      <c r="I909" s="385"/>
      <c r="J909" s="385"/>
      <c r="K909" s="385"/>
      <c r="L909" s="385"/>
      <c r="M909" s="385"/>
      <c r="N909" s="385"/>
      <c r="O909" s="385"/>
      <c r="P909" s="385"/>
      <c r="Q909" s="385"/>
      <c r="R909" s="385"/>
      <c r="S909" s="385"/>
      <c r="T909" s="385"/>
      <c r="U909" s="385"/>
      <c r="V909" s="385"/>
      <c r="W909" s="385"/>
      <c r="X909" s="385"/>
      <c r="Y909" s="385"/>
      <c r="Z909" s="385"/>
    </row>
    <row r="910" spans="1:26" ht="12.75" customHeight="1">
      <c r="A910" s="385"/>
      <c r="B910" s="385"/>
      <c r="C910" s="475"/>
      <c r="D910" s="385"/>
      <c r="E910" s="385"/>
      <c r="F910" s="385"/>
      <c r="G910" s="385"/>
      <c r="H910" s="385"/>
      <c r="I910" s="385"/>
      <c r="J910" s="385"/>
      <c r="K910" s="385"/>
      <c r="L910" s="385"/>
      <c r="M910" s="385"/>
      <c r="N910" s="385"/>
      <c r="O910" s="385"/>
      <c r="P910" s="385"/>
      <c r="Q910" s="385"/>
      <c r="R910" s="385"/>
      <c r="S910" s="385"/>
      <c r="T910" s="385"/>
      <c r="U910" s="385"/>
      <c r="V910" s="385"/>
      <c r="W910" s="385"/>
      <c r="X910" s="385"/>
      <c r="Y910" s="385"/>
      <c r="Z910" s="385"/>
    </row>
    <row r="911" spans="1:26" ht="12.75" customHeight="1">
      <c r="A911" s="385"/>
      <c r="B911" s="385"/>
      <c r="C911" s="475"/>
      <c r="D911" s="385"/>
      <c r="E911" s="385"/>
      <c r="F911" s="385"/>
      <c r="G911" s="385"/>
      <c r="H911" s="385"/>
      <c r="I911" s="385"/>
      <c r="J911" s="385"/>
      <c r="K911" s="385"/>
      <c r="L911" s="385"/>
      <c r="M911" s="385"/>
      <c r="N911" s="385"/>
      <c r="O911" s="385"/>
      <c r="P911" s="385"/>
      <c r="Q911" s="385"/>
      <c r="R911" s="385"/>
      <c r="S911" s="385"/>
      <c r="T911" s="385"/>
      <c r="U911" s="385"/>
      <c r="V911" s="385"/>
      <c r="W911" s="385"/>
      <c r="X911" s="385"/>
      <c r="Y911" s="385"/>
      <c r="Z911" s="385"/>
    </row>
    <row r="912" spans="1:26" ht="12.75" customHeight="1">
      <c r="A912" s="385"/>
      <c r="B912" s="385"/>
      <c r="C912" s="475"/>
      <c r="D912" s="385"/>
      <c r="E912" s="385"/>
      <c r="F912" s="385"/>
      <c r="G912" s="385"/>
      <c r="H912" s="385"/>
      <c r="I912" s="385"/>
      <c r="J912" s="385"/>
      <c r="K912" s="385"/>
      <c r="L912" s="385"/>
      <c r="M912" s="385"/>
      <c r="N912" s="385"/>
      <c r="O912" s="385"/>
      <c r="P912" s="385"/>
      <c r="Q912" s="385"/>
      <c r="R912" s="385"/>
      <c r="S912" s="385"/>
      <c r="T912" s="385"/>
      <c r="U912" s="385"/>
      <c r="V912" s="385"/>
      <c r="W912" s="385"/>
      <c r="X912" s="385"/>
      <c r="Y912" s="385"/>
      <c r="Z912" s="385"/>
    </row>
    <row r="913" spans="1:26" ht="12.75" customHeight="1">
      <c r="A913" s="385"/>
      <c r="B913" s="385"/>
      <c r="C913" s="475"/>
      <c r="D913" s="385"/>
      <c r="E913" s="385"/>
      <c r="F913" s="385"/>
      <c r="G913" s="385"/>
      <c r="H913" s="385"/>
      <c r="I913" s="385"/>
      <c r="J913" s="385"/>
      <c r="K913" s="385"/>
      <c r="L913" s="385"/>
      <c r="M913" s="385"/>
      <c r="N913" s="385"/>
      <c r="O913" s="385"/>
      <c r="P913" s="385"/>
      <c r="Q913" s="385"/>
      <c r="R913" s="385"/>
      <c r="S913" s="385"/>
      <c r="T913" s="385"/>
      <c r="U913" s="385"/>
      <c r="V913" s="385"/>
      <c r="W913" s="385"/>
      <c r="X913" s="385"/>
      <c r="Y913" s="385"/>
      <c r="Z913" s="385"/>
    </row>
    <row r="914" spans="1:26" ht="12.75" customHeight="1">
      <c r="A914" s="385"/>
      <c r="B914" s="385"/>
      <c r="C914" s="475"/>
      <c r="D914" s="385"/>
      <c r="E914" s="385"/>
      <c r="F914" s="385"/>
      <c r="G914" s="385"/>
      <c r="H914" s="385"/>
      <c r="I914" s="385"/>
      <c r="J914" s="385"/>
      <c r="K914" s="385"/>
      <c r="L914" s="385"/>
      <c r="M914" s="385"/>
      <c r="N914" s="385"/>
      <c r="O914" s="385"/>
      <c r="P914" s="385"/>
      <c r="Q914" s="385"/>
      <c r="R914" s="385"/>
      <c r="S914" s="385"/>
      <c r="T914" s="385"/>
      <c r="U914" s="385"/>
      <c r="V914" s="385"/>
      <c r="W914" s="385"/>
      <c r="X914" s="385"/>
      <c r="Y914" s="385"/>
      <c r="Z914" s="385"/>
    </row>
    <row r="915" spans="1:26" ht="12.75" customHeight="1">
      <c r="A915" s="385"/>
      <c r="B915" s="385"/>
      <c r="C915" s="475"/>
      <c r="D915" s="385"/>
      <c r="E915" s="385"/>
      <c r="F915" s="385"/>
      <c r="G915" s="385"/>
      <c r="H915" s="385"/>
      <c r="I915" s="385"/>
      <c r="J915" s="385"/>
      <c r="K915" s="385"/>
      <c r="L915" s="385"/>
      <c r="M915" s="385"/>
      <c r="N915" s="385"/>
      <c r="O915" s="385"/>
      <c r="P915" s="385"/>
      <c r="Q915" s="385"/>
      <c r="R915" s="385"/>
      <c r="S915" s="385"/>
      <c r="T915" s="385"/>
      <c r="U915" s="385"/>
      <c r="V915" s="385"/>
      <c r="W915" s="385"/>
      <c r="X915" s="385"/>
      <c r="Y915" s="385"/>
      <c r="Z915" s="385"/>
    </row>
    <row r="916" spans="1:26" ht="12.75" customHeight="1">
      <c r="A916" s="385"/>
      <c r="B916" s="385"/>
      <c r="C916" s="475"/>
      <c r="D916" s="385"/>
      <c r="E916" s="385"/>
      <c r="F916" s="385"/>
      <c r="G916" s="385"/>
      <c r="H916" s="385"/>
      <c r="I916" s="385"/>
      <c r="J916" s="385"/>
      <c r="K916" s="385"/>
      <c r="L916" s="385"/>
      <c r="M916" s="385"/>
      <c r="N916" s="385"/>
      <c r="O916" s="385"/>
      <c r="P916" s="385"/>
      <c r="Q916" s="385"/>
      <c r="R916" s="385"/>
      <c r="S916" s="385"/>
      <c r="T916" s="385"/>
      <c r="U916" s="385"/>
      <c r="V916" s="385"/>
      <c r="W916" s="385"/>
      <c r="X916" s="385"/>
      <c r="Y916" s="385"/>
      <c r="Z916" s="385"/>
    </row>
    <row r="917" spans="1:26" ht="12.75" customHeight="1">
      <c r="A917" s="385"/>
      <c r="B917" s="385"/>
      <c r="C917" s="475"/>
      <c r="D917" s="385"/>
      <c r="E917" s="385"/>
      <c r="F917" s="385"/>
      <c r="G917" s="385"/>
      <c r="H917" s="385"/>
      <c r="I917" s="385"/>
      <c r="J917" s="385"/>
      <c r="K917" s="385"/>
      <c r="L917" s="385"/>
      <c r="M917" s="385"/>
      <c r="N917" s="385"/>
      <c r="O917" s="385"/>
      <c r="P917" s="385"/>
      <c r="Q917" s="385"/>
      <c r="R917" s="385"/>
      <c r="S917" s="385"/>
      <c r="T917" s="385"/>
      <c r="U917" s="385"/>
      <c r="V917" s="385"/>
      <c r="W917" s="385"/>
      <c r="X917" s="385"/>
      <c r="Y917" s="385"/>
      <c r="Z917" s="385"/>
    </row>
    <row r="918" spans="1:26" ht="12.75" customHeight="1">
      <c r="A918" s="385"/>
      <c r="B918" s="385"/>
      <c r="C918" s="475"/>
      <c r="D918" s="385"/>
      <c r="E918" s="385"/>
      <c r="F918" s="385"/>
      <c r="G918" s="385"/>
      <c r="H918" s="385"/>
      <c r="I918" s="385"/>
      <c r="J918" s="385"/>
      <c r="K918" s="385"/>
      <c r="L918" s="385"/>
      <c r="M918" s="385"/>
      <c r="N918" s="385"/>
      <c r="O918" s="385"/>
      <c r="P918" s="385"/>
      <c r="Q918" s="385"/>
      <c r="R918" s="385"/>
      <c r="S918" s="385"/>
      <c r="T918" s="385"/>
      <c r="U918" s="385"/>
      <c r="V918" s="385"/>
      <c r="W918" s="385"/>
      <c r="X918" s="385"/>
      <c r="Y918" s="385"/>
      <c r="Z918" s="385"/>
    </row>
    <row r="919" spans="1:26" ht="12.75" customHeight="1">
      <c r="A919" s="385"/>
      <c r="B919" s="385"/>
      <c r="C919" s="475"/>
      <c r="D919" s="385"/>
      <c r="E919" s="385"/>
      <c r="F919" s="385"/>
      <c r="G919" s="385"/>
      <c r="H919" s="385"/>
      <c r="I919" s="385"/>
      <c r="J919" s="385"/>
      <c r="K919" s="385"/>
      <c r="L919" s="385"/>
      <c r="M919" s="385"/>
      <c r="N919" s="385"/>
      <c r="O919" s="385"/>
      <c r="P919" s="385"/>
      <c r="Q919" s="385"/>
      <c r="R919" s="385"/>
      <c r="S919" s="385"/>
      <c r="T919" s="385"/>
      <c r="U919" s="385"/>
      <c r="V919" s="385"/>
      <c r="W919" s="385"/>
      <c r="X919" s="385"/>
      <c r="Y919" s="385"/>
      <c r="Z919" s="385"/>
    </row>
    <row r="920" spans="1:26" ht="12.75" customHeight="1">
      <c r="A920" s="385"/>
      <c r="B920" s="385"/>
      <c r="C920" s="475"/>
      <c r="D920" s="385"/>
      <c r="E920" s="385"/>
      <c r="F920" s="385"/>
      <c r="G920" s="385"/>
      <c r="H920" s="385"/>
      <c r="I920" s="385"/>
      <c r="J920" s="385"/>
      <c r="K920" s="385"/>
      <c r="L920" s="385"/>
      <c r="M920" s="385"/>
      <c r="N920" s="385"/>
      <c r="O920" s="385"/>
      <c r="P920" s="385"/>
      <c r="Q920" s="385"/>
      <c r="R920" s="385"/>
      <c r="S920" s="385"/>
      <c r="T920" s="385"/>
      <c r="U920" s="385"/>
      <c r="V920" s="385"/>
      <c r="W920" s="385"/>
      <c r="X920" s="385"/>
      <c r="Y920" s="385"/>
      <c r="Z920" s="385"/>
    </row>
    <row r="921" spans="1:26" ht="12.75" customHeight="1">
      <c r="A921" s="385"/>
      <c r="B921" s="385"/>
      <c r="C921" s="475"/>
      <c r="D921" s="385"/>
      <c r="E921" s="385"/>
      <c r="F921" s="385"/>
      <c r="G921" s="385"/>
      <c r="H921" s="385"/>
      <c r="I921" s="385"/>
      <c r="J921" s="385"/>
      <c r="K921" s="385"/>
      <c r="L921" s="385"/>
      <c r="M921" s="385"/>
      <c r="N921" s="385"/>
      <c r="O921" s="385"/>
      <c r="P921" s="385"/>
      <c r="Q921" s="385"/>
      <c r="R921" s="385"/>
      <c r="S921" s="385"/>
      <c r="T921" s="385"/>
      <c r="U921" s="385"/>
      <c r="V921" s="385"/>
      <c r="W921" s="385"/>
      <c r="X921" s="385"/>
      <c r="Y921" s="385"/>
      <c r="Z921" s="385"/>
    </row>
    <row r="922" spans="1:26" ht="12.75" customHeight="1">
      <c r="A922" s="385"/>
      <c r="B922" s="385"/>
      <c r="C922" s="475"/>
      <c r="D922" s="385"/>
      <c r="E922" s="385"/>
      <c r="F922" s="385"/>
      <c r="G922" s="385"/>
      <c r="H922" s="385"/>
      <c r="I922" s="385"/>
      <c r="J922" s="385"/>
      <c r="K922" s="385"/>
      <c r="L922" s="385"/>
      <c r="M922" s="385"/>
      <c r="N922" s="385"/>
      <c r="O922" s="385"/>
      <c r="P922" s="385"/>
      <c r="Q922" s="385"/>
      <c r="R922" s="385"/>
      <c r="S922" s="385"/>
      <c r="T922" s="385"/>
      <c r="U922" s="385"/>
      <c r="V922" s="385"/>
      <c r="W922" s="385"/>
      <c r="X922" s="385"/>
      <c r="Y922" s="385"/>
      <c r="Z922" s="385"/>
    </row>
    <row r="923" spans="1:26" ht="12.75" customHeight="1">
      <c r="A923" s="385"/>
      <c r="B923" s="385"/>
      <c r="C923" s="475"/>
      <c r="D923" s="385"/>
      <c r="E923" s="385"/>
      <c r="F923" s="385"/>
      <c r="G923" s="385"/>
      <c r="H923" s="385"/>
      <c r="I923" s="385"/>
      <c r="J923" s="385"/>
      <c r="K923" s="385"/>
      <c r="L923" s="385"/>
      <c r="M923" s="385"/>
      <c r="N923" s="385"/>
      <c r="O923" s="385"/>
      <c r="P923" s="385"/>
      <c r="Q923" s="385"/>
      <c r="R923" s="385"/>
      <c r="S923" s="385"/>
      <c r="T923" s="385"/>
      <c r="U923" s="385"/>
      <c r="V923" s="385"/>
      <c r="W923" s="385"/>
      <c r="X923" s="385"/>
      <c r="Y923" s="385"/>
      <c r="Z923" s="385"/>
    </row>
    <row r="924" spans="1:26" ht="12.75" customHeight="1">
      <c r="A924" s="385"/>
      <c r="B924" s="385"/>
      <c r="C924" s="475"/>
      <c r="D924" s="385"/>
      <c r="E924" s="385"/>
      <c r="F924" s="385"/>
      <c r="G924" s="385"/>
      <c r="H924" s="385"/>
      <c r="I924" s="385"/>
      <c r="J924" s="385"/>
      <c r="K924" s="385"/>
      <c r="L924" s="385"/>
      <c r="M924" s="385"/>
      <c r="N924" s="385"/>
      <c r="O924" s="385"/>
      <c r="P924" s="385"/>
      <c r="Q924" s="385"/>
      <c r="R924" s="385"/>
      <c r="S924" s="385"/>
      <c r="T924" s="385"/>
      <c r="U924" s="385"/>
      <c r="V924" s="385"/>
      <c r="W924" s="385"/>
      <c r="X924" s="385"/>
      <c r="Y924" s="385"/>
      <c r="Z924" s="385"/>
    </row>
    <row r="925" spans="1:26" ht="12.75" customHeight="1">
      <c r="A925" s="385"/>
      <c r="B925" s="385"/>
      <c r="C925" s="475"/>
      <c r="D925" s="385"/>
      <c r="E925" s="385"/>
      <c r="F925" s="385"/>
      <c r="G925" s="385"/>
      <c r="H925" s="385"/>
      <c r="I925" s="385"/>
      <c r="J925" s="385"/>
      <c r="K925" s="385"/>
      <c r="L925" s="385"/>
      <c r="M925" s="385"/>
      <c r="N925" s="385"/>
      <c r="O925" s="385"/>
      <c r="P925" s="385"/>
      <c r="Q925" s="385"/>
      <c r="R925" s="385"/>
      <c r="S925" s="385"/>
      <c r="T925" s="385"/>
      <c r="U925" s="385"/>
      <c r="V925" s="385"/>
      <c r="W925" s="385"/>
      <c r="X925" s="385"/>
      <c r="Y925" s="385"/>
      <c r="Z925" s="385"/>
    </row>
    <row r="926" spans="1:26" ht="12.75" customHeight="1">
      <c r="A926" s="385"/>
      <c r="B926" s="385"/>
      <c r="C926" s="475"/>
      <c r="D926" s="385"/>
      <c r="E926" s="385"/>
      <c r="F926" s="385"/>
      <c r="G926" s="385"/>
      <c r="H926" s="385"/>
      <c r="I926" s="385"/>
      <c r="J926" s="385"/>
      <c r="K926" s="385"/>
      <c r="L926" s="385"/>
      <c r="M926" s="385"/>
      <c r="N926" s="385"/>
      <c r="O926" s="385"/>
      <c r="P926" s="385"/>
      <c r="Q926" s="385"/>
      <c r="R926" s="385"/>
      <c r="S926" s="385"/>
      <c r="T926" s="385"/>
      <c r="U926" s="385"/>
      <c r="V926" s="385"/>
      <c r="W926" s="385"/>
      <c r="X926" s="385"/>
      <c r="Y926" s="385"/>
      <c r="Z926" s="385"/>
    </row>
    <row r="927" spans="1:26" ht="12.75" customHeight="1">
      <c r="A927" s="385"/>
      <c r="B927" s="385"/>
      <c r="C927" s="475"/>
      <c r="D927" s="385"/>
      <c r="E927" s="385"/>
      <c r="F927" s="385"/>
      <c r="G927" s="385"/>
      <c r="H927" s="385"/>
      <c r="I927" s="385"/>
      <c r="J927" s="385"/>
      <c r="K927" s="385"/>
      <c r="L927" s="385"/>
      <c r="M927" s="385"/>
      <c r="N927" s="385"/>
      <c r="O927" s="385"/>
      <c r="P927" s="385"/>
      <c r="Q927" s="385"/>
      <c r="R927" s="385"/>
      <c r="S927" s="385"/>
      <c r="T927" s="385"/>
      <c r="U927" s="385"/>
      <c r="V927" s="385"/>
      <c r="W927" s="385"/>
      <c r="X927" s="385"/>
      <c r="Y927" s="385"/>
      <c r="Z927" s="385"/>
    </row>
    <row r="928" spans="1:26" ht="12.75" customHeight="1">
      <c r="A928" s="385"/>
      <c r="B928" s="385"/>
      <c r="C928" s="475"/>
      <c r="D928" s="385"/>
      <c r="E928" s="385"/>
      <c r="F928" s="385"/>
      <c r="G928" s="385"/>
      <c r="H928" s="385"/>
      <c r="I928" s="385"/>
      <c r="J928" s="385"/>
      <c r="K928" s="385"/>
      <c r="L928" s="385"/>
      <c r="M928" s="385"/>
      <c r="N928" s="385"/>
      <c r="O928" s="385"/>
      <c r="P928" s="385"/>
      <c r="Q928" s="385"/>
      <c r="R928" s="385"/>
      <c r="S928" s="385"/>
      <c r="T928" s="385"/>
      <c r="U928" s="385"/>
      <c r="V928" s="385"/>
      <c r="W928" s="385"/>
      <c r="X928" s="385"/>
      <c r="Y928" s="385"/>
      <c r="Z928" s="385"/>
    </row>
    <row r="929" spans="1:26" ht="12.75" customHeight="1">
      <c r="A929" s="385"/>
      <c r="B929" s="385"/>
      <c r="C929" s="475"/>
      <c r="D929" s="385"/>
      <c r="E929" s="385"/>
      <c r="F929" s="385"/>
      <c r="G929" s="385"/>
      <c r="H929" s="385"/>
      <c r="I929" s="385"/>
      <c r="J929" s="385"/>
      <c r="K929" s="385"/>
      <c r="L929" s="385"/>
      <c r="M929" s="385"/>
      <c r="N929" s="385"/>
      <c r="O929" s="385"/>
      <c r="P929" s="385"/>
      <c r="Q929" s="385"/>
      <c r="R929" s="385"/>
      <c r="S929" s="385"/>
      <c r="T929" s="385"/>
      <c r="U929" s="385"/>
      <c r="V929" s="385"/>
      <c r="W929" s="385"/>
      <c r="X929" s="385"/>
      <c r="Y929" s="385"/>
      <c r="Z929" s="385"/>
    </row>
    <row r="930" spans="1:26" ht="12.75" customHeight="1">
      <c r="A930" s="385"/>
      <c r="B930" s="385"/>
      <c r="C930" s="475"/>
      <c r="D930" s="385"/>
      <c r="E930" s="385"/>
      <c r="F930" s="385"/>
      <c r="G930" s="385"/>
      <c r="H930" s="385"/>
      <c r="I930" s="385"/>
      <c r="J930" s="385"/>
      <c r="K930" s="385"/>
      <c r="L930" s="385"/>
      <c r="M930" s="385"/>
      <c r="N930" s="385"/>
      <c r="O930" s="385"/>
      <c r="P930" s="385"/>
      <c r="Q930" s="385"/>
      <c r="R930" s="385"/>
      <c r="S930" s="385"/>
      <c r="T930" s="385"/>
      <c r="U930" s="385"/>
      <c r="V930" s="385"/>
      <c r="W930" s="385"/>
      <c r="X930" s="385"/>
      <c r="Y930" s="385"/>
      <c r="Z930" s="385"/>
    </row>
    <row r="931" spans="1:26" ht="12.75" customHeight="1">
      <c r="A931" s="385"/>
      <c r="B931" s="385"/>
      <c r="C931" s="475"/>
      <c r="D931" s="385"/>
      <c r="E931" s="385"/>
      <c r="F931" s="385"/>
      <c r="G931" s="385"/>
      <c r="H931" s="385"/>
      <c r="I931" s="385"/>
      <c r="J931" s="385"/>
      <c r="K931" s="385"/>
      <c r="L931" s="385"/>
      <c r="M931" s="385"/>
      <c r="N931" s="385"/>
      <c r="O931" s="385"/>
      <c r="P931" s="385"/>
      <c r="Q931" s="385"/>
      <c r="R931" s="385"/>
      <c r="S931" s="385"/>
      <c r="T931" s="385"/>
      <c r="U931" s="385"/>
      <c r="V931" s="385"/>
      <c r="W931" s="385"/>
      <c r="X931" s="385"/>
      <c r="Y931" s="385"/>
      <c r="Z931" s="385"/>
    </row>
    <row r="932" spans="1:26" ht="12.75" customHeight="1">
      <c r="A932" s="385"/>
      <c r="B932" s="385"/>
      <c r="C932" s="475"/>
      <c r="D932" s="385"/>
      <c r="E932" s="385"/>
      <c r="F932" s="385"/>
      <c r="G932" s="385"/>
      <c r="H932" s="385"/>
      <c r="I932" s="385"/>
      <c r="J932" s="385"/>
      <c r="K932" s="385"/>
      <c r="L932" s="385"/>
      <c r="M932" s="385"/>
      <c r="N932" s="385"/>
      <c r="O932" s="385"/>
      <c r="P932" s="385"/>
      <c r="Q932" s="385"/>
      <c r="R932" s="385"/>
      <c r="S932" s="385"/>
      <c r="T932" s="385"/>
      <c r="U932" s="385"/>
      <c r="V932" s="385"/>
      <c r="W932" s="385"/>
      <c r="X932" s="385"/>
      <c r="Y932" s="385"/>
      <c r="Z932" s="385"/>
    </row>
    <row r="933" spans="1:26" ht="12.75" customHeight="1">
      <c r="A933" s="385"/>
      <c r="B933" s="385"/>
      <c r="C933" s="475"/>
      <c r="D933" s="385"/>
      <c r="E933" s="385"/>
      <c r="F933" s="385"/>
      <c r="G933" s="385"/>
      <c r="H933" s="385"/>
      <c r="I933" s="385"/>
      <c r="J933" s="385"/>
      <c r="K933" s="385"/>
      <c r="L933" s="385"/>
      <c r="M933" s="385"/>
      <c r="N933" s="385"/>
      <c r="O933" s="385"/>
      <c r="P933" s="385"/>
      <c r="Q933" s="385"/>
      <c r="R933" s="385"/>
      <c r="S933" s="385"/>
      <c r="T933" s="385"/>
      <c r="U933" s="385"/>
      <c r="V933" s="385"/>
      <c r="W933" s="385"/>
      <c r="X933" s="385"/>
      <c r="Y933" s="385"/>
      <c r="Z933" s="385"/>
    </row>
    <row r="934" spans="1:26" ht="12.75" customHeight="1">
      <c r="A934" s="385"/>
      <c r="B934" s="385"/>
      <c r="C934" s="475"/>
      <c r="D934" s="385"/>
      <c r="E934" s="385"/>
      <c r="F934" s="385"/>
      <c r="G934" s="385"/>
      <c r="H934" s="385"/>
      <c r="I934" s="385"/>
      <c r="J934" s="385"/>
      <c r="K934" s="385"/>
      <c r="L934" s="385"/>
      <c r="M934" s="385"/>
      <c r="N934" s="385"/>
      <c r="O934" s="385"/>
      <c r="P934" s="385"/>
      <c r="Q934" s="385"/>
      <c r="R934" s="385"/>
      <c r="S934" s="385"/>
      <c r="T934" s="385"/>
      <c r="U934" s="385"/>
      <c r="V934" s="385"/>
      <c r="W934" s="385"/>
      <c r="X934" s="385"/>
      <c r="Y934" s="385"/>
      <c r="Z934" s="385"/>
    </row>
    <row r="935" spans="1:26" ht="12.75" customHeight="1">
      <c r="A935" s="385"/>
      <c r="B935" s="385"/>
      <c r="C935" s="475"/>
      <c r="D935" s="385"/>
      <c r="E935" s="385"/>
      <c r="F935" s="385"/>
      <c r="G935" s="385"/>
      <c r="H935" s="385"/>
      <c r="I935" s="385"/>
      <c r="J935" s="385"/>
      <c r="K935" s="385"/>
      <c r="L935" s="385"/>
      <c r="M935" s="385"/>
      <c r="N935" s="385"/>
      <c r="O935" s="385"/>
      <c r="P935" s="385"/>
      <c r="Q935" s="385"/>
      <c r="R935" s="385"/>
      <c r="S935" s="385"/>
      <c r="T935" s="385"/>
      <c r="U935" s="385"/>
      <c r="V935" s="385"/>
      <c r="W935" s="385"/>
      <c r="X935" s="385"/>
      <c r="Y935" s="385"/>
      <c r="Z935" s="385"/>
    </row>
    <row r="936" spans="1:26" ht="12.75" customHeight="1">
      <c r="A936" s="385"/>
      <c r="B936" s="385"/>
      <c r="C936" s="475"/>
      <c r="D936" s="385"/>
      <c r="E936" s="385"/>
      <c r="F936" s="385"/>
      <c r="G936" s="385"/>
      <c r="H936" s="385"/>
      <c r="I936" s="385"/>
      <c r="J936" s="385"/>
      <c r="K936" s="385"/>
      <c r="L936" s="385"/>
      <c r="M936" s="385"/>
      <c r="N936" s="385"/>
      <c r="O936" s="385"/>
      <c r="P936" s="385"/>
      <c r="Q936" s="385"/>
      <c r="R936" s="385"/>
      <c r="S936" s="385"/>
      <c r="T936" s="385"/>
      <c r="U936" s="385"/>
      <c r="V936" s="385"/>
      <c r="W936" s="385"/>
      <c r="X936" s="385"/>
      <c r="Y936" s="385"/>
      <c r="Z936" s="385"/>
    </row>
    <row r="937" spans="1:26" ht="12.75" customHeight="1">
      <c r="A937" s="385"/>
      <c r="B937" s="385"/>
      <c r="C937" s="475"/>
      <c r="D937" s="385"/>
      <c r="E937" s="385"/>
      <c r="F937" s="385"/>
      <c r="G937" s="385"/>
      <c r="H937" s="385"/>
      <c r="I937" s="385"/>
      <c r="J937" s="385"/>
      <c r="K937" s="385"/>
      <c r="L937" s="385"/>
      <c r="M937" s="385"/>
      <c r="N937" s="385"/>
      <c r="O937" s="385"/>
      <c r="P937" s="385"/>
      <c r="Q937" s="385"/>
      <c r="R937" s="385"/>
      <c r="S937" s="385"/>
      <c r="T937" s="385"/>
      <c r="U937" s="385"/>
      <c r="V937" s="385"/>
      <c r="W937" s="385"/>
      <c r="X937" s="385"/>
      <c r="Y937" s="385"/>
      <c r="Z937" s="385"/>
    </row>
    <row r="938" spans="1:26" ht="12.75" customHeight="1">
      <c r="A938" s="385"/>
      <c r="B938" s="385"/>
      <c r="C938" s="475"/>
      <c r="D938" s="385"/>
      <c r="E938" s="385"/>
      <c r="F938" s="385"/>
      <c r="G938" s="385"/>
      <c r="H938" s="385"/>
      <c r="I938" s="385"/>
      <c r="J938" s="385"/>
      <c r="K938" s="385"/>
      <c r="L938" s="385"/>
      <c r="M938" s="385"/>
      <c r="N938" s="385"/>
      <c r="O938" s="385"/>
      <c r="P938" s="385"/>
      <c r="Q938" s="385"/>
      <c r="R938" s="385"/>
      <c r="S938" s="385"/>
      <c r="T938" s="385"/>
      <c r="U938" s="385"/>
      <c r="V938" s="385"/>
      <c r="W938" s="385"/>
      <c r="X938" s="385"/>
      <c r="Y938" s="385"/>
      <c r="Z938" s="385"/>
    </row>
    <row r="939" spans="1:26" ht="12.75" customHeight="1">
      <c r="A939" s="385"/>
      <c r="B939" s="385"/>
      <c r="C939" s="475"/>
      <c r="D939" s="385"/>
      <c r="E939" s="385"/>
      <c r="F939" s="385"/>
      <c r="G939" s="385"/>
      <c r="H939" s="385"/>
      <c r="I939" s="385"/>
      <c r="J939" s="385"/>
      <c r="K939" s="385"/>
      <c r="L939" s="385"/>
      <c r="M939" s="385"/>
      <c r="N939" s="385"/>
      <c r="O939" s="385"/>
      <c r="P939" s="385"/>
      <c r="Q939" s="385"/>
      <c r="R939" s="385"/>
      <c r="S939" s="385"/>
      <c r="T939" s="385"/>
      <c r="U939" s="385"/>
      <c r="V939" s="385"/>
      <c r="W939" s="385"/>
      <c r="X939" s="385"/>
      <c r="Y939" s="385"/>
      <c r="Z939" s="385"/>
    </row>
    <row r="940" spans="1:26" ht="12.75" customHeight="1">
      <c r="A940" s="385"/>
      <c r="B940" s="385"/>
      <c r="C940" s="475"/>
      <c r="D940" s="385"/>
      <c r="E940" s="385"/>
      <c r="F940" s="385"/>
      <c r="G940" s="385"/>
      <c r="H940" s="385"/>
      <c r="I940" s="385"/>
      <c r="J940" s="385"/>
      <c r="K940" s="385"/>
      <c r="L940" s="385"/>
      <c r="M940" s="385"/>
      <c r="N940" s="385"/>
      <c r="O940" s="385"/>
      <c r="P940" s="385"/>
      <c r="Q940" s="385"/>
      <c r="R940" s="385"/>
      <c r="S940" s="385"/>
      <c r="T940" s="385"/>
      <c r="U940" s="385"/>
      <c r="V940" s="385"/>
      <c r="W940" s="385"/>
      <c r="X940" s="385"/>
      <c r="Y940" s="385"/>
      <c r="Z940" s="385"/>
    </row>
    <row r="941" spans="1:26" ht="12.75" customHeight="1">
      <c r="A941" s="385"/>
      <c r="B941" s="385"/>
      <c r="C941" s="475"/>
      <c r="D941" s="385"/>
      <c r="E941" s="385"/>
      <c r="F941" s="385"/>
      <c r="G941" s="385"/>
      <c r="H941" s="385"/>
      <c r="I941" s="385"/>
      <c r="J941" s="385"/>
      <c r="K941" s="385"/>
      <c r="L941" s="385"/>
      <c r="M941" s="385"/>
      <c r="N941" s="385"/>
      <c r="O941" s="385"/>
      <c r="P941" s="385"/>
      <c r="Q941" s="385"/>
      <c r="R941" s="385"/>
      <c r="S941" s="385"/>
      <c r="T941" s="385"/>
      <c r="U941" s="385"/>
      <c r="V941" s="385"/>
      <c r="W941" s="385"/>
      <c r="X941" s="385"/>
      <c r="Y941" s="385"/>
      <c r="Z941" s="385"/>
    </row>
    <row r="942" spans="1:26" ht="12.75" customHeight="1">
      <c r="A942" s="385"/>
      <c r="B942" s="385"/>
      <c r="C942" s="475"/>
      <c r="D942" s="385"/>
      <c r="E942" s="385"/>
      <c r="F942" s="385"/>
      <c r="G942" s="385"/>
      <c r="H942" s="385"/>
      <c r="I942" s="385"/>
      <c r="J942" s="385"/>
      <c r="K942" s="385"/>
      <c r="L942" s="385"/>
      <c r="M942" s="385"/>
      <c r="N942" s="385"/>
      <c r="O942" s="385"/>
      <c r="P942" s="385"/>
      <c r="Q942" s="385"/>
      <c r="R942" s="385"/>
      <c r="S942" s="385"/>
      <c r="T942" s="385"/>
      <c r="U942" s="385"/>
      <c r="V942" s="385"/>
      <c r="W942" s="385"/>
      <c r="X942" s="385"/>
      <c r="Y942" s="385"/>
      <c r="Z942" s="385"/>
    </row>
    <row r="943" spans="1:26" ht="12.75" customHeight="1">
      <c r="A943" s="385"/>
      <c r="B943" s="385"/>
      <c r="C943" s="475"/>
      <c r="D943" s="385"/>
      <c r="E943" s="385"/>
      <c r="F943" s="385"/>
      <c r="G943" s="385"/>
      <c r="H943" s="385"/>
      <c r="I943" s="385"/>
      <c r="J943" s="385"/>
      <c r="K943" s="385"/>
      <c r="L943" s="385"/>
      <c r="M943" s="385"/>
      <c r="N943" s="385"/>
      <c r="O943" s="385"/>
      <c r="P943" s="385"/>
      <c r="Q943" s="385"/>
      <c r="R943" s="385"/>
      <c r="S943" s="385"/>
      <c r="T943" s="385"/>
      <c r="U943" s="385"/>
      <c r="V943" s="385"/>
      <c r="W943" s="385"/>
      <c r="X943" s="385"/>
      <c r="Y943" s="385"/>
      <c r="Z943" s="385"/>
    </row>
    <row r="944" spans="1:26" ht="12.75" customHeight="1">
      <c r="A944" s="385"/>
      <c r="B944" s="385"/>
      <c r="C944" s="475"/>
      <c r="D944" s="385"/>
      <c r="E944" s="385"/>
      <c r="F944" s="385"/>
      <c r="G944" s="385"/>
      <c r="H944" s="385"/>
      <c r="I944" s="385"/>
      <c r="J944" s="385"/>
      <c r="K944" s="385"/>
      <c r="L944" s="385"/>
      <c r="M944" s="385"/>
      <c r="N944" s="385"/>
      <c r="O944" s="385"/>
      <c r="P944" s="385"/>
      <c r="Q944" s="385"/>
      <c r="R944" s="385"/>
      <c r="S944" s="385"/>
      <c r="T944" s="385"/>
      <c r="U944" s="385"/>
      <c r="V944" s="385"/>
      <c r="W944" s="385"/>
      <c r="X944" s="385"/>
      <c r="Y944" s="385"/>
      <c r="Z944" s="385"/>
    </row>
    <row r="945" spans="1:26" ht="12.75" customHeight="1">
      <c r="A945" s="385"/>
      <c r="B945" s="385"/>
      <c r="C945" s="475"/>
      <c r="D945" s="385"/>
      <c r="E945" s="385"/>
      <c r="F945" s="385"/>
      <c r="G945" s="385"/>
      <c r="H945" s="385"/>
      <c r="I945" s="385"/>
      <c r="J945" s="385"/>
      <c r="K945" s="385"/>
      <c r="L945" s="385"/>
      <c r="M945" s="385"/>
      <c r="N945" s="385"/>
      <c r="O945" s="385"/>
      <c r="P945" s="385"/>
      <c r="Q945" s="385"/>
      <c r="R945" s="385"/>
      <c r="S945" s="385"/>
      <c r="T945" s="385"/>
      <c r="U945" s="385"/>
      <c r="V945" s="385"/>
      <c r="W945" s="385"/>
      <c r="X945" s="385"/>
      <c r="Y945" s="385"/>
      <c r="Z945" s="385"/>
    </row>
    <row r="946" spans="1:26" ht="12.75" customHeight="1">
      <c r="A946" s="385"/>
      <c r="B946" s="385"/>
      <c r="C946" s="475"/>
      <c r="D946" s="385"/>
      <c r="E946" s="385"/>
      <c r="F946" s="385"/>
      <c r="G946" s="385"/>
      <c r="H946" s="385"/>
      <c r="I946" s="385"/>
      <c r="J946" s="385"/>
      <c r="K946" s="385"/>
      <c r="L946" s="385"/>
      <c r="M946" s="385"/>
      <c r="N946" s="385"/>
      <c r="O946" s="385"/>
      <c r="P946" s="385"/>
      <c r="Q946" s="385"/>
      <c r="R946" s="385"/>
      <c r="S946" s="385"/>
      <c r="T946" s="385"/>
      <c r="U946" s="385"/>
      <c r="V946" s="385"/>
      <c r="W946" s="385"/>
      <c r="X946" s="385"/>
      <c r="Y946" s="385"/>
      <c r="Z946" s="385"/>
    </row>
    <row r="947" spans="1:26" ht="12.75" customHeight="1">
      <c r="A947" s="385"/>
      <c r="B947" s="385"/>
      <c r="C947" s="475"/>
      <c r="D947" s="385"/>
      <c r="E947" s="385"/>
      <c r="F947" s="385"/>
      <c r="G947" s="385"/>
      <c r="H947" s="385"/>
      <c r="I947" s="385"/>
      <c r="J947" s="385"/>
      <c r="K947" s="385"/>
      <c r="L947" s="385"/>
      <c r="M947" s="385"/>
      <c r="N947" s="385"/>
      <c r="O947" s="385"/>
      <c r="P947" s="385"/>
      <c r="Q947" s="385"/>
      <c r="R947" s="385"/>
      <c r="S947" s="385"/>
      <c r="T947" s="385"/>
      <c r="U947" s="385"/>
      <c r="V947" s="385"/>
      <c r="W947" s="385"/>
      <c r="X947" s="385"/>
      <c r="Y947" s="385"/>
      <c r="Z947" s="385"/>
    </row>
    <row r="948" spans="1:26" ht="12.75" customHeight="1">
      <c r="A948" s="385"/>
      <c r="B948" s="385"/>
      <c r="C948" s="475"/>
      <c r="D948" s="385"/>
      <c r="E948" s="385"/>
      <c r="F948" s="385"/>
      <c r="G948" s="385"/>
      <c r="H948" s="385"/>
      <c r="I948" s="385"/>
      <c r="J948" s="385"/>
      <c r="K948" s="385"/>
      <c r="L948" s="385"/>
      <c r="M948" s="385"/>
      <c r="N948" s="385"/>
      <c r="O948" s="385"/>
      <c r="P948" s="385"/>
      <c r="Q948" s="385"/>
      <c r="R948" s="385"/>
      <c r="S948" s="385"/>
      <c r="T948" s="385"/>
      <c r="U948" s="385"/>
      <c r="V948" s="385"/>
      <c r="W948" s="385"/>
      <c r="X948" s="385"/>
      <c r="Y948" s="385"/>
      <c r="Z948" s="385"/>
    </row>
    <row r="949" spans="1:26" ht="12.75" customHeight="1">
      <c r="A949" s="385"/>
      <c r="B949" s="385"/>
      <c r="C949" s="475"/>
      <c r="D949" s="385"/>
      <c r="E949" s="385"/>
      <c r="F949" s="385"/>
      <c r="G949" s="385"/>
      <c r="H949" s="385"/>
      <c r="I949" s="385"/>
      <c r="J949" s="385"/>
      <c r="K949" s="385"/>
      <c r="L949" s="385"/>
      <c r="M949" s="385"/>
      <c r="N949" s="385"/>
      <c r="O949" s="385"/>
      <c r="P949" s="385"/>
      <c r="Q949" s="385"/>
      <c r="R949" s="385"/>
      <c r="S949" s="385"/>
      <c r="T949" s="385"/>
      <c r="U949" s="385"/>
      <c r="V949" s="385"/>
      <c r="W949" s="385"/>
      <c r="X949" s="385"/>
      <c r="Y949" s="385"/>
      <c r="Z949" s="385"/>
    </row>
    <row r="950" spans="1:26" ht="12.75" customHeight="1">
      <c r="A950" s="385"/>
      <c r="B950" s="385"/>
      <c r="C950" s="475"/>
      <c r="D950" s="385"/>
      <c r="E950" s="385"/>
      <c r="F950" s="385"/>
      <c r="G950" s="385"/>
      <c r="H950" s="385"/>
      <c r="I950" s="385"/>
      <c r="J950" s="385"/>
      <c r="K950" s="385"/>
      <c r="L950" s="385"/>
      <c r="M950" s="385"/>
      <c r="N950" s="385"/>
      <c r="O950" s="385"/>
      <c r="P950" s="385"/>
      <c r="Q950" s="385"/>
      <c r="R950" s="385"/>
      <c r="S950" s="385"/>
      <c r="T950" s="385"/>
      <c r="U950" s="385"/>
      <c r="V950" s="385"/>
      <c r="W950" s="385"/>
      <c r="X950" s="385"/>
      <c r="Y950" s="385"/>
      <c r="Z950" s="385"/>
    </row>
    <row r="951" spans="1:26" ht="12.75" customHeight="1">
      <c r="A951" s="385"/>
      <c r="B951" s="385"/>
      <c r="C951" s="475"/>
      <c r="D951" s="385"/>
      <c r="E951" s="385"/>
      <c r="F951" s="385"/>
      <c r="G951" s="385"/>
      <c r="H951" s="385"/>
      <c r="I951" s="385"/>
      <c r="J951" s="385"/>
      <c r="K951" s="385"/>
      <c r="L951" s="385"/>
      <c r="M951" s="385"/>
      <c r="N951" s="385"/>
      <c r="O951" s="385"/>
      <c r="P951" s="385"/>
      <c r="Q951" s="385"/>
      <c r="R951" s="385"/>
      <c r="S951" s="385"/>
      <c r="T951" s="385"/>
      <c r="U951" s="385"/>
      <c r="V951" s="385"/>
      <c r="W951" s="385"/>
      <c r="X951" s="385"/>
      <c r="Y951" s="385"/>
      <c r="Z951" s="385"/>
    </row>
    <row r="952" spans="1:26" ht="12.75" customHeight="1">
      <c r="A952" s="385"/>
      <c r="B952" s="385"/>
      <c r="C952" s="475"/>
      <c r="D952" s="385"/>
      <c r="E952" s="385"/>
      <c r="F952" s="385"/>
      <c r="G952" s="385"/>
      <c r="H952" s="385"/>
      <c r="I952" s="385"/>
      <c r="J952" s="385"/>
      <c r="K952" s="385"/>
      <c r="L952" s="385"/>
      <c r="M952" s="385"/>
      <c r="N952" s="385"/>
      <c r="O952" s="385"/>
      <c r="P952" s="385"/>
      <c r="Q952" s="385"/>
      <c r="R952" s="385"/>
      <c r="S952" s="385"/>
      <c r="T952" s="385"/>
      <c r="U952" s="385"/>
      <c r="V952" s="385"/>
      <c r="W952" s="385"/>
      <c r="X952" s="385"/>
      <c r="Y952" s="385"/>
      <c r="Z952" s="385"/>
    </row>
    <row r="953" spans="1:26" ht="12.75" customHeight="1">
      <c r="A953" s="385"/>
      <c r="B953" s="385"/>
      <c r="C953" s="475"/>
      <c r="D953" s="385"/>
      <c r="E953" s="385"/>
      <c r="F953" s="385"/>
      <c r="G953" s="385"/>
      <c r="H953" s="385"/>
      <c r="I953" s="385"/>
      <c r="J953" s="385"/>
      <c r="K953" s="385"/>
      <c r="L953" s="385"/>
      <c r="M953" s="385"/>
      <c r="N953" s="385"/>
      <c r="O953" s="385"/>
      <c r="P953" s="385"/>
      <c r="Q953" s="385"/>
      <c r="R953" s="385"/>
      <c r="S953" s="385"/>
      <c r="T953" s="385"/>
      <c r="U953" s="385"/>
      <c r="V953" s="385"/>
      <c r="W953" s="385"/>
      <c r="X953" s="385"/>
      <c r="Y953" s="385"/>
      <c r="Z953" s="385"/>
    </row>
    <row r="954" spans="1:26" ht="12.75" customHeight="1">
      <c r="A954" s="385"/>
      <c r="B954" s="385"/>
      <c r="C954" s="475"/>
      <c r="D954" s="385"/>
      <c r="E954" s="385"/>
      <c r="F954" s="385"/>
      <c r="G954" s="385"/>
      <c r="H954" s="385"/>
      <c r="I954" s="385"/>
      <c r="J954" s="385"/>
      <c r="K954" s="385"/>
      <c r="L954" s="385"/>
      <c r="M954" s="385"/>
      <c r="N954" s="385"/>
      <c r="O954" s="385"/>
      <c r="P954" s="385"/>
      <c r="Q954" s="385"/>
      <c r="R954" s="385"/>
      <c r="S954" s="385"/>
      <c r="T954" s="385"/>
      <c r="U954" s="385"/>
      <c r="V954" s="385"/>
      <c r="W954" s="385"/>
      <c r="X954" s="385"/>
      <c r="Y954" s="385"/>
      <c r="Z954" s="385"/>
    </row>
    <row r="955" spans="1:26" ht="12.75" customHeight="1">
      <c r="A955" s="385"/>
      <c r="B955" s="385"/>
      <c r="C955" s="475"/>
      <c r="D955" s="385"/>
      <c r="E955" s="385"/>
      <c r="F955" s="385"/>
      <c r="G955" s="385"/>
      <c r="H955" s="385"/>
      <c r="I955" s="385"/>
      <c r="J955" s="385"/>
      <c r="K955" s="385"/>
      <c r="L955" s="385"/>
      <c r="M955" s="385"/>
      <c r="N955" s="385"/>
      <c r="O955" s="385"/>
      <c r="P955" s="385"/>
      <c r="Q955" s="385"/>
      <c r="R955" s="385"/>
      <c r="S955" s="385"/>
      <c r="T955" s="385"/>
      <c r="U955" s="385"/>
      <c r="V955" s="385"/>
      <c r="W955" s="385"/>
      <c r="X955" s="385"/>
      <c r="Y955" s="385"/>
      <c r="Z955" s="385"/>
    </row>
    <row r="956" spans="1:26" ht="12.75" customHeight="1">
      <c r="A956" s="385"/>
      <c r="B956" s="385"/>
      <c r="C956" s="475"/>
      <c r="D956" s="385"/>
      <c r="E956" s="385"/>
      <c r="F956" s="385"/>
      <c r="G956" s="385"/>
      <c r="H956" s="385"/>
      <c r="I956" s="385"/>
      <c r="J956" s="385"/>
      <c r="K956" s="385"/>
      <c r="L956" s="385"/>
      <c r="M956" s="385"/>
      <c r="N956" s="385"/>
      <c r="O956" s="385"/>
      <c r="P956" s="385"/>
      <c r="Q956" s="385"/>
      <c r="R956" s="385"/>
      <c r="S956" s="385"/>
      <c r="T956" s="385"/>
      <c r="U956" s="385"/>
      <c r="V956" s="385"/>
      <c r="W956" s="385"/>
      <c r="X956" s="385"/>
      <c r="Y956" s="385"/>
      <c r="Z956" s="385"/>
    </row>
    <row r="957" spans="1:26" ht="12.75" customHeight="1">
      <c r="A957" s="385"/>
      <c r="B957" s="385"/>
      <c r="C957" s="475"/>
      <c r="D957" s="385"/>
      <c r="E957" s="385"/>
      <c r="F957" s="385"/>
      <c r="G957" s="385"/>
      <c r="H957" s="385"/>
      <c r="I957" s="385"/>
      <c r="J957" s="385"/>
      <c r="K957" s="385"/>
      <c r="L957" s="385"/>
      <c r="M957" s="385"/>
      <c r="N957" s="385"/>
      <c r="O957" s="385"/>
      <c r="P957" s="385"/>
      <c r="Q957" s="385"/>
      <c r="R957" s="385"/>
      <c r="S957" s="385"/>
      <c r="T957" s="385"/>
      <c r="U957" s="385"/>
      <c r="V957" s="385"/>
      <c r="W957" s="385"/>
      <c r="X957" s="385"/>
      <c r="Y957" s="385"/>
      <c r="Z957" s="385"/>
    </row>
    <row r="958" spans="1:26" ht="12.75" customHeight="1">
      <c r="A958" s="385"/>
      <c r="B958" s="385"/>
      <c r="C958" s="475"/>
      <c r="D958" s="385"/>
      <c r="E958" s="385"/>
      <c r="F958" s="385"/>
      <c r="G958" s="385"/>
      <c r="H958" s="385"/>
      <c r="I958" s="385"/>
      <c r="J958" s="385"/>
      <c r="K958" s="385"/>
      <c r="L958" s="385"/>
      <c r="M958" s="385"/>
      <c r="N958" s="385"/>
      <c r="O958" s="385"/>
      <c r="P958" s="385"/>
      <c r="Q958" s="385"/>
      <c r="R958" s="385"/>
      <c r="S958" s="385"/>
      <c r="T958" s="385"/>
      <c r="U958" s="385"/>
      <c r="V958" s="385"/>
      <c r="W958" s="385"/>
      <c r="X958" s="385"/>
      <c r="Y958" s="385"/>
      <c r="Z958" s="385"/>
    </row>
    <row r="959" spans="1:26" ht="12.75" customHeight="1">
      <c r="A959" s="385"/>
      <c r="B959" s="385"/>
      <c r="C959" s="475"/>
      <c r="D959" s="385"/>
      <c r="E959" s="385"/>
      <c r="F959" s="385"/>
      <c r="G959" s="385"/>
      <c r="H959" s="385"/>
      <c r="I959" s="385"/>
      <c r="J959" s="385"/>
      <c r="K959" s="385"/>
      <c r="L959" s="385"/>
      <c r="M959" s="385"/>
      <c r="N959" s="385"/>
      <c r="O959" s="385"/>
      <c r="P959" s="385"/>
      <c r="Q959" s="385"/>
      <c r="R959" s="385"/>
      <c r="S959" s="385"/>
      <c r="T959" s="385"/>
      <c r="U959" s="385"/>
      <c r="V959" s="385"/>
      <c r="W959" s="385"/>
      <c r="X959" s="385"/>
      <c r="Y959" s="385"/>
      <c r="Z959" s="385"/>
    </row>
    <row r="960" spans="1:26" ht="12.75" customHeight="1">
      <c r="A960" s="385"/>
      <c r="B960" s="385"/>
      <c r="C960" s="475"/>
      <c r="D960" s="385"/>
      <c r="E960" s="385"/>
      <c r="F960" s="385"/>
      <c r="G960" s="385"/>
      <c r="H960" s="385"/>
      <c r="I960" s="385"/>
      <c r="J960" s="385"/>
      <c r="K960" s="385"/>
      <c r="L960" s="385"/>
      <c r="M960" s="385"/>
      <c r="N960" s="385"/>
      <c r="O960" s="385"/>
      <c r="P960" s="385"/>
      <c r="Q960" s="385"/>
      <c r="R960" s="385"/>
      <c r="S960" s="385"/>
      <c r="T960" s="385"/>
      <c r="U960" s="385"/>
      <c r="V960" s="385"/>
      <c r="W960" s="385"/>
      <c r="X960" s="385"/>
      <c r="Y960" s="385"/>
      <c r="Z960" s="385"/>
    </row>
    <row r="961" spans="1:26" ht="12.75" customHeight="1">
      <c r="A961" s="385"/>
      <c r="B961" s="385"/>
      <c r="C961" s="475"/>
      <c r="D961" s="385"/>
      <c r="E961" s="385"/>
      <c r="F961" s="385"/>
      <c r="G961" s="385"/>
      <c r="H961" s="385"/>
      <c r="I961" s="385"/>
      <c r="J961" s="385"/>
      <c r="K961" s="385"/>
      <c r="L961" s="385"/>
      <c r="M961" s="385"/>
      <c r="N961" s="385"/>
      <c r="O961" s="385"/>
      <c r="P961" s="385"/>
      <c r="Q961" s="385"/>
      <c r="R961" s="385"/>
      <c r="S961" s="385"/>
      <c r="T961" s="385"/>
      <c r="U961" s="385"/>
      <c r="V961" s="385"/>
      <c r="W961" s="385"/>
      <c r="X961" s="385"/>
      <c r="Y961" s="385"/>
      <c r="Z961" s="385"/>
    </row>
    <row r="962" spans="1:26" ht="12.75" customHeight="1">
      <c r="A962" s="385"/>
      <c r="B962" s="385"/>
      <c r="C962" s="475"/>
      <c r="D962" s="385"/>
      <c r="E962" s="385"/>
      <c r="F962" s="385"/>
      <c r="G962" s="385"/>
      <c r="H962" s="385"/>
      <c r="I962" s="385"/>
      <c r="J962" s="385"/>
      <c r="K962" s="385"/>
      <c r="L962" s="385"/>
      <c r="M962" s="385"/>
      <c r="N962" s="385"/>
      <c r="O962" s="385"/>
      <c r="P962" s="385"/>
      <c r="Q962" s="385"/>
      <c r="R962" s="385"/>
      <c r="S962" s="385"/>
      <c r="T962" s="385"/>
      <c r="U962" s="385"/>
      <c r="V962" s="385"/>
      <c r="W962" s="385"/>
      <c r="X962" s="385"/>
      <c r="Y962" s="385"/>
      <c r="Z962" s="385"/>
    </row>
    <row r="963" spans="1:26" ht="12.75" customHeight="1">
      <c r="A963" s="385"/>
      <c r="B963" s="385"/>
      <c r="C963" s="475"/>
      <c r="D963" s="385"/>
      <c r="E963" s="385"/>
      <c r="F963" s="385"/>
      <c r="G963" s="385"/>
      <c r="H963" s="385"/>
      <c r="I963" s="385"/>
      <c r="J963" s="385"/>
      <c r="K963" s="385"/>
      <c r="L963" s="385"/>
      <c r="M963" s="385"/>
      <c r="N963" s="385"/>
      <c r="O963" s="385"/>
      <c r="P963" s="385"/>
      <c r="Q963" s="385"/>
      <c r="R963" s="385"/>
      <c r="S963" s="385"/>
      <c r="T963" s="385"/>
      <c r="U963" s="385"/>
      <c r="V963" s="385"/>
      <c r="W963" s="385"/>
      <c r="X963" s="385"/>
      <c r="Y963" s="385"/>
      <c r="Z963" s="385"/>
    </row>
    <row r="964" spans="1:26" ht="12.75" customHeight="1">
      <c r="A964" s="385"/>
      <c r="B964" s="385"/>
      <c r="C964" s="475"/>
      <c r="D964" s="385"/>
      <c r="E964" s="385"/>
      <c r="F964" s="385"/>
      <c r="G964" s="385"/>
      <c r="H964" s="385"/>
      <c r="I964" s="385"/>
      <c r="J964" s="385"/>
      <c r="K964" s="385"/>
      <c r="L964" s="385"/>
      <c r="M964" s="385"/>
      <c r="N964" s="385"/>
      <c r="O964" s="385"/>
      <c r="P964" s="385"/>
      <c r="Q964" s="385"/>
      <c r="R964" s="385"/>
      <c r="S964" s="385"/>
      <c r="T964" s="385"/>
      <c r="U964" s="385"/>
      <c r="V964" s="385"/>
      <c r="W964" s="385"/>
      <c r="X964" s="385"/>
      <c r="Y964" s="385"/>
      <c r="Z964" s="385"/>
    </row>
    <row r="965" spans="1:26" ht="12.75" customHeight="1">
      <c r="A965" s="385"/>
      <c r="B965" s="385"/>
      <c r="C965" s="475"/>
      <c r="D965" s="385"/>
      <c r="E965" s="385"/>
      <c r="F965" s="385"/>
      <c r="G965" s="385"/>
      <c r="H965" s="385"/>
      <c r="I965" s="385"/>
      <c r="J965" s="385"/>
      <c r="K965" s="385"/>
      <c r="L965" s="385"/>
      <c r="M965" s="385"/>
      <c r="N965" s="385"/>
      <c r="O965" s="385"/>
      <c r="P965" s="385"/>
      <c r="Q965" s="385"/>
      <c r="R965" s="385"/>
      <c r="S965" s="385"/>
      <c r="T965" s="385"/>
      <c r="U965" s="385"/>
      <c r="V965" s="385"/>
      <c r="W965" s="385"/>
      <c r="X965" s="385"/>
      <c r="Y965" s="385"/>
      <c r="Z965" s="385"/>
    </row>
    <row r="966" spans="1:26" ht="12.75" customHeight="1">
      <c r="A966" s="385"/>
      <c r="B966" s="385"/>
      <c r="C966" s="475"/>
      <c r="D966" s="385"/>
      <c r="E966" s="385"/>
      <c r="F966" s="385"/>
      <c r="G966" s="385"/>
      <c r="H966" s="385"/>
      <c r="I966" s="385"/>
      <c r="J966" s="385"/>
      <c r="K966" s="385"/>
      <c r="L966" s="385"/>
      <c r="M966" s="385"/>
      <c r="N966" s="385"/>
      <c r="O966" s="385"/>
      <c r="P966" s="385"/>
      <c r="Q966" s="385"/>
      <c r="R966" s="385"/>
      <c r="S966" s="385"/>
      <c r="T966" s="385"/>
      <c r="U966" s="385"/>
      <c r="V966" s="385"/>
      <c r="W966" s="385"/>
      <c r="X966" s="385"/>
      <c r="Y966" s="385"/>
      <c r="Z966" s="385"/>
    </row>
    <row r="967" spans="1:26" ht="12.75" customHeight="1">
      <c r="A967" s="385"/>
      <c r="B967" s="385"/>
      <c r="C967" s="475"/>
      <c r="D967" s="385"/>
      <c r="E967" s="385"/>
      <c r="F967" s="385"/>
      <c r="G967" s="385"/>
      <c r="H967" s="385"/>
      <c r="I967" s="385"/>
      <c r="J967" s="385"/>
      <c r="K967" s="385"/>
      <c r="L967" s="385"/>
      <c r="M967" s="385"/>
      <c r="N967" s="385"/>
      <c r="O967" s="385"/>
      <c r="P967" s="385"/>
      <c r="Q967" s="385"/>
      <c r="R967" s="385"/>
      <c r="S967" s="385"/>
      <c r="T967" s="385"/>
      <c r="U967" s="385"/>
      <c r="V967" s="385"/>
      <c r="W967" s="385"/>
      <c r="X967" s="385"/>
      <c r="Y967" s="385"/>
      <c r="Z967" s="385"/>
    </row>
    <row r="968" spans="1:26" ht="12.75" customHeight="1">
      <c r="A968" s="385"/>
      <c r="B968" s="385"/>
      <c r="C968" s="475"/>
      <c r="D968" s="385"/>
      <c r="E968" s="385"/>
      <c r="F968" s="385"/>
      <c r="G968" s="385"/>
      <c r="H968" s="385"/>
      <c r="I968" s="385"/>
      <c r="J968" s="385"/>
      <c r="K968" s="385"/>
      <c r="L968" s="385"/>
      <c r="M968" s="385"/>
      <c r="N968" s="385"/>
      <c r="O968" s="385"/>
      <c r="P968" s="385"/>
      <c r="Q968" s="385"/>
      <c r="R968" s="385"/>
      <c r="S968" s="385"/>
      <c r="T968" s="385"/>
      <c r="U968" s="385"/>
      <c r="V968" s="385"/>
      <c r="W968" s="385"/>
      <c r="X968" s="385"/>
      <c r="Y968" s="385"/>
      <c r="Z968" s="385"/>
    </row>
    <row r="969" spans="1:26" ht="12.75" customHeight="1">
      <c r="A969" s="385"/>
      <c r="B969" s="385"/>
      <c r="C969" s="475"/>
      <c r="D969" s="385"/>
      <c r="E969" s="385"/>
      <c r="F969" s="385"/>
      <c r="G969" s="385"/>
      <c r="H969" s="385"/>
      <c r="I969" s="385"/>
      <c r="J969" s="385"/>
      <c r="K969" s="385"/>
      <c r="L969" s="385"/>
      <c r="M969" s="385"/>
      <c r="N969" s="385"/>
      <c r="O969" s="385"/>
      <c r="P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</row>
    <row r="970" spans="1:26" ht="12.75" customHeight="1">
      <c r="A970" s="385"/>
      <c r="B970" s="385"/>
      <c r="C970" s="475"/>
      <c r="D970" s="385"/>
      <c r="E970" s="385"/>
      <c r="F970" s="385"/>
      <c r="G970" s="385"/>
      <c r="H970" s="385"/>
      <c r="I970" s="385"/>
      <c r="J970" s="385"/>
      <c r="K970" s="385"/>
      <c r="L970" s="385"/>
      <c r="M970" s="385"/>
      <c r="N970" s="385"/>
      <c r="O970" s="385"/>
      <c r="P970" s="385"/>
      <c r="Q970" s="385"/>
      <c r="R970" s="385"/>
      <c r="S970" s="385"/>
      <c r="T970" s="385"/>
      <c r="U970" s="385"/>
      <c r="V970" s="385"/>
      <c r="W970" s="385"/>
      <c r="X970" s="385"/>
      <c r="Y970" s="385"/>
      <c r="Z970" s="385"/>
    </row>
    <row r="971" spans="1:26" ht="12.75" customHeight="1">
      <c r="A971" s="385"/>
      <c r="B971" s="385"/>
      <c r="C971" s="475"/>
      <c r="D971" s="385"/>
      <c r="E971" s="385"/>
      <c r="F971" s="385"/>
      <c r="G971" s="385"/>
      <c r="H971" s="385"/>
      <c r="I971" s="385"/>
      <c r="J971" s="385"/>
      <c r="K971" s="385"/>
      <c r="L971" s="385"/>
      <c r="M971" s="385"/>
      <c r="N971" s="385"/>
      <c r="O971" s="385"/>
      <c r="P971" s="385"/>
      <c r="Q971" s="385"/>
      <c r="R971" s="385"/>
      <c r="S971" s="385"/>
      <c r="T971" s="385"/>
      <c r="U971" s="385"/>
      <c r="V971" s="385"/>
      <c r="W971" s="385"/>
      <c r="X971" s="385"/>
      <c r="Y971" s="385"/>
      <c r="Z971" s="385"/>
    </row>
    <row r="972" spans="1:26" ht="12.75" customHeight="1">
      <c r="A972" s="385"/>
      <c r="B972" s="385"/>
      <c r="C972" s="475"/>
      <c r="D972" s="385"/>
      <c r="E972" s="385"/>
      <c r="F972" s="385"/>
      <c r="G972" s="385"/>
      <c r="H972" s="385"/>
      <c r="I972" s="385"/>
      <c r="J972" s="385"/>
      <c r="K972" s="385"/>
      <c r="L972" s="385"/>
      <c r="M972" s="385"/>
      <c r="N972" s="385"/>
      <c r="O972" s="385"/>
      <c r="P972" s="385"/>
      <c r="Q972" s="385"/>
      <c r="R972" s="385"/>
      <c r="S972" s="385"/>
      <c r="T972" s="385"/>
      <c r="U972" s="385"/>
      <c r="V972" s="385"/>
      <c r="W972" s="385"/>
      <c r="X972" s="385"/>
      <c r="Y972" s="385"/>
      <c r="Z972" s="385"/>
    </row>
    <row r="973" spans="1:26" ht="12.75" customHeight="1">
      <c r="A973" s="385"/>
      <c r="B973" s="385"/>
      <c r="C973" s="475"/>
      <c r="D973" s="385"/>
      <c r="E973" s="385"/>
      <c r="F973" s="385"/>
      <c r="G973" s="385"/>
      <c r="H973" s="385"/>
      <c r="I973" s="385"/>
      <c r="J973" s="385"/>
      <c r="K973" s="385"/>
      <c r="L973" s="385"/>
      <c r="M973" s="385"/>
      <c r="N973" s="385"/>
      <c r="O973" s="385"/>
      <c r="P973" s="385"/>
      <c r="Q973" s="385"/>
      <c r="R973" s="385"/>
      <c r="S973" s="385"/>
      <c r="T973" s="385"/>
      <c r="U973" s="385"/>
      <c r="V973" s="385"/>
      <c r="W973" s="385"/>
      <c r="X973" s="385"/>
      <c r="Y973" s="385"/>
      <c r="Z973" s="385"/>
    </row>
    <row r="974" spans="1:26" ht="12.75" customHeight="1">
      <c r="A974" s="385"/>
      <c r="B974" s="385"/>
      <c r="C974" s="475"/>
      <c r="D974" s="385"/>
      <c r="E974" s="385"/>
      <c r="F974" s="385"/>
      <c r="G974" s="385"/>
      <c r="H974" s="385"/>
      <c r="I974" s="385"/>
      <c r="J974" s="385"/>
      <c r="K974" s="385"/>
      <c r="L974" s="385"/>
      <c r="M974" s="385"/>
      <c r="N974" s="385"/>
      <c r="O974" s="385"/>
      <c r="P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</row>
    <row r="975" spans="1:26" ht="12.75" customHeight="1">
      <c r="A975" s="385"/>
      <c r="B975" s="385"/>
      <c r="C975" s="475"/>
      <c r="D975" s="385"/>
      <c r="E975" s="385"/>
      <c r="F975" s="385"/>
      <c r="G975" s="385"/>
      <c r="H975" s="385"/>
      <c r="I975" s="385"/>
      <c r="J975" s="385"/>
      <c r="K975" s="385"/>
      <c r="L975" s="385"/>
      <c r="M975" s="385"/>
      <c r="N975" s="385"/>
      <c r="O975" s="385"/>
      <c r="P975" s="385"/>
      <c r="Q975" s="385"/>
      <c r="R975" s="385"/>
      <c r="S975" s="385"/>
      <c r="T975" s="385"/>
      <c r="U975" s="385"/>
      <c r="V975" s="385"/>
      <c r="W975" s="385"/>
      <c r="X975" s="385"/>
      <c r="Y975" s="385"/>
      <c r="Z975" s="385"/>
    </row>
    <row r="976" spans="1:26" ht="12.75" customHeight="1">
      <c r="A976" s="385"/>
      <c r="B976" s="385"/>
      <c r="C976" s="475"/>
      <c r="D976" s="385"/>
      <c r="E976" s="385"/>
      <c r="F976" s="385"/>
      <c r="G976" s="385"/>
      <c r="H976" s="385"/>
      <c r="I976" s="385"/>
      <c r="J976" s="385"/>
      <c r="K976" s="385"/>
      <c r="L976" s="385"/>
      <c r="M976" s="385"/>
      <c r="N976" s="385"/>
      <c r="O976" s="385"/>
      <c r="P976" s="385"/>
      <c r="Q976" s="385"/>
      <c r="R976" s="385"/>
      <c r="S976" s="385"/>
      <c r="T976" s="385"/>
      <c r="U976" s="385"/>
      <c r="V976" s="385"/>
      <c r="W976" s="385"/>
      <c r="X976" s="385"/>
      <c r="Y976" s="385"/>
      <c r="Z976" s="385"/>
    </row>
    <row r="977" spans="1:26" ht="12.75" customHeight="1">
      <c r="A977" s="385"/>
      <c r="B977" s="385"/>
      <c r="C977" s="475"/>
      <c r="D977" s="385"/>
      <c r="E977" s="385"/>
      <c r="F977" s="385"/>
      <c r="G977" s="385"/>
      <c r="H977" s="385"/>
      <c r="I977" s="385"/>
      <c r="J977" s="385"/>
      <c r="K977" s="385"/>
      <c r="L977" s="385"/>
      <c r="M977" s="385"/>
      <c r="N977" s="385"/>
      <c r="O977" s="385"/>
      <c r="P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</row>
    <row r="978" spans="1:26" ht="12.75" customHeight="1">
      <c r="A978" s="385"/>
      <c r="B978" s="385"/>
      <c r="C978" s="475"/>
      <c r="D978" s="385"/>
      <c r="E978" s="385"/>
      <c r="F978" s="385"/>
      <c r="G978" s="385"/>
      <c r="H978" s="385"/>
      <c r="I978" s="385"/>
      <c r="J978" s="385"/>
      <c r="K978" s="385"/>
      <c r="L978" s="385"/>
      <c r="M978" s="385"/>
      <c r="N978" s="385"/>
      <c r="O978" s="385"/>
      <c r="P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</row>
    <row r="979" spans="1:26" ht="12.75" customHeight="1">
      <c r="A979" s="385"/>
      <c r="B979" s="385"/>
      <c r="C979" s="475"/>
      <c r="D979" s="385"/>
      <c r="E979" s="385"/>
      <c r="F979" s="385"/>
      <c r="G979" s="385"/>
      <c r="H979" s="385"/>
      <c r="I979" s="385"/>
      <c r="J979" s="385"/>
      <c r="K979" s="385"/>
      <c r="L979" s="385"/>
      <c r="M979" s="385"/>
      <c r="N979" s="385"/>
      <c r="O979" s="385"/>
      <c r="P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</row>
    <row r="980" spans="1:26" ht="12.75" customHeight="1">
      <c r="A980" s="385"/>
      <c r="B980" s="385"/>
      <c r="C980" s="475"/>
      <c r="D980" s="385"/>
      <c r="E980" s="385"/>
      <c r="F980" s="385"/>
      <c r="G980" s="385"/>
      <c r="H980" s="385"/>
      <c r="I980" s="385"/>
      <c r="J980" s="385"/>
      <c r="K980" s="385"/>
      <c r="L980" s="385"/>
      <c r="M980" s="385"/>
      <c r="N980" s="385"/>
      <c r="O980" s="385"/>
      <c r="P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</row>
    <row r="981" spans="1:26" ht="12.75" customHeight="1">
      <c r="A981" s="385"/>
      <c r="B981" s="385"/>
      <c r="C981" s="475"/>
      <c r="D981" s="385"/>
      <c r="E981" s="385"/>
      <c r="F981" s="385"/>
      <c r="G981" s="385"/>
      <c r="H981" s="385"/>
      <c r="I981" s="385"/>
      <c r="J981" s="385"/>
      <c r="K981" s="385"/>
      <c r="L981" s="385"/>
      <c r="M981" s="385"/>
      <c r="N981" s="385"/>
      <c r="O981" s="385"/>
      <c r="P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</row>
    <row r="982" spans="1:26" ht="12.75" customHeight="1">
      <c r="A982" s="385"/>
      <c r="B982" s="385"/>
      <c r="C982" s="475"/>
      <c r="D982" s="385"/>
      <c r="E982" s="385"/>
      <c r="F982" s="385"/>
      <c r="G982" s="385"/>
      <c r="H982" s="385"/>
      <c r="I982" s="385"/>
      <c r="J982" s="385"/>
      <c r="K982" s="385"/>
      <c r="L982" s="385"/>
      <c r="M982" s="385"/>
      <c r="N982" s="385"/>
      <c r="O982" s="385"/>
      <c r="P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</row>
    <row r="983" spans="1:26" ht="12.75" customHeight="1">
      <c r="A983" s="385"/>
      <c r="B983" s="385"/>
      <c r="C983" s="475"/>
      <c r="D983" s="385"/>
      <c r="E983" s="385"/>
      <c r="F983" s="385"/>
      <c r="G983" s="385"/>
      <c r="H983" s="385"/>
      <c r="I983" s="385"/>
      <c r="J983" s="385"/>
      <c r="K983" s="385"/>
      <c r="L983" s="385"/>
      <c r="M983" s="385"/>
      <c r="N983" s="385"/>
      <c r="O983" s="385"/>
      <c r="P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</row>
    <row r="984" spans="1:26" ht="12.75" customHeight="1">
      <c r="A984" s="385"/>
      <c r="B984" s="385"/>
      <c r="C984" s="475"/>
      <c r="D984" s="385"/>
      <c r="E984" s="385"/>
      <c r="F984" s="385"/>
      <c r="G984" s="385"/>
      <c r="H984" s="385"/>
      <c r="I984" s="385"/>
      <c r="J984" s="385"/>
      <c r="K984" s="385"/>
      <c r="L984" s="385"/>
      <c r="M984" s="385"/>
      <c r="N984" s="385"/>
      <c r="O984" s="385"/>
      <c r="P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</row>
    <row r="985" spans="1:26" ht="12.75" customHeight="1">
      <c r="A985" s="385"/>
      <c r="B985" s="385"/>
      <c r="C985" s="475"/>
      <c r="D985" s="385"/>
      <c r="E985" s="385"/>
      <c r="F985" s="385"/>
      <c r="G985" s="385"/>
      <c r="H985" s="385"/>
      <c r="I985" s="385"/>
      <c r="J985" s="385"/>
      <c r="K985" s="385"/>
      <c r="L985" s="385"/>
      <c r="M985" s="385"/>
      <c r="N985" s="385"/>
      <c r="O985" s="385"/>
      <c r="P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</row>
    <row r="986" spans="1:26" ht="12.75" customHeight="1">
      <c r="A986" s="385"/>
      <c r="B986" s="385"/>
      <c r="C986" s="475"/>
      <c r="D986" s="385"/>
      <c r="E986" s="385"/>
      <c r="F986" s="385"/>
      <c r="G986" s="385"/>
      <c r="H986" s="385"/>
      <c r="I986" s="385"/>
      <c r="J986" s="385"/>
      <c r="K986" s="385"/>
      <c r="L986" s="385"/>
      <c r="M986" s="385"/>
      <c r="N986" s="385"/>
      <c r="O986" s="385"/>
      <c r="P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</row>
    <row r="987" spans="1:26" ht="12.75" customHeight="1">
      <c r="A987" s="385"/>
      <c r="B987" s="385"/>
      <c r="C987" s="475"/>
      <c r="D987" s="385"/>
      <c r="E987" s="385"/>
      <c r="F987" s="385"/>
      <c r="G987" s="385"/>
      <c r="H987" s="385"/>
      <c r="I987" s="385"/>
      <c r="J987" s="385"/>
      <c r="K987" s="385"/>
      <c r="L987" s="385"/>
      <c r="M987" s="385"/>
      <c r="N987" s="385"/>
      <c r="O987" s="385"/>
      <c r="P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</row>
    <row r="988" spans="1:26" ht="12.75" customHeight="1">
      <c r="A988" s="385"/>
      <c r="B988" s="385"/>
      <c r="C988" s="475"/>
      <c r="D988" s="385"/>
      <c r="E988" s="385"/>
      <c r="F988" s="385"/>
      <c r="G988" s="385"/>
      <c r="H988" s="385"/>
      <c r="I988" s="385"/>
      <c r="J988" s="385"/>
      <c r="K988" s="385"/>
      <c r="L988" s="385"/>
      <c r="M988" s="385"/>
      <c r="N988" s="385"/>
      <c r="O988" s="385"/>
      <c r="P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</row>
    <row r="989" spans="1:26" ht="12.75" customHeight="1">
      <c r="A989" s="385"/>
      <c r="B989" s="385"/>
      <c r="C989" s="475"/>
      <c r="D989" s="385"/>
      <c r="E989" s="385"/>
      <c r="F989" s="385"/>
      <c r="G989" s="385"/>
      <c r="H989" s="385"/>
      <c r="I989" s="385"/>
      <c r="J989" s="385"/>
      <c r="K989" s="385"/>
      <c r="L989" s="385"/>
      <c r="M989" s="385"/>
      <c r="N989" s="385"/>
      <c r="O989" s="385"/>
      <c r="P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</row>
    <row r="990" spans="1:26" ht="12.75" customHeight="1">
      <c r="A990" s="385"/>
      <c r="B990" s="385"/>
      <c r="C990" s="475"/>
      <c r="D990" s="385"/>
      <c r="E990" s="385"/>
      <c r="F990" s="385"/>
      <c r="G990" s="385"/>
      <c r="H990" s="385"/>
      <c r="I990" s="385"/>
      <c r="J990" s="385"/>
      <c r="K990" s="385"/>
      <c r="L990" s="385"/>
      <c r="M990" s="385"/>
      <c r="N990" s="385"/>
      <c r="O990" s="385"/>
      <c r="P990" s="385"/>
      <c r="Q990" s="385"/>
      <c r="R990" s="385"/>
      <c r="S990" s="385"/>
      <c r="T990" s="385"/>
      <c r="U990" s="385"/>
      <c r="V990" s="385"/>
      <c r="W990" s="385"/>
      <c r="X990" s="385"/>
      <c r="Y990" s="385"/>
      <c r="Z990" s="385"/>
    </row>
    <row r="991" spans="1:26" ht="12.75" customHeight="1">
      <c r="A991" s="385"/>
      <c r="B991" s="385"/>
      <c r="C991" s="475"/>
      <c r="D991" s="385"/>
      <c r="E991" s="385"/>
      <c r="F991" s="385"/>
      <c r="G991" s="385"/>
      <c r="H991" s="385"/>
      <c r="I991" s="385"/>
      <c r="J991" s="385"/>
      <c r="K991" s="385"/>
      <c r="L991" s="385"/>
      <c r="M991" s="385"/>
      <c r="N991" s="385"/>
      <c r="O991" s="385"/>
      <c r="P991" s="385"/>
      <c r="Q991" s="385"/>
      <c r="R991" s="385"/>
      <c r="S991" s="385"/>
      <c r="T991" s="385"/>
      <c r="U991" s="385"/>
      <c r="V991" s="385"/>
      <c r="W991" s="385"/>
      <c r="X991" s="385"/>
      <c r="Y991" s="385"/>
      <c r="Z991" s="385"/>
    </row>
    <row r="992" spans="1:26" ht="12.75" customHeight="1">
      <c r="A992" s="385"/>
      <c r="B992" s="385"/>
      <c r="C992" s="475"/>
      <c r="D992" s="385"/>
      <c r="E992" s="385"/>
      <c r="F992" s="385"/>
      <c r="G992" s="385"/>
      <c r="H992" s="385"/>
      <c r="I992" s="385"/>
      <c r="J992" s="385"/>
      <c r="K992" s="385"/>
      <c r="L992" s="385"/>
      <c r="M992" s="385"/>
      <c r="N992" s="385"/>
      <c r="O992" s="385"/>
      <c r="P992" s="385"/>
      <c r="Q992" s="385"/>
      <c r="R992" s="385"/>
      <c r="S992" s="385"/>
      <c r="T992" s="385"/>
      <c r="U992" s="385"/>
      <c r="V992" s="385"/>
      <c r="W992" s="385"/>
      <c r="X992" s="385"/>
      <c r="Y992" s="385"/>
      <c r="Z992" s="385"/>
    </row>
    <row r="993" spans="1:26" ht="12.75" customHeight="1">
      <c r="A993" s="385"/>
      <c r="B993" s="385"/>
      <c r="C993" s="475"/>
      <c r="D993" s="385"/>
      <c r="E993" s="385"/>
      <c r="F993" s="385"/>
      <c r="G993" s="385"/>
      <c r="H993" s="385"/>
      <c r="I993" s="385"/>
      <c r="J993" s="385"/>
      <c r="K993" s="385"/>
      <c r="L993" s="385"/>
      <c r="M993" s="385"/>
      <c r="N993" s="385"/>
      <c r="O993" s="385"/>
      <c r="P993" s="385"/>
      <c r="Q993" s="385"/>
      <c r="R993" s="385"/>
      <c r="S993" s="385"/>
      <c r="T993" s="385"/>
      <c r="U993" s="385"/>
      <c r="V993" s="385"/>
      <c r="W993" s="385"/>
      <c r="X993" s="385"/>
      <c r="Y993" s="385"/>
      <c r="Z993" s="385"/>
    </row>
    <row r="994" spans="1:26" ht="12.75" customHeight="1">
      <c r="A994" s="385"/>
      <c r="B994" s="385"/>
      <c r="C994" s="475"/>
      <c r="D994" s="385"/>
      <c r="E994" s="385"/>
      <c r="F994" s="385"/>
      <c r="G994" s="385"/>
      <c r="H994" s="385"/>
      <c r="I994" s="385"/>
      <c r="J994" s="385"/>
      <c r="K994" s="385"/>
      <c r="L994" s="385"/>
      <c r="M994" s="385"/>
      <c r="N994" s="385"/>
      <c r="O994" s="385"/>
      <c r="P994" s="385"/>
      <c r="Q994" s="385"/>
      <c r="R994" s="385"/>
      <c r="S994" s="385"/>
      <c r="T994" s="385"/>
      <c r="U994" s="385"/>
      <c r="V994" s="385"/>
      <c r="W994" s="385"/>
      <c r="X994" s="385"/>
      <c r="Y994" s="385"/>
      <c r="Z994" s="385"/>
    </row>
    <row r="995" spans="1:26" ht="12.75" customHeight="1">
      <c r="A995" s="385"/>
      <c r="B995" s="385"/>
      <c r="C995" s="475"/>
      <c r="D995" s="385"/>
      <c r="E995" s="385"/>
      <c r="F995" s="385"/>
      <c r="G995" s="385"/>
      <c r="H995" s="385"/>
      <c r="I995" s="385"/>
      <c r="J995" s="385"/>
      <c r="K995" s="385"/>
      <c r="L995" s="385"/>
      <c r="M995" s="385"/>
      <c r="N995" s="385"/>
      <c r="O995" s="385"/>
      <c r="P995" s="385"/>
      <c r="Q995" s="385"/>
      <c r="R995" s="385"/>
      <c r="S995" s="385"/>
      <c r="T995" s="385"/>
      <c r="U995" s="385"/>
      <c r="V995" s="385"/>
      <c r="W995" s="385"/>
      <c r="X995" s="385"/>
      <c r="Y995" s="385"/>
      <c r="Z995" s="385"/>
    </row>
    <row r="996" spans="1:26" ht="12.75" customHeight="1">
      <c r="A996" s="385"/>
      <c r="B996" s="385"/>
      <c r="C996" s="475"/>
      <c r="D996" s="385"/>
      <c r="E996" s="385"/>
      <c r="F996" s="385"/>
      <c r="G996" s="385"/>
      <c r="H996" s="385"/>
      <c r="I996" s="385"/>
      <c r="J996" s="385"/>
      <c r="K996" s="385"/>
      <c r="L996" s="385"/>
      <c r="M996" s="385"/>
      <c r="N996" s="385"/>
      <c r="O996" s="385"/>
      <c r="P996" s="385"/>
      <c r="Q996" s="385"/>
      <c r="R996" s="385"/>
      <c r="S996" s="385"/>
      <c r="T996" s="385"/>
      <c r="U996" s="385"/>
      <c r="V996" s="385"/>
      <c r="W996" s="385"/>
      <c r="X996" s="385"/>
      <c r="Y996" s="385"/>
      <c r="Z996" s="385"/>
    </row>
    <row r="997" spans="1:26" ht="12.75" customHeight="1">
      <c r="A997" s="385"/>
      <c r="B997" s="385"/>
      <c r="C997" s="475"/>
      <c r="D997" s="385"/>
      <c r="E997" s="385"/>
      <c r="F997" s="385"/>
      <c r="G997" s="385"/>
      <c r="H997" s="385"/>
      <c r="I997" s="385"/>
      <c r="J997" s="385"/>
      <c r="K997" s="385"/>
      <c r="L997" s="385"/>
      <c r="M997" s="385"/>
      <c r="N997" s="385"/>
      <c r="O997" s="385"/>
      <c r="P997" s="385"/>
      <c r="Q997" s="385"/>
      <c r="R997" s="385"/>
      <c r="S997" s="385"/>
      <c r="T997" s="385"/>
      <c r="U997" s="385"/>
      <c r="V997" s="385"/>
      <c r="W997" s="385"/>
      <c r="X997" s="385"/>
      <c r="Y997" s="385"/>
      <c r="Z997" s="385"/>
    </row>
    <row r="998" spans="1:26" ht="12.75" customHeight="1">
      <c r="A998" s="385"/>
      <c r="B998" s="385"/>
      <c r="C998" s="475"/>
      <c r="D998" s="385"/>
      <c r="E998" s="385"/>
      <c r="F998" s="385"/>
      <c r="G998" s="385"/>
      <c r="H998" s="385"/>
      <c r="I998" s="385"/>
      <c r="J998" s="385"/>
      <c r="K998" s="385"/>
      <c r="L998" s="385"/>
      <c r="M998" s="385"/>
      <c r="N998" s="385"/>
      <c r="O998" s="385"/>
      <c r="P998" s="385"/>
      <c r="Q998" s="385"/>
      <c r="R998" s="385"/>
      <c r="S998" s="385"/>
      <c r="T998" s="385"/>
      <c r="U998" s="385"/>
      <c r="V998" s="385"/>
      <c r="W998" s="385"/>
      <c r="X998" s="385"/>
      <c r="Y998" s="385"/>
      <c r="Z998" s="385"/>
    </row>
    <row r="999" spans="1:26" ht="12.75" customHeight="1">
      <c r="A999" s="385"/>
      <c r="B999" s="385"/>
      <c r="C999" s="475"/>
      <c r="D999" s="385"/>
      <c r="E999" s="385"/>
      <c r="F999" s="385"/>
      <c r="G999" s="385"/>
      <c r="H999" s="385"/>
      <c r="I999" s="385"/>
      <c r="J999" s="385"/>
      <c r="K999" s="385"/>
      <c r="L999" s="385"/>
      <c r="M999" s="385"/>
      <c r="N999" s="385"/>
      <c r="O999" s="385"/>
      <c r="P999" s="385"/>
      <c r="Q999" s="385"/>
      <c r="R999" s="385"/>
      <c r="S999" s="385"/>
      <c r="T999" s="385"/>
      <c r="U999" s="385"/>
      <c r="V999" s="385"/>
      <c r="W999" s="385"/>
      <c r="X999" s="385"/>
      <c r="Y999" s="385"/>
      <c r="Z999" s="385"/>
    </row>
    <row r="1000" spans="1:26" ht="12.75" customHeight="1">
      <c r="A1000" s="385"/>
      <c r="B1000" s="385"/>
      <c r="C1000" s="475"/>
      <c r="D1000" s="385"/>
      <c r="E1000" s="385"/>
      <c r="F1000" s="385"/>
      <c r="G1000" s="385"/>
      <c r="H1000" s="385"/>
      <c r="I1000" s="385"/>
      <c r="J1000" s="385"/>
      <c r="K1000" s="385"/>
      <c r="L1000" s="385"/>
      <c r="M1000" s="385"/>
      <c r="N1000" s="385"/>
      <c r="O1000" s="385"/>
      <c r="P1000" s="385"/>
      <c r="Q1000" s="385"/>
      <c r="R1000" s="385"/>
      <c r="S1000" s="385"/>
      <c r="T1000" s="385"/>
      <c r="U1000" s="385"/>
      <c r="V1000" s="385"/>
      <c r="W1000" s="385"/>
      <c r="X1000" s="385"/>
      <c r="Y1000" s="385"/>
      <c r="Z1000" s="385"/>
    </row>
  </sheetData>
  <mergeCells count="4">
    <mergeCell ref="A1:D1"/>
    <mergeCell ref="A2:D2"/>
    <mergeCell ref="A4:B5"/>
    <mergeCell ref="D4:D5"/>
  </mergeCells>
  <conditionalFormatting sqref="C20:D21 C26:D26 C29:D30 C34:D37 D44:D47 C42 C45:C47">
    <cfRule type="cellIs" dxfId="288" priority="1" operator="lessThan">
      <formula>0</formula>
    </cfRule>
  </conditionalFormatting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J1000"/>
  <sheetViews>
    <sheetView workbookViewId="0">
      <selection activeCell="E3" sqref="E3:J3"/>
    </sheetView>
  </sheetViews>
  <sheetFormatPr defaultColWidth="12.625" defaultRowHeight="15" customHeight="1"/>
  <cols>
    <col min="1" max="1" width="2.125" customWidth="1"/>
    <col min="2" max="2" width="18.375" customWidth="1"/>
    <col min="3" max="3" width="11.375" customWidth="1"/>
    <col min="4" max="4" width="10.75" customWidth="1"/>
    <col min="5" max="5" width="13.625" customWidth="1"/>
    <col min="6" max="6" width="16" customWidth="1"/>
    <col min="7" max="9" width="10.625" customWidth="1"/>
    <col min="10" max="10" width="10.5" customWidth="1"/>
    <col min="11" max="11" width="9" customWidth="1"/>
    <col min="12" max="12" width="5.75" hidden="1" customWidth="1"/>
    <col min="13" max="13" width="10.625" hidden="1" customWidth="1"/>
    <col min="14" max="14" width="12.125" customWidth="1"/>
    <col min="15" max="15" width="12" customWidth="1"/>
    <col min="16" max="16" width="12.75" customWidth="1"/>
    <col min="17" max="36" width="10.625" customWidth="1"/>
  </cols>
  <sheetData>
    <row r="1" spans="1:36" ht="12.75" customHeight="1">
      <c r="A1" s="888" t="s">
        <v>2449</v>
      </c>
      <c r="B1" s="797"/>
      <c r="C1" s="797"/>
      <c r="D1" s="797"/>
      <c r="E1" s="797"/>
      <c r="F1" s="797"/>
      <c r="G1" s="797"/>
      <c r="H1" s="797"/>
      <c r="I1" s="797"/>
      <c r="J1" s="793"/>
      <c r="K1" s="385"/>
      <c r="L1" s="385"/>
      <c r="M1" s="385"/>
      <c r="N1" s="476"/>
      <c r="O1" s="476"/>
      <c r="P1" s="476"/>
      <c r="Q1" s="476"/>
      <c r="R1" s="476"/>
      <c r="S1" s="476"/>
      <c r="T1" s="476"/>
      <c r="U1" s="476"/>
      <c r="V1" s="476"/>
      <c r="W1" s="476"/>
      <c r="X1" s="476"/>
      <c r="Y1" s="476"/>
      <c r="Z1" s="476"/>
      <c r="AA1" s="476"/>
      <c r="AB1" s="476"/>
      <c r="AC1" s="476"/>
      <c r="AD1" s="476"/>
      <c r="AE1" s="476"/>
      <c r="AF1" s="476"/>
      <c r="AG1" s="476"/>
      <c r="AH1" s="476"/>
      <c r="AI1" s="476"/>
      <c r="AJ1" s="476"/>
    </row>
    <row r="2" spans="1:36" ht="12.75" customHeight="1">
      <c r="A2" s="885" t="s">
        <v>2450</v>
      </c>
      <c r="B2" s="797"/>
      <c r="C2" s="797"/>
      <c r="D2" s="793"/>
      <c r="E2" s="916" t="s">
        <v>2451</v>
      </c>
      <c r="F2" s="797"/>
      <c r="G2" s="797"/>
      <c r="H2" s="797"/>
      <c r="I2" s="797"/>
      <c r="J2" s="793"/>
      <c r="K2" s="385"/>
      <c r="L2" s="385"/>
      <c r="M2" s="385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476"/>
      <c r="AH2" s="476"/>
      <c r="AI2" s="476"/>
      <c r="AJ2" s="476"/>
    </row>
    <row r="3" spans="1:36" ht="12.75" customHeight="1">
      <c r="A3" s="885" t="s">
        <v>2452</v>
      </c>
      <c r="B3" s="797"/>
      <c r="C3" s="797"/>
      <c r="D3" s="793"/>
      <c r="E3" s="917">
        <f>Input!C4</f>
        <v>0</v>
      </c>
      <c r="F3" s="797"/>
      <c r="G3" s="797"/>
      <c r="H3" s="797"/>
      <c r="I3" s="797"/>
      <c r="J3" s="793"/>
      <c r="K3" s="385"/>
      <c r="L3" s="385"/>
      <c r="M3" s="385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476"/>
      <c r="Z3" s="476"/>
      <c r="AA3" s="476"/>
      <c r="AB3" s="476"/>
      <c r="AC3" s="476"/>
      <c r="AD3" s="476"/>
      <c r="AE3" s="476"/>
      <c r="AF3" s="476"/>
      <c r="AG3" s="476"/>
      <c r="AH3" s="476"/>
      <c r="AI3" s="476"/>
      <c r="AJ3" s="476"/>
    </row>
    <row r="4" spans="1:36" ht="14.25" customHeight="1">
      <c r="A4" s="885" t="s">
        <v>2453</v>
      </c>
      <c r="B4" s="797"/>
      <c r="C4" s="797"/>
      <c r="D4" s="793"/>
      <c r="E4" s="918" t="s">
        <v>2454</v>
      </c>
      <c r="F4" s="797"/>
      <c r="G4" s="797"/>
      <c r="H4" s="797"/>
      <c r="I4" s="797"/>
      <c r="J4" s="793"/>
      <c r="K4" s="385"/>
      <c r="L4" s="385"/>
      <c r="M4" s="385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  <c r="AB4" s="476"/>
      <c r="AC4" s="476"/>
      <c r="AD4" s="476"/>
      <c r="AE4" s="476"/>
      <c r="AF4" s="476"/>
      <c r="AG4" s="476"/>
      <c r="AH4" s="476"/>
      <c r="AI4" s="476"/>
      <c r="AJ4" s="476"/>
    </row>
    <row r="5" spans="1:36" ht="12.75" customHeight="1">
      <c r="A5" s="885" t="s">
        <v>681</v>
      </c>
      <c r="B5" s="797"/>
      <c r="C5" s="797"/>
      <c r="D5" s="793"/>
      <c r="E5" s="916"/>
      <c r="F5" s="797"/>
      <c r="G5" s="797"/>
      <c r="H5" s="797"/>
      <c r="I5" s="797"/>
      <c r="J5" s="793"/>
      <c r="K5" s="385"/>
      <c r="L5" s="385"/>
      <c r="M5" s="385"/>
      <c r="N5" s="476"/>
      <c r="O5" s="476"/>
      <c r="P5" s="476"/>
      <c r="Q5" s="476"/>
      <c r="R5" s="476"/>
      <c r="S5" s="476"/>
      <c r="T5" s="476"/>
      <c r="U5" s="476"/>
      <c r="V5" s="476"/>
      <c r="W5" s="476"/>
      <c r="X5" s="476"/>
      <c r="Y5" s="476"/>
      <c r="Z5" s="476"/>
      <c r="AA5" s="476"/>
      <c r="AB5" s="476"/>
      <c r="AC5" s="476"/>
      <c r="AD5" s="476"/>
      <c r="AE5" s="476"/>
      <c r="AF5" s="476"/>
      <c r="AG5" s="476"/>
      <c r="AH5" s="476"/>
      <c r="AI5" s="476"/>
      <c r="AJ5" s="476"/>
    </row>
    <row r="6" spans="1:36" ht="15.75" customHeight="1">
      <c r="A6" s="885" t="s">
        <v>2455</v>
      </c>
      <c r="B6" s="797"/>
      <c r="C6" s="797"/>
      <c r="D6" s="793"/>
      <c r="E6" s="919"/>
      <c r="F6" s="797"/>
      <c r="G6" s="797"/>
      <c r="H6" s="797"/>
      <c r="I6" s="797"/>
      <c r="J6" s="793"/>
      <c r="K6" s="385"/>
      <c r="L6" s="385"/>
      <c r="M6" s="385"/>
      <c r="N6" s="476"/>
      <c r="O6" s="476"/>
      <c r="P6" s="476"/>
      <c r="Q6" s="476"/>
      <c r="R6" s="476"/>
      <c r="S6" s="476"/>
      <c r="T6" s="476"/>
      <c r="U6" s="476"/>
      <c r="V6" s="476"/>
      <c r="W6" s="476"/>
      <c r="X6" s="476"/>
      <c r="Y6" s="476"/>
      <c r="Z6" s="476"/>
      <c r="AA6" s="476"/>
      <c r="AB6" s="476"/>
      <c r="AC6" s="476"/>
      <c r="AD6" s="476"/>
      <c r="AE6" s="476"/>
      <c r="AF6" s="476"/>
      <c r="AG6" s="476"/>
      <c r="AH6" s="476"/>
      <c r="AI6" s="476"/>
      <c r="AJ6" s="476"/>
    </row>
    <row r="7" spans="1:36" ht="14.25" customHeight="1">
      <c r="A7" s="885" t="s">
        <v>2456</v>
      </c>
      <c r="B7" s="797"/>
      <c r="C7" s="797"/>
      <c r="D7" s="793"/>
      <c r="E7" s="920">
        <v>0</v>
      </c>
      <c r="F7" s="797"/>
      <c r="G7" s="797"/>
      <c r="H7" s="797"/>
      <c r="I7" s="797"/>
      <c r="J7" s="793"/>
      <c r="K7" s="385"/>
      <c r="L7" s="385"/>
      <c r="M7" s="385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  <c r="AB7" s="476"/>
      <c r="AC7" s="476"/>
      <c r="AD7" s="476"/>
      <c r="AE7" s="476"/>
      <c r="AF7" s="476"/>
      <c r="AG7" s="476"/>
      <c r="AH7" s="476"/>
      <c r="AI7" s="476"/>
      <c r="AJ7" s="476"/>
    </row>
    <row r="8" spans="1:36" ht="12.75" customHeight="1">
      <c r="A8" s="885" t="s">
        <v>142</v>
      </c>
      <c r="B8" s="797"/>
      <c r="C8" s="797"/>
      <c r="D8" s="793"/>
      <c r="E8" s="920" t="s">
        <v>34</v>
      </c>
      <c r="F8" s="797"/>
      <c r="G8" s="797"/>
      <c r="H8" s="797"/>
      <c r="I8" s="797"/>
      <c r="J8" s="793"/>
      <c r="K8" s="385"/>
      <c r="L8" s="385"/>
      <c r="M8" s="385"/>
      <c r="N8" s="476"/>
      <c r="O8" s="476"/>
      <c r="P8" s="476"/>
      <c r="Q8" s="476"/>
      <c r="R8" s="476"/>
      <c r="S8" s="476"/>
      <c r="T8" s="476"/>
      <c r="U8" s="476"/>
      <c r="V8" s="476"/>
      <c r="W8" s="476"/>
      <c r="X8" s="476"/>
      <c r="Y8" s="476"/>
      <c r="Z8" s="476"/>
      <c r="AA8" s="476"/>
      <c r="AB8" s="476"/>
      <c r="AC8" s="476"/>
      <c r="AD8" s="476"/>
      <c r="AE8" s="476"/>
      <c r="AF8" s="476"/>
      <c r="AG8" s="476"/>
      <c r="AH8" s="476"/>
      <c r="AI8" s="476"/>
      <c r="AJ8" s="476"/>
    </row>
    <row r="9" spans="1:36" ht="12.75" customHeight="1">
      <c r="A9" s="888" t="s">
        <v>2457</v>
      </c>
      <c r="B9" s="797"/>
      <c r="C9" s="797"/>
      <c r="D9" s="797"/>
      <c r="E9" s="797"/>
      <c r="F9" s="797"/>
      <c r="G9" s="797"/>
      <c r="H9" s="797"/>
      <c r="I9" s="797"/>
      <c r="J9" s="793"/>
      <c r="K9" s="385"/>
      <c r="L9" s="385"/>
      <c r="M9" s="385"/>
      <c r="N9" s="476"/>
      <c r="O9" s="476"/>
      <c r="P9" s="476"/>
      <c r="Q9" s="476"/>
      <c r="R9" s="476"/>
      <c r="S9" s="476"/>
      <c r="T9" s="476"/>
      <c r="U9" s="476"/>
      <c r="V9" s="476"/>
      <c r="W9" s="476"/>
      <c r="X9" s="476"/>
      <c r="Y9" s="476"/>
      <c r="Z9" s="476"/>
      <c r="AA9" s="476"/>
      <c r="AB9" s="476"/>
      <c r="AC9" s="476"/>
      <c r="AD9" s="476"/>
      <c r="AE9" s="476"/>
      <c r="AF9" s="476"/>
      <c r="AG9" s="476"/>
      <c r="AH9" s="476"/>
      <c r="AI9" s="476"/>
      <c r="AJ9" s="476"/>
    </row>
    <row r="10" spans="1:36" ht="12.75" customHeight="1">
      <c r="A10" s="885" t="s">
        <v>2458</v>
      </c>
      <c r="B10" s="797"/>
      <c r="C10" s="797"/>
      <c r="D10" s="793"/>
      <c r="E10" s="921">
        <f>IF(E8="BIL-Audit",FOIR!D47,IF(E8="BIL-ITR",FOIR!D94,IF(E8="HL Surrogate",FOIR!G256,FOIR!G364)))</f>
        <v>0</v>
      </c>
      <c r="F10" s="797"/>
      <c r="G10" s="797"/>
      <c r="H10" s="797"/>
      <c r="I10" s="797"/>
      <c r="J10" s="793"/>
      <c r="K10" s="385"/>
      <c r="L10" s="385"/>
      <c r="M10" s="385"/>
      <c r="N10" s="476"/>
      <c r="O10" s="476"/>
      <c r="P10" s="476"/>
      <c r="Q10" s="476"/>
      <c r="R10" s="476"/>
      <c r="S10" s="476"/>
      <c r="T10" s="476"/>
      <c r="U10" s="476"/>
      <c r="V10" s="476"/>
      <c r="W10" s="476"/>
      <c r="X10" s="476"/>
      <c r="Y10" s="476"/>
      <c r="Z10" s="476"/>
      <c r="AA10" s="476"/>
      <c r="AB10" s="476"/>
      <c r="AC10" s="476"/>
      <c r="AD10" s="476"/>
      <c r="AE10" s="476"/>
      <c r="AF10" s="476"/>
      <c r="AG10" s="476"/>
      <c r="AH10" s="476"/>
      <c r="AI10" s="476"/>
      <c r="AJ10" s="476"/>
    </row>
    <row r="11" spans="1:36" ht="12.75" customHeight="1">
      <c r="A11" s="888" t="s">
        <v>2459</v>
      </c>
      <c r="B11" s="797"/>
      <c r="C11" s="797"/>
      <c r="D11" s="797"/>
      <c r="E11" s="797"/>
      <c r="F11" s="797"/>
      <c r="G11" s="797"/>
      <c r="H11" s="797"/>
      <c r="I11" s="797"/>
      <c r="J11" s="793"/>
      <c r="K11" s="385"/>
      <c r="L11" s="385"/>
      <c r="M11" s="385"/>
      <c r="N11" s="476"/>
      <c r="O11" s="476"/>
      <c r="P11" s="476"/>
      <c r="Q11" s="476"/>
      <c r="R11" s="476"/>
      <c r="S11" s="476"/>
      <c r="T11" s="476"/>
      <c r="U11" s="476"/>
      <c r="V11" s="476"/>
      <c r="W11" s="476"/>
      <c r="X11" s="476"/>
      <c r="Y11" s="476"/>
      <c r="Z11" s="476"/>
      <c r="AA11" s="476"/>
      <c r="AB11" s="476"/>
      <c r="AC11" s="476"/>
      <c r="AD11" s="476"/>
      <c r="AE11" s="476"/>
      <c r="AF11" s="476"/>
      <c r="AG11" s="476"/>
      <c r="AH11" s="476"/>
      <c r="AI11" s="476"/>
      <c r="AJ11" s="476"/>
    </row>
    <row r="12" spans="1:36" ht="12.75" customHeight="1">
      <c r="A12" s="885" t="s">
        <v>490</v>
      </c>
      <c r="B12" s="797"/>
      <c r="C12" s="797"/>
      <c r="D12" s="793"/>
      <c r="E12" s="913" t="s">
        <v>2460</v>
      </c>
      <c r="F12" s="797"/>
      <c r="G12" s="793"/>
      <c r="H12" s="913" t="s">
        <v>2461</v>
      </c>
      <c r="I12" s="797"/>
      <c r="J12" s="793"/>
      <c r="K12" s="385"/>
      <c r="L12" s="385"/>
      <c r="M12" s="385"/>
      <c r="N12" s="476"/>
      <c r="O12" s="476"/>
      <c r="P12" s="476"/>
      <c r="Q12" s="476"/>
      <c r="R12" s="476"/>
      <c r="S12" s="476"/>
      <c r="T12" s="476"/>
      <c r="U12" s="476"/>
      <c r="V12" s="476"/>
      <c r="W12" s="476"/>
      <c r="X12" s="476"/>
      <c r="Y12" s="476"/>
      <c r="Z12" s="476"/>
      <c r="AA12" s="476"/>
      <c r="AB12" s="476"/>
      <c r="AC12" s="476"/>
      <c r="AD12" s="476"/>
      <c r="AE12" s="476"/>
      <c r="AF12" s="476"/>
      <c r="AG12" s="476"/>
      <c r="AH12" s="476"/>
      <c r="AI12" s="476"/>
      <c r="AJ12" s="476"/>
    </row>
    <row r="13" spans="1:36" ht="12.75" customHeight="1">
      <c r="A13" s="885" t="s">
        <v>2462</v>
      </c>
      <c r="B13" s="797"/>
      <c r="C13" s="797"/>
      <c r="D13" s="793"/>
      <c r="E13" s="922">
        <f>+I27/6</f>
        <v>0</v>
      </c>
      <c r="F13" s="797"/>
      <c r="G13" s="793"/>
      <c r="H13" s="923" t="e">
        <f>+E13/E10</f>
        <v>#DIV/0!</v>
      </c>
      <c r="I13" s="797"/>
      <c r="J13" s="793"/>
      <c r="K13" s="385"/>
      <c r="L13" s="385"/>
      <c r="M13" s="385"/>
      <c r="N13" s="476"/>
      <c r="O13" s="476"/>
      <c r="P13" s="476"/>
      <c r="Q13" s="476"/>
      <c r="R13" s="476"/>
      <c r="S13" s="476"/>
      <c r="T13" s="476"/>
      <c r="U13" s="476"/>
      <c r="V13" s="476"/>
      <c r="W13" s="476"/>
      <c r="X13" s="476"/>
      <c r="Y13" s="476"/>
      <c r="Z13" s="476"/>
      <c r="AA13" s="476"/>
      <c r="AB13" s="476"/>
      <c r="AC13" s="476"/>
      <c r="AD13" s="476"/>
      <c r="AE13" s="476"/>
      <c r="AF13" s="476"/>
      <c r="AG13" s="476"/>
      <c r="AH13" s="476"/>
      <c r="AI13" s="476"/>
      <c r="AJ13" s="476"/>
    </row>
    <row r="14" spans="1:36" ht="12.75" customHeight="1">
      <c r="A14" s="885" t="s">
        <v>2463</v>
      </c>
      <c r="B14" s="797"/>
      <c r="C14" s="797"/>
      <c r="D14" s="793"/>
      <c r="E14" s="922">
        <f>+C36/6</f>
        <v>0</v>
      </c>
      <c r="F14" s="797"/>
      <c r="G14" s="793"/>
      <c r="H14" s="923" t="e">
        <f>+E14/E10</f>
        <v>#DIV/0!</v>
      </c>
      <c r="I14" s="797"/>
      <c r="J14" s="793"/>
      <c r="K14" s="385"/>
      <c r="L14" s="385"/>
      <c r="M14" s="385"/>
      <c r="N14" s="476"/>
      <c r="O14" s="476"/>
      <c r="P14" s="476"/>
      <c r="Q14" s="476"/>
      <c r="R14" s="476"/>
      <c r="S14" s="476"/>
      <c r="T14" s="476"/>
      <c r="U14" s="476"/>
      <c r="V14" s="476"/>
      <c r="W14" s="476"/>
      <c r="X14" s="476"/>
      <c r="Y14" s="476"/>
      <c r="Z14" s="476"/>
      <c r="AA14" s="476"/>
      <c r="AB14" s="476"/>
      <c r="AC14" s="476"/>
      <c r="AD14" s="476"/>
      <c r="AE14" s="476"/>
      <c r="AF14" s="476"/>
      <c r="AG14" s="476"/>
      <c r="AH14" s="476"/>
      <c r="AI14" s="476"/>
      <c r="AJ14" s="476"/>
    </row>
    <row r="15" spans="1:36" ht="12.75" customHeight="1">
      <c r="A15" s="885" t="s">
        <v>2464</v>
      </c>
      <c r="B15" s="797"/>
      <c r="C15" s="797"/>
      <c r="D15" s="793"/>
      <c r="E15" s="922">
        <f>+C36</f>
        <v>0</v>
      </c>
      <c r="F15" s="797"/>
      <c r="G15" s="797"/>
      <c r="H15" s="797"/>
      <c r="I15" s="797"/>
      <c r="J15" s="793"/>
      <c r="K15" s="385"/>
      <c r="L15" s="385"/>
      <c r="M15" s="385"/>
      <c r="N15" s="476"/>
      <c r="O15" s="476"/>
      <c r="P15" s="476"/>
      <c r="Q15" s="476"/>
      <c r="R15" s="476"/>
      <c r="S15" s="476"/>
      <c r="T15" s="476"/>
      <c r="U15" s="476"/>
      <c r="V15" s="476"/>
      <c r="W15" s="476"/>
      <c r="X15" s="476"/>
      <c r="Y15" s="476"/>
      <c r="Z15" s="476"/>
      <c r="AA15" s="476"/>
      <c r="AB15" s="476"/>
      <c r="AC15" s="476"/>
      <c r="AD15" s="476"/>
      <c r="AE15" s="476"/>
      <c r="AF15" s="476"/>
      <c r="AG15" s="476"/>
      <c r="AH15" s="476"/>
      <c r="AI15" s="476"/>
      <c r="AJ15" s="476"/>
    </row>
    <row r="16" spans="1:36" ht="25.5" customHeight="1">
      <c r="A16" s="924" t="s">
        <v>2465</v>
      </c>
      <c r="B16" s="925"/>
      <c r="C16" s="928" t="s">
        <v>2466</v>
      </c>
      <c r="D16" s="793"/>
      <c r="E16" s="477" t="s">
        <v>2467</v>
      </c>
      <c r="F16" s="477" t="s">
        <v>2461</v>
      </c>
      <c r="G16" s="913" t="s">
        <v>2466</v>
      </c>
      <c r="H16" s="793"/>
      <c r="I16" s="477" t="s">
        <v>2467</v>
      </c>
      <c r="J16" s="477" t="s">
        <v>2461</v>
      </c>
      <c r="K16" s="385"/>
      <c r="L16" s="385"/>
      <c r="M16" s="385"/>
      <c r="N16" s="476"/>
      <c r="O16" s="476"/>
      <c r="P16" s="476"/>
      <c r="Q16" s="476"/>
      <c r="R16" s="476"/>
      <c r="S16" s="476"/>
      <c r="T16" s="476"/>
      <c r="U16" s="476"/>
      <c r="V16" s="476"/>
      <c r="W16" s="476"/>
      <c r="X16" s="476"/>
      <c r="Y16" s="476"/>
      <c r="Z16" s="476"/>
      <c r="AA16" s="476"/>
      <c r="AB16" s="476"/>
      <c r="AC16" s="476"/>
      <c r="AD16" s="476"/>
      <c r="AE16" s="476"/>
      <c r="AF16" s="476"/>
      <c r="AG16" s="476"/>
      <c r="AH16" s="476"/>
      <c r="AI16" s="476"/>
      <c r="AJ16" s="476"/>
    </row>
    <row r="17" spans="1:36" ht="12.75" customHeight="1">
      <c r="A17" s="926"/>
      <c r="B17" s="927"/>
      <c r="C17" s="928" t="s">
        <v>2468</v>
      </c>
      <c r="D17" s="793"/>
      <c r="E17" s="477">
        <f>SUM(I21:I23)/3</f>
        <v>0</v>
      </c>
      <c r="F17" s="478" t="e">
        <f>+E17/E10</f>
        <v>#DIV/0!</v>
      </c>
      <c r="G17" s="913" t="s">
        <v>2469</v>
      </c>
      <c r="H17" s="793"/>
      <c r="I17" s="477">
        <f>SUM(I24:I26)/3</f>
        <v>0</v>
      </c>
      <c r="J17" s="478" t="e">
        <f>+I17/E10</f>
        <v>#DIV/0!</v>
      </c>
      <c r="K17" s="385"/>
      <c r="L17" s="385"/>
      <c r="M17" s="385"/>
      <c r="N17" s="476"/>
      <c r="O17" s="476"/>
      <c r="P17" s="476"/>
      <c r="Q17" s="476"/>
      <c r="R17" s="476"/>
      <c r="S17" s="476"/>
      <c r="T17" s="476"/>
      <c r="U17" s="476"/>
      <c r="V17" s="476"/>
      <c r="W17" s="476"/>
      <c r="X17" s="476"/>
      <c r="Y17" s="476"/>
      <c r="Z17" s="476"/>
      <c r="AA17" s="476"/>
      <c r="AB17" s="476"/>
      <c r="AC17" s="476"/>
      <c r="AD17" s="476"/>
      <c r="AE17" s="476"/>
      <c r="AF17" s="476"/>
      <c r="AG17" s="476"/>
      <c r="AH17" s="476"/>
      <c r="AI17" s="476"/>
      <c r="AJ17" s="476"/>
    </row>
    <row r="18" spans="1:36" ht="12.75" customHeight="1">
      <c r="A18" s="885" t="s">
        <v>2470</v>
      </c>
      <c r="B18" s="793"/>
      <c r="C18" s="479" t="s">
        <v>2471</v>
      </c>
      <c r="D18" s="480" t="e">
        <f>F36/I36</f>
        <v>#DIV/0!</v>
      </c>
      <c r="E18" s="915" t="s">
        <v>2472</v>
      </c>
      <c r="F18" s="793"/>
      <c r="G18" s="477">
        <f>SUM(F33:F35)</f>
        <v>0</v>
      </c>
      <c r="H18" s="480" t="s">
        <v>2473</v>
      </c>
      <c r="I18" s="928">
        <f>IF(I36&lt;100,0,1)</f>
        <v>0</v>
      </c>
      <c r="J18" s="793"/>
      <c r="K18" s="481"/>
      <c r="L18" s="481">
        <f>552037.43</f>
        <v>552037.43000000005</v>
      </c>
      <c r="M18" s="481"/>
      <c r="N18" s="482"/>
      <c r="O18" s="482"/>
      <c r="P18" s="482"/>
      <c r="Q18" s="482"/>
      <c r="R18" s="482"/>
      <c r="S18" s="482"/>
      <c r="T18" s="482"/>
      <c r="U18" s="482"/>
      <c r="V18" s="482"/>
      <c r="W18" s="482"/>
      <c r="X18" s="482"/>
      <c r="Y18" s="482"/>
      <c r="Z18" s="482"/>
      <c r="AA18" s="482"/>
      <c r="AB18" s="482"/>
      <c r="AC18" s="482"/>
      <c r="AD18" s="482"/>
      <c r="AE18" s="482"/>
      <c r="AF18" s="482"/>
      <c r="AG18" s="482"/>
      <c r="AH18" s="482"/>
      <c r="AI18" s="482"/>
      <c r="AJ18" s="482"/>
    </row>
    <row r="19" spans="1:36" ht="12.75" customHeight="1">
      <c r="A19" s="888" t="s">
        <v>2474</v>
      </c>
      <c r="B19" s="797"/>
      <c r="C19" s="797"/>
      <c r="D19" s="797"/>
      <c r="E19" s="797"/>
      <c r="F19" s="797"/>
      <c r="G19" s="797"/>
      <c r="H19" s="797"/>
      <c r="I19" s="797"/>
      <c r="J19" s="793"/>
      <c r="K19" s="385"/>
      <c r="L19" s="385">
        <f>182300</f>
        <v>182300</v>
      </c>
      <c r="M19" s="385"/>
      <c r="N19" s="476"/>
      <c r="O19" s="476"/>
      <c r="P19" s="476"/>
      <c r="Q19" s="476"/>
      <c r="R19" s="476"/>
      <c r="S19" s="476"/>
      <c r="T19" s="476"/>
      <c r="U19" s="476"/>
      <c r="V19" s="476"/>
      <c r="W19" s="476"/>
      <c r="X19" s="476"/>
      <c r="Y19" s="476"/>
      <c r="Z19" s="476"/>
      <c r="AA19" s="476"/>
      <c r="AB19" s="476"/>
      <c r="AC19" s="476"/>
      <c r="AD19" s="476"/>
      <c r="AE19" s="476"/>
      <c r="AF19" s="476"/>
      <c r="AG19" s="476"/>
      <c r="AH19" s="476"/>
      <c r="AI19" s="476"/>
      <c r="AJ19" s="476"/>
    </row>
    <row r="20" spans="1:36" ht="56.25" customHeight="1">
      <c r="A20" s="929" t="s">
        <v>2475</v>
      </c>
      <c r="B20" s="793"/>
      <c r="C20" s="483" t="s">
        <v>2476</v>
      </c>
      <c r="D20" s="483" t="s">
        <v>2477</v>
      </c>
      <c r="E20" s="483" t="s">
        <v>2478</v>
      </c>
      <c r="F20" s="483" t="s">
        <v>2477</v>
      </c>
      <c r="G20" s="483" t="s">
        <v>2479</v>
      </c>
      <c r="H20" s="483" t="s">
        <v>2477</v>
      </c>
      <c r="I20" s="483" t="s">
        <v>2480</v>
      </c>
      <c r="J20" s="483" t="s">
        <v>2461</v>
      </c>
      <c r="K20" s="385"/>
      <c r="L20" s="385"/>
      <c r="M20" s="385"/>
      <c r="N20" s="484" t="s">
        <v>2481</v>
      </c>
      <c r="O20" s="484" t="s">
        <v>2482</v>
      </c>
      <c r="P20" s="484" t="s">
        <v>2483</v>
      </c>
      <c r="Q20" s="476"/>
      <c r="R20" s="476"/>
      <c r="S20" s="476"/>
      <c r="T20" s="476"/>
      <c r="U20" s="476"/>
      <c r="V20" s="476"/>
      <c r="W20" s="476"/>
      <c r="X20" s="476"/>
      <c r="Y20" s="476"/>
      <c r="Z20" s="476"/>
      <c r="AA20" s="476"/>
      <c r="AB20" s="476"/>
      <c r="AC20" s="476"/>
      <c r="AD20" s="476"/>
      <c r="AE20" s="476"/>
      <c r="AF20" s="476"/>
      <c r="AG20" s="476"/>
      <c r="AH20" s="476"/>
      <c r="AI20" s="476"/>
      <c r="AJ20" s="476"/>
    </row>
    <row r="21" spans="1:36" ht="14.25" customHeight="1">
      <c r="A21" s="909" t="s">
        <v>2484</v>
      </c>
      <c r="B21" s="793"/>
      <c r="C21" s="485"/>
      <c r="D21" s="486">
        <f t="shared" ref="D21:D26" si="0">IF(C21&lt;&gt;0,C21+$E$7,0)</f>
        <v>0</v>
      </c>
      <c r="E21" s="485"/>
      <c r="F21" s="486">
        <f t="shared" ref="F21:F26" si="1">IF(E21&lt;&gt;0,E21+$E$7,0)</f>
        <v>0</v>
      </c>
      <c r="G21" s="485"/>
      <c r="H21" s="486">
        <f t="shared" ref="H21:H26" si="2">IF(G21&lt;&gt;0,G21+$E$7,0)</f>
        <v>0</v>
      </c>
      <c r="I21" s="486">
        <f t="shared" ref="I21:I26" si="3">(D21+F21+H21)/3</f>
        <v>0</v>
      </c>
      <c r="J21" s="17" t="e">
        <f t="shared" ref="J21:J26" si="4">I21/$E$10</f>
        <v>#DIV/0!</v>
      </c>
      <c r="K21" s="385"/>
      <c r="L21" s="385"/>
      <c r="M21" s="385"/>
      <c r="N21" s="487" t="e">
        <f t="shared" ref="N21:N26" si="5">J21+J81+J139+J197+J255</f>
        <v>#DIV/0!</v>
      </c>
      <c r="O21" s="487">
        <f t="shared" ref="O21:O26" si="6">C30+C90+C148+C206+C264</f>
        <v>0</v>
      </c>
      <c r="P21" s="908" t="e">
        <f>C39+C99+C157+C215+C273</f>
        <v>#DIV/0!</v>
      </c>
      <c r="Q21" s="476"/>
      <c r="R21" s="476"/>
      <c r="S21" s="476"/>
      <c r="T21" s="476"/>
      <c r="U21" s="476"/>
      <c r="V21" s="476"/>
      <c r="W21" s="476"/>
      <c r="X21" s="476"/>
      <c r="Y21" s="476"/>
      <c r="Z21" s="476"/>
      <c r="AA21" s="476"/>
      <c r="AB21" s="476"/>
      <c r="AC21" s="476"/>
      <c r="AD21" s="476"/>
      <c r="AE21" s="476"/>
      <c r="AF21" s="476"/>
      <c r="AG21" s="476"/>
      <c r="AH21" s="476"/>
      <c r="AI21" s="476"/>
      <c r="AJ21" s="476"/>
    </row>
    <row r="22" spans="1:36" ht="16.5" customHeight="1">
      <c r="A22" s="909" t="s">
        <v>2485</v>
      </c>
      <c r="B22" s="793"/>
      <c r="C22" s="485"/>
      <c r="D22" s="486">
        <f t="shared" si="0"/>
        <v>0</v>
      </c>
      <c r="E22" s="485"/>
      <c r="F22" s="486">
        <f t="shared" si="1"/>
        <v>0</v>
      </c>
      <c r="G22" s="485"/>
      <c r="H22" s="486">
        <f t="shared" si="2"/>
        <v>0</v>
      </c>
      <c r="I22" s="486">
        <f t="shared" si="3"/>
        <v>0</v>
      </c>
      <c r="J22" s="17" t="e">
        <f t="shared" si="4"/>
        <v>#DIV/0!</v>
      </c>
      <c r="K22" s="385"/>
      <c r="L22" s="385"/>
      <c r="M22" s="385"/>
      <c r="N22" s="487" t="e">
        <f t="shared" si="5"/>
        <v>#DIV/0!</v>
      </c>
      <c r="O22" s="487">
        <f t="shared" si="6"/>
        <v>0</v>
      </c>
      <c r="P22" s="805"/>
      <c r="Q22" s="476"/>
      <c r="R22" s="476"/>
      <c r="S22" s="476"/>
      <c r="T22" s="476"/>
      <c r="U22" s="476"/>
      <c r="V22" s="476"/>
      <c r="W22" s="476"/>
      <c r="X22" s="476"/>
      <c r="Y22" s="476"/>
      <c r="Z22" s="476"/>
      <c r="AA22" s="476"/>
      <c r="AB22" s="476"/>
      <c r="AC22" s="476"/>
      <c r="AD22" s="476"/>
      <c r="AE22" s="476"/>
      <c r="AF22" s="476"/>
      <c r="AG22" s="476"/>
      <c r="AH22" s="476"/>
      <c r="AI22" s="476"/>
      <c r="AJ22" s="476"/>
    </row>
    <row r="23" spans="1:36" ht="12.75" customHeight="1">
      <c r="A23" s="909" t="s">
        <v>2486</v>
      </c>
      <c r="B23" s="793"/>
      <c r="C23" s="485"/>
      <c r="D23" s="486">
        <f t="shared" si="0"/>
        <v>0</v>
      </c>
      <c r="E23" s="485"/>
      <c r="F23" s="486">
        <f t="shared" si="1"/>
        <v>0</v>
      </c>
      <c r="G23" s="485"/>
      <c r="H23" s="486">
        <f t="shared" si="2"/>
        <v>0</v>
      </c>
      <c r="I23" s="486">
        <f t="shared" si="3"/>
        <v>0</v>
      </c>
      <c r="J23" s="17" t="e">
        <f t="shared" si="4"/>
        <v>#DIV/0!</v>
      </c>
      <c r="K23" s="385"/>
      <c r="L23" s="385"/>
      <c r="M23" s="385"/>
      <c r="N23" s="487" t="e">
        <f t="shared" si="5"/>
        <v>#DIV/0!</v>
      </c>
      <c r="O23" s="487">
        <f t="shared" si="6"/>
        <v>0</v>
      </c>
      <c r="P23" s="805"/>
      <c r="Q23" s="476"/>
      <c r="R23" s="476"/>
      <c r="S23" s="476"/>
      <c r="T23" s="476"/>
      <c r="U23" s="476"/>
      <c r="V23" s="476"/>
      <c r="W23" s="476"/>
      <c r="X23" s="476"/>
      <c r="Y23" s="476"/>
      <c r="Z23" s="476"/>
      <c r="AA23" s="476"/>
      <c r="AB23" s="476"/>
      <c r="AC23" s="476"/>
      <c r="AD23" s="476"/>
      <c r="AE23" s="476"/>
      <c r="AF23" s="476"/>
      <c r="AG23" s="476"/>
      <c r="AH23" s="476"/>
      <c r="AI23" s="476"/>
      <c r="AJ23" s="476"/>
    </row>
    <row r="24" spans="1:36" ht="12.75" customHeight="1">
      <c r="A24" s="909" t="s">
        <v>2487</v>
      </c>
      <c r="B24" s="793"/>
      <c r="C24" s="485"/>
      <c r="D24" s="486">
        <f t="shared" si="0"/>
        <v>0</v>
      </c>
      <c r="E24" s="485"/>
      <c r="F24" s="486">
        <f t="shared" si="1"/>
        <v>0</v>
      </c>
      <c r="G24" s="485"/>
      <c r="H24" s="486">
        <f t="shared" si="2"/>
        <v>0</v>
      </c>
      <c r="I24" s="486">
        <f t="shared" si="3"/>
        <v>0</v>
      </c>
      <c r="J24" s="17" t="e">
        <f t="shared" si="4"/>
        <v>#DIV/0!</v>
      </c>
      <c r="K24" s="385"/>
      <c r="L24" s="385"/>
      <c r="M24" s="385"/>
      <c r="N24" s="487" t="e">
        <f t="shared" si="5"/>
        <v>#DIV/0!</v>
      </c>
      <c r="O24" s="487">
        <f t="shared" si="6"/>
        <v>0</v>
      </c>
      <c r="P24" s="805"/>
      <c r="Q24" s="476"/>
      <c r="R24" s="476"/>
      <c r="S24" s="476"/>
      <c r="T24" s="476"/>
      <c r="U24" s="476"/>
      <c r="V24" s="476"/>
      <c r="W24" s="476"/>
      <c r="X24" s="476"/>
      <c r="Y24" s="476"/>
      <c r="Z24" s="476"/>
      <c r="AA24" s="476"/>
      <c r="AB24" s="476"/>
      <c r="AC24" s="476"/>
      <c r="AD24" s="476"/>
      <c r="AE24" s="476"/>
      <c r="AF24" s="476"/>
      <c r="AG24" s="476"/>
      <c r="AH24" s="476"/>
      <c r="AI24" s="476"/>
      <c r="AJ24" s="476"/>
    </row>
    <row r="25" spans="1:36" ht="12.75" customHeight="1">
      <c r="A25" s="909" t="s">
        <v>2488</v>
      </c>
      <c r="B25" s="793"/>
      <c r="C25" s="485"/>
      <c r="D25" s="486">
        <f t="shared" si="0"/>
        <v>0</v>
      </c>
      <c r="E25" s="485"/>
      <c r="F25" s="486">
        <f t="shared" si="1"/>
        <v>0</v>
      </c>
      <c r="G25" s="485"/>
      <c r="H25" s="486">
        <f t="shared" si="2"/>
        <v>0</v>
      </c>
      <c r="I25" s="486">
        <f t="shared" si="3"/>
        <v>0</v>
      </c>
      <c r="J25" s="17" t="e">
        <f t="shared" si="4"/>
        <v>#DIV/0!</v>
      </c>
      <c r="K25" s="385"/>
      <c r="L25" s="385"/>
      <c r="M25" s="385"/>
      <c r="N25" s="487" t="e">
        <f t="shared" si="5"/>
        <v>#DIV/0!</v>
      </c>
      <c r="O25" s="487">
        <f t="shared" si="6"/>
        <v>0</v>
      </c>
      <c r="P25" s="805"/>
      <c r="Q25" s="476"/>
      <c r="R25" s="476"/>
      <c r="S25" s="476"/>
      <c r="T25" s="476"/>
      <c r="U25" s="476"/>
      <c r="V25" s="476"/>
      <c r="W25" s="476"/>
      <c r="X25" s="476"/>
      <c r="Y25" s="476"/>
      <c r="Z25" s="476"/>
      <c r="AA25" s="476"/>
      <c r="AB25" s="476"/>
      <c r="AC25" s="476"/>
      <c r="AD25" s="476"/>
      <c r="AE25" s="476"/>
      <c r="AF25" s="476"/>
      <c r="AG25" s="476"/>
      <c r="AH25" s="476"/>
      <c r="AI25" s="476"/>
      <c r="AJ25" s="476"/>
    </row>
    <row r="26" spans="1:36" ht="12.75" customHeight="1">
      <c r="A26" s="909" t="s">
        <v>2489</v>
      </c>
      <c r="B26" s="793"/>
      <c r="C26" s="485"/>
      <c r="D26" s="486">
        <f t="shared" si="0"/>
        <v>0</v>
      </c>
      <c r="E26" s="485"/>
      <c r="F26" s="486">
        <f t="shared" si="1"/>
        <v>0</v>
      </c>
      <c r="G26" s="485"/>
      <c r="H26" s="486">
        <f t="shared" si="2"/>
        <v>0</v>
      </c>
      <c r="I26" s="486">
        <f t="shared" si="3"/>
        <v>0</v>
      </c>
      <c r="J26" s="17" t="e">
        <f t="shared" si="4"/>
        <v>#DIV/0!</v>
      </c>
      <c r="K26" s="385"/>
      <c r="L26" s="385"/>
      <c r="M26" s="385"/>
      <c r="N26" s="487" t="e">
        <f t="shared" si="5"/>
        <v>#DIV/0!</v>
      </c>
      <c r="O26" s="487">
        <f t="shared" si="6"/>
        <v>0</v>
      </c>
      <c r="P26" s="803"/>
      <c r="Q26" s="476"/>
      <c r="R26" s="476"/>
      <c r="S26" s="476"/>
      <c r="T26" s="476"/>
      <c r="U26" s="476"/>
      <c r="V26" s="476"/>
      <c r="W26" s="476"/>
      <c r="X26" s="476"/>
      <c r="Y26" s="476"/>
      <c r="Z26" s="476"/>
      <c r="AA26" s="476"/>
      <c r="AB26" s="476"/>
      <c r="AC26" s="476"/>
      <c r="AD26" s="476"/>
      <c r="AE26" s="476"/>
      <c r="AF26" s="476"/>
      <c r="AG26" s="476"/>
      <c r="AH26" s="476"/>
      <c r="AI26" s="476"/>
      <c r="AJ26" s="476"/>
    </row>
    <row r="27" spans="1:36" ht="12.75" customHeight="1">
      <c r="A27" s="894" t="s">
        <v>2490</v>
      </c>
      <c r="B27" s="793"/>
      <c r="C27" s="912">
        <f>SUM(D21:D26)</f>
        <v>0</v>
      </c>
      <c r="D27" s="793"/>
      <c r="E27" s="912">
        <f>SUM(F21:F26)</f>
        <v>0</v>
      </c>
      <c r="F27" s="793"/>
      <c r="G27" s="912">
        <f>SUM(H21:H26)</f>
        <v>0</v>
      </c>
      <c r="H27" s="793"/>
      <c r="I27" s="488">
        <f>SUM(I21:I26)</f>
        <v>0</v>
      </c>
      <c r="J27" s="488"/>
      <c r="K27" s="385"/>
      <c r="L27" s="385"/>
      <c r="M27" s="385"/>
      <c r="N27" s="476"/>
      <c r="O27" s="476"/>
      <c r="P27" s="476"/>
      <c r="Q27" s="476"/>
      <c r="R27" s="476"/>
      <c r="S27" s="476"/>
      <c r="T27" s="476"/>
      <c r="U27" s="476"/>
      <c r="V27" s="476"/>
      <c r="W27" s="476"/>
      <c r="X27" s="476"/>
      <c r="Y27" s="476"/>
      <c r="Z27" s="476"/>
      <c r="AA27" s="476"/>
      <c r="AB27" s="476"/>
      <c r="AC27" s="476"/>
      <c r="AD27" s="476"/>
      <c r="AE27" s="476"/>
      <c r="AF27" s="476"/>
      <c r="AG27" s="476"/>
      <c r="AH27" s="476"/>
      <c r="AI27" s="476"/>
      <c r="AJ27" s="476"/>
    </row>
    <row r="28" spans="1:36" ht="12.75" customHeight="1">
      <c r="A28" s="888" t="s">
        <v>2491</v>
      </c>
      <c r="B28" s="797"/>
      <c r="C28" s="797"/>
      <c r="D28" s="797"/>
      <c r="E28" s="797"/>
      <c r="F28" s="797"/>
      <c r="G28" s="797"/>
      <c r="H28" s="797"/>
      <c r="I28" s="797"/>
      <c r="J28" s="793"/>
      <c r="K28" s="385"/>
      <c r="L28" s="385"/>
      <c r="M28" s="385"/>
      <c r="N28" s="476"/>
      <c r="O28" s="476"/>
      <c r="P28" s="476"/>
      <c r="Q28" s="476"/>
      <c r="R28" s="476"/>
      <c r="S28" s="476"/>
      <c r="T28" s="476"/>
      <c r="U28" s="476"/>
      <c r="V28" s="476"/>
      <c r="W28" s="476"/>
      <c r="X28" s="476"/>
      <c r="Y28" s="476"/>
      <c r="Z28" s="476"/>
      <c r="AA28" s="476"/>
      <c r="AB28" s="476"/>
      <c r="AC28" s="476"/>
      <c r="AD28" s="476"/>
      <c r="AE28" s="476"/>
      <c r="AF28" s="476"/>
      <c r="AG28" s="476"/>
      <c r="AH28" s="476"/>
      <c r="AI28" s="476"/>
      <c r="AJ28" s="476"/>
    </row>
    <row r="29" spans="1:36" ht="50.25" customHeight="1">
      <c r="A29" s="913" t="s">
        <v>2475</v>
      </c>
      <c r="B29" s="793"/>
      <c r="C29" s="913" t="s">
        <v>2492</v>
      </c>
      <c r="D29" s="793"/>
      <c r="E29" s="489" t="s">
        <v>2461</v>
      </c>
      <c r="F29" s="489" t="s">
        <v>2493</v>
      </c>
      <c r="G29" s="490" t="s">
        <v>2494</v>
      </c>
      <c r="H29" s="913" t="s">
        <v>2495</v>
      </c>
      <c r="I29" s="793"/>
      <c r="J29" s="491" t="s">
        <v>2496</v>
      </c>
      <c r="K29" s="491" t="s">
        <v>2497</v>
      </c>
      <c r="L29" s="385" t="s">
        <v>2498</v>
      </c>
      <c r="M29" s="476"/>
      <c r="N29" s="476"/>
      <c r="O29" s="476"/>
      <c r="P29" s="476"/>
      <c r="Q29" s="476"/>
      <c r="R29" s="476"/>
      <c r="S29" s="476"/>
      <c r="T29" s="476"/>
      <c r="U29" s="476"/>
      <c r="V29" s="476"/>
      <c r="W29" s="476"/>
      <c r="X29" s="476"/>
      <c r="Y29" s="476"/>
      <c r="Z29" s="476"/>
      <c r="AA29" s="476"/>
      <c r="AB29" s="476"/>
      <c r="AC29" s="476"/>
      <c r="AD29" s="476"/>
      <c r="AE29" s="476"/>
      <c r="AF29" s="476"/>
      <c r="AG29" s="476"/>
      <c r="AH29" s="476"/>
      <c r="AI29" s="476"/>
      <c r="AJ29" s="476"/>
    </row>
    <row r="30" spans="1:36" ht="16.5" customHeight="1">
      <c r="A30" s="909" t="s">
        <v>2484</v>
      </c>
      <c r="B30" s="793"/>
      <c r="C30" s="910"/>
      <c r="D30" s="793"/>
      <c r="E30" s="97" t="e">
        <f t="shared" ref="E30:E35" si="7">C30/$E$10</f>
        <v>#DIV/0!</v>
      </c>
      <c r="F30" s="492">
        <v>0</v>
      </c>
      <c r="G30" s="493">
        <v>0</v>
      </c>
      <c r="H30" s="911">
        <v>0</v>
      </c>
      <c r="I30" s="793"/>
      <c r="J30" s="494">
        <v>0</v>
      </c>
      <c r="K30" s="410">
        <f t="shared" ref="K30:K35" si="8">SUM(G30:H30)</f>
        <v>0</v>
      </c>
      <c r="L30" s="385">
        <f t="shared" ref="L30:L35" si="9">IF(K30&lt;10,1,0)</f>
        <v>1</v>
      </c>
      <c r="M30" s="476"/>
      <c r="N30" s="476"/>
      <c r="O30" s="476"/>
      <c r="P30" s="476"/>
      <c r="Q30" s="476"/>
      <c r="R30" s="476"/>
      <c r="S30" s="476"/>
      <c r="T30" s="476"/>
      <c r="U30" s="476"/>
      <c r="V30" s="476"/>
      <c r="W30" s="476"/>
      <c r="X30" s="476"/>
      <c r="Y30" s="476"/>
      <c r="Z30" s="476"/>
      <c r="AA30" s="476"/>
      <c r="AB30" s="476"/>
      <c r="AC30" s="476"/>
      <c r="AD30" s="476"/>
      <c r="AE30" s="476"/>
      <c r="AF30" s="476"/>
      <c r="AG30" s="476"/>
      <c r="AH30" s="476"/>
      <c r="AI30" s="476"/>
      <c r="AJ30" s="476"/>
    </row>
    <row r="31" spans="1:36" ht="16.5" customHeight="1">
      <c r="A31" s="909" t="s">
        <v>2485</v>
      </c>
      <c r="B31" s="793"/>
      <c r="C31" s="910"/>
      <c r="D31" s="793"/>
      <c r="E31" s="97" t="e">
        <f t="shared" si="7"/>
        <v>#DIV/0!</v>
      </c>
      <c r="F31" s="492">
        <v>0</v>
      </c>
      <c r="G31" s="493">
        <v>0</v>
      </c>
      <c r="H31" s="911">
        <v>0</v>
      </c>
      <c r="I31" s="793"/>
      <c r="J31" s="494">
        <v>0</v>
      </c>
      <c r="K31" s="410">
        <f t="shared" si="8"/>
        <v>0</v>
      </c>
      <c r="L31" s="385">
        <f t="shared" si="9"/>
        <v>1</v>
      </c>
      <c r="M31" s="476"/>
      <c r="N31" s="476"/>
      <c r="O31" s="476"/>
      <c r="P31" s="476"/>
      <c r="Q31" s="476"/>
      <c r="R31" s="476"/>
      <c r="S31" s="476"/>
      <c r="T31" s="476"/>
      <c r="U31" s="476"/>
      <c r="V31" s="476"/>
      <c r="W31" s="476"/>
      <c r="X31" s="476"/>
      <c r="Y31" s="476"/>
      <c r="Z31" s="476"/>
      <c r="AA31" s="476"/>
      <c r="AB31" s="476"/>
      <c r="AC31" s="476"/>
      <c r="AD31" s="476"/>
      <c r="AE31" s="476"/>
      <c r="AF31" s="476"/>
      <c r="AG31" s="476"/>
      <c r="AH31" s="476"/>
      <c r="AI31" s="476"/>
      <c r="AJ31" s="476"/>
    </row>
    <row r="32" spans="1:36" ht="16.5" customHeight="1">
      <c r="A32" s="909" t="s">
        <v>2486</v>
      </c>
      <c r="B32" s="793"/>
      <c r="C32" s="910"/>
      <c r="D32" s="793"/>
      <c r="E32" s="97" t="e">
        <f t="shared" si="7"/>
        <v>#DIV/0!</v>
      </c>
      <c r="F32" s="492">
        <v>0</v>
      </c>
      <c r="G32" s="493">
        <v>0</v>
      </c>
      <c r="H32" s="911">
        <v>0</v>
      </c>
      <c r="I32" s="793"/>
      <c r="J32" s="494">
        <v>0</v>
      </c>
      <c r="K32" s="410">
        <f t="shared" si="8"/>
        <v>0</v>
      </c>
      <c r="L32" s="385">
        <f t="shared" si="9"/>
        <v>1</v>
      </c>
      <c r="M32" s="476"/>
      <c r="N32" s="476"/>
      <c r="O32" s="476"/>
      <c r="P32" s="476"/>
      <c r="Q32" s="476"/>
      <c r="R32" s="476"/>
      <c r="S32" s="476"/>
      <c r="T32" s="476"/>
      <c r="U32" s="476"/>
      <c r="V32" s="476"/>
      <c r="W32" s="476"/>
      <c r="X32" s="476"/>
      <c r="Y32" s="476"/>
      <c r="Z32" s="476"/>
      <c r="AA32" s="476"/>
      <c r="AB32" s="476"/>
      <c r="AC32" s="476"/>
      <c r="AD32" s="476"/>
      <c r="AE32" s="476"/>
      <c r="AF32" s="476"/>
      <c r="AG32" s="476"/>
      <c r="AH32" s="476"/>
      <c r="AI32" s="476"/>
      <c r="AJ32" s="476"/>
    </row>
    <row r="33" spans="1:36" ht="16.5" customHeight="1">
      <c r="A33" s="909" t="s">
        <v>2487</v>
      </c>
      <c r="B33" s="793"/>
      <c r="C33" s="910"/>
      <c r="D33" s="793"/>
      <c r="E33" s="97" t="e">
        <f t="shared" si="7"/>
        <v>#DIV/0!</v>
      </c>
      <c r="F33" s="492">
        <v>0</v>
      </c>
      <c r="G33" s="493">
        <v>0</v>
      </c>
      <c r="H33" s="911">
        <v>0</v>
      </c>
      <c r="I33" s="793"/>
      <c r="J33" s="494">
        <v>0</v>
      </c>
      <c r="K33" s="410">
        <f t="shared" si="8"/>
        <v>0</v>
      </c>
      <c r="L33" s="385">
        <f t="shared" si="9"/>
        <v>1</v>
      </c>
      <c r="M33" s="476"/>
      <c r="N33" s="476"/>
      <c r="O33" s="476"/>
      <c r="P33" s="476"/>
      <c r="Q33" s="476"/>
      <c r="R33" s="476"/>
      <c r="S33" s="476"/>
      <c r="T33" s="476"/>
      <c r="U33" s="476"/>
      <c r="V33" s="476"/>
      <c r="W33" s="476"/>
      <c r="X33" s="476"/>
      <c r="Y33" s="476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</row>
    <row r="34" spans="1:36" ht="16.5" customHeight="1">
      <c r="A34" s="909" t="s">
        <v>2488</v>
      </c>
      <c r="B34" s="793"/>
      <c r="C34" s="910"/>
      <c r="D34" s="793"/>
      <c r="E34" s="97" t="e">
        <f t="shared" si="7"/>
        <v>#DIV/0!</v>
      </c>
      <c r="F34" s="492">
        <v>0</v>
      </c>
      <c r="G34" s="493">
        <v>0</v>
      </c>
      <c r="H34" s="911">
        <v>0</v>
      </c>
      <c r="I34" s="793"/>
      <c r="J34" s="494">
        <v>0</v>
      </c>
      <c r="K34" s="410">
        <f t="shared" si="8"/>
        <v>0</v>
      </c>
      <c r="L34" s="385">
        <f t="shared" si="9"/>
        <v>1</v>
      </c>
      <c r="M34" s="476"/>
      <c r="N34" s="476"/>
      <c r="O34" s="476"/>
      <c r="P34" s="476"/>
      <c r="Q34" s="476"/>
      <c r="R34" s="476"/>
      <c r="S34" s="476"/>
      <c r="T34" s="476"/>
      <c r="U34" s="476"/>
      <c r="V34" s="476"/>
      <c r="W34" s="476"/>
      <c r="X34" s="476"/>
      <c r="Y34" s="476"/>
      <c r="Z34" s="476"/>
      <c r="AA34" s="476"/>
      <c r="AB34" s="476"/>
      <c r="AC34" s="476"/>
      <c r="AD34" s="476"/>
      <c r="AE34" s="476"/>
      <c r="AF34" s="476"/>
      <c r="AG34" s="476"/>
      <c r="AH34" s="476"/>
      <c r="AI34" s="476"/>
      <c r="AJ34" s="476"/>
    </row>
    <row r="35" spans="1:36" ht="16.5" customHeight="1">
      <c r="A35" s="909" t="s">
        <v>2489</v>
      </c>
      <c r="B35" s="793"/>
      <c r="C35" s="910"/>
      <c r="D35" s="793"/>
      <c r="E35" s="97" t="e">
        <f t="shared" si="7"/>
        <v>#DIV/0!</v>
      </c>
      <c r="F35" s="492">
        <v>0</v>
      </c>
      <c r="G35" s="493">
        <v>0</v>
      </c>
      <c r="H35" s="911">
        <v>0</v>
      </c>
      <c r="I35" s="793"/>
      <c r="J35" s="494">
        <v>0</v>
      </c>
      <c r="K35" s="410">
        <f t="shared" si="8"/>
        <v>0</v>
      </c>
      <c r="L35" s="385">
        <f t="shared" si="9"/>
        <v>1</v>
      </c>
      <c r="M35" s="476"/>
      <c r="N35" s="476"/>
      <c r="O35" s="476"/>
      <c r="P35" s="476"/>
      <c r="Q35" s="476"/>
      <c r="R35" s="476"/>
      <c r="S35" s="476"/>
      <c r="T35" s="476"/>
      <c r="U35" s="476"/>
      <c r="V35" s="476"/>
      <c r="W35" s="476"/>
      <c r="X35" s="476"/>
      <c r="Y35" s="476"/>
      <c r="Z35" s="476"/>
      <c r="AA35" s="476"/>
      <c r="AB35" s="476"/>
      <c r="AC35" s="476"/>
      <c r="AD35" s="476"/>
      <c r="AE35" s="476"/>
      <c r="AF35" s="476"/>
      <c r="AG35" s="476"/>
      <c r="AH35" s="476"/>
      <c r="AI35" s="476"/>
      <c r="AJ35" s="476"/>
    </row>
    <row r="36" spans="1:36" ht="14.25" customHeight="1">
      <c r="A36" s="894" t="s">
        <v>2490</v>
      </c>
      <c r="B36" s="793"/>
      <c r="C36" s="912">
        <f>SUM(C30:C35)</f>
        <v>0</v>
      </c>
      <c r="D36" s="793"/>
      <c r="E36" s="39" t="s">
        <v>2499</v>
      </c>
      <c r="F36" s="495">
        <f t="shared" ref="F36:H36" si="10">SUM(F30:F35)</f>
        <v>0</v>
      </c>
      <c r="G36" s="495">
        <f t="shared" si="10"/>
        <v>0</v>
      </c>
      <c r="H36" s="914">
        <f t="shared" si="10"/>
        <v>0</v>
      </c>
      <c r="I36" s="793"/>
      <c r="J36" s="495">
        <f t="shared" ref="J36:K36" si="11">SUM(J30:J35)</f>
        <v>0</v>
      </c>
      <c r="K36" s="496">
        <f t="shared" si="11"/>
        <v>0</v>
      </c>
      <c r="L36" s="385">
        <f>SUM(G36:I36)</f>
        <v>0</v>
      </c>
      <c r="M36" s="385">
        <f>IF(L36&lt;10,1,0)</f>
        <v>1</v>
      </c>
      <c r="N36" s="476"/>
      <c r="O36" s="476"/>
      <c r="P36" s="476"/>
      <c r="Q36" s="476"/>
      <c r="R36" s="476"/>
      <c r="S36" s="476"/>
      <c r="T36" s="476"/>
      <c r="U36" s="476"/>
      <c r="V36" s="476"/>
      <c r="W36" s="476"/>
      <c r="X36" s="476"/>
      <c r="Y36" s="476"/>
      <c r="Z36" s="476"/>
      <c r="AA36" s="476"/>
      <c r="AB36" s="476"/>
      <c r="AC36" s="476"/>
      <c r="AD36" s="476"/>
      <c r="AE36" s="476"/>
      <c r="AF36" s="476"/>
      <c r="AG36" s="476"/>
      <c r="AH36" s="476"/>
      <c r="AI36" s="476"/>
      <c r="AJ36" s="476"/>
    </row>
    <row r="37" spans="1:36" ht="12.75" customHeight="1">
      <c r="A37" s="894" t="s">
        <v>2500</v>
      </c>
      <c r="B37" s="793"/>
      <c r="C37" s="915" t="e">
        <f>(E7-E13)/E7</f>
        <v>#DIV/0!</v>
      </c>
      <c r="D37" s="797"/>
      <c r="E37" s="797"/>
      <c r="F37" s="797"/>
      <c r="G37" s="797"/>
      <c r="H37" s="797"/>
      <c r="I37" s="797"/>
      <c r="J37" s="793"/>
      <c r="K37" s="385"/>
      <c r="L37" s="385"/>
      <c r="M37" s="385"/>
      <c r="N37" s="476"/>
      <c r="O37" s="476"/>
      <c r="P37" s="476"/>
      <c r="Q37" s="476"/>
      <c r="R37" s="476"/>
      <c r="S37" s="476"/>
      <c r="T37" s="476"/>
      <c r="U37" s="476"/>
      <c r="V37" s="476"/>
      <c r="W37" s="476"/>
      <c r="X37" s="476"/>
      <c r="Y37" s="476"/>
      <c r="Z37" s="476"/>
      <c r="AA37" s="476"/>
      <c r="AB37" s="476"/>
      <c r="AC37" s="476"/>
      <c r="AD37" s="476"/>
      <c r="AE37" s="476"/>
      <c r="AF37" s="476"/>
      <c r="AG37" s="476"/>
      <c r="AH37" s="476"/>
      <c r="AI37" s="476"/>
      <c r="AJ37" s="476"/>
    </row>
    <row r="38" spans="1:36" ht="12.75" customHeight="1">
      <c r="A38" s="894" t="s">
        <v>2501</v>
      </c>
      <c r="B38" s="793"/>
      <c r="C38" s="915" t="e">
        <f>E14/E7</f>
        <v>#DIV/0!</v>
      </c>
      <c r="D38" s="797"/>
      <c r="E38" s="797"/>
      <c r="F38" s="797"/>
      <c r="G38" s="797"/>
      <c r="H38" s="797"/>
      <c r="I38" s="797"/>
      <c r="J38" s="793"/>
      <c r="K38" s="385"/>
      <c r="L38" s="385"/>
      <c r="M38" s="385"/>
      <c r="N38" s="476"/>
      <c r="O38" s="476"/>
      <c r="P38" s="476"/>
      <c r="Q38" s="476"/>
      <c r="R38" s="476"/>
      <c r="S38" s="476"/>
      <c r="T38" s="476"/>
      <c r="U38" s="476"/>
      <c r="V38" s="476"/>
      <c r="W38" s="476"/>
      <c r="X38" s="476"/>
      <c r="Y38" s="476"/>
      <c r="Z38" s="476"/>
      <c r="AA38" s="476"/>
      <c r="AB38" s="476"/>
      <c r="AC38" s="476"/>
      <c r="AD38" s="476"/>
      <c r="AE38" s="476"/>
      <c r="AF38" s="476"/>
      <c r="AG38" s="476"/>
      <c r="AH38" s="476"/>
      <c r="AI38" s="476"/>
      <c r="AJ38" s="476"/>
    </row>
    <row r="39" spans="1:36" ht="15" customHeight="1">
      <c r="A39" s="932" t="s">
        <v>446</v>
      </c>
      <c r="B39" s="793"/>
      <c r="C39" s="933" t="e">
        <f>C36*2/(PLBS!C4*100000)</f>
        <v>#DIV/0!</v>
      </c>
      <c r="D39" s="797"/>
      <c r="E39" s="797"/>
      <c r="F39" s="797"/>
      <c r="G39" s="797"/>
      <c r="H39" s="797"/>
      <c r="I39" s="797"/>
      <c r="J39" s="793"/>
      <c r="K39" s="385"/>
      <c r="L39" s="385"/>
      <c r="M39" s="385"/>
      <c r="N39" s="476"/>
      <c r="O39" s="476"/>
      <c r="P39" s="476"/>
      <c r="Q39" s="476"/>
      <c r="R39" s="476"/>
      <c r="S39" s="476"/>
      <c r="T39" s="476"/>
      <c r="U39" s="476"/>
      <c r="V39" s="476"/>
      <c r="W39" s="476"/>
      <c r="X39" s="476"/>
      <c r="Y39" s="476"/>
      <c r="Z39" s="476"/>
      <c r="AA39" s="476"/>
      <c r="AB39" s="476"/>
      <c r="AC39" s="476"/>
      <c r="AD39" s="476"/>
      <c r="AE39" s="476"/>
      <c r="AF39" s="476"/>
      <c r="AG39" s="476"/>
      <c r="AH39" s="476"/>
      <c r="AI39" s="476"/>
      <c r="AJ39" s="476"/>
    </row>
    <row r="40" spans="1:36" ht="12.75" customHeight="1">
      <c r="A40" s="932" t="s">
        <v>2502</v>
      </c>
      <c r="B40" s="793"/>
      <c r="C40" s="933" t="e">
        <f>F36/H36</f>
        <v>#DIV/0!</v>
      </c>
      <c r="D40" s="797"/>
      <c r="E40" s="797"/>
      <c r="F40" s="797"/>
      <c r="G40" s="797"/>
      <c r="H40" s="797"/>
      <c r="I40" s="797"/>
      <c r="J40" s="793"/>
      <c r="K40" s="476"/>
      <c r="L40" s="476"/>
      <c r="M40" s="476"/>
      <c r="N40" s="476"/>
      <c r="O40" s="476"/>
      <c r="P40" s="476"/>
      <c r="Q40" s="476"/>
      <c r="R40" s="476"/>
      <c r="S40" s="476"/>
      <c r="T40" s="476"/>
      <c r="U40" s="476"/>
      <c r="V40" s="476"/>
      <c r="W40" s="476"/>
      <c r="X40" s="476"/>
      <c r="Y40" s="476"/>
      <c r="Z40" s="476"/>
      <c r="AA40" s="476"/>
      <c r="AB40" s="476"/>
      <c r="AC40" s="476"/>
      <c r="AD40" s="476"/>
      <c r="AE40" s="476"/>
      <c r="AF40" s="476"/>
      <c r="AG40" s="476"/>
      <c r="AH40" s="476"/>
      <c r="AI40" s="476"/>
      <c r="AJ40" s="476"/>
    </row>
    <row r="41" spans="1:36" ht="12.75" customHeight="1">
      <c r="A41" s="476"/>
      <c r="B41" s="476"/>
      <c r="C41" s="476"/>
      <c r="D41" s="476"/>
      <c r="E41" s="476"/>
      <c r="F41" s="476"/>
      <c r="G41" s="476"/>
      <c r="H41" s="476"/>
      <c r="I41" s="476"/>
      <c r="J41" s="476"/>
      <c r="K41" s="476"/>
      <c r="L41" s="476"/>
      <c r="M41" s="476"/>
      <c r="N41" s="476"/>
      <c r="O41" s="476"/>
      <c r="P41" s="476"/>
      <c r="Q41" s="476"/>
      <c r="R41" s="476"/>
      <c r="S41" s="476"/>
      <c r="T41" s="476"/>
      <c r="U41" s="476"/>
      <c r="V41" s="476"/>
      <c r="W41" s="476"/>
      <c r="X41" s="476"/>
      <c r="Y41" s="476"/>
      <c r="Z41" s="476"/>
      <c r="AA41" s="476"/>
      <c r="AB41" s="476"/>
      <c r="AC41" s="476"/>
      <c r="AD41" s="476"/>
      <c r="AE41" s="476"/>
      <c r="AF41" s="476"/>
      <c r="AG41" s="476"/>
      <c r="AH41" s="476"/>
      <c r="AI41" s="476"/>
      <c r="AJ41" s="476"/>
    </row>
    <row r="42" spans="1:36" ht="12.75" customHeight="1">
      <c r="A42" s="476"/>
      <c r="B42" s="476"/>
      <c r="C42" s="476"/>
      <c r="D42" s="476"/>
      <c r="E42" s="476"/>
      <c r="F42" s="476"/>
      <c r="G42" s="476"/>
      <c r="H42" s="476"/>
      <c r="I42" s="476"/>
      <c r="J42" s="476"/>
      <c r="K42" s="476"/>
      <c r="L42" s="476"/>
      <c r="M42" s="476"/>
      <c r="N42" s="476"/>
      <c r="O42" s="476"/>
      <c r="P42" s="476"/>
      <c r="Q42" s="476"/>
      <c r="R42" s="476"/>
      <c r="S42" s="476"/>
      <c r="T42" s="476"/>
      <c r="U42" s="476"/>
      <c r="V42" s="476"/>
      <c r="W42" s="476"/>
      <c r="X42" s="476"/>
      <c r="Y42" s="476"/>
      <c r="Z42" s="476"/>
      <c r="AA42" s="476"/>
      <c r="AB42" s="476"/>
      <c r="AC42" s="476"/>
      <c r="AD42" s="476"/>
      <c r="AE42" s="476"/>
      <c r="AF42" s="476"/>
      <c r="AG42" s="476"/>
      <c r="AH42" s="476"/>
      <c r="AI42" s="476"/>
      <c r="AJ42" s="476"/>
    </row>
    <row r="43" spans="1:36" ht="12.75" customHeight="1">
      <c r="A43" s="476"/>
      <c r="B43" s="930"/>
      <c r="C43" s="934" t="s">
        <v>2503</v>
      </c>
      <c r="D43" s="797"/>
      <c r="E43" s="935"/>
      <c r="F43" s="497" t="str">
        <f>CONCATENATE(E4," ","with")</f>
        <v>LIMIT A/C with</v>
      </c>
      <c r="G43" s="497" t="str">
        <f>E2</f>
        <v>ICICI BANK</v>
      </c>
      <c r="H43" s="498"/>
      <c r="I43" s="476"/>
      <c r="J43" s="476"/>
      <c r="K43" s="476"/>
      <c r="L43" s="476"/>
      <c r="M43" s="476"/>
      <c r="N43" s="476"/>
      <c r="O43" s="476"/>
      <c r="P43" s="476"/>
      <c r="Q43" s="476"/>
      <c r="R43" s="476"/>
      <c r="S43" s="476"/>
      <c r="T43" s="476"/>
      <c r="U43" s="476"/>
      <c r="V43" s="476"/>
      <c r="W43" s="476"/>
      <c r="X43" s="476"/>
      <c r="Y43" s="476"/>
      <c r="Z43" s="476"/>
      <c r="AA43" s="476"/>
      <c r="AB43" s="476"/>
      <c r="AC43" s="476"/>
      <c r="AD43" s="476"/>
      <c r="AE43" s="476"/>
      <c r="AF43" s="476"/>
      <c r="AG43" s="476"/>
      <c r="AH43" s="476"/>
      <c r="AI43" s="476"/>
      <c r="AJ43" s="476"/>
    </row>
    <row r="44" spans="1:36" ht="12.75" customHeight="1">
      <c r="A44" s="476"/>
      <c r="B44" s="805"/>
      <c r="C44" s="934" t="s">
        <v>2455</v>
      </c>
      <c r="D44" s="797"/>
      <c r="E44" s="793"/>
      <c r="F44" s="499">
        <f>E6</f>
        <v>0</v>
      </c>
      <c r="G44" s="499"/>
      <c r="H44" s="499"/>
      <c r="I44" s="476"/>
      <c r="J44" s="476"/>
      <c r="K44" s="476"/>
      <c r="L44" s="476"/>
      <c r="M44" s="476"/>
      <c r="N44" s="476"/>
      <c r="O44" s="476"/>
      <c r="P44" s="476"/>
      <c r="Q44" s="476"/>
      <c r="R44" s="476"/>
      <c r="S44" s="476"/>
      <c r="T44" s="476"/>
      <c r="U44" s="476"/>
      <c r="V44" s="476"/>
      <c r="W44" s="476"/>
      <c r="X44" s="476"/>
      <c r="Y44" s="476"/>
      <c r="Z44" s="476"/>
      <c r="AA44" s="476"/>
      <c r="AB44" s="476"/>
      <c r="AC44" s="476"/>
      <c r="AD44" s="476"/>
      <c r="AE44" s="476"/>
      <c r="AF44" s="476"/>
      <c r="AG44" s="476"/>
      <c r="AH44" s="476"/>
      <c r="AI44" s="476"/>
      <c r="AJ44" s="476"/>
    </row>
    <row r="45" spans="1:36" ht="12.75" customHeight="1">
      <c r="A45" s="476"/>
      <c r="B45" s="805"/>
      <c r="C45" s="934" t="s">
        <v>2504</v>
      </c>
      <c r="D45" s="797"/>
      <c r="E45" s="793"/>
      <c r="F45" s="500">
        <f>E5</f>
        <v>0</v>
      </c>
      <c r="G45" s="499"/>
      <c r="H45" s="499"/>
      <c r="I45" s="476"/>
      <c r="J45" s="476"/>
      <c r="K45" s="476"/>
      <c r="L45" s="476"/>
      <c r="M45" s="476"/>
      <c r="N45" s="476"/>
      <c r="O45" s="476"/>
      <c r="P45" s="476"/>
      <c r="Q45" s="476"/>
      <c r="R45" s="476"/>
      <c r="S45" s="476"/>
      <c r="T45" s="476"/>
      <c r="U45" s="476"/>
      <c r="V45" s="476"/>
      <c r="W45" s="476"/>
      <c r="X45" s="476"/>
      <c r="Y45" s="476"/>
      <c r="Z45" s="476"/>
      <c r="AA45" s="476"/>
      <c r="AB45" s="476"/>
      <c r="AC45" s="476"/>
      <c r="AD45" s="476"/>
      <c r="AE45" s="476"/>
      <c r="AF45" s="476"/>
      <c r="AG45" s="476"/>
      <c r="AH45" s="476"/>
      <c r="AI45" s="476"/>
      <c r="AJ45" s="476"/>
    </row>
    <row r="46" spans="1:36" ht="12.75" customHeight="1">
      <c r="A46" s="476"/>
      <c r="B46" s="805"/>
      <c r="C46" s="934" t="s">
        <v>2505</v>
      </c>
      <c r="D46" s="797"/>
      <c r="E46" s="793"/>
      <c r="F46" s="501">
        <f>E7/100000</f>
        <v>0</v>
      </c>
      <c r="G46" s="499" t="s">
        <v>2506</v>
      </c>
      <c r="H46" s="499"/>
      <c r="I46" s="476"/>
      <c r="J46" s="476"/>
      <c r="K46" s="476"/>
      <c r="L46" s="476"/>
      <c r="M46" s="476"/>
      <c r="N46" s="476"/>
      <c r="O46" s="476"/>
      <c r="P46" s="476"/>
      <c r="Q46" s="476"/>
      <c r="R46" s="476"/>
      <c r="S46" s="476"/>
      <c r="T46" s="476"/>
      <c r="U46" s="476"/>
      <c r="V46" s="476"/>
      <c r="W46" s="476"/>
      <c r="X46" s="476"/>
      <c r="Y46" s="476"/>
      <c r="Z46" s="476"/>
      <c r="AA46" s="476"/>
      <c r="AB46" s="476"/>
      <c r="AC46" s="476"/>
      <c r="AD46" s="476"/>
      <c r="AE46" s="476"/>
      <c r="AF46" s="476"/>
      <c r="AG46" s="476"/>
      <c r="AH46" s="476"/>
      <c r="AI46" s="476"/>
      <c r="AJ46" s="476"/>
    </row>
    <row r="47" spans="1:36" ht="12.75" customHeight="1">
      <c r="A47" s="476"/>
      <c r="B47" s="805"/>
      <c r="C47" s="502"/>
      <c r="D47" s="499"/>
      <c r="E47" s="499"/>
      <c r="F47" s="503"/>
      <c r="G47" s="499"/>
      <c r="H47" s="499"/>
      <c r="I47" s="476"/>
      <c r="J47" s="476"/>
      <c r="K47" s="476"/>
      <c r="L47" s="476"/>
      <c r="M47" s="476"/>
      <c r="N47" s="476"/>
      <c r="O47" s="476"/>
      <c r="P47" s="476"/>
      <c r="Q47" s="476"/>
      <c r="R47" s="476"/>
      <c r="S47" s="476"/>
      <c r="T47" s="476"/>
      <c r="U47" s="476"/>
      <c r="V47" s="476"/>
      <c r="W47" s="476"/>
      <c r="X47" s="476"/>
      <c r="Y47" s="476"/>
      <c r="Z47" s="476"/>
      <c r="AA47" s="476"/>
      <c r="AB47" s="476"/>
      <c r="AC47" s="476"/>
      <c r="AD47" s="476"/>
      <c r="AE47" s="476"/>
      <c r="AF47" s="476"/>
      <c r="AG47" s="476"/>
      <c r="AH47" s="476"/>
      <c r="AI47" s="476"/>
      <c r="AJ47" s="476"/>
    </row>
    <row r="48" spans="1:36" ht="12.75" customHeight="1">
      <c r="A48" s="476"/>
      <c r="B48" s="803"/>
      <c r="C48" s="504" t="str">
        <f>A21</f>
        <v>JUN-18</v>
      </c>
      <c r="D48" s="505" t="str">
        <f>A22</f>
        <v>JUL-18</v>
      </c>
      <c r="E48" s="504" t="str">
        <f>A23</f>
        <v>AUG-18</v>
      </c>
      <c r="F48" s="505" t="str">
        <f>A24</f>
        <v>SEP-18</v>
      </c>
      <c r="G48" s="505" t="str">
        <f>A25</f>
        <v>OCT-18</v>
      </c>
      <c r="H48" s="505" t="str">
        <f>A26</f>
        <v>NOV-18</v>
      </c>
      <c r="I48" s="476"/>
      <c r="J48" s="476"/>
      <c r="K48" s="476"/>
      <c r="L48" s="476"/>
      <c r="M48" s="476"/>
      <c r="N48" s="476"/>
      <c r="O48" s="476"/>
      <c r="P48" s="476"/>
      <c r="Q48" s="476"/>
      <c r="R48" s="476"/>
      <c r="S48" s="476"/>
      <c r="T48" s="476"/>
      <c r="U48" s="476"/>
      <c r="V48" s="476"/>
      <c r="W48" s="476"/>
      <c r="X48" s="476"/>
      <c r="Y48" s="476"/>
      <c r="Z48" s="476"/>
      <c r="AA48" s="476"/>
      <c r="AB48" s="476"/>
      <c r="AC48" s="476"/>
      <c r="AD48" s="476"/>
      <c r="AE48" s="476"/>
      <c r="AF48" s="476"/>
      <c r="AG48" s="476"/>
      <c r="AH48" s="476"/>
      <c r="AI48" s="476"/>
      <c r="AJ48" s="476"/>
    </row>
    <row r="49" spans="1:36" ht="12.75" customHeight="1">
      <c r="A49" s="476"/>
      <c r="B49" s="506" t="s">
        <v>2507</v>
      </c>
      <c r="C49" s="507" t="e">
        <f>J21</f>
        <v>#DIV/0!</v>
      </c>
      <c r="D49" s="507" t="e">
        <f>J22</f>
        <v>#DIV/0!</v>
      </c>
      <c r="E49" s="507" t="e">
        <f>J23</f>
        <v>#DIV/0!</v>
      </c>
      <c r="F49" s="507" t="e">
        <f>J24</f>
        <v>#DIV/0!</v>
      </c>
      <c r="G49" s="507" t="e">
        <f>J25</f>
        <v>#DIV/0!</v>
      </c>
      <c r="H49" s="507" t="e">
        <f>J26</f>
        <v>#DIV/0!</v>
      </c>
      <c r="I49" s="476"/>
      <c r="J49" s="476"/>
      <c r="K49" s="476"/>
      <c r="L49" s="476"/>
      <c r="M49" s="476"/>
      <c r="N49" s="476"/>
      <c r="O49" s="476"/>
      <c r="P49" s="476"/>
      <c r="Q49" s="476"/>
      <c r="R49" s="476"/>
      <c r="S49" s="476"/>
      <c r="T49" s="476"/>
      <c r="U49" s="476"/>
      <c r="V49" s="476"/>
      <c r="W49" s="476"/>
      <c r="X49" s="476"/>
      <c r="Y49" s="476"/>
      <c r="Z49" s="476"/>
      <c r="AA49" s="476"/>
      <c r="AB49" s="476"/>
      <c r="AC49" s="476"/>
      <c r="AD49" s="476"/>
      <c r="AE49" s="476"/>
      <c r="AF49" s="476"/>
      <c r="AG49" s="476"/>
      <c r="AH49" s="476"/>
      <c r="AI49" s="476"/>
      <c r="AJ49" s="476"/>
    </row>
    <row r="50" spans="1:36" ht="12.75" customHeight="1">
      <c r="A50" s="476"/>
      <c r="B50" s="508" t="s">
        <v>2508</v>
      </c>
      <c r="C50" s="509">
        <f>G30</f>
        <v>0</v>
      </c>
      <c r="D50" s="509">
        <f>G31</f>
        <v>0</v>
      </c>
      <c r="E50" s="509">
        <f>G32</f>
        <v>0</v>
      </c>
      <c r="F50" s="509">
        <f>G33</f>
        <v>0</v>
      </c>
      <c r="G50" s="509">
        <f>G34</f>
        <v>0</v>
      </c>
      <c r="H50" s="509">
        <f>G35</f>
        <v>0</v>
      </c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  <c r="X50" s="476"/>
      <c r="Y50" s="476"/>
      <c r="Z50" s="476"/>
      <c r="AA50" s="476"/>
      <c r="AB50" s="476"/>
      <c r="AC50" s="476"/>
      <c r="AD50" s="476"/>
      <c r="AE50" s="476"/>
      <c r="AF50" s="476"/>
      <c r="AG50" s="476"/>
      <c r="AH50" s="476"/>
      <c r="AI50" s="476"/>
      <c r="AJ50" s="476"/>
    </row>
    <row r="51" spans="1:36" ht="12.75" customHeight="1">
      <c r="A51" s="476"/>
      <c r="B51" s="508" t="s">
        <v>2509</v>
      </c>
      <c r="C51" s="509">
        <f>F30</f>
        <v>0</v>
      </c>
      <c r="D51" s="509">
        <f>F31</f>
        <v>0</v>
      </c>
      <c r="E51" s="509">
        <f>F32</f>
        <v>0</v>
      </c>
      <c r="F51" s="509">
        <f>F33</f>
        <v>0</v>
      </c>
      <c r="G51" s="509">
        <f>F34</f>
        <v>0</v>
      </c>
      <c r="H51" s="509">
        <f>F35</f>
        <v>0</v>
      </c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  <c r="X51" s="476"/>
      <c r="Y51" s="476"/>
      <c r="Z51" s="476"/>
      <c r="AA51" s="476"/>
      <c r="AB51" s="476"/>
      <c r="AC51" s="476"/>
      <c r="AD51" s="476"/>
      <c r="AE51" s="476"/>
      <c r="AF51" s="476"/>
      <c r="AG51" s="476"/>
      <c r="AH51" s="476"/>
      <c r="AI51" s="476"/>
      <c r="AJ51" s="476"/>
    </row>
    <row r="52" spans="1:36" ht="12.75" customHeight="1">
      <c r="A52" s="476"/>
      <c r="B52" s="508" t="s">
        <v>2510</v>
      </c>
      <c r="C52" s="509">
        <f>J30</f>
        <v>0</v>
      </c>
      <c r="D52" s="509">
        <f>J31</f>
        <v>0</v>
      </c>
      <c r="E52" s="509">
        <f>J32</f>
        <v>0</v>
      </c>
      <c r="F52" s="509">
        <f>J33</f>
        <v>0</v>
      </c>
      <c r="G52" s="509">
        <f>J34</f>
        <v>0</v>
      </c>
      <c r="H52" s="509">
        <f>J35</f>
        <v>0</v>
      </c>
      <c r="I52" s="476"/>
      <c r="J52" s="476"/>
      <c r="K52" s="476"/>
      <c r="L52" s="476"/>
      <c r="M52" s="476"/>
      <c r="N52" s="476"/>
      <c r="O52" s="476"/>
      <c r="P52" s="476"/>
      <c r="Q52" s="476"/>
      <c r="R52" s="476"/>
      <c r="S52" s="476"/>
      <c r="T52" s="476"/>
      <c r="U52" s="476"/>
      <c r="V52" s="476"/>
      <c r="W52" s="476"/>
      <c r="X52" s="476"/>
      <c r="Y52" s="476"/>
      <c r="Z52" s="476"/>
      <c r="AA52" s="476"/>
      <c r="AB52" s="476"/>
      <c r="AC52" s="476"/>
      <c r="AD52" s="476"/>
      <c r="AE52" s="476"/>
      <c r="AF52" s="476"/>
      <c r="AG52" s="476"/>
      <c r="AH52" s="476"/>
      <c r="AI52" s="476"/>
      <c r="AJ52" s="476"/>
    </row>
    <row r="53" spans="1:36" ht="12.75" customHeight="1">
      <c r="A53" s="476"/>
      <c r="B53" s="508" t="s">
        <v>2511</v>
      </c>
      <c r="C53" s="938" t="e">
        <f>C37</f>
        <v>#DIV/0!</v>
      </c>
      <c r="D53" s="797"/>
      <c r="E53" s="797"/>
      <c r="F53" s="797"/>
      <c r="G53" s="797"/>
      <c r="H53" s="793"/>
      <c r="I53" s="476"/>
      <c r="J53" s="476"/>
      <c r="K53" s="476"/>
      <c r="L53" s="476"/>
      <c r="M53" s="476"/>
      <c r="N53" s="476"/>
      <c r="O53" s="476"/>
      <c r="P53" s="476"/>
      <c r="Q53" s="476"/>
      <c r="R53" s="476"/>
      <c r="S53" s="476"/>
      <c r="T53" s="476"/>
      <c r="U53" s="476"/>
      <c r="V53" s="476"/>
      <c r="W53" s="476"/>
      <c r="X53" s="476"/>
      <c r="Y53" s="476"/>
      <c r="Z53" s="476"/>
      <c r="AA53" s="476"/>
      <c r="AB53" s="476"/>
      <c r="AC53" s="476"/>
      <c r="AD53" s="476"/>
      <c r="AE53" s="476"/>
      <c r="AF53" s="476"/>
      <c r="AG53" s="476"/>
      <c r="AH53" s="476"/>
      <c r="AI53" s="476"/>
      <c r="AJ53" s="476"/>
    </row>
    <row r="54" spans="1:36" ht="12.75" customHeight="1">
      <c r="A54" s="476"/>
      <c r="B54" s="508" t="s">
        <v>446</v>
      </c>
      <c r="C54" s="938" t="e">
        <f>C39</f>
        <v>#DIV/0!</v>
      </c>
      <c r="D54" s="797"/>
      <c r="E54" s="797"/>
      <c r="F54" s="797"/>
      <c r="G54" s="797"/>
      <c r="H54" s="793"/>
      <c r="I54" s="476"/>
      <c r="J54" s="476"/>
      <c r="K54" s="476"/>
      <c r="L54" s="476"/>
      <c r="M54" s="476"/>
      <c r="N54" s="476"/>
      <c r="O54" s="476"/>
      <c r="P54" s="476"/>
      <c r="Q54" s="476"/>
      <c r="R54" s="476"/>
      <c r="S54" s="476"/>
      <c r="T54" s="476"/>
      <c r="U54" s="476"/>
      <c r="V54" s="476"/>
      <c r="W54" s="476"/>
      <c r="X54" s="476"/>
      <c r="Y54" s="476"/>
      <c r="Z54" s="476"/>
      <c r="AA54" s="476"/>
      <c r="AB54" s="476"/>
      <c r="AC54" s="476"/>
      <c r="AD54" s="476"/>
      <c r="AE54" s="476"/>
      <c r="AF54" s="476"/>
      <c r="AG54" s="476"/>
      <c r="AH54" s="476"/>
      <c r="AI54" s="476"/>
      <c r="AJ54" s="476"/>
    </row>
    <row r="55" spans="1:36" ht="12.75" customHeight="1">
      <c r="A55" s="476"/>
      <c r="B55" s="931"/>
      <c r="C55" s="937"/>
      <c r="D55" s="825"/>
      <c r="E55" s="937"/>
      <c r="F55" s="825"/>
      <c r="G55" s="825"/>
      <c r="H55" s="825"/>
      <c r="I55" s="476"/>
      <c r="J55" s="476"/>
      <c r="K55" s="476"/>
      <c r="L55" s="476"/>
      <c r="M55" s="476"/>
      <c r="N55" s="476"/>
      <c r="O55" s="476"/>
      <c r="P55" s="476"/>
      <c r="Q55" s="476"/>
      <c r="R55" s="476"/>
      <c r="S55" s="476"/>
      <c r="T55" s="476"/>
      <c r="U55" s="476"/>
      <c r="V55" s="476"/>
      <c r="W55" s="476"/>
      <c r="X55" s="476"/>
      <c r="Y55" s="476"/>
      <c r="Z55" s="476"/>
      <c r="AA55" s="476"/>
      <c r="AB55" s="476"/>
      <c r="AC55" s="476"/>
      <c r="AD55" s="476"/>
      <c r="AE55" s="476"/>
      <c r="AF55" s="476"/>
      <c r="AG55" s="476"/>
      <c r="AH55" s="476"/>
      <c r="AI55" s="476"/>
      <c r="AJ55" s="476"/>
    </row>
    <row r="56" spans="1:36" ht="12.75" customHeight="1">
      <c r="A56" s="476"/>
      <c r="B56" s="825"/>
      <c r="C56" s="936"/>
      <c r="D56" s="825"/>
      <c r="E56" s="937"/>
      <c r="F56" s="825"/>
      <c r="G56" s="825"/>
      <c r="H56" s="825"/>
      <c r="I56" s="476"/>
      <c r="J56" s="476"/>
      <c r="K56" s="476"/>
      <c r="L56" s="476"/>
      <c r="M56" s="476"/>
      <c r="N56" s="476"/>
      <c r="O56" s="476"/>
      <c r="P56" s="476"/>
      <c r="Q56" s="476"/>
      <c r="R56" s="476"/>
      <c r="S56" s="476"/>
      <c r="T56" s="476"/>
      <c r="U56" s="476"/>
      <c r="V56" s="476"/>
      <c r="W56" s="476"/>
      <c r="X56" s="476"/>
      <c r="Y56" s="476"/>
      <c r="Z56" s="476"/>
      <c r="AA56" s="476"/>
      <c r="AB56" s="476"/>
      <c r="AC56" s="476"/>
      <c r="AD56" s="476"/>
      <c r="AE56" s="476"/>
      <c r="AF56" s="476"/>
      <c r="AG56" s="476"/>
      <c r="AH56" s="476"/>
      <c r="AI56" s="476"/>
      <c r="AJ56" s="476"/>
    </row>
    <row r="57" spans="1:36" ht="12.75" customHeight="1">
      <c r="A57" s="476"/>
      <c r="B57" s="825"/>
      <c r="C57" s="937"/>
      <c r="D57" s="825"/>
      <c r="E57" s="937"/>
      <c r="F57" s="825"/>
      <c r="G57" s="825"/>
      <c r="H57" s="825"/>
      <c r="I57" s="476"/>
      <c r="J57" s="476"/>
      <c r="K57" s="476"/>
      <c r="L57" s="476"/>
      <c r="M57" s="476"/>
      <c r="N57" s="476"/>
      <c r="O57" s="476"/>
      <c r="P57" s="476"/>
      <c r="Q57" s="476"/>
      <c r="R57" s="476"/>
      <c r="S57" s="476"/>
      <c r="T57" s="476"/>
      <c r="U57" s="476"/>
      <c r="V57" s="476"/>
      <c r="W57" s="476"/>
      <c r="X57" s="476"/>
      <c r="Y57" s="476"/>
      <c r="Z57" s="476"/>
      <c r="AA57" s="476"/>
      <c r="AB57" s="476"/>
      <c r="AC57" s="476"/>
      <c r="AD57" s="476"/>
      <c r="AE57" s="476"/>
      <c r="AF57" s="476"/>
      <c r="AG57" s="476"/>
      <c r="AH57" s="476"/>
      <c r="AI57" s="476"/>
      <c r="AJ57" s="476"/>
    </row>
    <row r="58" spans="1:36" ht="12.75" customHeight="1">
      <c r="A58" s="476"/>
      <c r="B58" s="476"/>
      <c r="C58" s="476"/>
      <c r="D58" s="476"/>
      <c r="E58" s="476"/>
      <c r="F58" s="476"/>
      <c r="G58" s="476"/>
      <c r="H58" s="476"/>
      <c r="I58" s="476"/>
      <c r="J58" s="476"/>
      <c r="K58" s="476"/>
      <c r="L58" s="476"/>
      <c r="M58" s="476"/>
      <c r="N58" s="476"/>
      <c r="O58" s="476"/>
      <c r="P58" s="476"/>
      <c r="Q58" s="476"/>
      <c r="R58" s="476"/>
      <c r="S58" s="476"/>
      <c r="T58" s="476"/>
      <c r="U58" s="476"/>
      <c r="V58" s="476"/>
      <c r="W58" s="476"/>
      <c r="X58" s="476"/>
      <c r="Y58" s="476"/>
      <c r="Z58" s="476"/>
      <c r="AA58" s="476"/>
      <c r="AB58" s="476"/>
      <c r="AC58" s="476"/>
      <c r="AD58" s="476"/>
      <c r="AE58" s="476"/>
      <c r="AF58" s="476"/>
      <c r="AG58" s="476"/>
      <c r="AH58" s="476"/>
      <c r="AI58" s="476"/>
      <c r="AJ58" s="476"/>
    </row>
    <row r="59" spans="1:36" ht="12.75" customHeight="1">
      <c r="A59" s="476"/>
      <c r="B59" s="476"/>
      <c r="C59" s="476"/>
      <c r="D59" s="476"/>
      <c r="E59" s="476"/>
      <c r="F59" s="476"/>
      <c r="G59" s="476"/>
      <c r="H59" s="476"/>
      <c r="I59" s="476"/>
      <c r="J59" s="476"/>
      <c r="K59" s="476"/>
      <c r="L59" s="476"/>
      <c r="M59" s="476"/>
      <c r="N59" s="476"/>
      <c r="O59" s="476"/>
      <c r="P59" s="476"/>
      <c r="Q59" s="476"/>
      <c r="R59" s="476"/>
      <c r="S59" s="476"/>
      <c r="T59" s="476"/>
      <c r="U59" s="476"/>
      <c r="V59" s="476"/>
      <c r="W59" s="476"/>
      <c r="X59" s="476"/>
      <c r="Y59" s="476"/>
      <c r="Z59" s="476"/>
      <c r="AA59" s="476"/>
      <c r="AB59" s="476"/>
      <c r="AC59" s="476"/>
      <c r="AD59" s="476"/>
      <c r="AE59" s="476"/>
      <c r="AF59" s="476"/>
      <c r="AG59" s="476"/>
      <c r="AH59" s="476"/>
      <c r="AI59" s="476"/>
      <c r="AJ59" s="476"/>
    </row>
    <row r="60" spans="1:36" ht="12.75" customHeight="1">
      <c r="A60" s="476"/>
      <c r="B60" s="476"/>
      <c r="C60" s="476"/>
      <c r="D60" s="476"/>
      <c r="E60" s="476"/>
      <c r="F60" s="476"/>
      <c r="G60" s="476"/>
      <c r="H60" s="476"/>
      <c r="I60" s="476"/>
      <c r="J60" s="476"/>
      <c r="K60" s="476"/>
      <c r="L60" s="476"/>
      <c r="M60" s="476"/>
      <c r="N60" s="476"/>
      <c r="O60" s="476"/>
      <c r="P60" s="476"/>
      <c r="Q60" s="476"/>
      <c r="R60" s="476"/>
      <c r="S60" s="476"/>
      <c r="T60" s="476"/>
      <c r="U60" s="476"/>
      <c r="V60" s="476"/>
      <c r="W60" s="476"/>
      <c r="X60" s="476"/>
      <c r="Y60" s="476"/>
      <c r="Z60" s="476"/>
      <c r="AA60" s="476"/>
      <c r="AB60" s="476"/>
      <c r="AC60" s="476"/>
      <c r="AD60" s="476"/>
      <c r="AE60" s="476"/>
      <c r="AF60" s="476"/>
      <c r="AG60" s="476"/>
      <c r="AH60" s="476"/>
      <c r="AI60" s="476"/>
      <c r="AJ60" s="476"/>
    </row>
    <row r="61" spans="1:36" ht="13.5" customHeight="1">
      <c r="A61" s="888" t="s">
        <v>2512</v>
      </c>
      <c r="B61" s="797"/>
      <c r="C61" s="797"/>
      <c r="D61" s="797"/>
      <c r="E61" s="797"/>
      <c r="F61" s="797"/>
      <c r="G61" s="797"/>
      <c r="H61" s="797"/>
      <c r="I61" s="797"/>
      <c r="J61" s="793"/>
      <c r="K61" s="385"/>
      <c r="L61" s="27"/>
      <c r="M61" s="27"/>
      <c r="N61" s="476"/>
      <c r="O61" s="476"/>
      <c r="P61" s="476"/>
      <c r="Q61" s="476"/>
      <c r="R61" s="476"/>
      <c r="S61" s="476"/>
      <c r="T61" s="476"/>
      <c r="U61" s="476"/>
      <c r="V61" s="476"/>
      <c r="W61" s="476"/>
      <c r="X61" s="476"/>
      <c r="Y61" s="476"/>
      <c r="Z61" s="476"/>
      <c r="AA61" s="476"/>
      <c r="AB61" s="476"/>
      <c r="AC61" s="476"/>
      <c r="AD61" s="476"/>
      <c r="AE61" s="476"/>
      <c r="AF61" s="476"/>
      <c r="AG61" s="476"/>
      <c r="AH61" s="476"/>
      <c r="AI61" s="476"/>
      <c r="AJ61" s="476"/>
    </row>
    <row r="62" spans="1:36" ht="13.5" customHeight="1">
      <c r="A62" s="885" t="s">
        <v>2450</v>
      </c>
      <c r="B62" s="797"/>
      <c r="C62" s="797"/>
      <c r="D62" s="793"/>
      <c r="E62" s="916"/>
      <c r="F62" s="797"/>
      <c r="G62" s="797"/>
      <c r="H62" s="797"/>
      <c r="I62" s="797"/>
      <c r="J62" s="793"/>
      <c r="K62" s="385"/>
      <c r="L62" s="27"/>
      <c r="M62" s="27"/>
      <c r="N62" s="476"/>
      <c r="O62" s="476"/>
      <c r="P62" s="476"/>
      <c r="Q62" s="476"/>
      <c r="R62" s="476"/>
      <c r="S62" s="476"/>
      <c r="T62" s="476"/>
      <c r="U62" s="476"/>
      <c r="V62" s="476"/>
      <c r="W62" s="476"/>
      <c r="X62" s="476"/>
      <c r="Y62" s="476"/>
      <c r="Z62" s="476"/>
      <c r="AA62" s="476"/>
      <c r="AB62" s="476"/>
      <c r="AC62" s="476"/>
      <c r="AD62" s="476"/>
      <c r="AE62" s="476"/>
      <c r="AF62" s="476"/>
      <c r="AG62" s="476"/>
      <c r="AH62" s="476"/>
      <c r="AI62" s="476"/>
      <c r="AJ62" s="476"/>
    </row>
    <row r="63" spans="1:36" ht="13.5" customHeight="1">
      <c r="A63" s="885" t="s">
        <v>2452</v>
      </c>
      <c r="B63" s="797"/>
      <c r="C63" s="797"/>
      <c r="D63" s="793"/>
      <c r="E63" s="917">
        <f>Input!C64</f>
        <v>0</v>
      </c>
      <c r="F63" s="797"/>
      <c r="G63" s="797"/>
      <c r="H63" s="797"/>
      <c r="I63" s="797"/>
      <c r="J63" s="793"/>
      <c r="K63" s="385"/>
      <c r="L63" s="27"/>
      <c r="M63" s="27"/>
      <c r="N63" s="476"/>
      <c r="O63" s="476"/>
      <c r="P63" s="476"/>
      <c r="Q63" s="476"/>
      <c r="R63" s="476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6"/>
      <c r="AE63" s="476"/>
      <c r="AF63" s="476"/>
      <c r="AG63" s="476"/>
      <c r="AH63" s="476"/>
      <c r="AI63" s="476"/>
      <c r="AJ63" s="476"/>
    </row>
    <row r="64" spans="1:36" ht="13.5" customHeight="1">
      <c r="A64" s="885" t="s">
        <v>2453</v>
      </c>
      <c r="B64" s="797"/>
      <c r="C64" s="797"/>
      <c r="D64" s="793"/>
      <c r="E64" s="918"/>
      <c r="F64" s="797"/>
      <c r="G64" s="797"/>
      <c r="H64" s="797"/>
      <c r="I64" s="797"/>
      <c r="J64" s="793"/>
      <c r="K64" s="385"/>
      <c r="L64" s="27"/>
      <c r="M64" s="27"/>
      <c r="N64" s="476"/>
      <c r="O64" s="476"/>
      <c r="P64" s="476"/>
      <c r="Q64" s="476"/>
      <c r="R64" s="476"/>
      <c r="S64" s="476"/>
      <c r="T64" s="476"/>
      <c r="U64" s="476"/>
      <c r="V64" s="476"/>
      <c r="W64" s="476"/>
      <c r="X64" s="476"/>
      <c r="Y64" s="476"/>
      <c r="Z64" s="476"/>
      <c r="AA64" s="476"/>
      <c r="AB64" s="476"/>
      <c r="AC64" s="476"/>
      <c r="AD64" s="476"/>
      <c r="AE64" s="476"/>
      <c r="AF64" s="476"/>
      <c r="AG64" s="476"/>
      <c r="AH64" s="476"/>
      <c r="AI64" s="476"/>
      <c r="AJ64" s="476"/>
    </row>
    <row r="65" spans="1:36" ht="13.5" customHeight="1">
      <c r="A65" s="885" t="s">
        <v>681</v>
      </c>
      <c r="B65" s="797"/>
      <c r="C65" s="797"/>
      <c r="D65" s="793"/>
      <c r="E65" s="916"/>
      <c r="F65" s="797"/>
      <c r="G65" s="797"/>
      <c r="H65" s="797"/>
      <c r="I65" s="797"/>
      <c r="J65" s="793"/>
      <c r="K65" s="385"/>
      <c r="L65" s="27"/>
      <c r="M65" s="27"/>
      <c r="N65" s="476"/>
      <c r="O65" s="476"/>
      <c r="P65" s="476"/>
      <c r="Q65" s="476"/>
      <c r="R65" s="476"/>
      <c r="S65" s="476"/>
      <c r="T65" s="476"/>
      <c r="U65" s="476"/>
      <c r="V65" s="476"/>
      <c r="W65" s="476"/>
      <c r="X65" s="476"/>
      <c r="Y65" s="476"/>
      <c r="Z65" s="476"/>
      <c r="AA65" s="476"/>
      <c r="AB65" s="476"/>
      <c r="AC65" s="476"/>
      <c r="AD65" s="476"/>
      <c r="AE65" s="476"/>
      <c r="AF65" s="476"/>
      <c r="AG65" s="476"/>
      <c r="AH65" s="476"/>
      <c r="AI65" s="476"/>
      <c r="AJ65" s="476"/>
    </row>
    <row r="66" spans="1:36" ht="13.5" customHeight="1">
      <c r="A66" s="885" t="s">
        <v>2455</v>
      </c>
      <c r="B66" s="797"/>
      <c r="C66" s="797"/>
      <c r="D66" s="793"/>
      <c r="E66" s="916"/>
      <c r="F66" s="797"/>
      <c r="G66" s="797"/>
      <c r="H66" s="797"/>
      <c r="I66" s="797"/>
      <c r="J66" s="793"/>
      <c r="K66" s="385"/>
      <c r="L66" s="27"/>
      <c r="M66" s="27"/>
      <c r="N66" s="476"/>
      <c r="O66" s="476"/>
      <c r="P66" s="476"/>
      <c r="Q66" s="476"/>
      <c r="R66" s="476"/>
      <c r="S66" s="476"/>
      <c r="T66" s="476"/>
      <c r="U66" s="476"/>
      <c r="V66" s="476"/>
      <c r="W66" s="476"/>
      <c r="X66" s="476"/>
      <c r="Y66" s="476"/>
      <c r="Z66" s="476"/>
      <c r="AA66" s="476"/>
      <c r="AB66" s="476"/>
      <c r="AC66" s="476"/>
      <c r="AD66" s="476"/>
      <c r="AE66" s="476"/>
      <c r="AF66" s="476"/>
      <c r="AG66" s="476"/>
      <c r="AH66" s="476"/>
      <c r="AI66" s="476"/>
      <c r="AJ66" s="476"/>
    </row>
    <row r="67" spans="1:36" ht="13.5" customHeight="1">
      <c r="A67" s="885" t="s">
        <v>2456</v>
      </c>
      <c r="B67" s="797"/>
      <c r="C67" s="797"/>
      <c r="D67" s="793"/>
      <c r="E67" s="920">
        <v>0</v>
      </c>
      <c r="F67" s="797"/>
      <c r="G67" s="797"/>
      <c r="H67" s="797"/>
      <c r="I67" s="797"/>
      <c r="J67" s="793"/>
      <c r="K67" s="385"/>
      <c r="L67" s="27"/>
      <c r="M67" s="27"/>
      <c r="N67" s="476"/>
      <c r="O67" s="476"/>
      <c r="P67" s="476"/>
      <c r="Q67" s="476"/>
      <c r="R67" s="476"/>
      <c r="S67" s="476"/>
      <c r="T67" s="476"/>
      <c r="U67" s="476"/>
      <c r="V67" s="476"/>
      <c r="W67" s="476"/>
      <c r="X67" s="476"/>
      <c r="Y67" s="476"/>
      <c r="Z67" s="476"/>
      <c r="AA67" s="476"/>
      <c r="AB67" s="476"/>
      <c r="AC67" s="476"/>
      <c r="AD67" s="476"/>
      <c r="AE67" s="476"/>
      <c r="AF67" s="476"/>
      <c r="AG67" s="476"/>
      <c r="AH67" s="476"/>
      <c r="AI67" s="476"/>
      <c r="AJ67" s="476"/>
    </row>
    <row r="68" spans="1:36" ht="13.5" customHeight="1">
      <c r="A68" s="885" t="s">
        <v>142</v>
      </c>
      <c r="B68" s="797"/>
      <c r="C68" s="797"/>
      <c r="D68" s="793"/>
      <c r="E68" s="920" t="s">
        <v>34</v>
      </c>
      <c r="F68" s="797"/>
      <c r="G68" s="797"/>
      <c r="H68" s="797"/>
      <c r="I68" s="797"/>
      <c r="J68" s="793"/>
      <c r="K68" s="385"/>
      <c r="L68" s="27"/>
      <c r="M68" s="27"/>
      <c r="N68" s="476"/>
      <c r="O68" s="476"/>
      <c r="P68" s="476"/>
      <c r="Q68" s="476"/>
      <c r="R68" s="476"/>
      <c r="S68" s="476"/>
      <c r="T68" s="476"/>
      <c r="U68" s="476"/>
      <c r="V68" s="476"/>
      <c r="W68" s="476"/>
      <c r="X68" s="476"/>
      <c r="Y68" s="476"/>
      <c r="Z68" s="476"/>
      <c r="AA68" s="476"/>
      <c r="AB68" s="476"/>
      <c r="AC68" s="476"/>
      <c r="AD68" s="476"/>
      <c r="AE68" s="476"/>
      <c r="AF68" s="476"/>
      <c r="AG68" s="476"/>
      <c r="AH68" s="476"/>
      <c r="AI68" s="476"/>
      <c r="AJ68" s="476"/>
    </row>
    <row r="69" spans="1:36" ht="13.5" customHeight="1">
      <c r="A69" s="888" t="s">
        <v>2457</v>
      </c>
      <c r="B69" s="797"/>
      <c r="C69" s="797"/>
      <c r="D69" s="797"/>
      <c r="E69" s="797"/>
      <c r="F69" s="797"/>
      <c r="G69" s="797"/>
      <c r="H69" s="797"/>
      <c r="I69" s="797"/>
      <c r="J69" s="793"/>
      <c r="K69" s="385"/>
      <c r="L69" s="27"/>
      <c r="M69" s="27"/>
      <c r="N69" s="476"/>
      <c r="O69" s="476"/>
      <c r="P69" s="476"/>
      <c r="Q69" s="476"/>
      <c r="R69" s="476"/>
      <c r="S69" s="476"/>
      <c r="T69" s="476"/>
      <c r="U69" s="476"/>
      <c r="V69" s="476"/>
      <c r="W69" s="476"/>
      <c r="X69" s="476"/>
      <c r="Y69" s="476"/>
      <c r="Z69" s="476"/>
      <c r="AA69" s="476"/>
      <c r="AB69" s="476"/>
      <c r="AC69" s="476"/>
      <c r="AD69" s="476"/>
      <c r="AE69" s="476"/>
      <c r="AF69" s="476"/>
      <c r="AG69" s="476"/>
      <c r="AH69" s="476"/>
      <c r="AI69" s="476"/>
      <c r="AJ69" s="476"/>
    </row>
    <row r="70" spans="1:36" ht="13.5" customHeight="1">
      <c r="A70" s="885" t="s">
        <v>2458</v>
      </c>
      <c r="B70" s="797"/>
      <c r="C70" s="797"/>
      <c r="D70" s="793"/>
      <c r="E70" s="921">
        <f>IF(E68="BIL-Audit",FOIR!D47,IF(E68="BIL-ITR",FOIR!D94,IF(E68="HL Surrogate",FOIR!G256,FOIR!G364)))</f>
        <v>0</v>
      </c>
      <c r="F70" s="797"/>
      <c r="G70" s="797"/>
      <c r="H70" s="797"/>
      <c r="I70" s="797"/>
      <c r="J70" s="793"/>
      <c r="K70" s="385"/>
      <c r="L70" s="27"/>
      <c r="M70" s="27"/>
      <c r="N70" s="476"/>
      <c r="O70" s="476"/>
      <c r="P70" s="476"/>
      <c r="Q70" s="476"/>
      <c r="R70" s="476"/>
      <c r="S70" s="476"/>
      <c r="T70" s="476"/>
      <c r="U70" s="476"/>
      <c r="V70" s="476"/>
      <c r="W70" s="476"/>
      <c r="X70" s="476"/>
      <c r="Y70" s="476"/>
      <c r="Z70" s="476"/>
      <c r="AA70" s="476"/>
      <c r="AB70" s="476"/>
      <c r="AC70" s="476"/>
      <c r="AD70" s="476"/>
      <c r="AE70" s="476"/>
      <c r="AF70" s="476"/>
      <c r="AG70" s="476"/>
      <c r="AH70" s="476"/>
      <c r="AI70" s="476"/>
      <c r="AJ70" s="476"/>
    </row>
    <row r="71" spans="1:36" ht="62.25" customHeight="1">
      <c r="A71" s="888" t="s">
        <v>2459</v>
      </c>
      <c r="B71" s="797"/>
      <c r="C71" s="797"/>
      <c r="D71" s="797"/>
      <c r="E71" s="797"/>
      <c r="F71" s="797"/>
      <c r="G71" s="797"/>
      <c r="H71" s="797"/>
      <c r="I71" s="797"/>
      <c r="J71" s="793"/>
      <c r="K71" s="385"/>
      <c r="L71" s="510" t="s">
        <v>2513</v>
      </c>
      <c r="M71" s="27"/>
      <c r="N71" s="476"/>
      <c r="O71" s="476"/>
      <c r="P71" s="476"/>
      <c r="Q71" s="476"/>
      <c r="R71" s="476"/>
      <c r="S71" s="476"/>
      <c r="T71" s="476"/>
      <c r="U71" s="476"/>
      <c r="V71" s="476"/>
      <c r="W71" s="476"/>
      <c r="X71" s="476"/>
      <c r="Y71" s="476"/>
      <c r="Z71" s="476"/>
      <c r="AA71" s="476"/>
      <c r="AB71" s="476"/>
      <c r="AC71" s="476"/>
      <c r="AD71" s="476"/>
      <c r="AE71" s="476"/>
      <c r="AF71" s="476"/>
      <c r="AG71" s="476"/>
      <c r="AH71" s="476"/>
      <c r="AI71" s="476"/>
      <c r="AJ71" s="476"/>
    </row>
    <row r="72" spans="1:36" ht="13.5" customHeight="1">
      <c r="A72" s="885" t="s">
        <v>490</v>
      </c>
      <c r="B72" s="797"/>
      <c r="C72" s="797"/>
      <c r="D72" s="793"/>
      <c r="E72" s="913" t="s">
        <v>2460</v>
      </c>
      <c r="F72" s="797"/>
      <c r="G72" s="793"/>
      <c r="H72" s="913" t="s">
        <v>2461</v>
      </c>
      <c r="I72" s="797"/>
      <c r="J72" s="793"/>
      <c r="K72" s="385"/>
      <c r="L72" s="511" t="e">
        <f>#REF!*2</f>
        <v>#REF!</v>
      </c>
      <c r="M72" s="27"/>
      <c r="N72" s="476"/>
      <c r="O72" s="476"/>
      <c r="P72" s="476"/>
      <c r="Q72" s="476"/>
      <c r="R72" s="476"/>
      <c r="S72" s="476"/>
      <c r="T72" s="476"/>
      <c r="U72" s="476"/>
      <c r="V72" s="476"/>
      <c r="W72" s="476"/>
      <c r="X72" s="476"/>
      <c r="Y72" s="476"/>
      <c r="Z72" s="476"/>
      <c r="AA72" s="476"/>
      <c r="AB72" s="476"/>
      <c r="AC72" s="476"/>
      <c r="AD72" s="476"/>
      <c r="AE72" s="476"/>
      <c r="AF72" s="476"/>
      <c r="AG72" s="476"/>
      <c r="AH72" s="476"/>
      <c r="AI72" s="476"/>
      <c r="AJ72" s="476"/>
    </row>
    <row r="73" spans="1:36" ht="13.5" customHeight="1">
      <c r="A73" s="885" t="s">
        <v>2462</v>
      </c>
      <c r="B73" s="797"/>
      <c r="C73" s="797"/>
      <c r="D73" s="793"/>
      <c r="E73" s="922">
        <f>+I87/6</f>
        <v>0</v>
      </c>
      <c r="F73" s="797"/>
      <c r="G73" s="793"/>
      <c r="H73" s="923" t="e">
        <f>+E73/E70</f>
        <v>#DIV/0!</v>
      </c>
      <c r="I73" s="797"/>
      <c r="J73" s="793"/>
      <c r="K73" s="385"/>
      <c r="L73" s="27"/>
      <c r="M73" s="27"/>
      <c r="N73" s="476"/>
      <c r="O73" s="476"/>
      <c r="P73" s="476"/>
      <c r="Q73" s="476"/>
      <c r="R73" s="476"/>
      <c r="S73" s="476"/>
      <c r="T73" s="476"/>
      <c r="U73" s="476"/>
      <c r="V73" s="476"/>
      <c r="W73" s="476"/>
      <c r="X73" s="476"/>
      <c r="Y73" s="476"/>
      <c r="Z73" s="476"/>
      <c r="AA73" s="476"/>
      <c r="AB73" s="476"/>
      <c r="AC73" s="476"/>
      <c r="AD73" s="476"/>
      <c r="AE73" s="476"/>
      <c r="AF73" s="476"/>
      <c r="AG73" s="476"/>
      <c r="AH73" s="476"/>
      <c r="AI73" s="476"/>
      <c r="AJ73" s="476"/>
    </row>
    <row r="74" spans="1:36" ht="13.5" customHeight="1">
      <c r="A74" s="885" t="s">
        <v>2463</v>
      </c>
      <c r="B74" s="797"/>
      <c r="C74" s="797"/>
      <c r="D74" s="793"/>
      <c r="E74" s="922">
        <f>+C96/6</f>
        <v>0</v>
      </c>
      <c r="F74" s="797"/>
      <c r="G74" s="793"/>
      <c r="H74" s="923" t="e">
        <f>+E74/E70</f>
        <v>#DIV/0!</v>
      </c>
      <c r="I74" s="797"/>
      <c r="J74" s="793"/>
      <c r="K74" s="385"/>
      <c r="L74" s="27"/>
      <c r="M74" s="27"/>
      <c r="N74" s="476"/>
      <c r="O74" s="476"/>
      <c r="P74" s="476"/>
      <c r="Q74" s="476"/>
      <c r="R74" s="476"/>
      <c r="S74" s="476"/>
      <c r="T74" s="476"/>
      <c r="U74" s="476"/>
      <c r="V74" s="476"/>
      <c r="W74" s="476"/>
      <c r="X74" s="476"/>
      <c r="Y74" s="476"/>
      <c r="Z74" s="476"/>
      <c r="AA74" s="476"/>
      <c r="AB74" s="476"/>
      <c r="AC74" s="476"/>
      <c r="AD74" s="476"/>
      <c r="AE74" s="476"/>
      <c r="AF74" s="476"/>
      <c r="AG74" s="476"/>
      <c r="AH74" s="476"/>
      <c r="AI74" s="476"/>
      <c r="AJ74" s="476"/>
    </row>
    <row r="75" spans="1:36" ht="13.5" customHeight="1">
      <c r="A75" s="885" t="s">
        <v>2464</v>
      </c>
      <c r="B75" s="797"/>
      <c r="C75" s="797"/>
      <c r="D75" s="793"/>
      <c r="E75" s="922">
        <f>+C96</f>
        <v>0</v>
      </c>
      <c r="F75" s="797"/>
      <c r="G75" s="797"/>
      <c r="H75" s="797"/>
      <c r="I75" s="797"/>
      <c r="J75" s="793"/>
      <c r="K75" s="385"/>
      <c r="L75" s="27"/>
      <c r="M75" s="27"/>
      <c r="N75" s="476"/>
      <c r="O75" s="476"/>
      <c r="P75" s="476"/>
      <c r="Q75" s="476"/>
      <c r="R75" s="476"/>
      <c r="S75" s="476"/>
      <c r="T75" s="476"/>
      <c r="U75" s="476"/>
      <c r="V75" s="476"/>
      <c r="W75" s="476"/>
      <c r="X75" s="476"/>
      <c r="Y75" s="476"/>
      <c r="Z75" s="476"/>
      <c r="AA75" s="476"/>
      <c r="AB75" s="476"/>
      <c r="AC75" s="476"/>
      <c r="AD75" s="476"/>
      <c r="AE75" s="476"/>
      <c r="AF75" s="476"/>
      <c r="AG75" s="476"/>
      <c r="AH75" s="476"/>
      <c r="AI75" s="476"/>
      <c r="AJ75" s="476"/>
    </row>
    <row r="76" spans="1:36" ht="24.75" customHeight="1">
      <c r="A76" s="924" t="s">
        <v>2465</v>
      </c>
      <c r="B76" s="925"/>
      <c r="C76" s="928" t="s">
        <v>2466</v>
      </c>
      <c r="D76" s="793"/>
      <c r="E76" s="477" t="s">
        <v>2467</v>
      </c>
      <c r="F76" s="477" t="s">
        <v>2461</v>
      </c>
      <c r="G76" s="913" t="s">
        <v>2466</v>
      </c>
      <c r="H76" s="793"/>
      <c r="I76" s="477" t="s">
        <v>2467</v>
      </c>
      <c r="J76" s="477" t="s">
        <v>2461</v>
      </c>
      <c r="K76" s="385"/>
      <c r="L76" s="27"/>
      <c r="M76" s="27"/>
      <c r="N76" s="476"/>
      <c r="O76" s="476"/>
      <c r="P76" s="476"/>
      <c r="Q76" s="476"/>
      <c r="R76" s="476"/>
      <c r="S76" s="476"/>
      <c r="T76" s="476"/>
      <c r="U76" s="476"/>
      <c r="V76" s="476"/>
      <c r="W76" s="476"/>
      <c r="X76" s="476"/>
      <c r="Y76" s="476"/>
      <c r="Z76" s="476"/>
      <c r="AA76" s="476"/>
      <c r="AB76" s="476"/>
      <c r="AC76" s="476"/>
      <c r="AD76" s="476"/>
      <c r="AE76" s="476"/>
      <c r="AF76" s="476"/>
      <c r="AG76" s="476"/>
      <c r="AH76" s="476"/>
      <c r="AI76" s="476"/>
      <c r="AJ76" s="476"/>
    </row>
    <row r="77" spans="1:36" ht="13.5" customHeight="1">
      <c r="A77" s="926"/>
      <c r="B77" s="927"/>
      <c r="C77" s="928" t="s">
        <v>2468</v>
      </c>
      <c r="D77" s="793"/>
      <c r="E77" s="477">
        <f>SUM(I81:I83)/3</f>
        <v>0</v>
      </c>
      <c r="F77" s="478" t="e">
        <f>+E77/E70</f>
        <v>#DIV/0!</v>
      </c>
      <c r="G77" s="913" t="s">
        <v>2469</v>
      </c>
      <c r="H77" s="793"/>
      <c r="I77" s="477">
        <f>SUM(I84:I86)/3</f>
        <v>0</v>
      </c>
      <c r="J77" s="478" t="e">
        <f>+I77/E70</f>
        <v>#DIV/0!</v>
      </c>
      <c r="K77" s="385"/>
      <c r="L77" s="27"/>
      <c r="M77" s="27"/>
      <c r="N77" s="476"/>
      <c r="O77" s="476"/>
      <c r="P77" s="476"/>
      <c r="Q77" s="476"/>
      <c r="R77" s="476"/>
      <c r="S77" s="476"/>
      <c r="T77" s="476"/>
      <c r="U77" s="476"/>
      <c r="V77" s="476"/>
      <c r="W77" s="476"/>
      <c r="X77" s="476"/>
      <c r="Y77" s="476"/>
      <c r="Z77" s="476"/>
      <c r="AA77" s="476"/>
      <c r="AB77" s="476"/>
      <c r="AC77" s="476"/>
      <c r="AD77" s="476"/>
      <c r="AE77" s="476"/>
      <c r="AF77" s="476"/>
      <c r="AG77" s="476"/>
      <c r="AH77" s="476"/>
      <c r="AI77" s="476"/>
      <c r="AJ77" s="476"/>
    </row>
    <row r="78" spans="1:36" ht="13.5" customHeight="1">
      <c r="A78" s="885" t="s">
        <v>2470</v>
      </c>
      <c r="B78" s="793"/>
      <c r="C78" s="479" t="s">
        <v>2471</v>
      </c>
      <c r="D78" s="480" t="e">
        <f>F96/I96</f>
        <v>#DIV/0!</v>
      </c>
      <c r="E78" s="915" t="s">
        <v>2472</v>
      </c>
      <c r="F78" s="793"/>
      <c r="G78" s="477">
        <f>SUM(F93:F95)</f>
        <v>0</v>
      </c>
      <c r="H78" s="480" t="s">
        <v>2473</v>
      </c>
      <c r="I78" s="928">
        <f>IF(I96&lt;100,0,1)</f>
        <v>0</v>
      </c>
      <c r="J78" s="793"/>
      <c r="K78" s="481"/>
      <c r="L78" s="27"/>
      <c r="M78" s="27"/>
      <c r="N78" s="476"/>
      <c r="O78" s="476"/>
      <c r="P78" s="476"/>
      <c r="Q78" s="476"/>
      <c r="R78" s="476"/>
      <c r="S78" s="476"/>
      <c r="T78" s="476"/>
      <c r="U78" s="476"/>
      <c r="V78" s="476"/>
      <c r="W78" s="476"/>
      <c r="X78" s="476"/>
      <c r="Y78" s="476"/>
      <c r="Z78" s="476"/>
      <c r="AA78" s="476"/>
      <c r="AB78" s="476"/>
      <c r="AC78" s="476"/>
      <c r="AD78" s="476"/>
      <c r="AE78" s="476"/>
      <c r="AF78" s="476"/>
      <c r="AG78" s="476"/>
      <c r="AH78" s="476"/>
      <c r="AI78" s="476"/>
      <c r="AJ78" s="476"/>
    </row>
    <row r="79" spans="1:36" ht="13.5" customHeight="1">
      <c r="A79" s="888" t="s">
        <v>2474</v>
      </c>
      <c r="B79" s="797"/>
      <c r="C79" s="797"/>
      <c r="D79" s="797"/>
      <c r="E79" s="797"/>
      <c r="F79" s="797"/>
      <c r="G79" s="797"/>
      <c r="H79" s="797"/>
      <c r="I79" s="797"/>
      <c r="J79" s="793"/>
      <c r="K79" s="385"/>
      <c r="L79" s="27"/>
      <c r="M79" s="27"/>
      <c r="N79" s="476"/>
      <c r="O79" s="476"/>
      <c r="P79" s="476"/>
      <c r="Q79" s="476"/>
      <c r="R79" s="476"/>
      <c r="S79" s="476"/>
      <c r="T79" s="476"/>
      <c r="U79" s="476"/>
      <c r="V79" s="476"/>
      <c r="W79" s="476"/>
      <c r="X79" s="476"/>
      <c r="Y79" s="476"/>
      <c r="Z79" s="476"/>
      <c r="AA79" s="476"/>
      <c r="AB79" s="476"/>
      <c r="AC79" s="476"/>
      <c r="AD79" s="476"/>
      <c r="AE79" s="476"/>
      <c r="AF79" s="476"/>
      <c r="AG79" s="476"/>
      <c r="AH79" s="476"/>
      <c r="AI79" s="476"/>
      <c r="AJ79" s="476"/>
    </row>
    <row r="80" spans="1:36" ht="53.25" customHeight="1">
      <c r="A80" s="929" t="s">
        <v>2475</v>
      </c>
      <c r="B80" s="793"/>
      <c r="C80" s="483" t="s">
        <v>2514</v>
      </c>
      <c r="D80" s="483" t="s">
        <v>2477</v>
      </c>
      <c r="E80" s="483" t="s">
        <v>2515</v>
      </c>
      <c r="F80" s="483" t="s">
        <v>2477</v>
      </c>
      <c r="G80" s="483" t="s">
        <v>2516</v>
      </c>
      <c r="H80" s="483" t="s">
        <v>2477</v>
      </c>
      <c r="I80" s="483" t="s">
        <v>2480</v>
      </c>
      <c r="J80" s="483" t="s">
        <v>2461</v>
      </c>
      <c r="K80" s="385"/>
      <c r="L80" s="27"/>
      <c r="M80" s="27"/>
      <c r="N80" s="476"/>
      <c r="O80" s="476"/>
      <c r="P80" s="476"/>
      <c r="Q80" s="476"/>
      <c r="R80" s="476"/>
      <c r="S80" s="476"/>
      <c r="T80" s="476"/>
      <c r="U80" s="476"/>
      <c r="V80" s="476"/>
      <c r="W80" s="476"/>
      <c r="X80" s="476"/>
      <c r="Y80" s="476"/>
      <c r="Z80" s="476"/>
      <c r="AA80" s="476"/>
      <c r="AB80" s="476"/>
      <c r="AC80" s="476"/>
      <c r="AD80" s="476"/>
      <c r="AE80" s="476"/>
      <c r="AF80" s="476"/>
      <c r="AG80" s="476"/>
      <c r="AH80" s="476"/>
      <c r="AI80" s="476"/>
      <c r="AJ80" s="476"/>
    </row>
    <row r="81" spans="1:36" ht="16.5" customHeight="1">
      <c r="A81" s="909" t="s">
        <v>2484</v>
      </c>
      <c r="B81" s="793"/>
      <c r="C81" s="485"/>
      <c r="D81" s="486">
        <f t="shared" ref="D81:D86" si="12">IF(C81&lt;&gt;0,C81+$E$67,0)</f>
        <v>0</v>
      </c>
      <c r="E81" s="485"/>
      <c r="F81" s="486">
        <f t="shared" ref="F81:F86" si="13">IF(E81&lt;&gt;0,E81+$E$67,0)</f>
        <v>0</v>
      </c>
      <c r="G81" s="485"/>
      <c r="H81" s="486">
        <f t="shared" ref="H81:H86" si="14">IF(G81&lt;&gt;0,G81+$E$67,0)</f>
        <v>0</v>
      </c>
      <c r="I81" s="486">
        <f t="shared" ref="I81:I86" si="15">(D81+F81+H81)/3</f>
        <v>0</v>
      </c>
      <c r="J81" s="17" t="e">
        <f t="shared" ref="J81:J86" si="16">I81/$E$70</f>
        <v>#DIV/0!</v>
      </c>
      <c r="K81" s="385"/>
      <c r="L81" s="27"/>
      <c r="M81" s="27"/>
      <c r="N81" s="476"/>
      <c r="O81" s="476"/>
      <c r="P81" s="476"/>
      <c r="Q81" s="476"/>
      <c r="R81" s="476"/>
      <c r="S81" s="476"/>
      <c r="T81" s="476"/>
      <c r="U81" s="476"/>
      <c r="V81" s="476"/>
      <c r="W81" s="476"/>
      <c r="X81" s="476"/>
      <c r="Y81" s="476"/>
      <c r="Z81" s="476"/>
      <c r="AA81" s="476"/>
      <c r="AB81" s="476"/>
      <c r="AC81" s="476"/>
      <c r="AD81" s="476"/>
      <c r="AE81" s="476"/>
      <c r="AF81" s="476"/>
      <c r="AG81" s="476"/>
      <c r="AH81" s="476"/>
      <c r="AI81" s="476"/>
      <c r="AJ81" s="476"/>
    </row>
    <row r="82" spans="1:36" ht="16.5" customHeight="1">
      <c r="A82" s="909" t="s">
        <v>2485</v>
      </c>
      <c r="B82" s="793"/>
      <c r="C82" s="485"/>
      <c r="D82" s="486">
        <f t="shared" si="12"/>
        <v>0</v>
      </c>
      <c r="E82" s="485"/>
      <c r="F82" s="486">
        <f t="shared" si="13"/>
        <v>0</v>
      </c>
      <c r="G82" s="485"/>
      <c r="H82" s="486">
        <f t="shared" si="14"/>
        <v>0</v>
      </c>
      <c r="I82" s="486">
        <f t="shared" si="15"/>
        <v>0</v>
      </c>
      <c r="J82" s="17" t="e">
        <f t="shared" si="16"/>
        <v>#DIV/0!</v>
      </c>
      <c r="K82" s="385"/>
      <c r="L82" s="27"/>
      <c r="M82" s="27"/>
      <c r="N82" s="476"/>
      <c r="O82" s="476"/>
      <c r="P82" s="476"/>
      <c r="Q82" s="476"/>
      <c r="R82" s="476"/>
      <c r="S82" s="476"/>
      <c r="T82" s="476"/>
      <c r="U82" s="476"/>
      <c r="V82" s="476"/>
      <c r="W82" s="476"/>
      <c r="X82" s="476"/>
      <c r="Y82" s="476"/>
      <c r="Z82" s="476"/>
      <c r="AA82" s="476"/>
      <c r="AB82" s="476"/>
      <c r="AC82" s="476"/>
      <c r="AD82" s="476"/>
      <c r="AE82" s="476"/>
      <c r="AF82" s="476"/>
      <c r="AG82" s="476"/>
      <c r="AH82" s="476"/>
      <c r="AI82" s="476"/>
      <c r="AJ82" s="476"/>
    </row>
    <row r="83" spans="1:36" ht="16.5" customHeight="1">
      <c r="A83" s="909" t="s">
        <v>2486</v>
      </c>
      <c r="B83" s="793"/>
      <c r="C83" s="485"/>
      <c r="D83" s="486">
        <f t="shared" si="12"/>
        <v>0</v>
      </c>
      <c r="E83" s="485"/>
      <c r="F83" s="486">
        <f t="shared" si="13"/>
        <v>0</v>
      </c>
      <c r="G83" s="485"/>
      <c r="H83" s="486">
        <f t="shared" si="14"/>
        <v>0</v>
      </c>
      <c r="I83" s="486">
        <f t="shared" si="15"/>
        <v>0</v>
      </c>
      <c r="J83" s="17" t="e">
        <f t="shared" si="16"/>
        <v>#DIV/0!</v>
      </c>
      <c r="K83" s="385"/>
      <c r="L83" s="27"/>
      <c r="M83" s="27"/>
      <c r="N83" s="476"/>
      <c r="O83" s="476"/>
      <c r="P83" s="476"/>
      <c r="Q83" s="476"/>
      <c r="R83" s="476"/>
      <c r="S83" s="476"/>
      <c r="T83" s="476"/>
      <c r="U83" s="476"/>
      <c r="V83" s="476"/>
      <c r="W83" s="476"/>
      <c r="X83" s="476"/>
      <c r="Y83" s="476"/>
      <c r="Z83" s="476"/>
      <c r="AA83" s="476"/>
      <c r="AB83" s="476"/>
      <c r="AC83" s="476"/>
      <c r="AD83" s="476"/>
      <c r="AE83" s="476"/>
      <c r="AF83" s="476"/>
      <c r="AG83" s="476"/>
      <c r="AH83" s="476"/>
      <c r="AI83" s="476"/>
      <c r="AJ83" s="476"/>
    </row>
    <row r="84" spans="1:36" ht="16.5" customHeight="1">
      <c r="A84" s="909" t="s">
        <v>2487</v>
      </c>
      <c r="B84" s="793"/>
      <c r="C84" s="485"/>
      <c r="D84" s="486">
        <f t="shared" si="12"/>
        <v>0</v>
      </c>
      <c r="E84" s="485"/>
      <c r="F84" s="486">
        <f t="shared" si="13"/>
        <v>0</v>
      </c>
      <c r="G84" s="485"/>
      <c r="H84" s="486">
        <f t="shared" si="14"/>
        <v>0</v>
      </c>
      <c r="I84" s="486">
        <f t="shared" si="15"/>
        <v>0</v>
      </c>
      <c r="J84" s="17" t="e">
        <f t="shared" si="16"/>
        <v>#DIV/0!</v>
      </c>
      <c r="K84" s="385"/>
      <c r="L84" s="27"/>
      <c r="M84" s="27"/>
      <c r="N84" s="476"/>
      <c r="O84" s="476"/>
      <c r="P84" s="476"/>
      <c r="Q84" s="476"/>
      <c r="R84" s="476"/>
      <c r="S84" s="476"/>
      <c r="T84" s="476"/>
      <c r="U84" s="476"/>
      <c r="V84" s="476"/>
      <c r="W84" s="476"/>
      <c r="X84" s="476"/>
      <c r="Y84" s="476"/>
      <c r="Z84" s="476"/>
      <c r="AA84" s="476"/>
      <c r="AB84" s="476"/>
      <c r="AC84" s="476"/>
      <c r="AD84" s="476"/>
      <c r="AE84" s="476"/>
      <c r="AF84" s="476"/>
      <c r="AG84" s="476"/>
      <c r="AH84" s="476"/>
      <c r="AI84" s="476"/>
      <c r="AJ84" s="476"/>
    </row>
    <row r="85" spans="1:36" ht="16.5" customHeight="1">
      <c r="A85" s="909" t="s">
        <v>2488</v>
      </c>
      <c r="B85" s="793"/>
      <c r="C85" s="485"/>
      <c r="D85" s="486">
        <f t="shared" si="12"/>
        <v>0</v>
      </c>
      <c r="E85" s="485"/>
      <c r="F85" s="486">
        <f t="shared" si="13"/>
        <v>0</v>
      </c>
      <c r="G85" s="485"/>
      <c r="H85" s="486">
        <f t="shared" si="14"/>
        <v>0</v>
      </c>
      <c r="I85" s="486">
        <f t="shared" si="15"/>
        <v>0</v>
      </c>
      <c r="J85" s="17" t="e">
        <f t="shared" si="16"/>
        <v>#DIV/0!</v>
      </c>
      <c r="K85" s="385"/>
      <c r="L85" s="27"/>
      <c r="M85" s="27"/>
      <c r="N85" s="476"/>
      <c r="O85" s="476"/>
      <c r="P85" s="476"/>
      <c r="Q85" s="476"/>
      <c r="R85" s="476"/>
      <c r="S85" s="476"/>
      <c r="T85" s="476"/>
      <c r="U85" s="476"/>
      <c r="V85" s="476"/>
      <c r="W85" s="476"/>
      <c r="X85" s="476"/>
      <c r="Y85" s="476"/>
      <c r="Z85" s="476"/>
      <c r="AA85" s="476"/>
      <c r="AB85" s="476"/>
      <c r="AC85" s="476"/>
      <c r="AD85" s="476"/>
      <c r="AE85" s="476"/>
      <c r="AF85" s="476"/>
      <c r="AG85" s="476"/>
      <c r="AH85" s="476"/>
      <c r="AI85" s="476"/>
      <c r="AJ85" s="476"/>
    </row>
    <row r="86" spans="1:36" ht="16.5" customHeight="1">
      <c r="A86" s="909" t="s">
        <v>2489</v>
      </c>
      <c r="B86" s="793"/>
      <c r="C86" s="485"/>
      <c r="D86" s="486">
        <f t="shared" si="12"/>
        <v>0</v>
      </c>
      <c r="E86" s="485"/>
      <c r="F86" s="486">
        <f t="shared" si="13"/>
        <v>0</v>
      </c>
      <c r="G86" s="485"/>
      <c r="H86" s="486">
        <f t="shared" si="14"/>
        <v>0</v>
      </c>
      <c r="I86" s="486">
        <f t="shared" si="15"/>
        <v>0</v>
      </c>
      <c r="J86" s="17" t="e">
        <f t="shared" si="16"/>
        <v>#DIV/0!</v>
      </c>
      <c r="K86" s="385"/>
      <c r="L86" s="27"/>
      <c r="M86" s="27"/>
      <c r="N86" s="476"/>
      <c r="O86" s="476"/>
      <c r="P86" s="476"/>
      <c r="Q86" s="476"/>
      <c r="R86" s="476"/>
      <c r="S86" s="476"/>
      <c r="T86" s="476"/>
      <c r="U86" s="476"/>
      <c r="V86" s="476"/>
      <c r="W86" s="476"/>
      <c r="X86" s="476"/>
      <c r="Y86" s="476"/>
      <c r="Z86" s="476"/>
      <c r="AA86" s="476"/>
      <c r="AB86" s="476"/>
      <c r="AC86" s="476"/>
      <c r="AD86" s="476"/>
      <c r="AE86" s="476"/>
      <c r="AF86" s="476"/>
      <c r="AG86" s="476"/>
      <c r="AH86" s="476"/>
      <c r="AI86" s="476"/>
      <c r="AJ86" s="476"/>
    </row>
    <row r="87" spans="1:36" ht="13.5" customHeight="1">
      <c r="A87" s="894" t="s">
        <v>2490</v>
      </c>
      <c r="B87" s="793"/>
      <c r="C87" s="912">
        <f>SUM(D81:D86)</f>
        <v>0</v>
      </c>
      <c r="D87" s="793"/>
      <c r="E87" s="912">
        <f>SUM(F81:F86)</f>
        <v>0</v>
      </c>
      <c r="F87" s="793"/>
      <c r="G87" s="912">
        <f>SUM(H81:H86)</f>
        <v>0</v>
      </c>
      <c r="H87" s="793"/>
      <c r="I87" s="488">
        <f>SUM(I81:I86)</f>
        <v>0</v>
      </c>
      <c r="J87" s="488"/>
      <c r="K87" s="385"/>
      <c r="L87" s="27"/>
      <c r="M87" s="27"/>
      <c r="N87" s="476"/>
      <c r="O87" s="476"/>
      <c r="P87" s="476"/>
      <c r="Q87" s="476"/>
      <c r="R87" s="476"/>
      <c r="S87" s="476"/>
      <c r="T87" s="476"/>
      <c r="U87" s="476"/>
      <c r="V87" s="476"/>
      <c r="W87" s="476"/>
      <c r="X87" s="476"/>
      <c r="Y87" s="476"/>
      <c r="Z87" s="476"/>
      <c r="AA87" s="476"/>
      <c r="AB87" s="476"/>
      <c r="AC87" s="476"/>
      <c r="AD87" s="476"/>
      <c r="AE87" s="476"/>
      <c r="AF87" s="476"/>
      <c r="AG87" s="476"/>
      <c r="AH87" s="476"/>
      <c r="AI87" s="476"/>
      <c r="AJ87" s="476"/>
    </row>
    <row r="88" spans="1:36" ht="13.5" customHeight="1">
      <c r="A88" s="888" t="s">
        <v>2491</v>
      </c>
      <c r="B88" s="797"/>
      <c r="C88" s="797"/>
      <c r="D88" s="797"/>
      <c r="E88" s="797"/>
      <c r="F88" s="797"/>
      <c r="G88" s="797"/>
      <c r="H88" s="797"/>
      <c r="I88" s="797"/>
      <c r="J88" s="793"/>
      <c r="K88" s="385"/>
      <c r="L88" s="27"/>
      <c r="M88" s="27"/>
      <c r="N88" s="476"/>
      <c r="O88" s="476"/>
      <c r="P88" s="476"/>
      <c r="Q88" s="476"/>
      <c r="R88" s="476"/>
      <c r="S88" s="476"/>
      <c r="T88" s="476"/>
      <c r="U88" s="476"/>
      <c r="V88" s="476"/>
      <c r="W88" s="476"/>
      <c r="X88" s="476"/>
      <c r="Y88" s="476"/>
      <c r="Z88" s="476"/>
      <c r="AA88" s="476"/>
      <c r="AB88" s="476"/>
      <c r="AC88" s="476"/>
      <c r="AD88" s="476"/>
      <c r="AE88" s="476"/>
      <c r="AF88" s="476"/>
      <c r="AG88" s="476"/>
      <c r="AH88" s="476"/>
      <c r="AI88" s="476"/>
      <c r="AJ88" s="476"/>
    </row>
    <row r="89" spans="1:36" ht="53.25" customHeight="1">
      <c r="A89" s="913" t="s">
        <v>2475</v>
      </c>
      <c r="B89" s="793"/>
      <c r="C89" s="913" t="s">
        <v>2492</v>
      </c>
      <c r="D89" s="793"/>
      <c r="E89" s="489" t="s">
        <v>2461</v>
      </c>
      <c r="F89" s="489" t="s">
        <v>2493</v>
      </c>
      <c r="G89" s="490" t="s">
        <v>2494</v>
      </c>
      <c r="H89" s="913" t="s">
        <v>2495</v>
      </c>
      <c r="I89" s="793"/>
      <c r="J89" s="491" t="s">
        <v>2496</v>
      </c>
      <c r="K89" s="491" t="s">
        <v>2517</v>
      </c>
      <c r="L89" s="27"/>
      <c r="M89" s="27"/>
      <c r="N89" s="476"/>
      <c r="O89" s="476"/>
      <c r="P89" s="476"/>
      <c r="Q89" s="476"/>
      <c r="R89" s="476"/>
      <c r="S89" s="476"/>
      <c r="T89" s="476"/>
      <c r="U89" s="476"/>
      <c r="V89" s="476"/>
      <c r="W89" s="476"/>
      <c r="X89" s="476"/>
      <c r="Y89" s="476"/>
      <c r="Z89" s="476"/>
      <c r="AA89" s="476"/>
      <c r="AB89" s="476"/>
      <c r="AC89" s="476"/>
      <c r="AD89" s="476"/>
      <c r="AE89" s="476"/>
      <c r="AF89" s="476"/>
      <c r="AG89" s="476"/>
      <c r="AH89" s="476"/>
      <c r="AI89" s="476"/>
      <c r="AJ89" s="476"/>
    </row>
    <row r="90" spans="1:36" ht="16.5" customHeight="1">
      <c r="A90" s="909" t="s">
        <v>2484</v>
      </c>
      <c r="B90" s="793"/>
      <c r="C90" s="910"/>
      <c r="D90" s="793"/>
      <c r="E90" s="97" t="e">
        <f t="shared" ref="E90:E95" si="17">C90/$E$70</f>
        <v>#DIV/0!</v>
      </c>
      <c r="F90" s="492">
        <v>0</v>
      </c>
      <c r="G90" s="493">
        <v>0</v>
      </c>
      <c r="H90" s="911">
        <v>0</v>
      </c>
      <c r="I90" s="793"/>
      <c r="J90" s="494">
        <v>0</v>
      </c>
      <c r="K90" s="410">
        <f t="shared" ref="K90:K95" si="18">SUM(G90:H90)</f>
        <v>0</v>
      </c>
      <c r="L90" s="512"/>
      <c r="M90" s="27"/>
      <c r="N90" s="476"/>
      <c r="O90" s="476"/>
      <c r="P90" s="476"/>
      <c r="Q90" s="476"/>
      <c r="R90" s="476"/>
      <c r="S90" s="476"/>
      <c r="T90" s="476"/>
      <c r="U90" s="476"/>
      <c r="V90" s="476"/>
      <c r="W90" s="476"/>
      <c r="X90" s="476"/>
      <c r="Y90" s="476"/>
      <c r="Z90" s="476"/>
      <c r="AA90" s="476"/>
      <c r="AB90" s="476"/>
      <c r="AC90" s="476"/>
      <c r="AD90" s="476"/>
      <c r="AE90" s="476"/>
      <c r="AF90" s="476"/>
      <c r="AG90" s="476"/>
      <c r="AH90" s="476"/>
      <c r="AI90" s="476"/>
      <c r="AJ90" s="476"/>
    </row>
    <row r="91" spans="1:36" ht="16.5" customHeight="1">
      <c r="A91" s="909" t="s">
        <v>2485</v>
      </c>
      <c r="B91" s="793"/>
      <c r="C91" s="910"/>
      <c r="D91" s="793"/>
      <c r="E91" s="97" t="e">
        <f t="shared" si="17"/>
        <v>#DIV/0!</v>
      </c>
      <c r="F91" s="492">
        <v>0</v>
      </c>
      <c r="G91" s="493">
        <v>0</v>
      </c>
      <c r="H91" s="911">
        <v>0</v>
      </c>
      <c r="I91" s="793"/>
      <c r="J91" s="494">
        <v>0</v>
      </c>
      <c r="K91" s="410">
        <f t="shared" si="18"/>
        <v>0</v>
      </c>
      <c r="L91" s="27"/>
      <c r="M91" s="27"/>
      <c r="N91" s="476"/>
      <c r="O91" s="476"/>
      <c r="P91" s="476"/>
      <c r="Q91" s="476"/>
      <c r="R91" s="476"/>
      <c r="S91" s="476"/>
      <c r="T91" s="476"/>
      <c r="U91" s="476"/>
      <c r="V91" s="476"/>
      <c r="W91" s="476"/>
      <c r="X91" s="476"/>
      <c r="Y91" s="476"/>
      <c r="Z91" s="476"/>
      <c r="AA91" s="476"/>
      <c r="AB91" s="476"/>
      <c r="AC91" s="476"/>
      <c r="AD91" s="476"/>
      <c r="AE91" s="476"/>
      <c r="AF91" s="476"/>
      <c r="AG91" s="476"/>
      <c r="AH91" s="476"/>
      <c r="AI91" s="476"/>
      <c r="AJ91" s="476"/>
    </row>
    <row r="92" spans="1:36" ht="13.5" customHeight="1">
      <c r="A92" s="909" t="s">
        <v>2486</v>
      </c>
      <c r="B92" s="793"/>
      <c r="C92" s="910"/>
      <c r="D92" s="793"/>
      <c r="E92" s="97" t="e">
        <f t="shared" si="17"/>
        <v>#DIV/0!</v>
      </c>
      <c r="F92" s="492">
        <v>0</v>
      </c>
      <c r="G92" s="493">
        <v>0</v>
      </c>
      <c r="H92" s="911">
        <v>0</v>
      </c>
      <c r="I92" s="793"/>
      <c r="J92" s="494">
        <v>0</v>
      </c>
      <c r="K92" s="410">
        <f t="shared" si="18"/>
        <v>0</v>
      </c>
      <c r="L92" s="513" t="s">
        <v>2518</v>
      </c>
      <c r="M92" s="513" t="s">
        <v>2519</v>
      </c>
      <c r="N92" s="476"/>
      <c r="O92" s="476"/>
      <c r="P92" s="476"/>
      <c r="Q92" s="476"/>
      <c r="R92" s="476"/>
      <c r="S92" s="476"/>
      <c r="T92" s="476"/>
      <c r="U92" s="476"/>
      <c r="V92" s="476"/>
      <c r="W92" s="476"/>
      <c r="X92" s="476"/>
      <c r="Y92" s="476"/>
      <c r="Z92" s="476"/>
      <c r="AA92" s="476"/>
      <c r="AB92" s="476"/>
      <c r="AC92" s="476"/>
      <c r="AD92" s="476"/>
      <c r="AE92" s="476"/>
      <c r="AF92" s="476"/>
      <c r="AG92" s="476"/>
      <c r="AH92" s="476"/>
      <c r="AI92" s="476"/>
      <c r="AJ92" s="476"/>
    </row>
    <row r="93" spans="1:36" ht="12.75" customHeight="1">
      <c r="A93" s="909" t="s">
        <v>2487</v>
      </c>
      <c r="B93" s="793"/>
      <c r="C93" s="910"/>
      <c r="D93" s="793"/>
      <c r="E93" s="97" t="e">
        <f t="shared" si="17"/>
        <v>#DIV/0!</v>
      </c>
      <c r="F93" s="492">
        <v>0</v>
      </c>
      <c r="G93" s="493">
        <v>0</v>
      </c>
      <c r="H93" s="911">
        <v>0</v>
      </c>
      <c r="I93" s="793"/>
      <c r="J93" s="494">
        <v>0</v>
      </c>
      <c r="K93" s="410">
        <f t="shared" si="18"/>
        <v>0</v>
      </c>
      <c r="L93" s="71">
        <v>0</v>
      </c>
      <c r="M93" s="71" t="e">
        <f t="shared" ref="M93:M105" si="19">+#REF!+#REF!</f>
        <v>#REF!</v>
      </c>
      <c r="N93" s="476"/>
      <c r="O93" s="476"/>
      <c r="P93" s="476"/>
      <c r="Q93" s="476"/>
      <c r="R93" s="476"/>
      <c r="S93" s="476"/>
      <c r="T93" s="476"/>
      <c r="U93" s="476"/>
      <c r="V93" s="476"/>
      <c r="W93" s="476"/>
      <c r="X93" s="476"/>
      <c r="Y93" s="476"/>
      <c r="Z93" s="476"/>
      <c r="AA93" s="476"/>
      <c r="AB93" s="476"/>
      <c r="AC93" s="476"/>
      <c r="AD93" s="476"/>
      <c r="AE93" s="476"/>
      <c r="AF93" s="476"/>
      <c r="AG93" s="476"/>
      <c r="AH93" s="476"/>
      <c r="AI93" s="476"/>
      <c r="AJ93" s="476"/>
    </row>
    <row r="94" spans="1:36" ht="17.25" customHeight="1">
      <c r="A94" s="909" t="s">
        <v>2488</v>
      </c>
      <c r="B94" s="793"/>
      <c r="C94" s="910"/>
      <c r="D94" s="793"/>
      <c r="E94" s="97" t="e">
        <f t="shared" si="17"/>
        <v>#DIV/0!</v>
      </c>
      <c r="F94" s="492">
        <v>0</v>
      </c>
      <c r="G94" s="493">
        <v>0</v>
      </c>
      <c r="H94" s="911">
        <v>0</v>
      </c>
      <c r="I94" s="793"/>
      <c r="J94" s="494">
        <v>0</v>
      </c>
      <c r="K94" s="410">
        <f t="shared" si="18"/>
        <v>0</v>
      </c>
      <c r="L94" s="71">
        <v>0</v>
      </c>
      <c r="M94" s="71" t="e">
        <f t="shared" si="19"/>
        <v>#REF!</v>
      </c>
      <c r="N94" s="476"/>
      <c r="O94" s="476"/>
      <c r="P94" s="476"/>
      <c r="Q94" s="476"/>
      <c r="R94" s="476"/>
      <c r="S94" s="476"/>
      <c r="T94" s="476"/>
      <c r="U94" s="476"/>
      <c r="V94" s="476"/>
      <c r="W94" s="476"/>
      <c r="X94" s="476"/>
      <c r="Y94" s="476"/>
      <c r="Z94" s="476"/>
      <c r="AA94" s="476"/>
      <c r="AB94" s="476"/>
      <c r="AC94" s="476"/>
      <c r="AD94" s="476"/>
      <c r="AE94" s="476"/>
      <c r="AF94" s="476"/>
      <c r="AG94" s="476"/>
      <c r="AH94" s="476"/>
      <c r="AI94" s="476"/>
      <c r="AJ94" s="476"/>
    </row>
    <row r="95" spans="1:36" ht="17.25" customHeight="1">
      <c r="A95" s="909" t="s">
        <v>2489</v>
      </c>
      <c r="B95" s="793"/>
      <c r="C95" s="910"/>
      <c r="D95" s="793"/>
      <c r="E95" s="97" t="e">
        <f t="shared" si="17"/>
        <v>#DIV/0!</v>
      </c>
      <c r="F95" s="492">
        <v>0</v>
      </c>
      <c r="G95" s="493">
        <v>0</v>
      </c>
      <c r="H95" s="911">
        <v>0</v>
      </c>
      <c r="I95" s="793"/>
      <c r="J95" s="494">
        <v>0</v>
      </c>
      <c r="K95" s="410">
        <f t="shared" si="18"/>
        <v>0</v>
      </c>
      <c r="L95" s="71">
        <v>0</v>
      </c>
      <c r="M95" s="71" t="e">
        <f t="shared" si="19"/>
        <v>#REF!</v>
      </c>
      <c r="N95" s="476"/>
      <c r="O95" s="476"/>
      <c r="P95" s="476"/>
      <c r="Q95" s="476"/>
      <c r="R95" s="476"/>
      <c r="S95" s="476"/>
      <c r="T95" s="476"/>
      <c r="U95" s="476"/>
      <c r="V95" s="476"/>
      <c r="W95" s="476"/>
      <c r="X95" s="476"/>
      <c r="Y95" s="476"/>
      <c r="Z95" s="476"/>
      <c r="AA95" s="476"/>
      <c r="AB95" s="476"/>
      <c r="AC95" s="476"/>
      <c r="AD95" s="476"/>
      <c r="AE95" s="476"/>
      <c r="AF95" s="476"/>
      <c r="AG95" s="476"/>
      <c r="AH95" s="476"/>
      <c r="AI95" s="476"/>
      <c r="AJ95" s="476"/>
    </row>
    <row r="96" spans="1:36" ht="14.25" customHeight="1">
      <c r="A96" s="894" t="s">
        <v>2490</v>
      </c>
      <c r="B96" s="793"/>
      <c r="C96" s="912">
        <f>SUM(C90:C95)</f>
        <v>0</v>
      </c>
      <c r="D96" s="793"/>
      <c r="E96" s="39" t="s">
        <v>2499</v>
      </c>
      <c r="F96" s="495">
        <f t="shared" ref="F96:H96" si="20">SUM(F90:F95)</f>
        <v>0</v>
      </c>
      <c r="G96" s="495">
        <f t="shared" si="20"/>
        <v>0</v>
      </c>
      <c r="H96" s="914">
        <f t="shared" si="20"/>
        <v>0</v>
      </c>
      <c r="I96" s="793"/>
      <c r="J96" s="495">
        <f t="shared" ref="J96:K96" si="21">SUM(J90:J95)</f>
        <v>0</v>
      </c>
      <c r="K96" s="496">
        <f t="shared" si="21"/>
        <v>0</v>
      </c>
      <c r="L96" s="71">
        <v>0</v>
      </c>
      <c r="M96" s="71" t="e">
        <f t="shared" si="19"/>
        <v>#REF!</v>
      </c>
      <c r="N96" s="476"/>
      <c r="O96" s="476"/>
      <c r="P96" s="476"/>
      <c r="Q96" s="476"/>
      <c r="R96" s="476"/>
      <c r="S96" s="476"/>
      <c r="T96" s="476"/>
      <c r="U96" s="476"/>
      <c r="V96" s="476"/>
      <c r="W96" s="476"/>
      <c r="X96" s="476"/>
      <c r="Y96" s="476"/>
      <c r="Z96" s="476"/>
      <c r="AA96" s="476"/>
      <c r="AB96" s="476"/>
      <c r="AC96" s="476"/>
      <c r="AD96" s="476"/>
      <c r="AE96" s="476"/>
      <c r="AF96" s="476"/>
      <c r="AG96" s="476"/>
      <c r="AH96" s="476"/>
      <c r="AI96" s="476"/>
      <c r="AJ96" s="476"/>
    </row>
    <row r="97" spans="1:36" ht="14.25" customHeight="1">
      <c r="A97" s="894" t="s">
        <v>2500</v>
      </c>
      <c r="B97" s="793"/>
      <c r="C97" s="915" t="e">
        <f>(E67-E73)/E67</f>
        <v>#DIV/0!</v>
      </c>
      <c r="D97" s="797"/>
      <c r="E97" s="797"/>
      <c r="F97" s="797"/>
      <c r="G97" s="797"/>
      <c r="H97" s="797"/>
      <c r="I97" s="797"/>
      <c r="J97" s="793"/>
      <c r="K97" s="385"/>
      <c r="L97" s="71">
        <v>0</v>
      </c>
      <c r="M97" s="71" t="e">
        <f t="shared" si="19"/>
        <v>#REF!</v>
      </c>
      <c r="N97" s="476"/>
      <c r="O97" s="476"/>
      <c r="P97" s="476"/>
      <c r="Q97" s="476"/>
      <c r="R97" s="476"/>
      <c r="S97" s="476"/>
      <c r="T97" s="476"/>
      <c r="U97" s="476"/>
      <c r="V97" s="476"/>
      <c r="W97" s="476"/>
      <c r="X97" s="476"/>
      <c r="Y97" s="476"/>
      <c r="Z97" s="476"/>
      <c r="AA97" s="476"/>
      <c r="AB97" s="476"/>
      <c r="AC97" s="476"/>
      <c r="AD97" s="476"/>
      <c r="AE97" s="476"/>
      <c r="AF97" s="476"/>
      <c r="AG97" s="476"/>
      <c r="AH97" s="476"/>
      <c r="AI97" s="476"/>
      <c r="AJ97" s="476"/>
    </row>
    <row r="98" spans="1:36" ht="14.25" customHeight="1">
      <c r="A98" s="894" t="s">
        <v>2501</v>
      </c>
      <c r="B98" s="793"/>
      <c r="C98" s="915" t="e">
        <f>E74/E67</f>
        <v>#DIV/0!</v>
      </c>
      <c r="D98" s="797"/>
      <c r="E98" s="797"/>
      <c r="F98" s="797"/>
      <c r="G98" s="797"/>
      <c r="H98" s="797"/>
      <c r="I98" s="797"/>
      <c r="J98" s="793"/>
      <c r="K98" s="385"/>
      <c r="L98" s="71">
        <v>0</v>
      </c>
      <c r="M98" s="71" t="e">
        <f t="shared" si="19"/>
        <v>#REF!</v>
      </c>
      <c r="N98" s="476"/>
      <c r="O98" s="476"/>
      <c r="P98" s="476"/>
      <c r="Q98" s="476"/>
      <c r="R98" s="476"/>
      <c r="S98" s="476"/>
      <c r="T98" s="476"/>
      <c r="U98" s="476"/>
      <c r="V98" s="476"/>
      <c r="W98" s="476"/>
      <c r="X98" s="476"/>
      <c r="Y98" s="476"/>
      <c r="Z98" s="476"/>
      <c r="AA98" s="476"/>
      <c r="AB98" s="476"/>
      <c r="AC98" s="476"/>
      <c r="AD98" s="476"/>
      <c r="AE98" s="476"/>
      <c r="AF98" s="476"/>
      <c r="AG98" s="476"/>
      <c r="AH98" s="476"/>
      <c r="AI98" s="476"/>
      <c r="AJ98" s="476"/>
    </row>
    <row r="99" spans="1:36" ht="12.75" customHeight="1">
      <c r="A99" s="932" t="s">
        <v>446</v>
      </c>
      <c r="B99" s="793"/>
      <c r="C99" s="933" t="e">
        <f>C96*2/(PLBS!C4*100000)</f>
        <v>#DIV/0!</v>
      </c>
      <c r="D99" s="797"/>
      <c r="E99" s="797"/>
      <c r="F99" s="797"/>
      <c r="G99" s="797"/>
      <c r="H99" s="797"/>
      <c r="I99" s="797"/>
      <c r="J99" s="793"/>
      <c r="K99" s="385"/>
      <c r="L99" s="71">
        <v>0</v>
      </c>
      <c r="M99" s="71" t="e">
        <f t="shared" si="19"/>
        <v>#REF!</v>
      </c>
      <c r="N99" s="476"/>
      <c r="O99" s="476"/>
      <c r="P99" s="476"/>
      <c r="Q99" s="476"/>
      <c r="R99" s="476"/>
      <c r="S99" s="476"/>
      <c r="T99" s="476"/>
      <c r="U99" s="476"/>
      <c r="V99" s="476"/>
      <c r="W99" s="476"/>
      <c r="X99" s="476"/>
      <c r="Y99" s="476"/>
      <c r="Z99" s="476"/>
      <c r="AA99" s="476"/>
      <c r="AB99" s="476"/>
      <c r="AC99" s="476"/>
      <c r="AD99" s="476"/>
      <c r="AE99" s="476"/>
      <c r="AF99" s="476"/>
      <c r="AG99" s="476"/>
      <c r="AH99" s="476"/>
      <c r="AI99" s="476"/>
      <c r="AJ99" s="476"/>
    </row>
    <row r="100" spans="1:36" ht="12.75" customHeight="1">
      <c r="A100" s="932" t="s">
        <v>2502</v>
      </c>
      <c r="B100" s="793"/>
      <c r="C100" s="933" t="e">
        <f>F96/H96</f>
        <v>#DIV/0!</v>
      </c>
      <c r="D100" s="797"/>
      <c r="E100" s="797"/>
      <c r="F100" s="797"/>
      <c r="G100" s="797"/>
      <c r="H100" s="797"/>
      <c r="I100" s="797"/>
      <c r="J100" s="793"/>
      <c r="K100" s="476"/>
      <c r="L100" s="71">
        <v>0</v>
      </c>
      <c r="M100" s="71" t="e">
        <f t="shared" si="19"/>
        <v>#REF!</v>
      </c>
      <c r="N100" s="476"/>
      <c r="O100" s="476"/>
      <c r="P100" s="476"/>
      <c r="Q100" s="476"/>
      <c r="R100" s="476"/>
      <c r="S100" s="476"/>
      <c r="T100" s="476"/>
      <c r="U100" s="476"/>
      <c r="V100" s="476"/>
      <c r="W100" s="476"/>
      <c r="X100" s="476"/>
      <c r="Y100" s="476"/>
      <c r="Z100" s="476"/>
      <c r="AA100" s="476"/>
      <c r="AB100" s="476"/>
      <c r="AC100" s="476"/>
      <c r="AD100" s="476"/>
      <c r="AE100" s="476"/>
      <c r="AF100" s="476"/>
      <c r="AG100" s="476"/>
      <c r="AH100" s="476"/>
      <c r="AI100" s="476"/>
      <c r="AJ100" s="476"/>
    </row>
    <row r="101" spans="1:36" ht="12.75" customHeight="1">
      <c r="A101" s="476"/>
      <c r="B101" s="476"/>
      <c r="C101" s="476"/>
      <c r="D101" s="476"/>
      <c r="E101" s="476"/>
      <c r="F101" s="476"/>
      <c r="G101" s="476"/>
      <c r="H101" s="476"/>
      <c r="I101" s="476"/>
      <c r="J101" s="476"/>
      <c r="K101" s="476"/>
      <c r="L101" s="71">
        <v>0</v>
      </c>
      <c r="M101" s="71" t="e">
        <f t="shared" si="19"/>
        <v>#REF!</v>
      </c>
      <c r="N101" s="476"/>
      <c r="O101" s="476"/>
      <c r="P101" s="476"/>
      <c r="Q101" s="476"/>
      <c r="R101" s="476"/>
      <c r="S101" s="476"/>
      <c r="T101" s="476"/>
      <c r="U101" s="476"/>
      <c r="V101" s="476"/>
      <c r="W101" s="476"/>
      <c r="X101" s="476"/>
      <c r="Y101" s="476"/>
      <c r="Z101" s="476"/>
      <c r="AA101" s="476"/>
      <c r="AB101" s="476"/>
      <c r="AC101" s="476"/>
      <c r="AD101" s="476"/>
      <c r="AE101" s="476"/>
      <c r="AF101" s="476"/>
      <c r="AG101" s="476"/>
      <c r="AH101" s="476"/>
      <c r="AI101" s="476"/>
      <c r="AJ101" s="476"/>
    </row>
    <row r="102" spans="1:36" ht="12.75" customHeight="1">
      <c r="A102" s="476"/>
      <c r="B102" s="476"/>
      <c r="C102" s="476"/>
      <c r="D102" s="476"/>
      <c r="E102" s="476"/>
      <c r="F102" s="476"/>
      <c r="G102" s="476"/>
      <c r="H102" s="476"/>
      <c r="I102" s="476"/>
      <c r="J102" s="476"/>
      <c r="K102" s="476"/>
      <c r="L102" s="71">
        <v>0</v>
      </c>
      <c r="M102" s="71" t="e">
        <f t="shared" si="19"/>
        <v>#REF!</v>
      </c>
      <c r="N102" s="476"/>
      <c r="O102" s="476"/>
      <c r="P102" s="476"/>
      <c r="Q102" s="476"/>
      <c r="R102" s="476"/>
      <c r="S102" s="476"/>
      <c r="T102" s="476"/>
      <c r="U102" s="476"/>
      <c r="V102" s="476"/>
      <c r="W102" s="476"/>
      <c r="X102" s="476"/>
      <c r="Y102" s="476"/>
      <c r="Z102" s="476"/>
      <c r="AA102" s="476"/>
      <c r="AB102" s="476"/>
      <c r="AC102" s="476"/>
      <c r="AD102" s="476"/>
      <c r="AE102" s="476"/>
      <c r="AF102" s="476"/>
      <c r="AG102" s="476"/>
      <c r="AH102" s="476"/>
      <c r="AI102" s="476"/>
      <c r="AJ102" s="476"/>
    </row>
    <row r="103" spans="1:36" ht="12.75" customHeight="1">
      <c r="A103" s="476"/>
      <c r="B103" s="930"/>
      <c r="C103" s="934" t="s">
        <v>2503</v>
      </c>
      <c r="D103" s="797"/>
      <c r="E103" s="935"/>
      <c r="F103" s="497" t="str">
        <f>CONCATENATE(E64," ","with")</f>
        <v xml:space="preserve"> with</v>
      </c>
      <c r="G103" s="497">
        <f>E62</f>
        <v>0</v>
      </c>
      <c r="H103" s="498"/>
      <c r="I103" s="476"/>
      <c r="J103" s="476"/>
      <c r="K103" s="476"/>
      <c r="L103" s="71">
        <v>0</v>
      </c>
      <c r="M103" s="71" t="e">
        <f t="shared" si="19"/>
        <v>#REF!</v>
      </c>
      <c r="N103" s="476"/>
      <c r="O103" s="476"/>
      <c r="P103" s="476"/>
      <c r="Q103" s="476"/>
      <c r="R103" s="476"/>
      <c r="S103" s="476"/>
      <c r="T103" s="476"/>
      <c r="U103" s="476"/>
      <c r="V103" s="476"/>
      <c r="W103" s="476"/>
      <c r="X103" s="476"/>
      <c r="Y103" s="476"/>
      <c r="Z103" s="476"/>
      <c r="AA103" s="476"/>
      <c r="AB103" s="476"/>
      <c r="AC103" s="476"/>
      <c r="AD103" s="476"/>
      <c r="AE103" s="476"/>
      <c r="AF103" s="476"/>
      <c r="AG103" s="476"/>
      <c r="AH103" s="476"/>
      <c r="AI103" s="476"/>
      <c r="AJ103" s="476"/>
    </row>
    <row r="104" spans="1:36" ht="12.75" customHeight="1">
      <c r="A104" s="476"/>
      <c r="B104" s="805"/>
      <c r="C104" s="934" t="s">
        <v>2455</v>
      </c>
      <c r="D104" s="797"/>
      <c r="E104" s="793"/>
      <c r="F104" s="499">
        <f>E66</f>
        <v>0</v>
      </c>
      <c r="G104" s="499"/>
      <c r="H104" s="499"/>
      <c r="I104" s="476"/>
      <c r="J104" s="476"/>
      <c r="K104" s="476"/>
      <c r="L104" s="71">
        <v>0</v>
      </c>
      <c r="M104" s="71" t="e">
        <f t="shared" si="19"/>
        <v>#REF!</v>
      </c>
      <c r="N104" s="476"/>
      <c r="O104" s="476"/>
      <c r="P104" s="476"/>
      <c r="Q104" s="476"/>
      <c r="R104" s="476"/>
      <c r="S104" s="476"/>
      <c r="T104" s="476"/>
      <c r="U104" s="476"/>
      <c r="V104" s="476"/>
      <c r="W104" s="476"/>
      <c r="X104" s="476"/>
      <c r="Y104" s="476"/>
      <c r="Z104" s="476"/>
      <c r="AA104" s="476"/>
      <c r="AB104" s="476"/>
      <c r="AC104" s="476"/>
      <c r="AD104" s="476"/>
      <c r="AE104" s="476"/>
      <c r="AF104" s="476"/>
      <c r="AG104" s="476"/>
      <c r="AH104" s="476"/>
      <c r="AI104" s="476"/>
      <c r="AJ104" s="476"/>
    </row>
    <row r="105" spans="1:36" ht="12.75" customHeight="1">
      <c r="A105" s="476"/>
      <c r="B105" s="805"/>
      <c r="C105" s="934" t="s">
        <v>2504</v>
      </c>
      <c r="D105" s="797"/>
      <c r="E105" s="793"/>
      <c r="F105" s="500">
        <f>E65</f>
        <v>0</v>
      </c>
      <c r="G105" s="499"/>
      <c r="H105" s="499"/>
      <c r="I105" s="476"/>
      <c r="J105" s="476"/>
      <c r="K105" s="476"/>
      <c r="L105" s="514">
        <f>SUM(L99:L104)</f>
        <v>0</v>
      </c>
      <c r="M105" s="515" t="e">
        <f t="shared" si="19"/>
        <v>#REF!</v>
      </c>
      <c r="N105" s="476"/>
      <c r="O105" s="476"/>
      <c r="P105" s="476"/>
      <c r="Q105" s="476"/>
      <c r="R105" s="476"/>
      <c r="S105" s="476"/>
      <c r="T105" s="476"/>
      <c r="U105" s="476"/>
      <c r="V105" s="476"/>
      <c r="W105" s="476"/>
      <c r="X105" s="476"/>
      <c r="Y105" s="476"/>
      <c r="Z105" s="476"/>
      <c r="AA105" s="476"/>
      <c r="AB105" s="476"/>
      <c r="AC105" s="476"/>
      <c r="AD105" s="476"/>
      <c r="AE105" s="476"/>
      <c r="AF105" s="476"/>
      <c r="AG105" s="476"/>
      <c r="AH105" s="476"/>
      <c r="AI105" s="476"/>
      <c r="AJ105" s="476"/>
    </row>
    <row r="106" spans="1:36" ht="12.75" customHeight="1">
      <c r="A106" s="476"/>
      <c r="B106" s="805"/>
      <c r="C106" s="934" t="s">
        <v>2505</v>
      </c>
      <c r="D106" s="797"/>
      <c r="E106" s="793"/>
      <c r="F106" s="501">
        <f>E67/100000</f>
        <v>0</v>
      </c>
      <c r="G106" s="499" t="s">
        <v>2506</v>
      </c>
      <c r="H106" s="499"/>
      <c r="I106" s="476"/>
      <c r="J106" s="476"/>
      <c r="K106" s="476"/>
      <c r="L106" s="476"/>
      <c r="M106" s="476"/>
      <c r="N106" s="476"/>
      <c r="O106" s="476"/>
      <c r="P106" s="476"/>
      <c r="Q106" s="476"/>
      <c r="R106" s="476"/>
      <c r="S106" s="476"/>
      <c r="T106" s="476"/>
      <c r="U106" s="476"/>
      <c r="V106" s="476"/>
      <c r="W106" s="476"/>
      <c r="X106" s="476"/>
      <c r="Y106" s="476"/>
      <c r="Z106" s="476"/>
      <c r="AA106" s="476"/>
      <c r="AB106" s="476"/>
      <c r="AC106" s="476"/>
      <c r="AD106" s="476"/>
      <c r="AE106" s="476"/>
      <c r="AF106" s="476"/>
      <c r="AG106" s="476"/>
      <c r="AH106" s="476"/>
      <c r="AI106" s="476"/>
      <c r="AJ106" s="476"/>
    </row>
    <row r="107" spans="1:36" ht="12.75" customHeight="1">
      <c r="A107" s="476"/>
      <c r="B107" s="805"/>
      <c r="C107" s="502"/>
      <c r="D107" s="499"/>
      <c r="E107" s="499"/>
      <c r="F107" s="503"/>
      <c r="G107" s="499"/>
      <c r="H107" s="499"/>
      <c r="I107" s="476"/>
      <c r="J107" s="476"/>
      <c r="K107" s="476"/>
      <c r="L107" s="476"/>
      <c r="M107" s="476"/>
      <c r="N107" s="476"/>
      <c r="O107" s="476"/>
      <c r="P107" s="476"/>
      <c r="Q107" s="476"/>
      <c r="R107" s="476"/>
      <c r="S107" s="476"/>
      <c r="T107" s="476"/>
      <c r="U107" s="476"/>
      <c r="V107" s="476"/>
      <c r="W107" s="476"/>
      <c r="X107" s="476"/>
      <c r="Y107" s="476"/>
      <c r="Z107" s="476"/>
      <c r="AA107" s="476"/>
      <c r="AB107" s="476"/>
      <c r="AC107" s="476"/>
      <c r="AD107" s="476"/>
      <c r="AE107" s="476"/>
      <c r="AF107" s="476"/>
      <c r="AG107" s="476"/>
      <c r="AH107" s="476"/>
      <c r="AI107" s="476"/>
      <c r="AJ107" s="476"/>
    </row>
    <row r="108" spans="1:36" ht="12.75" customHeight="1">
      <c r="A108" s="476"/>
      <c r="B108" s="803"/>
      <c r="C108" s="504" t="str">
        <f>A81</f>
        <v>JUN-18</v>
      </c>
      <c r="D108" s="505" t="str">
        <f>A82</f>
        <v>JUL-18</v>
      </c>
      <c r="E108" s="504" t="str">
        <f>A83</f>
        <v>AUG-18</v>
      </c>
      <c r="F108" s="505" t="str">
        <f>A84</f>
        <v>SEP-18</v>
      </c>
      <c r="G108" s="505" t="str">
        <f>A85</f>
        <v>OCT-18</v>
      </c>
      <c r="H108" s="505" t="str">
        <f>A86</f>
        <v>NOV-18</v>
      </c>
      <c r="I108" s="476"/>
      <c r="J108" s="476"/>
      <c r="K108" s="476"/>
      <c r="L108" s="476"/>
      <c r="M108" s="476"/>
      <c r="N108" s="476"/>
      <c r="O108" s="476"/>
      <c r="P108" s="476"/>
      <c r="Q108" s="476"/>
      <c r="R108" s="476"/>
      <c r="S108" s="476"/>
      <c r="T108" s="476"/>
      <c r="U108" s="476"/>
      <c r="V108" s="476"/>
      <c r="W108" s="476"/>
      <c r="X108" s="476"/>
      <c r="Y108" s="476"/>
      <c r="Z108" s="476"/>
      <c r="AA108" s="476"/>
      <c r="AB108" s="476"/>
      <c r="AC108" s="476"/>
      <c r="AD108" s="476"/>
      <c r="AE108" s="476"/>
      <c r="AF108" s="476"/>
      <c r="AG108" s="476"/>
      <c r="AH108" s="476"/>
      <c r="AI108" s="476"/>
      <c r="AJ108" s="476"/>
    </row>
    <row r="109" spans="1:36" ht="12.75" customHeight="1">
      <c r="A109" s="476"/>
      <c r="B109" s="508" t="s">
        <v>2507</v>
      </c>
      <c r="C109" s="507" t="e">
        <f>J81</f>
        <v>#DIV/0!</v>
      </c>
      <c r="D109" s="507" t="e">
        <f>J82</f>
        <v>#DIV/0!</v>
      </c>
      <c r="E109" s="507" t="e">
        <f>J83</f>
        <v>#DIV/0!</v>
      </c>
      <c r="F109" s="507" t="e">
        <f>J84</f>
        <v>#DIV/0!</v>
      </c>
      <c r="G109" s="507" t="e">
        <f>J85</f>
        <v>#DIV/0!</v>
      </c>
      <c r="H109" s="507" t="e">
        <f>J86</f>
        <v>#DIV/0!</v>
      </c>
      <c r="I109" s="476"/>
      <c r="J109" s="476"/>
      <c r="K109" s="476"/>
      <c r="L109" s="476"/>
      <c r="M109" s="476"/>
      <c r="N109" s="476"/>
      <c r="O109" s="476"/>
      <c r="P109" s="476"/>
      <c r="Q109" s="476"/>
      <c r="R109" s="476"/>
      <c r="S109" s="476"/>
      <c r="T109" s="476"/>
      <c r="U109" s="476"/>
      <c r="V109" s="476"/>
      <c r="W109" s="476"/>
      <c r="X109" s="476"/>
      <c r="Y109" s="476"/>
      <c r="Z109" s="476"/>
      <c r="AA109" s="476"/>
      <c r="AB109" s="476"/>
      <c r="AC109" s="476"/>
      <c r="AD109" s="476"/>
      <c r="AE109" s="476"/>
      <c r="AF109" s="476"/>
      <c r="AG109" s="476"/>
      <c r="AH109" s="476"/>
      <c r="AI109" s="476"/>
      <c r="AJ109" s="476"/>
    </row>
    <row r="110" spans="1:36" ht="12.75" customHeight="1">
      <c r="A110" s="476"/>
      <c r="B110" s="508" t="s">
        <v>2508</v>
      </c>
      <c r="C110" s="509">
        <f>G90</f>
        <v>0</v>
      </c>
      <c r="D110" s="509">
        <f>G91</f>
        <v>0</v>
      </c>
      <c r="E110" s="509">
        <f>G92</f>
        <v>0</v>
      </c>
      <c r="F110" s="509">
        <f>G93</f>
        <v>0</v>
      </c>
      <c r="G110" s="509">
        <f>G94</f>
        <v>0</v>
      </c>
      <c r="H110" s="509">
        <f>G95</f>
        <v>0</v>
      </c>
      <c r="I110" s="476"/>
      <c r="J110" s="476"/>
      <c r="K110" s="476"/>
      <c r="L110" s="476"/>
      <c r="M110" s="476"/>
      <c r="N110" s="476"/>
      <c r="O110" s="476"/>
      <c r="P110" s="476"/>
      <c r="Q110" s="476"/>
      <c r="R110" s="476"/>
      <c r="S110" s="476"/>
      <c r="T110" s="476"/>
      <c r="U110" s="476"/>
      <c r="V110" s="476"/>
      <c r="W110" s="476"/>
      <c r="X110" s="476"/>
      <c r="Y110" s="476"/>
      <c r="Z110" s="476"/>
      <c r="AA110" s="476"/>
      <c r="AB110" s="476"/>
      <c r="AC110" s="476"/>
      <c r="AD110" s="476"/>
      <c r="AE110" s="476"/>
      <c r="AF110" s="476"/>
      <c r="AG110" s="476"/>
      <c r="AH110" s="476"/>
      <c r="AI110" s="476"/>
      <c r="AJ110" s="476"/>
    </row>
    <row r="111" spans="1:36" ht="12.75" customHeight="1">
      <c r="A111" s="476"/>
      <c r="B111" s="508" t="s">
        <v>2509</v>
      </c>
      <c r="C111" s="509">
        <f>F90</f>
        <v>0</v>
      </c>
      <c r="D111" s="509">
        <f>F91</f>
        <v>0</v>
      </c>
      <c r="E111" s="509">
        <f>F92</f>
        <v>0</v>
      </c>
      <c r="F111" s="509">
        <f>F93</f>
        <v>0</v>
      </c>
      <c r="G111" s="509">
        <f>F94</f>
        <v>0</v>
      </c>
      <c r="H111" s="509">
        <f>F95</f>
        <v>0</v>
      </c>
      <c r="I111" s="476"/>
      <c r="J111" s="476"/>
      <c r="K111" s="476"/>
      <c r="L111" s="476"/>
      <c r="M111" s="476"/>
      <c r="N111" s="476"/>
      <c r="O111" s="476"/>
      <c r="P111" s="476"/>
      <c r="Q111" s="476"/>
      <c r="R111" s="476"/>
      <c r="S111" s="476"/>
      <c r="T111" s="476"/>
      <c r="U111" s="476"/>
      <c r="V111" s="476"/>
      <c r="W111" s="476"/>
      <c r="X111" s="476"/>
      <c r="Y111" s="476"/>
      <c r="Z111" s="476"/>
      <c r="AA111" s="476"/>
      <c r="AB111" s="476"/>
      <c r="AC111" s="476"/>
      <c r="AD111" s="476"/>
      <c r="AE111" s="476"/>
      <c r="AF111" s="476"/>
      <c r="AG111" s="476"/>
      <c r="AH111" s="476"/>
      <c r="AI111" s="476"/>
      <c r="AJ111" s="476"/>
    </row>
    <row r="112" spans="1:36" ht="12.75" customHeight="1">
      <c r="A112" s="476"/>
      <c r="B112" s="508" t="s">
        <v>2510</v>
      </c>
      <c r="C112" s="509">
        <f>J90</f>
        <v>0</v>
      </c>
      <c r="D112" s="509">
        <f>J91</f>
        <v>0</v>
      </c>
      <c r="E112" s="509">
        <f>J92</f>
        <v>0</v>
      </c>
      <c r="F112" s="509">
        <f>J93</f>
        <v>0</v>
      </c>
      <c r="G112" s="509">
        <f>J94</f>
        <v>0</v>
      </c>
      <c r="H112" s="509">
        <f>J95</f>
        <v>0</v>
      </c>
      <c r="I112" s="476"/>
      <c r="J112" s="476"/>
      <c r="K112" s="476"/>
      <c r="L112" s="476"/>
      <c r="M112" s="476"/>
      <c r="N112" s="476"/>
      <c r="O112" s="476"/>
      <c r="P112" s="476"/>
      <c r="Q112" s="476"/>
      <c r="R112" s="476"/>
      <c r="S112" s="476"/>
      <c r="T112" s="476"/>
      <c r="U112" s="476"/>
      <c r="V112" s="476"/>
      <c r="W112" s="476"/>
      <c r="X112" s="476"/>
      <c r="Y112" s="476"/>
      <c r="Z112" s="476"/>
      <c r="AA112" s="476"/>
      <c r="AB112" s="476"/>
      <c r="AC112" s="476"/>
      <c r="AD112" s="476"/>
      <c r="AE112" s="476"/>
      <c r="AF112" s="476"/>
      <c r="AG112" s="476"/>
      <c r="AH112" s="476"/>
      <c r="AI112" s="476"/>
      <c r="AJ112" s="476"/>
    </row>
    <row r="113" spans="1:36" ht="12.75" customHeight="1">
      <c r="A113" s="476"/>
      <c r="B113" s="508" t="s">
        <v>2511</v>
      </c>
      <c r="C113" s="938" t="e">
        <f>C97</f>
        <v>#DIV/0!</v>
      </c>
      <c r="D113" s="797"/>
      <c r="E113" s="797"/>
      <c r="F113" s="797"/>
      <c r="G113" s="797"/>
      <c r="H113" s="793"/>
      <c r="I113" s="476"/>
      <c r="J113" s="476"/>
      <c r="K113" s="476"/>
      <c r="L113" s="476"/>
      <c r="M113" s="476"/>
      <c r="N113" s="476"/>
      <c r="O113" s="476"/>
      <c r="P113" s="476"/>
      <c r="Q113" s="476"/>
      <c r="R113" s="476"/>
      <c r="S113" s="476"/>
      <c r="T113" s="476"/>
      <c r="U113" s="476"/>
      <c r="V113" s="476"/>
      <c r="W113" s="476"/>
      <c r="X113" s="476"/>
      <c r="Y113" s="476"/>
      <c r="Z113" s="476"/>
      <c r="AA113" s="476"/>
      <c r="AB113" s="476"/>
      <c r="AC113" s="476"/>
      <c r="AD113" s="476"/>
      <c r="AE113" s="476"/>
      <c r="AF113" s="476"/>
      <c r="AG113" s="476"/>
      <c r="AH113" s="476"/>
      <c r="AI113" s="476"/>
      <c r="AJ113" s="476"/>
    </row>
    <row r="114" spans="1:36" ht="12.75" customHeight="1">
      <c r="A114" s="476"/>
      <c r="B114" s="508" t="s">
        <v>446</v>
      </c>
      <c r="C114" s="938" t="e">
        <f>C99</f>
        <v>#DIV/0!</v>
      </c>
      <c r="D114" s="797"/>
      <c r="E114" s="797"/>
      <c r="F114" s="797"/>
      <c r="G114" s="797"/>
      <c r="H114" s="793"/>
      <c r="I114" s="476"/>
      <c r="J114" s="476"/>
      <c r="K114" s="476"/>
      <c r="L114" s="476"/>
      <c r="M114" s="476"/>
      <c r="N114" s="476"/>
      <c r="O114" s="476"/>
      <c r="P114" s="476"/>
      <c r="Q114" s="476"/>
      <c r="R114" s="476"/>
      <c r="S114" s="476"/>
      <c r="T114" s="476"/>
      <c r="U114" s="476"/>
      <c r="V114" s="476"/>
      <c r="W114" s="476"/>
      <c r="X114" s="476"/>
      <c r="Y114" s="476"/>
      <c r="Z114" s="476"/>
      <c r="AA114" s="476"/>
      <c r="AB114" s="476"/>
      <c r="AC114" s="476"/>
      <c r="AD114" s="476"/>
      <c r="AE114" s="476"/>
      <c r="AF114" s="476"/>
      <c r="AG114" s="476"/>
      <c r="AH114" s="476"/>
      <c r="AI114" s="476"/>
      <c r="AJ114" s="476"/>
    </row>
    <row r="115" spans="1:36" ht="12.75" customHeight="1">
      <c r="A115" s="476"/>
      <c r="B115" s="931"/>
      <c r="C115" s="937"/>
      <c r="D115" s="825"/>
      <c r="E115" s="937"/>
      <c r="F115" s="825"/>
      <c r="G115" s="825"/>
      <c r="H115" s="825"/>
      <c r="I115" s="476"/>
      <c r="J115" s="476"/>
      <c r="K115" s="476"/>
      <c r="L115" s="476"/>
      <c r="M115" s="476"/>
      <c r="N115" s="476"/>
      <c r="O115" s="476"/>
      <c r="P115" s="476"/>
      <c r="Q115" s="476"/>
      <c r="R115" s="476"/>
      <c r="S115" s="476"/>
      <c r="T115" s="476"/>
      <c r="U115" s="476"/>
      <c r="V115" s="476"/>
      <c r="W115" s="476"/>
      <c r="X115" s="476"/>
      <c r="Y115" s="476"/>
      <c r="Z115" s="476"/>
      <c r="AA115" s="476"/>
      <c r="AB115" s="476"/>
      <c r="AC115" s="476"/>
      <c r="AD115" s="476"/>
      <c r="AE115" s="476"/>
      <c r="AF115" s="476"/>
      <c r="AG115" s="476"/>
      <c r="AH115" s="476"/>
      <c r="AI115" s="476"/>
      <c r="AJ115" s="476"/>
    </row>
    <row r="116" spans="1:36" ht="12.75" customHeight="1">
      <c r="A116" s="476"/>
      <c r="B116" s="825"/>
      <c r="C116" s="936"/>
      <c r="D116" s="825"/>
      <c r="E116" s="937"/>
      <c r="F116" s="825"/>
      <c r="G116" s="825"/>
      <c r="H116" s="825"/>
      <c r="I116" s="476"/>
      <c r="J116" s="476"/>
      <c r="K116" s="476"/>
      <c r="L116" s="476"/>
      <c r="M116" s="476"/>
      <c r="N116" s="476"/>
      <c r="O116" s="476"/>
      <c r="P116" s="476"/>
      <c r="Q116" s="476"/>
      <c r="R116" s="476"/>
      <c r="S116" s="476"/>
      <c r="T116" s="476"/>
      <c r="U116" s="476"/>
      <c r="V116" s="476"/>
      <c r="W116" s="476"/>
      <c r="X116" s="476"/>
      <c r="Y116" s="476"/>
      <c r="Z116" s="476"/>
      <c r="AA116" s="476"/>
      <c r="AB116" s="476"/>
      <c r="AC116" s="476"/>
      <c r="AD116" s="476"/>
      <c r="AE116" s="476"/>
      <c r="AF116" s="476"/>
      <c r="AG116" s="476"/>
      <c r="AH116" s="476"/>
      <c r="AI116" s="476"/>
      <c r="AJ116" s="476"/>
    </row>
    <row r="117" spans="1:36" ht="12.75" customHeight="1">
      <c r="A117" s="476"/>
      <c r="B117" s="825"/>
      <c r="C117" s="937"/>
      <c r="D117" s="825"/>
      <c r="E117" s="937"/>
      <c r="F117" s="825"/>
      <c r="G117" s="825"/>
      <c r="H117" s="825"/>
      <c r="I117" s="476"/>
      <c r="J117" s="476"/>
      <c r="K117" s="476"/>
      <c r="L117" s="476"/>
      <c r="M117" s="476"/>
      <c r="N117" s="476"/>
      <c r="O117" s="476"/>
      <c r="P117" s="476"/>
      <c r="Q117" s="476"/>
      <c r="R117" s="476"/>
      <c r="S117" s="476"/>
      <c r="T117" s="476"/>
      <c r="U117" s="476"/>
      <c r="V117" s="476"/>
      <c r="W117" s="476"/>
      <c r="X117" s="476"/>
      <c r="Y117" s="476"/>
      <c r="Z117" s="476"/>
      <c r="AA117" s="476"/>
      <c r="AB117" s="476"/>
      <c r="AC117" s="476"/>
      <c r="AD117" s="476"/>
      <c r="AE117" s="476"/>
      <c r="AF117" s="476"/>
      <c r="AG117" s="476"/>
      <c r="AH117" s="476"/>
      <c r="AI117" s="476"/>
      <c r="AJ117" s="476"/>
    </row>
    <row r="118" spans="1:36" ht="12.75" customHeight="1">
      <c r="A118" s="476"/>
      <c r="B118" s="476"/>
      <c r="C118" s="476"/>
      <c r="D118" s="476"/>
      <c r="E118" s="476"/>
      <c r="F118" s="476"/>
      <c r="G118" s="476"/>
      <c r="H118" s="476"/>
      <c r="I118" s="476"/>
      <c r="J118" s="476"/>
      <c r="K118" s="476"/>
      <c r="L118" s="476"/>
      <c r="M118" s="476"/>
      <c r="N118" s="476"/>
      <c r="O118" s="476"/>
      <c r="P118" s="476"/>
      <c r="Q118" s="476"/>
      <c r="R118" s="476"/>
      <c r="S118" s="476"/>
      <c r="T118" s="476"/>
      <c r="U118" s="476"/>
      <c r="V118" s="476"/>
      <c r="W118" s="476"/>
      <c r="X118" s="476"/>
      <c r="Y118" s="476"/>
      <c r="Z118" s="476"/>
      <c r="AA118" s="476"/>
      <c r="AB118" s="476"/>
      <c r="AC118" s="476"/>
      <c r="AD118" s="476"/>
      <c r="AE118" s="476"/>
      <c r="AF118" s="476"/>
      <c r="AG118" s="476"/>
      <c r="AH118" s="476"/>
      <c r="AI118" s="476"/>
      <c r="AJ118" s="476"/>
    </row>
    <row r="119" spans="1:36" ht="12.75" customHeight="1">
      <c r="A119" s="888" t="s">
        <v>2520</v>
      </c>
      <c r="B119" s="797"/>
      <c r="C119" s="797"/>
      <c r="D119" s="797"/>
      <c r="E119" s="797"/>
      <c r="F119" s="797"/>
      <c r="G119" s="797"/>
      <c r="H119" s="797"/>
      <c r="I119" s="797"/>
      <c r="J119" s="793"/>
      <c r="K119" s="385"/>
      <c r="L119" s="476"/>
      <c r="M119" s="476"/>
      <c r="N119" s="476"/>
      <c r="O119" s="476"/>
      <c r="P119" s="476"/>
      <c r="Q119" s="476"/>
      <c r="R119" s="476"/>
      <c r="S119" s="476"/>
      <c r="T119" s="476"/>
      <c r="U119" s="476"/>
      <c r="V119" s="476"/>
      <c r="W119" s="476"/>
      <c r="X119" s="476"/>
      <c r="Y119" s="476"/>
      <c r="Z119" s="476"/>
      <c r="AA119" s="476"/>
      <c r="AB119" s="476"/>
      <c r="AC119" s="476"/>
      <c r="AD119" s="476"/>
      <c r="AE119" s="476"/>
      <c r="AF119" s="476"/>
      <c r="AG119" s="476"/>
      <c r="AH119" s="476"/>
      <c r="AI119" s="476"/>
      <c r="AJ119" s="476"/>
    </row>
    <row r="120" spans="1:36" ht="12.75" customHeight="1">
      <c r="A120" s="885" t="s">
        <v>2450</v>
      </c>
      <c r="B120" s="797"/>
      <c r="C120" s="797"/>
      <c r="D120" s="793"/>
      <c r="E120" s="916"/>
      <c r="F120" s="797"/>
      <c r="G120" s="797"/>
      <c r="H120" s="797"/>
      <c r="I120" s="797"/>
      <c r="J120" s="793"/>
      <c r="K120" s="385"/>
      <c r="L120" s="476"/>
      <c r="M120" s="476"/>
      <c r="N120" s="476"/>
      <c r="O120" s="476"/>
      <c r="P120" s="476"/>
      <c r="Q120" s="476"/>
      <c r="R120" s="476"/>
      <c r="S120" s="476"/>
      <c r="T120" s="476"/>
      <c r="U120" s="476"/>
      <c r="V120" s="476"/>
      <c r="W120" s="476"/>
      <c r="X120" s="476"/>
      <c r="Y120" s="476"/>
      <c r="Z120" s="476"/>
      <c r="AA120" s="476"/>
      <c r="AB120" s="476"/>
      <c r="AC120" s="476"/>
      <c r="AD120" s="476"/>
      <c r="AE120" s="476"/>
      <c r="AF120" s="476"/>
      <c r="AG120" s="476"/>
      <c r="AH120" s="476"/>
      <c r="AI120" s="476"/>
      <c r="AJ120" s="476"/>
    </row>
    <row r="121" spans="1:36" ht="12.75" customHeight="1">
      <c r="A121" s="885" t="s">
        <v>2452</v>
      </c>
      <c r="B121" s="797"/>
      <c r="C121" s="797"/>
      <c r="D121" s="793"/>
      <c r="E121" s="917">
        <f>Input!C121</f>
        <v>0</v>
      </c>
      <c r="F121" s="797"/>
      <c r="G121" s="797"/>
      <c r="H121" s="797"/>
      <c r="I121" s="797"/>
      <c r="J121" s="793"/>
      <c r="K121" s="385"/>
      <c r="L121" s="476"/>
      <c r="M121" s="476"/>
      <c r="N121" s="476"/>
      <c r="O121" s="476"/>
      <c r="P121" s="476"/>
      <c r="Q121" s="476"/>
      <c r="R121" s="476"/>
      <c r="S121" s="476"/>
      <c r="T121" s="476"/>
      <c r="U121" s="476"/>
      <c r="V121" s="476"/>
      <c r="W121" s="476"/>
      <c r="X121" s="476"/>
      <c r="Y121" s="476"/>
      <c r="Z121" s="476"/>
      <c r="AA121" s="476"/>
      <c r="AB121" s="476"/>
      <c r="AC121" s="476"/>
      <c r="AD121" s="476"/>
      <c r="AE121" s="476"/>
      <c r="AF121" s="476"/>
      <c r="AG121" s="476"/>
      <c r="AH121" s="476"/>
      <c r="AI121" s="476"/>
      <c r="AJ121" s="476"/>
    </row>
    <row r="122" spans="1:36" ht="12.75" customHeight="1">
      <c r="A122" s="885" t="s">
        <v>2453</v>
      </c>
      <c r="B122" s="797"/>
      <c r="C122" s="797"/>
      <c r="D122" s="793"/>
      <c r="E122" s="918"/>
      <c r="F122" s="797"/>
      <c r="G122" s="797"/>
      <c r="H122" s="797"/>
      <c r="I122" s="797"/>
      <c r="J122" s="793"/>
      <c r="K122" s="385"/>
      <c r="L122" s="476"/>
      <c r="M122" s="476"/>
      <c r="N122" s="476"/>
      <c r="O122" s="476"/>
      <c r="P122" s="476"/>
      <c r="Q122" s="476"/>
      <c r="R122" s="476"/>
      <c r="S122" s="476"/>
      <c r="T122" s="476"/>
      <c r="U122" s="476"/>
      <c r="V122" s="476"/>
      <c r="W122" s="476"/>
      <c r="X122" s="476"/>
      <c r="Y122" s="476"/>
      <c r="Z122" s="476"/>
      <c r="AA122" s="476"/>
      <c r="AB122" s="476"/>
      <c r="AC122" s="476"/>
      <c r="AD122" s="476"/>
      <c r="AE122" s="476"/>
      <c r="AF122" s="476"/>
      <c r="AG122" s="476"/>
      <c r="AH122" s="476"/>
      <c r="AI122" s="476"/>
      <c r="AJ122" s="476"/>
    </row>
    <row r="123" spans="1:36" ht="12.75" customHeight="1">
      <c r="A123" s="885" t="s">
        <v>681</v>
      </c>
      <c r="B123" s="797"/>
      <c r="C123" s="797"/>
      <c r="D123" s="793"/>
      <c r="E123" s="916"/>
      <c r="F123" s="797"/>
      <c r="G123" s="797"/>
      <c r="H123" s="797"/>
      <c r="I123" s="797"/>
      <c r="J123" s="793"/>
      <c r="K123" s="385"/>
      <c r="L123" s="476"/>
      <c r="M123" s="476"/>
      <c r="N123" s="476"/>
      <c r="O123" s="476"/>
      <c r="P123" s="476"/>
      <c r="Q123" s="476"/>
      <c r="R123" s="476"/>
      <c r="S123" s="476"/>
      <c r="T123" s="476"/>
      <c r="U123" s="476"/>
      <c r="V123" s="476"/>
      <c r="W123" s="476"/>
      <c r="X123" s="476"/>
      <c r="Y123" s="476"/>
      <c r="Z123" s="476"/>
      <c r="AA123" s="476"/>
      <c r="AB123" s="476"/>
      <c r="AC123" s="476"/>
      <c r="AD123" s="476"/>
      <c r="AE123" s="476"/>
      <c r="AF123" s="476"/>
      <c r="AG123" s="476"/>
      <c r="AH123" s="476"/>
      <c r="AI123" s="476"/>
      <c r="AJ123" s="476"/>
    </row>
    <row r="124" spans="1:36" ht="12.75" customHeight="1">
      <c r="A124" s="885" t="s">
        <v>2455</v>
      </c>
      <c r="B124" s="797"/>
      <c r="C124" s="797"/>
      <c r="D124" s="793"/>
      <c r="E124" s="916"/>
      <c r="F124" s="797"/>
      <c r="G124" s="797"/>
      <c r="H124" s="797"/>
      <c r="I124" s="797"/>
      <c r="J124" s="793"/>
      <c r="K124" s="385"/>
      <c r="L124" s="476"/>
      <c r="M124" s="476"/>
      <c r="N124" s="476"/>
      <c r="O124" s="476"/>
      <c r="P124" s="476"/>
      <c r="Q124" s="476"/>
      <c r="R124" s="476"/>
      <c r="S124" s="476"/>
      <c r="T124" s="476"/>
      <c r="U124" s="476"/>
      <c r="V124" s="476"/>
      <c r="W124" s="476"/>
      <c r="X124" s="476"/>
      <c r="Y124" s="476"/>
      <c r="Z124" s="476"/>
      <c r="AA124" s="476"/>
      <c r="AB124" s="476"/>
      <c r="AC124" s="476"/>
      <c r="AD124" s="476"/>
      <c r="AE124" s="476"/>
      <c r="AF124" s="476"/>
      <c r="AG124" s="476"/>
      <c r="AH124" s="476"/>
      <c r="AI124" s="476"/>
      <c r="AJ124" s="476"/>
    </row>
    <row r="125" spans="1:36" ht="12.75" customHeight="1">
      <c r="A125" s="885" t="s">
        <v>2456</v>
      </c>
      <c r="B125" s="797"/>
      <c r="C125" s="797"/>
      <c r="D125" s="793"/>
      <c r="E125" s="920">
        <v>0</v>
      </c>
      <c r="F125" s="797"/>
      <c r="G125" s="797"/>
      <c r="H125" s="797"/>
      <c r="I125" s="797"/>
      <c r="J125" s="793"/>
      <c r="K125" s="385"/>
      <c r="L125" s="476"/>
      <c r="M125" s="476"/>
      <c r="N125" s="476"/>
      <c r="O125" s="476"/>
      <c r="P125" s="476"/>
      <c r="Q125" s="476"/>
      <c r="R125" s="476"/>
      <c r="S125" s="476"/>
      <c r="T125" s="476"/>
      <c r="U125" s="476"/>
      <c r="V125" s="476"/>
      <c r="W125" s="476"/>
      <c r="X125" s="476"/>
      <c r="Y125" s="476"/>
      <c r="Z125" s="476"/>
      <c r="AA125" s="476"/>
      <c r="AB125" s="476"/>
      <c r="AC125" s="476"/>
      <c r="AD125" s="476"/>
      <c r="AE125" s="476"/>
      <c r="AF125" s="476"/>
      <c r="AG125" s="476"/>
      <c r="AH125" s="476"/>
      <c r="AI125" s="476"/>
      <c r="AJ125" s="476"/>
    </row>
    <row r="126" spans="1:36" ht="12.75" customHeight="1">
      <c r="A126" s="885" t="s">
        <v>142</v>
      </c>
      <c r="B126" s="797"/>
      <c r="C126" s="797"/>
      <c r="D126" s="793"/>
      <c r="E126" s="920"/>
      <c r="F126" s="797"/>
      <c r="G126" s="797"/>
      <c r="H126" s="797"/>
      <c r="I126" s="797"/>
      <c r="J126" s="793"/>
      <c r="K126" s="385"/>
      <c r="L126" s="476"/>
      <c r="M126" s="476"/>
      <c r="N126" s="476"/>
      <c r="O126" s="476"/>
      <c r="P126" s="476"/>
      <c r="Q126" s="476"/>
      <c r="R126" s="476"/>
      <c r="S126" s="476"/>
      <c r="T126" s="476"/>
      <c r="U126" s="476"/>
      <c r="V126" s="476"/>
      <c r="W126" s="476"/>
      <c r="X126" s="476"/>
      <c r="Y126" s="476"/>
      <c r="Z126" s="476"/>
      <c r="AA126" s="476"/>
      <c r="AB126" s="476"/>
      <c r="AC126" s="476"/>
      <c r="AD126" s="476"/>
      <c r="AE126" s="476"/>
      <c r="AF126" s="476"/>
      <c r="AG126" s="476"/>
      <c r="AH126" s="476"/>
      <c r="AI126" s="476"/>
      <c r="AJ126" s="476"/>
    </row>
    <row r="127" spans="1:36" ht="12.75" customHeight="1">
      <c r="A127" s="888" t="s">
        <v>2457</v>
      </c>
      <c r="B127" s="797"/>
      <c r="C127" s="797"/>
      <c r="D127" s="797"/>
      <c r="E127" s="797"/>
      <c r="F127" s="797"/>
      <c r="G127" s="797"/>
      <c r="H127" s="797"/>
      <c r="I127" s="797"/>
      <c r="J127" s="793"/>
      <c r="K127" s="385"/>
      <c r="L127" s="476"/>
      <c r="M127" s="476"/>
      <c r="N127" s="476"/>
      <c r="O127" s="476"/>
      <c r="P127" s="476"/>
      <c r="Q127" s="476"/>
      <c r="R127" s="476"/>
      <c r="S127" s="476"/>
      <c r="T127" s="476"/>
      <c r="U127" s="476"/>
      <c r="V127" s="476"/>
      <c r="W127" s="476"/>
      <c r="X127" s="476"/>
      <c r="Y127" s="476"/>
      <c r="Z127" s="476"/>
      <c r="AA127" s="476"/>
      <c r="AB127" s="476"/>
      <c r="AC127" s="476"/>
      <c r="AD127" s="476"/>
      <c r="AE127" s="476"/>
      <c r="AF127" s="476"/>
      <c r="AG127" s="476"/>
      <c r="AH127" s="476"/>
      <c r="AI127" s="476"/>
      <c r="AJ127" s="476"/>
    </row>
    <row r="128" spans="1:36" ht="12.75" customHeight="1">
      <c r="A128" s="885" t="s">
        <v>2458</v>
      </c>
      <c r="B128" s="797"/>
      <c r="C128" s="797"/>
      <c r="D128" s="793"/>
      <c r="E128" s="921">
        <f>IF(E126="BIL-Audit",FOIR!D47,IF(E126="BIL-ITR",FOIR!D94,IF(E126="HL Surrogate",FOIR!G256,FOIR!G364)))</f>
        <v>22914.271906865699</v>
      </c>
      <c r="F128" s="797"/>
      <c r="G128" s="797"/>
      <c r="H128" s="797"/>
      <c r="I128" s="797"/>
      <c r="J128" s="793"/>
      <c r="K128" s="385"/>
      <c r="L128" s="476"/>
      <c r="M128" s="476"/>
      <c r="N128" s="476"/>
      <c r="O128" s="476"/>
      <c r="P128" s="476"/>
      <c r="Q128" s="476"/>
      <c r="R128" s="476"/>
      <c r="S128" s="476"/>
      <c r="T128" s="476"/>
      <c r="U128" s="476"/>
      <c r="V128" s="476"/>
      <c r="W128" s="476"/>
      <c r="X128" s="476"/>
      <c r="Y128" s="476"/>
      <c r="Z128" s="476"/>
      <c r="AA128" s="476"/>
      <c r="AB128" s="476"/>
      <c r="AC128" s="476"/>
      <c r="AD128" s="476"/>
      <c r="AE128" s="476"/>
      <c r="AF128" s="476"/>
      <c r="AG128" s="476"/>
      <c r="AH128" s="476"/>
      <c r="AI128" s="476"/>
      <c r="AJ128" s="476"/>
    </row>
    <row r="129" spans="1:36" ht="12.75" customHeight="1">
      <c r="A129" s="888" t="s">
        <v>2459</v>
      </c>
      <c r="B129" s="797"/>
      <c r="C129" s="797"/>
      <c r="D129" s="797"/>
      <c r="E129" s="797"/>
      <c r="F129" s="797"/>
      <c r="G129" s="797"/>
      <c r="H129" s="797"/>
      <c r="I129" s="797"/>
      <c r="J129" s="793"/>
      <c r="K129" s="385"/>
      <c r="L129" s="476"/>
      <c r="M129" s="476"/>
      <c r="N129" s="476"/>
      <c r="O129" s="476"/>
      <c r="P129" s="476"/>
      <c r="Q129" s="476"/>
      <c r="R129" s="476"/>
      <c r="S129" s="476"/>
      <c r="T129" s="476"/>
      <c r="U129" s="476"/>
      <c r="V129" s="476"/>
      <c r="W129" s="476"/>
      <c r="X129" s="476"/>
      <c r="Y129" s="476"/>
      <c r="Z129" s="476"/>
      <c r="AA129" s="476"/>
      <c r="AB129" s="476"/>
      <c r="AC129" s="476"/>
      <c r="AD129" s="476"/>
      <c r="AE129" s="476"/>
      <c r="AF129" s="476"/>
      <c r="AG129" s="476"/>
      <c r="AH129" s="476"/>
      <c r="AI129" s="476"/>
      <c r="AJ129" s="476"/>
    </row>
    <row r="130" spans="1:36" ht="12.75" customHeight="1">
      <c r="A130" s="885" t="s">
        <v>490</v>
      </c>
      <c r="B130" s="797"/>
      <c r="C130" s="797"/>
      <c r="D130" s="793"/>
      <c r="E130" s="913" t="s">
        <v>2460</v>
      </c>
      <c r="F130" s="797"/>
      <c r="G130" s="793"/>
      <c r="H130" s="913" t="s">
        <v>2461</v>
      </c>
      <c r="I130" s="797"/>
      <c r="J130" s="793"/>
      <c r="K130" s="385"/>
      <c r="L130" s="476"/>
      <c r="M130" s="476"/>
      <c r="N130" s="476"/>
      <c r="O130" s="476"/>
      <c r="P130" s="476"/>
      <c r="Q130" s="476"/>
      <c r="R130" s="476"/>
      <c r="S130" s="476"/>
      <c r="T130" s="476"/>
      <c r="U130" s="476"/>
      <c r="V130" s="476"/>
      <c r="W130" s="476"/>
      <c r="X130" s="476"/>
      <c r="Y130" s="476"/>
      <c r="Z130" s="476"/>
      <c r="AA130" s="476"/>
      <c r="AB130" s="476"/>
      <c r="AC130" s="476"/>
      <c r="AD130" s="476"/>
      <c r="AE130" s="476"/>
      <c r="AF130" s="476"/>
      <c r="AG130" s="476"/>
      <c r="AH130" s="476"/>
      <c r="AI130" s="476"/>
      <c r="AJ130" s="476"/>
    </row>
    <row r="131" spans="1:36" ht="12.75" customHeight="1">
      <c r="A131" s="885" t="s">
        <v>2462</v>
      </c>
      <c r="B131" s="797"/>
      <c r="C131" s="797"/>
      <c r="D131" s="793"/>
      <c r="E131" s="922">
        <f>+I145/6</f>
        <v>0</v>
      </c>
      <c r="F131" s="797"/>
      <c r="G131" s="793"/>
      <c r="H131" s="923">
        <f>+E131/E128</f>
        <v>0</v>
      </c>
      <c r="I131" s="797"/>
      <c r="J131" s="793"/>
      <c r="K131" s="385"/>
      <c r="L131" s="476"/>
      <c r="M131" s="476"/>
      <c r="N131" s="476"/>
      <c r="O131" s="476"/>
      <c r="P131" s="476"/>
      <c r="Q131" s="476"/>
      <c r="R131" s="476"/>
      <c r="S131" s="476"/>
      <c r="T131" s="476"/>
      <c r="U131" s="476"/>
      <c r="V131" s="476"/>
      <c r="W131" s="476"/>
      <c r="X131" s="476"/>
      <c r="Y131" s="476"/>
      <c r="Z131" s="476"/>
      <c r="AA131" s="476"/>
      <c r="AB131" s="476"/>
      <c r="AC131" s="476"/>
      <c r="AD131" s="476"/>
      <c r="AE131" s="476"/>
      <c r="AF131" s="476"/>
      <c r="AG131" s="476"/>
      <c r="AH131" s="476"/>
      <c r="AI131" s="476"/>
      <c r="AJ131" s="476"/>
    </row>
    <row r="132" spans="1:36" ht="12.75" customHeight="1">
      <c r="A132" s="885" t="s">
        <v>2463</v>
      </c>
      <c r="B132" s="797"/>
      <c r="C132" s="797"/>
      <c r="D132" s="793"/>
      <c r="E132" s="922">
        <f>+C154/6</f>
        <v>0</v>
      </c>
      <c r="F132" s="797"/>
      <c r="G132" s="793"/>
      <c r="H132" s="923">
        <f>+E132/E128</f>
        <v>0</v>
      </c>
      <c r="I132" s="797"/>
      <c r="J132" s="793"/>
      <c r="K132" s="385"/>
      <c r="L132" s="476"/>
      <c r="M132" s="476"/>
      <c r="N132" s="476"/>
      <c r="O132" s="476"/>
      <c r="P132" s="476"/>
      <c r="Q132" s="476"/>
      <c r="R132" s="476"/>
      <c r="S132" s="476"/>
      <c r="T132" s="476"/>
      <c r="U132" s="476"/>
      <c r="V132" s="476"/>
      <c r="W132" s="476"/>
      <c r="X132" s="476"/>
      <c r="Y132" s="476"/>
      <c r="Z132" s="476"/>
      <c r="AA132" s="476"/>
      <c r="AB132" s="476"/>
      <c r="AC132" s="476"/>
      <c r="AD132" s="476"/>
      <c r="AE132" s="476"/>
      <c r="AF132" s="476"/>
      <c r="AG132" s="476"/>
      <c r="AH132" s="476"/>
      <c r="AI132" s="476"/>
      <c r="AJ132" s="476"/>
    </row>
    <row r="133" spans="1:36" ht="12.75" customHeight="1">
      <c r="A133" s="885" t="s">
        <v>2464</v>
      </c>
      <c r="B133" s="797"/>
      <c r="C133" s="797"/>
      <c r="D133" s="793"/>
      <c r="E133" s="922">
        <f>+C154</f>
        <v>0</v>
      </c>
      <c r="F133" s="797"/>
      <c r="G133" s="797"/>
      <c r="H133" s="797"/>
      <c r="I133" s="797"/>
      <c r="J133" s="793"/>
      <c r="K133" s="385"/>
      <c r="L133" s="476"/>
      <c r="M133" s="476"/>
      <c r="N133" s="476"/>
      <c r="O133" s="476"/>
      <c r="P133" s="476"/>
      <c r="Q133" s="476"/>
      <c r="R133" s="476"/>
      <c r="S133" s="476"/>
      <c r="T133" s="476"/>
      <c r="U133" s="476"/>
      <c r="V133" s="476"/>
      <c r="W133" s="476"/>
      <c r="X133" s="476"/>
      <c r="Y133" s="476"/>
      <c r="Z133" s="476"/>
      <c r="AA133" s="476"/>
      <c r="AB133" s="476"/>
      <c r="AC133" s="476"/>
      <c r="AD133" s="476"/>
      <c r="AE133" s="476"/>
      <c r="AF133" s="476"/>
      <c r="AG133" s="476"/>
      <c r="AH133" s="476"/>
      <c r="AI133" s="476"/>
      <c r="AJ133" s="476"/>
    </row>
    <row r="134" spans="1:36" ht="24.75" customHeight="1">
      <c r="A134" s="924" t="s">
        <v>2465</v>
      </c>
      <c r="B134" s="925"/>
      <c r="C134" s="928" t="s">
        <v>2466</v>
      </c>
      <c r="D134" s="793"/>
      <c r="E134" s="477" t="s">
        <v>2467</v>
      </c>
      <c r="F134" s="477" t="s">
        <v>2461</v>
      </c>
      <c r="G134" s="913" t="s">
        <v>2466</v>
      </c>
      <c r="H134" s="793"/>
      <c r="I134" s="477" t="s">
        <v>2467</v>
      </c>
      <c r="J134" s="477" t="s">
        <v>2461</v>
      </c>
      <c r="K134" s="385"/>
      <c r="L134" s="476"/>
      <c r="M134" s="476"/>
      <c r="N134" s="476"/>
      <c r="O134" s="476"/>
      <c r="P134" s="476"/>
      <c r="Q134" s="476"/>
      <c r="R134" s="476"/>
      <c r="S134" s="476"/>
      <c r="T134" s="476"/>
      <c r="U134" s="476"/>
      <c r="V134" s="476"/>
      <c r="W134" s="476"/>
      <c r="X134" s="476"/>
      <c r="Y134" s="476"/>
      <c r="Z134" s="476"/>
      <c r="AA134" s="476"/>
      <c r="AB134" s="476"/>
      <c r="AC134" s="476"/>
      <c r="AD134" s="476"/>
      <c r="AE134" s="476"/>
      <c r="AF134" s="476"/>
      <c r="AG134" s="476"/>
      <c r="AH134" s="476"/>
      <c r="AI134" s="476"/>
      <c r="AJ134" s="476"/>
    </row>
    <row r="135" spans="1:36" ht="12.75" customHeight="1">
      <c r="A135" s="926"/>
      <c r="B135" s="927"/>
      <c r="C135" s="928" t="s">
        <v>2468</v>
      </c>
      <c r="D135" s="793"/>
      <c r="E135" s="477">
        <f>SUM(I139:I141)/3</f>
        <v>0</v>
      </c>
      <c r="F135" s="478">
        <f>+E135/E128</f>
        <v>0</v>
      </c>
      <c r="G135" s="913" t="s">
        <v>2469</v>
      </c>
      <c r="H135" s="793"/>
      <c r="I135" s="477">
        <f>SUM(I142:I144)/3</f>
        <v>0</v>
      </c>
      <c r="J135" s="478">
        <f>+I135/E128</f>
        <v>0</v>
      </c>
      <c r="K135" s="385"/>
      <c r="L135" s="476"/>
      <c r="M135" s="476"/>
      <c r="N135" s="476"/>
      <c r="O135" s="476"/>
      <c r="P135" s="476"/>
      <c r="Q135" s="476"/>
      <c r="R135" s="476"/>
      <c r="S135" s="476"/>
      <c r="T135" s="476"/>
      <c r="U135" s="476"/>
      <c r="V135" s="476"/>
      <c r="W135" s="476"/>
      <c r="X135" s="476"/>
      <c r="Y135" s="476"/>
      <c r="Z135" s="476"/>
      <c r="AA135" s="476"/>
      <c r="AB135" s="476"/>
      <c r="AC135" s="476"/>
      <c r="AD135" s="476"/>
      <c r="AE135" s="476"/>
      <c r="AF135" s="476"/>
      <c r="AG135" s="476"/>
      <c r="AH135" s="476"/>
      <c r="AI135" s="476"/>
      <c r="AJ135" s="476"/>
    </row>
    <row r="136" spans="1:36" ht="12.75" customHeight="1">
      <c r="A136" s="885" t="s">
        <v>2470</v>
      </c>
      <c r="B136" s="793"/>
      <c r="C136" s="479" t="s">
        <v>2471</v>
      </c>
      <c r="D136" s="480" t="e">
        <f>F154/I154</f>
        <v>#DIV/0!</v>
      </c>
      <c r="E136" s="915" t="s">
        <v>2472</v>
      </c>
      <c r="F136" s="793"/>
      <c r="G136" s="477">
        <f>SUM(F151:F153)</f>
        <v>0</v>
      </c>
      <c r="H136" s="480" t="s">
        <v>2473</v>
      </c>
      <c r="I136" s="928">
        <f>IF(I154&lt;100,0,1)</f>
        <v>0</v>
      </c>
      <c r="J136" s="793"/>
      <c r="K136" s="481"/>
      <c r="L136" s="476"/>
      <c r="M136" s="476"/>
      <c r="N136" s="476"/>
      <c r="O136" s="476"/>
      <c r="P136" s="476"/>
      <c r="Q136" s="476"/>
      <c r="R136" s="476"/>
      <c r="S136" s="476"/>
      <c r="T136" s="476"/>
      <c r="U136" s="476"/>
      <c r="V136" s="476"/>
      <c r="W136" s="476"/>
      <c r="X136" s="476"/>
      <c r="Y136" s="476"/>
      <c r="Z136" s="476"/>
      <c r="AA136" s="476"/>
      <c r="AB136" s="476"/>
      <c r="AC136" s="476"/>
      <c r="AD136" s="476"/>
      <c r="AE136" s="476"/>
      <c r="AF136" s="476"/>
      <c r="AG136" s="476"/>
      <c r="AH136" s="476"/>
      <c r="AI136" s="476"/>
      <c r="AJ136" s="476"/>
    </row>
    <row r="137" spans="1:36" ht="12.75" customHeight="1">
      <c r="A137" s="888" t="s">
        <v>2474</v>
      </c>
      <c r="B137" s="797"/>
      <c r="C137" s="797"/>
      <c r="D137" s="797"/>
      <c r="E137" s="797"/>
      <c r="F137" s="797"/>
      <c r="G137" s="797"/>
      <c r="H137" s="797"/>
      <c r="I137" s="797"/>
      <c r="J137" s="793"/>
      <c r="K137" s="385"/>
      <c r="L137" s="476"/>
      <c r="M137" s="476"/>
      <c r="N137" s="476"/>
      <c r="O137" s="476"/>
      <c r="P137" s="476"/>
      <c r="Q137" s="476"/>
      <c r="R137" s="476"/>
      <c r="S137" s="476"/>
      <c r="T137" s="476"/>
      <c r="U137" s="476"/>
      <c r="V137" s="476"/>
      <c r="W137" s="476"/>
      <c r="X137" s="476"/>
      <c r="Y137" s="476"/>
      <c r="Z137" s="476"/>
      <c r="AA137" s="476"/>
      <c r="AB137" s="476"/>
      <c r="AC137" s="476"/>
      <c r="AD137" s="476"/>
      <c r="AE137" s="476"/>
      <c r="AF137" s="476"/>
      <c r="AG137" s="476"/>
      <c r="AH137" s="476"/>
      <c r="AI137" s="476"/>
      <c r="AJ137" s="476"/>
    </row>
    <row r="138" spans="1:36" ht="53.25" customHeight="1">
      <c r="A138" s="929" t="s">
        <v>2475</v>
      </c>
      <c r="B138" s="793"/>
      <c r="C138" s="483" t="s">
        <v>2521</v>
      </c>
      <c r="D138" s="483" t="s">
        <v>2477</v>
      </c>
      <c r="E138" s="483" t="s">
        <v>2522</v>
      </c>
      <c r="F138" s="483" t="s">
        <v>2477</v>
      </c>
      <c r="G138" s="483" t="s">
        <v>2523</v>
      </c>
      <c r="H138" s="483" t="s">
        <v>2477</v>
      </c>
      <c r="I138" s="483" t="s">
        <v>2480</v>
      </c>
      <c r="J138" s="483" t="s">
        <v>2461</v>
      </c>
      <c r="K138" s="385"/>
      <c r="L138" s="476"/>
      <c r="M138" s="476"/>
      <c r="N138" s="476"/>
      <c r="O138" s="476"/>
      <c r="P138" s="476"/>
      <c r="Q138" s="476"/>
      <c r="R138" s="476"/>
      <c r="S138" s="476"/>
      <c r="T138" s="476"/>
      <c r="U138" s="476"/>
      <c r="V138" s="476"/>
      <c r="W138" s="476"/>
      <c r="X138" s="476"/>
      <c r="Y138" s="476"/>
      <c r="Z138" s="476"/>
      <c r="AA138" s="476"/>
      <c r="AB138" s="476"/>
      <c r="AC138" s="476"/>
      <c r="AD138" s="476"/>
      <c r="AE138" s="476"/>
      <c r="AF138" s="476"/>
      <c r="AG138" s="476"/>
      <c r="AH138" s="476"/>
      <c r="AI138" s="476"/>
      <c r="AJ138" s="476"/>
    </row>
    <row r="139" spans="1:36" ht="16.5" customHeight="1">
      <c r="A139" s="909" t="s">
        <v>2484</v>
      </c>
      <c r="B139" s="793"/>
      <c r="C139" s="485"/>
      <c r="D139" s="486">
        <f t="shared" ref="D139:D144" si="22">IF(C139&lt;&gt;0,C139+$E$125,0)</f>
        <v>0</v>
      </c>
      <c r="E139" s="485"/>
      <c r="F139" s="486">
        <f t="shared" ref="F139:F144" si="23">IF(E139&lt;&gt;0,E139+$E$125,0)</f>
        <v>0</v>
      </c>
      <c r="G139" s="485"/>
      <c r="H139" s="486">
        <f t="shared" ref="H139:H144" si="24">IF(G139&lt;&gt;0,G139+$E$125,0)</f>
        <v>0</v>
      </c>
      <c r="I139" s="486">
        <f t="shared" ref="I139:I144" si="25">(D139+F139+H139)/3</f>
        <v>0</v>
      </c>
      <c r="J139" s="17">
        <f t="shared" ref="J139:J144" si="26">I139/$E$128</f>
        <v>0</v>
      </c>
      <c r="K139" s="385"/>
      <c r="L139" s="476"/>
      <c r="M139" s="476"/>
      <c r="N139" s="476"/>
      <c r="O139" s="476"/>
      <c r="P139" s="476"/>
      <c r="Q139" s="476"/>
      <c r="R139" s="476"/>
      <c r="S139" s="476"/>
      <c r="T139" s="476"/>
      <c r="U139" s="476"/>
      <c r="V139" s="476"/>
      <c r="W139" s="476"/>
      <c r="X139" s="476"/>
      <c r="Y139" s="476"/>
      <c r="Z139" s="476"/>
      <c r="AA139" s="476"/>
      <c r="AB139" s="476"/>
      <c r="AC139" s="476"/>
      <c r="AD139" s="476"/>
      <c r="AE139" s="476"/>
      <c r="AF139" s="476"/>
      <c r="AG139" s="476"/>
      <c r="AH139" s="476"/>
      <c r="AI139" s="476"/>
      <c r="AJ139" s="476"/>
    </row>
    <row r="140" spans="1:36" ht="16.5" customHeight="1">
      <c r="A140" s="909" t="s">
        <v>2485</v>
      </c>
      <c r="B140" s="793"/>
      <c r="C140" s="485"/>
      <c r="D140" s="486">
        <f t="shared" si="22"/>
        <v>0</v>
      </c>
      <c r="E140" s="485"/>
      <c r="F140" s="486">
        <f t="shared" si="23"/>
        <v>0</v>
      </c>
      <c r="G140" s="485"/>
      <c r="H140" s="486">
        <f t="shared" si="24"/>
        <v>0</v>
      </c>
      <c r="I140" s="486">
        <f t="shared" si="25"/>
        <v>0</v>
      </c>
      <c r="J140" s="17">
        <f t="shared" si="26"/>
        <v>0</v>
      </c>
      <c r="K140" s="385"/>
      <c r="L140" s="476"/>
      <c r="M140" s="476"/>
      <c r="N140" s="476"/>
      <c r="O140" s="476"/>
      <c r="P140" s="476"/>
      <c r="Q140" s="476"/>
      <c r="R140" s="476"/>
      <c r="S140" s="476"/>
      <c r="T140" s="476"/>
      <c r="U140" s="476"/>
      <c r="V140" s="476"/>
      <c r="W140" s="476"/>
      <c r="X140" s="476"/>
      <c r="Y140" s="476"/>
      <c r="Z140" s="476"/>
      <c r="AA140" s="476"/>
      <c r="AB140" s="476"/>
      <c r="AC140" s="476"/>
      <c r="AD140" s="476"/>
      <c r="AE140" s="476"/>
      <c r="AF140" s="476"/>
      <c r="AG140" s="476"/>
      <c r="AH140" s="476"/>
      <c r="AI140" s="476"/>
      <c r="AJ140" s="476"/>
    </row>
    <row r="141" spans="1:36" ht="16.5" customHeight="1">
      <c r="A141" s="909" t="s">
        <v>2486</v>
      </c>
      <c r="B141" s="793"/>
      <c r="C141" s="485"/>
      <c r="D141" s="486">
        <f t="shared" si="22"/>
        <v>0</v>
      </c>
      <c r="E141" s="485"/>
      <c r="F141" s="486">
        <f t="shared" si="23"/>
        <v>0</v>
      </c>
      <c r="G141" s="485"/>
      <c r="H141" s="486">
        <f t="shared" si="24"/>
        <v>0</v>
      </c>
      <c r="I141" s="486">
        <f t="shared" si="25"/>
        <v>0</v>
      </c>
      <c r="J141" s="17">
        <f t="shared" si="26"/>
        <v>0</v>
      </c>
      <c r="K141" s="385"/>
      <c r="L141" s="476"/>
      <c r="M141" s="476"/>
      <c r="N141" s="476"/>
      <c r="O141" s="476"/>
      <c r="P141" s="476"/>
      <c r="Q141" s="476"/>
      <c r="R141" s="476"/>
      <c r="S141" s="476"/>
      <c r="T141" s="476"/>
      <c r="U141" s="476"/>
      <c r="V141" s="476"/>
      <c r="W141" s="476"/>
      <c r="X141" s="476"/>
      <c r="Y141" s="476"/>
      <c r="Z141" s="476"/>
      <c r="AA141" s="476"/>
      <c r="AB141" s="476"/>
      <c r="AC141" s="476"/>
      <c r="AD141" s="476"/>
      <c r="AE141" s="476"/>
      <c r="AF141" s="476"/>
      <c r="AG141" s="476"/>
      <c r="AH141" s="476"/>
      <c r="AI141" s="476"/>
      <c r="AJ141" s="476"/>
    </row>
    <row r="142" spans="1:36" ht="16.5" customHeight="1">
      <c r="A142" s="909" t="s">
        <v>2487</v>
      </c>
      <c r="B142" s="793"/>
      <c r="C142" s="485"/>
      <c r="D142" s="486">
        <f t="shared" si="22"/>
        <v>0</v>
      </c>
      <c r="E142" s="485"/>
      <c r="F142" s="486">
        <f t="shared" si="23"/>
        <v>0</v>
      </c>
      <c r="G142" s="485"/>
      <c r="H142" s="486">
        <f t="shared" si="24"/>
        <v>0</v>
      </c>
      <c r="I142" s="486">
        <f t="shared" si="25"/>
        <v>0</v>
      </c>
      <c r="J142" s="17">
        <f t="shared" si="26"/>
        <v>0</v>
      </c>
      <c r="K142" s="385"/>
      <c r="L142" s="476"/>
      <c r="M142" s="476"/>
      <c r="N142" s="476"/>
      <c r="O142" s="476"/>
      <c r="P142" s="476"/>
      <c r="Q142" s="476"/>
      <c r="R142" s="476"/>
      <c r="S142" s="476"/>
      <c r="T142" s="476"/>
      <c r="U142" s="476"/>
      <c r="V142" s="476"/>
      <c r="W142" s="476"/>
      <c r="X142" s="476"/>
      <c r="Y142" s="476"/>
      <c r="Z142" s="476"/>
      <c r="AA142" s="476"/>
      <c r="AB142" s="476"/>
      <c r="AC142" s="476"/>
      <c r="AD142" s="476"/>
      <c r="AE142" s="476"/>
      <c r="AF142" s="476"/>
      <c r="AG142" s="476"/>
      <c r="AH142" s="476"/>
      <c r="AI142" s="476"/>
      <c r="AJ142" s="476"/>
    </row>
    <row r="143" spans="1:36" ht="16.5" customHeight="1">
      <c r="A143" s="909" t="s">
        <v>2488</v>
      </c>
      <c r="B143" s="793"/>
      <c r="C143" s="485"/>
      <c r="D143" s="486">
        <f t="shared" si="22"/>
        <v>0</v>
      </c>
      <c r="E143" s="485"/>
      <c r="F143" s="486">
        <f t="shared" si="23"/>
        <v>0</v>
      </c>
      <c r="G143" s="485"/>
      <c r="H143" s="486">
        <f t="shared" si="24"/>
        <v>0</v>
      </c>
      <c r="I143" s="486">
        <f t="shared" si="25"/>
        <v>0</v>
      </c>
      <c r="J143" s="17">
        <f t="shared" si="26"/>
        <v>0</v>
      </c>
      <c r="K143" s="385"/>
      <c r="L143" s="476"/>
      <c r="M143" s="476"/>
      <c r="N143" s="476"/>
      <c r="O143" s="476"/>
      <c r="P143" s="476"/>
      <c r="Q143" s="476"/>
      <c r="R143" s="476"/>
      <c r="S143" s="476"/>
      <c r="T143" s="476"/>
      <c r="U143" s="476"/>
      <c r="V143" s="476"/>
      <c r="W143" s="476"/>
      <c r="X143" s="476"/>
      <c r="Y143" s="476"/>
      <c r="Z143" s="476"/>
      <c r="AA143" s="476"/>
      <c r="AB143" s="476"/>
      <c r="AC143" s="476"/>
      <c r="AD143" s="476"/>
      <c r="AE143" s="476"/>
      <c r="AF143" s="476"/>
      <c r="AG143" s="476"/>
      <c r="AH143" s="476"/>
      <c r="AI143" s="476"/>
      <c r="AJ143" s="476"/>
    </row>
    <row r="144" spans="1:36" ht="16.5" customHeight="1">
      <c r="A144" s="909" t="s">
        <v>2489</v>
      </c>
      <c r="B144" s="793"/>
      <c r="C144" s="485"/>
      <c r="D144" s="486">
        <f t="shared" si="22"/>
        <v>0</v>
      </c>
      <c r="E144" s="485"/>
      <c r="F144" s="486">
        <f t="shared" si="23"/>
        <v>0</v>
      </c>
      <c r="G144" s="485"/>
      <c r="H144" s="486">
        <f t="shared" si="24"/>
        <v>0</v>
      </c>
      <c r="I144" s="486">
        <f t="shared" si="25"/>
        <v>0</v>
      </c>
      <c r="J144" s="17">
        <f t="shared" si="26"/>
        <v>0</v>
      </c>
      <c r="K144" s="385"/>
      <c r="L144" s="476"/>
      <c r="M144" s="476"/>
      <c r="N144" s="476"/>
      <c r="O144" s="476"/>
      <c r="P144" s="476"/>
      <c r="Q144" s="476"/>
      <c r="R144" s="476"/>
      <c r="S144" s="476"/>
      <c r="T144" s="476"/>
      <c r="U144" s="476"/>
      <c r="V144" s="476"/>
      <c r="W144" s="476"/>
      <c r="X144" s="476"/>
      <c r="Y144" s="476"/>
      <c r="Z144" s="476"/>
      <c r="AA144" s="476"/>
      <c r="AB144" s="476"/>
      <c r="AC144" s="476"/>
      <c r="AD144" s="476"/>
      <c r="AE144" s="476"/>
      <c r="AF144" s="476"/>
      <c r="AG144" s="476"/>
      <c r="AH144" s="476"/>
      <c r="AI144" s="476"/>
      <c r="AJ144" s="476"/>
    </row>
    <row r="145" spans="1:36" ht="12.75" customHeight="1">
      <c r="A145" s="894" t="s">
        <v>2490</v>
      </c>
      <c r="B145" s="793"/>
      <c r="C145" s="912">
        <f>SUM(D139:D144)</f>
        <v>0</v>
      </c>
      <c r="D145" s="793"/>
      <c r="E145" s="912">
        <f>SUM(F139:F144)</f>
        <v>0</v>
      </c>
      <c r="F145" s="793"/>
      <c r="G145" s="912">
        <f>SUM(H139:H144)</f>
        <v>0</v>
      </c>
      <c r="H145" s="793"/>
      <c r="I145" s="488">
        <f>SUM(I139:I144)</f>
        <v>0</v>
      </c>
      <c r="J145" s="488"/>
      <c r="K145" s="385"/>
      <c r="L145" s="476"/>
      <c r="M145" s="476"/>
      <c r="N145" s="476"/>
      <c r="O145" s="476"/>
      <c r="P145" s="476"/>
      <c r="Q145" s="476"/>
      <c r="R145" s="476"/>
      <c r="S145" s="476"/>
      <c r="T145" s="476"/>
      <c r="U145" s="476"/>
      <c r="V145" s="476"/>
      <c r="W145" s="476"/>
      <c r="X145" s="476"/>
      <c r="Y145" s="476"/>
      <c r="Z145" s="476"/>
      <c r="AA145" s="476"/>
      <c r="AB145" s="476"/>
      <c r="AC145" s="476"/>
      <c r="AD145" s="476"/>
      <c r="AE145" s="476"/>
      <c r="AF145" s="476"/>
      <c r="AG145" s="476"/>
      <c r="AH145" s="476"/>
      <c r="AI145" s="476"/>
      <c r="AJ145" s="476"/>
    </row>
    <row r="146" spans="1:36" ht="12.75" customHeight="1">
      <c r="A146" s="888" t="s">
        <v>2491</v>
      </c>
      <c r="B146" s="797"/>
      <c r="C146" s="797"/>
      <c r="D146" s="797"/>
      <c r="E146" s="797"/>
      <c r="F146" s="797"/>
      <c r="G146" s="797"/>
      <c r="H146" s="797"/>
      <c r="I146" s="797"/>
      <c r="J146" s="793"/>
      <c r="K146" s="385"/>
      <c r="L146" s="476"/>
      <c r="M146" s="476"/>
      <c r="N146" s="476"/>
      <c r="O146" s="476"/>
      <c r="P146" s="476"/>
      <c r="Q146" s="476"/>
      <c r="R146" s="476"/>
      <c r="S146" s="476"/>
      <c r="T146" s="476"/>
      <c r="U146" s="476"/>
      <c r="V146" s="476"/>
      <c r="W146" s="476"/>
      <c r="X146" s="476"/>
      <c r="Y146" s="476"/>
      <c r="Z146" s="476"/>
      <c r="AA146" s="476"/>
      <c r="AB146" s="476"/>
      <c r="AC146" s="476"/>
      <c r="AD146" s="476"/>
      <c r="AE146" s="476"/>
      <c r="AF146" s="476"/>
      <c r="AG146" s="476"/>
      <c r="AH146" s="476"/>
      <c r="AI146" s="476"/>
      <c r="AJ146" s="476"/>
    </row>
    <row r="147" spans="1:36" ht="53.25" customHeight="1">
      <c r="A147" s="913" t="s">
        <v>2475</v>
      </c>
      <c r="B147" s="793"/>
      <c r="C147" s="913" t="s">
        <v>2492</v>
      </c>
      <c r="D147" s="793"/>
      <c r="E147" s="489" t="s">
        <v>2461</v>
      </c>
      <c r="F147" s="489" t="s">
        <v>2493</v>
      </c>
      <c r="G147" s="490" t="s">
        <v>2494</v>
      </c>
      <c r="H147" s="913" t="s">
        <v>2495</v>
      </c>
      <c r="I147" s="793"/>
      <c r="J147" s="491" t="s">
        <v>2496</v>
      </c>
      <c r="K147" s="491" t="s">
        <v>2517</v>
      </c>
      <c r="L147" s="476"/>
      <c r="M147" s="476"/>
      <c r="N147" s="476"/>
      <c r="O147" s="476"/>
      <c r="P147" s="476"/>
      <c r="Q147" s="476"/>
      <c r="R147" s="476"/>
      <c r="S147" s="476"/>
      <c r="T147" s="476"/>
      <c r="U147" s="476"/>
      <c r="V147" s="476"/>
      <c r="W147" s="476"/>
      <c r="X147" s="476"/>
      <c r="Y147" s="476"/>
      <c r="Z147" s="476"/>
      <c r="AA147" s="476"/>
      <c r="AB147" s="476"/>
      <c r="AC147" s="476"/>
      <c r="AD147" s="476"/>
      <c r="AE147" s="476"/>
      <c r="AF147" s="476"/>
      <c r="AG147" s="476"/>
      <c r="AH147" s="476"/>
      <c r="AI147" s="476"/>
      <c r="AJ147" s="476"/>
    </row>
    <row r="148" spans="1:36" ht="16.5" customHeight="1">
      <c r="A148" s="909" t="s">
        <v>2484</v>
      </c>
      <c r="B148" s="793"/>
      <c r="C148" s="910"/>
      <c r="D148" s="793"/>
      <c r="E148" s="97">
        <f t="shared" ref="E148:E153" si="27">C148/$E$128</f>
        <v>0</v>
      </c>
      <c r="F148" s="492">
        <v>0</v>
      </c>
      <c r="G148" s="493">
        <v>0</v>
      </c>
      <c r="H148" s="911">
        <v>0</v>
      </c>
      <c r="I148" s="793"/>
      <c r="J148" s="494">
        <v>0</v>
      </c>
      <c r="K148" s="410">
        <f t="shared" ref="K148:K153" si="28">SUM(G148:H148)</f>
        <v>0</v>
      </c>
      <c r="L148" s="476"/>
      <c r="M148" s="476"/>
      <c r="N148" s="476"/>
      <c r="O148" s="476"/>
      <c r="P148" s="476"/>
      <c r="Q148" s="476"/>
      <c r="R148" s="476"/>
      <c r="S148" s="476"/>
      <c r="T148" s="476"/>
      <c r="U148" s="476"/>
      <c r="V148" s="476"/>
      <c r="W148" s="476"/>
      <c r="X148" s="476"/>
      <c r="Y148" s="476"/>
      <c r="Z148" s="476"/>
      <c r="AA148" s="476"/>
      <c r="AB148" s="476"/>
      <c r="AC148" s="476"/>
      <c r="AD148" s="476"/>
      <c r="AE148" s="476"/>
      <c r="AF148" s="476"/>
      <c r="AG148" s="476"/>
      <c r="AH148" s="476"/>
      <c r="AI148" s="476"/>
      <c r="AJ148" s="476"/>
    </row>
    <row r="149" spans="1:36" ht="16.5" customHeight="1">
      <c r="A149" s="909" t="s">
        <v>2485</v>
      </c>
      <c r="B149" s="793"/>
      <c r="C149" s="910"/>
      <c r="D149" s="793"/>
      <c r="E149" s="97">
        <f t="shared" si="27"/>
        <v>0</v>
      </c>
      <c r="F149" s="492">
        <v>0</v>
      </c>
      <c r="G149" s="493">
        <v>0</v>
      </c>
      <c r="H149" s="911">
        <v>0</v>
      </c>
      <c r="I149" s="793"/>
      <c r="J149" s="494">
        <v>0</v>
      </c>
      <c r="K149" s="410">
        <f t="shared" si="28"/>
        <v>0</v>
      </c>
      <c r="L149" s="476"/>
      <c r="M149" s="476"/>
      <c r="N149" s="476"/>
      <c r="O149" s="476"/>
      <c r="P149" s="476"/>
      <c r="Q149" s="476"/>
      <c r="R149" s="476"/>
      <c r="S149" s="476"/>
      <c r="T149" s="476"/>
      <c r="U149" s="476"/>
      <c r="V149" s="476"/>
      <c r="W149" s="476"/>
      <c r="X149" s="476"/>
      <c r="Y149" s="476"/>
      <c r="Z149" s="476"/>
      <c r="AA149" s="476"/>
      <c r="AB149" s="476"/>
      <c r="AC149" s="476"/>
      <c r="AD149" s="476"/>
      <c r="AE149" s="476"/>
      <c r="AF149" s="476"/>
      <c r="AG149" s="476"/>
      <c r="AH149" s="476"/>
      <c r="AI149" s="476"/>
      <c r="AJ149" s="476"/>
    </row>
    <row r="150" spans="1:36" ht="16.5" customHeight="1">
      <c r="A150" s="909" t="s">
        <v>2486</v>
      </c>
      <c r="B150" s="793"/>
      <c r="C150" s="910"/>
      <c r="D150" s="793"/>
      <c r="E150" s="97">
        <f t="shared" si="27"/>
        <v>0</v>
      </c>
      <c r="F150" s="492">
        <v>0</v>
      </c>
      <c r="G150" s="493">
        <v>0</v>
      </c>
      <c r="H150" s="911">
        <v>0</v>
      </c>
      <c r="I150" s="793"/>
      <c r="J150" s="494">
        <v>0</v>
      </c>
      <c r="K150" s="410">
        <f t="shared" si="28"/>
        <v>0</v>
      </c>
      <c r="L150" s="476"/>
      <c r="M150" s="476"/>
      <c r="N150" s="476"/>
      <c r="O150" s="476"/>
      <c r="P150" s="476"/>
      <c r="Q150" s="476"/>
      <c r="R150" s="476"/>
      <c r="S150" s="476"/>
      <c r="T150" s="476"/>
      <c r="U150" s="476"/>
      <c r="V150" s="476"/>
      <c r="W150" s="476"/>
      <c r="X150" s="476"/>
      <c r="Y150" s="476"/>
      <c r="Z150" s="476"/>
      <c r="AA150" s="476"/>
      <c r="AB150" s="476"/>
      <c r="AC150" s="476"/>
      <c r="AD150" s="476"/>
      <c r="AE150" s="476"/>
      <c r="AF150" s="476"/>
      <c r="AG150" s="476"/>
      <c r="AH150" s="476"/>
      <c r="AI150" s="476"/>
      <c r="AJ150" s="476"/>
    </row>
    <row r="151" spans="1:36" ht="16.5" customHeight="1">
      <c r="A151" s="909" t="s">
        <v>2487</v>
      </c>
      <c r="B151" s="793"/>
      <c r="C151" s="910"/>
      <c r="D151" s="793"/>
      <c r="E151" s="97">
        <f t="shared" si="27"/>
        <v>0</v>
      </c>
      <c r="F151" s="492">
        <v>0</v>
      </c>
      <c r="G151" s="493">
        <v>0</v>
      </c>
      <c r="H151" s="911">
        <v>0</v>
      </c>
      <c r="I151" s="793"/>
      <c r="J151" s="494">
        <v>0</v>
      </c>
      <c r="K151" s="410">
        <f t="shared" si="28"/>
        <v>0</v>
      </c>
      <c r="L151" s="476"/>
      <c r="M151" s="476"/>
      <c r="N151" s="476"/>
      <c r="O151" s="476"/>
      <c r="P151" s="476"/>
      <c r="Q151" s="476"/>
      <c r="R151" s="476"/>
      <c r="S151" s="476"/>
      <c r="T151" s="476"/>
      <c r="U151" s="476"/>
      <c r="V151" s="476"/>
      <c r="W151" s="476"/>
      <c r="X151" s="476"/>
      <c r="Y151" s="476"/>
      <c r="Z151" s="476"/>
      <c r="AA151" s="476"/>
      <c r="AB151" s="476"/>
      <c r="AC151" s="476"/>
      <c r="AD151" s="476"/>
      <c r="AE151" s="476"/>
      <c r="AF151" s="476"/>
      <c r="AG151" s="476"/>
      <c r="AH151" s="476"/>
      <c r="AI151" s="476"/>
      <c r="AJ151" s="476"/>
    </row>
    <row r="152" spans="1:36" ht="16.5" customHeight="1">
      <c r="A152" s="909" t="s">
        <v>2488</v>
      </c>
      <c r="B152" s="793"/>
      <c r="C152" s="910"/>
      <c r="D152" s="793"/>
      <c r="E152" s="97">
        <f t="shared" si="27"/>
        <v>0</v>
      </c>
      <c r="F152" s="492">
        <v>0</v>
      </c>
      <c r="G152" s="493">
        <v>0</v>
      </c>
      <c r="H152" s="911">
        <v>0</v>
      </c>
      <c r="I152" s="793"/>
      <c r="J152" s="494">
        <v>0</v>
      </c>
      <c r="K152" s="410">
        <f t="shared" si="28"/>
        <v>0</v>
      </c>
      <c r="L152" s="476"/>
      <c r="M152" s="476"/>
      <c r="N152" s="476"/>
      <c r="O152" s="476"/>
      <c r="P152" s="476"/>
      <c r="Q152" s="476"/>
      <c r="R152" s="476"/>
      <c r="S152" s="476"/>
      <c r="T152" s="476"/>
      <c r="U152" s="476"/>
      <c r="V152" s="476"/>
      <c r="W152" s="476"/>
      <c r="X152" s="476"/>
      <c r="Y152" s="476"/>
      <c r="Z152" s="476"/>
      <c r="AA152" s="476"/>
      <c r="AB152" s="476"/>
      <c r="AC152" s="476"/>
      <c r="AD152" s="476"/>
      <c r="AE152" s="476"/>
      <c r="AF152" s="476"/>
      <c r="AG152" s="476"/>
      <c r="AH152" s="476"/>
      <c r="AI152" s="476"/>
      <c r="AJ152" s="476"/>
    </row>
    <row r="153" spans="1:36" ht="16.5" customHeight="1">
      <c r="A153" s="909" t="s">
        <v>2489</v>
      </c>
      <c r="B153" s="793"/>
      <c r="C153" s="910"/>
      <c r="D153" s="793"/>
      <c r="E153" s="97">
        <f t="shared" si="27"/>
        <v>0</v>
      </c>
      <c r="F153" s="492">
        <v>0</v>
      </c>
      <c r="G153" s="493">
        <v>0</v>
      </c>
      <c r="H153" s="911">
        <v>0</v>
      </c>
      <c r="I153" s="793"/>
      <c r="J153" s="494">
        <v>0</v>
      </c>
      <c r="K153" s="410">
        <f t="shared" si="28"/>
        <v>0</v>
      </c>
      <c r="L153" s="476"/>
      <c r="M153" s="476"/>
      <c r="N153" s="476"/>
      <c r="O153" s="476"/>
      <c r="P153" s="476"/>
      <c r="Q153" s="476"/>
      <c r="R153" s="476"/>
      <c r="S153" s="476"/>
      <c r="T153" s="476"/>
      <c r="U153" s="476"/>
      <c r="V153" s="476"/>
      <c r="W153" s="476"/>
      <c r="X153" s="476"/>
      <c r="Y153" s="476"/>
      <c r="Z153" s="476"/>
      <c r="AA153" s="476"/>
      <c r="AB153" s="476"/>
      <c r="AC153" s="476"/>
      <c r="AD153" s="476"/>
      <c r="AE153" s="476"/>
      <c r="AF153" s="476"/>
      <c r="AG153" s="476"/>
      <c r="AH153" s="476"/>
      <c r="AI153" s="476"/>
      <c r="AJ153" s="476"/>
    </row>
    <row r="154" spans="1:36" ht="14.25" customHeight="1">
      <c r="A154" s="894" t="s">
        <v>2490</v>
      </c>
      <c r="B154" s="793"/>
      <c r="C154" s="912">
        <f>SUM(C148:C153)</f>
        <v>0</v>
      </c>
      <c r="D154" s="793"/>
      <c r="E154" s="39" t="s">
        <v>2499</v>
      </c>
      <c r="F154" s="495">
        <f t="shared" ref="F154:H154" si="29">SUM(F148:F153)</f>
        <v>0</v>
      </c>
      <c r="G154" s="495">
        <f t="shared" si="29"/>
        <v>0</v>
      </c>
      <c r="H154" s="914">
        <f t="shared" si="29"/>
        <v>0</v>
      </c>
      <c r="I154" s="793"/>
      <c r="J154" s="495">
        <f t="shared" ref="J154:K154" si="30">SUM(J148:J153)</f>
        <v>0</v>
      </c>
      <c r="K154" s="496">
        <f t="shared" si="30"/>
        <v>0</v>
      </c>
      <c r="L154" s="476"/>
      <c r="M154" s="476"/>
      <c r="N154" s="476"/>
      <c r="O154" s="476"/>
      <c r="P154" s="476"/>
      <c r="Q154" s="476"/>
      <c r="R154" s="476"/>
      <c r="S154" s="476"/>
      <c r="T154" s="476"/>
      <c r="U154" s="476"/>
      <c r="V154" s="476"/>
      <c r="W154" s="476"/>
      <c r="X154" s="476"/>
      <c r="Y154" s="476"/>
      <c r="Z154" s="476"/>
      <c r="AA154" s="476"/>
      <c r="AB154" s="476"/>
      <c r="AC154" s="476"/>
      <c r="AD154" s="476"/>
      <c r="AE154" s="476"/>
      <c r="AF154" s="476"/>
      <c r="AG154" s="476"/>
      <c r="AH154" s="476"/>
      <c r="AI154" s="476"/>
      <c r="AJ154" s="476"/>
    </row>
    <row r="155" spans="1:36" ht="12.75" customHeight="1">
      <c r="A155" s="894" t="s">
        <v>2500</v>
      </c>
      <c r="B155" s="793"/>
      <c r="C155" s="915" t="e">
        <f>(E125-E131)/E125</f>
        <v>#DIV/0!</v>
      </c>
      <c r="D155" s="797"/>
      <c r="E155" s="797"/>
      <c r="F155" s="797"/>
      <c r="G155" s="797"/>
      <c r="H155" s="797"/>
      <c r="I155" s="797"/>
      <c r="J155" s="793"/>
      <c r="K155" s="385"/>
      <c r="L155" s="476"/>
      <c r="M155" s="476"/>
      <c r="N155" s="476"/>
      <c r="O155" s="476"/>
      <c r="P155" s="476"/>
      <c r="Q155" s="476"/>
      <c r="R155" s="476"/>
      <c r="S155" s="476"/>
      <c r="T155" s="476"/>
      <c r="U155" s="476"/>
      <c r="V155" s="476"/>
      <c r="W155" s="476"/>
      <c r="X155" s="476"/>
      <c r="Y155" s="476"/>
      <c r="Z155" s="476"/>
      <c r="AA155" s="476"/>
      <c r="AB155" s="476"/>
      <c r="AC155" s="476"/>
      <c r="AD155" s="476"/>
      <c r="AE155" s="476"/>
      <c r="AF155" s="476"/>
      <c r="AG155" s="476"/>
      <c r="AH155" s="476"/>
      <c r="AI155" s="476"/>
      <c r="AJ155" s="476"/>
    </row>
    <row r="156" spans="1:36" ht="12.75" customHeight="1">
      <c r="A156" s="894" t="s">
        <v>2501</v>
      </c>
      <c r="B156" s="793"/>
      <c r="C156" s="915" t="e">
        <f>E132/E125</f>
        <v>#DIV/0!</v>
      </c>
      <c r="D156" s="797"/>
      <c r="E156" s="797"/>
      <c r="F156" s="797"/>
      <c r="G156" s="797"/>
      <c r="H156" s="797"/>
      <c r="I156" s="797"/>
      <c r="J156" s="793"/>
      <c r="K156" s="385"/>
      <c r="L156" s="476"/>
      <c r="M156" s="476"/>
      <c r="N156" s="476"/>
      <c r="O156" s="476"/>
      <c r="P156" s="476"/>
      <c r="Q156" s="476"/>
      <c r="R156" s="476"/>
      <c r="S156" s="476"/>
      <c r="T156" s="476"/>
      <c r="U156" s="476"/>
      <c r="V156" s="476"/>
      <c r="W156" s="476"/>
      <c r="X156" s="476"/>
      <c r="Y156" s="476"/>
      <c r="Z156" s="476"/>
      <c r="AA156" s="476"/>
      <c r="AB156" s="476"/>
      <c r="AC156" s="476"/>
      <c r="AD156" s="476"/>
      <c r="AE156" s="476"/>
      <c r="AF156" s="476"/>
      <c r="AG156" s="476"/>
      <c r="AH156" s="476"/>
      <c r="AI156" s="476"/>
      <c r="AJ156" s="476"/>
    </row>
    <row r="157" spans="1:36" ht="12.75" customHeight="1">
      <c r="A157" s="932" t="s">
        <v>446</v>
      </c>
      <c r="B157" s="793"/>
      <c r="C157" s="933" t="e">
        <f>C154*2/(PLBS!C4*100000)</f>
        <v>#DIV/0!</v>
      </c>
      <c r="D157" s="797"/>
      <c r="E157" s="797"/>
      <c r="F157" s="797"/>
      <c r="G157" s="797"/>
      <c r="H157" s="797"/>
      <c r="I157" s="797"/>
      <c r="J157" s="793"/>
      <c r="K157" s="385"/>
      <c r="L157" s="476"/>
      <c r="M157" s="476"/>
      <c r="N157" s="476"/>
      <c r="O157" s="476"/>
      <c r="P157" s="476"/>
      <c r="Q157" s="476"/>
      <c r="R157" s="476"/>
      <c r="S157" s="476"/>
      <c r="T157" s="476"/>
      <c r="U157" s="476"/>
      <c r="V157" s="476"/>
      <c r="W157" s="476"/>
      <c r="X157" s="476"/>
      <c r="Y157" s="476"/>
      <c r="Z157" s="476"/>
      <c r="AA157" s="476"/>
      <c r="AB157" s="476"/>
      <c r="AC157" s="476"/>
      <c r="AD157" s="476"/>
      <c r="AE157" s="476"/>
      <c r="AF157" s="476"/>
      <c r="AG157" s="476"/>
      <c r="AH157" s="476"/>
      <c r="AI157" s="476"/>
      <c r="AJ157" s="476"/>
    </row>
    <row r="158" spans="1:36" ht="12.75" customHeight="1">
      <c r="A158" s="932" t="s">
        <v>2502</v>
      </c>
      <c r="B158" s="793"/>
      <c r="C158" s="933" t="e">
        <f>F154/H154</f>
        <v>#DIV/0!</v>
      </c>
      <c r="D158" s="797"/>
      <c r="E158" s="797"/>
      <c r="F158" s="797"/>
      <c r="G158" s="797"/>
      <c r="H158" s="797"/>
      <c r="I158" s="797"/>
      <c r="J158" s="793"/>
      <c r="K158" s="476"/>
      <c r="L158" s="476"/>
      <c r="M158" s="476"/>
      <c r="N158" s="476"/>
      <c r="O158" s="476"/>
      <c r="P158" s="476"/>
      <c r="Q158" s="476"/>
      <c r="R158" s="476"/>
      <c r="S158" s="476"/>
      <c r="T158" s="476"/>
      <c r="U158" s="476"/>
      <c r="V158" s="476"/>
      <c r="W158" s="476"/>
      <c r="X158" s="476"/>
      <c r="Y158" s="476"/>
      <c r="Z158" s="476"/>
      <c r="AA158" s="476"/>
      <c r="AB158" s="476"/>
      <c r="AC158" s="476"/>
      <c r="AD158" s="476"/>
      <c r="AE158" s="476"/>
      <c r="AF158" s="476"/>
      <c r="AG158" s="476"/>
      <c r="AH158" s="476"/>
      <c r="AI158" s="476"/>
      <c r="AJ158" s="476"/>
    </row>
    <row r="159" spans="1:36" ht="12.75" customHeight="1">
      <c r="A159" s="476"/>
      <c r="B159" s="476"/>
      <c r="C159" s="476"/>
      <c r="D159" s="476"/>
      <c r="E159" s="476"/>
      <c r="F159" s="476"/>
      <c r="G159" s="476"/>
      <c r="H159" s="476"/>
      <c r="I159" s="476"/>
      <c r="J159" s="476"/>
      <c r="K159" s="476"/>
      <c r="L159" s="476"/>
      <c r="M159" s="476"/>
      <c r="N159" s="476"/>
      <c r="O159" s="476"/>
      <c r="P159" s="476"/>
      <c r="Q159" s="476"/>
      <c r="R159" s="476"/>
      <c r="S159" s="476"/>
      <c r="T159" s="476"/>
      <c r="U159" s="476"/>
      <c r="V159" s="476"/>
      <c r="W159" s="476"/>
      <c r="X159" s="476"/>
      <c r="Y159" s="476"/>
      <c r="Z159" s="476"/>
      <c r="AA159" s="476"/>
      <c r="AB159" s="476"/>
      <c r="AC159" s="476"/>
      <c r="AD159" s="476"/>
      <c r="AE159" s="476"/>
      <c r="AF159" s="476"/>
      <c r="AG159" s="476"/>
      <c r="AH159" s="476"/>
      <c r="AI159" s="476"/>
      <c r="AJ159" s="476"/>
    </row>
    <row r="160" spans="1:36" ht="12.75" customHeight="1">
      <c r="A160" s="476"/>
      <c r="B160" s="476"/>
      <c r="C160" s="476"/>
      <c r="D160" s="476"/>
      <c r="E160" s="476"/>
      <c r="F160" s="476"/>
      <c r="G160" s="476"/>
      <c r="H160" s="476"/>
      <c r="I160" s="476"/>
      <c r="J160" s="476"/>
      <c r="K160" s="476"/>
      <c r="L160" s="476"/>
      <c r="M160" s="476"/>
      <c r="N160" s="476"/>
      <c r="O160" s="476"/>
      <c r="P160" s="476"/>
      <c r="Q160" s="476"/>
      <c r="R160" s="476"/>
      <c r="S160" s="476"/>
      <c r="T160" s="476"/>
      <c r="U160" s="476"/>
      <c r="V160" s="476"/>
      <c r="W160" s="476"/>
      <c r="X160" s="476"/>
      <c r="Y160" s="476"/>
      <c r="Z160" s="476"/>
      <c r="AA160" s="476"/>
      <c r="AB160" s="476"/>
      <c r="AC160" s="476"/>
      <c r="AD160" s="476"/>
      <c r="AE160" s="476"/>
      <c r="AF160" s="476"/>
      <c r="AG160" s="476"/>
      <c r="AH160" s="476"/>
      <c r="AI160" s="476"/>
      <c r="AJ160" s="476"/>
    </row>
    <row r="161" spans="1:36" ht="12.75" customHeight="1">
      <c r="A161" s="476"/>
      <c r="B161" s="930"/>
      <c r="C161" s="934" t="s">
        <v>2503</v>
      </c>
      <c r="D161" s="797"/>
      <c r="E161" s="935"/>
      <c r="F161" s="497" t="str">
        <f>CONCATENATE(E122," ","with")</f>
        <v xml:space="preserve"> with</v>
      </c>
      <c r="G161" s="497">
        <f>E120</f>
        <v>0</v>
      </c>
      <c r="H161" s="498"/>
      <c r="I161" s="476"/>
      <c r="J161" s="476"/>
      <c r="K161" s="476"/>
      <c r="L161" s="476"/>
      <c r="M161" s="476"/>
      <c r="N161" s="476"/>
      <c r="O161" s="476"/>
      <c r="P161" s="476"/>
      <c r="Q161" s="476"/>
      <c r="R161" s="476"/>
      <c r="S161" s="476"/>
      <c r="T161" s="476"/>
      <c r="U161" s="476"/>
      <c r="V161" s="476"/>
      <c r="W161" s="476"/>
      <c r="X161" s="476"/>
      <c r="Y161" s="476"/>
      <c r="Z161" s="476"/>
      <c r="AA161" s="476"/>
      <c r="AB161" s="476"/>
      <c r="AC161" s="476"/>
      <c r="AD161" s="476"/>
      <c r="AE161" s="476"/>
      <c r="AF161" s="476"/>
      <c r="AG161" s="476"/>
      <c r="AH161" s="476"/>
      <c r="AI161" s="476"/>
      <c r="AJ161" s="476"/>
    </row>
    <row r="162" spans="1:36" ht="12.75" customHeight="1">
      <c r="A162" s="476"/>
      <c r="B162" s="805"/>
      <c r="C162" s="934" t="s">
        <v>2455</v>
      </c>
      <c r="D162" s="797"/>
      <c r="E162" s="793"/>
      <c r="F162" s="499">
        <f>E124</f>
        <v>0</v>
      </c>
      <c r="G162" s="499"/>
      <c r="H162" s="499"/>
      <c r="I162" s="476"/>
      <c r="J162" s="476"/>
      <c r="K162" s="476"/>
      <c r="L162" s="476"/>
      <c r="M162" s="476"/>
      <c r="N162" s="476"/>
      <c r="O162" s="476"/>
      <c r="P162" s="476"/>
      <c r="Q162" s="476"/>
      <c r="R162" s="476"/>
      <c r="S162" s="476"/>
      <c r="T162" s="476"/>
      <c r="U162" s="476"/>
      <c r="V162" s="476"/>
      <c r="W162" s="476"/>
      <c r="X162" s="476"/>
      <c r="Y162" s="476"/>
      <c r="Z162" s="476"/>
      <c r="AA162" s="476"/>
      <c r="AB162" s="476"/>
      <c r="AC162" s="476"/>
      <c r="AD162" s="476"/>
      <c r="AE162" s="476"/>
      <c r="AF162" s="476"/>
      <c r="AG162" s="476"/>
      <c r="AH162" s="476"/>
      <c r="AI162" s="476"/>
      <c r="AJ162" s="476"/>
    </row>
    <row r="163" spans="1:36" ht="12.75" customHeight="1">
      <c r="A163" s="476"/>
      <c r="B163" s="805"/>
      <c r="C163" s="934" t="s">
        <v>2504</v>
      </c>
      <c r="D163" s="797"/>
      <c r="E163" s="793"/>
      <c r="F163" s="500">
        <f>E123</f>
        <v>0</v>
      </c>
      <c r="G163" s="499"/>
      <c r="H163" s="499"/>
      <c r="I163" s="476"/>
      <c r="J163" s="476"/>
      <c r="K163" s="476"/>
      <c r="L163" s="476"/>
      <c r="M163" s="476"/>
      <c r="N163" s="476"/>
      <c r="O163" s="476"/>
      <c r="P163" s="476"/>
      <c r="Q163" s="476"/>
      <c r="R163" s="476"/>
      <c r="S163" s="476"/>
      <c r="T163" s="476"/>
      <c r="U163" s="476"/>
      <c r="V163" s="476"/>
      <c r="W163" s="476"/>
      <c r="X163" s="476"/>
      <c r="Y163" s="476"/>
      <c r="Z163" s="476"/>
      <c r="AA163" s="476"/>
      <c r="AB163" s="476"/>
      <c r="AC163" s="476"/>
      <c r="AD163" s="476"/>
      <c r="AE163" s="476"/>
      <c r="AF163" s="476"/>
      <c r="AG163" s="476"/>
      <c r="AH163" s="476"/>
      <c r="AI163" s="476"/>
      <c r="AJ163" s="476"/>
    </row>
    <row r="164" spans="1:36" ht="12.75" customHeight="1">
      <c r="A164" s="476"/>
      <c r="B164" s="805"/>
      <c r="C164" s="934" t="s">
        <v>2505</v>
      </c>
      <c r="D164" s="797"/>
      <c r="E164" s="793"/>
      <c r="F164" s="501">
        <f>E125/100000</f>
        <v>0</v>
      </c>
      <c r="G164" s="499" t="s">
        <v>2506</v>
      </c>
      <c r="H164" s="499"/>
      <c r="I164" s="476"/>
      <c r="J164" s="476"/>
      <c r="K164" s="476"/>
      <c r="L164" s="476"/>
      <c r="M164" s="476"/>
      <c r="N164" s="476"/>
      <c r="O164" s="476"/>
      <c r="P164" s="476"/>
      <c r="Q164" s="476"/>
      <c r="R164" s="476"/>
      <c r="S164" s="476"/>
      <c r="T164" s="476"/>
      <c r="U164" s="476"/>
      <c r="V164" s="476"/>
      <c r="W164" s="476"/>
      <c r="X164" s="476"/>
      <c r="Y164" s="476"/>
      <c r="Z164" s="476"/>
      <c r="AA164" s="476"/>
      <c r="AB164" s="476"/>
      <c r="AC164" s="476"/>
      <c r="AD164" s="476"/>
      <c r="AE164" s="476"/>
      <c r="AF164" s="476"/>
      <c r="AG164" s="476"/>
      <c r="AH164" s="476"/>
      <c r="AI164" s="476"/>
      <c r="AJ164" s="476"/>
    </row>
    <row r="165" spans="1:36" ht="12.75" customHeight="1">
      <c r="A165" s="476"/>
      <c r="B165" s="805"/>
      <c r="C165" s="502"/>
      <c r="D165" s="499"/>
      <c r="E165" s="499"/>
      <c r="F165" s="503"/>
      <c r="G165" s="499"/>
      <c r="H165" s="499"/>
      <c r="I165" s="476"/>
      <c r="J165" s="476"/>
      <c r="K165" s="476"/>
      <c r="L165" s="476"/>
      <c r="M165" s="476"/>
      <c r="N165" s="476"/>
      <c r="O165" s="476"/>
      <c r="P165" s="476"/>
      <c r="Q165" s="476"/>
      <c r="R165" s="476"/>
      <c r="S165" s="476"/>
      <c r="T165" s="476"/>
      <c r="U165" s="476"/>
      <c r="V165" s="476"/>
      <c r="W165" s="476"/>
      <c r="X165" s="476"/>
      <c r="Y165" s="476"/>
      <c r="Z165" s="476"/>
      <c r="AA165" s="476"/>
      <c r="AB165" s="476"/>
      <c r="AC165" s="476"/>
      <c r="AD165" s="476"/>
      <c r="AE165" s="476"/>
      <c r="AF165" s="476"/>
      <c r="AG165" s="476"/>
      <c r="AH165" s="476"/>
      <c r="AI165" s="476"/>
      <c r="AJ165" s="476"/>
    </row>
    <row r="166" spans="1:36" ht="12.75" customHeight="1">
      <c r="A166" s="476"/>
      <c r="B166" s="803"/>
      <c r="C166" s="504" t="str">
        <f>A139</f>
        <v>JUN-18</v>
      </c>
      <c r="D166" s="505" t="str">
        <f>A140</f>
        <v>JUL-18</v>
      </c>
      <c r="E166" s="504" t="str">
        <f>A141</f>
        <v>AUG-18</v>
      </c>
      <c r="F166" s="505" t="str">
        <f>A142</f>
        <v>SEP-18</v>
      </c>
      <c r="G166" s="505" t="str">
        <f>A143</f>
        <v>OCT-18</v>
      </c>
      <c r="H166" s="505" t="str">
        <f>A144</f>
        <v>NOV-18</v>
      </c>
      <c r="I166" s="476"/>
      <c r="J166" s="476"/>
      <c r="K166" s="476"/>
      <c r="L166" s="476"/>
      <c r="M166" s="476"/>
      <c r="N166" s="476"/>
      <c r="O166" s="476"/>
      <c r="P166" s="476"/>
      <c r="Q166" s="476"/>
      <c r="R166" s="476"/>
      <c r="S166" s="476"/>
      <c r="T166" s="476"/>
      <c r="U166" s="476"/>
      <c r="V166" s="476"/>
      <c r="W166" s="476"/>
      <c r="X166" s="476"/>
      <c r="Y166" s="476"/>
      <c r="Z166" s="476"/>
      <c r="AA166" s="476"/>
      <c r="AB166" s="476"/>
      <c r="AC166" s="476"/>
      <c r="AD166" s="476"/>
      <c r="AE166" s="476"/>
      <c r="AF166" s="476"/>
      <c r="AG166" s="476"/>
      <c r="AH166" s="476"/>
      <c r="AI166" s="476"/>
      <c r="AJ166" s="476"/>
    </row>
    <row r="167" spans="1:36" ht="12.75" customHeight="1">
      <c r="A167" s="476"/>
      <c r="B167" s="508" t="s">
        <v>2507</v>
      </c>
      <c r="C167" s="507">
        <f>J139</f>
        <v>0</v>
      </c>
      <c r="D167" s="507">
        <f>J140</f>
        <v>0</v>
      </c>
      <c r="E167" s="507">
        <f>J141</f>
        <v>0</v>
      </c>
      <c r="F167" s="507">
        <f>J142</f>
        <v>0</v>
      </c>
      <c r="G167" s="507">
        <f>J143</f>
        <v>0</v>
      </c>
      <c r="H167" s="507">
        <f>J144</f>
        <v>0</v>
      </c>
      <c r="I167" s="476"/>
      <c r="J167" s="476"/>
      <c r="K167" s="476"/>
      <c r="L167" s="476"/>
      <c r="M167" s="476"/>
      <c r="N167" s="476"/>
      <c r="O167" s="476"/>
      <c r="P167" s="476"/>
      <c r="Q167" s="476"/>
      <c r="R167" s="476"/>
      <c r="S167" s="476"/>
      <c r="T167" s="476"/>
      <c r="U167" s="476"/>
      <c r="V167" s="476"/>
      <c r="W167" s="476"/>
      <c r="X167" s="476"/>
      <c r="Y167" s="476"/>
      <c r="Z167" s="476"/>
      <c r="AA167" s="476"/>
      <c r="AB167" s="476"/>
      <c r="AC167" s="476"/>
      <c r="AD167" s="476"/>
      <c r="AE167" s="476"/>
      <c r="AF167" s="476"/>
      <c r="AG167" s="476"/>
      <c r="AH167" s="476"/>
      <c r="AI167" s="476"/>
      <c r="AJ167" s="476"/>
    </row>
    <row r="168" spans="1:36" ht="12.75" customHeight="1">
      <c r="A168" s="476"/>
      <c r="B168" s="508" t="s">
        <v>2508</v>
      </c>
      <c r="C168" s="509">
        <f>G148</f>
        <v>0</v>
      </c>
      <c r="D168" s="509">
        <f>G149</f>
        <v>0</v>
      </c>
      <c r="E168" s="509">
        <f>G150</f>
        <v>0</v>
      </c>
      <c r="F168" s="509">
        <f>G151</f>
        <v>0</v>
      </c>
      <c r="G168" s="509">
        <f>G152</f>
        <v>0</v>
      </c>
      <c r="H168" s="509">
        <f>G153</f>
        <v>0</v>
      </c>
      <c r="I168" s="476"/>
      <c r="J168" s="476"/>
      <c r="K168" s="476"/>
      <c r="L168" s="476"/>
      <c r="M168" s="476"/>
      <c r="N168" s="476"/>
      <c r="O168" s="476"/>
      <c r="P168" s="476"/>
      <c r="Q168" s="476"/>
      <c r="R168" s="476"/>
      <c r="S168" s="476"/>
      <c r="T168" s="476"/>
      <c r="U168" s="476"/>
      <c r="V168" s="476"/>
      <c r="W168" s="476"/>
      <c r="X168" s="476"/>
      <c r="Y168" s="476"/>
      <c r="Z168" s="476"/>
      <c r="AA168" s="476"/>
      <c r="AB168" s="476"/>
      <c r="AC168" s="476"/>
      <c r="AD168" s="476"/>
      <c r="AE168" s="476"/>
      <c r="AF168" s="476"/>
      <c r="AG168" s="476"/>
      <c r="AH168" s="476"/>
      <c r="AI168" s="476"/>
      <c r="AJ168" s="476"/>
    </row>
    <row r="169" spans="1:36" ht="12.75" customHeight="1">
      <c r="A169" s="476"/>
      <c r="B169" s="508" t="s">
        <v>2509</v>
      </c>
      <c r="C169" s="509">
        <f>F148</f>
        <v>0</v>
      </c>
      <c r="D169" s="509">
        <f>F149</f>
        <v>0</v>
      </c>
      <c r="E169" s="509">
        <f>F150</f>
        <v>0</v>
      </c>
      <c r="F169" s="509">
        <f>F151</f>
        <v>0</v>
      </c>
      <c r="G169" s="509">
        <f>F152</f>
        <v>0</v>
      </c>
      <c r="H169" s="509">
        <f>F153</f>
        <v>0</v>
      </c>
      <c r="I169" s="476"/>
      <c r="J169" s="476"/>
      <c r="K169" s="476"/>
      <c r="L169" s="476"/>
      <c r="M169" s="476"/>
      <c r="N169" s="476"/>
      <c r="O169" s="476"/>
      <c r="P169" s="476"/>
      <c r="Q169" s="476"/>
      <c r="R169" s="476"/>
      <c r="S169" s="476"/>
      <c r="T169" s="476"/>
      <c r="U169" s="476"/>
      <c r="V169" s="476"/>
      <c r="W169" s="476"/>
      <c r="X169" s="476"/>
      <c r="Y169" s="476"/>
      <c r="Z169" s="476"/>
      <c r="AA169" s="476"/>
      <c r="AB169" s="476"/>
      <c r="AC169" s="476"/>
      <c r="AD169" s="476"/>
      <c r="AE169" s="476"/>
      <c r="AF169" s="476"/>
      <c r="AG169" s="476"/>
      <c r="AH169" s="476"/>
      <c r="AI169" s="476"/>
      <c r="AJ169" s="476"/>
    </row>
    <row r="170" spans="1:36" ht="12.75" customHeight="1">
      <c r="A170" s="476"/>
      <c r="B170" s="508" t="s">
        <v>2510</v>
      </c>
      <c r="C170" s="509">
        <f>J148</f>
        <v>0</v>
      </c>
      <c r="D170" s="509">
        <f>J149</f>
        <v>0</v>
      </c>
      <c r="E170" s="509">
        <f>J150</f>
        <v>0</v>
      </c>
      <c r="F170" s="509">
        <f>J151</f>
        <v>0</v>
      </c>
      <c r="G170" s="509">
        <f>J152</f>
        <v>0</v>
      </c>
      <c r="H170" s="509">
        <f>J153</f>
        <v>0</v>
      </c>
      <c r="I170" s="476"/>
      <c r="J170" s="476"/>
      <c r="K170" s="476"/>
      <c r="L170" s="476"/>
      <c r="M170" s="476"/>
      <c r="N170" s="476"/>
      <c r="O170" s="476"/>
      <c r="P170" s="476"/>
      <c r="Q170" s="476"/>
      <c r="R170" s="476"/>
      <c r="S170" s="476"/>
      <c r="T170" s="476"/>
      <c r="U170" s="476"/>
      <c r="V170" s="476"/>
      <c r="W170" s="476"/>
      <c r="X170" s="476"/>
      <c r="Y170" s="476"/>
      <c r="Z170" s="476"/>
      <c r="AA170" s="476"/>
      <c r="AB170" s="476"/>
      <c r="AC170" s="476"/>
      <c r="AD170" s="476"/>
      <c r="AE170" s="476"/>
      <c r="AF170" s="476"/>
      <c r="AG170" s="476"/>
      <c r="AH170" s="476"/>
      <c r="AI170" s="476"/>
      <c r="AJ170" s="476"/>
    </row>
    <row r="171" spans="1:36" ht="12.75" customHeight="1">
      <c r="A171" s="476"/>
      <c r="B171" s="508" t="s">
        <v>2511</v>
      </c>
      <c r="C171" s="938" t="e">
        <f>C155</f>
        <v>#DIV/0!</v>
      </c>
      <c r="D171" s="797"/>
      <c r="E171" s="797"/>
      <c r="F171" s="797"/>
      <c r="G171" s="797"/>
      <c r="H171" s="793"/>
      <c r="I171" s="476"/>
      <c r="J171" s="476"/>
      <c r="K171" s="476"/>
      <c r="L171" s="476"/>
      <c r="M171" s="476"/>
      <c r="N171" s="476"/>
      <c r="O171" s="476"/>
      <c r="P171" s="476"/>
      <c r="Q171" s="476"/>
      <c r="R171" s="476"/>
      <c r="S171" s="476"/>
      <c r="T171" s="476"/>
      <c r="U171" s="476"/>
      <c r="V171" s="476"/>
      <c r="W171" s="476"/>
      <c r="X171" s="476"/>
      <c r="Y171" s="476"/>
      <c r="Z171" s="476"/>
      <c r="AA171" s="476"/>
      <c r="AB171" s="476"/>
      <c r="AC171" s="476"/>
      <c r="AD171" s="476"/>
      <c r="AE171" s="476"/>
      <c r="AF171" s="476"/>
      <c r="AG171" s="476"/>
      <c r="AH171" s="476"/>
      <c r="AI171" s="476"/>
      <c r="AJ171" s="476"/>
    </row>
    <row r="172" spans="1:36" ht="12.75" customHeight="1">
      <c r="A172" s="476"/>
      <c r="B172" s="508" t="s">
        <v>446</v>
      </c>
      <c r="C172" s="938" t="e">
        <f>C157</f>
        <v>#DIV/0!</v>
      </c>
      <c r="D172" s="797"/>
      <c r="E172" s="797"/>
      <c r="F172" s="797"/>
      <c r="G172" s="797"/>
      <c r="H172" s="793"/>
      <c r="I172" s="476"/>
      <c r="J172" s="476"/>
      <c r="K172" s="476"/>
      <c r="L172" s="476"/>
      <c r="M172" s="476"/>
      <c r="N172" s="476"/>
      <c r="O172" s="476"/>
      <c r="P172" s="476"/>
      <c r="Q172" s="476"/>
      <c r="R172" s="476"/>
      <c r="S172" s="476"/>
      <c r="T172" s="476"/>
      <c r="U172" s="476"/>
      <c r="V172" s="476"/>
      <c r="W172" s="476"/>
      <c r="X172" s="476"/>
      <c r="Y172" s="476"/>
      <c r="Z172" s="476"/>
      <c r="AA172" s="476"/>
      <c r="AB172" s="476"/>
      <c r="AC172" s="476"/>
      <c r="AD172" s="476"/>
      <c r="AE172" s="476"/>
      <c r="AF172" s="476"/>
      <c r="AG172" s="476"/>
      <c r="AH172" s="476"/>
      <c r="AI172" s="476"/>
      <c r="AJ172" s="476"/>
    </row>
    <row r="173" spans="1:36" ht="12.75" customHeight="1">
      <c r="A173" s="476"/>
      <c r="B173" s="931"/>
      <c r="C173" s="937"/>
      <c r="D173" s="825"/>
      <c r="E173" s="937"/>
      <c r="F173" s="825"/>
      <c r="G173" s="825"/>
      <c r="H173" s="825"/>
      <c r="I173" s="476"/>
      <c r="J173" s="476"/>
      <c r="K173" s="476"/>
      <c r="L173" s="476"/>
      <c r="M173" s="476"/>
      <c r="N173" s="476"/>
      <c r="O173" s="476"/>
      <c r="P173" s="476"/>
      <c r="Q173" s="476"/>
      <c r="R173" s="476"/>
      <c r="S173" s="476"/>
      <c r="T173" s="476"/>
      <c r="U173" s="476"/>
      <c r="V173" s="476"/>
      <c r="W173" s="476"/>
      <c r="X173" s="476"/>
      <c r="Y173" s="476"/>
      <c r="Z173" s="476"/>
      <c r="AA173" s="476"/>
      <c r="AB173" s="476"/>
      <c r="AC173" s="476"/>
      <c r="AD173" s="476"/>
      <c r="AE173" s="476"/>
      <c r="AF173" s="476"/>
      <c r="AG173" s="476"/>
      <c r="AH173" s="476"/>
      <c r="AI173" s="476"/>
      <c r="AJ173" s="476"/>
    </row>
    <row r="174" spans="1:36" ht="12.75" customHeight="1">
      <c r="A174" s="476"/>
      <c r="B174" s="825"/>
      <c r="C174" s="936"/>
      <c r="D174" s="825"/>
      <c r="E174" s="937"/>
      <c r="F174" s="825"/>
      <c r="G174" s="825"/>
      <c r="H174" s="825"/>
      <c r="I174" s="476"/>
      <c r="J174" s="476"/>
      <c r="K174" s="476"/>
      <c r="L174" s="476"/>
      <c r="M174" s="476"/>
      <c r="N174" s="476"/>
      <c r="O174" s="476"/>
      <c r="P174" s="476"/>
      <c r="Q174" s="476"/>
      <c r="R174" s="476"/>
      <c r="S174" s="476"/>
      <c r="T174" s="476"/>
      <c r="U174" s="476"/>
      <c r="V174" s="476"/>
      <c r="W174" s="476"/>
      <c r="X174" s="476"/>
      <c r="Y174" s="476"/>
      <c r="Z174" s="476"/>
      <c r="AA174" s="476"/>
      <c r="AB174" s="476"/>
      <c r="AC174" s="476"/>
      <c r="AD174" s="476"/>
      <c r="AE174" s="476"/>
      <c r="AF174" s="476"/>
      <c r="AG174" s="476"/>
      <c r="AH174" s="476"/>
      <c r="AI174" s="476"/>
      <c r="AJ174" s="476"/>
    </row>
    <row r="175" spans="1:36" ht="12.75" customHeight="1">
      <c r="A175" s="476"/>
      <c r="B175" s="825"/>
      <c r="C175" s="937"/>
      <c r="D175" s="825"/>
      <c r="E175" s="937"/>
      <c r="F175" s="825"/>
      <c r="G175" s="825"/>
      <c r="H175" s="825"/>
      <c r="I175" s="476"/>
      <c r="J175" s="476"/>
      <c r="K175" s="476"/>
      <c r="L175" s="476"/>
      <c r="M175" s="476"/>
      <c r="N175" s="476"/>
      <c r="O175" s="476"/>
      <c r="P175" s="476"/>
      <c r="Q175" s="476"/>
      <c r="R175" s="476"/>
      <c r="S175" s="476"/>
      <c r="T175" s="476"/>
      <c r="U175" s="476"/>
      <c r="V175" s="476"/>
      <c r="W175" s="476"/>
      <c r="X175" s="476"/>
      <c r="Y175" s="476"/>
      <c r="Z175" s="476"/>
      <c r="AA175" s="476"/>
      <c r="AB175" s="476"/>
      <c r="AC175" s="476"/>
      <c r="AD175" s="476"/>
      <c r="AE175" s="476"/>
      <c r="AF175" s="476"/>
      <c r="AG175" s="476"/>
      <c r="AH175" s="476"/>
      <c r="AI175" s="476"/>
      <c r="AJ175" s="476"/>
    </row>
    <row r="176" spans="1:36" ht="12.75" customHeight="1">
      <c r="A176" s="476"/>
      <c r="B176" s="476"/>
      <c r="C176" s="476"/>
      <c r="D176" s="476"/>
      <c r="E176" s="476"/>
      <c r="F176" s="476"/>
      <c r="G176" s="476"/>
      <c r="H176" s="476"/>
      <c r="I176" s="476"/>
      <c r="J176" s="476"/>
      <c r="K176" s="476"/>
      <c r="L176" s="476"/>
      <c r="M176" s="476"/>
      <c r="N176" s="476"/>
      <c r="O176" s="476"/>
      <c r="P176" s="476"/>
      <c r="Q176" s="476"/>
      <c r="R176" s="476"/>
      <c r="S176" s="476"/>
      <c r="T176" s="476"/>
      <c r="U176" s="476"/>
      <c r="V176" s="476"/>
      <c r="W176" s="476"/>
      <c r="X176" s="476"/>
      <c r="Y176" s="476"/>
      <c r="Z176" s="476"/>
      <c r="AA176" s="476"/>
      <c r="AB176" s="476"/>
      <c r="AC176" s="476"/>
      <c r="AD176" s="476"/>
      <c r="AE176" s="476"/>
      <c r="AF176" s="476"/>
      <c r="AG176" s="476"/>
      <c r="AH176" s="476"/>
      <c r="AI176" s="476"/>
      <c r="AJ176" s="476"/>
    </row>
    <row r="177" spans="1:36" ht="12.75" customHeight="1">
      <c r="A177" s="888" t="s">
        <v>2524</v>
      </c>
      <c r="B177" s="797"/>
      <c r="C177" s="797"/>
      <c r="D177" s="797"/>
      <c r="E177" s="797"/>
      <c r="F177" s="797"/>
      <c r="G177" s="797"/>
      <c r="H177" s="797"/>
      <c r="I177" s="797"/>
      <c r="J177" s="793"/>
      <c r="K177" s="385"/>
      <c r="L177" s="476"/>
      <c r="M177" s="476"/>
      <c r="N177" s="476"/>
      <c r="O177" s="476"/>
      <c r="P177" s="476"/>
      <c r="Q177" s="476"/>
      <c r="R177" s="476"/>
      <c r="S177" s="476"/>
      <c r="T177" s="476"/>
      <c r="U177" s="476"/>
      <c r="V177" s="476"/>
      <c r="W177" s="476"/>
      <c r="X177" s="476"/>
      <c r="Y177" s="476"/>
      <c r="Z177" s="476"/>
      <c r="AA177" s="476"/>
      <c r="AB177" s="476"/>
      <c r="AC177" s="476"/>
      <c r="AD177" s="476"/>
      <c r="AE177" s="476"/>
      <c r="AF177" s="476"/>
      <c r="AG177" s="476"/>
      <c r="AH177" s="476"/>
      <c r="AI177" s="476"/>
      <c r="AJ177" s="476"/>
    </row>
    <row r="178" spans="1:36" ht="12.75" customHeight="1">
      <c r="A178" s="885" t="s">
        <v>2450</v>
      </c>
      <c r="B178" s="797"/>
      <c r="C178" s="797"/>
      <c r="D178" s="793"/>
      <c r="E178" s="916"/>
      <c r="F178" s="797"/>
      <c r="G178" s="797"/>
      <c r="H178" s="797"/>
      <c r="I178" s="797"/>
      <c r="J178" s="793"/>
      <c r="K178" s="385"/>
      <c r="L178" s="476"/>
      <c r="M178" s="476"/>
      <c r="N178" s="476"/>
      <c r="O178" s="476"/>
      <c r="P178" s="476"/>
      <c r="Q178" s="476"/>
      <c r="R178" s="476"/>
      <c r="S178" s="476"/>
      <c r="T178" s="476"/>
      <c r="U178" s="476"/>
      <c r="V178" s="476"/>
      <c r="W178" s="476"/>
      <c r="X178" s="476"/>
      <c r="Y178" s="476"/>
      <c r="Z178" s="476"/>
      <c r="AA178" s="476"/>
      <c r="AB178" s="476"/>
      <c r="AC178" s="476"/>
      <c r="AD178" s="476"/>
      <c r="AE178" s="476"/>
      <c r="AF178" s="476"/>
      <c r="AG178" s="476"/>
      <c r="AH178" s="476"/>
      <c r="AI178" s="476"/>
      <c r="AJ178" s="476"/>
    </row>
    <row r="179" spans="1:36" ht="12.75" customHeight="1">
      <c r="A179" s="885" t="s">
        <v>2452</v>
      </c>
      <c r="B179" s="797"/>
      <c r="C179" s="797"/>
      <c r="D179" s="793"/>
      <c r="E179" s="917">
        <f>Input!C179</f>
        <v>0</v>
      </c>
      <c r="F179" s="797"/>
      <c r="G179" s="797"/>
      <c r="H179" s="797"/>
      <c r="I179" s="797"/>
      <c r="J179" s="793"/>
      <c r="K179" s="385"/>
      <c r="L179" s="476"/>
      <c r="M179" s="476"/>
      <c r="N179" s="476"/>
      <c r="O179" s="476"/>
      <c r="P179" s="476"/>
      <c r="Q179" s="476"/>
      <c r="R179" s="476"/>
      <c r="S179" s="476"/>
      <c r="T179" s="476"/>
      <c r="U179" s="476"/>
      <c r="V179" s="476"/>
      <c r="W179" s="476"/>
      <c r="X179" s="476"/>
      <c r="Y179" s="476"/>
      <c r="Z179" s="476"/>
      <c r="AA179" s="476"/>
      <c r="AB179" s="476"/>
      <c r="AC179" s="476"/>
      <c r="AD179" s="476"/>
      <c r="AE179" s="476"/>
      <c r="AF179" s="476"/>
      <c r="AG179" s="476"/>
      <c r="AH179" s="476"/>
      <c r="AI179" s="476"/>
      <c r="AJ179" s="476"/>
    </row>
    <row r="180" spans="1:36" ht="12.75" customHeight="1">
      <c r="A180" s="885" t="s">
        <v>2453</v>
      </c>
      <c r="B180" s="797"/>
      <c r="C180" s="797"/>
      <c r="D180" s="793"/>
      <c r="E180" s="918"/>
      <c r="F180" s="797"/>
      <c r="G180" s="797"/>
      <c r="H180" s="797"/>
      <c r="I180" s="797"/>
      <c r="J180" s="793"/>
      <c r="K180" s="385"/>
      <c r="L180" s="476"/>
      <c r="M180" s="476"/>
      <c r="N180" s="476"/>
      <c r="O180" s="476"/>
      <c r="P180" s="476"/>
      <c r="Q180" s="476"/>
      <c r="R180" s="476"/>
      <c r="S180" s="476"/>
      <c r="T180" s="476"/>
      <c r="U180" s="476"/>
      <c r="V180" s="476"/>
      <c r="W180" s="476"/>
      <c r="X180" s="476"/>
      <c r="Y180" s="476"/>
      <c r="Z180" s="476"/>
      <c r="AA180" s="476"/>
      <c r="AB180" s="476"/>
      <c r="AC180" s="476"/>
      <c r="AD180" s="476"/>
      <c r="AE180" s="476"/>
      <c r="AF180" s="476"/>
      <c r="AG180" s="476"/>
      <c r="AH180" s="476"/>
      <c r="AI180" s="476"/>
      <c r="AJ180" s="476"/>
    </row>
    <row r="181" spans="1:36" ht="12.75" customHeight="1">
      <c r="A181" s="885" t="s">
        <v>681</v>
      </c>
      <c r="B181" s="797"/>
      <c r="C181" s="797"/>
      <c r="D181" s="793"/>
      <c r="E181" s="916"/>
      <c r="F181" s="797"/>
      <c r="G181" s="797"/>
      <c r="H181" s="797"/>
      <c r="I181" s="797"/>
      <c r="J181" s="793"/>
      <c r="K181" s="385"/>
      <c r="L181" s="476"/>
      <c r="M181" s="476"/>
      <c r="N181" s="476"/>
      <c r="O181" s="476"/>
      <c r="P181" s="476"/>
      <c r="Q181" s="476"/>
      <c r="R181" s="476"/>
      <c r="S181" s="476"/>
      <c r="T181" s="476"/>
      <c r="U181" s="476"/>
      <c r="V181" s="476"/>
      <c r="W181" s="476"/>
      <c r="X181" s="476"/>
      <c r="Y181" s="476"/>
      <c r="Z181" s="476"/>
      <c r="AA181" s="476"/>
      <c r="AB181" s="476"/>
      <c r="AC181" s="476"/>
      <c r="AD181" s="476"/>
      <c r="AE181" s="476"/>
      <c r="AF181" s="476"/>
      <c r="AG181" s="476"/>
      <c r="AH181" s="476"/>
      <c r="AI181" s="476"/>
      <c r="AJ181" s="476"/>
    </row>
    <row r="182" spans="1:36" ht="12.75" customHeight="1">
      <c r="A182" s="885" t="s">
        <v>2455</v>
      </c>
      <c r="B182" s="797"/>
      <c r="C182" s="797"/>
      <c r="D182" s="793"/>
      <c r="E182" s="916"/>
      <c r="F182" s="797"/>
      <c r="G182" s="797"/>
      <c r="H182" s="797"/>
      <c r="I182" s="797"/>
      <c r="J182" s="793"/>
      <c r="K182" s="385"/>
      <c r="L182" s="476"/>
      <c r="M182" s="476"/>
      <c r="N182" s="476"/>
      <c r="O182" s="476"/>
      <c r="P182" s="476"/>
      <c r="Q182" s="476"/>
      <c r="R182" s="476"/>
      <c r="S182" s="476"/>
      <c r="T182" s="476"/>
      <c r="U182" s="476"/>
      <c r="V182" s="476"/>
      <c r="W182" s="476"/>
      <c r="X182" s="476"/>
      <c r="Y182" s="476"/>
      <c r="Z182" s="476"/>
      <c r="AA182" s="476"/>
      <c r="AB182" s="476"/>
      <c r="AC182" s="476"/>
      <c r="AD182" s="476"/>
      <c r="AE182" s="476"/>
      <c r="AF182" s="476"/>
      <c r="AG182" s="476"/>
      <c r="AH182" s="476"/>
      <c r="AI182" s="476"/>
      <c r="AJ182" s="476"/>
    </row>
    <row r="183" spans="1:36" ht="12.75" customHeight="1">
      <c r="A183" s="885" t="s">
        <v>2456</v>
      </c>
      <c r="B183" s="797"/>
      <c r="C183" s="797"/>
      <c r="D183" s="793"/>
      <c r="E183" s="920">
        <v>0</v>
      </c>
      <c r="F183" s="797"/>
      <c r="G183" s="797"/>
      <c r="H183" s="797"/>
      <c r="I183" s="797"/>
      <c r="J183" s="793"/>
      <c r="K183" s="385"/>
      <c r="L183" s="476"/>
      <c r="M183" s="476"/>
      <c r="N183" s="476"/>
      <c r="O183" s="476"/>
      <c r="P183" s="476"/>
      <c r="Q183" s="476"/>
      <c r="R183" s="476"/>
      <c r="S183" s="476"/>
      <c r="T183" s="476"/>
      <c r="U183" s="476"/>
      <c r="V183" s="476"/>
      <c r="W183" s="476"/>
      <c r="X183" s="476"/>
      <c r="Y183" s="476"/>
      <c r="Z183" s="476"/>
      <c r="AA183" s="476"/>
      <c r="AB183" s="476"/>
      <c r="AC183" s="476"/>
      <c r="AD183" s="476"/>
      <c r="AE183" s="476"/>
      <c r="AF183" s="476"/>
      <c r="AG183" s="476"/>
      <c r="AH183" s="476"/>
      <c r="AI183" s="476"/>
      <c r="AJ183" s="476"/>
    </row>
    <row r="184" spans="1:36" ht="12.75" customHeight="1">
      <c r="A184" s="885" t="s">
        <v>142</v>
      </c>
      <c r="B184" s="797"/>
      <c r="C184" s="797"/>
      <c r="D184" s="793"/>
      <c r="E184" s="920"/>
      <c r="F184" s="797"/>
      <c r="G184" s="797"/>
      <c r="H184" s="797"/>
      <c r="I184" s="797"/>
      <c r="J184" s="793"/>
      <c r="K184" s="385"/>
      <c r="L184" s="476"/>
      <c r="M184" s="476"/>
      <c r="N184" s="476"/>
      <c r="O184" s="476"/>
      <c r="P184" s="476"/>
      <c r="Q184" s="476"/>
      <c r="R184" s="476"/>
      <c r="S184" s="476"/>
      <c r="T184" s="476"/>
      <c r="U184" s="476"/>
      <c r="V184" s="476"/>
      <c r="W184" s="476"/>
      <c r="X184" s="476"/>
      <c r="Y184" s="476"/>
      <c r="Z184" s="476"/>
      <c r="AA184" s="476"/>
      <c r="AB184" s="476"/>
      <c r="AC184" s="476"/>
      <c r="AD184" s="476"/>
      <c r="AE184" s="476"/>
      <c r="AF184" s="476"/>
      <c r="AG184" s="476"/>
      <c r="AH184" s="476"/>
      <c r="AI184" s="476"/>
      <c r="AJ184" s="476"/>
    </row>
    <row r="185" spans="1:36" ht="12.75" customHeight="1">
      <c r="A185" s="888" t="s">
        <v>2457</v>
      </c>
      <c r="B185" s="797"/>
      <c r="C185" s="797"/>
      <c r="D185" s="797"/>
      <c r="E185" s="797"/>
      <c r="F185" s="797"/>
      <c r="G185" s="797"/>
      <c r="H185" s="797"/>
      <c r="I185" s="797"/>
      <c r="J185" s="793"/>
      <c r="K185" s="385"/>
      <c r="L185" s="476"/>
      <c r="M185" s="476"/>
      <c r="N185" s="476"/>
      <c r="O185" s="476"/>
      <c r="P185" s="476"/>
      <c r="Q185" s="476"/>
      <c r="R185" s="476"/>
      <c r="S185" s="476"/>
      <c r="T185" s="476"/>
      <c r="U185" s="476"/>
      <c r="V185" s="476"/>
      <c r="W185" s="476"/>
      <c r="X185" s="476"/>
      <c r="Y185" s="476"/>
      <c r="Z185" s="476"/>
      <c r="AA185" s="476"/>
      <c r="AB185" s="476"/>
      <c r="AC185" s="476"/>
      <c r="AD185" s="476"/>
      <c r="AE185" s="476"/>
      <c r="AF185" s="476"/>
      <c r="AG185" s="476"/>
      <c r="AH185" s="476"/>
      <c r="AI185" s="476"/>
      <c r="AJ185" s="476"/>
    </row>
    <row r="186" spans="1:36" ht="12.75" customHeight="1">
      <c r="A186" s="885" t="s">
        <v>2458</v>
      </c>
      <c r="B186" s="797"/>
      <c r="C186" s="797"/>
      <c r="D186" s="793"/>
      <c r="E186" s="921">
        <f>IF(E184="BIL-Audit",FOIR!D47,IF(E184="BIL-ITR",FOIR!D94,IF(E184="HL Surrogate",FOIR!G256,FOIR!G364)))</f>
        <v>22914.271906865699</v>
      </c>
      <c r="F186" s="797"/>
      <c r="G186" s="797"/>
      <c r="H186" s="797"/>
      <c r="I186" s="797"/>
      <c r="J186" s="793"/>
      <c r="K186" s="385"/>
      <c r="L186" s="476"/>
      <c r="M186" s="476"/>
      <c r="N186" s="476"/>
      <c r="O186" s="476"/>
      <c r="P186" s="476"/>
      <c r="Q186" s="476"/>
      <c r="R186" s="476"/>
      <c r="S186" s="476"/>
      <c r="T186" s="476"/>
      <c r="U186" s="476"/>
      <c r="V186" s="476"/>
      <c r="W186" s="476"/>
      <c r="X186" s="476"/>
      <c r="Y186" s="476"/>
      <c r="Z186" s="476"/>
      <c r="AA186" s="476"/>
      <c r="AB186" s="476"/>
      <c r="AC186" s="476"/>
      <c r="AD186" s="476"/>
      <c r="AE186" s="476"/>
      <c r="AF186" s="476"/>
      <c r="AG186" s="476"/>
      <c r="AH186" s="476"/>
      <c r="AI186" s="476"/>
      <c r="AJ186" s="476"/>
    </row>
    <row r="187" spans="1:36" ht="12.75" customHeight="1">
      <c r="A187" s="888" t="s">
        <v>2459</v>
      </c>
      <c r="B187" s="797"/>
      <c r="C187" s="797"/>
      <c r="D187" s="797"/>
      <c r="E187" s="797"/>
      <c r="F187" s="797"/>
      <c r="G187" s="797"/>
      <c r="H187" s="797"/>
      <c r="I187" s="797"/>
      <c r="J187" s="793"/>
      <c r="K187" s="385"/>
      <c r="L187" s="476"/>
      <c r="M187" s="476"/>
      <c r="N187" s="476"/>
      <c r="O187" s="476"/>
      <c r="P187" s="476"/>
      <c r="Q187" s="476"/>
      <c r="R187" s="476"/>
      <c r="S187" s="476"/>
      <c r="T187" s="476"/>
      <c r="U187" s="476"/>
      <c r="V187" s="476"/>
      <c r="W187" s="476"/>
      <c r="X187" s="476"/>
      <c r="Y187" s="476"/>
      <c r="Z187" s="476"/>
      <c r="AA187" s="476"/>
      <c r="AB187" s="476"/>
      <c r="AC187" s="476"/>
      <c r="AD187" s="476"/>
      <c r="AE187" s="476"/>
      <c r="AF187" s="476"/>
      <c r="AG187" s="476"/>
      <c r="AH187" s="476"/>
      <c r="AI187" s="476"/>
      <c r="AJ187" s="476"/>
    </row>
    <row r="188" spans="1:36" ht="12.75" customHeight="1">
      <c r="A188" s="885" t="s">
        <v>490</v>
      </c>
      <c r="B188" s="797"/>
      <c r="C188" s="797"/>
      <c r="D188" s="793"/>
      <c r="E188" s="913" t="s">
        <v>2460</v>
      </c>
      <c r="F188" s="797"/>
      <c r="G188" s="793"/>
      <c r="H188" s="913" t="s">
        <v>2461</v>
      </c>
      <c r="I188" s="797"/>
      <c r="J188" s="793"/>
      <c r="K188" s="385"/>
      <c r="L188" s="476"/>
      <c r="M188" s="476"/>
      <c r="N188" s="476"/>
      <c r="O188" s="476"/>
      <c r="P188" s="476"/>
      <c r="Q188" s="476"/>
      <c r="R188" s="476"/>
      <c r="S188" s="476"/>
      <c r="T188" s="476"/>
      <c r="U188" s="476"/>
      <c r="V188" s="476"/>
      <c r="W188" s="476"/>
      <c r="X188" s="476"/>
      <c r="Y188" s="476"/>
      <c r="Z188" s="476"/>
      <c r="AA188" s="476"/>
      <c r="AB188" s="476"/>
      <c r="AC188" s="476"/>
      <c r="AD188" s="476"/>
      <c r="AE188" s="476"/>
      <c r="AF188" s="476"/>
      <c r="AG188" s="476"/>
      <c r="AH188" s="476"/>
      <c r="AI188" s="476"/>
      <c r="AJ188" s="476"/>
    </row>
    <row r="189" spans="1:36" ht="12.75" customHeight="1">
      <c r="A189" s="885" t="s">
        <v>2462</v>
      </c>
      <c r="B189" s="797"/>
      <c r="C189" s="797"/>
      <c r="D189" s="793"/>
      <c r="E189" s="922">
        <f>+I203/6</f>
        <v>0</v>
      </c>
      <c r="F189" s="797"/>
      <c r="G189" s="793"/>
      <c r="H189" s="923">
        <f>+E189/E186</f>
        <v>0</v>
      </c>
      <c r="I189" s="797"/>
      <c r="J189" s="793"/>
      <c r="K189" s="385"/>
      <c r="L189" s="476"/>
      <c r="M189" s="476"/>
      <c r="N189" s="476"/>
      <c r="O189" s="476"/>
      <c r="P189" s="476"/>
      <c r="Q189" s="476"/>
      <c r="R189" s="476"/>
      <c r="S189" s="476"/>
      <c r="T189" s="476"/>
      <c r="U189" s="476"/>
      <c r="V189" s="476"/>
      <c r="W189" s="476"/>
      <c r="X189" s="476"/>
      <c r="Y189" s="476"/>
      <c r="Z189" s="476"/>
      <c r="AA189" s="476"/>
      <c r="AB189" s="476"/>
      <c r="AC189" s="476"/>
      <c r="AD189" s="476"/>
      <c r="AE189" s="476"/>
      <c r="AF189" s="476"/>
      <c r="AG189" s="476"/>
      <c r="AH189" s="476"/>
      <c r="AI189" s="476"/>
      <c r="AJ189" s="476"/>
    </row>
    <row r="190" spans="1:36" ht="12.75" customHeight="1">
      <c r="A190" s="885" t="s">
        <v>2463</v>
      </c>
      <c r="B190" s="797"/>
      <c r="C190" s="797"/>
      <c r="D190" s="793"/>
      <c r="E190" s="922">
        <f>+C212/6</f>
        <v>0</v>
      </c>
      <c r="F190" s="797"/>
      <c r="G190" s="793"/>
      <c r="H190" s="923">
        <f>+E190/E186</f>
        <v>0</v>
      </c>
      <c r="I190" s="797"/>
      <c r="J190" s="793"/>
      <c r="K190" s="385"/>
      <c r="L190" s="476"/>
      <c r="M190" s="476"/>
      <c r="N190" s="476"/>
      <c r="O190" s="476"/>
      <c r="P190" s="476"/>
      <c r="Q190" s="476"/>
      <c r="R190" s="476"/>
      <c r="S190" s="476"/>
      <c r="T190" s="476"/>
      <c r="U190" s="476"/>
      <c r="V190" s="476"/>
      <c r="W190" s="476"/>
      <c r="X190" s="476"/>
      <c r="Y190" s="476"/>
      <c r="Z190" s="476"/>
      <c r="AA190" s="476"/>
      <c r="AB190" s="476"/>
      <c r="AC190" s="476"/>
      <c r="AD190" s="476"/>
      <c r="AE190" s="476"/>
      <c r="AF190" s="476"/>
      <c r="AG190" s="476"/>
      <c r="AH190" s="476"/>
      <c r="AI190" s="476"/>
      <c r="AJ190" s="476"/>
    </row>
    <row r="191" spans="1:36" ht="12.75" customHeight="1">
      <c r="A191" s="885" t="s">
        <v>2464</v>
      </c>
      <c r="B191" s="797"/>
      <c r="C191" s="797"/>
      <c r="D191" s="793"/>
      <c r="E191" s="922">
        <f>+C212</f>
        <v>0</v>
      </c>
      <c r="F191" s="797"/>
      <c r="G191" s="797"/>
      <c r="H191" s="797"/>
      <c r="I191" s="797"/>
      <c r="J191" s="793"/>
      <c r="K191" s="385"/>
      <c r="L191" s="476"/>
      <c r="M191" s="476"/>
      <c r="N191" s="476"/>
      <c r="O191" s="476"/>
      <c r="P191" s="476"/>
      <c r="Q191" s="476"/>
      <c r="R191" s="476"/>
      <c r="S191" s="476"/>
      <c r="T191" s="476"/>
      <c r="U191" s="476"/>
      <c r="V191" s="476"/>
      <c r="W191" s="476"/>
      <c r="X191" s="476"/>
      <c r="Y191" s="476"/>
      <c r="Z191" s="476"/>
      <c r="AA191" s="476"/>
      <c r="AB191" s="476"/>
      <c r="AC191" s="476"/>
      <c r="AD191" s="476"/>
      <c r="AE191" s="476"/>
      <c r="AF191" s="476"/>
      <c r="AG191" s="476"/>
      <c r="AH191" s="476"/>
      <c r="AI191" s="476"/>
      <c r="AJ191" s="476"/>
    </row>
    <row r="192" spans="1:36" ht="24.75" customHeight="1">
      <c r="A192" s="924" t="s">
        <v>2465</v>
      </c>
      <c r="B192" s="925"/>
      <c r="C192" s="928" t="s">
        <v>2466</v>
      </c>
      <c r="D192" s="793"/>
      <c r="E192" s="477" t="s">
        <v>2467</v>
      </c>
      <c r="F192" s="477" t="s">
        <v>2461</v>
      </c>
      <c r="G192" s="913" t="s">
        <v>2466</v>
      </c>
      <c r="H192" s="793"/>
      <c r="I192" s="477" t="s">
        <v>2467</v>
      </c>
      <c r="J192" s="477" t="s">
        <v>2461</v>
      </c>
      <c r="K192" s="385"/>
      <c r="L192" s="476"/>
      <c r="M192" s="476"/>
      <c r="N192" s="476"/>
      <c r="O192" s="476"/>
      <c r="P192" s="476"/>
      <c r="Q192" s="476"/>
      <c r="R192" s="476"/>
      <c r="S192" s="476"/>
      <c r="T192" s="476"/>
      <c r="U192" s="476"/>
      <c r="V192" s="476"/>
      <c r="W192" s="476"/>
      <c r="X192" s="476"/>
      <c r="Y192" s="476"/>
      <c r="Z192" s="476"/>
      <c r="AA192" s="476"/>
      <c r="AB192" s="476"/>
      <c r="AC192" s="476"/>
      <c r="AD192" s="476"/>
      <c r="AE192" s="476"/>
      <c r="AF192" s="476"/>
      <c r="AG192" s="476"/>
      <c r="AH192" s="476"/>
      <c r="AI192" s="476"/>
      <c r="AJ192" s="476"/>
    </row>
    <row r="193" spans="1:36" ht="12.75" customHeight="1">
      <c r="A193" s="926"/>
      <c r="B193" s="927"/>
      <c r="C193" s="928" t="s">
        <v>2468</v>
      </c>
      <c r="D193" s="793"/>
      <c r="E193" s="477">
        <f>SUM(I197:I199)/3</f>
        <v>0</v>
      </c>
      <c r="F193" s="478">
        <f>+E193/E186</f>
        <v>0</v>
      </c>
      <c r="G193" s="913" t="s">
        <v>2469</v>
      </c>
      <c r="H193" s="793"/>
      <c r="I193" s="477">
        <f>SUM(I200:I202)/3</f>
        <v>0</v>
      </c>
      <c r="J193" s="478">
        <f>+I193/E186</f>
        <v>0</v>
      </c>
      <c r="K193" s="385"/>
      <c r="L193" s="476"/>
      <c r="M193" s="476"/>
      <c r="N193" s="476"/>
      <c r="O193" s="476"/>
      <c r="P193" s="476"/>
      <c r="Q193" s="476"/>
      <c r="R193" s="476"/>
      <c r="S193" s="476"/>
      <c r="T193" s="476"/>
      <c r="U193" s="476"/>
      <c r="V193" s="476"/>
      <c r="W193" s="476"/>
      <c r="X193" s="476"/>
      <c r="Y193" s="476"/>
      <c r="Z193" s="476"/>
      <c r="AA193" s="476"/>
      <c r="AB193" s="476"/>
      <c r="AC193" s="476"/>
      <c r="AD193" s="476"/>
      <c r="AE193" s="476"/>
      <c r="AF193" s="476"/>
      <c r="AG193" s="476"/>
      <c r="AH193" s="476"/>
      <c r="AI193" s="476"/>
      <c r="AJ193" s="476"/>
    </row>
    <row r="194" spans="1:36" ht="12.75" customHeight="1">
      <c r="A194" s="885" t="s">
        <v>2470</v>
      </c>
      <c r="B194" s="793"/>
      <c r="C194" s="479" t="s">
        <v>2471</v>
      </c>
      <c r="D194" s="480" t="e">
        <f>F212/I212</f>
        <v>#DIV/0!</v>
      </c>
      <c r="E194" s="915" t="s">
        <v>2472</v>
      </c>
      <c r="F194" s="793"/>
      <c r="G194" s="477">
        <f>SUM(F209:F211)</f>
        <v>0</v>
      </c>
      <c r="H194" s="480" t="s">
        <v>2473</v>
      </c>
      <c r="I194" s="928">
        <f>IF(I212&lt;100,0,1)</f>
        <v>0</v>
      </c>
      <c r="J194" s="793"/>
      <c r="K194" s="481"/>
      <c r="L194" s="476"/>
      <c r="M194" s="476"/>
      <c r="N194" s="476"/>
      <c r="O194" s="476"/>
      <c r="P194" s="476"/>
      <c r="Q194" s="476"/>
      <c r="R194" s="476"/>
      <c r="S194" s="476"/>
      <c r="T194" s="476"/>
      <c r="U194" s="476"/>
      <c r="V194" s="476"/>
      <c r="W194" s="476"/>
      <c r="X194" s="476"/>
      <c r="Y194" s="476"/>
      <c r="Z194" s="476"/>
      <c r="AA194" s="476"/>
      <c r="AB194" s="476"/>
      <c r="AC194" s="476"/>
      <c r="AD194" s="476"/>
      <c r="AE194" s="476"/>
      <c r="AF194" s="476"/>
      <c r="AG194" s="476"/>
      <c r="AH194" s="476"/>
      <c r="AI194" s="476"/>
      <c r="AJ194" s="476"/>
    </row>
    <row r="195" spans="1:36" ht="12.75" customHeight="1">
      <c r="A195" s="888" t="s">
        <v>2474</v>
      </c>
      <c r="B195" s="797"/>
      <c r="C195" s="797"/>
      <c r="D195" s="797"/>
      <c r="E195" s="797"/>
      <c r="F195" s="797"/>
      <c r="G195" s="797"/>
      <c r="H195" s="797"/>
      <c r="I195" s="797"/>
      <c r="J195" s="793"/>
      <c r="K195" s="385"/>
      <c r="L195" s="476"/>
      <c r="M195" s="476"/>
      <c r="N195" s="476"/>
      <c r="O195" s="476"/>
      <c r="P195" s="476"/>
      <c r="Q195" s="476"/>
      <c r="R195" s="476"/>
      <c r="S195" s="476"/>
      <c r="T195" s="476"/>
      <c r="U195" s="476"/>
      <c r="V195" s="476"/>
      <c r="W195" s="476"/>
      <c r="X195" s="476"/>
      <c r="Y195" s="476"/>
      <c r="Z195" s="476"/>
      <c r="AA195" s="476"/>
      <c r="AB195" s="476"/>
      <c r="AC195" s="476"/>
      <c r="AD195" s="476"/>
      <c r="AE195" s="476"/>
      <c r="AF195" s="476"/>
      <c r="AG195" s="476"/>
      <c r="AH195" s="476"/>
      <c r="AI195" s="476"/>
      <c r="AJ195" s="476"/>
    </row>
    <row r="196" spans="1:36" ht="53.25" customHeight="1">
      <c r="A196" s="929" t="s">
        <v>2475</v>
      </c>
      <c r="B196" s="793"/>
      <c r="C196" s="483" t="s">
        <v>2525</v>
      </c>
      <c r="D196" s="483" t="s">
        <v>2477</v>
      </c>
      <c r="E196" s="483" t="s">
        <v>2526</v>
      </c>
      <c r="F196" s="483" t="s">
        <v>2477</v>
      </c>
      <c r="G196" s="483" t="s">
        <v>2527</v>
      </c>
      <c r="H196" s="483" t="s">
        <v>2477</v>
      </c>
      <c r="I196" s="483" t="s">
        <v>2480</v>
      </c>
      <c r="J196" s="483" t="s">
        <v>2461</v>
      </c>
      <c r="K196" s="385"/>
      <c r="L196" s="476"/>
      <c r="M196" s="476"/>
      <c r="N196" s="476"/>
      <c r="O196" s="476"/>
      <c r="P196" s="476"/>
      <c r="Q196" s="476"/>
      <c r="R196" s="476"/>
      <c r="S196" s="476"/>
      <c r="T196" s="476"/>
      <c r="U196" s="476"/>
      <c r="V196" s="476"/>
      <c r="W196" s="476"/>
      <c r="X196" s="476"/>
      <c r="Y196" s="476"/>
      <c r="Z196" s="476"/>
      <c r="AA196" s="476"/>
      <c r="AB196" s="476"/>
      <c r="AC196" s="476"/>
      <c r="AD196" s="476"/>
      <c r="AE196" s="476"/>
      <c r="AF196" s="476"/>
      <c r="AG196" s="476"/>
      <c r="AH196" s="476"/>
      <c r="AI196" s="476"/>
      <c r="AJ196" s="476"/>
    </row>
    <row r="197" spans="1:36" ht="16.5" customHeight="1">
      <c r="A197" s="909" t="s">
        <v>2484</v>
      </c>
      <c r="B197" s="793"/>
      <c r="C197" s="485"/>
      <c r="D197" s="486">
        <f t="shared" ref="D197:D202" si="31">IF(C197&lt;&gt;0,C197+$E$183,0)</f>
        <v>0</v>
      </c>
      <c r="E197" s="485"/>
      <c r="F197" s="486">
        <f t="shared" ref="F197:F202" si="32">IF(E197&lt;&gt;0,E197+$E$183,0)</f>
        <v>0</v>
      </c>
      <c r="G197" s="485"/>
      <c r="H197" s="486">
        <f t="shared" ref="H197:H202" si="33">IF(G197&lt;&gt;0,G197+$E$183,0)</f>
        <v>0</v>
      </c>
      <c r="I197" s="486">
        <f t="shared" ref="I197:I202" si="34">(D197+F197+H197)/3</f>
        <v>0</v>
      </c>
      <c r="J197" s="17">
        <f t="shared" ref="J197:J202" si="35">I197/$E$186</f>
        <v>0</v>
      </c>
      <c r="K197" s="385"/>
      <c r="L197" s="476"/>
      <c r="M197" s="476"/>
      <c r="N197" s="476"/>
      <c r="O197" s="476"/>
      <c r="P197" s="476"/>
      <c r="Q197" s="476"/>
      <c r="R197" s="476"/>
      <c r="S197" s="476"/>
      <c r="T197" s="476"/>
      <c r="U197" s="476"/>
      <c r="V197" s="476"/>
      <c r="W197" s="476"/>
      <c r="X197" s="476"/>
      <c r="Y197" s="476"/>
      <c r="Z197" s="476"/>
      <c r="AA197" s="476"/>
      <c r="AB197" s="476"/>
      <c r="AC197" s="476"/>
      <c r="AD197" s="476"/>
      <c r="AE197" s="476"/>
      <c r="AF197" s="476"/>
      <c r="AG197" s="476"/>
      <c r="AH197" s="476"/>
      <c r="AI197" s="476"/>
      <c r="AJ197" s="476"/>
    </row>
    <row r="198" spans="1:36" ht="16.5" customHeight="1">
      <c r="A198" s="909" t="s">
        <v>2485</v>
      </c>
      <c r="B198" s="793"/>
      <c r="C198" s="485"/>
      <c r="D198" s="486">
        <f t="shared" si="31"/>
        <v>0</v>
      </c>
      <c r="E198" s="485"/>
      <c r="F198" s="486">
        <f t="shared" si="32"/>
        <v>0</v>
      </c>
      <c r="G198" s="485"/>
      <c r="H198" s="486">
        <f t="shared" si="33"/>
        <v>0</v>
      </c>
      <c r="I198" s="486">
        <f t="shared" si="34"/>
        <v>0</v>
      </c>
      <c r="J198" s="17">
        <f t="shared" si="35"/>
        <v>0</v>
      </c>
      <c r="K198" s="385"/>
      <c r="L198" s="476"/>
      <c r="M198" s="476"/>
      <c r="N198" s="476"/>
      <c r="O198" s="476"/>
      <c r="P198" s="476"/>
      <c r="Q198" s="476"/>
      <c r="R198" s="476"/>
      <c r="S198" s="476"/>
      <c r="T198" s="476"/>
      <c r="U198" s="476"/>
      <c r="V198" s="476"/>
      <c r="W198" s="476"/>
      <c r="X198" s="476"/>
      <c r="Y198" s="476"/>
      <c r="Z198" s="476"/>
      <c r="AA198" s="476"/>
      <c r="AB198" s="476"/>
      <c r="AC198" s="476"/>
      <c r="AD198" s="476"/>
      <c r="AE198" s="476"/>
      <c r="AF198" s="476"/>
      <c r="AG198" s="476"/>
      <c r="AH198" s="476"/>
      <c r="AI198" s="476"/>
      <c r="AJ198" s="476"/>
    </row>
    <row r="199" spans="1:36" ht="16.5" customHeight="1">
      <c r="A199" s="909" t="s">
        <v>2486</v>
      </c>
      <c r="B199" s="793"/>
      <c r="C199" s="485"/>
      <c r="D199" s="486">
        <f t="shared" si="31"/>
        <v>0</v>
      </c>
      <c r="E199" s="485"/>
      <c r="F199" s="486">
        <f t="shared" si="32"/>
        <v>0</v>
      </c>
      <c r="G199" s="485"/>
      <c r="H199" s="486">
        <f t="shared" si="33"/>
        <v>0</v>
      </c>
      <c r="I199" s="486">
        <f t="shared" si="34"/>
        <v>0</v>
      </c>
      <c r="J199" s="17">
        <f t="shared" si="35"/>
        <v>0</v>
      </c>
      <c r="K199" s="385"/>
      <c r="L199" s="476"/>
      <c r="M199" s="476"/>
      <c r="N199" s="476"/>
      <c r="O199" s="476"/>
      <c r="P199" s="476"/>
      <c r="Q199" s="476"/>
      <c r="R199" s="476"/>
      <c r="S199" s="476"/>
      <c r="T199" s="476"/>
      <c r="U199" s="476"/>
      <c r="V199" s="476"/>
      <c r="W199" s="476"/>
      <c r="X199" s="476"/>
      <c r="Y199" s="476"/>
      <c r="Z199" s="476"/>
      <c r="AA199" s="476"/>
      <c r="AB199" s="476"/>
      <c r="AC199" s="476"/>
      <c r="AD199" s="476"/>
      <c r="AE199" s="476"/>
      <c r="AF199" s="476"/>
      <c r="AG199" s="476"/>
      <c r="AH199" s="476"/>
      <c r="AI199" s="476"/>
      <c r="AJ199" s="476"/>
    </row>
    <row r="200" spans="1:36" ht="16.5" customHeight="1">
      <c r="A200" s="909" t="s">
        <v>2487</v>
      </c>
      <c r="B200" s="793"/>
      <c r="C200" s="485"/>
      <c r="D200" s="486">
        <f t="shared" si="31"/>
        <v>0</v>
      </c>
      <c r="E200" s="485"/>
      <c r="F200" s="486">
        <f t="shared" si="32"/>
        <v>0</v>
      </c>
      <c r="G200" s="485"/>
      <c r="H200" s="486">
        <f t="shared" si="33"/>
        <v>0</v>
      </c>
      <c r="I200" s="486">
        <f t="shared" si="34"/>
        <v>0</v>
      </c>
      <c r="J200" s="17">
        <f t="shared" si="35"/>
        <v>0</v>
      </c>
      <c r="K200" s="385"/>
      <c r="L200" s="476"/>
      <c r="M200" s="476"/>
      <c r="N200" s="476"/>
      <c r="O200" s="476"/>
      <c r="P200" s="476"/>
      <c r="Q200" s="476"/>
      <c r="R200" s="476"/>
      <c r="S200" s="476"/>
      <c r="T200" s="476"/>
      <c r="U200" s="476"/>
      <c r="V200" s="476"/>
      <c r="W200" s="476"/>
      <c r="X200" s="476"/>
      <c r="Y200" s="476"/>
      <c r="Z200" s="476"/>
      <c r="AA200" s="476"/>
      <c r="AB200" s="476"/>
      <c r="AC200" s="476"/>
      <c r="AD200" s="476"/>
      <c r="AE200" s="476"/>
      <c r="AF200" s="476"/>
      <c r="AG200" s="476"/>
      <c r="AH200" s="476"/>
      <c r="AI200" s="476"/>
      <c r="AJ200" s="476"/>
    </row>
    <row r="201" spans="1:36" ht="16.5" customHeight="1">
      <c r="A201" s="909" t="s">
        <v>2488</v>
      </c>
      <c r="B201" s="793"/>
      <c r="C201" s="485"/>
      <c r="D201" s="486">
        <f t="shared" si="31"/>
        <v>0</v>
      </c>
      <c r="E201" s="485"/>
      <c r="F201" s="486">
        <f t="shared" si="32"/>
        <v>0</v>
      </c>
      <c r="G201" s="485"/>
      <c r="H201" s="486">
        <f t="shared" si="33"/>
        <v>0</v>
      </c>
      <c r="I201" s="486">
        <f t="shared" si="34"/>
        <v>0</v>
      </c>
      <c r="J201" s="17">
        <f t="shared" si="35"/>
        <v>0</v>
      </c>
      <c r="K201" s="385"/>
      <c r="L201" s="476"/>
      <c r="M201" s="476"/>
      <c r="N201" s="476"/>
      <c r="O201" s="476"/>
      <c r="P201" s="476"/>
      <c r="Q201" s="476"/>
      <c r="R201" s="476"/>
      <c r="S201" s="476"/>
      <c r="T201" s="476"/>
      <c r="U201" s="476"/>
      <c r="V201" s="476"/>
      <c r="W201" s="476"/>
      <c r="X201" s="476"/>
      <c r="Y201" s="476"/>
      <c r="Z201" s="476"/>
      <c r="AA201" s="476"/>
      <c r="AB201" s="476"/>
      <c r="AC201" s="476"/>
      <c r="AD201" s="476"/>
      <c r="AE201" s="476"/>
      <c r="AF201" s="476"/>
      <c r="AG201" s="476"/>
      <c r="AH201" s="476"/>
      <c r="AI201" s="476"/>
      <c r="AJ201" s="476"/>
    </row>
    <row r="202" spans="1:36" ht="16.5" customHeight="1">
      <c r="A202" s="909" t="s">
        <v>2489</v>
      </c>
      <c r="B202" s="793"/>
      <c r="C202" s="485"/>
      <c r="D202" s="486">
        <f t="shared" si="31"/>
        <v>0</v>
      </c>
      <c r="E202" s="485"/>
      <c r="F202" s="486">
        <f t="shared" si="32"/>
        <v>0</v>
      </c>
      <c r="G202" s="485"/>
      <c r="H202" s="486">
        <f t="shared" si="33"/>
        <v>0</v>
      </c>
      <c r="I202" s="486">
        <f t="shared" si="34"/>
        <v>0</v>
      </c>
      <c r="J202" s="17">
        <f t="shared" si="35"/>
        <v>0</v>
      </c>
      <c r="K202" s="385"/>
      <c r="L202" s="476"/>
      <c r="M202" s="476"/>
      <c r="N202" s="476"/>
      <c r="O202" s="476"/>
      <c r="P202" s="476"/>
      <c r="Q202" s="476"/>
      <c r="R202" s="476"/>
      <c r="S202" s="476"/>
      <c r="T202" s="476"/>
      <c r="U202" s="476"/>
      <c r="V202" s="476"/>
      <c r="W202" s="476"/>
      <c r="X202" s="476"/>
      <c r="Y202" s="476"/>
      <c r="Z202" s="476"/>
      <c r="AA202" s="476"/>
      <c r="AB202" s="476"/>
      <c r="AC202" s="476"/>
      <c r="AD202" s="476"/>
      <c r="AE202" s="476"/>
      <c r="AF202" s="476"/>
      <c r="AG202" s="476"/>
      <c r="AH202" s="476"/>
      <c r="AI202" s="476"/>
      <c r="AJ202" s="476"/>
    </row>
    <row r="203" spans="1:36" ht="12.75" customHeight="1">
      <c r="A203" s="894" t="s">
        <v>2490</v>
      </c>
      <c r="B203" s="793"/>
      <c r="C203" s="912">
        <f>SUM(D197:D202)</f>
        <v>0</v>
      </c>
      <c r="D203" s="793"/>
      <c r="E203" s="912">
        <f>SUM(F197:F202)</f>
        <v>0</v>
      </c>
      <c r="F203" s="793"/>
      <c r="G203" s="912">
        <f>SUM(H197:H202)</f>
        <v>0</v>
      </c>
      <c r="H203" s="793"/>
      <c r="I203" s="488">
        <f>SUM(I197:I202)</f>
        <v>0</v>
      </c>
      <c r="J203" s="488"/>
      <c r="K203" s="385"/>
      <c r="L203" s="476"/>
      <c r="M203" s="476"/>
      <c r="N203" s="476"/>
      <c r="O203" s="476"/>
      <c r="P203" s="476"/>
      <c r="Q203" s="476"/>
      <c r="R203" s="476"/>
      <c r="S203" s="476"/>
      <c r="T203" s="476"/>
      <c r="U203" s="476"/>
      <c r="V203" s="476"/>
      <c r="W203" s="476"/>
      <c r="X203" s="476"/>
      <c r="Y203" s="476"/>
      <c r="Z203" s="476"/>
      <c r="AA203" s="476"/>
      <c r="AB203" s="476"/>
      <c r="AC203" s="476"/>
      <c r="AD203" s="476"/>
      <c r="AE203" s="476"/>
      <c r="AF203" s="476"/>
      <c r="AG203" s="476"/>
      <c r="AH203" s="476"/>
      <c r="AI203" s="476"/>
      <c r="AJ203" s="476"/>
    </row>
    <row r="204" spans="1:36" ht="12.75" customHeight="1">
      <c r="A204" s="888" t="s">
        <v>2491</v>
      </c>
      <c r="B204" s="797"/>
      <c r="C204" s="797"/>
      <c r="D204" s="797"/>
      <c r="E204" s="797"/>
      <c r="F204" s="797"/>
      <c r="G204" s="797"/>
      <c r="H204" s="797"/>
      <c r="I204" s="797"/>
      <c r="J204" s="793"/>
      <c r="K204" s="385"/>
      <c r="L204" s="476"/>
      <c r="M204" s="476"/>
      <c r="N204" s="476"/>
      <c r="O204" s="476"/>
      <c r="P204" s="476"/>
      <c r="Q204" s="476"/>
      <c r="R204" s="476"/>
      <c r="S204" s="476"/>
      <c r="T204" s="476"/>
      <c r="U204" s="476"/>
      <c r="V204" s="476"/>
      <c r="W204" s="476"/>
      <c r="X204" s="476"/>
      <c r="Y204" s="476"/>
      <c r="Z204" s="476"/>
      <c r="AA204" s="476"/>
      <c r="AB204" s="476"/>
      <c r="AC204" s="476"/>
      <c r="AD204" s="476"/>
      <c r="AE204" s="476"/>
      <c r="AF204" s="476"/>
      <c r="AG204" s="476"/>
      <c r="AH204" s="476"/>
      <c r="AI204" s="476"/>
      <c r="AJ204" s="476"/>
    </row>
    <row r="205" spans="1:36" ht="53.25" customHeight="1">
      <c r="A205" s="913" t="s">
        <v>2475</v>
      </c>
      <c r="B205" s="793"/>
      <c r="C205" s="913" t="s">
        <v>2492</v>
      </c>
      <c r="D205" s="793"/>
      <c r="E205" s="489" t="s">
        <v>2461</v>
      </c>
      <c r="F205" s="489" t="s">
        <v>2493</v>
      </c>
      <c r="G205" s="490" t="s">
        <v>2494</v>
      </c>
      <c r="H205" s="913" t="s">
        <v>2495</v>
      </c>
      <c r="I205" s="793"/>
      <c r="J205" s="491" t="s">
        <v>2496</v>
      </c>
      <c r="K205" s="491" t="s">
        <v>2517</v>
      </c>
      <c r="L205" s="476"/>
      <c r="M205" s="476"/>
      <c r="N205" s="476"/>
      <c r="O205" s="476"/>
      <c r="P205" s="476"/>
      <c r="Q205" s="476"/>
      <c r="R205" s="476"/>
      <c r="S205" s="476"/>
      <c r="T205" s="476"/>
      <c r="U205" s="476"/>
      <c r="V205" s="476"/>
      <c r="W205" s="476"/>
      <c r="X205" s="476"/>
      <c r="Y205" s="476"/>
      <c r="Z205" s="476"/>
      <c r="AA205" s="476"/>
      <c r="AB205" s="476"/>
      <c r="AC205" s="476"/>
      <c r="AD205" s="476"/>
      <c r="AE205" s="476"/>
      <c r="AF205" s="476"/>
      <c r="AG205" s="476"/>
      <c r="AH205" s="476"/>
      <c r="AI205" s="476"/>
      <c r="AJ205" s="476"/>
    </row>
    <row r="206" spans="1:36" ht="16.5" customHeight="1">
      <c r="A206" s="909" t="s">
        <v>2484</v>
      </c>
      <c r="B206" s="793"/>
      <c r="C206" s="910"/>
      <c r="D206" s="793"/>
      <c r="E206" s="97">
        <f t="shared" ref="E206:E211" si="36">C206/$E$186</f>
        <v>0</v>
      </c>
      <c r="F206" s="492">
        <v>0</v>
      </c>
      <c r="G206" s="493">
        <v>0</v>
      </c>
      <c r="H206" s="911">
        <v>0</v>
      </c>
      <c r="I206" s="793"/>
      <c r="J206" s="494">
        <v>0</v>
      </c>
      <c r="K206" s="410">
        <f t="shared" ref="K206:K211" si="37">SUM(G206:H206)</f>
        <v>0</v>
      </c>
      <c r="L206" s="476"/>
      <c r="M206" s="476"/>
      <c r="N206" s="476"/>
      <c r="O206" s="476"/>
      <c r="P206" s="476"/>
      <c r="Q206" s="476"/>
      <c r="R206" s="476"/>
      <c r="S206" s="476"/>
      <c r="T206" s="476"/>
      <c r="U206" s="476"/>
      <c r="V206" s="476"/>
      <c r="W206" s="476"/>
      <c r="X206" s="476"/>
      <c r="Y206" s="476"/>
      <c r="Z206" s="476"/>
      <c r="AA206" s="476"/>
      <c r="AB206" s="476"/>
      <c r="AC206" s="476"/>
      <c r="AD206" s="476"/>
      <c r="AE206" s="476"/>
      <c r="AF206" s="476"/>
      <c r="AG206" s="476"/>
      <c r="AH206" s="476"/>
      <c r="AI206" s="476"/>
      <c r="AJ206" s="476"/>
    </row>
    <row r="207" spans="1:36" ht="16.5" customHeight="1">
      <c r="A207" s="909" t="s">
        <v>2485</v>
      </c>
      <c r="B207" s="793"/>
      <c r="C207" s="910"/>
      <c r="D207" s="793"/>
      <c r="E207" s="97">
        <f t="shared" si="36"/>
        <v>0</v>
      </c>
      <c r="F207" s="492">
        <v>0</v>
      </c>
      <c r="G207" s="493">
        <v>0</v>
      </c>
      <c r="H207" s="911">
        <v>0</v>
      </c>
      <c r="I207" s="793"/>
      <c r="J207" s="494">
        <v>0</v>
      </c>
      <c r="K207" s="410">
        <f t="shared" si="37"/>
        <v>0</v>
      </c>
      <c r="L207" s="476"/>
      <c r="M207" s="476"/>
      <c r="N207" s="476"/>
      <c r="O207" s="476"/>
      <c r="P207" s="476"/>
      <c r="Q207" s="476"/>
      <c r="R207" s="476"/>
      <c r="S207" s="476"/>
      <c r="T207" s="476"/>
      <c r="U207" s="476"/>
      <c r="V207" s="476"/>
      <c r="W207" s="476"/>
      <c r="X207" s="476"/>
      <c r="Y207" s="476"/>
      <c r="Z207" s="476"/>
      <c r="AA207" s="476"/>
      <c r="AB207" s="476"/>
      <c r="AC207" s="476"/>
      <c r="AD207" s="476"/>
      <c r="AE207" s="476"/>
      <c r="AF207" s="476"/>
      <c r="AG207" s="476"/>
      <c r="AH207" s="476"/>
      <c r="AI207" s="476"/>
      <c r="AJ207" s="476"/>
    </row>
    <row r="208" spans="1:36" ht="16.5" customHeight="1">
      <c r="A208" s="909" t="s">
        <v>2486</v>
      </c>
      <c r="B208" s="793"/>
      <c r="C208" s="910"/>
      <c r="D208" s="793"/>
      <c r="E208" s="97">
        <f t="shared" si="36"/>
        <v>0</v>
      </c>
      <c r="F208" s="492">
        <v>0</v>
      </c>
      <c r="G208" s="493">
        <v>0</v>
      </c>
      <c r="H208" s="911">
        <v>0</v>
      </c>
      <c r="I208" s="793"/>
      <c r="J208" s="494">
        <v>0</v>
      </c>
      <c r="K208" s="410">
        <f t="shared" si="37"/>
        <v>0</v>
      </c>
      <c r="L208" s="476"/>
      <c r="M208" s="476"/>
      <c r="N208" s="476"/>
      <c r="O208" s="476"/>
      <c r="P208" s="476"/>
      <c r="Q208" s="476"/>
      <c r="R208" s="476"/>
      <c r="S208" s="476"/>
      <c r="T208" s="476"/>
      <c r="U208" s="476"/>
      <c r="V208" s="476"/>
      <c r="W208" s="476"/>
      <c r="X208" s="476"/>
      <c r="Y208" s="476"/>
      <c r="Z208" s="476"/>
      <c r="AA208" s="476"/>
      <c r="AB208" s="476"/>
      <c r="AC208" s="476"/>
      <c r="AD208" s="476"/>
      <c r="AE208" s="476"/>
      <c r="AF208" s="476"/>
      <c r="AG208" s="476"/>
      <c r="AH208" s="476"/>
      <c r="AI208" s="476"/>
      <c r="AJ208" s="476"/>
    </row>
    <row r="209" spans="1:36" ht="16.5" customHeight="1">
      <c r="A209" s="909" t="s">
        <v>2487</v>
      </c>
      <c r="B209" s="793"/>
      <c r="C209" s="910"/>
      <c r="D209" s="793"/>
      <c r="E209" s="97">
        <f t="shared" si="36"/>
        <v>0</v>
      </c>
      <c r="F209" s="492">
        <v>0</v>
      </c>
      <c r="G209" s="493">
        <v>0</v>
      </c>
      <c r="H209" s="911">
        <v>0</v>
      </c>
      <c r="I209" s="793"/>
      <c r="J209" s="494">
        <v>0</v>
      </c>
      <c r="K209" s="410">
        <f t="shared" si="37"/>
        <v>0</v>
      </c>
      <c r="L209" s="476"/>
      <c r="M209" s="476"/>
      <c r="N209" s="476"/>
      <c r="O209" s="476"/>
      <c r="P209" s="476"/>
      <c r="Q209" s="476"/>
      <c r="R209" s="476"/>
      <c r="S209" s="476"/>
      <c r="T209" s="476"/>
      <c r="U209" s="476"/>
      <c r="V209" s="476"/>
      <c r="W209" s="476"/>
      <c r="X209" s="476"/>
      <c r="Y209" s="476"/>
      <c r="Z209" s="476"/>
      <c r="AA209" s="476"/>
      <c r="AB209" s="476"/>
      <c r="AC209" s="476"/>
      <c r="AD209" s="476"/>
      <c r="AE209" s="476"/>
      <c r="AF209" s="476"/>
      <c r="AG209" s="476"/>
      <c r="AH209" s="476"/>
      <c r="AI209" s="476"/>
      <c r="AJ209" s="476"/>
    </row>
    <row r="210" spans="1:36" ht="16.5" customHeight="1">
      <c r="A210" s="909" t="s">
        <v>2488</v>
      </c>
      <c r="B210" s="793"/>
      <c r="C210" s="910"/>
      <c r="D210" s="793"/>
      <c r="E210" s="97">
        <f t="shared" si="36"/>
        <v>0</v>
      </c>
      <c r="F210" s="492">
        <v>0</v>
      </c>
      <c r="G210" s="493">
        <v>0</v>
      </c>
      <c r="H210" s="911">
        <v>0</v>
      </c>
      <c r="I210" s="793"/>
      <c r="J210" s="494">
        <v>0</v>
      </c>
      <c r="K210" s="410">
        <f t="shared" si="37"/>
        <v>0</v>
      </c>
      <c r="L210" s="476"/>
      <c r="M210" s="476"/>
      <c r="N210" s="476"/>
      <c r="O210" s="476"/>
      <c r="P210" s="476"/>
      <c r="Q210" s="476"/>
      <c r="R210" s="476"/>
      <c r="S210" s="476"/>
      <c r="T210" s="476"/>
      <c r="U210" s="476"/>
      <c r="V210" s="476"/>
      <c r="W210" s="476"/>
      <c r="X210" s="476"/>
      <c r="Y210" s="476"/>
      <c r="Z210" s="476"/>
      <c r="AA210" s="476"/>
      <c r="AB210" s="476"/>
      <c r="AC210" s="476"/>
      <c r="AD210" s="476"/>
      <c r="AE210" s="476"/>
      <c r="AF210" s="476"/>
      <c r="AG210" s="476"/>
      <c r="AH210" s="476"/>
      <c r="AI210" s="476"/>
      <c r="AJ210" s="476"/>
    </row>
    <row r="211" spans="1:36" ht="16.5" customHeight="1">
      <c r="A211" s="909" t="s">
        <v>2489</v>
      </c>
      <c r="B211" s="793"/>
      <c r="C211" s="910"/>
      <c r="D211" s="793"/>
      <c r="E211" s="97">
        <f t="shared" si="36"/>
        <v>0</v>
      </c>
      <c r="F211" s="492">
        <v>0</v>
      </c>
      <c r="G211" s="493">
        <v>0</v>
      </c>
      <c r="H211" s="911">
        <v>0</v>
      </c>
      <c r="I211" s="793"/>
      <c r="J211" s="494">
        <v>0</v>
      </c>
      <c r="K211" s="410">
        <f t="shared" si="37"/>
        <v>0</v>
      </c>
      <c r="L211" s="476"/>
      <c r="M211" s="476"/>
      <c r="N211" s="476"/>
      <c r="O211" s="476"/>
      <c r="P211" s="476"/>
      <c r="Q211" s="476"/>
      <c r="R211" s="476"/>
      <c r="S211" s="476"/>
      <c r="T211" s="476"/>
      <c r="U211" s="476"/>
      <c r="V211" s="476"/>
      <c r="W211" s="476"/>
      <c r="X211" s="476"/>
      <c r="Y211" s="476"/>
      <c r="Z211" s="476"/>
      <c r="AA211" s="476"/>
      <c r="AB211" s="476"/>
      <c r="AC211" s="476"/>
      <c r="AD211" s="476"/>
      <c r="AE211" s="476"/>
      <c r="AF211" s="476"/>
      <c r="AG211" s="476"/>
      <c r="AH211" s="476"/>
      <c r="AI211" s="476"/>
      <c r="AJ211" s="476"/>
    </row>
    <row r="212" spans="1:36" ht="14.25" customHeight="1">
      <c r="A212" s="894" t="s">
        <v>2490</v>
      </c>
      <c r="B212" s="793"/>
      <c r="C212" s="912">
        <f>SUM(C206:C211)</f>
        <v>0</v>
      </c>
      <c r="D212" s="793"/>
      <c r="E212" s="39" t="s">
        <v>2499</v>
      </c>
      <c r="F212" s="495">
        <f t="shared" ref="F212:H212" si="38">SUM(F206:F211)</f>
        <v>0</v>
      </c>
      <c r="G212" s="495">
        <f t="shared" si="38"/>
        <v>0</v>
      </c>
      <c r="H212" s="914">
        <f t="shared" si="38"/>
        <v>0</v>
      </c>
      <c r="I212" s="793"/>
      <c r="J212" s="495">
        <f t="shared" ref="J212:K212" si="39">SUM(J206:J211)</f>
        <v>0</v>
      </c>
      <c r="K212" s="496">
        <f t="shared" si="39"/>
        <v>0</v>
      </c>
      <c r="L212" s="476"/>
      <c r="M212" s="476"/>
      <c r="N212" s="476"/>
      <c r="O212" s="476"/>
      <c r="P212" s="476"/>
      <c r="Q212" s="476"/>
      <c r="R212" s="476"/>
      <c r="S212" s="476"/>
      <c r="T212" s="476"/>
      <c r="U212" s="476"/>
      <c r="V212" s="476"/>
      <c r="W212" s="476"/>
      <c r="X212" s="476"/>
      <c r="Y212" s="476"/>
      <c r="Z212" s="476"/>
      <c r="AA212" s="476"/>
      <c r="AB212" s="476"/>
      <c r="AC212" s="476"/>
      <c r="AD212" s="476"/>
      <c r="AE212" s="476"/>
      <c r="AF212" s="476"/>
      <c r="AG212" s="476"/>
      <c r="AH212" s="476"/>
      <c r="AI212" s="476"/>
      <c r="AJ212" s="476"/>
    </row>
    <row r="213" spans="1:36" ht="12.75" customHeight="1">
      <c r="A213" s="894" t="s">
        <v>2500</v>
      </c>
      <c r="B213" s="793"/>
      <c r="C213" s="915" t="e">
        <f>(E183-E189)/E183</f>
        <v>#DIV/0!</v>
      </c>
      <c r="D213" s="797"/>
      <c r="E213" s="797"/>
      <c r="F213" s="797"/>
      <c r="G213" s="797"/>
      <c r="H213" s="797"/>
      <c r="I213" s="797"/>
      <c r="J213" s="793"/>
      <c r="K213" s="385"/>
      <c r="L213" s="476"/>
      <c r="M213" s="476"/>
      <c r="N213" s="476"/>
      <c r="O213" s="476"/>
      <c r="P213" s="476"/>
      <c r="Q213" s="476"/>
      <c r="R213" s="476"/>
      <c r="S213" s="476"/>
      <c r="T213" s="476"/>
      <c r="U213" s="476"/>
      <c r="V213" s="476"/>
      <c r="W213" s="476"/>
      <c r="X213" s="476"/>
      <c r="Y213" s="476"/>
      <c r="Z213" s="476"/>
      <c r="AA213" s="476"/>
      <c r="AB213" s="476"/>
      <c r="AC213" s="476"/>
      <c r="AD213" s="476"/>
      <c r="AE213" s="476"/>
      <c r="AF213" s="476"/>
      <c r="AG213" s="476"/>
      <c r="AH213" s="476"/>
      <c r="AI213" s="476"/>
      <c r="AJ213" s="476"/>
    </row>
    <row r="214" spans="1:36" ht="12.75" customHeight="1">
      <c r="A214" s="894" t="s">
        <v>2501</v>
      </c>
      <c r="B214" s="793"/>
      <c r="C214" s="915" t="e">
        <f>E190/E183</f>
        <v>#DIV/0!</v>
      </c>
      <c r="D214" s="797"/>
      <c r="E214" s="797"/>
      <c r="F214" s="797"/>
      <c r="G214" s="797"/>
      <c r="H214" s="797"/>
      <c r="I214" s="797"/>
      <c r="J214" s="793"/>
      <c r="K214" s="385"/>
      <c r="L214" s="476"/>
      <c r="M214" s="476"/>
      <c r="N214" s="476"/>
      <c r="O214" s="476"/>
      <c r="P214" s="476"/>
      <c r="Q214" s="476"/>
      <c r="R214" s="476"/>
      <c r="S214" s="476"/>
      <c r="T214" s="476"/>
      <c r="U214" s="476"/>
      <c r="V214" s="476"/>
      <c r="W214" s="476"/>
      <c r="X214" s="476"/>
      <c r="Y214" s="476"/>
      <c r="Z214" s="476"/>
      <c r="AA214" s="476"/>
      <c r="AB214" s="476"/>
      <c r="AC214" s="476"/>
      <c r="AD214" s="476"/>
      <c r="AE214" s="476"/>
      <c r="AF214" s="476"/>
      <c r="AG214" s="476"/>
      <c r="AH214" s="476"/>
      <c r="AI214" s="476"/>
      <c r="AJ214" s="476"/>
    </row>
    <row r="215" spans="1:36" ht="12.75" customHeight="1">
      <c r="A215" s="932" t="s">
        <v>446</v>
      </c>
      <c r="B215" s="793"/>
      <c r="C215" s="933" t="e">
        <f>C212*2/(PLBS!C4*100000)</f>
        <v>#DIV/0!</v>
      </c>
      <c r="D215" s="797"/>
      <c r="E215" s="797"/>
      <c r="F215" s="797"/>
      <c r="G215" s="797"/>
      <c r="H215" s="797"/>
      <c r="I215" s="797"/>
      <c r="J215" s="793"/>
      <c r="K215" s="385"/>
      <c r="L215" s="476"/>
      <c r="M215" s="476"/>
      <c r="N215" s="476"/>
      <c r="O215" s="476"/>
      <c r="P215" s="476"/>
      <c r="Q215" s="476"/>
      <c r="R215" s="476"/>
      <c r="S215" s="476"/>
      <c r="T215" s="476"/>
      <c r="U215" s="476"/>
      <c r="V215" s="476"/>
      <c r="W215" s="476"/>
      <c r="X215" s="476"/>
      <c r="Y215" s="476"/>
      <c r="Z215" s="476"/>
      <c r="AA215" s="476"/>
      <c r="AB215" s="476"/>
      <c r="AC215" s="476"/>
      <c r="AD215" s="476"/>
      <c r="AE215" s="476"/>
      <c r="AF215" s="476"/>
      <c r="AG215" s="476"/>
      <c r="AH215" s="476"/>
      <c r="AI215" s="476"/>
      <c r="AJ215" s="476"/>
    </row>
    <row r="216" spans="1:36" ht="12.75" customHeight="1">
      <c r="A216" s="932" t="s">
        <v>2502</v>
      </c>
      <c r="B216" s="793"/>
      <c r="C216" s="933" t="e">
        <f>F212/H212</f>
        <v>#DIV/0!</v>
      </c>
      <c r="D216" s="797"/>
      <c r="E216" s="797"/>
      <c r="F216" s="797"/>
      <c r="G216" s="797"/>
      <c r="H216" s="797"/>
      <c r="I216" s="797"/>
      <c r="J216" s="793"/>
      <c r="K216" s="476"/>
      <c r="L216" s="476"/>
      <c r="M216" s="476"/>
      <c r="N216" s="476"/>
      <c r="O216" s="476"/>
      <c r="P216" s="476"/>
      <c r="Q216" s="476"/>
      <c r="R216" s="476"/>
      <c r="S216" s="476"/>
      <c r="T216" s="476"/>
      <c r="U216" s="476"/>
      <c r="V216" s="476"/>
      <c r="W216" s="476"/>
      <c r="X216" s="476"/>
      <c r="Y216" s="476"/>
      <c r="Z216" s="476"/>
      <c r="AA216" s="476"/>
      <c r="AB216" s="476"/>
      <c r="AC216" s="476"/>
      <c r="AD216" s="476"/>
      <c r="AE216" s="476"/>
      <c r="AF216" s="476"/>
      <c r="AG216" s="476"/>
      <c r="AH216" s="476"/>
      <c r="AI216" s="476"/>
      <c r="AJ216" s="476"/>
    </row>
    <row r="217" spans="1:36" ht="12.75" customHeight="1">
      <c r="A217" s="476"/>
      <c r="B217" s="476"/>
      <c r="C217" s="476"/>
      <c r="D217" s="476"/>
      <c r="E217" s="476"/>
      <c r="F217" s="476"/>
      <c r="G217" s="476"/>
      <c r="H217" s="476"/>
      <c r="I217" s="476"/>
      <c r="J217" s="476"/>
      <c r="K217" s="476"/>
      <c r="L217" s="476"/>
      <c r="M217" s="476"/>
      <c r="N217" s="476"/>
      <c r="O217" s="476"/>
      <c r="P217" s="476"/>
      <c r="Q217" s="476"/>
      <c r="R217" s="476"/>
      <c r="S217" s="476"/>
      <c r="T217" s="476"/>
      <c r="U217" s="476"/>
      <c r="V217" s="476"/>
      <c r="W217" s="476"/>
      <c r="X217" s="476"/>
      <c r="Y217" s="476"/>
      <c r="Z217" s="476"/>
      <c r="AA217" s="476"/>
      <c r="AB217" s="476"/>
      <c r="AC217" s="476"/>
      <c r="AD217" s="476"/>
      <c r="AE217" s="476"/>
      <c r="AF217" s="476"/>
      <c r="AG217" s="476"/>
      <c r="AH217" s="476"/>
      <c r="AI217" s="476"/>
      <c r="AJ217" s="476"/>
    </row>
    <row r="218" spans="1:36" ht="12.75" customHeight="1">
      <c r="A218" s="476"/>
      <c r="B218" s="476"/>
      <c r="C218" s="476"/>
      <c r="D218" s="476"/>
      <c r="E218" s="476"/>
      <c r="F218" s="476"/>
      <c r="G218" s="476"/>
      <c r="H218" s="476"/>
      <c r="I218" s="476"/>
      <c r="J218" s="476"/>
      <c r="K218" s="476"/>
      <c r="L218" s="476"/>
      <c r="M218" s="476"/>
      <c r="N218" s="476"/>
      <c r="O218" s="476"/>
      <c r="P218" s="476"/>
      <c r="Q218" s="476"/>
      <c r="R218" s="476"/>
      <c r="S218" s="476"/>
      <c r="T218" s="476"/>
      <c r="U218" s="476"/>
      <c r="V218" s="476"/>
      <c r="W218" s="476"/>
      <c r="X218" s="476"/>
      <c r="Y218" s="476"/>
      <c r="Z218" s="476"/>
      <c r="AA218" s="476"/>
      <c r="AB218" s="476"/>
      <c r="AC218" s="476"/>
      <c r="AD218" s="476"/>
      <c r="AE218" s="476"/>
      <c r="AF218" s="476"/>
      <c r="AG218" s="476"/>
      <c r="AH218" s="476"/>
      <c r="AI218" s="476"/>
      <c r="AJ218" s="476"/>
    </row>
    <row r="219" spans="1:36" ht="12.75" customHeight="1">
      <c r="A219" s="476"/>
      <c r="B219" s="930"/>
      <c r="C219" s="934" t="s">
        <v>2503</v>
      </c>
      <c r="D219" s="797"/>
      <c r="E219" s="935"/>
      <c r="F219" s="497" t="str">
        <f>CONCATENATE(E180," ","with")</f>
        <v xml:space="preserve"> with</v>
      </c>
      <c r="G219" s="497">
        <f>E178</f>
        <v>0</v>
      </c>
      <c r="H219" s="498"/>
      <c r="I219" s="476"/>
      <c r="J219" s="476"/>
      <c r="K219" s="476"/>
      <c r="L219" s="476"/>
      <c r="M219" s="476"/>
      <c r="N219" s="476"/>
      <c r="O219" s="476"/>
      <c r="P219" s="476"/>
      <c r="Q219" s="476"/>
      <c r="R219" s="476"/>
      <c r="S219" s="476"/>
      <c r="T219" s="476"/>
      <c r="U219" s="476"/>
      <c r="V219" s="476"/>
      <c r="W219" s="476"/>
      <c r="X219" s="476"/>
      <c r="Y219" s="476"/>
      <c r="Z219" s="476"/>
      <c r="AA219" s="476"/>
      <c r="AB219" s="476"/>
      <c r="AC219" s="476"/>
      <c r="AD219" s="476"/>
      <c r="AE219" s="476"/>
      <c r="AF219" s="476"/>
      <c r="AG219" s="476"/>
      <c r="AH219" s="476"/>
      <c r="AI219" s="476"/>
      <c r="AJ219" s="476"/>
    </row>
    <row r="220" spans="1:36" ht="12.75" customHeight="1">
      <c r="A220" s="476"/>
      <c r="B220" s="805"/>
      <c r="C220" s="934" t="s">
        <v>2455</v>
      </c>
      <c r="D220" s="797"/>
      <c r="E220" s="793"/>
      <c r="F220" s="499">
        <f>E182</f>
        <v>0</v>
      </c>
      <c r="G220" s="499"/>
      <c r="H220" s="499"/>
      <c r="I220" s="476"/>
      <c r="J220" s="476"/>
      <c r="K220" s="476"/>
      <c r="L220" s="476"/>
      <c r="M220" s="476"/>
      <c r="N220" s="476"/>
      <c r="O220" s="476"/>
      <c r="P220" s="476"/>
      <c r="Q220" s="476"/>
      <c r="R220" s="476"/>
      <c r="S220" s="476"/>
      <c r="T220" s="476"/>
      <c r="U220" s="476"/>
      <c r="V220" s="476"/>
      <c r="W220" s="476"/>
      <c r="X220" s="476"/>
      <c r="Y220" s="476"/>
      <c r="Z220" s="476"/>
      <c r="AA220" s="476"/>
      <c r="AB220" s="476"/>
      <c r="AC220" s="476"/>
      <c r="AD220" s="476"/>
      <c r="AE220" s="476"/>
      <c r="AF220" s="476"/>
      <c r="AG220" s="476"/>
      <c r="AH220" s="476"/>
      <c r="AI220" s="476"/>
      <c r="AJ220" s="476"/>
    </row>
    <row r="221" spans="1:36" ht="12.75" customHeight="1">
      <c r="A221" s="476"/>
      <c r="B221" s="805"/>
      <c r="C221" s="934" t="s">
        <v>2504</v>
      </c>
      <c r="D221" s="797"/>
      <c r="E221" s="793"/>
      <c r="F221" s="500">
        <f>E181</f>
        <v>0</v>
      </c>
      <c r="G221" s="499"/>
      <c r="H221" s="499"/>
      <c r="I221" s="476"/>
      <c r="J221" s="476"/>
      <c r="K221" s="476"/>
      <c r="L221" s="476"/>
      <c r="M221" s="476"/>
      <c r="N221" s="476"/>
      <c r="O221" s="476"/>
      <c r="P221" s="476"/>
      <c r="Q221" s="476"/>
      <c r="R221" s="476"/>
      <c r="S221" s="476"/>
      <c r="T221" s="476"/>
      <c r="U221" s="476"/>
      <c r="V221" s="476"/>
      <c r="W221" s="476"/>
      <c r="X221" s="476"/>
      <c r="Y221" s="476"/>
      <c r="Z221" s="476"/>
      <c r="AA221" s="476"/>
      <c r="AB221" s="476"/>
      <c r="AC221" s="476"/>
      <c r="AD221" s="476"/>
      <c r="AE221" s="476"/>
      <c r="AF221" s="476"/>
      <c r="AG221" s="476"/>
      <c r="AH221" s="476"/>
      <c r="AI221" s="476"/>
      <c r="AJ221" s="476"/>
    </row>
    <row r="222" spans="1:36" ht="12.75" customHeight="1">
      <c r="A222" s="476"/>
      <c r="B222" s="805"/>
      <c r="C222" s="934" t="s">
        <v>2505</v>
      </c>
      <c r="D222" s="797"/>
      <c r="E222" s="793"/>
      <c r="F222" s="501">
        <f>E183/100000</f>
        <v>0</v>
      </c>
      <c r="G222" s="499" t="s">
        <v>2506</v>
      </c>
      <c r="H222" s="499"/>
      <c r="I222" s="476"/>
      <c r="J222" s="476"/>
      <c r="K222" s="476"/>
      <c r="L222" s="476"/>
      <c r="M222" s="476"/>
      <c r="N222" s="476"/>
      <c r="O222" s="476"/>
      <c r="P222" s="476"/>
      <c r="Q222" s="476"/>
      <c r="R222" s="476"/>
      <c r="S222" s="476"/>
      <c r="T222" s="476"/>
      <c r="U222" s="476"/>
      <c r="V222" s="476"/>
      <c r="W222" s="476"/>
      <c r="X222" s="476"/>
      <c r="Y222" s="476"/>
      <c r="Z222" s="476"/>
      <c r="AA222" s="476"/>
      <c r="AB222" s="476"/>
      <c r="AC222" s="476"/>
      <c r="AD222" s="476"/>
      <c r="AE222" s="476"/>
      <c r="AF222" s="476"/>
      <c r="AG222" s="476"/>
      <c r="AH222" s="476"/>
      <c r="AI222" s="476"/>
      <c r="AJ222" s="476"/>
    </row>
    <row r="223" spans="1:36" ht="12.75" customHeight="1">
      <c r="A223" s="476"/>
      <c r="B223" s="805"/>
      <c r="C223" s="502"/>
      <c r="D223" s="499"/>
      <c r="E223" s="499"/>
      <c r="F223" s="503"/>
      <c r="G223" s="499"/>
      <c r="H223" s="499"/>
      <c r="I223" s="476"/>
      <c r="J223" s="476"/>
      <c r="K223" s="476"/>
      <c r="L223" s="476"/>
      <c r="M223" s="476"/>
      <c r="N223" s="476"/>
      <c r="O223" s="476"/>
      <c r="P223" s="476"/>
      <c r="Q223" s="476"/>
      <c r="R223" s="476"/>
      <c r="S223" s="476"/>
      <c r="T223" s="476"/>
      <c r="U223" s="476"/>
      <c r="V223" s="476"/>
      <c r="W223" s="476"/>
      <c r="X223" s="476"/>
      <c r="Y223" s="476"/>
      <c r="Z223" s="476"/>
      <c r="AA223" s="476"/>
      <c r="AB223" s="476"/>
      <c r="AC223" s="476"/>
      <c r="AD223" s="476"/>
      <c r="AE223" s="476"/>
      <c r="AF223" s="476"/>
      <c r="AG223" s="476"/>
      <c r="AH223" s="476"/>
      <c r="AI223" s="476"/>
      <c r="AJ223" s="476"/>
    </row>
    <row r="224" spans="1:36" ht="12.75" customHeight="1">
      <c r="A224" s="476"/>
      <c r="B224" s="803"/>
      <c r="C224" s="504" t="str">
        <f>A197</f>
        <v>JUN-18</v>
      </c>
      <c r="D224" s="505" t="str">
        <f>A198</f>
        <v>JUL-18</v>
      </c>
      <c r="E224" s="504" t="str">
        <f>A199</f>
        <v>AUG-18</v>
      </c>
      <c r="F224" s="505" t="str">
        <f>A200</f>
        <v>SEP-18</v>
      </c>
      <c r="G224" s="505" t="str">
        <f>A201</f>
        <v>OCT-18</v>
      </c>
      <c r="H224" s="505" t="str">
        <f>A202</f>
        <v>NOV-18</v>
      </c>
      <c r="I224" s="476"/>
      <c r="J224" s="476"/>
      <c r="K224" s="476"/>
      <c r="L224" s="476"/>
      <c r="M224" s="476"/>
      <c r="N224" s="476"/>
      <c r="O224" s="476"/>
      <c r="P224" s="476"/>
      <c r="Q224" s="476"/>
      <c r="R224" s="476"/>
      <c r="S224" s="476"/>
      <c r="T224" s="476"/>
      <c r="U224" s="476"/>
      <c r="V224" s="476"/>
      <c r="W224" s="476"/>
      <c r="X224" s="476"/>
      <c r="Y224" s="476"/>
      <c r="Z224" s="476"/>
      <c r="AA224" s="476"/>
      <c r="AB224" s="476"/>
      <c r="AC224" s="476"/>
      <c r="AD224" s="476"/>
      <c r="AE224" s="476"/>
      <c r="AF224" s="476"/>
      <c r="AG224" s="476"/>
      <c r="AH224" s="476"/>
      <c r="AI224" s="476"/>
      <c r="AJ224" s="476"/>
    </row>
    <row r="225" spans="1:36" ht="12.75" customHeight="1">
      <c r="A225" s="476"/>
      <c r="B225" s="508" t="s">
        <v>2507</v>
      </c>
      <c r="C225" s="507">
        <f>J197</f>
        <v>0</v>
      </c>
      <c r="D225" s="507">
        <f>J198</f>
        <v>0</v>
      </c>
      <c r="E225" s="507">
        <f>J199</f>
        <v>0</v>
      </c>
      <c r="F225" s="507">
        <f>J200</f>
        <v>0</v>
      </c>
      <c r="G225" s="507">
        <f>J201</f>
        <v>0</v>
      </c>
      <c r="H225" s="507">
        <f>J202</f>
        <v>0</v>
      </c>
      <c r="I225" s="476"/>
      <c r="J225" s="476"/>
      <c r="K225" s="476"/>
      <c r="L225" s="476"/>
      <c r="M225" s="476"/>
      <c r="N225" s="476"/>
      <c r="O225" s="476"/>
      <c r="P225" s="476"/>
      <c r="Q225" s="476"/>
      <c r="R225" s="476"/>
      <c r="S225" s="476"/>
      <c r="T225" s="476"/>
      <c r="U225" s="476"/>
      <c r="V225" s="476"/>
      <c r="W225" s="476"/>
      <c r="X225" s="476"/>
      <c r="Y225" s="476"/>
      <c r="Z225" s="476"/>
      <c r="AA225" s="476"/>
      <c r="AB225" s="476"/>
      <c r="AC225" s="476"/>
      <c r="AD225" s="476"/>
      <c r="AE225" s="476"/>
      <c r="AF225" s="476"/>
      <c r="AG225" s="476"/>
      <c r="AH225" s="476"/>
      <c r="AI225" s="476"/>
      <c r="AJ225" s="476"/>
    </row>
    <row r="226" spans="1:36" ht="12.75" customHeight="1">
      <c r="A226" s="476"/>
      <c r="B226" s="508" t="s">
        <v>2508</v>
      </c>
      <c r="C226" s="509">
        <f>G206</f>
        <v>0</v>
      </c>
      <c r="D226" s="509">
        <f>G207</f>
        <v>0</v>
      </c>
      <c r="E226" s="509">
        <f>G208</f>
        <v>0</v>
      </c>
      <c r="F226" s="509">
        <f>G209</f>
        <v>0</v>
      </c>
      <c r="G226" s="509">
        <f>G210</f>
        <v>0</v>
      </c>
      <c r="H226" s="509">
        <f>G211</f>
        <v>0</v>
      </c>
      <c r="I226" s="476"/>
      <c r="J226" s="476"/>
      <c r="K226" s="476"/>
      <c r="L226" s="476"/>
      <c r="M226" s="476"/>
      <c r="N226" s="476"/>
      <c r="O226" s="476"/>
      <c r="P226" s="476"/>
      <c r="Q226" s="476"/>
      <c r="R226" s="476"/>
      <c r="S226" s="476"/>
      <c r="T226" s="476"/>
      <c r="U226" s="476"/>
      <c r="V226" s="476"/>
      <c r="W226" s="476"/>
      <c r="X226" s="476"/>
      <c r="Y226" s="476"/>
      <c r="Z226" s="476"/>
      <c r="AA226" s="476"/>
      <c r="AB226" s="476"/>
      <c r="AC226" s="476"/>
      <c r="AD226" s="476"/>
      <c r="AE226" s="476"/>
      <c r="AF226" s="476"/>
      <c r="AG226" s="476"/>
      <c r="AH226" s="476"/>
      <c r="AI226" s="476"/>
      <c r="AJ226" s="476"/>
    </row>
    <row r="227" spans="1:36" ht="12.75" customHeight="1">
      <c r="A227" s="476"/>
      <c r="B227" s="508" t="s">
        <v>2509</v>
      </c>
      <c r="C227" s="509">
        <f>F206</f>
        <v>0</v>
      </c>
      <c r="D227" s="509">
        <f>F207</f>
        <v>0</v>
      </c>
      <c r="E227" s="509">
        <f>F208</f>
        <v>0</v>
      </c>
      <c r="F227" s="509">
        <f>F209</f>
        <v>0</v>
      </c>
      <c r="G227" s="509">
        <f>F210</f>
        <v>0</v>
      </c>
      <c r="H227" s="509">
        <f>F211</f>
        <v>0</v>
      </c>
      <c r="I227" s="476"/>
      <c r="J227" s="476"/>
      <c r="K227" s="476"/>
      <c r="L227" s="476"/>
      <c r="M227" s="476"/>
      <c r="N227" s="476"/>
      <c r="O227" s="476"/>
      <c r="P227" s="476"/>
      <c r="Q227" s="476"/>
      <c r="R227" s="476"/>
      <c r="S227" s="476"/>
      <c r="T227" s="476"/>
      <c r="U227" s="476"/>
      <c r="V227" s="476"/>
      <c r="W227" s="476"/>
      <c r="X227" s="476"/>
      <c r="Y227" s="476"/>
      <c r="Z227" s="476"/>
      <c r="AA227" s="476"/>
      <c r="AB227" s="476"/>
      <c r="AC227" s="476"/>
      <c r="AD227" s="476"/>
      <c r="AE227" s="476"/>
      <c r="AF227" s="476"/>
      <c r="AG227" s="476"/>
      <c r="AH227" s="476"/>
      <c r="AI227" s="476"/>
      <c r="AJ227" s="476"/>
    </row>
    <row r="228" spans="1:36" ht="12.75" customHeight="1">
      <c r="A228" s="476"/>
      <c r="B228" s="508" t="s">
        <v>2510</v>
      </c>
      <c r="C228" s="509">
        <f>J206</f>
        <v>0</v>
      </c>
      <c r="D228" s="509">
        <f>J207</f>
        <v>0</v>
      </c>
      <c r="E228" s="509">
        <f>J208</f>
        <v>0</v>
      </c>
      <c r="F228" s="509">
        <f>J209</f>
        <v>0</v>
      </c>
      <c r="G228" s="509">
        <f>J210</f>
        <v>0</v>
      </c>
      <c r="H228" s="509">
        <f>J211</f>
        <v>0</v>
      </c>
      <c r="I228" s="476"/>
      <c r="J228" s="476"/>
      <c r="K228" s="476"/>
      <c r="L228" s="476"/>
      <c r="M228" s="476"/>
      <c r="N228" s="476"/>
      <c r="O228" s="476"/>
      <c r="P228" s="476"/>
      <c r="Q228" s="476"/>
      <c r="R228" s="476"/>
      <c r="S228" s="476"/>
      <c r="T228" s="476"/>
      <c r="U228" s="476"/>
      <c r="V228" s="476"/>
      <c r="W228" s="476"/>
      <c r="X228" s="476"/>
      <c r="Y228" s="476"/>
      <c r="Z228" s="476"/>
      <c r="AA228" s="476"/>
      <c r="AB228" s="476"/>
      <c r="AC228" s="476"/>
      <c r="AD228" s="476"/>
      <c r="AE228" s="476"/>
      <c r="AF228" s="476"/>
      <c r="AG228" s="476"/>
      <c r="AH228" s="476"/>
      <c r="AI228" s="476"/>
      <c r="AJ228" s="476"/>
    </row>
    <row r="229" spans="1:36" ht="12.75" customHeight="1">
      <c r="A229" s="476"/>
      <c r="B229" s="508" t="s">
        <v>2511</v>
      </c>
      <c r="C229" s="938" t="e">
        <f>C213</f>
        <v>#DIV/0!</v>
      </c>
      <c r="D229" s="797"/>
      <c r="E229" s="797"/>
      <c r="F229" s="797"/>
      <c r="G229" s="797"/>
      <c r="H229" s="793"/>
      <c r="I229" s="476"/>
      <c r="J229" s="476"/>
      <c r="K229" s="476"/>
      <c r="L229" s="476"/>
      <c r="M229" s="476"/>
      <c r="N229" s="476"/>
      <c r="O229" s="476"/>
      <c r="P229" s="476"/>
      <c r="Q229" s="476"/>
      <c r="R229" s="476"/>
      <c r="S229" s="476"/>
      <c r="T229" s="476"/>
      <c r="U229" s="476"/>
      <c r="V229" s="476"/>
      <c r="W229" s="476"/>
      <c r="X229" s="476"/>
      <c r="Y229" s="476"/>
      <c r="Z229" s="476"/>
      <c r="AA229" s="476"/>
      <c r="AB229" s="476"/>
      <c r="AC229" s="476"/>
      <c r="AD229" s="476"/>
      <c r="AE229" s="476"/>
      <c r="AF229" s="476"/>
      <c r="AG229" s="476"/>
      <c r="AH229" s="476"/>
      <c r="AI229" s="476"/>
      <c r="AJ229" s="476"/>
    </row>
    <row r="230" spans="1:36" ht="12.75" customHeight="1">
      <c r="A230" s="476"/>
      <c r="B230" s="508" t="s">
        <v>446</v>
      </c>
      <c r="C230" s="938" t="e">
        <f>C215</f>
        <v>#DIV/0!</v>
      </c>
      <c r="D230" s="797"/>
      <c r="E230" s="797"/>
      <c r="F230" s="797"/>
      <c r="G230" s="797"/>
      <c r="H230" s="793"/>
      <c r="I230" s="476"/>
      <c r="J230" s="476"/>
      <c r="K230" s="476"/>
      <c r="L230" s="476"/>
      <c r="M230" s="476"/>
      <c r="N230" s="476"/>
      <c r="O230" s="476"/>
      <c r="P230" s="476"/>
      <c r="Q230" s="476"/>
      <c r="R230" s="476"/>
      <c r="S230" s="476"/>
      <c r="T230" s="476"/>
      <c r="U230" s="476"/>
      <c r="V230" s="476"/>
      <c r="W230" s="476"/>
      <c r="X230" s="476"/>
      <c r="Y230" s="476"/>
      <c r="Z230" s="476"/>
      <c r="AA230" s="476"/>
      <c r="AB230" s="476"/>
      <c r="AC230" s="476"/>
      <c r="AD230" s="476"/>
      <c r="AE230" s="476"/>
      <c r="AF230" s="476"/>
      <c r="AG230" s="476"/>
      <c r="AH230" s="476"/>
      <c r="AI230" s="476"/>
      <c r="AJ230" s="476"/>
    </row>
    <row r="231" spans="1:36" ht="12.75" customHeight="1">
      <c r="A231" s="476"/>
      <c r="B231" s="931"/>
      <c r="C231" s="937"/>
      <c r="D231" s="825"/>
      <c r="E231" s="937"/>
      <c r="F231" s="825"/>
      <c r="G231" s="825"/>
      <c r="H231" s="825"/>
      <c r="I231" s="476"/>
      <c r="J231" s="476"/>
      <c r="K231" s="476"/>
      <c r="L231" s="476"/>
      <c r="M231" s="476"/>
      <c r="N231" s="476"/>
      <c r="O231" s="476"/>
      <c r="P231" s="476"/>
      <c r="Q231" s="476"/>
      <c r="R231" s="476"/>
      <c r="S231" s="476"/>
      <c r="T231" s="476"/>
      <c r="U231" s="476"/>
      <c r="V231" s="476"/>
      <c r="W231" s="476"/>
      <c r="X231" s="476"/>
      <c r="Y231" s="476"/>
      <c r="Z231" s="476"/>
      <c r="AA231" s="476"/>
      <c r="AB231" s="476"/>
      <c r="AC231" s="476"/>
      <c r="AD231" s="476"/>
      <c r="AE231" s="476"/>
      <c r="AF231" s="476"/>
      <c r="AG231" s="476"/>
      <c r="AH231" s="476"/>
      <c r="AI231" s="476"/>
      <c r="AJ231" s="476"/>
    </row>
    <row r="232" spans="1:36" ht="12.75" customHeight="1">
      <c r="A232" s="476"/>
      <c r="B232" s="825"/>
      <c r="C232" s="936"/>
      <c r="D232" s="825"/>
      <c r="E232" s="937"/>
      <c r="F232" s="825"/>
      <c r="G232" s="825"/>
      <c r="H232" s="825"/>
      <c r="I232" s="476"/>
      <c r="J232" s="476"/>
      <c r="K232" s="476"/>
      <c r="L232" s="476"/>
      <c r="M232" s="476"/>
      <c r="N232" s="476"/>
      <c r="O232" s="476"/>
      <c r="P232" s="476"/>
      <c r="Q232" s="476"/>
      <c r="R232" s="476"/>
      <c r="S232" s="476"/>
      <c r="T232" s="476"/>
      <c r="U232" s="476"/>
      <c r="V232" s="476"/>
      <c r="W232" s="476"/>
      <c r="X232" s="476"/>
      <c r="Y232" s="476"/>
      <c r="Z232" s="476"/>
      <c r="AA232" s="476"/>
      <c r="AB232" s="476"/>
      <c r="AC232" s="476"/>
      <c r="AD232" s="476"/>
      <c r="AE232" s="476"/>
      <c r="AF232" s="476"/>
      <c r="AG232" s="476"/>
      <c r="AH232" s="476"/>
      <c r="AI232" s="476"/>
      <c r="AJ232" s="476"/>
    </row>
    <row r="233" spans="1:36" ht="12.75" customHeight="1">
      <c r="A233" s="476"/>
      <c r="B233" s="825"/>
      <c r="C233" s="937"/>
      <c r="D233" s="825"/>
      <c r="E233" s="937"/>
      <c r="F233" s="825"/>
      <c r="G233" s="825"/>
      <c r="H233" s="825"/>
      <c r="I233" s="476"/>
      <c r="J233" s="476"/>
      <c r="K233" s="476"/>
      <c r="L233" s="476"/>
      <c r="M233" s="476"/>
      <c r="N233" s="476"/>
      <c r="O233" s="476"/>
      <c r="P233" s="476"/>
      <c r="Q233" s="476"/>
      <c r="R233" s="476"/>
      <c r="S233" s="476"/>
      <c r="T233" s="476"/>
      <c r="U233" s="476"/>
      <c r="V233" s="476"/>
      <c r="W233" s="476"/>
      <c r="X233" s="476"/>
      <c r="Y233" s="476"/>
      <c r="Z233" s="476"/>
      <c r="AA233" s="476"/>
      <c r="AB233" s="476"/>
      <c r="AC233" s="476"/>
      <c r="AD233" s="476"/>
      <c r="AE233" s="476"/>
      <c r="AF233" s="476"/>
      <c r="AG233" s="476"/>
      <c r="AH233" s="476"/>
      <c r="AI233" s="476"/>
      <c r="AJ233" s="476"/>
    </row>
    <row r="234" spans="1:36" ht="12.75" customHeight="1">
      <c r="A234" s="476"/>
      <c r="B234" s="476"/>
      <c r="C234" s="476"/>
      <c r="D234" s="476"/>
      <c r="E234" s="476"/>
      <c r="F234" s="476"/>
      <c r="G234" s="476"/>
      <c r="H234" s="476"/>
      <c r="I234" s="476"/>
      <c r="J234" s="476"/>
      <c r="K234" s="476"/>
      <c r="L234" s="476"/>
      <c r="M234" s="476"/>
      <c r="N234" s="476"/>
      <c r="O234" s="476"/>
      <c r="P234" s="476"/>
      <c r="Q234" s="476"/>
      <c r="R234" s="476"/>
      <c r="S234" s="476"/>
      <c r="T234" s="476"/>
      <c r="U234" s="476"/>
      <c r="V234" s="476"/>
      <c r="W234" s="476"/>
      <c r="X234" s="476"/>
      <c r="Y234" s="476"/>
      <c r="Z234" s="476"/>
      <c r="AA234" s="476"/>
      <c r="AB234" s="476"/>
      <c r="AC234" s="476"/>
      <c r="AD234" s="476"/>
      <c r="AE234" s="476"/>
      <c r="AF234" s="476"/>
      <c r="AG234" s="476"/>
      <c r="AH234" s="476"/>
      <c r="AI234" s="476"/>
      <c r="AJ234" s="476"/>
    </row>
    <row r="235" spans="1:36" ht="12.75" customHeight="1">
      <c r="A235" s="888" t="s">
        <v>2528</v>
      </c>
      <c r="B235" s="797"/>
      <c r="C235" s="797"/>
      <c r="D235" s="797"/>
      <c r="E235" s="797"/>
      <c r="F235" s="797"/>
      <c r="G235" s="797"/>
      <c r="H235" s="797"/>
      <c r="I235" s="797"/>
      <c r="J235" s="793"/>
      <c r="K235" s="385"/>
      <c r="L235" s="476"/>
      <c r="M235" s="476"/>
      <c r="N235" s="476"/>
      <c r="O235" s="476"/>
      <c r="P235" s="476"/>
      <c r="Q235" s="476"/>
      <c r="R235" s="476"/>
      <c r="S235" s="476"/>
      <c r="T235" s="476"/>
      <c r="U235" s="476"/>
      <c r="V235" s="476"/>
      <c r="W235" s="476"/>
      <c r="X235" s="476"/>
      <c r="Y235" s="476"/>
      <c r="Z235" s="476"/>
      <c r="AA235" s="476"/>
      <c r="AB235" s="476"/>
      <c r="AC235" s="476"/>
      <c r="AD235" s="476"/>
      <c r="AE235" s="476"/>
      <c r="AF235" s="476"/>
      <c r="AG235" s="476"/>
      <c r="AH235" s="476"/>
      <c r="AI235" s="476"/>
      <c r="AJ235" s="476"/>
    </row>
    <row r="236" spans="1:36" ht="12.75" customHeight="1">
      <c r="A236" s="885" t="s">
        <v>2450</v>
      </c>
      <c r="B236" s="797"/>
      <c r="C236" s="797"/>
      <c r="D236" s="793"/>
      <c r="E236" s="916"/>
      <c r="F236" s="797"/>
      <c r="G236" s="797"/>
      <c r="H236" s="797"/>
      <c r="I236" s="797"/>
      <c r="J236" s="793"/>
      <c r="K236" s="385"/>
      <c r="L236" s="476"/>
      <c r="M236" s="476"/>
      <c r="N236" s="476"/>
      <c r="O236" s="476"/>
      <c r="P236" s="476"/>
      <c r="Q236" s="476"/>
      <c r="R236" s="476"/>
      <c r="S236" s="476"/>
      <c r="T236" s="476"/>
      <c r="U236" s="476"/>
      <c r="V236" s="476"/>
      <c r="W236" s="476"/>
      <c r="X236" s="476"/>
      <c r="Y236" s="476"/>
      <c r="Z236" s="476"/>
      <c r="AA236" s="476"/>
      <c r="AB236" s="476"/>
      <c r="AC236" s="476"/>
      <c r="AD236" s="476"/>
      <c r="AE236" s="476"/>
      <c r="AF236" s="476"/>
      <c r="AG236" s="476"/>
      <c r="AH236" s="476"/>
      <c r="AI236" s="476"/>
      <c r="AJ236" s="476"/>
    </row>
    <row r="237" spans="1:36" ht="12.75" customHeight="1">
      <c r="A237" s="885" t="s">
        <v>2452</v>
      </c>
      <c r="B237" s="797"/>
      <c r="C237" s="797"/>
      <c r="D237" s="793"/>
      <c r="E237" s="917">
        <f>Input!C237</f>
        <v>0</v>
      </c>
      <c r="F237" s="797"/>
      <c r="G237" s="797"/>
      <c r="H237" s="797"/>
      <c r="I237" s="797"/>
      <c r="J237" s="793"/>
      <c r="K237" s="385"/>
      <c r="L237" s="476"/>
      <c r="M237" s="476"/>
      <c r="N237" s="476"/>
      <c r="O237" s="476"/>
      <c r="P237" s="476"/>
      <c r="Q237" s="476"/>
      <c r="R237" s="476"/>
      <c r="S237" s="476"/>
      <c r="T237" s="476"/>
      <c r="U237" s="476"/>
      <c r="V237" s="476"/>
      <c r="W237" s="476"/>
      <c r="X237" s="476"/>
      <c r="Y237" s="476"/>
      <c r="Z237" s="476"/>
      <c r="AA237" s="476"/>
      <c r="AB237" s="476"/>
      <c r="AC237" s="476"/>
      <c r="AD237" s="476"/>
      <c r="AE237" s="476"/>
      <c r="AF237" s="476"/>
      <c r="AG237" s="476"/>
      <c r="AH237" s="476"/>
      <c r="AI237" s="476"/>
      <c r="AJ237" s="476"/>
    </row>
    <row r="238" spans="1:36" ht="12.75" customHeight="1">
      <c r="A238" s="885" t="s">
        <v>2453</v>
      </c>
      <c r="B238" s="797"/>
      <c r="C238" s="797"/>
      <c r="D238" s="793"/>
      <c r="E238" s="918"/>
      <c r="F238" s="797"/>
      <c r="G238" s="797"/>
      <c r="H238" s="797"/>
      <c r="I238" s="797"/>
      <c r="J238" s="793"/>
      <c r="K238" s="385"/>
      <c r="L238" s="476"/>
      <c r="M238" s="476"/>
      <c r="N238" s="476"/>
      <c r="O238" s="476"/>
      <c r="P238" s="476"/>
      <c r="Q238" s="476"/>
      <c r="R238" s="476"/>
      <c r="S238" s="476"/>
      <c r="T238" s="476"/>
      <c r="U238" s="476"/>
      <c r="V238" s="476"/>
      <c r="W238" s="476"/>
      <c r="X238" s="476"/>
      <c r="Y238" s="476"/>
      <c r="Z238" s="476"/>
      <c r="AA238" s="476"/>
      <c r="AB238" s="476"/>
      <c r="AC238" s="476"/>
      <c r="AD238" s="476"/>
      <c r="AE238" s="476"/>
      <c r="AF238" s="476"/>
      <c r="AG238" s="476"/>
      <c r="AH238" s="476"/>
      <c r="AI238" s="476"/>
      <c r="AJ238" s="476"/>
    </row>
    <row r="239" spans="1:36" ht="12.75" customHeight="1">
      <c r="A239" s="885" t="s">
        <v>681</v>
      </c>
      <c r="B239" s="797"/>
      <c r="C239" s="797"/>
      <c r="D239" s="793"/>
      <c r="E239" s="916"/>
      <c r="F239" s="797"/>
      <c r="G239" s="797"/>
      <c r="H239" s="797"/>
      <c r="I239" s="797"/>
      <c r="J239" s="793"/>
      <c r="K239" s="385"/>
      <c r="L239" s="476"/>
      <c r="M239" s="476"/>
      <c r="N239" s="476"/>
      <c r="O239" s="476"/>
      <c r="P239" s="476"/>
      <c r="Q239" s="476"/>
      <c r="R239" s="476"/>
      <c r="S239" s="476"/>
      <c r="T239" s="476"/>
      <c r="U239" s="476"/>
      <c r="V239" s="476"/>
      <c r="W239" s="476"/>
      <c r="X239" s="476"/>
      <c r="Y239" s="476"/>
      <c r="Z239" s="476"/>
      <c r="AA239" s="476"/>
      <c r="AB239" s="476"/>
      <c r="AC239" s="476"/>
      <c r="AD239" s="476"/>
      <c r="AE239" s="476"/>
      <c r="AF239" s="476"/>
      <c r="AG239" s="476"/>
      <c r="AH239" s="476"/>
      <c r="AI239" s="476"/>
      <c r="AJ239" s="476"/>
    </row>
    <row r="240" spans="1:36" ht="12.75" customHeight="1">
      <c r="A240" s="885" t="s">
        <v>2455</v>
      </c>
      <c r="B240" s="797"/>
      <c r="C240" s="797"/>
      <c r="D240" s="793"/>
      <c r="E240" s="916"/>
      <c r="F240" s="797"/>
      <c r="G240" s="797"/>
      <c r="H240" s="797"/>
      <c r="I240" s="797"/>
      <c r="J240" s="793"/>
      <c r="K240" s="385"/>
      <c r="L240" s="476"/>
      <c r="M240" s="476"/>
      <c r="N240" s="476"/>
      <c r="O240" s="476"/>
      <c r="P240" s="476"/>
      <c r="Q240" s="476"/>
      <c r="R240" s="476"/>
      <c r="S240" s="476"/>
      <c r="T240" s="476"/>
      <c r="U240" s="476"/>
      <c r="V240" s="476"/>
      <c r="W240" s="476"/>
      <c r="X240" s="476"/>
      <c r="Y240" s="476"/>
      <c r="Z240" s="476"/>
      <c r="AA240" s="476"/>
      <c r="AB240" s="476"/>
      <c r="AC240" s="476"/>
      <c r="AD240" s="476"/>
      <c r="AE240" s="476"/>
      <c r="AF240" s="476"/>
      <c r="AG240" s="476"/>
      <c r="AH240" s="476"/>
      <c r="AI240" s="476"/>
      <c r="AJ240" s="476"/>
    </row>
    <row r="241" spans="1:36" ht="12.75" customHeight="1">
      <c r="A241" s="885" t="s">
        <v>2456</v>
      </c>
      <c r="B241" s="797"/>
      <c r="C241" s="797"/>
      <c r="D241" s="793"/>
      <c r="E241" s="920">
        <v>0</v>
      </c>
      <c r="F241" s="797"/>
      <c r="G241" s="797"/>
      <c r="H241" s="797"/>
      <c r="I241" s="797"/>
      <c r="J241" s="793"/>
      <c r="K241" s="385"/>
      <c r="L241" s="476"/>
      <c r="M241" s="476"/>
      <c r="N241" s="476"/>
      <c r="O241" s="476"/>
      <c r="P241" s="476"/>
      <c r="Q241" s="476"/>
      <c r="R241" s="476"/>
      <c r="S241" s="476"/>
      <c r="T241" s="476"/>
      <c r="U241" s="476"/>
      <c r="V241" s="476"/>
      <c r="W241" s="476"/>
      <c r="X241" s="476"/>
      <c r="Y241" s="476"/>
      <c r="Z241" s="476"/>
      <c r="AA241" s="476"/>
      <c r="AB241" s="476"/>
      <c r="AC241" s="476"/>
      <c r="AD241" s="476"/>
      <c r="AE241" s="476"/>
      <c r="AF241" s="476"/>
      <c r="AG241" s="476"/>
      <c r="AH241" s="476"/>
      <c r="AI241" s="476"/>
      <c r="AJ241" s="476"/>
    </row>
    <row r="242" spans="1:36" ht="12.75" customHeight="1">
      <c r="A242" s="885" t="s">
        <v>142</v>
      </c>
      <c r="B242" s="797"/>
      <c r="C242" s="797"/>
      <c r="D242" s="793"/>
      <c r="E242" s="920"/>
      <c r="F242" s="797"/>
      <c r="G242" s="797"/>
      <c r="H242" s="797"/>
      <c r="I242" s="797"/>
      <c r="J242" s="793"/>
      <c r="K242" s="385"/>
      <c r="L242" s="476"/>
      <c r="M242" s="476"/>
      <c r="N242" s="476"/>
      <c r="O242" s="476"/>
      <c r="P242" s="476"/>
      <c r="Q242" s="476"/>
      <c r="R242" s="476"/>
      <c r="S242" s="476"/>
      <c r="T242" s="476"/>
      <c r="U242" s="476"/>
      <c r="V242" s="476"/>
      <c r="W242" s="476"/>
      <c r="X242" s="476"/>
      <c r="Y242" s="476"/>
      <c r="Z242" s="476"/>
      <c r="AA242" s="476"/>
      <c r="AB242" s="476"/>
      <c r="AC242" s="476"/>
      <c r="AD242" s="476"/>
      <c r="AE242" s="476"/>
      <c r="AF242" s="476"/>
      <c r="AG242" s="476"/>
      <c r="AH242" s="476"/>
      <c r="AI242" s="476"/>
      <c r="AJ242" s="476"/>
    </row>
    <row r="243" spans="1:36" ht="12.75" customHeight="1">
      <c r="A243" s="888" t="s">
        <v>2457</v>
      </c>
      <c r="B243" s="797"/>
      <c r="C243" s="797"/>
      <c r="D243" s="797"/>
      <c r="E243" s="797"/>
      <c r="F243" s="797"/>
      <c r="G243" s="797"/>
      <c r="H243" s="797"/>
      <c r="I243" s="797"/>
      <c r="J243" s="793"/>
      <c r="K243" s="385"/>
      <c r="L243" s="476"/>
      <c r="M243" s="476"/>
      <c r="N243" s="476"/>
      <c r="O243" s="476"/>
      <c r="P243" s="476"/>
      <c r="Q243" s="476"/>
      <c r="R243" s="476"/>
      <c r="S243" s="476"/>
      <c r="T243" s="476"/>
      <c r="U243" s="476"/>
      <c r="V243" s="476"/>
      <c r="W243" s="476"/>
      <c r="X243" s="476"/>
      <c r="Y243" s="476"/>
      <c r="Z243" s="476"/>
      <c r="AA243" s="476"/>
      <c r="AB243" s="476"/>
      <c r="AC243" s="476"/>
      <c r="AD243" s="476"/>
      <c r="AE243" s="476"/>
      <c r="AF243" s="476"/>
      <c r="AG243" s="476"/>
      <c r="AH243" s="476"/>
      <c r="AI243" s="476"/>
      <c r="AJ243" s="476"/>
    </row>
    <row r="244" spans="1:36" ht="12.75" customHeight="1">
      <c r="A244" s="885" t="s">
        <v>2458</v>
      </c>
      <c r="B244" s="797"/>
      <c r="C244" s="797"/>
      <c r="D244" s="793"/>
      <c r="E244" s="921">
        <f>IF(E242="BIL-Audit",FOIR!D47,IF(E242="BIL-ITR",FOIR!D94,IF(E242="HL Surrogate",FOIR!G256,FOIR!G364)))</f>
        <v>22914.271906865699</v>
      </c>
      <c r="F244" s="797"/>
      <c r="G244" s="797"/>
      <c r="H244" s="797"/>
      <c r="I244" s="797"/>
      <c r="J244" s="793"/>
      <c r="K244" s="385"/>
      <c r="L244" s="476"/>
      <c r="M244" s="476"/>
      <c r="N244" s="476"/>
      <c r="O244" s="476"/>
      <c r="P244" s="476"/>
      <c r="Q244" s="476"/>
      <c r="R244" s="476"/>
      <c r="S244" s="476"/>
      <c r="T244" s="476"/>
      <c r="U244" s="476"/>
      <c r="V244" s="476"/>
      <c r="W244" s="476"/>
      <c r="X244" s="476"/>
      <c r="Y244" s="476"/>
      <c r="Z244" s="476"/>
      <c r="AA244" s="476"/>
      <c r="AB244" s="476"/>
      <c r="AC244" s="476"/>
      <c r="AD244" s="476"/>
      <c r="AE244" s="476"/>
      <c r="AF244" s="476"/>
      <c r="AG244" s="476"/>
      <c r="AH244" s="476"/>
      <c r="AI244" s="476"/>
      <c r="AJ244" s="476"/>
    </row>
    <row r="245" spans="1:36" ht="12.75" customHeight="1">
      <c r="A245" s="888" t="s">
        <v>2459</v>
      </c>
      <c r="B245" s="797"/>
      <c r="C245" s="797"/>
      <c r="D245" s="797"/>
      <c r="E245" s="797"/>
      <c r="F245" s="797"/>
      <c r="G245" s="797"/>
      <c r="H245" s="797"/>
      <c r="I245" s="797"/>
      <c r="J245" s="793"/>
      <c r="K245" s="385"/>
      <c r="L245" s="476"/>
      <c r="M245" s="476"/>
      <c r="N245" s="476"/>
      <c r="O245" s="476"/>
      <c r="P245" s="476"/>
      <c r="Q245" s="476"/>
      <c r="R245" s="476"/>
      <c r="S245" s="476"/>
      <c r="T245" s="476"/>
      <c r="U245" s="476"/>
      <c r="V245" s="476"/>
      <c r="W245" s="476"/>
      <c r="X245" s="476"/>
      <c r="Y245" s="476"/>
      <c r="Z245" s="476"/>
      <c r="AA245" s="476"/>
      <c r="AB245" s="476"/>
      <c r="AC245" s="476"/>
      <c r="AD245" s="476"/>
      <c r="AE245" s="476"/>
      <c r="AF245" s="476"/>
      <c r="AG245" s="476"/>
      <c r="AH245" s="476"/>
      <c r="AI245" s="476"/>
      <c r="AJ245" s="476"/>
    </row>
    <row r="246" spans="1:36" ht="12.75" customHeight="1">
      <c r="A246" s="885" t="s">
        <v>490</v>
      </c>
      <c r="B246" s="797"/>
      <c r="C246" s="797"/>
      <c r="D246" s="793"/>
      <c r="E246" s="913" t="s">
        <v>2460</v>
      </c>
      <c r="F246" s="797"/>
      <c r="G246" s="793"/>
      <c r="H246" s="913" t="s">
        <v>2461</v>
      </c>
      <c r="I246" s="797"/>
      <c r="J246" s="793"/>
      <c r="K246" s="385"/>
      <c r="L246" s="476"/>
      <c r="M246" s="476"/>
      <c r="N246" s="476"/>
      <c r="O246" s="476"/>
      <c r="P246" s="476"/>
      <c r="Q246" s="476"/>
      <c r="R246" s="476"/>
      <c r="S246" s="476"/>
      <c r="T246" s="476"/>
      <c r="U246" s="476"/>
      <c r="V246" s="476"/>
      <c r="W246" s="476"/>
      <c r="X246" s="476"/>
      <c r="Y246" s="476"/>
      <c r="Z246" s="476"/>
      <c r="AA246" s="476"/>
      <c r="AB246" s="476"/>
      <c r="AC246" s="476"/>
      <c r="AD246" s="476"/>
      <c r="AE246" s="476"/>
      <c r="AF246" s="476"/>
      <c r="AG246" s="476"/>
      <c r="AH246" s="476"/>
      <c r="AI246" s="476"/>
      <c r="AJ246" s="476"/>
    </row>
    <row r="247" spans="1:36" ht="12.75" customHeight="1">
      <c r="A247" s="885" t="s">
        <v>2462</v>
      </c>
      <c r="B247" s="797"/>
      <c r="C247" s="797"/>
      <c r="D247" s="793"/>
      <c r="E247" s="922">
        <f>+I261/6</f>
        <v>0</v>
      </c>
      <c r="F247" s="797"/>
      <c r="G247" s="793"/>
      <c r="H247" s="923">
        <f>+E247/E244</f>
        <v>0</v>
      </c>
      <c r="I247" s="797"/>
      <c r="J247" s="793"/>
      <c r="K247" s="385"/>
      <c r="L247" s="476"/>
      <c r="M247" s="476"/>
      <c r="N247" s="476"/>
      <c r="O247" s="476"/>
      <c r="P247" s="476"/>
      <c r="Q247" s="476"/>
      <c r="R247" s="476"/>
      <c r="S247" s="476"/>
      <c r="T247" s="476"/>
      <c r="U247" s="476"/>
      <c r="V247" s="476"/>
      <c r="W247" s="476"/>
      <c r="X247" s="476"/>
      <c r="Y247" s="476"/>
      <c r="Z247" s="476"/>
      <c r="AA247" s="476"/>
      <c r="AB247" s="476"/>
      <c r="AC247" s="476"/>
      <c r="AD247" s="476"/>
      <c r="AE247" s="476"/>
      <c r="AF247" s="476"/>
      <c r="AG247" s="476"/>
      <c r="AH247" s="476"/>
      <c r="AI247" s="476"/>
      <c r="AJ247" s="476"/>
    </row>
    <row r="248" spans="1:36" ht="12.75" customHeight="1">
      <c r="A248" s="885" t="s">
        <v>2463</v>
      </c>
      <c r="B248" s="797"/>
      <c r="C248" s="797"/>
      <c r="D248" s="793"/>
      <c r="E248" s="922">
        <f>+C270/6</f>
        <v>0</v>
      </c>
      <c r="F248" s="797"/>
      <c r="G248" s="793"/>
      <c r="H248" s="923">
        <f>+E248/E244</f>
        <v>0</v>
      </c>
      <c r="I248" s="797"/>
      <c r="J248" s="793"/>
      <c r="K248" s="385"/>
      <c r="L248" s="476"/>
      <c r="M248" s="476"/>
      <c r="N248" s="476"/>
      <c r="O248" s="476"/>
      <c r="P248" s="476"/>
      <c r="Q248" s="476"/>
      <c r="R248" s="476"/>
      <c r="S248" s="476"/>
      <c r="T248" s="476"/>
      <c r="U248" s="476"/>
      <c r="V248" s="476"/>
      <c r="W248" s="476"/>
      <c r="X248" s="476"/>
      <c r="Y248" s="476"/>
      <c r="Z248" s="476"/>
      <c r="AA248" s="476"/>
      <c r="AB248" s="476"/>
      <c r="AC248" s="476"/>
      <c r="AD248" s="476"/>
      <c r="AE248" s="476"/>
      <c r="AF248" s="476"/>
      <c r="AG248" s="476"/>
      <c r="AH248" s="476"/>
      <c r="AI248" s="476"/>
      <c r="AJ248" s="476"/>
    </row>
    <row r="249" spans="1:36" ht="12.75" customHeight="1">
      <c r="A249" s="885" t="s">
        <v>2464</v>
      </c>
      <c r="B249" s="797"/>
      <c r="C249" s="797"/>
      <c r="D249" s="793"/>
      <c r="E249" s="922">
        <f>+C270</f>
        <v>0</v>
      </c>
      <c r="F249" s="797"/>
      <c r="G249" s="797"/>
      <c r="H249" s="797"/>
      <c r="I249" s="797"/>
      <c r="J249" s="793"/>
      <c r="K249" s="385"/>
      <c r="L249" s="476"/>
      <c r="M249" s="476"/>
      <c r="N249" s="476"/>
      <c r="O249" s="476"/>
      <c r="P249" s="476"/>
      <c r="Q249" s="476"/>
      <c r="R249" s="476"/>
      <c r="S249" s="476"/>
      <c r="T249" s="476"/>
      <c r="U249" s="476"/>
      <c r="V249" s="476"/>
      <c r="W249" s="476"/>
      <c r="X249" s="476"/>
      <c r="Y249" s="476"/>
      <c r="Z249" s="476"/>
      <c r="AA249" s="476"/>
      <c r="AB249" s="476"/>
      <c r="AC249" s="476"/>
      <c r="AD249" s="476"/>
      <c r="AE249" s="476"/>
      <c r="AF249" s="476"/>
      <c r="AG249" s="476"/>
      <c r="AH249" s="476"/>
      <c r="AI249" s="476"/>
      <c r="AJ249" s="476"/>
    </row>
    <row r="250" spans="1:36" ht="24.75" customHeight="1">
      <c r="A250" s="924" t="s">
        <v>2465</v>
      </c>
      <c r="B250" s="925"/>
      <c r="C250" s="928" t="s">
        <v>2466</v>
      </c>
      <c r="D250" s="793"/>
      <c r="E250" s="477" t="s">
        <v>2467</v>
      </c>
      <c r="F250" s="477" t="s">
        <v>2461</v>
      </c>
      <c r="G250" s="913" t="s">
        <v>2466</v>
      </c>
      <c r="H250" s="793"/>
      <c r="I250" s="477" t="s">
        <v>2467</v>
      </c>
      <c r="J250" s="477" t="s">
        <v>2461</v>
      </c>
      <c r="K250" s="385"/>
      <c r="L250" s="476"/>
      <c r="M250" s="476"/>
      <c r="N250" s="476"/>
      <c r="O250" s="476"/>
      <c r="P250" s="476"/>
      <c r="Q250" s="476"/>
      <c r="R250" s="476"/>
      <c r="S250" s="476"/>
      <c r="T250" s="476"/>
      <c r="U250" s="476"/>
      <c r="V250" s="476"/>
      <c r="W250" s="476"/>
      <c r="X250" s="476"/>
      <c r="Y250" s="476"/>
      <c r="Z250" s="476"/>
      <c r="AA250" s="476"/>
      <c r="AB250" s="476"/>
      <c r="AC250" s="476"/>
      <c r="AD250" s="476"/>
      <c r="AE250" s="476"/>
      <c r="AF250" s="476"/>
      <c r="AG250" s="476"/>
      <c r="AH250" s="476"/>
      <c r="AI250" s="476"/>
      <c r="AJ250" s="476"/>
    </row>
    <row r="251" spans="1:36" ht="12.75" customHeight="1">
      <c r="A251" s="926"/>
      <c r="B251" s="927"/>
      <c r="C251" s="928" t="s">
        <v>2468</v>
      </c>
      <c r="D251" s="793"/>
      <c r="E251" s="477">
        <f>SUM(I255:I257)/3</f>
        <v>0</v>
      </c>
      <c r="F251" s="478">
        <f>+E251/E244</f>
        <v>0</v>
      </c>
      <c r="G251" s="913" t="s">
        <v>2469</v>
      </c>
      <c r="H251" s="793"/>
      <c r="I251" s="477">
        <f>SUM(I258:I260)/3</f>
        <v>0</v>
      </c>
      <c r="J251" s="478">
        <f>+I251/E244</f>
        <v>0</v>
      </c>
      <c r="K251" s="385"/>
      <c r="L251" s="476"/>
      <c r="M251" s="476"/>
      <c r="N251" s="476"/>
      <c r="O251" s="476"/>
      <c r="P251" s="476"/>
      <c r="Q251" s="476"/>
      <c r="R251" s="476"/>
      <c r="S251" s="476"/>
      <c r="T251" s="476"/>
      <c r="U251" s="476"/>
      <c r="V251" s="476"/>
      <c r="W251" s="476"/>
      <c r="X251" s="476"/>
      <c r="Y251" s="476"/>
      <c r="Z251" s="476"/>
      <c r="AA251" s="476"/>
      <c r="AB251" s="476"/>
      <c r="AC251" s="476"/>
      <c r="AD251" s="476"/>
      <c r="AE251" s="476"/>
      <c r="AF251" s="476"/>
      <c r="AG251" s="476"/>
      <c r="AH251" s="476"/>
      <c r="AI251" s="476"/>
      <c r="AJ251" s="476"/>
    </row>
    <row r="252" spans="1:36" ht="12.75" customHeight="1">
      <c r="A252" s="885" t="s">
        <v>2470</v>
      </c>
      <c r="B252" s="793"/>
      <c r="C252" s="479" t="s">
        <v>2471</v>
      </c>
      <c r="D252" s="480" t="e">
        <f>F270/I270</f>
        <v>#DIV/0!</v>
      </c>
      <c r="E252" s="915" t="s">
        <v>2472</v>
      </c>
      <c r="F252" s="793"/>
      <c r="G252" s="477">
        <f>SUM(F267:F269)</f>
        <v>0</v>
      </c>
      <c r="H252" s="480" t="s">
        <v>2473</v>
      </c>
      <c r="I252" s="928">
        <f>IF(I270&lt;100,0,1)</f>
        <v>0</v>
      </c>
      <c r="J252" s="793"/>
      <c r="K252" s="481"/>
      <c r="L252" s="476"/>
      <c r="M252" s="476"/>
      <c r="N252" s="476"/>
      <c r="O252" s="476"/>
      <c r="P252" s="476"/>
      <c r="Q252" s="476"/>
      <c r="R252" s="476"/>
      <c r="S252" s="476"/>
      <c r="T252" s="476"/>
      <c r="U252" s="476"/>
      <c r="V252" s="476"/>
      <c r="W252" s="476"/>
      <c r="X252" s="476"/>
      <c r="Y252" s="476"/>
      <c r="Z252" s="476"/>
      <c r="AA252" s="476"/>
      <c r="AB252" s="476"/>
      <c r="AC252" s="476"/>
      <c r="AD252" s="476"/>
      <c r="AE252" s="476"/>
      <c r="AF252" s="476"/>
      <c r="AG252" s="476"/>
      <c r="AH252" s="476"/>
      <c r="AI252" s="476"/>
      <c r="AJ252" s="476"/>
    </row>
    <row r="253" spans="1:36" ht="12.75" customHeight="1">
      <c r="A253" s="888" t="s">
        <v>2474</v>
      </c>
      <c r="B253" s="797"/>
      <c r="C253" s="797"/>
      <c r="D253" s="797"/>
      <c r="E253" s="797"/>
      <c r="F253" s="797"/>
      <c r="G253" s="797"/>
      <c r="H253" s="797"/>
      <c r="I253" s="797"/>
      <c r="J253" s="793"/>
      <c r="K253" s="385"/>
      <c r="L253" s="476"/>
      <c r="M253" s="476"/>
      <c r="N253" s="476"/>
      <c r="O253" s="476"/>
      <c r="P253" s="476"/>
      <c r="Q253" s="476"/>
      <c r="R253" s="476"/>
      <c r="S253" s="476"/>
      <c r="T253" s="476"/>
      <c r="U253" s="476"/>
      <c r="V253" s="476"/>
      <c r="W253" s="476"/>
      <c r="X253" s="476"/>
      <c r="Y253" s="476"/>
      <c r="Z253" s="476"/>
      <c r="AA253" s="476"/>
      <c r="AB253" s="476"/>
      <c r="AC253" s="476"/>
      <c r="AD253" s="476"/>
      <c r="AE253" s="476"/>
      <c r="AF253" s="476"/>
      <c r="AG253" s="476"/>
      <c r="AH253" s="476"/>
      <c r="AI253" s="476"/>
      <c r="AJ253" s="476"/>
    </row>
    <row r="254" spans="1:36" ht="53.25" customHeight="1">
      <c r="A254" s="929" t="s">
        <v>2475</v>
      </c>
      <c r="B254" s="793"/>
      <c r="C254" s="483" t="s">
        <v>2529</v>
      </c>
      <c r="D254" s="483" t="s">
        <v>2477</v>
      </c>
      <c r="E254" s="483" t="s">
        <v>2530</v>
      </c>
      <c r="F254" s="483" t="s">
        <v>2477</v>
      </c>
      <c r="G254" s="483" t="s">
        <v>2531</v>
      </c>
      <c r="H254" s="483" t="s">
        <v>2477</v>
      </c>
      <c r="I254" s="483" t="s">
        <v>2480</v>
      </c>
      <c r="J254" s="483" t="s">
        <v>2461</v>
      </c>
      <c r="K254" s="385"/>
      <c r="L254" s="476"/>
      <c r="M254" s="476"/>
      <c r="N254" s="476"/>
      <c r="O254" s="476"/>
      <c r="P254" s="476"/>
      <c r="Q254" s="476"/>
      <c r="R254" s="476"/>
      <c r="S254" s="476"/>
      <c r="T254" s="476"/>
      <c r="U254" s="476"/>
      <c r="V254" s="476"/>
      <c r="W254" s="476"/>
      <c r="X254" s="476"/>
      <c r="Y254" s="476"/>
      <c r="Z254" s="476"/>
      <c r="AA254" s="476"/>
      <c r="AB254" s="476"/>
      <c r="AC254" s="476"/>
      <c r="AD254" s="476"/>
      <c r="AE254" s="476"/>
      <c r="AF254" s="476"/>
      <c r="AG254" s="476"/>
      <c r="AH254" s="476"/>
      <c r="AI254" s="476"/>
      <c r="AJ254" s="476"/>
    </row>
    <row r="255" spans="1:36" ht="16.5" customHeight="1">
      <c r="A255" s="909" t="s">
        <v>2484</v>
      </c>
      <c r="B255" s="793"/>
      <c r="C255" s="485"/>
      <c r="D255" s="486">
        <f t="shared" ref="D255:D260" si="40">IF(C255&lt;&gt;0,C255+$E$241,0)</f>
        <v>0</v>
      </c>
      <c r="E255" s="485"/>
      <c r="F255" s="486">
        <f t="shared" ref="F255:F260" si="41">IF(E255&lt;&gt;0,E255+$E$241,0)</f>
        <v>0</v>
      </c>
      <c r="G255" s="485"/>
      <c r="H255" s="486">
        <f t="shared" ref="H255:H260" si="42">IF(G255&lt;&gt;0,G255+$E$241,0)</f>
        <v>0</v>
      </c>
      <c r="I255" s="486">
        <f t="shared" ref="I255:I260" si="43">(D255+F255+H255)/3</f>
        <v>0</v>
      </c>
      <c r="J255" s="17">
        <f t="shared" ref="J255:J260" si="44">I255/$E$244</f>
        <v>0</v>
      </c>
      <c r="K255" s="385"/>
      <c r="L255" s="476"/>
      <c r="M255" s="476"/>
      <c r="N255" s="476"/>
      <c r="O255" s="476"/>
      <c r="P255" s="476"/>
      <c r="Q255" s="476"/>
      <c r="R255" s="476"/>
      <c r="S255" s="476"/>
      <c r="T255" s="476"/>
      <c r="U255" s="476"/>
      <c r="V255" s="476"/>
      <c r="W255" s="476"/>
      <c r="X255" s="476"/>
      <c r="Y255" s="476"/>
      <c r="Z255" s="476"/>
      <c r="AA255" s="476"/>
      <c r="AB255" s="476"/>
      <c r="AC255" s="476"/>
      <c r="AD255" s="476"/>
      <c r="AE255" s="476"/>
      <c r="AF255" s="476"/>
      <c r="AG255" s="476"/>
      <c r="AH255" s="476"/>
      <c r="AI255" s="476"/>
      <c r="AJ255" s="476"/>
    </row>
    <row r="256" spans="1:36" ht="16.5" customHeight="1">
      <c r="A256" s="909" t="s">
        <v>2485</v>
      </c>
      <c r="B256" s="793"/>
      <c r="C256" s="485"/>
      <c r="D256" s="486">
        <f t="shared" si="40"/>
        <v>0</v>
      </c>
      <c r="E256" s="485"/>
      <c r="F256" s="486">
        <f t="shared" si="41"/>
        <v>0</v>
      </c>
      <c r="G256" s="485"/>
      <c r="H256" s="486">
        <f t="shared" si="42"/>
        <v>0</v>
      </c>
      <c r="I256" s="486">
        <f t="shared" si="43"/>
        <v>0</v>
      </c>
      <c r="J256" s="17">
        <f t="shared" si="44"/>
        <v>0</v>
      </c>
      <c r="K256" s="385"/>
      <c r="L256" s="476"/>
      <c r="M256" s="476"/>
      <c r="N256" s="476"/>
      <c r="O256" s="476"/>
      <c r="P256" s="476"/>
      <c r="Q256" s="476"/>
      <c r="R256" s="476"/>
      <c r="S256" s="476"/>
      <c r="T256" s="476"/>
      <c r="U256" s="476"/>
      <c r="V256" s="476"/>
      <c r="W256" s="476"/>
      <c r="X256" s="476"/>
      <c r="Y256" s="476"/>
      <c r="Z256" s="476"/>
      <c r="AA256" s="476"/>
      <c r="AB256" s="476"/>
      <c r="AC256" s="476"/>
      <c r="AD256" s="476"/>
      <c r="AE256" s="476"/>
      <c r="AF256" s="476"/>
      <c r="AG256" s="476"/>
      <c r="AH256" s="476"/>
      <c r="AI256" s="476"/>
      <c r="AJ256" s="476"/>
    </row>
    <row r="257" spans="1:36" ht="16.5" customHeight="1">
      <c r="A257" s="909" t="s">
        <v>2486</v>
      </c>
      <c r="B257" s="793"/>
      <c r="C257" s="485"/>
      <c r="D257" s="486">
        <f t="shared" si="40"/>
        <v>0</v>
      </c>
      <c r="E257" s="485"/>
      <c r="F257" s="486">
        <f t="shared" si="41"/>
        <v>0</v>
      </c>
      <c r="G257" s="485"/>
      <c r="H257" s="486">
        <f t="shared" si="42"/>
        <v>0</v>
      </c>
      <c r="I257" s="486">
        <f t="shared" si="43"/>
        <v>0</v>
      </c>
      <c r="J257" s="17">
        <f t="shared" si="44"/>
        <v>0</v>
      </c>
      <c r="K257" s="385"/>
      <c r="L257" s="476"/>
      <c r="M257" s="476"/>
      <c r="N257" s="476"/>
      <c r="O257" s="476"/>
      <c r="P257" s="476"/>
      <c r="Q257" s="476"/>
      <c r="R257" s="476"/>
      <c r="S257" s="476"/>
      <c r="T257" s="476"/>
      <c r="U257" s="476"/>
      <c r="V257" s="476"/>
      <c r="W257" s="476"/>
      <c r="X257" s="476"/>
      <c r="Y257" s="476"/>
      <c r="Z257" s="476"/>
      <c r="AA257" s="476"/>
      <c r="AB257" s="476"/>
      <c r="AC257" s="476"/>
      <c r="AD257" s="476"/>
      <c r="AE257" s="476"/>
      <c r="AF257" s="476"/>
      <c r="AG257" s="476"/>
      <c r="AH257" s="476"/>
      <c r="AI257" s="476"/>
      <c r="AJ257" s="476"/>
    </row>
    <row r="258" spans="1:36" ht="16.5" customHeight="1">
      <c r="A258" s="909" t="s">
        <v>2487</v>
      </c>
      <c r="B258" s="793"/>
      <c r="C258" s="485"/>
      <c r="D258" s="486">
        <f t="shared" si="40"/>
        <v>0</v>
      </c>
      <c r="E258" s="485"/>
      <c r="F258" s="486">
        <f t="shared" si="41"/>
        <v>0</v>
      </c>
      <c r="G258" s="485"/>
      <c r="H258" s="486">
        <f t="shared" si="42"/>
        <v>0</v>
      </c>
      <c r="I258" s="486">
        <f t="shared" si="43"/>
        <v>0</v>
      </c>
      <c r="J258" s="17">
        <f t="shared" si="44"/>
        <v>0</v>
      </c>
      <c r="K258" s="385"/>
      <c r="L258" s="476"/>
      <c r="M258" s="476"/>
      <c r="N258" s="476"/>
      <c r="O258" s="476"/>
      <c r="P258" s="476"/>
      <c r="Q258" s="476"/>
      <c r="R258" s="476"/>
      <c r="S258" s="476"/>
      <c r="T258" s="476"/>
      <c r="U258" s="476"/>
      <c r="V258" s="476"/>
      <c r="W258" s="476"/>
      <c r="X258" s="476"/>
      <c r="Y258" s="476"/>
      <c r="Z258" s="476"/>
      <c r="AA258" s="476"/>
      <c r="AB258" s="476"/>
      <c r="AC258" s="476"/>
      <c r="AD258" s="476"/>
      <c r="AE258" s="476"/>
      <c r="AF258" s="476"/>
      <c r="AG258" s="476"/>
      <c r="AH258" s="476"/>
      <c r="AI258" s="476"/>
      <c r="AJ258" s="476"/>
    </row>
    <row r="259" spans="1:36" ht="16.5" customHeight="1">
      <c r="A259" s="909" t="s">
        <v>2488</v>
      </c>
      <c r="B259" s="793"/>
      <c r="C259" s="485"/>
      <c r="D259" s="486">
        <f t="shared" si="40"/>
        <v>0</v>
      </c>
      <c r="E259" s="485"/>
      <c r="F259" s="486">
        <f t="shared" si="41"/>
        <v>0</v>
      </c>
      <c r="G259" s="485"/>
      <c r="H259" s="486">
        <f t="shared" si="42"/>
        <v>0</v>
      </c>
      <c r="I259" s="486">
        <f t="shared" si="43"/>
        <v>0</v>
      </c>
      <c r="J259" s="17">
        <f t="shared" si="44"/>
        <v>0</v>
      </c>
      <c r="K259" s="385"/>
      <c r="L259" s="476"/>
      <c r="M259" s="476"/>
      <c r="N259" s="476"/>
      <c r="O259" s="476"/>
      <c r="P259" s="476"/>
      <c r="Q259" s="476"/>
      <c r="R259" s="476"/>
      <c r="S259" s="476"/>
      <c r="T259" s="476"/>
      <c r="U259" s="476"/>
      <c r="V259" s="476"/>
      <c r="W259" s="476"/>
      <c r="X259" s="476"/>
      <c r="Y259" s="476"/>
      <c r="Z259" s="476"/>
      <c r="AA259" s="476"/>
      <c r="AB259" s="476"/>
      <c r="AC259" s="476"/>
      <c r="AD259" s="476"/>
      <c r="AE259" s="476"/>
      <c r="AF259" s="476"/>
      <c r="AG259" s="476"/>
      <c r="AH259" s="476"/>
      <c r="AI259" s="476"/>
      <c r="AJ259" s="476"/>
    </row>
    <row r="260" spans="1:36" ht="16.5" customHeight="1">
      <c r="A260" s="909" t="s">
        <v>2489</v>
      </c>
      <c r="B260" s="793"/>
      <c r="C260" s="485"/>
      <c r="D260" s="486">
        <f t="shared" si="40"/>
        <v>0</v>
      </c>
      <c r="E260" s="485"/>
      <c r="F260" s="486">
        <f t="shared" si="41"/>
        <v>0</v>
      </c>
      <c r="G260" s="485"/>
      <c r="H260" s="486">
        <f t="shared" si="42"/>
        <v>0</v>
      </c>
      <c r="I260" s="486">
        <f t="shared" si="43"/>
        <v>0</v>
      </c>
      <c r="J260" s="17">
        <f t="shared" si="44"/>
        <v>0</v>
      </c>
      <c r="K260" s="385"/>
      <c r="L260" s="476"/>
      <c r="M260" s="476"/>
      <c r="N260" s="476"/>
      <c r="O260" s="476"/>
      <c r="P260" s="476"/>
      <c r="Q260" s="476"/>
      <c r="R260" s="476"/>
      <c r="S260" s="476"/>
      <c r="T260" s="476"/>
      <c r="U260" s="476"/>
      <c r="V260" s="476"/>
      <c r="W260" s="476"/>
      <c r="X260" s="476"/>
      <c r="Y260" s="476"/>
      <c r="Z260" s="476"/>
      <c r="AA260" s="476"/>
      <c r="AB260" s="476"/>
      <c r="AC260" s="476"/>
      <c r="AD260" s="476"/>
      <c r="AE260" s="476"/>
      <c r="AF260" s="476"/>
      <c r="AG260" s="476"/>
      <c r="AH260" s="476"/>
      <c r="AI260" s="476"/>
      <c r="AJ260" s="476"/>
    </row>
    <row r="261" spans="1:36" ht="12.75" customHeight="1">
      <c r="A261" s="894" t="s">
        <v>2490</v>
      </c>
      <c r="B261" s="793"/>
      <c r="C261" s="912">
        <f>SUM(D255:D260)</f>
        <v>0</v>
      </c>
      <c r="D261" s="793"/>
      <c r="E261" s="912">
        <f>SUM(F255:F260)</f>
        <v>0</v>
      </c>
      <c r="F261" s="793"/>
      <c r="G261" s="912">
        <f>SUM(H255:H260)</f>
        <v>0</v>
      </c>
      <c r="H261" s="793"/>
      <c r="I261" s="488">
        <f>SUM(I255:I260)</f>
        <v>0</v>
      </c>
      <c r="J261" s="488"/>
      <c r="K261" s="385"/>
      <c r="L261" s="476"/>
      <c r="M261" s="476"/>
      <c r="N261" s="476"/>
      <c r="O261" s="476"/>
      <c r="P261" s="476"/>
      <c r="Q261" s="476"/>
      <c r="R261" s="476"/>
      <c r="S261" s="476"/>
      <c r="T261" s="476"/>
      <c r="U261" s="476"/>
      <c r="V261" s="476"/>
      <c r="W261" s="476"/>
      <c r="X261" s="476"/>
      <c r="Y261" s="476"/>
      <c r="Z261" s="476"/>
      <c r="AA261" s="476"/>
      <c r="AB261" s="476"/>
      <c r="AC261" s="476"/>
      <c r="AD261" s="476"/>
      <c r="AE261" s="476"/>
      <c r="AF261" s="476"/>
      <c r="AG261" s="476"/>
      <c r="AH261" s="476"/>
      <c r="AI261" s="476"/>
      <c r="AJ261" s="476"/>
    </row>
    <row r="262" spans="1:36" ht="12.75" customHeight="1">
      <c r="A262" s="888" t="s">
        <v>2491</v>
      </c>
      <c r="B262" s="797"/>
      <c r="C262" s="797"/>
      <c r="D262" s="797"/>
      <c r="E262" s="797"/>
      <c r="F262" s="797"/>
      <c r="G262" s="797"/>
      <c r="H262" s="797"/>
      <c r="I262" s="797"/>
      <c r="J262" s="793"/>
      <c r="K262" s="385"/>
      <c r="L262" s="476"/>
      <c r="M262" s="476"/>
      <c r="N262" s="476"/>
      <c r="O262" s="476"/>
      <c r="P262" s="476"/>
      <c r="Q262" s="476"/>
      <c r="R262" s="476"/>
      <c r="S262" s="476"/>
      <c r="T262" s="476"/>
      <c r="U262" s="476"/>
      <c r="V262" s="476"/>
      <c r="W262" s="476"/>
      <c r="X262" s="476"/>
      <c r="Y262" s="476"/>
      <c r="Z262" s="476"/>
      <c r="AA262" s="476"/>
      <c r="AB262" s="476"/>
      <c r="AC262" s="476"/>
      <c r="AD262" s="476"/>
      <c r="AE262" s="476"/>
      <c r="AF262" s="476"/>
      <c r="AG262" s="476"/>
      <c r="AH262" s="476"/>
      <c r="AI262" s="476"/>
      <c r="AJ262" s="476"/>
    </row>
    <row r="263" spans="1:36" ht="53.25" customHeight="1">
      <c r="A263" s="913" t="s">
        <v>2475</v>
      </c>
      <c r="B263" s="793"/>
      <c r="C263" s="913" t="s">
        <v>2492</v>
      </c>
      <c r="D263" s="793"/>
      <c r="E263" s="489" t="s">
        <v>2461</v>
      </c>
      <c r="F263" s="489" t="s">
        <v>2493</v>
      </c>
      <c r="G263" s="490" t="s">
        <v>2494</v>
      </c>
      <c r="H263" s="913" t="s">
        <v>2495</v>
      </c>
      <c r="I263" s="793"/>
      <c r="J263" s="491" t="s">
        <v>2496</v>
      </c>
      <c r="K263" s="491" t="s">
        <v>2517</v>
      </c>
      <c r="L263" s="476"/>
      <c r="M263" s="476"/>
      <c r="N263" s="476"/>
      <c r="O263" s="476"/>
      <c r="P263" s="476"/>
      <c r="Q263" s="476"/>
      <c r="R263" s="476"/>
      <c r="S263" s="476"/>
      <c r="T263" s="476"/>
      <c r="U263" s="476"/>
      <c r="V263" s="476"/>
      <c r="W263" s="476"/>
      <c r="X263" s="476"/>
      <c r="Y263" s="476"/>
      <c r="Z263" s="476"/>
      <c r="AA263" s="476"/>
      <c r="AB263" s="476"/>
      <c r="AC263" s="476"/>
      <c r="AD263" s="476"/>
      <c r="AE263" s="476"/>
      <c r="AF263" s="476"/>
      <c r="AG263" s="476"/>
      <c r="AH263" s="476"/>
      <c r="AI263" s="476"/>
      <c r="AJ263" s="476"/>
    </row>
    <row r="264" spans="1:36" ht="16.5" customHeight="1">
      <c r="A264" s="909" t="s">
        <v>2484</v>
      </c>
      <c r="B264" s="793"/>
      <c r="C264" s="910"/>
      <c r="D264" s="793"/>
      <c r="E264" s="97">
        <f t="shared" ref="E264:E269" si="45">C264/$E$244</f>
        <v>0</v>
      </c>
      <c r="F264" s="492">
        <v>0</v>
      </c>
      <c r="G264" s="493">
        <v>0</v>
      </c>
      <c r="H264" s="911">
        <v>0</v>
      </c>
      <c r="I264" s="793"/>
      <c r="J264" s="494">
        <v>0</v>
      </c>
      <c r="K264" s="410">
        <f t="shared" ref="K264:K269" si="46">SUM(G264:H264)</f>
        <v>0</v>
      </c>
      <c r="L264" s="476"/>
      <c r="M264" s="476"/>
      <c r="N264" s="476"/>
      <c r="O264" s="476"/>
      <c r="P264" s="476"/>
      <c r="Q264" s="476"/>
      <c r="R264" s="476"/>
      <c r="S264" s="476"/>
      <c r="T264" s="476"/>
      <c r="U264" s="476"/>
      <c r="V264" s="476"/>
      <c r="W264" s="476"/>
      <c r="X264" s="476"/>
      <c r="Y264" s="476"/>
      <c r="Z264" s="476"/>
      <c r="AA264" s="476"/>
      <c r="AB264" s="476"/>
      <c r="AC264" s="476"/>
      <c r="AD264" s="476"/>
      <c r="AE264" s="476"/>
      <c r="AF264" s="476"/>
      <c r="AG264" s="476"/>
      <c r="AH264" s="476"/>
      <c r="AI264" s="476"/>
      <c r="AJ264" s="476"/>
    </row>
    <row r="265" spans="1:36" ht="16.5" customHeight="1">
      <c r="A265" s="909" t="s">
        <v>2485</v>
      </c>
      <c r="B265" s="793"/>
      <c r="C265" s="910"/>
      <c r="D265" s="793"/>
      <c r="E265" s="97">
        <f t="shared" si="45"/>
        <v>0</v>
      </c>
      <c r="F265" s="492">
        <v>0</v>
      </c>
      <c r="G265" s="493">
        <v>0</v>
      </c>
      <c r="H265" s="911">
        <v>0</v>
      </c>
      <c r="I265" s="793"/>
      <c r="J265" s="494">
        <v>0</v>
      </c>
      <c r="K265" s="410">
        <f t="shared" si="46"/>
        <v>0</v>
      </c>
      <c r="L265" s="476"/>
      <c r="M265" s="476"/>
      <c r="N265" s="476"/>
      <c r="O265" s="476"/>
      <c r="P265" s="476"/>
      <c r="Q265" s="476"/>
      <c r="R265" s="476"/>
      <c r="S265" s="476"/>
      <c r="T265" s="476"/>
      <c r="U265" s="476"/>
      <c r="V265" s="476"/>
      <c r="W265" s="476"/>
      <c r="X265" s="476"/>
      <c r="Y265" s="476"/>
      <c r="Z265" s="476"/>
      <c r="AA265" s="476"/>
      <c r="AB265" s="476"/>
      <c r="AC265" s="476"/>
      <c r="AD265" s="476"/>
      <c r="AE265" s="476"/>
      <c r="AF265" s="476"/>
      <c r="AG265" s="476"/>
      <c r="AH265" s="476"/>
      <c r="AI265" s="476"/>
      <c r="AJ265" s="476"/>
    </row>
    <row r="266" spans="1:36" ht="16.5" customHeight="1">
      <c r="A266" s="909" t="s">
        <v>2486</v>
      </c>
      <c r="B266" s="793"/>
      <c r="C266" s="910"/>
      <c r="D266" s="793"/>
      <c r="E266" s="97">
        <f t="shared" si="45"/>
        <v>0</v>
      </c>
      <c r="F266" s="492">
        <v>0</v>
      </c>
      <c r="G266" s="493">
        <v>0</v>
      </c>
      <c r="H266" s="911">
        <v>0</v>
      </c>
      <c r="I266" s="793"/>
      <c r="J266" s="494">
        <v>0</v>
      </c>
      <c r="K266" s="410">
        <f t="shared" si="46"/>
        <v>0</v>
      </c>
      <c r="L266" s="476"/>
      <c r="M266" s="476"/>
      <c r="N266" s="476"/>
      <c r="O266" s="476"/>
      <c r="P266" s="476"/>
      <c r="Q266" s="476"/>
      <c r="R266" s="476"/>
      <c r="S266" s="476"/>
      <c r="T266" s="476"/>
      <c r="U266" s="476"/>
      <c r="V266" s="476"/>
      <c r="W266" s="476"/>
      <c r="X266" s="476"/>
      <c r="Y266" s="476"/>
      <c r="Z266" s="476"/>
      <c r="AA266" s="476"/>
      <c r="AB266" s="476"/>
      <c r="AC266" s="476"/>
      <c r="AD266" s="476"/>
      <c r="AE266" s="476"/>
      <c r="AF266" s="476"/>
      <c r="AG266" s="476"/>
      <c r="AH266" s="476"/>
      <c r="AI266" s="476"/>
      <c r="AJ266" s="476"/>
    </row>
    <row r="267" spans="1:36" ht="16.5" customHeight="1">
      <c r="A267" s="909" t="s">
        <v>2487</v>
      </c>
      <c r="B267" s="793"/>
      <c r="C267" s="910"/>
      <c r="D267" s="793"/>
      <c r="E267" s="97">
        <f t="shared" si="45"/>
        <v>0</v>
      </c>
      <c r="F267" s="492">
        <v>0</v>
      </c>
      <c r="G267" s="493">
        <v>0</v>
      </c>
      <c r="H267" s="911">
        <v>0</v>
      </c>
      <c r="I267" s="793"/>
      <c r="J267" s="494">
        <v>0</v>
      </c>
      <c r="K267" s="410">
        <f t="shared" si="46"/>
        <v>0</v>
      </c>
      <c r="L267" s="476"/>
      <c r="M267" s="476"/>
      <c r="N267" s="476"/>
      <c r="O267" s="476"/>
      <c r="P267" s="476"/>
      <c r="Q267" s="476"/>
      <c r="R267" s="476"/>
      <c r="S267" s="476"/>
      <c r="T267" s="476"/>
      <c r="U267" s="476"/>
      <c r="V267" s="476"/>
      <c r="W267" s="476"/>
      <c r="X267" s="476"/>
      <c r="Y267" s="476"/>
      <c r="Z267" s="476"/>
      <c r="AA267" s="476"/>
      <c r="AB267" s="476"/>
      <c r="AC267" s="476"/>
      <c r="AD267" s="476"/>
      <c r="AE267" s="476"/>
      <c r="AF267" s="476"/>
      <c r="AG267" s="476"/>
      <c r="AH267" s="476"/>
      <c r="AI267" s="476"/>
      <c r="AJ267" s="476"/>
    </row>
    <row r="268" spans="1:36" ht="16.5" customHeight="1">
      <c r="A268" s="909" t="s">
        <v>2488</v>
      </c>
      <c r="B268" s="793"/>
      <c r="C268" s="910"/>
      <c r="D268" s="793"/>
      <c r="E268" s="97">
        <f t="shared" si="45"/>
        <v>0</v>
      </c>
      <c r="F268" s="492">
        <v>0</v>
      </c>
      <c r="G268" s="493">
        <v>0</v>
      </c>
      <c r="H268" s="911">
        <v>0</v>
      </c>
      <c r="I268" s="793"/>
      <c r="J268" s="494">
        <v>0</v>
      </c>
      <c r="K268" s="410">
        <f t="shared" si="46"/>
        <v>0</v>
      </c>
      <c r="L268" s="476"/>
      <c r="M268" s="476"/>
      <c r="N268" s="476"/>
      <c r="O268" s="476"/>
      <c r="P268" s="476"/>
      <c r="Q268" s="476"/>
      <c r="R268" s="476"/>
      <c r="S268" s="476"/>
      <c r="T268" s="476"/>
      <c r="U268" s="476"/>
      <c r="V268" s="476"/>
      <c r="W268" s="476"/>
      <c r="X268" s="476"/>
      <c r="Y268" s="476"/>
      <c r="Z268" s="476"/>
      <c r="AA268" s="476"/>
      <c r="AB268" s="476"/>
      <c r="AC268" s="476"/>
      <c r="AD268" s="476"/>
      <c r="AE268" s="476"/>
      <c r="AF268" s="476"/>
      <c r="AG268" s="476"/>
      <c r="AH268" s="476"/>
      <c r="AI268" s="476"/>
      <c r="AJ268" s="476"/>
    </row>
    <row r="269" spans="1:36" ht="16.5" customHeight="1">
      <c r="A269" s="909" t="s">
        <v>2489</v>
      </c>
      <c r="B269" s="793"/>
      <c r="C269" s="910"/>
      <c r="D269" s="793"/>
      <c r="E269" s="97">
        <f t="shared" si="45"/>
        <v>0</v>
      </c>
      <c r="F269" s="492">
        <v>0</v>
      </c>
      <c r="G269" s="493">
        <v>0</v>
      </c>
      <c r="H269" s="911">
        <v>0</v>
      </c>
      <c r="I269" s="793"/>
      <c r="J269" s="494">
        <v>0</v>
      </c>
      <c r="K269" s="410">
        <f t="shared" si="46"/>
        <v>0</v>
      </c>
      <c r="L269" s="476"/>
      <c r="M269" s="476"/>
      <c r="N269" s="476"/>
      <c r="O269" s="476"/>
      <c r="P269" s="476"/>
      <c r="Q269" s="476"/>
      <c r="R269" s="476"/>
      <c r="S269" s="476"/>
      <c r="T269" s="476"/>
      <c r="U269" s="476"/>
      <c r="V269" s="476"/>
      <c r="W269" s="476"/>
      <c r="X269" s="476"/>
      <c r="Y269" s="476"/>
      <c r="Z269" s="476"/>
      <c r="AA269" s="476"/>
      <c r="AB269" s="476"/>
      <c r="AC269" s="476"/>
      <c r="AD269" s="476"/>
      <c r="AE269" s="476"/>
      <c r="AF269" s="476"/>
      <c r="AG269" s="476"/>
      <c r="AH269" s="476"/>
      <c r="AI269" s="476"/>
      <c r="AJ269" s="476"/>
    </row>
    <row r="270" spans="1:36" ht="14.25" customHeight="1">
      <c r="A270" s="894" t="s">
        <v>2490</v>
      </c>
      <c r="B270" s="793"/>
      <c r="C270" s="912">
        <f>SUM(C264:C269)</f>
        <v>0</v>
      </c>
      <c r="D270" s="793"/>
      <c r="E270" s="39" t="s">
        <v>2499</v>
      </c>
      <c r="F270" s="495">
        <f t="shared" ref="F270:H270" si="47">SUM(F264:F269)</f>
        <v>0</v>
      </c>
      <c r="G270" s="495">
        <f t="shared" si="47"/>
        <v>0</v>
      </c>
      <c r="H270" s="914">
        <f t="shared" si="47"/>
        <v>0</v>
      </c>
      <c r="I270" s="793"/>
      <c r="J270" s="495">
        <f t="shared" ref="J270:K270" si="48">SUM(J264:J269)</f>
        <v>0</v>
      </c>
      <c r="K270" s="496">
        <f t="shared" si="48"/>
        <v>0</v>
      </c>
      <c r="L270" s="476"/>
      <c r="M270" s="476"/>
      <c r="N270" s="476"/>
      <c r="O270" s="476"/>
      <c r="P270" s="476"/>
      <c r="Q270" s="476"/>
      <c r="R270" s="476"/>
      <c r="S270" s="476"/>
      <c r="T270" s="476"/>
      <c r="U270" s="476"/>
      <c r="V270" s="476"/>
      <c r="W270" s="476"/>
      <c r="X270" s="476"/>
      <c r="Y270" s="476"/>
      <c r="Z270" s="476"/>
      <c r="AA270" s="476"/>
      <c r="AB270" s="476"/>
      <c r="AC270" s="476"/>
      <c r="AD270" s="476"/>
      <c r="AE270" s="476"/>
      <c r="AF270" s="476"/>
      <c r="AG270" s="476"/>
      <c r="AH270" s="476"/>
      <c r="AI270" s="476"/>
      <c r="AJ270" s="476"/>
    </row>
    <row r="271" spans="1:36" ht="12.75" customHeight="1">
      <c r="A271" s="894" t="s">
        <v>2500</v>
      </c>
      <c r="B271" s="793"/>
      <c r="C271" s="915" t="e">
        <f>(E241-E247)/E241</f>
        <v>#DIV/0!</v>
      </c>
      <c r="D271" s="797"/>
      <c r="E271" s="797"/>
      <c r="F271" s="797"/>
      <c r="G271" s="797"/>
      <c r="H271" s="797"/>
      <c r="I271" s="797"/>
      <c r="J271" s="793"/>
      <c r="K271" s="385"/>
      <c r="L271" s="476"/>
      <c r="M271" s="476"/>
      <c r="N271" s="476"/>
      <c r="O271" s="476"/>
      <c r="P271" s="476"/>
      <c r="Q271" s="476"/>
      <c r="R271" s="476"/>
      <c r="S271" s="476"/>
      <c r="T271" s="476"/>
      <c r="U271" s="476"/>
      <c r="V271" s="476"/>
      <c r="W271" s="476"/>
      <c r="X271" s="476"/>
      <c r="Y271" s="476"/>
      <c r="Z271" s="476"/>
      <c r="AA271" s="476"/>
      <c r="AB271" s="476"/>
      <c r="AC271" s="476"/>
      <c r="AD271" s="476"/>
      <c r="AE271" s="476"/>
      <c r="AF271" s="476"/>
      <c r="AG271" s="476"/>
      <c r="AH271" s="476"/>
      <c r="AI271" s="476"/>
      <c r="AJ271" s="476"/>
    </row>
    <row r="272" spans="1:36" ht="12.75" customHeight="1">
      <c r="A272" s="894" t="s">
        <v>2501</v>
      </c>
      <c r="B272" s="793"/>
      <c r="C272" s="915" t="e">
        <f>E248/E241</f>
        <v>#DIV/0!</v>
      </c>
      <c r="D272" s="797"/>
      <c r="E272" s="797"/>
      <c r="F272" s="797"/>
      <c r="G272" s="797"/>
      <c r="H272" s="797"/>
      <c r="I272" s="797"/>
      <c r="J272" s="793"/>
      <c r="K272" s="385"/>
      <c r="L272" s="476"/>
      <c r="M272" s="476"/>
      <c r="N272" s="476"/>
      <c r="O272" s="476"/>
      <c r="P272" s="476"/>
      <c r="Q272" s="476"/>
      <c r="R272" s="476"/>
      <c r="S272" s="476"/>
      <c r="T272" s="476"/>
      <c r="U272" s="476"/>
      <c r="V272" s="476"/>
      <c r="W272" s="476"/>
      <c r="X272" s="476"/>
      <c r="Y272" s="476"/>
      <c r="Z272" s="476"/>
      <c r="AA272" s="476"/>
      <c r="AB272" s="476"/>
      <c r="AC272" s="476"/>
      <c r="AD272" s="476"/>
      <c r="AE272" s="476"/>
      <c r="AF272" s="476"/>
      <c r="AG272" s="476"/>
      <c r="AH272" s="476"/>
      <c r="AI272" s="476"/>
      <c r="AJ272" s="476"/>
    </row>
    <row r="273" spans="1:36" ht="12.75" customHeight="1">
      <c r="A273" s="932" t="s">
        <v>446</v>
      </c>
      <c r="B273" s="793"/>
      <c r="C273" s="933" t="e">
        <f>C270*2/(PLBS!C4*100000)</f>
        <v>#DIV/0!</v>
      </c>
      <c r="D273" s="797"/>
      <c r="E273" s="797"/>
      <c r="F273" s="797"/>
      <c r="G273" s="797"/>
      <c r="H273" s="797"/>
      <c r="I273" s="797"/>
      <c r="J273" s="793"/>
      <c r="K273" s="385"/>
      <c r="L273" s="476"/>
      <c r="M273" s="476"/>
      <c r="N273" s="476"/>
      <c r="O273" s="476"/>
      <c r="P273" s="476"/>
      <c r="Q273" s="476"/>
      <c r="R273" s="476"/>
      <c r="S273" s="476"/>
      <c r="T273" s="476"/>
      <c r="U273" s="476"/>
      <c r="V273" s="476"/>
      <c r="W273" s="476"/>
      <c r="X273" s="476"/>
      <c r="Y273" s="476"/>
      <c r="Z273" s="476"/>
      <c r="AA273" s="476"/>
      <c r="AB273" s="476"/>
      <c r="AC273" s="476"/>
      <c r="AD273" s="476"/>
      <c r="AE273" s="476"/>
      <c r="AF273" s="476"/>
      <c r="AG273" s="476"/>
      <c r="AH273" s="476"/>
      <c r="AI273" s="476"/>
      <c r="AJ273" s="476"/>
    </row>
    <row r="274" spans="1:36" ht="12.75" customHeight="1">
      <c r="A274" s="932" t="s">
        <v>2502</v>
      </c>
      <c r="B274" s="793"/>
      <c r="C274" s="933" t="e">
        <f>F270/H270</f>
        <v>#DIV/0!</v>
      </c>
      <c r="D274" s="797"/>
      <c r="E274" s="797"/>
      <c r="F274" s="797"/>
      <c r="G274" s="797"/>
      <c r="H274" s="797"/>
      <c r="I274" s="797"/>
      <c r="J274" s="793"/>
      <c r="K274" s="476"/>
      <c r="L274" s="476"/>
      <c r="M274" s="476"/>
      <c r="N274" s="476"/>
      <c r="O274" s="476"/>
      <c r="P274" s="476"/>
      <c r="Q274" s="476"/>
      <c r="R274" s="476"/>
      <c r="S274" s="476"/>
      <c r="T274" s="476"/>
      <c r="U274" s="476"/>
      <c r="V274" s="476"/>
      <c r="W274" s="476"/>
      <c r="X274" s="476"/>
      <c r="Y274" s="476"/>
      <c r="Z274" s="476"/>
      <c r="AA274" s="476"/>
      <c r="AB274" s="476"/>
      <c r="AC274" s="476"/>
      <c r="AD274" s="476"/>
      <c r="AE274" s="476"/>
      <c r="AF274" s="476"/>
      <c r="AG274" s="476"/>
      <c r="AH274" s="476"/>
      <c r="AI274" s="476"/>
      <c r="AJ274" s="476"/>
    </row>
    <row r="275" spans="1:36" ht="12.75" customHeight="1">
      <c r="A275" s="476"/>
      <c r="B275" s="476"/>
      <c r="C275" s="476"/>
      <c r="D275" s="476"/>
      <c r="E275" s="476"/>
      <c r="F275" s="476"/>
      <c r="G275" s="476"/>
      <c r="H275" s="476"/>
      <c r="I275" s="476"/>
      <c r="J275" s="476"/>
      <c r="K275" s="476"/>
      <c r="L275" s="476"/>
      <c r="M275" s="476"/>
      <c r="N275" s="476"/>
      <c r="O275" s="476"/>
      <c r="P275" s="476"/>
      <c r="Q275" s="476"/>
      <c r="R275" s="476"/>
      <c r="S275" s="476"/>
      <c r="T275" s="476"/>
      <c r="U275" s="476"/>
      <c r="V275" s="476"/>
      <c r="W275" s="476"/>
      <c r="X275" s="476"/>
      <c r="Y275" s="476"/>
      <c r="Z275" s="476"/>
      <c r="AA275" s="476"/>
      <c r="AB275" s="476"/>
      <c r="AC275" s="476"/>
      <c r="AD275" s="476"/>
      <c r="AE275" s="476"/>
      <c r="AF275" s="476"/>
      <c r="AG275" s="476"/>
      <c r="AH275" s="476"/>
      <c r="AI275" s="476"/>
      <c r="AJ275" s="476"/>
    </row>
    <row r="276" spans="1:36" ht="12.75" customHeight="1">
      <c r="A276" s="476"/>
      <c r="B276" s="476"/>
      <c r="C276" s="476"/>
      <c r="D276" s="476"/>
      <c r="E276" s="476"/>
      <c r="F276" s="476"/>
      <c r="G276" s="476"/>
      <c r="H276" s="476"/>
      <c r="I276" s="476"/>
      <c r="J276" s="476"/>
      <c r="K276" s="476"/>
      <c r="L276" s="476"/>
      <c r="M276" s="476"/>
      <c r="N276" s="476"/>
      <c r="O276" s="476"/>
      <c r="P276" s="476"/>
      <c r="Q276" s="476"/>
      <c r="R276" s="476"/>
      <c r="S276" s="476"/>
      <c r="T276" s="476"/>
      <c r="U276" s="476"/>
      <c r="V276" s="476"/>
      <c r="W276" s="476"/>
      <c r="X276" s="476"/>
      <c r="Y276" s="476"/>
      <c r="Z276" s="476"/>
      <c r="AA276" s="476"/>
      <c r="AB276" s="476"/>
      <c r="AC276" s="476"/>
      <c r="AD276" s="476"/>
      <c r="AE276" s="476"/>
      <c r="AF276" s="476"/>
      <c r="AG276" s="476"/>
      <c r="AH276" s="476"/>
      <c r="AI276" s="476"/>
      <c r="AJ276" s="476"/>
    </row>
    <row r="277" spans="1:36" ht="12.75" customHeight="1">
      <c r="A277" s="476"/>
      <c r="B277" s="930"/>
      <c r="C277" s="934" t="s">
        <v>2503</v>
      </c>
      <c r="D277" s="797"/>
      <c r="E277" s="935"/>
      <c r="F277" s="497" t="str">
        <f>CONCATENATE(E238," ","with")</f>
        <v xml:space="preserve"> with</v>
      </c>
      <c r="G277" s="497">
        <f>E236</f>
        <v>0</v>
      </c>
      <c r="H277" s="498"/>
      <c r="I277" s="476"/>
      <c r="J277" s="476"/>
      <c r="K277" s="476"/>
      <c r="L277" s="476"/>
      <c r="M277" s="476"/>
      <c r="N277" s="476"/>
      <c r="O277" s="476"/>
      <c r="P277" s="476"/>
      <c r="Q277" s="476"/>
      <c r="R277" s="476"/>
      <c r="S277" s="476"/>
      <c r="T277" s="476"/>
      <c r="U277" s="476"/>
      <c r="V277" s="476"/>
      <c r="W277" s="476"/>
      <c r="X277" s="476"/>
      <c r="Y277" s="476"/>
      <c r="Z277" s="476"/>
      <c r="AA277" s="476"/>
      <c r="AB277" s="476"/>
      <c r="AC277" s="476"/>
      <c r="AD277" s="476"/>
      <c r="AE277" s="476"/>
      <c r="AF277" s="476"/>
      <c r="AG277" s="476"/>
      <c r="AH277" s="476"/>
      <c r="AI277" s="476"/>
      <c r="AJ277" s="476"/>
    </row>
    <row r="278" spans="1:36" ht="12.75" customHeight="1">
      <c r="A278" s="476"/>
      <c r="B278" s="805"/>
      <c r="C278" s="934" t="s">
        <v>2455</v>
      </c>
      <c r="D278" s="797"/>
      <c r="E278" s="793"/>
      <c r="F278" s="499">
        <f>E240</f>
        <v>0</v>
      </c>
      <c r="G278" s="499"/>
      <c r="H278" s="499"/>
      <c r="I278" s="476"/>
      <c r="J278" s="476"/>
      <c r="K278" s="476"/>
      <c r="L278" s="476"/>
      <c r="M278" s="476"/>
      <c r="N278" s="476"/>
      <c r="O278" s="476"/>
      <c r="P278" s="476"/>
      <c r="Q278" s="476"/>
      <c r="R278" s="476"/>
      <c r="S278" s="476"/>
      <c r="T278" s="476"/>
      <c r="U278" s="476"/>
      <c r="V278" s="476"/>
      <c r="W278" s="476"/>
      <c r="X278" s="476"/>
      <c r="Y278" s="476"/>
      <c r="Z278" s="476"/>
      <c r="AA278" s="476"/>
      <c r="AB278" s="476"/>
      <c r="AC278" s="476"/>
      <c r="AD278" s="476"/>
      <c r="AE278" s="476"/>
      <c r="AF278" s="476"/>
      <c r="AG278" s="476"/>
      <c r="AH278" s="476"/>
      <c r="AI278" s="476"/>
      <c r="AJ278" s="476"/>
    </row>
    <row r="279" spans="1:36" ht="12.75" customHeight="1">
      <c r="A279" s="476"/>
      <c r="B279" s="805"/>
      <c r="C279" s="934" t="s">
        <v>2504</v>
      </c>
      <c r="D279" s="797"/>
      <c r="E279" s="793"/>
      <c r="F279" s="500">
        <f>E239</f>
        <v>0</v>
      </c>
      <c r="G279" s="499"/>
      <c r="H279" s="499"/>
      <c r="I279" s="476"/>
      <c r="J279" s="476"/>
      <c r="K279" s="476"/>
      <c r="L279" s="476"/>
      <c r="M279" s="476"/>
      <c r="N279" s="476"/>
      <c r="O279" s="476"/>
      <c r="P279" s="476"/>
      <c r="Q279" s="476"/>
      <c r="R279" s="476"/>
      <c r="S279" s="476"/>
      <c r="T279" s="476"/>
      <c r="U279" s="476"/>
      <c r="V279" s="476"/>
      <c r="W279" s="476"/>
      <c r="X279" s="476"/>
      <c r="Y279" s="476"/>
      <c r="Z279" s="476"/>
      <c r="AA279" s="476"/>
      <c r="AB279" s="476"/>
      <c r="AC279" s="476"/>
      <c r="AD279" s="476"/>
      <c r="AE279" s="476"/>
      <c r="AF279" s="476"/>
      <c r="AG279" s="476"/>
      <c r="AH279" s="476"/>
      <c r="AI279" s="476"/>
      <c r="AJ279" s="476"/>
    </row>
    <row r="280" spans="1:36" ht="12.75" customHeight="1">
      <c r="A280" s="476"/>
      <c r="B280" s="805"/>
      <c r="C280" s="934" t="s">
        <v>2505</v>
      </c>
      <c r="D280" s="797"/>
      <c r="E280" s="793"/>
      <c r="F280" s="501">
        <f>E241/100000</f>
        <v>0</v>
      </c>
      <c r="G280" s="499" t="s">
        <v>2506</v>
      </c>
      <c r="H280" s="499"/>
      <c r="I280" s="476"/>
      <c r="J280" s="476"/>
      <c r="K280" s="476"/>
      <c r="L280" s="476"/>
      <c r="M280" s="476"/>
      <c r="N280" s="476"/>
      <c r="O280" s="476"/>
      <c r="P280" s="476"/>
      <c r="Q280" s="476"/>
      <c r="R280" s="476"/>
      <c r="S280" s="476"/>
      <c r="T280" s="476"/>
      <c r="U280" s="476"/>
      <c r="V280" s="476"/>
      <c r="W280" s="476"/>
      <c r="X280" s="476"/>
      <c r="Y280" s="476"/>
      <c r="Z280" s="476"/>
      <c r="AA280" s="476"/>
      <c r="AB280" s="476"/>
      <c r="AC280" s="476"/>
      <c r="AD280" s="476"/>
      <c r="AE280" s="476"/>
      <c r="AF280" s="476"/>
      <c r="AG280" s="476"/>
      <c r="AH280" s="476"/>
      <c r="AI280" s="476"/>
      <c r="AJ280" s="476"/>
    </row>
    <row r="281" spans="1:36" ht="12.75" customHeight="1">
      <c r="A281" s="476"/>
      <c r="B281" s="805"/>
      <c r="C281" s="502"/>
      <c r="D281" s="499"/>
      <c r="E281" s="499"/>
      <c r="F281" s="503"/>
      <c r="G281" s="499"/>
      <c r="H281" s="499"/>
      <c r="I281" s="476"/>
      <c r="J281" s="476"/>
      <c r="K281" s="476"/>
      <c r="L281" s="476"/>
      <c r="M281" s="476"/>
      <c r="N281" s="476"/>
      <c r="O281" s="476"/>
      <c r="P281" s="476"/>
      <c r="Q281" s="476"/>
      <c r="R281" s="476"/>
      <c r="S281" s="476"/>
      <c r="T281" s="476"/>
      <c r="U281" s="476"/>
      <c r="V281" s="476"/>
      <c r="W281" s="476"/>
      <c r="X281" s="476"/>
      <c r="Y281" s="476"/>
      <c r="Z281" s="476"/>
      <c r="AA281" s="476"/>
      <c r="AB281" s="476"/>
      <c r="AC281" s="476"/>
      <c r="AD281" s="476"/>
      <c r="AE281" s="476"/>
      <c r="AF281" s="476"/>
      <c r="AG281" s="476"/>
      <c r="AH281" s="476"/>
      <c r="AI281" s="476"/>
      <c r="AJ281" s="476"/>
    </row>
    <row r="282" spans="1:36" ht="12.75" customHeight="1">
      <c r="A282" s="476"/>
      <c r="B282" s="803"/>
      <c r="C282" s="504" t="str">
        <f>A255</f>
        <v>JUN-18</v>
      </c>
      <c r="D282" s="505" t="str">
        <f>A256</f>
        <v>JUL-18</v>
      </c>
      <c r="E282" s="504" t="str">
        <f>A257</f>
        <v>AUG-18</v>
      </c>
      <c r="F282" s="505" t="str">
        <f>A258</f>
        <v>SEP-18</v>
      </c>
      <c r="G282" s="505" t="str">
        <f>A259</f>
        <v>OCT-18</v>
      </c>
      <c r="H282" s="505" t="str">
        <f>A260</f>
        <v>NOV-18</v>
      </c>
      <c r="I282" s="476"/>
      <c r="J282" s="476"/>
      <c r="K282" s="476"/>
      <c r="L282" s="476"/>
      <c r="M282" s="476"/>
      <c r="N282" s="476"/>
      <c r="O282" s="476"/>
      <c r="P282" s="476"/>
      <c r="Q282" s="476"/>
      <c r="R282" s="476"/>
      <c r="S282" s="476"/>
      <c r="T282" s="476"/>
      <c r="U282" s="476"/>
      <c r="V282" s="476"/>
      <c r="W282" s="476"/>
      <c r="X282" s="476"/>
      <c r="Y282" s="476"/>
      <c r="Z282" s="476"/>
      <c r="AA282" s="476"/>
      <c r="AB282" s="476"/>
      <c r="AC282" s="476"/>
      <c r="AD282" s="476"/>
      <c r="AE282" s="476"/>
      <c r="AF282" s="476"/>
      <c r="AG282" s="476"/>
      <c r="AH282" s="476"/>
      <c r="AI282" s="476"/>
      <c r="AJ282" s="476"/>
    </row>
    <row r="283" spans="1:36" ht="12.75" customHeight="1">
      <c r="A283" s="476"/>
      <c r="B283" s="508" t="s">
        <v>2507</v>
      </c>
      <c r="C283" s="507">
        <f>J255</f>
        <v>0</v>
      </c>
      <c r="D283" s="507">
        <f>J256</f>
        <v>0</v>
      </c>
      <c r="E283" s="507">
        <f>J257</f>
        <v>0</v>
      </c>
      <c r="F283" s="507">
        <f>J258</f>
        <v>0</v>
      </c>
      <c r="G283" s="507">
        <f>J259</f>
        <v>0</v>
      </c>
      <c r="H283" s="507">
        <f>J260</f>
        <v>0</v>
      </c>
      <c r="I283" s="476"/>
      <c r="J283" s="476"/>
      <c r="K283" s="476"/>
      <c r="L283" s="476"/>
      <c r="M283" s="476"/>
      <c r="N283" s="476"/>
      <c r="O283" s="476"/>
      <c r="P283" s="476"/>
      <c r="Q283" s="476"/>
      <c r="R283" s="476"/>
      <c r="S283" s="476"/>
      <c r="T283" s="476"/>
      <c r="U283" s="476"/>
      <c r="V283" s="476"/>
      <c r="W283" s="476"/>
      <c r="X283" s="476"/>
      <c r="Y283" s="476"/>
      <c r="Z283" s="476"/>
      <c r="AA283" s="476"/>
      <c r="AB283" s="476"/>
      <c r="AC283" s="476"/>
      <c r="AD283" s="476"/>
      <c r="AE283" s="476"/>
      <c r="AF283" s="476"/>
      <c r="AG283" s="476"/>
      <c r="AH283" s="476"/>
      <c r="AI283" s="476"/>
      <c r="AJ283" s="476"/>
    </row>
    <row r="284" spans="1:36" ht="12.75" customHeight="1">
      <c r="A284" s="476"/>
      <c r="B284" s="508" t="s">
        <v>2508</v>
      </c>
      <c r="C284" s="509">
        <f>G264</f>
        <v>0</v>
      </c>
      <c r="D284" s="509">
        <f>G265</f>
        <v>0</v>
      </c>
      <c r="E284" s="509">
        <f>G266</f>
        <v>0</v>
      </c>
      <c r="F284" s="509">
        <f>G267</f>
        <v>0</v>
      </c>
      <c r="G284" s="509">
        <f>G268</f>
        <v>0</v>
      </c>
      <c r="H284" s="509">
        <f>G269</f>
        <v>0</v>
      </c>
      <c r="I284" s="476"/>
      <c r="J284" s="476"/>
      <c r="K284" s="476"/>
      <c r="L284" s="476"/>
      <c r="M284" s="476"/>
      <c r="N284" s="476"/>
      <c r="O284" s="476"/>
      <c r="P284" s="476"/>
      <c r="Q284" s="476"/>
      <c r="R284" s="476"/>
      <c r="S284" s="476"/>
      <c r="T284" s="476"/>
      <c r="U284" s="476"/>
      <c r="V284" s="476"/>
      <c r="W284" s="476"/>
      <c r="X284" s="476"/>
      <c r="Y284" s="476"/>
      <c r="Z284" s="476"/>
      <c r="AA284" s="476"/>
      <c r="AB284" s="476"/>
      <c r="AC284" s="476"/>
      <c r="AD284" s="476"/>
      <c r="AE284" s="476"/>
      <c r="AF284" s="476"/>
      <c r="AG284" s="476"/>
      <c r="AH284" s="476"/>
      <c r="AI284" s="476"/>
      <c r="AJ284" s="476"/>
    </row>
    <row r="285" spans="1:36" ht="12.75" customHeight="1">
      <c r="A285" s="476"/>
      <c r="B285" s="508" t="s">
        <v>2509</v>
      </c>
      <c r="C285" s="509">
        <f>F264</f>
        <v>0</v>
      </c>
      <c r="D285" s="509">
        <f>F265</f>
        <v>0</v>
      </c>
      <c r="E285" s="509">
        <f>F266</f>
        <v>0</v>
      </c>
      <c r="F285" s="509">
        <f>F267</f>
        <v>0</v>
      </c>
      <c r="G285" s="509">
        <f>F268</f>
        <v>0</v>
      </c>
      <c r="H285" s="509">
        <f>F269</f>
        <v>0</v>
      </c>
      <c r="I285" s="476"/>
      <c r="J285" s="476"/>
      <c r="K285" s="476"/>
      <c r="L285" s="476"/>
      <c r="M285" s="476"/>
      <c r="N285" s="476"/>
      <c r="O285" s="476"/>
      <c r="P285" s="476"/>
      <c r="Q285" s="476"/>
      <c r="R285" s="476"/>
      <c r="S285" s="476"/>
      <c r="T285" s="476"/>
      <c r="U285" s="476"/>
      <c r="V285" s="476"/>
      <c r="W285" s="476"/>
      <c r="X285" s="476"/>
      <c r="Y285" s="476"/>
      <c r="Z285" s="476"/>
      <c r="AA285" s="476"/>
      <c r="AB285" s="476"/>
      <c r="AC285" s="476"/>
      <c r="AD285" s="476"/>
      <c r="AE285" s="476"/>
      <c r="AF285" s="476"/>
      <c r="AG285" s="476"/>
      <c r="AH285" s="476"/>
      <c r="AI285" s="476"/>
      <c r="AJ285" s="476"/>
    </row>
    <row r="286" spans="1:36" ht="12.75" customHeight="1">
      <c r="A286" s="476"/>
      <c r="B286" s="508" t="s">
        <v>2510</v>
      </c>
      <c r="C286" s="509">
        <f>J264</f>
        <v>0</v>
      </c>
      <c r="D286" s="509">
        <f>J265</f>
        <v>0</v>
      </c>
      <c r="E286" s="509">
        <f>J266</f>
        <v>0</v>
      </c>
      <c r="F286" s="509">
        <f>J267</f>
        <v>0</v>
      </c>
      <c r="G286" s="509">
        <f>J268</f>
        <v>0</v>
      </c>
      <c r="H286" s="509">
        <f>J269</f>
        <v>0</v>
      </c>
      <c r="I286" s="476"/>
      <c r="J286" s="476"/>
      <c r="K286" s="476"/>
      <c r="L286" s="476"/>
      <c r="M286" s="476"/>
      <c r="N286" s="476"/>
      <c r="O286" s="476"/>
      <c r="P286" s="476"/>
      <c r="Q286" s="476"/>
      <c r="R286" s="476"/>
      <c r="S286" s="476"/>
      <c r="T286" s="476"/>
      <c r="U286" s="476"/>
      <c r="V286" s="476"/>
      <c r="W286" s="476"/>
      <c r="X286" s="476"/>
      <c r="Y286" s="476"/>
      <c r="Z286" s="476"/>
      <c r="AA286" s="476"/>
      <c r="AB286" s="476"/>
      <c r="AC286" s="476"/>
      <c r="AD286" s="476"/>
      <c r="AE286" s="476"/>
      <c r="AF286" s="476"/>
      <c r="AG286" s="476"/>
      <c r="AH286" s="476"/>
      <c r="AI286" s="476"/>
      <c r="AJ286" s="476"/>
    </row>
    <row r="287" spans="1:36" ht="12.75" customHeight="1">
      <c r="A287" s="476"/>
      <c r="B287" s="508" t="s">
        <v>2511</v>
      </c>
      <c r="C287" s="938" t="e">
        <f>C271</f>
        <v>#DIV/0!</v>
      </c>
      <c r="D287" s="797"/>
      <c r="E287" s="797"/>
      <c r="F287" s="797"/>
      <c r="G287" s="797"/>
      <c r="H287" s="793"/>
      <c r="I287" s="476"/>
      <c r="J287" s="476"/>
      <c r="K287" s="476"/>
      <c r="L287" s="476"/>
      <c r="M287" s="476"/>
      <c r="N287" s="476"/>
      <c r="O287" s="476"/>
      <c r="P287" s="476"/>
      <c r="Q287" s="476"/>
      <c r="R287" s="476"/>
      <c r="S287" s="476"/>
      <c r="T287" s="476"/>
      <c r="U287" s="476"/>
      <c r="V287" s="476"/>
      <c r="W287" s="476"/>
      <c r="X287" s="476"/>
      <c r="Y287" s="476"/>
      <c r="Z287" s="476"/>
      <c r="AA287" s="476"/>
      <c r="AB287" s="476"/>
      <c r="AC287" s="476"/>
      <c r="AD287" s="476"/>
      <c r="AE287" s="476"/>
      <c r="AF287" s="476"/>
      <c r="AG287" s="476"/>
      <c r="AH287" s="476"/>
      <c r="AI287" s="476"/>
      <c r="AJ287" s="476"/>
    </row>
    <row r="288" spans="1:36" ht="12.75" customHeight="1">
      <c r="A288" s="476"/>
      <c r="B288" s="508" t="s">
        <v>446</v>
      </c>
      <c r="C288" s="938" t="e">
        <f>C273</f>
        <v>#DIV/0!</v>
      </c>
      <c r="D288" s="797"/>
      <c r="E288" s="797"/>
      <c r="F288" s="797"/>
      <c r="G288" s="797"/>
      <c r="H288" s="793"/>
      <c r="I288" s="476"/>
      <c r="J288" s="476"/>
      <c r="K288" s="476"/>
      <c r="L288" s="476"/>
      <c r="M288" s="476"/>
      <c r="N288" s="476"/>
      <c r="O288" s="476"/>
      <c r="P288" s="476"/>
      <c r="Q288" s="476"/>
      <c r="R288" s="476"/>
      <c r="S288" s="476"/>
      <c r="T288" s="476"/>
      <c r="U288" s="476"/>
      <c r="V288" s="476"/>
      <c r="W288" s="476"/>
      <c r="X288" s="476"/>
      <c r="Y288" s="476"/>
      <c r="Z288" s="476"/>
      <c r="AA288" s="476"/>
      <c r="AB288" s="476"/>
      <c r="AC288" s="476"/>
      <c r="AD288" s="476"/>
      <c r="AE288" s="476"/>
      <c r="AF288" s="476"/>
      <c r="AG288" s="476"/>
      <c r="AH288" s="476"/>
      <c r="AI288" s="476"/>
      <c r="AJ288" s="476"/>
    </row>
    <row r="289" spans="1:36" ht="12.75" customHeight="1">
      <c r="A289" s="476"/>
      <c r="B289" s="931"/>
      <c r="C289" s="937"/>
      <c r="D289" s="825"/>
      <c r="E289" s="937"/>
      <c r="F289" s="825"/>
      <c r="G289" s="825"/>
      <c r="H289" s="825"/>
      <c r="I289" s="476"/>
      <c r="J289" s="476"/>
      <c r="K289" s="476"/>
      <c r="L289" s="476"/>
      <c r="M289" s="476"/>
      <c r="N289" s="476"/>
      <c r="O289" s="476"/>
      <c r="P289" s="476"/>
      <c r="Q289" s="476"/>
      <c r="R289" s="476"/>
      <c r="S289" s="476"/>
      <c r="T289" s="476"/>
      <c r="U289" s="476"/>
      <c r="V289" s="476"/>
      <c r="W289" s="476"/>
      <c r="X289" s="476"/>
      <c r="Y289" s="476"/>
      <c r="Z289" s="476"/>
      <c r="AA289" s="476"/>
      <c r="AB289" s="476"/>
      <c r="AC289" s="476"/>
      <c r="AD289" s="476"/>
      <c r="AE289" s="476"/>
      <c r="AF289" s="476"/>
      <c r="AG289" s="476"/>
      <c r="AH289" s="476"/>
      <c r="AI289" s="476"/>
      <c r="AJ289" s="476"/>
    </row>
    <row r="290" spans="1:36" ht="12.75" customHeight="1">
      <c r="A290" s="476"/>
      <c r="B290" s="825"/>
      <c r="C290" s="936"/>
      <c r="D290" s="825"/>
      <c r="E290" s="937"/>
      <c r="F290" s="825"/>
      <c r="G290" s="825"/>
      <c r="H290" s="825"/>
      <c r="I290" s="476"/>
      <c r="J290" s="476"/>
      <c r="K290" s="476"/>
      <c r="L290" s="476"/>
      <c r="M290" s="476"/>
      <c r="N290" s="476"/>
      <c r="O290" s="476"/>
      <c r="P290" s="476"/>
      <c r="Q290" s="476"/>
      <c r="R290" s="476"/>
      <c r="S290" s="476"/>
      <c r="T290" s="476"/>
      <c r="U290" s="476"/>
      <c r="V290" s="476"/>
      <c r="W290" s="476"/>
      <c r="X290" s="476"/>
      <c r="Y290" s="476"/>
      <c r="Z290" s="476"/>
      <c r="AA290" s="476"/>
      <c r="AB290" s="476"/>
      <c r="AC290" s="476"/>
      <c r="AD290" s="476"/>
      <c r="AE290" s="476"/>
      <c r="AF290" s="476"/>
      <c r="AG290" s="476"/>
      <c r="AH290" s="476"/>
      <c r="AI290" s="476"/>
      <c r="AJ290" s="476"/>
    </row>
    <row r="291" spans="1:36" ht="12.75" customHeight="1">
      <c r="A291" s="476"/>
      <c r="B291" s="825"/>
      <c r="C291" s="937"/>
      <c r="D291" s="825"/>
      <c r="E291" s="937"/>
      <c r="F291" s="825"/>
      <c r="G291" s="825"/>
      <c r="H291" s="825"/>
      <c r="I291" s="476"/>
      <c r="J291" s="476"/>
      <c r="K291" s="476"/>
      <c r="L291" s="476"/>
      <c r="M291" s="476"/>
      <c r="N291" s="476"/>
      <c r="O291" s="476"/>
      <c r="P291" s="476"/>
      <c r="Q291" s="476"/>
      <c r="R291" s="476"/>
      <c r="S291" s="476"/>
      <c r="T291" s="476"/>
      <c r="U291" s="476"/>
      <c r="V291" s="476"/>
      <c r="W291" s="476"/>
      <c r="X291" s="476"/>
      <c r="Y291" s="476"/>
      <c r="Z291" s="476"/>
      <c r="AA291" s="476"/>
      <c r="AB291" s="476"/>
      <c r="AC291" s="476"/>
      <c r="AD291" s="476"/>
      <c r="AE291" s="476"/>
      <c r="AF291" s="476"/>
      <c r="AG291" s="476"/>
      <c r="AH291" s="476"/>
      <c r="AI291" s="476"/>
      <c r="AJ291" s="476"/>
    </row>
    <row r="292" spans="1:36" ht="12.75" customHeight="1">
      <c r="A292" s="476"/>
      <c r="B292" s="476"/>
      <c r="C292" s="476"/>
      <c r="D292" s="476"/>
      <c r="E292" s="476"/>
      <c r="F292" s="476"/>
      <c r="G292" s="476"/>
      <c r="H292" s="476"/>
      <c r="I292" s="476"/>
      <c r="J292" s="476"/>
      <c r="K292" s="476"/>
      <c r="L292" s="476"/>
      <c r="M292" s="476"/>
      <c r="N292" s="476"/>
      <c r="O292" s="476"/>
      <c r="P292" s="476"/>
      <c r="Q292" s="476"/>
      <c r="R292" s="476"/>
      <c r="S292" s="476"/>
      <c r="T292" s="476"/>
      <c r="U292" s="476"/>
      <c r="V292" s="476"/>
      <c r="W292" s="476"/>
      <c r="X292" s="476"/>
      <c r="Y292" s="476"/>
      <c r="Z292" s="476"/>
      <c r="AA292" s="476"/>
      <c r="AB292" s="476"/>
      <c r="AC292" s="476"/>
      <c r="AD292" s="476"/>
      <c r="AE292" s="476"/>
      <c r="AF292" s="476"/>
      <c r="AG292" s="476"/>
      <c r="AH292" s="476"/>
      <c r="AI292" s="476"/>
      <c r="AJ292" s="476"/>
    </row>
    <row r="293" spans="1:36" ht="12.75" customHeight="1">
      <c r="A293" s="476"/>
      <c r="B293" s="476"/>
      <c r="C293" s="476"/>
      <c r="D293" s="476"/>
      <c r="E293" s="476"/>
      <c r="F293" s="476"/>
      <c r="G293" s="476"/>
      <c r="H293" s="476"/>
      <c r="I293" s="476"/>
      <c r="J293" s="476"/>
      <c r="K293" s="476"/>
      <c r="L293" s="476"/>
      <c r="M293" s="476"/>
      <c r="N293" s="476"/>
      <c r="O293" s="476"/>
      <c r="P293" s="476"/>
      <c r="Q293" s="476"/>
      <c r="R293" s="476"/>
      <c r="S293" s="476"/>
      <c r="T293" s="476"/>
      <c r="U293" s="476"/>
      <c r="V293" s="476"/>
      <c r="W293" s="476"/>
      <c r="X293" s="476"/>
      <c r="Y293" s="476"/>
      <c r="Z293" s="476"/>
      <c r="AA293" s="476"/>
      <c r="AB293" s="476"/>
      <c r="AC293" s="476"/>
      <c r="AD293" s="476"/>
      <c r="AE293" s="476"/>
      <c r="AF293" s="476"/>
      <c r="AG293" s="476"/>
      <c r="AH293" s="476"/>
      <c r="AI293" s="476"/>
      <c r="AJ293" s="476"/>
    </row>
    <row r="294" spans="1:36" ht="12.75" customHeight="1">
      <c r="A294" s="476"/>
      <c r="B294" s="476"/>
      <c r="C294" s="476"/>
      <c r="D294" s="476"/>
      <c r="E294" s="476"/>
      <c r="F294" s="476"/>
      <c r="G294" s="476"/>
      <c r="H294" s="476"/>
      <c r="I294" s="476"/>
      <c r="J294" s="476"/>
      <c r="K294" s="476"/>
      <c r="L294" s="476"/>
      <c r="M294" s="476"/>
      <c r="N294" s="476"/>
      <c r="O294" s="476"/>
      <c r="P294" s="476"/>
      <c r="Q294" s="476"/>
      <c r="R294" s="476"/>
      <c r="S294" s="476"/>
      <c r="T294" s="476"/>
      <c r="U294" s="476"/>
      <c r="V294" s="476"/>
      <c r="W294" s="476"/>
      <c r="X294" s="476"/>
      <c r="Y294" s="476"/>
      <c r="Z294" s="476"/>
      <c r="AA294" s="476"/>
      <c r="AB294" s="476"/>
      <c r="AC294" s="476"/>
      <c r="AD294" s="476"/>
      <c r="AE294" s="476"/>
      <c r="AF294" s="476"/>
      <c r="AG294" s="476"/>
      <c r="AH294" s="476"/>
      <c r="AI294" s="476"/>
      <c r="AJ294" s="476"/>
    </row>
    <row r="295" spans="1:36" ht="12.75" customHeight="1">
      <c r="A295" s="476"/>
      <c r="B295" s="476"/>
      <c r="C295" s="476"/>
      <c r="D295" s="476"/>
      <c r="E295" s="476"/>
      <c r="F295" s="476"/>
      <c r="G295" s="476"/>
      <c r="H295" s="476"/>
      <c r="I295" s="476"/>
      <c r="J295" s="476"/>
      <c r="K295" s="476"/>
      <c r="L295" s="476"/>
      <c r="M295" s="476"/>
      <c r="N295" s="476"/>
      <c r="O295" s="476"/>
      <c r="P295" s="476"/>
      <c r="Q295" s="476"/>
      <c r="R295" s="476"/>
      <c r="S295" s="476"/>
      <c r="T295" s="476"/>
      <c r="U295" s="476"/>
      <c r="V295" s="476"/>
      <c r="W295" s="476"/>
      <c r="X295" s="476"/>
      <c r="Y295" s="476"/>
      <c r="Z295" s="476"/>
      <c r="AA295" s="476"/>
      <c r="AB295" s="476"/>
      <c r="AC295" s="476"/>
      <c r="AD295" s="476"/>
      <c r="AE295" s="476"/>
      <c r="AF295" s="476"/>
      <c r="AG295" s="476"/>
      <c r="AH295" s="476"/>
      <c r="AI295" s="476"/>
      <c r="AJ295" s="476"/>
    </row>
    <row r="296" spans="1:36" ht="12.75" customHeight="1">
      <c r="A296" s="476"/>
      <c r="B296" s="476"/>
      <c r="C296" s="476"/>
      <c r="D296" s="476"/>
      <c r="E296" s="476"/>
      <c r="F296" s="476"/>
      <c r="G296" s="476"/>
      <c r="H296" s="476"/>
      <c r="I296" s="476"/>
      <c r="J296" s="476"/>
      <c r="K296" s="476"/>
      <c r="L296" s="476"/>
      <c r="M296" s="476"/>
      <c r="N296" s="476"/>
      <c r="O296" s="476"/>
      <c r="P296" s="476"/>
      <c r="Q296" s="476"/>
      <c r="R296" s="476"/>
      <c r="S296" s="476"/>
      <c r="T296" s="476"/>
      <c r="U296" s="476"/>
      <c r="V296" s="476"/>
      <c r="W296" s="476"/>
      <c r="X296" s="476"/>
      <c r="Y296" s="476"/>
      <c r="Z296" s="476"/>
      <c r="AA296" s="476"/>
      <c r="AB296" s="476"/>
      <c r="AC296" s="476"/>
      <c r="AD296" s="476"/>
      <c r="AE296" s="476"/>
      <c r="AF296" s="476"/>
      <c r="AG296" s="476"/>
      <c r="AH296" s="476"/>
      <c r="AI296" s="476"/>
      <c r="AJ296" s="476"/>
    </row>
    <row r="297" spans="1:36" ht="12.75" customHeight="1">
      <c r="A297" s="476"/>
      <c r="B297" s="476"/>
      <c r="C297" s="476"/>
      <c r="D297" s="476"/>
      <c r="E297" s="476"/>
      <c r="F297" s="476"/>
      <c r="G297" s="476"/>
      <c r="H297" s="476"/>
      <c r="I297" s="476"/>
      <c r="J297" s="476"/>
      <c r="K297" s="476"/>
      <c r="L297" s="476"/>
      <c r="M297" s="476"/>
      <c r="N297" s="476"/>
      <c r="O297" s="476"/>
      <c r="P297" s="476"/>
      <c r="Q297" s="476"/>
      <c r="R297" s="476"/>
      <c r="S297" s="476"/>
      <c r="T297" s="476"/>
      <c r="U297" s="476"/>
      <c r="V297" s="476"/>
      <c r="W297" s="476"/>
      <c r="X297" s="476"/>
      <c r="Y297" s="476"/>
      <c r="Z297" s="476"/>
      <c r="AA297" s="476"/>
      <c r="AB297" s="476"/>
      <c r="AC297" s="476"/>
      <c r="AD297" s="476"/>
      <c r="AE297" s="476"/>
      <c r="AF297" s="476"/>
      <c r="AG297" s="476"/>
      <c r="AH297" s="476"/>
      <c r="AI297" s="476"/>
      <c r="AJ297" s="476"/>
    </row>
    <row r="298" spans="1:36" ht="12.75" customHeight="1">
      <c r="A298" s="476"/>
      <c r="B298" s="476"/>
      <c r="C298" s="476"/>
      <c r="D298" s="476"/>
      <c r="E298" s="476"/>
      <c r="F298" s="476"/>
      <c r="G298" s="476"/>
      <c r="H298" s="476"/>
      <c r="I298" s="476"/>
      <c r="J298" s="476"/>
      <c r="K298" s="476"/>
      <c r="L298" s="476"/>
      <c r="M298" s="476"/>
      <c r="N298" s="476"/>
      <c r="O298" s="476"/>
      <c r="P298" s="476"/>
      <c r="Q298" s="476"/>
      <c r="R298" s="476"/>
      <c r="S298" s="476"/>
      <c r="T298" s="476"/>
      <c r="U298" s="476"/>
      <c r="V298" s="476"/>
      <c r="W298" s="476"/>
      <c r="X298" s="476"/>
      <c r="Y298" s="476"/>
      <c r="Z298" s="476"/>
      <c r="AA298" s="476"/>
      <c r="AB298" s="476"/>
      <c r="AC298" s="476"/>
      <c r="AD298" s="476"/>
      <c r="AE298" s="476"/>
      <c r="AF298" s="476"/>
      <c r="AG298" s="476"/>
      <c r="AH298" s="476"/>
      <c r="AI298" s="476"/>
      <c r="AJ298" s="476"/>
    </row>
    <row r="299" spans="1:36" ht="12.75" customHeight="1">
      <c r="A299" s="476"/>
      <c r="B299" s="476"/>
      <c r="C299" s="476"/>
      <c r="D299" s="476"/>
      <c r="E299" s="476"/>
      <c r="F299" s="476"/>
      <c r="G299" s="476"/>
      <c r="H299" s="476"/>
      <c r="I299" s="476"/>
      <c r="J299" s="476"/>
      <c r="K299" s="476"/>
      <c r="L299" s="476"/>
      <c r="M299" s="476"/>
      <c r="N299" s="476"/>
      <c r="O299" s="476"/>
      <c r="P299" s="476"/>
      <c r="Q299" s="476"/>
      <c r="R299" s="476"/>
      <c r="S299" s="476"/>
      <c r="T299" s="476"/>
      <c r="U299" s="476"/>
      <c r="V299" s="476"/>
      <c r="W299" s="476"/>
      <c r="X299" s="476"/>
      <c r="Y299" s="476"/>
      <c r="Z299" s="476"/>
      <c r="AA299" s="476"/>
      <c r="AB299" s="476"/>
      <c r="AC299" s="476"/>
      <c r="AD299" s="476"/>
      <c r="AE299" s="476"/>
      <c r="AF299" s="476"/>
      <c r="AG299" s="476"/>
      <c r="AH299" s="476"/>
      <c r="AI299" s="476"/>
      <c r="AJ299" s="476"/>
    </row>
    <row r="300" spans="1:36" ht="12.75" customHeight="1">
      <c r="A300" s="476"/>
      <c r="B300" s="476"/>
      <c r="C300" s="476"/>
      <c r="D300" s="476"/>
      <c r="E300" s="476"/>
      <c r="F300" s="476"/>
      <c r="G300" s="476"/>
      <c r="H300" s="476"/>
      <c r="I300" s="476"/>
      <c r="J300" s="476"/>
      <c r="K300" s="476"/>
      <c r="L300" s="476"/>
      <c r="M300" s="476"/>
      <c r="N300" s="476"/>
      <c r="O300" s="476"/>
      <c r="P300" s="476"/>
      <c r="Q300" s="476"/>
      <c r="R300" s="476"/>
      <c r="S300" s="476"/>
      <c r="T300" s="476"/>
      <c r="U300" s="476"/>
      <c r="V300" s="476"/>
      <c r="W300" s="476"/>
      <c r="X300" s="476"/>
      <c r="Y300" s="476"/>
      <c r="Z300" s="476"/>
      <c r="AA300" s="476"/>
      <c r="AB300" s="476"/>
      <c r="AC300" s="476"/>
      <c r="AD300" s="476"/>
      <c r="AE300" s="476"/>
      <c r="AF300" s="476"/>
      <c r="AG300" s="476"/>
      <c r="AH300" s="476"/>
      <c r="AI300" s="476"/>
      <c r="AJ300" s="476"/>
    </row>
    <row r="301" spans="1:36" ht="12.75" customHeight="1">
      <c r="A301" s="476"/>
      <c r="B301" s="476"/>
      <c r="C301" s="476"/>
      <c r="D301" s="476"/>
      <c r="E301" s="476"/>
      <c r="F301" s="476"/>
      <c r="G301" s="476"/>
      <c r="H301" s="476"/>
      <c r="I301" s="476"/>
      <c r="J301" s="476"/>
      <c r="K301" s="476"/>
      <c r="L301" s="476"/>
      <c r="M301" s="476"/>
      <c r="N301" s="476"/>
      <c r="O301" s="476"/>
      <c r="P301" s="476"/>
      <c r="Q301" s="476"/>
      <c r="R301" s="476"/>
      <c r="S301" s="476"/>
      <c r="T301" s="476"/>
      <c r="U301" s="476"/>
      <c r="V301" s="476"/>
      <c r="W301" s="476"/>
      <c r="X301" s="476"/>
      <c r="Y301" s="476"/>
      <c r="Z301" s="476"/>
      <c r="AA301" s="476"/>
      <c r="AB301" s="476"/>
      <c r="AC301" s="476"/>
      <c r="AD301" s="476"/>
      <c r="AE301" s="476"/>
      <c r="AF301" s="476"/>
      <c r="AG301" s="476"/>
      <c r="AH301" s="476"/>
      <c r="AI301" s="476"/>
      <c r="AJ301" s="476"/>
    </row>
    <row r="302" spans="1:36" ht="12.75" customHeight="1">
      <c r="A302" s="476"/>
      <c r="B302" s="476"/>
      <c r="C302" s="476"/>
      <c r="D302" s="476"/>
      <c r="E302" s="476"/>
      <c r="F302" s="476"/>
      <c r="G302" s="476"/>
      <c r="H302" s="476"/>
      <c r="I302" s="476"/>
      <c r="J302" s="476"/>
      <c r="K302" s="476"/>
      <c r="L302" s="476"/>
      <c r="M302" s="476"/>
      <c r="N302" s="476"/>
      <c r="O302" s="476"/>
      <c r="P302" s="476"/>
      <c r="Q302" s="476"/>
      <c r="R302" s="476"/>
      <c r="S302" s="476"/>
      <c r="T302" s="476"/>
      <c r="U302" s="476"/>
      <c r="V302" s="476"/>
      <c r="W302" s="476"/>
      <c r="X302" s="476"/>
      <c r="Y302" s="476"/>
      <c r="Z302" s="476"/>
      <c r="AA302" s="476"/>
      <c r="AB302" s="476"/>
      <c r="AC302" s="476"/>
      <c r="AD302" s="476"/>
      <c r="AE302" s="476"/>
      <c r="AF302" s="476"/>
      <c r="AG302" s="476"/>
      <c r="AH302" s="476"/>
      <c r="AI302" s="476"/>
      <c r="AJ302" s="476"/>
    </row>
    <row r="303" spans="1:36" ht="12.75" customHeight="1">
      <c r="A303" s="476"/>
      <c r="B303" s="476"/>
      <c r="C303" s="476"/>
      <c r="D303" s="476"/>
      <c r="E303" s="476"/>
      <c r="F303" s="476"/>
      <c r="G303" s="476"/>
      <c r="H303" s="476"/>
      <c r="I303" s="476"/>
      <c r="J303" s="476"/>
      <c r="K303" s="476"/>
      <c r="L303" s="476"/>
      <c r="M303" s="476"/>
      <c r="N303" s="476"/>
      <c r="O303" s="476"/>
      <c r="P303" s="476"/>
      <c r="Q303" s="476"/>
      <c r="R303" s="476"/>
      <c r="S303" s="476"/>
      <c r="T303" s="476"/>
      <c r="U303" s="476"/>
      <c r="V303" s="476"/>
      <c r="W303" s="476"/>
      <c r="X303" s="476"/>
      <c r="Y303" s="476"/>
      <c r="Z303" s="476"/>
      <c r="AA303" s="476"/>
      <c r="AB303" s="476"/>
      <c r="AC303" s="476"/>
      <c r="AD303" s="476"/>
      <c r="AE303" s="476"/>
      <c r="AF303" s="476"/>
      <c r="AG303" s="476"/>
      <c r="AH303" s="476"/>
      <c r="AI303" s="476"/>
      <c r="AJ303" s="476"/>
    </row>
    <row r="304" spans="1:36" ht="12.75" customHeight="1">
      <c r="A304" s="476"/>
      <c r="B304" s="476"/>
      <c r="C304" s="476"/>
      <c r="D304" s="476"/>
      <c r="E304" s="476"/>
      <c r="F304" s="476"/>
      <c r="G304" s="476"/>
      <c r="H304" s="476"/>
      <c r="I304" s="476"/>
      <c r="J304" s="476"/>
      <c r="K304" s="476"/>
      <c r="L304" s="476"/>
      <c r="M304" s="476"/>
      <c r="N304" s="476"/>
      <c r="O304" s="476"/>
      <c r="P304" s="476"/>
      <c r="Q304" s="476"/>
      <c r="R304" s="476"/>
      <c r="S304" s="476"/>
      <c r="T304" s="476"/>
      <c r="U304" s="476"/>
      <c r="V304" s="476"/>
      <c r="W304" s="476"/>
      <c r="X304" s="476"/>
      <c r="Y304" s="476"/>
      <c r="Z304" s="476"/>
      <c r="AA304" s="476"/>
      <c r="AB304" s="476"/>
      <c r="AC304" s="476"/>
      <c r="AD304" s="476"/>
      <c r="AE304" s="476"/>
      <c r="AF304" s="476"/>
      <c r="AG304" s="476"/>
      <c r="AH304" s="476"/>
      <c r="AI304" s="476"/>
      <c r="AJ304" s="476"/>
    </row>
    <row r="305" spans="1:36" ht="12.75" customHeight="1">
      <c r="A305" s="476"/>
      <c r="B305" s="476"/>
      <c r="C305" s="476"/>
      <c r="D305" s="476"/>
      <c r="E305" s="476"/>
      <c r="F305" s="476"/>
      <c r="G305" s="476"/>
      <c r="H305" s="476"/>
      <c r="I305" s="476"/>
      <c r="J305" s="476"/>
      <c r="K305" s="476"/>
      <c r="L305" s="476"/>
      <c r="M305" s="476"/>
      <c r="N305" s="476"/>
      <c r="O305" s="476"/>
      <c r="P305" s="476"/>
      <c r="Q305" s="476"/>
      <c r="R305" s="476"/>
      <c r="S305" s="476"/>
      <c r="T305" s="476"/>
      <c r="U305" s="476"/>
      <c r="V305" s="476"/>
      <c r="W305" s="476"/>
      <c r="X305" s="476"/>
      <c r="Y305" s="476"/>
      <c r="Z305" s="476"/>
      <c r="AA305" s="476"/>
      <c r="AB305" s="476"/>
      <c r="AC305" s="476"/>
      <c r="AD305" s="476"/>
      <c r="AE305" s="476"/>
      <c r="AF305" s="476"/>
      <c r="AG305" s="476"/>
      <c r="AH305" s="476"/>
      <c r="AI305" s="476"/>
      <c r="AJ305" s="476"/>
    </row>
    <row r="306" spans="1:36" ht="12.75" customHeight="1">
      <c r="A306" s="476"/>
      <c r="B306" s="476"/>
      <c r="C306" s="476"/>
      <c r="D306" s="476"/>
      <c r="E306" s="476"/>
      <c r="F306" s="476"/>
      <c r="G306" s="476"/>
      <c r="H306" s="476"/>
      <c r="I306" s="476"/>
      <c r="J306" s="476"/>
      <c r="K306" s="476"/>
      <c r="L306" s="476"/>
      <c r="M306" s="476"/>
      <c r="N306" s="476"/>
      <c r="O306" s="476"/>
      <c r="P306" s="476"/>
      <c r="Q306" s="476"/>
      <c r="R306" s="476"/>
      <c r="S306" s="476"/>
      <c r="T306" s="476"/>
      <c r="U306" s="476"/>
      <c r="V306" s="476"/>
      <c r="W306" s="476"/>
      <c r="X306" s="476"/>
      <c r="Y306" s="476"/>
      <c r="Z306" s="476"/>
      <c r="AA306" s="476"/>
      <c r="AB306" s="476"/>
      <c r="AC306" s="476"/>
      <c r="AD306" s="476"/>
      <c r="AE306" s="476"/>
      <c r="AF306" s="476"/>
      <c r="AG306" s="476"/>
      <c r="AH306" s="476"/>
      <c r="AI306" s="476"/>
      <c r="AJ306" s="476"/>
    </row>
    <row r="307" spans="1:36" ht="12.75" customHeight="1">
      <c r="A307" s="476"/>
      <c r="B307" s="476"/>
      <c r="C307" s="476"/>
      <c r="D307" s="476"/>
      <c r="E307" s="476"/>
      <c r="F307" s="476"/>
      <c r="G307" s="476"/>
      <c r="H307" s="476"/>
      <c r="I307" s="476"/>
      <c r="J307" s="476"/>
      <c r="K307" s="476"/>
      <c r="L307" s="476"/>
      <c r="M307" s="476"/>
      <c r="N307" s="476"/>
      <c r="O307" s="476"/>
      <c r="P307" s="476"/>
      <c r="Q307" s="476"/>
      <c r="R307" s="476"/>
      <c r="S307" s="476"/>
      <c r="T307" s="476"/>
      <c r="U307" s="476"/>
      <c r="V307" s="476"/>
      <c r="W307" s="476"/>
      <c r="X307" s="476"/>
      <c r="Y307" s="476"/>
      <c r="Z307" s="476"/>
      <c r="AA307" s="476"/>
      <c r="AB307" s="476"/>
      <c r="AC307" s="476"/>
      <c r="AD307" s="476"/>
      <c r="AE307" s="476"/>
      <c r="AF307" s="476"/>
      <c r="AG307" s="476"/>
      <c r="AH307" s="476"/>
      <c r="AI307" s="476"/>
      <c r="AJ307" s="476"/>
    </row>
    <row r="308" spans="1:36" ht="12.75" customHeight="1">
      <c r="A308" s="476"/>
      <c r="B308" s="476"/>
      <c r="C308" s="476"/>
      <c r="D308" s="476"/>
      <c r="E308" s="476"/>
      <c r="F308" s="476"/>
      <c r="G308" s="476"/>
      <c r="H308" s="476"/>
      <c r="I308" s="476"/>
      <c r="J308" s="476"/>
      <c r="K308" s="476"/>
      <c r="L308" s="476"/>
      <c r="M308" s="476"/>
      <c r="N308" s="476"/>
      <c r="O308" s="476"/>
      <c r="P308" s="476"/>
      <c r="Q308" s="476"/>
      <c r="R308" s="476"/>
      <c r="S308" s="476"/>
      <c r="T308" s="476"/>
      <c r="U308" s="476"/>
      <c r="V308" s="476"/>
      <c r="W308" s="476"/>
      <c r="X308" s="476"/>
      <c r="Y308" s="476"/>
      <c r="Z308" s="476"/>
      <c r="AA308" s="476"/>
      <c r="AB308" s="476"/>
      <c r="AC308" s="476"/>
      <c r="AD308" s="476"/>
      <c r="AE308" s="476"/>
      <c r="AF308" s="476"/>
      <c r="AG308" s="476"/>
      <c r="AH308" s="476"/>
      <c r="AI308" s="476"/>
      <c r="AJ308" s="476"/>
    </row>
    <row r="309" spans="1:36" ht="12.75" customHeight="1">
      <c r="A309" s="476"/>
      <c r="B309" s="476"/>
      <c r="C309" s="476"/>
      <c r="D309" s="476"/>
      <c r="E309" s="476"/>
      <c r="F309" s="476"/>
      <c r="G309" s="476"/>
      <c r="H309" s="476"/>
      <c r="I309" s="476"/>
      <c r="J309" s="476"/>
      <c r="K309" s="476"/>
      <c r="L309" s="476"/>
      <c r="M309" s="476"/>
      <c r="N309" s="476"/>
      <c r="O309" s="476"/>
      <c r="P309" s="476"/>
      <c r="Q309" s="476"/>
      <c r="R309" s="476"/>
      <c r="S309" s="476"/>
      <c r="T309" s="476"/>
      <c r="U309" s="476"/>
      <c r="V309" s="476"/>
      <c r="W309" s="476"/>
      <c r="X309" s="476"/>
      <c r="Y309" s="476"/>
      <c r="Z309" s="476"/>
      <c r="AA309" s="476"/>
      <c r="AB309" s="476"/>
      <c r="AC309" s="476"/>
      <c r="AD309" s="476"/>
      <c r="AE309" s="476"/>
      <c r="AF309" s="476"/>
      <c r="AG309" s="476"/>
      <c r="AH309" s="476"/>
      <c r="AI309" s="476"/>
      <c r="AJ309" s="476"/>
    </row>
    <row r="310" spans="1:36" ht="12.75" customHeight="1">
      <c r="A310" s="476"/>
      <c r="B310" s="476"/>
      <c r="C310" s="476"/>
      <c r="D310" s="476"/>
      <c r="E310" s="476"/>
      <c r="F310" s="476"/>
      <c r="G310" s="476"/>
      <c r="H310" s="476"/>
      <c r="I310" s="476"/>
      <c r="J310" s="476"/>
      <c r="K310" s="476"/>
      <c r="L310" s="476"/>
      <c r="M310" s="476"/>
      <c r="N310" s="476"/>
      <c r="O310" s="476"/>
      <c r="P310" s="476"/>
      <c r="Q310" s="476"/>
      <c r="R310" s="476"/>
      <c r="S310" s="476"/>
      <c r="T310" s="476"/>
      <c r="U310" s="476"/>
      <c r="V310" s="476"/>
      <c r="W310" s="476"/>
      <c r="X310" s="476"/>
      <c r="Y310" s="476"/>
      <c r="Z310" s="476"/>
      <c r="AA310" s="476"/>
      <c r="AB310" s="476"/>
      <c r="AC310" s="476"/>
      <c r="AD310" s="476"/>
      <c r="AE310" s="476"/>
      <c r="AF310" s="476"/>
      <c r="AG310" s="476"/>
      <c r="AH310" s="476"/>
      <c r="AI310" s="476"/>
      <c r="AJ310" s="476"/>
    </row>
    <row r="311" spans="1:36" ht="12.75" customHeight="1">
      <c r="A311" s="476"/>
      <c r="B311" s="476"/>
      <c r="C311" s="476"/>
      <c r="D311" s="476"/>
      <c r="E311" s="476"/>
      <c r="F311" s="476"/>
      <c r="G311" s="476"/>
      <c r="H311" s="476"/>
      <c r="I311" s="476"/>
      <c r="J311" s="476"/>
      <c r="K311" s="476"/>
      <c r="L311" s="476"/>
      <c r="M311" s="476"/>
      <c r="N311" s="476"/>
      <c r="O311" s="476"/>
      <c r="P311" s="476"/>
      <c r="Q311" s="476"/>
      <c r="R311" s="476"/>
      <c r="S311" s="476"/>
      <c r="T311" s="476"/>
      <c r="U311" s="476"/>
      <c r="V311" s="476"/>
      <c r="W311" s="476"/>
      <c r="X311" s="476"/>
      <c r="Y311" s="476"/>
      <c r="Z311" s="476"/>
      <c r="AA311" s="476"/>
      <c r="AB311" s="476"/>
      <c r="AC311" s="476"/>
      <c r="AD311" s="476"/>
      <c r="AE311" s="476"/>
      <c r="AF311" s="476"/>
      <c r="AG311" s="476"/>
      <c r="AH311" s="476"/>
      <c r="AI311" s="476"/>
      <c r="AJ311" s="476"/>
    </row>
    <row r="312" spans="1:36" ht="12.75" customHeight="1">
      <c r="A312" s="476"/>
      <c r="B312" s="476"/>
      <c r="C312" s="476"/>
      <c r="D312" s="476"/>
      <c r="E312" s="476"/>
      <c r="F312" s="476"/>
      <c r="G312" s="476"/>
      <c r="H312" s="476"/>
      <c r="I312" s="476"/>
      <c r="J312" s="476"/>
      <c r="K312" s="476"/>
      <c r="L312" s="476"/>
      <c r="M312" s="476"/>
      <c r="N312" s="476"/>
      <c r="O312" s="476"/>
      <c r="P312" s="476"/>
      <c r="Q312" s="476"/>
      <c r="R312" s="476"/>
      <c r="S312" s="476"/>
      <c r="T312" s="476"/>
      <c r="U312" s="476"/>
      <c r="V312" s="476"/>
      <c r="W312" s="476"/>
      <c r="X312" s="476"/>
      <c r="Y312" s="476"/>
      <c r="Z312" s="476"/>
      <c r="AA312" s="476"/>
      <c r="AB312" s="476"/>
      <c r="AC312" s="476"/>
      <c r="AD312" s="476"/>
      <c r="AE312" s="476"/>
      <c r="AF312" s="476"/>
      <c r="AG312" s="476"/>
      <c r="AH312" s="476"/>
      <c r="AI312" s="476"/>
      <c r="AJ312" s="476"/>
    </row>
    <row r="313" spans="1:36" ht="12.75" customHeight="1">
      <c r="A313" s="476"/>
      <c r="B313" s="476"/>
      <c r="C313" s="476"/>
      <c r="D313" s="476"/>
      <c r="E313" s="476"/>
      <c r="F313" s="476"/>
      <c r="G313" s="476"/>
      <c r="H313" s="476"/>
      <c r="I313" s="476"/>
      <c r="J313" s="476"/>
      <c r="K313" s="476"/>
      <c r="L313" s="476"/>
      <c r="M313" s="476"/>
      <c r="N313" s="476"/>
      <c r="O313" s="476"/>
      <c r="P313" s="476"/>
      <c r="Q313" s="476"/>
      <c r="R313" s="476"/>
      <c r="S313" s="476"/>
      <c r="T313" s="476"/>
      <c r="U313" s="476"/>
      <c r="V313" s="476"/>
      <c r="W313" s="476"/>
      <c r="X313" s="476"/>
      <c r="Y313" s="476"/>
      <c r="Z313" s="476"/>
      <c r="AA313" s="476"/>
      <c r="AB313" s="476"/>
      <c r="AC313" s="476"/>
      <c r="AD313" s="476"/>
      <c r="AE313" s="476"/>
      <c r="AF313" s="476"/>
      <c r="AG313" s="476"/>
      <c r="AH313" s="476"/>
      <c r="AI313" s="476"/>
      <c r="AJ313" s="476"/>
    </row>
    <row r="314" spans="1:36" ht="12.75" customHeight="1">
      <c r="A314" s="476"/>
      <c r="B314" s="476"/>
      <c r="C314" s="476"/>
      <c r="D314" s="476"/>
      <c r="E314" s="476"/>
      <c r="F314" s="476"/>
      <c r="G314" s="476"/>
      <c r="H314" s="476"/>
      <c r="I314" s="476"/>
      <c r="J314" s="476"/>
      <c r="K314" s="476"/>
      <c r="L314" s="476"/>
      <c r="M314" s="476"/>
      <c r="N314" s="476"/>
      <c r="O314" s="476"/>
      <c r="P314" s="476"/>
      <c r="Q314" s="476"/>
      <c r="R314" s="476"/>
      <c r="S314" s="476"/>
      <c r="T314" s="476"/>
      <c r="U314" s="476"/>
      <c r="V314" s="476"/>
      <c r="W314" s="476"/>
      <c r="X314" s="476"/>
      <c r="Y314" s="476"/>
      <c r="Z314" s="476"/>
      <c r="AA314" s="476"/>
      <c r="AB314" s="476"/>
      <c r="AC314" s="476"/>
      <c r="AD314" s="476"/>
      <c r="AE314" s="476"/>
      <c r="AF314" s="476"/>
      <c r="AG314" s="476"/>
      <c r="AH314" s="476"/>
      <c r="AI314" s="476"/>
      <c r="AJ314" s="476"/>
    </row>
    <row r="315" spans="1:36" ht="12.75" customHeight="1">
      <c r="A315" s="476"/>
      <c r="B315" s="476"/>
      <c r="C315" s="476"/>
      <c r="D315" s="476"/>
      <c r="E315" s="476"/>
      <c r="F315" s="476"/>
      <c r="G315" s="476"/>
      <c r="H315" s="476"/>
      <c r="I315" s="476"/>
      <c r="J315" s="476"/>
      <c r="K315" s="476"/>
      <c r="L315" s="476"/>
      <c r="M315" s="476"/>
      <c r="N315" s="476"/>
      <c r="O315" s="476"/>
      <c r="P315" s="476"/>
      <c r="Q315" s="476"/>
      <c r="R315" s="476"/>
      <c r="S315" s="476"/>
      <c r="T315" s="476"/>
      <c r="U315" s="476"/>
      <c r="V315" s="476"/>
      <c r="W315" s="476"/>
      <c r="X315" s="476"/>
      <c r="Y315" s="476"/>
      <c r="Z315" s="476"/>
      <c r="AA315" s="476"/>
      <c r="AB315" s="476"/>
      <c r="AC315" s="476"/>
      <c r="AD315" s="476"/>
      <c r="AE315" s="476"/>
      <c r="AF315" s="476"/>
      <c r="AG315" s="476"/>
      <c r="AH315" s="476"/>
      <c r="AI315" s="476"/>
      <c r="AJ315" s="476"/>
    </row>
    <row r="316" spans="1:36" ht="12.75" customHeight="1">
      <c r="A316" s="476"/>
      <c r="B316" s="476"/>
      <c r="C316" s="476"/>
      <c r="D316" s="476"/>
      <c r="E316" s="476"/>
      <c r="F316" s="476"/>
      <c r="G316" s="476"/>
      <c r="H316" s="476"/>
      <c r="I316" s="476"/>
      <c r="J316" s="476"/>
      <c r="K316" s="476"/>
      <c r="L316" s="476"/>
      <c r="M316" s="476"/>
      <c r="N316" s="476"/>
      <c r="O316" s="476"/>
      <c r="P316" s="476"/>
      <c r="Q316" s="476"/>
      <c r="R316" s="476"/>
      <c r="S316" s="476"/>
      <c r="T316" s="476"/>
      <c r="U316" s="476"/>
      <c r="V316" s="476"/>
      <c r="W316" s="476"/>
      <c r="X316" s="476"/>
      <c r="Y316" s="476"/>
      <c r="Z316" s="476"/>
      <c r="AA316" s="476"/>
      <c r="AB316" s="476"/>
      <c r="AC316" s="476"/>
      <c r="AD316" s="476"/>
      <c r="AE316" s="476"/>
      <c r="AF316" s="476"/>
      <c r="AG316" s="476"/>
      <c r="AH316" s="476"/>
      <c r="AI316" s="476"/>
      <c r="AJ316" s="476"/>
    </row>
    <row r="317" spans="1:36" ht="12.75" customHeight="1">
      <c r="A317" s="476"/>
      <c r="B317" s="476"/>
      <c r="C317" s="476"/>
      <c r="D317" s="476"/>
      <c r="E317" s="476"/>
      <c r="F317" s="476"/>
      <c r="G317" s="476"/>
      <c r="H317" s="476"/>
      <c r="I317" s="476"/>
      <c r="J317" s="476"/>
      <c r="K317" s="476"/>
      <c r="L317" s="476"/>
      <c r="M317" s="476"/>
      <c r="N317" s="476"/>
      <c r="O317" s="476"/>
      <c r="P317" s="476"/>
      <c r="Q317" s="476"/>
      <c r="R317" s="476"/>
      <c r="S317" s="476"/>
      <c r="T317" s="476"/>
      <c r="U317" s="476"/>
      <c r="V317" s="476"/>
      <c r="W317" s="476"/>
      <c r="X317" s="476"/>
      <c r="Y317" s="476"/>
      <c r="Z317" s="476"/>
      <c r="AA317" s="476"/>
      <c r="AB317" s="476"/>
      <c r="AC317" s="476"/>
      <c r="AD317" s="476"/>
      <c r="AE317" s="476"/>
      <c r="AF317" s="476"/>
      <c r="AG317" s="476"/>
      <c r="AH317" s="476"/>
      <c r="AI317" s="476"/>
      <c r="AJ317" s="476"/>
    </row>
    <row r="318" spans="1:36" ht="12.75" customHeight="1">
      <c r="A318" s="476"/>
      <c r="B318" s="476"/>
      <c r="C318" s="476"/>
      <c r="D318" s="476"/>
      <c r="E318" s="476"/>
      <c r="F318" s="476"/>
      <c r="G318" s="476"/>
      <c r="H318" s="476"/>
      <c r="I318" s="476"/>
      <c r="J318" s="476"/>
      <c r="K318" s="476"/>
      <c r="L318" s="476"/>
      <c r="M318" s="476"/>
      <c r="N318" s="476"/>
      <c r="O318" s="476"/>
      <c r="P318" s="476"/>
      <c r="Q318" s="476"/>
      <c r="R318" s="476"/>
      <c r="S318" s="476"/>
      <c r="T318" s="476"/>
      <c r="U318" s="476"/>
      <c r="V318" s="476"/>
      <c r="W318" s="476"/>
      <c r="X318" s="476"/>
      <c r="Y318" s="476"/>
      <c r="Z318" s="476"/>
      <c r="AA318" s="476"/>
      <c r="AB318" s="476"/>
      <c r="AC318" s="476"/>
      <c r="AD318" s="476"/>
      <c r="AE318" s="476"/>
      <c r="AF318" s="476"/>
      <c r="AG318" s="476"/>
      <c r="AH318" s="476"/>
      <c r="AI318" s="476"/>
      <c r="AJ318" s="476"/>
    </row>
    <row r="319" spans="1:36" ht="12.75" customHeight="1">
      <c r="A319" s="476"/>
      <c r="B319" s="476"/>
      <c r="C319" s="476"/>
      <c r="D319" s="476"/>
      <c r="E319" s="476"/>
      <c r="F319" s="476"/>
      <c r="G319" s="476"/>
      <c r="H319" s="476"/>
      <c r="I319" s="476"/>
      <c r="J319" s="476"/>
      <c r="K319" s="476"/>
      <c r="L319" s="476"/>
      <c r="M319" s="476"/>
      <c r="N319" s="476"/>
      <c r="O319" s="476"/>
      <c r="P319" s="476"/>
      <c r="Q319" s="476"/>
      <c r="R319" s="476"/>
      <c r="S319" s="476"/>
      <c r="T319" s="476"/>
      <c r="U319" s="476"/>
      <c r="V319" s="476"/>
      <c r="W319" s="476"/>
      <c r="X319" s="476"/>
      <c r="Y319" s="476"/>
      <c r="Z319" s="476"/>
      <c r="AA319" s="476"/>
      <c r="AB319" s="476"/>
      <c r="AC319" s="476"/>
      <c r="AD319" s="476"/>
      <c r="AE319" s="476"/>
      <c r="AF319" s="476"/>
      <c r="AG319" s="476"/>
      <c r="AH319" s="476"/>
      <c r="AI319" s="476"/>
      <c r="AJ319" s="476"/>
    </row>
    <row r="320" spans="1:36" ht="12.75" customHeight="1">
      <c r="A320" s="476"/>
      <c r="B320" s="476"/>
      <c r="C320" s="476"/>
      <c r="D320" s="476"/>
      <c r="E320" s="476"/>
      <c r="F320" s="476"/>
      <c r="G320" s="476"/>
      <c r="H320" s="476"/>
      <c r="I320" s="476"/>
      <c r="J320" s="476"/>
      <c r="K320" s="476"/>
      <c r="L320" s="476"/>
      <c r="M320" s="476"/>
      <c r="N320" s="476"/>
      <c r="O320" s="476"/>
      <c r="P320" s="476"/>
      <c r="Q320" s="476"/>
      <c r="R320" s="476"/>
      <c r="S320" s="476"/>
      <c r="T320" s="476"/>
      <c r="U320" s="476"/>
      <c r="V320" s="476"/>
      <c r="W320" s="476"/>
      <c r="X320" s="476"/>
      <c r="Y320" s="476"/>
      <c r="Z320" s="476"/>
      <c r="AA320" s="476"/>
      <c r="AB320" s="476"/>
      <c r="AC320" s="476"/>
      <c r="AD320" s="476"/>
      <c r="AE320" s="476"/>
      <c r="AF320" s="476"/>
      <c r="AG320" s="476"/>
      <c r="AH320" s="476"/>
      <c r="AI320" s="476"/>
      <c r="AJ320" s="476"/>
    </row>
    <row r="321" spans="1:36" ht="12.75" customHeight="1">
      <c r="A321" s="476"/>
      <c r="B321" s="476"/>
      <c r="C321" s="476"/>
      <c r="D321" s="476"/>
      <c r="E321" s="476"/>
      <c r="F321" s="476"/>
      <c r="G321" s="476"/>
      <c r="H321" s="476"/>
      <c r="I321" s="476"/>
      <c r="J321" s="476"/>
      <c r="K321" s="476"/>
      <c r="L321" s="476"/>
      <c r="M321" s="476"/>
      <c r="N321" s="476"/>
      <c r="O321" s="476"/>
      <c r="P321" s="476"/>
      <c r="Q321" s="476"/>
      <c r="R321" s="476"/>
      <c r="S321" s="476"/>
      <c r="T321" s="476"/>
      <c r="U321" s="476"/>
      <c r="V321" s="476"/>
      <c r="W321" s="476"/>
      <c r="X321" s="476"/>
      <c r="Y321" s="476"/>
      <c r="Z321" s="476"/>
      <c r="AA321" s="476"/>
      <c r="AB321" s="476"/>
      <c r="AC321" s="476"/>
      <c r="AD321" s="476"/>
      <c r="AE321" s="476"/>
      <c r="AF321" s="476"/>
      <c r="AG321" s="476"/>
      <c r="AH321" s="476"/>
      <c r="AI321" s="476"/>
      <c r="AJ321" s="476"/>
    </row>
    <row r="322" spans="1:36" ht="12.75" customHeight="1">
      <c r="A322" s="476"/>
      <c r="B322" s="476"/>
      <c r="C322" s="476"/>
      <c r="D322" s="476"/>
      <c r="E322" s="476"/>
      <c r="F322" s="476"/>
      <c r="G322" s="476"/>
      <c r="H322" s="476"/>
      <c r="I322" s="476"/>
      <c r="J322" s="476"/>
      <c r="K322" s="476"/>
      <c r="L322" s="476"/>
      <c r="M322" s="476"/>
      <c r="N322" s="476"/>
      <c r="O322" s="476"/>
      <c r="P322" s="476"/>
      <c r="Q322" s="476"/>
      <c r="R322" s="476"/>
      <c r="S322" s="476"/>
      <c r="T322" s="476"/>
      <c r="U322" s="476"/>
      <c r="V322" s="476"/>
      <c r="W322" s="476"/>
      <c r="X322" s="476"/>
      <c r="Y322" s="476"/>
      <c r="Z322" s="476"/>
      <c r="AA322" s="476"/>
      <c r="AB322" s="476"/>
      <c r="AC322" s="476"/>
      <c r="AD322" s="476"/>
      <c r="AE322" s="476"/>
      <c r="AF322" s="476"/>
      <c r="AG322" s="476"/>
      <c r="AH322" s="476"/>
      <c r="AI322" s="476"/>
      <c r="AJ322" s="476"/>
    </row>
    <row r="323" spans="1:36" ht="12.75" customHeight="1">
      <c r="A323" s="476"/>
      <c r="B323" s="476"/>
      <c r="C323" s="476"/>
      <c r="D323" s="476"/>
      <c r="E323" s="476"/>
      <c r="F323" s="476"/>
      <c r="G323" s="476"/>
      <c r="H323" s="476"/>
      <c r="I323" s="476"/>
      <c r="J323" s="476"/>
      <c r="K323" s="476"/>
      <c r="L323" s="476"/>
      <c r="M323" s="476"/>
      <c r="N323" s="476"/>
      <c r="O323" s="476"/>
      <c r="P323" s="476"/>
      <c r="Q323" s="476"/>
      <c r="R323" s="476"/>
      <c r="S323" s="476"/>
      <c r="T323" s="476"/>
      <c r="U323" s="476"/>
      <c r="V323" s="476"/>
      <c r="W323" s="476"/>
      <c r="X323" s="476"/>
      <c r="Y323" s="476"/>
      <c r="Z323" s="476"/>
      <c r="AA323" s="476"/>
      <c r="AB323" s="476"/>
      <c r="AC323" s="476"/>
      <c r="AD323" s="476"/>
      <c r="AE323" s="476"/>
      <c r="AF323" s="476"/>
      <c r="AG323" s="476"/>
      <c r="AH323" s="476"/>
      <c r="AI323" s="476"/>
      <c r="AJ323" s="476"/>
    </row>
    <row r="324" spans="1:36" ht="12.75" customHeight="1">
      <c r="A324" s="476"/>
      <c r="B324" s="476"/>
      <c r="C324" s="476"/>
      <c r="D324" s="476"/>
      <c r="E324" s="476"/>
      <c r="F324" s="476"/>
      <c r="G324" s="476"/>
      <c r="H324" s="476"/>
      <c r="I324" s="476"/>
      <c r="J324" s="476"/>
      <c r="K324" s="476"/>
      <c r="L324" s="476"/>
      <c r="M324" s="476"/>
      <c r="N324" s="476"/>
      <c r="O324" s="476"/>
      <c r="P324" s="476"/>
      <c r="Q324" s="476"/>
      <c r="R324" s="476"/>
      <c r="S324" s="476"/>
      <c r="T324" s="476"/>
      <c r="U324" s="476"/>
      <c r="V324" s="476"/>
      <c r="W324" s="476"/>
      <c r="X324" s="476"/>
      <c r="Y324" s="476"/>
      <c r="Z324" s="476"/>
      <c r="AA324" s="476"/>
      <c r="AB324" s="476"/>
      <c r="AC324" s="476"/>
      <c r="AD324" s="476"/>
      <c r="AE324" s="476"/>
      <c r="AF324" s="476"/>
      <c r="AG324" s="476"/>
      <c r="AH324" s="476"/>
      <c r="AI324" s="476"/>
      <c r="AJ324" s="476"/>
    </row>
    <row r="325" spans="1:36" ht="12.75" customHeight="1">
      <c r="A325" s="476"/>
      <c r="B325" s="476"/>
      <c r="C325" s="476"/>
      <c r="D325" s="476"/>
      <c r="E325" s="476"/>
      <c r="F325" s="476"/>
      <c r="G325" s="476"/>
      <c r="H325" s="476"/>
      <c r="I325" s="476"/>
      <c r="J325" s="476"/>
      <c r="K325" s="476"/>
      <c r="L325" s="476"/>
      <c r="M325" s="476"/>
      <c r="N325" s="476"/>
      <c r="O325" s="476"/>
      <c r="P325" s="476"/>
      <c r="Q325" s="476"/>
      <c r="R325" s="476"/>
      <c r="S325" s="476"/>
      <c r="T325" s="476"/>
      <c r="U325" s="476"/>
      <c r="V325" s="476"/>
      <c r="W325" s="476"/>
      <c r="X325" s="476"/>
      <c r="Y325" s="476"/>
      <c r="Z325" s="476"/>
      <c r="AA325" s="476"/>
      <c r="AB325" s="476"/>
      <c r="AC325" s="476"/>
      <c r="AD325" s="476"/>
      <c r="AE325" s="476"/>
      <c r="AF325" s="476"/>
      <c r="AG325" s="476"/>
      <c r="AH325" s="476"/>
      <c r="AI325" s="476"/>
      <c r="AJ325" s="476"/>
    </row>
    <row r="326" spans="1:36" ht="12.75" customHeight="1">
      <c r="A326" s="476"/>
      <c r="B326" s="476"/>
      <c r="C326" s="476"/>
      <c r="D326" s="476"/>
      <c r="E326" s="476"/>
      <c r="F326" s="476"/>
      <c r="G326" s="476"/>
      <c r="H326" s="476"/>
      <c r="I326" s="476"/>
      <c r="J326" s="476"/>
      <c r="K326" s="476"/>
      <c r="L326" s="476"/>
      <c r="M326" s="476"/>
      <c r="N326" s="476"/>
      <c r="O326" s="476"/>
      <c r="P326" s="476"/>
      <c r="Q326" s="476"/>
      <c r="R326" s="476"/>
      <c r="S326" s="476"/>
      <c r="T326" s="476"/>
      <c r="U326" s="476"/>
      <c r="V326" s="476"/>
      <c r="W326" s="476"/>
      <c r="X326" s="476"/>
      <c r="Y326" s="476"/>
      <c r="Z326" s="476"/>
      <c r="AA326" s="476"/>
      <c r="AB326" s="476"/>
      <c r="AC326" s="476"/>
      <c r="AD326" s="476"/>
      <c r="AE326" s="476"/>
      <c r="AF326" s="476"/>
      <c r="AG326" s="476"/>
      <c r="AH326" s="476"/>
      <c r="AI326" s="476"/>
      <c r="AJ326" s="476"/>
    </row>
    <row r="327" spans="1:36" ht="12.75" customHeight="1">
      <c r="A327" s="476"/>
      <c r="B327" s="476"/>
      <c r="C327" s="476"/>
      <c r="D327" s="476"/>
      <c r="E327" s="476"/>
      <c r="F327" s="476"/>
      <c r="G327" s="476"/>
      <c r="H327" s="476"/>
      <c r="I327" s="476"/>
      <c r="J327" s="476"/>
      <c r="K327" s="476"/>
      <c r="L327" s="476"/>
      <c r="M327" s="476"/>
      <c r="N327" s="476"/>
      <c r="O327" s="476"/>
      <c r="P327" s="476"/>
      <c r="Q327" s="476"/>
      <c r="R327" s="476"/>
      <c r="S327" s="476"/>
      <c r="T327" s="476"/>
      <c r="U327" s="476"/>
      <c r="V327" s="476"/>
      <c r="W327" s="476"/>
      <c r="X327" s="476"/>
      <c r="Y327" s="476"/>
      <c r="Z327" s="476"/>
      <c r="AA327" s="476"/>
      <c r="AB327" s="476"/>
      <c r="AC327" s="476"/>
      <c r="AD327" s="476"/>
      <c r="AE327" s="476"/>
      <c r="AF327" s="476"/>
      <c r="AG327" s="476"/>
      <c r="AH327" s="476"/>
      <c r="AI327" s="476"/>
      <c r="AJ327" s="476"/>
    </row>
    <row r="328" spans="1:36" ht="12.75" customHeight="1">
      <c r="A328" s="476"/>
      <c r="B328" s="476"/>
      <c r="C328" s="476"/>
      <c r="D328" s="476"/>
      <c r="E328" s="476"/>
      <c r="F328" s="476"/>
      <c r="G328" s="476"/>
      <c r="H328" s="476"/>
      <c r="I328" s="476"/>
      <c r="J328" s="476"/>
      <c r="K328" s="476"/>
      <c r="L328" s="476"/>
      <c r="M328" s="476"/>
      <c r="N328" s="476"/>
      <c r="O328" s="476"/>
      <c r="P328" s="476"/>
      <c r="Q328" s="476"/>
      <c r="R328" s="476"/>
      <c r="S328" s="476"/>
      <c r="T328" s="476"/>
      <c r="U328" s="476"/>
      <c r="V328" s="476"/>
      <c r="W328" s="476"/>
      <c r="X328" s="476"/>
      <c r="Y328" s="476"/>
      <c r="Z328" s="476"/>
      <c r="AA328" s="476"/>
      <c r="AB328" s="476"/>
      <c r="AC328" s="476"/>
      <c r="AD328" s="476"/>
      <c r="AE328" s="476"/>
      <c r="AF328" s="476"/>
      <c r="AG328" s="476"/>
      <c r="AH328" s="476"/>
      <c r="AI328" s="476"/>
      <c r="AJ328" s="476"/>
    </row>
    <row r="329" spans="1:36" ht="12.75" customHeight="1">
      <c r="A329" s="476"/>
      <c r="B329" s="476"/>
      <c r="C329" s="476"/>
      <c r="D329" s="476"/>
      <c r="E329" s="476"/>
      <c r="F329" s="476"/>
      <c r="G329" s="476"/>
      <c r="H329" s="476"/>
      <c r="I329" s="476"/>
      <c r="J329" s="476"/>
      <c r="K329" s="476"/>
      <c r="L329" s="476"/>
      <c r="M329" s="476"/>
      <c r="N329" s="476"/>
      <c r="O329" s="476"/>
      <c r="P329" s="476"/>
      <c r="Q329" s="476"/>
      <c r="R329" s="476"/>
      <c r="S329" s="476"/>
      <c r="T329" s="476"/>
      <c r="U329" s="476"/>
      <c r="V329" s="476"/>
      <c r="W329" s="476"/>
      <c r="X329" s="476"/>
      <c r="Y329" s="476"/>
      <c r="Z329" s="476"/>
      <c r="AA329" s="476"/>
      <c r="AB329" s="476"/>
      <c r="AC329" s="476"/>
      <c r="AD329" s="476"/>
      <c r="AE329" s="476"/>
      <c r="AF329" s="476"/>
      <c r="AG329" s="476"/>
      <c r="AH329" s="476"/>
      <c r="AI329" s="476"/>
      <c r="AJ329" s="476"/>
    </row>
    <row r="330" spans="1:36" ht="12.75" customHeight="1">
      <c r="A330" s="476"/>
      <c r="B330" s="476"/>
      <c r="C330" s="476"/>
      <c r="D330" s="476"/>
      <c r="E330" s="476"/>
      <c r="F330" s="476"/>
      <c r="G330" s="476"/>
      <c r="H330" s="476"/>
      <c r="I330" s="476"/>
      <c r="J330" s="476"/>
      <c r="K330" s="476"/>
      <c r="L330" s="476"/>
      <c r="M330" s="476"/>
      <c r="N330" s="476"/>
      <c r="O330" s="476"/>
      <c r="P330" s="476"/>
      <c r="Q330" s="476"/>
      <c r="R330" s="476"/>
      <c r="S330" s="476"/>
      <c r="T330" s="476"/>
      <c r="U330" s="476"/>
      <c r="V330" s="476"/>
      <c r="W330" s="476"/>
      <c r="X330" s="476"/>
      <c r="Y330" s="476"/>
      <c r="Z330" s="476"/>
      <c r="AA330" s="476"/>
      <c r="AB330" s="476"/>
      <c r="AC330" s="476"/>
      <c r="AD330" s="476"/>
      <c r="AE330" s="476"/>
      <c r="AF330" s="476"/>
      <c r="AG330" s="476"/>
      <c r="AH330" s="476"/>
      <c r="AI330" s="476"/>
      <c r="AJ330" s="476"/>
    </row>
    <row r="331" spans="1:36" ht="12.75" customHeight="1">
      <c r="A331" s="476"/>
      <c r="B331" s="476"/>
      <c r="C331" s="476"/>
      <c r="D331" s="476"/>
      <c r="E331" s="476"/>
      <c r="F331" s="476"/>
      <c r="G331" s="476"/>
      <c r="H331" s="476"/>
      <c r="I331" s="476"/>
      <c r="J331" s="476"/>
      <c r="K331" s="476"/>
      <c r="L331" s="476"/>
      <c r="M331" s="476"/>
      <c r="N331" s="476"/>
      <c r="O331" s="476"/>
      <c r="P331" s="476"/>
      <c r="Q331" s="476"/>
      <c r="R331" s="476"/>
      <c r="S331" s="476"/>
      <c r="T331" s="476"/>
      <c r="U331" s="476"/>
      <c r="V331" s="476"/>
      <c r="W331" s="476"/>
      <c r="X331" s="476"/>
      <c r="Y331" s="476"/>
      <c r="Z331" s="476"/>
      <c r="AA331" s="476"/>
      <c r="AB331" s="476"/>
      <c r="AC331" s="476"/>
      <c r="AD331" s="476"/>
      <c r="AE331" s="476"/>
      <c r="AF331" s="476"/>
      <c r="AG331" s="476"/>
      <c r="AH331" s="476"/>
      <c r="AI331" s="476"/>
      <c r="AJ331" s="476"/>
    </row>
    <row r="332" spans="1:36" ht="12.75" customHeight="1">
      <c r="A332" s="476"/>
      <c r="B332" s="476"/>
      <c r="C332" s="476"/>
      <c r="D332" s="476"/>
      <c r="E332" s="476"/>
      <c r="F332" s="476"/>
      <c r="G332" s="476"/>
      <c r="H332" s="476"/>
      <c r="I332" s="476"/>
      <c r="J332" s="476"/>
      <c r="K332" s="476"/>
      <c r="L332" s="476"/>
      <c r="M332" s="476"/>
      <c r="N332" s="476"/>
      <c r="O332" s="476"/>
      <c r="P332" s="476"/>
      <c r="Q332" s="476"/>
      <c r="R332" s="476"/>
      <c r="S332" s="476"/>
      <c r="T332" s="476"/>
      <c r="U332" s="476"/>
      <c r="V332" s="476"/>
      <c r="W332" s="476"/>
      <c r="X332" s="476"/>
      <c r="Y332" s="476"/>
      <c r="Z332" s="476"/>
      <c r="AA332" s="476"/>
      <c r="AB332" s="476"/>
      <c r="AC332" s="476"/>
      <c r="AD332" s="476"/>
      <c r="AE332" s="476"/>
      <c r="AF332" s="476"/>
      <c r="AG332" s="476"/>
      <c r="AH332" s="476"/>
      <c r="AI332" s="476"/>
      <c r="AJ332" s="476"/>
    </row>
    <row r="333" spans="1:36" ht="12.75" customHeight="1">
      <c r="A333" s="476"/>
      <c r="B333" s="476"/>
      <c r="C333" s="476"/>
      <c r="D333" s="476"/>
      <c r="E333" s="476"/>
      <c r="F333" s="476"/>
      <c r="G333" s="476"/>
      <c r="H333" s="476"/>
      <c r="I333" s="476"/>
      <c r="J333" s="476"/>
      <c r="K333" s="476"/>
      <c r="L333" s="476"/>
      <c r="M333" s="476"/>
      <c r="N333" s="476"/>
      <c r="O333" s="476"/>
      <c r="P333" s="476"/>
      <c r="Q333" s="476"/>
      <c r="R333" s="476"/>
      <c r="S333" s="476"/>
      <c r="T333" s="476"/>
      <c r="U333" s="476"/>
      <c r="V333" s="476"/>
      <c r="W333" s="476"/>
      <c r="X333" s="476"/>
      <c r="Y333" s="476"/>
      <c r="Z333" s="476"/>
      <c r="AA333" s="476"/>
      <c r="AB333" s="476"/>
      <c r="AC333" s="476"/>
      <c r="AD333" s="476"/>
      <c r="AE333" s="476"/>
      <c r="AF333" s="476"/>
      <c r="AG333" s="476"/>
      <c r="AH333" s="476"/>
      <c r="AI333" s="476"/>
      <c r="AJ333" s="476"/>
    </row>
    <row r="334" spans="1:36" ht="12.75" customHeight="1">
      <c r="A334" s="476"/>
      <c r="B334" s="476"/>
      <c r="C334" s="476"/>
      <c r="D334" s="476"/>
      <c r="E334" s="476"/>
      <c r="F334" s="476"/>
      <c r="G334" s="476"/>
      <c r="H334" s="476"/>
      <c r="I334" s="476"/>
      <c r="J334" s="476"/>
      <c r="K334" s="476"/>
      <c r="L334" s="476"/>
      <c r="M334" s="476"/>
      <c r="N334" s="476"/>
      <c r="O334" s="476"/>
      <c r="P334" s="476"/>
      <c r="Q334" s="476"/>
      <c r="R334" s="476"/>
      <c r="S334" s="476"/>
      <c r="T334" s="476"/>
      <c r="U334" s="476"/>
      <c r="V334" s="476"/>
      <c r="W334" s="476"/>
      <c r="X334" s="476"/>
      <c r="Y334" s="476"/>
      <c r="Z334" s="476"/>
      <c r="AA334" s="476"/>
      <c r="AB334" s="476"/>
      <c r="AC334" s="476"/>
      <c r="AD334" s="476"/>
      <c r="AE334" s="476"/>
      <c r="AF334" s="476"/>
      <c r="AG334" s="476"/>
      <c r="AH334" s="476"/>
      <c r="AI334" s="476"/>
      <c r="AJ334" s="476"/>
    </row>
    <row r="335" spans="1:36" ht="12.75" customHeight="1">
      <c r="A335" s="476"/>
      <c r="B335" s="476"/>
      <c r="C335" s="476"/>
      <c r="D335" s="476"/>
      <c r="E335" s="476"/>
      <c r="F335" s="476"/>
      <c r="G335" s="476"/>
      <c r="H335" s="476"/>
      <c r="I335" s="476"/>
      <c r="J335" s="476"/>
      <c r="K335" s="476"/>
      <c r="L335" s="476"/>
      <c r="M335" s="476"/>
      <c r="N335" s="476"/>
      <c r="O335" s="476"/>
      <c r="P335" s="476"/>
      <c r="Q335" s="476"/>
      <c r="R335" s="476"/>
      <c r="S335" s="476"/>
      <c r="T335" s="476"/>
      <c r="U335" s="476"/>
      <c r="V335" s="476"/>
      <c r="W335" s="476"/>
      <c r="X335" s="476"/>
      <c r="Y335" s="476"/>
      <c r="Z335" s="476"/>
      <c r="AA335" s="476"/>
      <c r="AB335" s="476"/>
      <c r="AC335" s="476"/>
      <c r="AD335" s="476"/>
      <c r="AE335" s="476"/>
      <c r="AF335" s="476"/>
      <c r="AG335" s="476"/>
      <c r="AH335" s="476"/>
      <c r="AI335" s="476"/>
      <c r="AJ335" s="476"/>
    </row>
    <row r="336" spans="1:36" ht="12.75" customHeight="1">
      <c r="A336" s="476"/>
      <c r="B336" s="476"/>
      <c r="C336" s="476"/>
      <c r="D336" s="476"/>
      <c r="E336" s="476"/>
      <c r="F336" s="476"/>
      <c r="G336" s="476"/>
      <c r="H336" s="476"/>
      <c r="I336" s="476"/>
      <c r="J336" s="476"/>
      <c r="K336" s="476"/>
      <c r="L336" s="476"/>
      <c r="M336" s="476"/>
      <c r="N336" s="476"/>
      <c r="O336" s="476"/>
      <c r="P336" s="476"/>
      <c r="Q336" s="476"/>
      <c r="R336" s="476"/>
      <c r="S336" s="476"/>
      <c r="T336" s="476"/>
      <c r="U336" s="476"/>
      <c r="V336" s="476"/>
      <c r="W336" s="476"/>
      <c r="X336" s="476"/>
      <c r="Y336" s="476"/>
      <c r="Z336" s="476"/>
      <c r="AA336" s="476"/>
      <c r="AB336" s="476"/>
      <c r="AC336" s="476"/>
      <c r="AD336" s="476"/>
      <c r="AE336" s="476"/>
      <c r="AF336" s="476"/>
      <c r="AG336" s="476"/>
      <c r="AH336" s="476"/>
      <c r="AI336" s="476"/>
      <c r="AJ336" s="476"/>
    </row>
    <row r="337" spans="1:36" ht="12.75" customHeight="1">
      <c r="A337" s="476"/>
      <c r="B337" s="476"/>
      <c r="C337" s="476"/>
      <c r="D337" s="476"/>
      <c r="E337" s="476"/>
      <c r="F337" s="476"/>
      <c r="G337" s="476"/>
      <c r="H337" s="476"/>
      <c r="I337" s="476"/>
      <c r="J337" s="476"/>
      <c r="K337" s="476"/>
      <c r="L337" s="476"/>
      <c r="M337" s="476"/>
      <c r="N337" s="476"/>
      <c r="O337" s="476"/>
      <c r="P337" s="476"/>
      <c r="Q337" s="476"/>
      <c r="R337" s="476"/>
      <c r="S337" s="476"/>
      <c r="T337" s="476"/>
      <c r="U337" s="476"/>
      <c r="V337" s="476"/>
      <c r="W337" s="476"/>
      <c r="X337" s="476"/>
      <c r="Y337" s="476"/>
      <c r="Z337" s="476"/>
      <c r="AA337" s="476"/>
      <c r="AB337" s="476"/>
      <c r="AC337" s="476"/>
      <c r="AD337" s="476"/>
      <c r="AE337" s="476"/>
      <c r="AF337" s="476"/>
      <c r="AG337" s="476"/>
      <c r="AH337" s="476"/>
      <c r="AI337" s="476"/>
      <c r="AJ337" s="476"/>
    </row>
    <row r="338" spans="1:36" ht="12.75" customHeight="1">
      <c r="A338" s="476"/>
      <c r="B338" s="476"/>
      <c r="C338" s="476"/>
      <c r="D338" s="476"/>
      <c r="E338" s="476"/>
      <c r="F338" s="476"/>
      <c r="G338" s="476"/>
      <c r="H338" s="476"/>
      <c r="I338" s="476"/>
      <c r="J338" s="476"/>
      <c r="K338" s="476"/>
      <c r="L338" s="476"/>
      <c r="M338" s="476"/>
      <c r="N338" s="476"/>
      <c r="O338" s="476"/>
      <c r="P338" s="476"/>
      <c r="Q338" s="476"/>
      <c r="R338" s="476"/>
      <c r="S338" s="476"/>
      <c r="T338" s="476"/>
      <c r="U338" s="476"/>
      <c r="V338" s="476"/>
      <c r="W338" s="476"/>
      <c r="X338" s="476"/>
      <c r="Y338" s="476"/>
      <c r="Z338" s="476"/>
      <c r="AA338" s="476"/>
      <c r="AB338" s="476"/>
      <c r="AC338" s="476"/>
      <c r="AD338" s="476"/>
      <c r="AE338" s="476"/>
      <c r="AF338" s="476"/>
      <c r="AG338" s="476"/>
      <c r="AH338" s="476"/>
      <c r="AI338" s="476"/>
      <c r="AJ338" s="476"/>
    </row>
    <row r="339" spans="1:36" ht="12.75" customHeight="1">
      <c r="A339" s="476"/>
      <c r="B339" s="476"/>
      <c r="C339" s="476"/>
      <c r="D339" s="476"/>
      <c r="E339" s="476"/>
      <c r="F339" s="476"/>
      <c r="G339" s="476"/>
      <c r="H339" s="476"/>
      <c r="I339" s="476"/>
      <c r="J339" s="476"/>
      <c r="K339" s="476"/>
      <c r="L339" s="476"/>
      <c r="M339" s="476"/>
      <c r="N339" s="476"/>
      <c r="O339" s="476"/>
      <c r="P339" s="476"/>
      <c r="Q339" s="476"/>
      <c r="R339" s="476"/>
      <c r="S339" s="476"/>
      <c r="T339" s="476"/>
      <c r="U339" s="476"/>
      <c r="V339" s="476"/>
      <c r="W339" s="476"/>
      <c r="X339" s="476"/>
      <c r="Y339" s="476"/>
      <c r="Z339" s="476"/>
      <c r="AA339" s="476"/>
      <c r="AB339" s="476"/>
      <c r="AC339" s="476"/>
      <c r="AD339" s="476"/>
      <c r="AE339" s="476"/>
      <c r="AF339" s="476"/>
      <c r="AG339" s="476"/>
      <c r="AH339" s="476"/>
      <c r="AI339" s="476"/>
      <c r="AJ339" s="476"/>
    </row>
    <row r="340" spans="1:36" ht="12.75" customHeight="1">
      <c r="A340" s="476"/>
      <c r="B340" s="476"/>
      <c r="C340" s="476"/>
      <c r="D340" s="476"/>
      <c r="E340" s="476"/>
      <c r="F340" s="476"/>
      <c r="G340" s="476"/>
      <c r="H340" s="476"/>
      <c r="I340" s="476"/>
      <c r="J340" s="476"/>
      <c r="K340" s="476"/>
      <c r="L340" s="476"/>
      <c r="M340" s="476"/>
      <c r="N340" s="476"/>
      <c r="O340" s="476"/>
      <c r="P340" s="476"/>
      <c r="Q340" s="476"/>
      <c r="R340" s="476"/>
      <c r="S340" s="476"/>
      <c r="T340" s="476"/>
      <c r="U340" s="476"/>
      <c r="V340" s="476"/>
      <c r="W340" s="476"/>
      <c r="X340" s="476"/>
      <c r="Y340" s="476"/>
      <c r="Z340" s="476"/>
      <c r="AA340" s="476"/>
      <c r="AB340" s="476"/>
      <c r="AC340" s="476"/>
      <c r="AD340" s="476"/>
      <c r="AE340" s="476"/>
      <c r="AF340" s="476"/>
      <c r="AG340" s="476"/>
      <c r="AH340" s="476"/>
      <c r="AI340" s="476"/>
      <c r="AJ340" s="476"/>
    </row>
    <row r="341" spans="1:36" ht="12.75" customHeight="1">
      <c r="A341" s="476"/>
      <c r="B341" s="476"/>
      <c r="C341" s="476"/>
      <c r="D341" s="476"/>
      <c r="E341" s="476"/>
      <c r="F341" s="476"/>
      <c r="G341" s="476"/>
      <c r="H341" s="476"/>
      <c r="I341" s="476"/>
      <c r="J341" s="476"/>
      <c r="K341" s="476"/>
      <c r="L341" s="476"/>
      <c r="M341" s="476"/>
      <c r="N341" s="476"/>
      <c r="O341" s="476"/>
      <c r="P341" s="476"/>
      <c r="Q341" s="476"/>
      <c r="R341" s="476"/>
      <c r="S341" s="476"/>
      <c r="T341" s="476"/>
      <c r="U341" s="476"/>
      <c r="V341" s="476"/>
      <c r="W341" s="476"/>
      <c r="X341" s="476"/>
      <c r="Y341" s="476"/>
      <c r="Z341" s="476"/>
      <c r="AA341" s="476"/>
      <c r="AB341" s="476"/>
      <c r="AC341" s="476"/>
      <c r="AD341" s="476"/>
      <c r="AE341" s="476"/>
      <c r="AF341" s="476"/>
      <c r="AG341" s="476"/>
      <c r="AH341" s="476"/>
      <c r="AI341" s="476"/>
      <c r="AJ341" s="476"/>
    </row>
    <row r="342" spans="1:36" ht="12.75" customHeight="1">
      <c r="A342" s="476"/>
      <c r="B342" s="476"/>
      <c r="C342" s="476"/>
      <c r="D342" s="476"/>
      <c r="E342" s="476"/>
      <c r="F342" s="476"/>
      <c r="G342" s="476"/>
      <c r="H342" s="476"/>
      <c r="I342" s="476"/>
      <c r="J342" s="476"/>
      <c r="K342" s="476"/>
      <c r="L342" s="476"/>
      <c r="M342" s="476"/>
      <c r="N342" s="476"/>
      <c r="O342" s="476"/>
      <c r="P342" s="476"/>
      <c r="Q342" s="476"/>
      <c r="R342" s="476"/>
      <c r="S342" s="476"/>
      <c r="T342" s="476"/>
      <c r="U342" s="476"/>
      <c r="V342" s="476"/>
      <c r="W342" s="476"/>
      <c r="X342" s="476"/>
      <c r="Y342" s="476"/>
      <c r="Z342" s="476"/>
      <c r="AA342" s="476"/>
      <c r="AB342" s="476"/>
      <c r="AC342" s="476"/>
      <c r="AD342" s="476"/>
      <c r="AE342" s="476"/>
      <c r="AF342" s="476"/>
      <c r="AG342" s="476"/>
      <c r="AH342" s="476"/>
      <c r="AI342" s="476"/>
      <c r="AJ342" s="476"/>
    </row>
    <row r="343" spans="1:36" ht="12.75" customHeight="1">
      <c r="A343" s="476"/>
      <c r="B343" s="476"/>
      <c r="C343" s="476"/>
      <c r="D343" s="476"/>
      <c r="E343" s="476"/>
      <c r="F343" s="476"/>
      <c r="G343" s="476"/>
      <c r="H343" s="476"/>
      <c r="I343" s="476"/>
      <c r="J343" s="476"/>
      <c r="K343" s="476"/>
      <c r="L343" s="476"/>
      <c r="M343" s="476"/>
      <c r="N343" s="476"/>
      <c r="O343" s="476"/>
      <c r="P343" s="476"/>
      <c r="Q343" s="476"/>
      <c r="R343" s="476"/>
      <c r="S343" s="476"/>
      <c r="T343" s="476"/>
      <c r="U343" s="476"/>
      <c r="V343" s="476"/>
      <c r="W343" s="476"/>
      <c r="X343" s="476"/>
      <c r="Y343" s="476"/>
      <c r="Z343" s="476"/>
      <c r="AA343" s="476"/>
      <c r="AB343" s="476"/>
      <c r="AC343" s="476"/>
      <c r="AD343" s="476"/>
      <c r="AE343" s="476"/>
      <c r="AF343" s="476"/>
      <c r="AG343" s="476"/>
      <c r="AH343" s="476"/>
      <c r="AI343" s="476"/>
      <c r="AJ343" s="476"/>
    </row>
    <row r="344" spans="1:36" ht="12.75" customHeight="1">
      <c r="A344" s="476"/>
      <c r="B344" s="476"/>
      <c r="C344" s="476"/>
      <c r="D344" s="476"/>
      <c r="E344" s="476"/>
      <c r="F344" s="476"/>
      <c r="G344" s="476"/>
      <c r="H344" s="476"/>
      <c r="I344" s="476"/>
      <c r="J344" s="476"/>
      <c r="K344" s="476"/>
      <c r="L344" s="476"/>
      <c r="M344" s="476"/>
      <c r="N344" s="476"/>
      <c r="O344" s="476"/>
      <c r="P344" s="476"/>
      <c r="Q344" s="476"/>
      <c r="R344" s="476"/>
      <c r="S344" s="476"/>
      <c r="T344" s="476"/>
      <c r="U344" s="476"/>
      <c r="V344" s="476"/>
      <c r="W344" s="476"/>
      <c r="X344" s="476"/>
      <c r="Y344" s="476"/>
      <c r="Z344" s="476"/>
      <c r="AA344" s="476"/>
      <c r="AB344" s="476"/>
      <c r="AC344" s="476"/>
      <c r="AD344" s="476"/>
      <c r="AE344" s="476"/>
      <c r="AF344" s="476"/>
      <c r="AG344" s="476"/>
      <c r="AH344" s="476"/>
      <c r="AI344" s="476"/>
      <c r="AJ344" s="476"/>
    </row>
    <row r="345" spans="1:36" ht="12.75" customHeight="1">
      <c r="A345" s="476"/>
      <c r="B345" s="476"/>
      <c r="C345" s="476"/>
      <c r="D345" s="476"/>
      <c r="E345" s="476"/>
      <c r="F345" s="476"/>
      <c r="G345" s="476"/>
      <c r="H345" s="476"/>
      <c r="I345" s="476"/>
      <c r="J345" s="476"/>
      <c r="K345" s="476"/>
      <c r="L345" s="476"/>
      <c r="M345" s="476"/>
      <c r="N345" s="476"/>
      <c r="O345" s="476"/>
      <c r="P345" s="476"/>
      <c r="Q345" s="476"/>
      <c r="R345" s="476"/>
      <c r="S345" s="476"/>
      <c r="T345" s="476"/>
      <c r="U345" s="476"/>
      <c r="V345" s="476"/>
      <c r="W345" s="476"/>
      <c r="X345" s="476"/>
      <c r="Y345" s="476"/>
      <c r="Z345" s="476"/>
      <c r="AA345" s="476"/>
      <c r="AB345" s="476"/>
      <c r="AC345" s="476"/>
      <c r="AD345" s="476"/>
      <c r="AE345" s="476"/>
      <c r="AF345" s="476"/>
      <c r="AG345" s="476"/>
      <c r="AH345" s="476"/>
      <c r="AI345" s="476"/>
      <c r="AJ345" s="476"/>
    </row>
    <row r="346" spans="1:36" ht="12.75" customHeight="1">
      <c r="A346" s="476"/>
      <c r="B346" s="476"/>
      <c r="C346" s="476"/>
      <c r="D346" s="476"/>
      <c r="E346" s="476"/>
      <c r="F346" s="476"/>
      <c r="G346" s="476"/>
      <c r="H346" s="476"/>
      <c r="I346" s="476"/>
      <c r="J346" s="476"/>
      <c r="K346" s="476"/>
      <c r="L346" s="476"/>
      <c r="M346" s="476"/>
      <c r="N346" s="476"/>
      <c r="O346" s="476"/>
      <c r="P346" s="476"/>
      <c r="Q346" s="476"/>
      <c r="R346" s="476"/>
      <c r="S346" s="476"/>
      <c r="T346" s="476"/>
      <c r="U346" s="476"/>
      <c r="V346" s="476"/>
      <c r="W346" s="476"/>
      <c r="X346" s="476"/>
      <c r="Y346" s="476"/>
      <c r="Z346" s="476"/>
      <c r="AA346" s="476"/>
      <c r="AB346" s="476"/>
      <c r="AC346" s="476"/>
      <c r="AD346" s="476"/>
      <c r="AE346" s="476"/>
      <c r="AF346" s="476"/>
      <c r="AG346" s="476"/>
      <c r="AH346" s="476"/>
      <c r="AI346" s="476"/>
      <c r="AJ346" s="476"/>
    </row>
    <row r="347" spans="1:36" ht="12.75" customHeight="1">
      <c r="A347" s="476"/>
      <c r="B347" s="476"/>
      <c r="C347" s="476"/>
      <c r="D347" s="476"/>
      <c r="E347" s="476"/>
      <c r="F347" s="476"/>
      <c r="G347" s="476"/>
      <c r="H347" s="476"/>
      <c r="I347" s="476"/>
      <c r="J347" s="476"/>
      <c r="K347" s="476"/>
      <c r="L347" s="476"/>
      <c r="M347" s="476"/>
      <c r="N347" s="476"/>
      <c r="O347" s="476"/>
      <c r="P347" s="476"/>
      <c r="Q347" s="476"/>
      <c r="R347" s="476"/>
      <c r="S347" s="476"/>
      <c r="T347" s="476"/>
      <c r="U347" s="476"/>
      <c r="V347" s="476"/>
      <c r="W347" s="476"/>
      <c r="X347" s="476"/>
      <c r="Y347" s="476"/>
      <c r="Z347" s="476"/>
      <c r="AA347" s="476"/>
      <c r="AB347" s="476"/>
      <c r="AC347" s="476"/>
      <c r="AD347" s="476"/>
      <c r="AE347" s="476"/>
      <c r="AF347" s="476"/>
      <c r="AG347" s="476"/>
      <c r="AH347" s="476"/>
      <c r="AI347" s="476"/>
      <c r="AJ347" s="476"/>
    </row>
    <row r="348" spans="1:36" ht="12.75" customHeight="1">
      <c r="A348" s="476"/>
      <c r="B348" s="476"/>
      <c r="C348" s="476"/>
      <c r="D348" s="476"/>
      <c r="E348" s="476"/>
      <c r="F348" s="476"/>
      <c r="G348" s="476"/>
      <c r="H348" s="476"/>
      <c r="I348" s="476"/>
      <c r="J348" s="476"/>
      <c r="K348" s="476"/>
      <c r="L348" s="476"/>
      <c r="M348" s="476"/>
      <c r="N348" s="476"/>
      <c r="O348" s="476"/>
      <c r="P348" s="476"/>
      <c r="Q348" s="476"/>
      <c r="R348" s="476"/>
      <c r="S348" s="476"/>
      <c r="T348" s="476"/>
      <c r="U348" s="476"/>
      <c r="V348" s="476"/>
      <c r="W348" s="476"/>
      <c r="X348" s="476"/>
      <c r="Y348" s="476"/>
      <c r="Z348" s="476"/>
      <c r="AA348" s="476"/>
      <c r="AB348" s="476"/>
      <c r="AC348" s="476"/>
      <c r="AD348" s="476"/>
      <c r="AE348" s="476"/>
      <c r="AF348" s="476"/>
      <c r="AG348" s="476"/>
      <c r="AH348" s="476"/>
      <c r="AI348" s="476"/>
      <c r="AJ348" s="476"/>
    </row>
    <row r="349" spans="1:36" ht="12.75" customHeight="1">
      <c r="A349" s="476"/>
      <c r="B349" s="476"/>
      <c r="C349" s="476"/>
      <c r="D349" s="476"/>
      <c r="E349" s="476"/>
      <c r="F349" s="476"/>
      <c r="G349" s="476"/>
      <c r="H349" s="476"/>
      <c r="I349" s="476"/>
      <c r="J349" s="476"/>
      <c r="K349" s="476"/>
      <c r="L349" s="476"/>
      <c r="M349" s="476"/>
      <c r="N349" s="476"/>
      <c r="O349" s="476"/>
      <c r="P349" s="476"/>
      <c r="Q349" s="476"/>
      <c r="R349" s="476"/>
      <c r="S349" s="476"/>
      <c r="T349" s="476"/>
      <c r="U349" s="476"/>
      <c r="V349" s="476"/>
      <c r="W349" s="476"/>
      <c r="X349" s="476"/>
      <c r="Y349" s="476"/>
      <c r="Z349" s="476"/>
      <c r="AA349" s="476"/>
      <c r="AB349" s="476"/>
      <c r="AC349" s="476"/>
      <c r="AD349" s="476"/>
      <c r="AE349" s="476"/>
      <c r="AF349" s="476"/>
      <c r="AG349" s="476"/>
      <c r="AH349" s="476"/>
      <c r="AI349" s="476"/>
      <c r="AJ349" s="476"/>
    </row>
    <row r="350" spans="1:36" ht="12.75" customHeight="1">
      <c r="A350" s="476"/>
      <c r="B350" s="476"/>
      <c r="C350" s="476"/>
      <c r="D350" s="476"/>
      <c r="E350" s="476"/>
      <c r="F350" s="476"/>
      <c r="G350" s="476"/>
      <c r="H350" s="476"/>
      <c r="I350" s="476"/>
      <c r="J350" s="476"/>
      <c r="K350" s="476"/>
      <c r="L350" s="476"/>
      <c r="M350" s="476"/>
      <c r="N350" s="476"/>
      <c r="O350" s="476"/>
      <c r="P350" s="476"/>
      <c r="Q350" s="476"/>
      <c r="R350" s="476"/>
      <c r="S350" s="476"/>
      <c r="T350" s="476"/>
      <c r="U350" s="476"/>
      <c r="V350" s="476"/>
      <c r="W350" s="476"/>
      <c r="X350" s="476"/>
      <c r="Y350" s="476"/>
      <c r="Z350" s="476"/>
      <c r="AA350" s="476"/>
      <c r="AB350" s="476"/>
      <c r="AC350" s="476"/>
      <c r="AD350" s="476"/>
      <c r="AE350" s="476"/>
      <c r="AF350" s="476"/>
      <c r="AG350" s="476"/>
      <c r="AH350" s="476"/>
      <c r="AI350" s="476"/>
      <c r="AJ350" s="476"/>
    </row>
    <row r="351" spans="1:36" ht="12.75" customHeight="1">
      <c r="A351" s="476"/>
      <c r="B351" s="476"/>
      <c r="C351" s="476"/>
      <c r="D351" s="476"/>
      <c r="E351" s="476"/>
      <c r="F351" s="476"/>
      <c r="G351" s="476"/>
      <c r="H351" s="476"/>
      <c r="I351" s="476"/>
      <c r="J351" s="476"/>
      <c r="K351" s="476"/>
      <c r="L351" s="476"/>
      <c r="M351" s="476"/>
      <c r="N351" s="476"/>
      <c r="O351" s="476"/>
      <c r="P351" s="476"/>
      <c r="Q351" s="476"/>
      <c r="R351" s="476"/>
      <c r="S351" s="476"/>
      <c r="T351" s="476"/>
      <c r="U351" s="476"/>
      <c r="V351" s="476"/>
      <c r="W351" s="476"/>
      <c r="X351" s="476"/>
      <c r="Y351" s="476"/>
      <c r="Z351" s="476"/>
      <c r="AA351" s="476"/>
      <c r="AB351" s="476"/>
      <c r="AC351" s="476"/>
      <c r="AD351" s="476"/>
      <c r="AE351" s="476"/>
      <c r="AF351" s="476"/>
      <c r="AG351" s="476"/>
      <c r="AH351" s="476"/>
      <c r="AI351" s="476"/>
      <c r="AJ351" s="476"/>
    </row>
    <row r="352" spans="1:36" ht="12.75" customHeight="1">
      <c r="A352" s="476"/>
      <c r="B352" s="476"/>
      <c r="C352" s="476"/>
      <c r="D352" s="476"/>
      <c r="E352" s="476"/>
      <c r="F352" s="476"/>
      <c r="G352" s="476"/>
      <c r="H352" s="476"/>
      <c r="I352" s="476"/>
      <c r="J352" s="476"/>
      <c r="K352" s="476"/>
      <c r="L352" s="476"/>
      <c r="M352" s="476"/>
      <c r="N352" s="476"/>
      <c r="O352" s="476"/>
      <c r="P352" s="476"/>
      <c r="Q352" s="476"/>
      <c r="R352" s="476"/>
      <c r="S352" s="476"/>
      <c r="T352" s="476"/>
      <c r="U352" s="476"/>
      <c r="V352" s="476"/>
      <c r="W352" s="476"/>
      <c r="X352" s="476"/>
      <c r="Y352" s="476"/>
      <c r="Z352" s="476"/>
      <c r="AA352" s="476"/>
      <c r="AB352" s="476"/>
      <c r="AC352" s="476"/>
      <c r="AD352" s="476"/>
      <c r="AE352" s="476"/>
      <c r="AF352" s="476"/>
      <c r="AG352" s="476"/>
      <c r="AH352" s="476"/>
      <c r="AI352" s="476"/>
      <c r="AJ352" s="476"/>
    </row>
    <row r="353" spans="1:36" ht="12.75" customHeight="1">
      <c r="A353" s="476"/>
      <c r="B353" s="476"/>
      <c r="C353" s="476"/>
      <c r="D353" s="476"/>
      <c r="E353" s="476" t="s">
        <v>34</v>
      </c>
      <c r="F353" s="476"/>
      <c r="G353" s="476"/>
      <c r="H353" s="476"/>
      <c r="I353" s="476"/>
      <c r="J353" s="476"/>
      <c r="K353" s="476"/>
      <c r="L353" s="476"/>
      <c r="M353" s="476"/>
      <c r="N353" s="476"/>
      <c r="O353" s="476"/>
      <c r="P353" s="476"/>
      <c r="Q353" s="476"/>
      <c r="R353" s="476"/>
      <c r="S353" s="476"/>
      <c r="T353" s="476"/>
      <c r="U353" s="476"/>
      <c r="V353" s="476"/>
      <c r="W353" s="476"/>
      <c r="X353" s="476"/>
      <c r="Y353" s="476"/>
      <c r="Z353" s="476"/>
      <c r="AA353" s="476"/>
      <c r="AB353" s="476"/>
      <c r="AC353" s="476"/>
      <c r="AD353" s="476"/>
      <c r="AE353" s="476"/>
      <c r="AF353" s="476"/>
      <c r="AG353" s="476"/>
      <c r="AH353" s="476"/>
      <c r="AI353" s="476"/>
      <c r="AJ353" s="476"/>
    </row>
    <row r="354" spans="1:36" ht="12.75" customHeight="1">
      <c r="A354" s="476"/>
      <c r="B354" s="476"/>
      <c r="C354" s="476"/>
      <c r="D354" s="476"/>
      <c r="E354" s="476" t="s">
        <v>606</v>
      </c>
      <c r="F354" s="476"/>
      <c r="G354" s="476"/>
      <c r="H354" s="476"/>
      <c r="I354" s="476"/>
      <c r="J354" s="476"/>
      <c r="K354" s="476"/>
      <c r="L354" s="476"/>
      <c r="M354" s="476"/>
      <c r="N354" s="476"/>
      <c r="O354" s="476"/>
      <c r="P354" s="476"/>
      <c r="Q354" s="476"/>
      <c r="R354" s="476"/>
      <c r="S354" s="476"/>
      <c r="T354" s="476"/>
      <c r="U354" s="476"/>
      <c r="V354" s="476"/>
      <c r="W354" s="476"/>
      <c r="X354" s="476"/>
      <c r="Y354" s="476"/>
      <c r="Z354" s="476"/>
      <c r="AA354" s="476"/>
      <c r="AB354" s="476"/>
      <c r="AC354" s="476"/>
      <c r="AD354" s="476"/>
      <c r="AE354" s="476"/>
      <c r="AF354" s="476"/>
      <c r="AG354" s="476"/>
      <c r="AH354" s="476"/>
      <c r="AI354" s="476"/>
      <c r="AJ354" s="476"/>
    </row>
    <row r="355" spans="1:36" ht="12.75" customHeight="1">
      <c r="A355" s="476"/>
      <c r="B355" s="476"/>
      <c r="C355" s="476"/>
      <c r="D355" s="476"/>
      <c r="E355" s="476" t="s">
        <v>127</v>
      </c>
      <c r="F355" s="476"/>
      <c r="G355" s="476"/>
      <c r="H355" s="476"/>
      <c r="I355" s="476"/>
      <c r="J355" s="476"/>
      <c r="K355" s="476"/>
      <c r="L355" s="476"/>
      <c r="M355" s="476"/>
      <c r="N355" s="476"/>
      <c r="O355" s="476"/>
      <c r="P355" s="476"/>
      <c r="Q355" s="476"/>
      <c r="R355" s="476"/>
      <c r="S355" s="476"/>
      <c r="T355" s="476"/>
      <c r="U355" s="476"/>
      <c r="V355" s="476"/>
      <c r="W355" s="476"/>
      <c r="X355" s="476"/>
      <c r="Y355" s="476"/>
      <c r="Z355" s="476"/>
      <c r="AA355" s="476"/>
      <c r="AB355" s="476"/>
      <c r="AC355" s="476"/>
      <c r="AD355" s="476"/>
      <c r="AE355" s="476"/>
      <c r="AF355" s="476"/>
      <c r="AG355" s="476"/>
      <c r="AH355" s="476"/>
      <c r="AI355" s="476"/>
      <c r="AJ355" s="476"/>
    </row>
    <row r="356" spans="1:36" ht="12.75" customHeight="1">
      <c r="A356" s="476"/>
      <c r="B356" s="476"/>
      <c r="C356" s="476"/>
      <c r="D356" s="476"/>
      <c r="E356" s="476" t="s">
        <v>128</v>
      </c>
      <c r="F356" s="476"/>
      <c r="G356" s="476"/>
      <c r="H356" s="476"/>
      <c r="I356" s="476"/>
      <c r="J356" s="476"/>
      <c r="K356" s="476"/>
      <c r="L356" s="476"/>
      <c r="M356" s="476"/>
      <c r="N356" s="476"/>
      <c r="O356" s="476"/>
      <c r="P356" s="476"/>
      <c r="Q356" s="476"/>
      <c r="R356" s="476"/>
      <c r="S356" s="476"/>
      <c r="T356" s="476"/>
      <c r="U356" s="476"/>
      <c r="V356" s="476"/>
      <c r="W356" s="476"/>
      <c r="X356" s="476"/>
      <c r="Y356" s="476"/>
      <c r="Z356" s="476"/>
      <c r="AA356" s="476"/>
      <c r="AB356" s="476"/>
      <c r="AC356" s="476"/>
      <c r="AD356" s="476"/>
      <c r="AE356" s="476"/>
      <c r="AF356" s="476"/>
      <c r="AG356" s="476"/>
      <c r="AH356" s="476"/>
      <c r="AI356" s="476"/>
      <c r="AJ356" s="476"/>
    </row>
    <row r="357" spans="1:36" ht="12.75" customHeight="1">
      <c r="A357" s="476"/>
      <c r="B357" s="476"/>
      <c r="C357" s="476"/>
      <c r="D357" s="476"/>
      <c r="E357" s="476"/>
      <c r="F357" s="476"/>
      <c r="G357" s="476"/>
      <c r="H357" s="476"/>
      <c r="I357" s="476"/>
      <c r="J357" s="476"/>
      <c r="K357" s="476"/>
      <c r="L357" s="476"/>
      <c r="M357" s="476"/>
      <c r="N357" s="476"/>
      <c r="O357" s="476"/>
      <c r="P357" s="476"/>
      <c r="Q357" s="476"/>
      <c r="R357" s="476"/>
      <c r="S357" s="476"/>
      <c r="T357" s="476"/>
      <c r="U357" s="476"/>
      <c r="V357" s="476"/>
      <c r="W357" s="476"/>
      <c r="X357" s="476"/>
      <c r="Y357" s="476"/>
      <c r="Z357" s="476"/>
      <c r="AA357" s="476"/>
      <c r="AB357" s="476"/>
      <c r="AC357" s="476"/>
      <c r="AD357" s="476"/>
      <c r="AE357" s="476"/>
      <c r="AF357" s="476"/>
      <c r="AG357" s="476"/>
      <c r="AH357" s="476"/>
      <c r="AI357" s="476"/>
      <c r="AJ357" s="476"/>
    </row>
    <row r="358" spans="1:36" ht="12.75" customHeight="1">
      <c r="A358" s="476"/>
      <c r="B358" s="476"/>
      <c r="C358" s="476"/>
      <c r="D358" s="476"/>
      <c r="E358" s="476"/>
      <c r="F358" s="476"/>
      <c r="G358" s="476"/>
      <c r="H358" s="476"/>
      <c r="I358" s="476"/>
      <c r="J358" s="476"/>
      <c r="K358" s="476"/>
      <c r="L358" s="476"/>
      <c r="M358" s="476"/>
      <c r="N358" s="476"/>
      <c r="O358" s="476"/>
      <c r="P358" s="476"/>
      <c r="Q358" s="476"/>
      <c r="R358" s="476"/>
      <c r="S358" s="476"/>
      <c r="T358" s="476"/>
      <c r="U358" s="476"/>
      <c r="V358" s="476"/>
      <c r="W358" s="476"/>
      <c r="X358" s="476"/>
      <c r="Y358" s="476"/>
      <c r="Z358" s="476"/>
      <c r="AA358" s="476"/>
      <c r="AB358" s="476"/>
      <c r="AC358" s="476"/>
      <c r="AD358" s="476"/>
      <c r="AE358" s="476"/>
      <c r="AF358" s="476"/>
      <c r="AG358" s="476"/>
      <c r="AH358" s="476"/>
      <c r="AI358" s="476"/>
      <c r="AJ358" s="476"/>
    </row>
    <row r="359" spans="1:36" ht="12.75" customHeight="1">
      <c r="A359" s="476"/>
      <c r="B359" s="476"/>
      <c r="C359" s="476"/>
      <c r="D359" s="476"/>
      <c r="E359" s="476"/>
      <c r="F359" s="476"/>
      <c r="G359" s="476"/>
      <c r="H359" s="476"/>
      <c r="I359" s="476"/>
      <c r="J359" s="476"/>
      <c r="K359" s="476"/>
      <c r="L359" s="476"/>
      <c r="M359" s="476"/>
      <c r="N359" s="476"/>
      <c r="O359" s="476"/>
      <c r="P359" s="476"/>
      <c r="Q359" s="476"/>
      <c r="R359" s="476"/>
      <c r="S359" s="476"/>
      <c r="T359" s="476"/>
      <c r="U359" s="476"/>
      <c r="V359" s="476"/>
      <c r="W359" s="476"/>
      <c r="X359" s="476"/>
      <c r="Y359" s="476"/>
      <c r="Z359" s="476"/>
      <c r="AA359" s="476"/>
      <c r="AB359" s="476"/>
      <c r="AC359" s="476"/>
      <c r="AD359" s="476"/>
      <c r="AE359" s="476"/>
      <c r="AF359" s="476"/>
      <c r="AG359" s="476"/>
      <c r="AH359" s="476"/>
      <c r="AI359" s="476"/>
      <c r="AJ359" s="476"/>
    </row>
    <row r="360" spans="1:36" ht="12.75" customHeight="1">
      <c r="A360" s="476"/>
      <c r="B360" s="476"/>
      <c r="C360" s="476"/>
      <c r="D360" s="476"/>
      <c r="E360" s="476"/>
      <c r="F360" s="476"/>
      <c r="G360" s="476"/>
      <c r="H360" s="476"/>
      <c r="I360" s="476"/>
      <c r="J360" s="476"/>
      <c r="K360" s="476"/>
      <c r="L360" s="476"/>
      <c r="M360" s="476"/>
      <c r="N360" s="476"/>
      <c r="O360" s="476"/>
      <c r="P360" s="476"/>
      <c r="Q360" s="476"/>
      <c r="R360" s="476"/>
      <c r="S360" s="476"/>
      <c r="T360" s="476"/>
      <c r="U360" s="476"/>
      <c r="V360" s="476"/>
      <c r="W360" s="476"/>
      <c r="X360" s="476"/>
      <c r="Y360" s="476"/>
      <c r="Z360" s="476"/>
      <c r="AA360" s="476"/>
      <c r="AB360" s="476"/>
      <c r="AC360" s="476"/>
      <c r="AD360" s="476"/>
      <c r="AE360" s="476"/>
      <c r="AF360" s="476"/>
      <c r="AG360" s="476"/>
      <c r="AH360" s="476"/>
      <c r="AI360" s="476"/>
      <c r="AJ360" s="476"/>
    </row>
    <row r="361" spans="1:36" ht="12.75" customHeight="1">
      <c r="A361" s="476"/>
      <c r="B361" s="476"/>
      <c r="C361" s="476"/>
      <c r="D361" s="476"/>
      <c r="E361" s="476"/>
      <c r="F361" s="476"/>
      <c r="G361" s="476"/>
      <c r="H361" s="476"/>
      <c r="I361" s="476"/>
      <c r="J361" s="476"/>
      <c r="K361" s="476"/>
      <c r="L361" s="476"/>
      <c r="M361" s="476"/>
      <c r="N361" s="476"/>
      <c r="O361" s="476"/>
      <c r="P361" s="476"/>
      <c r="Q361" s="476"/>
      <c r="R361" s="476"/>
      <c r="S361" s="476"/>
      <c r="T361" s="476"/>
      <c r="U361" s="476"/>
      <c r="V361" s="476"/>
      <c r="W361" s="476"/>
      <c r="X361" s="476"/>
      <c r="Y361" s="476"/>
      <c r="Z361" s="476"/>
      <c r="AA361" s="476"/>
      <c r="AB361" s="476"/>
      <c r="AC361" s="476"/>
      <c r="AD361" s="476"/>
      <c r="AE361" s="476"/>
      <c r="AF361" s="476"/>
      <c r="AG361" s="476"/>
      <c r="AH361" s="476"/>
      <c r="AI361" s="476"/>
      <c r="AJ361" s="476"/>
    </row>
    <row r="362" spans="1:36" ht="12.75" customHeight="1">
      <c r="A362" s="476"/>
      <c r="B362" s="476"/>
      <c r="C362" s="476"/>
      <c r="D362" s="476"/>
      <c r="E362" s="476"/>
      <c r="F362" s="476"/>
      <c r="G362" s="476"/>
      <c r="H362" s="476"/>
      <c r="I362" s="476"/>
      <c r="J362" s="476"/>
      <c r="K362" s="476"/>
      <c r="L362" s="476"/>
      <c r="M362" s="476"/>
      <c r="N362" s="476"/>
      <c r="O362" s="476"/>
      <c r="P362" s="476"/>
      <c r="Q362" s="476"/>
      <c r="R362" s="476"/>
      <c r="S362" s="476"/>
      <c r="T362" s="476"/>
      <c r="U362" s="476"/>
      <c r="V362" s="476"/>
      <c r="W362" s="476"/>
      <c r="X362" s="476"/>
      <c r="Y362" s="476"/>
      <c r="Z362" s="476"/>
      <c r="AA362" s="476"/>
      <c r="AB362" s="476"/>
      <c r="AC362" s="476"/>
      <c r="AD362" s="476"/>
      <c r="AE362" s="476"/>
      <c r="AF362" s="476"/>
      <c r="AG362" s="476"/>
      <c r="AH362" s="476"/>
      <c r="AI362" s="476"/>
      <c r="AJ362" s="476"/>
    </row>
    <row r="363" spans="1:36" ht="12.75" customHeight="1">
      <c r="A363" s="476"/>
      <c r="B363" s="476"/>
      <c r="C363" s="476"/>
      <c r="D363" s="476"/>
      <c r="E363" s="476"/>
      <c r="F363" s="476"/>
      <c r="G363" s="476"/>
      <c r="H363" s="476"/>
      <c r="I363" s="476"/>
      <c r="J363" s="476"/>
      <c r="K363" s="476"/>
      <c r="L363" s="476"/>
      <c r="M363" s="476"/>
      <c r="N363" s="476"/>
      <c r="O363" s="476"/>
      <c r="P363" s="476"/>
      <c r="Q363" s="476"/>
      <c r="R363" s="476"/>
      <c r="S363" s="476"/>
      <c r="T363" s="476"/>
      <c r="U363" s="476"/>
      <c r="V363" s="476"/>
      <c r="W363" s="476"/>
      <c r="X363" s="476"/>
      <c r="Y363" s="476"/>
      <c r="Z363" s="476"/>
      <c r="AA363" s="476"/>
      <c r="AB363" s="476"/>
      <c r="AC363" s="476"/>
      <c r="AD363" s="476"/>
      <c r="AE363" s="476"/>
      <c r="AF363" s="476"/>
      <c r="AG363" s="476"/>
      <c r="AH363" s="476"/>
      <c r="AI363" s="476"/>
      <c r="AJ363" s="476"/>
    </row>
    <row r="364" spans="1:36" ht="12.75" customHeight="1">
      <c r="A364" s="476"/>
      <c r="B364" s="476"/>
      <c r="C364" s="476"/>
      <c r="D364" s="476"/>
      <c r="E364" s="476"/>
      <c r="F364" s="476"/>
      <c r="G364" s="476"/>
      <c r="H364" s="476"/>
      <c r="I364" s="476"/>
      <c r="J364" s="476"/>
      <c r="K364" s="476"/>
      <c r="L364" s="476"/>
      <c r="M364" s="476"/>
      <c r="N364" s="476"/>
      <c r="O364" s="476"/>
      <c r="P364" s="476"/>
      <c r="Q364" s="476"/>
      <c r="R364" s="476"/>
      <c r="S364" s="476"/>
      <c r="T364" s="476"/>
      <c r="U364" s="476"/>
      <c r="V364" s="476"/>
      <c r="W364" s="476"/>
      <c r="X364" s="476"/>
      <c r="Y364" s="476"/>
      <c r="Z364" s="476"/>
      <c r="AA364" s="476"/>
      <c r="AB364" s="476"/>
      <c r="AC364" s="476"/>
      <c r="AD364" s="476"/>
      <c r="AE364" s="476"/>
      <c r="AF364" s="476"/>
      <c r="AG364" s="476"/>
      <c r="AH364" s="476"/>
      <c r="AI364" s="476"/>
      <c r="AJ364" s="476"/>
    </row>
    <row r="365" spans="1:36" ht="12.75" customHeight="1">
      <c r="A365" s="476"/>
      <c r="B365" s="476"/>
      <c r="C365" s="476"/>
      <c r="D365" s="476"/>
      <c r="E365" s="476"/>
      <c r="F365" s="476"/>
      <c r="G365" s="476"/>
      <c r="H365" s="476"/>
      <c r="I365" s="476"/>
      <c r="J365" s="476"/>
      <c r="K365" s="476"/>
      <c r="L365" s="476"/>
      <c r="M365" s="476"/>
      <c r="N365" s="476"/>
      <c r="O365" s="476"/>
      <c r="P365" s="476"/>
      <c r="Q365" s="476"/>
      <c r="R365" s="476"/>
      <c r="S365" s="476"/>
      <c r="T365" s="476"/>
      <c r="U365" s="476"/>
      <c r="V365" s="476"/>
      <c r="W365" s="476"/>
      <c r="X365" s="476"/>
      <c r="Y365" s="476"/>
      <c r="Z365" s="476"/>
      <c r="AA365" s="476"/>
      <c r="AB365" s="476"/>
      <c r="AC365" s="476"/>
      <c r="AD365" s="476"/>
      <c r="AE365" s="476"/>
      <c r="AF365" s="476"/>
      <c r="AG365" s="476"/>
      <c r="AH365" s="476"/>
      <c r="AI365" s="476"/>
      <c r="AJ365" s="476"/>
    </row>
    <row r="366" spans="1:36" ht="12.75" customHeight="1">
      <c r="A366" s="476"/>
      <c r="B366" s="476"/>
      <c r="C366" s="476"/>
      <c r="D366" s="476"/>
      <c r="E366" s="476"/>
      <c r="F366" s="476"/>
      <c r="G366" s="476"/>
      <c r="H366" s="476"/>
      <c r="I366" s="476"/>
      <c r="J366" s="476"/>
      <c r="K366" s="476"/>
      <c r="L366" s="476"/>
      <c r="M366" s="476"/>
      <c r="N366" s="476"/>
      <c r="O366" s="476"/>
      <c r="P366" s="476"/>
      <c r="Q366" s="476"/>
      <c r="R366" s="476"/>
      <c r="S366" s="476"/>
      <c r="T366" s="476"/>
      <c r="U366" s="476"/>
      <c r="V366" s="476"/>
      <c r="W366" s="476"/>
      <c r="X366" s="476"/>
      <c r="Y366" s="476"/>
      <c r="Z366" s="476"/>
      <c r="AA366" s="476"/>
      <c r="AB366" s="476"/>
      <c r="AC366" s="476"/>
      <c r="AD366" s="476"/>
      <c r="AE366" s="476"/>
      <c r="AF366" s="476"/>
      <c r="AG366" s="476"/>
      <c r="AH366" s="476"/>
      <c r="AI366" s="476"/>
      <c r="AJ366" s="476"/>
    </row>
    <row r="367" spans="1:36" ht="12.75" customHeight="1">
      <c r="A367" s="476"/>
      <c r="B367" s="476"/>
      <c r="C367" s="476"/>
      <c r="D367" s="476"/>
      <c r="E367" s="476"/>
      <c r="F367" s="476"/>
      <c r="G367" s="476"/>
      <c r="H367" s="476"/>
      <c r="I367" s="476"/>
      <c r="J367" s="476"/>
      <c r="K367" s="476"/>
      <c r="L367" s="476"/>
      <c r="M367" s="476"/>
      <c r="N367" s="476"/>
      <c r="O367" s="476"/>
      <c r="P367" s="476"/>
      <c r="Q367" s="476"/>
      <c r="R367" s="476"/>
      <c r="S367" s="476"/>
      <c r="T367" s="476"/>
      <c r="U367" s="476"/>
      <c r="V367" s="476"/>
      <c r="W367" s="476"/>
      <c r="X367" s="476"/>
      <c r="Y367" s="476"/>
      <c r="Z367" s="476"/>
      <c r="AA367" s="476"/>
      <c r="AB367" s="476"/>
      <c r="AC367" s="476"/>
      <c r="AD367" s="476"/>
      <c r="AE367" s="476"/>
      <c r="AF367" s="476"/>
      <c r="AG367" s="476"/>
      <c r="AH367" s="476"/>
      <c r="AI367" s="476"/>
      <c r="AJ367" s="476"/>
    </row>
    <row r="368" spans="1:36" ht="12.75" customHeight="1">
      <c r="A368" s="476"/>
      <c r="B368" s="476"/>
      <c r="C368" s="476"/>
      <c r="D368" s="476"/>
      <c r="E368" s="476"/>
      <c r="F368" s="476"/>
      <c r="G368" s="476"/>
      <c r="H368" s="476"/>
      <c r="I368" s="476"/>
      <c r="J368" s="476"/>
      <c r="K368" s="476"/>
      <c r="L368" s="476"/>
      <c r="M368" s="476"/>
      <c r="N368" s="476"/>
      <c r="O368" s="476"/>
      <c r="P368" s="476"/>
      <c r="Q368" s="476"/>
      <c r="R368" s="476"/>
      <c r="S368" s="476"/>
      <c r="T368" s="476"/>
      <c r="U368" s="476"/>
      <c r="V368" s="476"/>
      <c r="W368" s="476"/>
      <c r="X368" s="476"/>
      <c r="Y368" s="476"/>
      <c r="Z368" s="476"/>
      <c r="AA368" s="476"/>
      <c r="AB368" s="476"/>
      <c r="AC368" s="476"/>
      <c r="AD368" s="476"/>
      <c r="AE368" s="476"/>
      <c r="AF368" s="476"/>
      <c r="AG368" s="476"/>
      <c r="AH368" s="476"/>
      <c r="AI368" s="476"/>
      <c r="AJ368" s="476"/>
    </row>
    <row r="369" spans="1:36" ht="12.75" customHeight="1">
      <c r="A369" s="476"/>
      <c r="B369" s="476"/>
      <c r="C369" s="476"/>
      <c r="D369" s="476"/>
      <c r="E369" s="476"/>
      <c r="F369" s="476"/>
      <c r="G369" s="476"/>
      <c r="H369" s="476"/>
      <c r="I369" s="476"/>
      <c r="J369" s="476"/>
      <c r="K369" s="476"/>
      <c r="L369" s="476"/>
      <c r="M369" s="476"/>
      <c r="N369" s="476"/>
      <c r="O369" s="476"/>
      <c r="P369" s="476"/>
      <c r="Q369" s="476"/>
      <c r="R369" s="476"/>
      <c r="S369" s="476"/>
      <c r="T369" s="476"/>
      <c r="U369" s="476"/>
      <c r="V369" s="476"/>
      <c r="W369" s="476"/>
      <c r="X369" s="476"/>
      <c r="Y369" s="476"/>
      <c r="Z369" s="476"/>
      <c r="AA369" s="476"/>
      <c r="AB369" s="476"/>
      <c r="AC369" s="476"/>
      <c r="AD369" s="476"/>
      <c r="AE369" s="476"/>
      <c r="AF369" s="476"/>
      <c r="AG369" s="476"/>
      <c r="AH369" s="476"/>
      <c r="AI369" s="476"/>
      <c r="AJ369" s="476"/>
    </row>
    <row r="370" spans="1:36" ht="12.75" customHeight="1">
      <c r="A370" s="476"/>
      <c r="B370" s="476"/>
      <c r="C370" s="476"/>
      <c r="D370" s="476"/>
      <c r="E370" s="476"/>
      <c r="F370" s="476"/>
      <c r="G370" s="476"/>
      <c r="H370" s="476"/>
      <c r="I370" s="476"/>
      <c r="J370" s="476"/>
      <c r="K370" s="476"/>
      <c r="L370" s="476"/>
      <c r="M370" s="476"/>
      <c r="N370" s="476"/>
      <c r="O370" s="476"/>
      <c r="P370" s="476"/>
      <c r="Q370" s="476"/>
      <c r="R370" s="476"/>
      <c r="S370" s="476"/>
      <c r="T370" s="476"/>
      <c r="U370" s="476"/>
      <c r="V370" s="476"/>
      <c r="W370" s="476"/>
      <c r="X370" s="476"/>
      <c r="Y370" s="476"/>
      <c r="Z370" s="476"/>
      <c r="AA370" s="476"/>
      <c r="AB370" s="476"/>
      <c r="AC370" s="476"/>
      <c r="AD370" s="476"/>
      <c r="AE370" s="476"/>
      <c r="AF370" s="476"/>
      <c r="AG370" s="476"/>
      <c r="AH370" s="476"/>
      <c r="AI370" s="476"/>
      <c r="AJ370" s="476"/>
    </row>
    <row r="371" spans="1:36" ht="12.75" customHeight="1">
      <c r="A371" s="476"/>
      <c r="B371" s="476"/>
      <c r="C371" s="476"/>
      <c r="D371" s="476"/>
      <c r="E371" s="476"/>
      <c r="F371" s="476"/>
      <c r="G371" s="476"/>
      <c r="H371" s="476"/>
      <c r="I371" s="476"/>
      <c r="J371" s="476"/>
      <c r="K371" s="476"/>
      <c r="L371" s="476"/>
      <c r="M371" s="476"/>
      <c r="N371" s="476"/>
      <c r="O371" s="476"/>
      <c r="P371" s="476"/>
      <c r="Q371" s="476"/>
      <c r="R371" s="476"/>
      <c r="S371" s="476"/>
      <c r="T371" s="476"/>
      <c r="U371" s="476"/>
      <c r="V371" s="476"/>
      <c r="W371" s="476"/>
      <c r="X371" s="476"/>
      <c r="Y371" s="476"/>
      <c r="Z371" s="476"/>
      <c r="AA371" s="476"/>
      <c r="AB371" s="476"/>
      <c r="AC371" s="476"/>
      <c r="AD371" s="476"/>
      <c r="AE371" s="476"/>
      <c r="AF371" s="476"/>
      <c r="AG371" s="476"/>
      <c r="AH371" s="476"/>
      <c r="AI371" s="476"/>
      <c r="AJ371" s="476"/>
    </row>
    <row r="372" spans="1:36" ht="12.75" customHeight="1">
      <c r="A372" s="476"/>
      <c r="B372" s="476"/>
      <c r="C372" s="476"/>
      <c r="D372" s="476"/>
      <c r="E372" s="476"/>
      <c r="F372" s="476"/>
      <c r="G372" s="476"/>
      <c r="H372" s="476"/>
      <c r="I372" s="476"/>
      <c r="J372" s="476"/>
      <c r="K372" s="476"/>
      <c r="L372" s="476"/>
      <c r="M372" s="476"/>
      <c r="N372" s="476"/>
      <c r="O372" s="476"/>
      <c r="P372" s="476"/>
      <c r="Q372" s="476"/>
      <c r="R372" s="476"/>
      <c r="S372" s="476"/>
      <c r="T372" s="476"/>
      <c r="U372" s="476"/>
      <c r="V372" s="476"/>
      <c r="W372" s="476"/>
      <c r="X372" s="476"/>
      <c r="Y372" s="476"/>
      <c r="Z372" s="476"/>
      <c r="AA372" s="476"/>
      <c r="AB372" s="476"/>
      <c r="AC372" s="476"/>
      <c r="AD372" s="476"/>
      <c r="AE372" s="476"/>
      <c r="AF372" s="476"/>
      <c r="AG372" s="476"/>
      <c r="AH372" s="476"/>
      <c r="AI372" s="476"/>
      <c r="AJ372" s="476"/>
    </row>
    <row r="373" spans="1:36" ht="12.75" customHeight="1">
      <c r="A373" s="476"/>
      <c r="B373" s="476"/>
      <c r="C373" s="476"/>
      <c r="D373" s="476"/>
      <c r="E373" s="476"/>
      <c r="F373" s="476"/>
      <c r="G373" s="476"/>
      <c r="H373" s="476"/>
      <c r="I373" s="476"/>
      <c r="J373" s="476"/>
      <c r="K373" s="476"/>
      <c r="L373" s="476"/>
      <c r="M373" s="476"/>
      <c r="N373" s="476"/>
      <c r="O373" s="476"/>
      <c r="P373" s="476"/>
      <c r="Q373" s="476"/>
      <c r="R373" s="476"/>
      <c r="S373" s="476"/>
      <c r="T373" s="476"/>
      <c r="U373" s="476"/>
      <c r="V373" s="476"/>
      <c r="W373" s="476"/>
      <c r="X373" s="476"/>
      <c r="Y373" s="476"/>
      <c r="Z373" s="476"/>
      <c r="AA373" s="476"/>
      <c r="AB373" s="476"/>
      <c r="AC373" s="476"/>
      <c r="AD373" s="476"/>
      <c r="AE373" s="476"/>
      <c r="AF373" s="476"/>
      <c r="AG373" s="476"/>
      <c r="AH373" s="476"/>
      <c r="AI373" s="476"/>
      <c r="AJ373" s="476"/>
    </row>
    <row r="374" spans="1:36" ht="12.75" customHeight="1">
      <c r="A374" s="476"/>
      <c r="B374" s="476"/>
      <c r="C374" s="476"/>
      <c r="D374" s="476"/>
      <c r="E374" s="476"/>
      <c r="F374" s="476"/>
      <c r="G374" s="476"/>
      <c r="H374" s="476"/>
      <c r="I374" s="476"/>
      <c r="J374" s="476"/>
      <c r="K374" s="476"/>
      <c r="L374" s="476"/>
      <c r="M374" s="476"/>
      <c r="N374" s="476"/>
      <c r="O374" s="476"/>
      <c r="P374" s="476"/>
      <c r="Q374" s="476"/>
      <c r="R374" s="476"/>
      <c r="S374" s="476"/>
      <c r="T374" s="476"/>
      <c r="U374" s="476"/>
      <c r="V374" s="476"/>
      <c r="W374" s="476"/>
      <c r="X374" s="476"/>
      <c r="Y374" s="476"/>
      <c r="Z374" s="476"/>
      <c r="AA374" s="476"/>
      <c r="AB374" s="476"/>
      <c r="AC374" s="476"/>
      <c r="AD374" s="476"/>
      <c r="AE374" s="476"/>
      <c r="AF374" s="476"/>
      <c r="AG374" s="476"/>
      <c r="AH374" s="476"/>
      <c r="AI374" s="476"/>
      <c r="AJ374" s="476"/>
    </row>
    <row r="375" spans="1:36" ht="12.75" customHeight="1">
      <c r="A375" s="476"/>
      <c r="B375" s="476"/>
      <c r="C375" s="476"/>
      <c r="D375" s="476"/>
      <c r="E375" s="476"/>
      <c r="F375" s="476"/>
      <c r="G375" s="476"/>
      <c r="H375" s="476"/>
      <c r="I375" s="476"/>
      <c r="J375" s="476"/>
      <c r="K375" s="476"/>
      <c r="L375" s="476"/>
      <c r="M375" s="476"/>
      <c r="N375" s="476"/>
      <c r="O375" s="476"/>
      <c r="P375" s="476"/>
      <c r="Q375" s="476"/>
      <c r="R375" s="476"/>
      <c r="S375" s="476"/>
      <c r="T375" s="476"/>
      <c r="U375" s="476"/>
      <c r="V375" s="476"/>
      <c r="W375" s="476"/>
      <c r="X375" s="476"/>
      <c r="Y375" s="476"/>
      <c r="Z375" s="476"/>
      <c r="AA375" s="476"/>
      <c r="AB375" s="476"/>
      <c r="AC375" s="476"/>
      <c r="AD375" s="476"/>
      <c r="AE375" s="476"/>
      <c r="AF375" s="476"/>
      <c r="AG375" s="476"/>
      <c r="AH375" s="476"/>
      <c r="AI375" s="476"/>
      <c r="AJ375" s="476"/>
    </row>
    <row r="376" spans="1:36" ht="12.75" customHeight="1">
      <c r="A376" s="476"/>
      <c r="B376" s="476"/>
      <c r="C376" s="476"/>
      <c r="D376" s="476"/>
      <c r="E376" s="476"/>
      <c r="F376" s="476"/>
      <c r="G376" s="476"/>
      <c r="H376" s="476"/>
      <c r="I376" s="476"/>
      <c r="J376" s="476"/>
      <c r="K376" s="476"/>
      <c r="L376" s="476"/>
      <c r="M376" s="476"/>
      <c r="N376" s="476"/>
      <c r="O376" s="476"/>
      <c r="P376" s="476"/>
      <c r="Q376" s="476"/>
      <c r="R376" s="476"/>
      <c r="S376" s="476"/>
      <c r="T376" s="476"/>
      <c r="U376" s="476"/>
      <c r="V376" s="476"/>
      <c r="W376" s="476"/>
      <c r="X376" s="476"/>
      <c r="Y376" s="476"/>
      <c r="Z376" s="476"/>
      <c r="AA376" s="476"/>
      <c r="AB376" s="476"/>
      <c r="AC376" s="476"/>
      <c r="AD376" s="476"/>
      <c r="AE376" s="476"/>
      <c r="AF376" s="476"/>
      <c r="AG376" s="476"/>
      <c r="AH376" s="476"/>
      <c r="AI376" s="476"/>
      <c r="AJ376" s="476"/>
    </row>
    <row r="377" spans="1:36" ht="12.75" customHeight="1">
      <c r="A377" s="476"/>
      <c r="B377" s="476"/>
      <c r="C377" s="476"/>
      <c r="D377" s="476"/>
      <c r="E377" s="476"/>
      <c r="F377" s="476"/>
      <c r="G377" s="476"/>
      <c r="H377" s="476"/>
      <c r="I377" s="476"/>
      <c r="J377" s="476"/>
      <c r="K377" s="476"/>
      <c r="L377" s="476"/>
      <c r="M377" s="476"/>
      <c r="N377" s="476"/>
      <c r="O377" s="476"/>
      <c r="P377" s="476"/>
      <c r="Q377" s="476"/>
      <c r="R377" s="476"/>
      <c r="S377" s="476"/>
      <c r="T377" s="476"/>
      <c r="U377" s="476"/>
      <c r="V377" s="476"/>
      <c r="W377" s="476"/>
      <c r="X377" s="476"/>
      <c r="Y377" s="476"/>
      <c r="Z377" s="476"/>
      <c r="AA377" s="476"/>
      <c r="AB377" s="476"/>
      <c r="AC377" s="476"/>
      <c r="AD377" s="476"/>
      <c r="AE377" s="476"/>
      <c r="AF377" s="476"/>
      <c r="AG377" s="476"/>
      <c r="AH377" s="476"/>
      <c r="AI377" s="476"/>
      <c r="AJ377" s="476"/>
    </row>
    <row r="378" spans="1:36" ht="12.75" customHeight="1">
      <c r="A378" s="476"/>
      <c r="B378" s="476"/>
      <c r="C378" s="476"/>
      <c r="D378" s="476"/>
      <c r="E378" s="476"/>
      <c r="F378" s="476"/>
      <c r="G378" s="476"/>
      <c r="H378" s="476"/>
      <c r="I378" s="476"/>
      <c r="J378" s="476"/>
      <c r="K378" s="476"/>
      <c r="L378" s="476"/>
      <c r="M378" s="476"/>
      <c r="N378" s="476"/>
      <c r="O378" s="476"/>
      <c r="P378" s="476"/>
      <c r="Q378" s="476"/>
      <c r="R378" s="476"/>
      <c r="S378" s="476"/>
      <c r="T378" s="476"/>
      <c r="U378" s="476"/>
      <c r="V378" s="476"/>
      <c r="W378" s="476"/>
      <c r="X378" s="476"/>
      <c r="Y378" s="476"/>
      <c r="Z378" s="476"/>
      <c r="AA378" s="476"/>
      <c r="AB378" s="476"/>
      <c r="AC378" s="476"/>
      <c r="AD378" s="476"/>
      <c r="AE378" s="476"/>
      <c r="AF378" s="476"/>
      <c r="AG378" s="476"/>
      <c r="AH378" s="476"/>
      <c r="AI378" s="476"/>
      <c r="AJ378" s="476"/>
    </row>
    <row r="379" spans="1:36" ht="12.75" customHeight="1">
      <c r="A379" s="476"/>
      <c r="B379" s="476"/>
      <c r="C379" s="476"/>
      <c r="D379" s="476"/>
      <c r="E379" s="476"/>
      <c r="F379" s="476"/>
      <c r="G379" s="476"/>
      <c r="H379" s="476"/>
      <c r="I379" s="476"/>
      <c r="J379" s="476"/>
      <c r="K379" s="476"/>
      <c r="L379" s="476"/>
      <c r="M379" s="476"/>
      <c r="N379" s="476"/>
      <c r="O379" s="476"/>
      <c r="P379" s="476"/>
      <c r="Q379" s="476"/>
      <c r="R379" s="476"/>
      <c r="S379" s="476"/>
      <c r="T379" s="476"/>
      <c r="U379" s="476"/>
      <c r="V379" s="476"/>
      <c r="W379" s="476"/>
      <c r="X379" s="476"/>
      <c r="Y379" s="476"/>
      <c r="Z379" s="476"/>
      <c r="AA379" s="476"/>
      <c r="AB379" s="476"/>
      <c r="AC379" s="476"/>
      <c r="AD379" s="476"/>
      <c r="AE379" s="476"/>
      <c r="AF379" s="476"/>
      <c r="AG379" s="476"/>
      <c r="AH379" s="476"/>
      <c r="AI379" s="476"/>
      <c r="AJ379" s="476"/>
    </row>
    <row r="380" spans="1:36" ht="12.75" customHeight="1">
      <c r="A380" s="476"/>
      <c r="B380" s="476"/>
      <c r="C380" s="476"/>
      <c r="D380" s="476"/>
      <c r="E380" s="476"/>
      <c r="F380" s="476"/>
      <c r="G380" s="476"/>
      <c r="H380" s="476"/>
      <c r="I380" s="476"/>
      <c r="J380" s="476"/>
      <c r="K380" s="476"/>
      <c r="L380" s="476"/>
      <c r="M380" s="476"/>
      <c r="N380" s="476"/>
      <c r="O380" s="476"/>
      <c r="P380" s="476"/>
      <c r="Q380" s="476"/>
      <c r="R380" s="476"/>
      <c r="S380" s="476"/>
      <c r="T380" s="476"/>
      <c r="U380" s="476"/>
      <c r="V380" s="476"/>
      <c r="W380" s="476"/>
      <c r="X380" s="476"/>
      <c r="Y380" s="476"/>
      <c r="Z380" s="476"/>
      <c r="AA380" s="476"/>
      <c r="AB380" s="476"/>
      <c r="AC380" s="476"/>
      <c r="AD380" s="476"/>
      <c r="AE380" s="476"/>
      <c r="AF380" s="476"/>
      <c r="AG380" s="476"/>
      <c r="AH380" s="476"/>
      <c r="AI380" s="476"/>
      <c r="AJ380" s="476"/>
    </row>
    <row r="381" spans="1:36" ht="12.75" customHeight="1">
      <c r="A381" s="476"/>
      <c r="B381" s="476"/>
      <c r="C381" s="476"/>
      <c r="D381" s="476"/>
      <c r="E381" s="476"/>
      <c r="F381" s="476"/>
      <c r="G381" s="476"/>
      <c r="H381" s="476"/>
      <c r="I381" s="476"/>
      <c r="J381" s="476"/>
      <c r="K381" s="476"/>
      <c r="L381" s="476"/>
      <c r="M381" s="476"/>
      <c r="N381" s="476"/>
      <c r="O381" s="476"/>
      <c r="P381" s="476"/>
      <c r="Q381" s="476"/>
      <c r="R381" s="476"/>
      <c r="S381" s="476"/>
      <c r="T381" s="476"/>
      <c r="U381" s="476"/>
      <c r="V381" s="476"/>
      <c r="W381" s="476"/>
      <c r="X381" s="476"/>
      <c r="Y381" s="476"/>
      <c r="Z381" s="476"/>
      <c r="AA381" s="476"/>
      <c r="AB381" s="476"/>
      <c r="AC381" s="476"/>
      <c r="AD381" s="476"/>
      <c r="AE381" s="476"/>
      <c r="AF381" s="476"/>
      <c r="AG381" s="476"/>
      <c r="AH381" s="476"/>
      <c r="AI381" s="476"/>
      <c r="AJ381" s="476"/>
    </row>
    <row r="382" spans="1:36" ht="12.75" customHeight="1">
      <c r="A382" s="476"/>
      <c r="B382" s="476"/>
      <c r="C382" s="476"/>
      <c r="D382" s="476"/>
      <c r="E382" s="476"/>
      <c r="F382" s="476"/>
      <c r="G382" s="476"/>
      <c r="H382" s="476"/>
      <c r="I382" s="476"/>
      <c r="J382" s="476"/>
      <c r="K382" s="476"/>
      <c r="L382" s="476"/>
      <c r="M382" s="476"/>
      <c r="N382" s="476"/>
      <c r="O382" s="476"/>
      <c r="P382" s="476"/>
      <c r="Q382" s="476"/>
      <c r="R382" s="476"/>
      <c r="S382" s="476"/>
      <c r="T382" s="476"/>
      <c r="U382" s="476"/>
      <c r="V382" s="476"/>
      <c r="W382" s="476"/>
      <c r="X382" s="476"/>
      <c r="Y382" s="476"/>
      <c r="Z382" s="476"/>
      <c r="AA382" s="476"/>
      <c r="AB382" s="476"/>
      <c r="AC382" s="476"/>
      <c r="AD382" s="476"/>
      <c r="AE382" s="476"/>
      <c r="AF382" s="476"/>
      <c r="AG382" s="476"/>
      <c r="AH382" s="476"/>
      <c r="AI382" s="476"/>
      <c r="AJ382" s="476"/>
    </row>
    <row r="383" spans="1:36" ht="12.75" customHeight="1">
      <c r="A383" s="476"/>
      <c r="B383" s="476"/>
      <c r="C383" s="476"/>
      <c r="D383" s="476"/>
      <c r="E383" s="476"/>
      <c r="F383" s="476"/>
      <c r="G383" s="476"/>
      <c r="H383" s="476"/>
      <c r="I383" s="476"/>
      <c r="J383" s="476"/>
      <c r="K383" s="476"/>
      <c r="L383" s="476"/>
      <c r="M383" s="476"/>
      <c r="N383" s="476"/>
      <c r="O383" s="476"/>
      <c r="P383" s="476"/>
      <c r="Q383" s="476"/>
      <c r="R383" s="476"/>
      <c r="S383" s="476"/>
      <c r="T383" s="476"/>
      <c r="U383" s="476"/>
      <c r="V383" s="476"/>
      <c r="W383" s="476"/>
      <c r="X383" s="476"/>
      <c r="Y383" s="476"/>
      <c r="Z383" s="476"/>
      <c r="AA383" s="476"/>
      <c r="AB383" s="476"/>
      <c r="AC383" s="476"/>
      <c r="AD383" s="476"/>
      <c r="AE383" s="476"/>
      <c r="AF383" s="476"/>
      <c r="AG383" s="476"/>
      <c r="AH383" s="476"/>
      <c r="AI383" s="476"/>
      <c r="AJ383" s="476"/>
    </row>
    <row r="384" spans="1:36" ht="12.75" customHeight="1">
      <c r="A384" s="476"/>
      <c r="B384" s="476"/>
      <c r="C384" s="476"/>
      <c r="D384" s="476"/>
      <c r="E384" s="476"/>
      <c r="F384" s="476"/>
      <c r="G384" s="476"/>
      <c r="H384" s="476"/>
      <c r="I384" s="476"/>
      <c r="J384" s="476"/>
      <c r="K384" s="476"/>
      <c r="L384" s="476"/>
      <c r="M384" s="476"/>
      <c r="N384" s="476"/>
      <c r="O384" s="476"/>
      <c r="P384" s="476"/>
      <c r="Q384" s="476"/>
      <c r="R384" s="476"/>
      <c r="S384" s="476"/>
      <c r="T384" s="476"/>
      <c r="U384" s="476"/>
      <c r="V384" s="476"/>
      <c r="W384" s="476"/>
      <c r="X384" s="476"/>
      <c r="Y384" s="476"/>
      <c r="Z384" s="476"/>
      <c r="AA384" s="476"/>
      <c r="AB384" s="476"/>
      <c r="AC384" s="476"/>
      <c r="AD384" s="476"/>
      <c r="AE384" s="476"/>
      <c r="AF384" s="476"/>
      <c r="AG384" s="476"/>
      <c r="AH384" s="476"/>
      <c r="AI384" s="476"/>
      <c r="AJ384" s="476"/>
    </row>
    <row r="385" spans="1:36" ht="12.75" customHeight="1">
      <c r="A385" s="476"/>
      <c r="B385" s="476"/>
      <c r="C385" s="476"/>
      <c r="D385" s="476"/>
      <c r="E385" s="476"/>
      <c r="F385" s="476"/>
      <c r="G385" s="476"/>
      <c r="H385" s="476"/>
      <c r="I385" s="476"/>
      <c r="J385" s="476"/>
      <c r="K385" s="476"/>
      <c r="L385" s="476"/>
      <c r="M385" s="476"/>
      <c r="N385" s="476"/>
      <c r="O385" s="476"/>
      <c r="P385" s="476"/>
      <c r="Q385" s="476"/>
      <c r="R385" s="476"/>
      <c r="S385" s="476"/>
      <c r="T385" s="476"/>
      <c r="U385" s="476"/>
      <c r="V385" s="476"/>
      <c r="W385" s="476"/>
      <c r="X385" s="476"/>
      <c r="Y385" s="476"/>
      <c r="Z385" s="476"/>
      <c r="AA385" s="476"/>
      <c r="AB385" s="476"/>
      <c r="AC385" s="476"/>
      <c r="AD385" s="476"/>
      <c r="AE385" s="476"/>
      <c r="AF385" s="476"/>
      <c r="AG385" s="476"/>
      <c r="AH385" s="476"/>
      <c r="AI385" s="476"/>
      <c r="AJ385" s="476"/>
    </row>
    <row r="386" spans="1:36" ht="12.75" customHeight="1">
      <c r="A386" s="476"/>
      <c r="B386" s="476"/>
      <c r="C386" s="476"/>
      <c r="D386" s="476"/>
      <c r="E386" s="476"/>
      <c r="F386" s="476"/>
      <c r="G386" s="476"/>
      <c r="H386" s="476"/>
      <c r="I386" s="476"/>
      <c r="J386" s="476"/>
      <c r="K386" s="476"/>
      <c r="L386" s="476"/>
      <c r="M386" s="476"/>
      <c r="N386" s="476"/>
      <c r="O386" s="476"/>
      <c r="P386" s="476"/>
      <c r="Q386" s="476"/>
      <c r="R386" s="476"/>
      <c r="S386" s="476"/>
      <c r="T386" s="476"/>
      <c r="U386" s="476"/>
      <c r="V386" s="476"/>
      <c r="W386" s="476"/>
      <c r="X386" s="476"/>
      <c r="Y386" s="476"/>
      <c r="Z386" s="476"/>
      <c r="AA386" s="476"/>
      <c r="AB386" s="476"/>
      <c r="AC386" s="476"/>
      <c r="AD386" s="476"/>
      <c r="AE386" s="476"/>
      <c r="AF386" s="476"/>
      <c r="AG386" s="476"/>
      <c r="AH386" s="476"/>
      <c r="AI386" s="476"/>
      <c r="AJ386" s="476"/>
    </row>
    <row r="387" spans="1:36" ht="12.75" customHeight="1">
      <c r="A387" s="476"/>
      <c r="B387" s="476"/>
      <c r="C387" s="476"/>
      <c r="D387" s="476"/>
      <c r="E387" s="476"/>
      <c r="F387" s="476"/>
      <c r="G387" s="476"/>
      <c r="H387" s="476"/>
      <c r="I387" s="476"/>
      <c r="J387" s="476"/>
      <c r="K387" s="476"/>
      <c r="L387" s="476"/>
      <c r="M387" s="476"/>
      <c r="N387" s="476"/>
      <c r="O387" s="476"/>
      <c r="P387" s="476"/>
      <c r="Q387" s="476"/>
      <c r="R387" s="476"/>
      <c r="S387" s="476"/>
      <c r="T387" s="476"/>
      <c r="U387" s="476"/>
      <c r="V387" s="476"/>
      <c r="W387" s="476"/>
      <c r="X387" s="476"/>
      <c r="Y387" s="476"/>
      <c r="Z387" s="476"/>
      <c r="AA387" s="476"/>
      <c r="AB387" s="476"/>
      <c r="AC387" s="476"/>
      <c r="AD387" s="476"/>
      <c r="AE387" s="476"/>
      <c r="AF387" s="476"/>
      <c r="AG387" s="476"/>
      <c r="AH387" s="476"/>
      <c r="AI387" s="476"/>
      <c r="AJ387" s="476"/>
    </row>
    <row r="388" spans="1:36" ht="12.75" customHeight="1">
      <c r="A388" s="476"/>
      <c r="B388" s="476"/>
      <c r="C388" s="476"/>
      <c r="D388" s="476"/>
      <c r="E388" s="476"/>
      <c r="F388" s="476"/>
      <c r="G388" s="476"/>
      <c r="H388" s="476"/>
      <c r="I388" s="476"/>
      <c r="J388" s="476"/>
      <c r="K388" s="476"/>
      <c r="L388" s="476"/>
      <c r="M388" s="476"/>
      <c r="N388" s="476"/>
      <c r="O388" s="476"/>
      <c r="P388" s="476"/>
      <c r="Q388" s="476"/>
      <c r="R388" s="476"/>
      <c r="S388" s="476"/>
      <c r="T388" s="476"/>
      <c r="U388" s="476"/>
      <c r="V388" s="476"/>
      <c r="W388" s="476"/>
      <c r="X388" s="476"/>
      <c r="Y388" s="476"/>
      <c r="Z388" s="476"/>
      <c r="AA388" s="476"/>
      <c r="AB388" s="476"/>
      <c r="AC388" s="476"/>
      <c r="AD388" s="476"/>
      <c r="AE388" s="476"/>
      <c r="AF388" s="476"/>
      <c r="AG388" s="476"/>
      <c r="AH388" s="476"/>
      <c r="AI388" s="476"/>
      <c r="AJ388" s="476"/>
    </row>
    <row r="389" spans="1:36" ht="12.75" customHeight="1">
      <c r="A389" s="476"/>
      <c r="B389" s="476"/>
      <c r="C389" s="476"/>
      <c r="D389" s="476"/>
      <c r="E389" s="476"/>
      <c r="F389" s="476"/>
      <c r="G389" s="476"/>
      <c r="H389" s="476"/>
      <c r="I389" s="476"/>
      <c r="J389" s="476"/>
      <c r="K389" s="476"/>
      <c r="L389" s="476"/>
      <c r="M389" s="476"/>
      <c r="N389" s="476"/>
      <c r="O389" s="476"/>
      <c r="P389" s="476"/>
      <c r="Q389" s="476"/>
      <c r="R389" s="476"/>
      <c r="S389" s="476"/>
      <c r="T389" s="476"/>
      <c r="U389" s="476"/>
      <c r="V389" s="476"/>
      <c r="W389" s="476"/>
      <c r="X389" s="476"/>
      <c r="Y389" s="476"/>
      <c r="Z389" s="476"/>
      <c r="AA389" s="476"/>
      <c r="AB389" s="476"/>
      <c r="AC389" s="476"/>
      <c r="AD389" s="476"/>
      <c r="AE389" s="476"/>
      <c r="AF389" s="476"/>
      <c r="AG389" s="476"/>
      <c r="AH389" s="476"/>
      <c r="AI389" s="476"/>
      <c r="AJ389" s="476"/>
    </row>
    <row r="390" spans="1:36" ht="12.75" customHeight="1">
      <c r="A390" s="476"/>
      <c r="B390" s="476"/>
      <c r="C390" s="476"/>
      <c r="D390" s="476"/>
      <c r="E390" s="476"/>
      <c r="F390" s="476"/>
      <c r="G390" s="476"/>
      <c r="H390" s="476"/>
      <c r="I390" s="476"/>
      <c r="J390" s="476"/>
      <c r="K390" s="476"/>
      <c r="L390" s="476"/>
      <c r="M390" s="476"/>
      <c r="N390" s="476"/>
      <c r="O390" s="476"/>
      <c r="P390" s="476"/>
      <c r="Q390" s="476"/>
      <c r="R390" s="476"/>
      <c r="S390" s="476"/>
      <c r="T390" s="476"/>
      <c r="U390" s="476"/>
      <c r="V390" s="476"/>
      <c r="W390" s="476"/>
      <c r="X390" s="476"/>
      <c r="Y390" s="476"/>
      <c r="Z390" s="476"/>
      <c r="AA390" s="476"/>
      <c r="AB390" s="476"/>
      <c r="AC390" s="476"/>
      <c r="AD390" s="476"/>
      <c r="AE390" s="476"/>
      <c r="AF390" s="476"/>
      <c r="AG390" s="476"/>
      <c r="AH390" s="476"/>
      <c r="AI390" s="476"/>
      <c r="AJ390" s="476"/>
    </row>
    <row r="391" spans="1:36" ht="12.75" customHeight="1">
      <c r="A391" s="476"/>
      <c r="B391" s="476"/>
      <c r="C391" s="476"/>
      <c r="D391" s="476"/>
      <c r="E391" s="476"/>
      <c r="F391" s="476"/>
      <c r="G391" s="476"/>
      <c r="H391" s="476"/>
      <c r="I391" s="476"/>
      <c r="J391" s="476"/>
      <c r="K391" s="476"/>
      <c r="L391" s="476"/>
      <c r="M391" s="476"/>
      <c r="N391" s="476"/>
      <c r="O391" s="476"/>
      <c r="P391" s="476"/>
      <c r="Q391" s="476"/>
      <c r="R391" s="476"/>
      <c r="S391" s="476"/>
      <c r="T391" s="476"/>
      <c r="U391" s="476"/>
      <c r="V391" s="476"/>
      <c r="W391" s="476"/>
      <c r="X391" s="476"/>
      <c r="Y391" s="476"/>
      <c r="Z391" s="476"/>
      <c r="AA391" s="476"/>
      <c r="AB391" s="476"/>
      <c r="AC391" s="476"/>
      <c r="AD391" s="476"/>
      <c r="AE391" s="476"/>
      <c r="AF391" s="476"/>
      <c r="AG391" s="476"/>
      <c r="AH391" s="476"/>
      <c r="AI391" s="476"/>
      <c r="AJ391" s="476"/>
    </row>
    <row r="392" spans="1:36" ht="12.75" customHeight="1">
      <c r="A392" s="476"/>
      <c r="B392" s="476"/>
      <c r="C392" s="476"/>
      <c r="D392" s="476"/>
      <c r="E392" s="476"/>
      <c r="F392" s="476"/>
      <c r="G392" s="476"/>
      <c r="H392" s="476"/>
      <c r="I392" s="476"/>
      <c r="J392" s="476"/>
      <c r="K392" s="476"/>
      <c r="L392" s="476"/>
      <c r="M392" s="476"/>
      <c r="N392" s="476"/>
      <c r="O392" s="476"/>
      <c r="P392" s="476"/>
      <c r="Q392" s="476"/>
      <c r="R392" s="476"/>
      <c r="S392" s="476"/>
      <c r="T392" s="476"/>
      <c r="U392" s="476"/>
      <c r="V392" s="476"/>
      <c r="W392" s="476"/>
      <c r="X392" s="476"/>
      <c r="Y392" s="476"/>
      <c r="Z392" s="476"/>
      <c r="AA392" s="476"/>
      <c r="AB392" s="476"/>
      <c r="AC392" s="476"/>
      <c r="AD392" s="476"/>
      <c r="AE392" s="476"/>
      <c r="AF392" s="476"/>
      <c r="AG392" s="476"/>
      <c r="AH392" s="476"/>
      <c r="AI392" s="476"/>
      <c r="AJ392" s="476"/>
    </row>
    <row r="393" spans="1:36" ht="12.75" customHeight="1">
      <c r="A393" s="476"/>
      <c r="B393" s="476"/>
      <c r="C393" s="476"/>
      <c r="D393" s="476"/>
      <c r="E393" s="476"/>
      <c r="F393" s="476"/>
      <c r="G393" s="476"/>
      <c r="H393" s="476"/>
      <c r="I393" s="476"/>
      <c r="J393" s="476"/>
      <c r="K393" s="476"/>
      <c r="L393" s="476"/>
      <c r="M393" s="476"/>
      <c r="N393" s="476"/>
      <c r="O393" s="476"/>
      <c r="P393" s="476"/>
      <c r="Q393" s="476"/>
      <c r="R393" s="476"/>
      <c r="S393" s="476"/>
      <c r="T393" s="476"/>
      <c r="U393" s="476"/>
      <c r="V393" s="476"/>
      <c r="W393" s="476"/>
      <c r="X393" s="476"/>
      <c r="Y393" s="476"/>
      <c r="Z393" s="476"/>
      <c r="AA393" s="476"/>
      <c r="AB393" s="476"/>
      <c r="AC393" s="476"/>
      <c r="AD393" s="476"/>
      <c r="AE393" s="476"/>
      <c r="AF393" s="476"/>
      <c r="AG393" s="476"/>
      <c r="AH393" s="476"/>
      <c r="AI393" s="476"/>
      <c r="AJ393" s="476"/>
    </row>
    <row r="394" spans="1:36" ht="12.75" customHeight="1">
      <c r="A394" s="476"/>
      <c r="B394" s="476"/>
      <c r="C394" s="476"/>
      <c r="D394" s="476"/>
      <c r="E394" s="476"/>
      <c r="F394" s="476"/>
      <c r="G394" s="476"/>
      <c r="H394" s="476"/>
      <c r="I394" s="476"/>
      <c r="J394" s="476"/>
      <c r="K394" s="476"/>
      <c r="L394" s="476"/>
      <c r="M394" s="476"/>
      <c r="N394" s="476"/>
      <c r="O394" s="476"/>
      <c r="P394" s="476"/>
      <c r="Q394" s="476"/>
      <c r="R394" s="476"/>
      <c r="S394" s="476"/>
      <c r="T394" s="476"/>
      <c r="U394" s="476"/>
      <c r="V394" s="476"/>
      <c r="W394" s="476"/>
      <c r="X394" s="476"/>
      <c r="Y394" s="476"/>
      <c r="Z394" s="476"/>
      <c r="AA394" s="476"/>
      <c r="AB394" s="476"/>
      <c r="AC394" s="476"/>
      <c r="AD394" s="476"/>
      <c r="AE394" s="476"/>
      <c r="AF394" s="476"/>
      <c r="AG394" s="476"/>
      <c r="AH394" s="476"/>
      <c r="AI394" s="476"/>
      <c r="AJ394" s="476"/>
    </row>
    <row r="395" spans="1:36" ht="12.75" customHeight="1">
      <c r="A395" s="476"/>
      <c r="B395" s="476"/>
      <c r="C395" s="476"/>
      <c r="D395" s="476"/>
      <c r="E395" s="476"/>
      <c r="F395" s="476"/>
      <c r="G395" s="476"/>
      <c r="H395" s="476"/>
      <c r="I395" s="476"/>
      <c r="J395" s="476"/>
      <c r="K395" s="476"/>
      <c r="L395" s="476"/>
      <c r="M395" s="476"/>
      <c r="N395" s="476"/>
      <c r="O395" s="476"/>
      <c r="P395" s="476"/>
      <c r="Q395" s="476"/>
      <c r="R395" s="476"/>
      <c r="S395" s="476"/>
      <c r="T395" s="476"/>
      <c r="U395" s="476"/>
      <c r="V395" s="476"/>
      <c r="W395" s="476"/>
      <c r="X395" s="476"/>
      <c r="Y395" s="476"/>
      <c r="Z395" s="476"/>
      <c r="AA395" s="476"/>
      <c r="AB395" s="476"/>
      <c r="AC395" s="476"/>
      <c r="AD395" s="476"/>
      <c r="AE395" s="476"/>
      <c r="AF395" s="476"/>
      <c r="AG395" s="476"/>
      <c r="AH395" s="476"/>
      <c r="AI395" s="476"/>
      <c r="AJ395" s="476"/>
    </row>
    <row r="396" spans="1:36" ht="12.75" customHeight="1">
      <c r="A396" s="476"/>
      <c r="B396" s="476"/>
      <c r="C396" s="476"/>
      <c r="D396" s="476"/>
      <c r="E396" s="476"/>
      <c r="F396" s="476"/>
      <c r="G396" s="476"/>
      <c r="H396" s="476"/>
      <c r="I396" s="476"/>
      <c r="J396" s="476"/>
      <c r="K396" s="476"/>
      <c r="L396" s="476"/>
      <c r="M396" s="476"/>
      <c r="N396" s="476"/>
      <c r="O396" s="476"/>
      <c r="P396" s="476"/>
      <c r="Q396" s="476"/>
      <c r="R396" s="476"/>
      <c r="S396" s="476"/>
      <c r="T396" s="476"/>
      <c r="U396" s="476"/>
      <c r="V396" s="476"/>
      <c r="W396" s="476"/>
      <c r="X396" s="476"/>
      <c r="Y396" s="476"/>
      <c r="Z396" s="476"/>
      <c r="AA396" s="476"/>
      <c r="AB396" s="476"/>
      <c r="AC396" s="476"/>
      <c r="AD396" s="476"/>
      <c r="AE396" s="476"/>
      <c r="AF396" s="476"/>
      <c r="AG396" s="476"/>
      <c r="AH396" s="476"/>
      <c r="AI396" s="476"/>
      <c r="AJ396" s="476"/>
    </row>
    <row r="397" spans="1:36" ht="12.75" customHeight="1">
      <c r="A397" s="476"/>
      <c r="B397" s="476"/>
      <c r="C397" s="476"/>
      <c r="D397" s="476"/>
      <c r="E397" s="476"/>
      <c r="F397" s="476"/>
      <c r="G397" s="476"/>
      <c r="H397" s="476"/>
      <c r="I397" s="476"/>
      <c r="J397" s="476"/>
      <c r="K397" s="476"/>
      <c r="L397" s="476"/>
      <c r="M397" s="476"/>
      <c r="N397" s="476"/>
      <c r="O397" s="476"/>
      <c r="P397" s="476"/>
      <c r="Q397" s="476"/>
      <c r="R397" s="476"/>
      <c r="S397" s="476"/>
      <c r="T397" s="476"/>
      <c r="U397" s="476"/>
      <c r="V397" s="476"/>
      <c r="W397" s="476"/>
      <c r="X397" s="476"/>
      <c r="Y397" s="476"/>
      <c r="Z397" s="476"/>
      <c r="AA397" s="476"/>
      <c r="AB397" s="476"/>
      <c r="AC397" s="476"/>
      <c r="AD397" s="476"/>
      <c r="AE397" s="476"/>
      <c r="AF397" s="476"/>
      <c r="AG397" s="476"/>
      <c r="AH397" s="476"/>
      <c r="AI397" s="476"/>
      <c r="AJ397" s="476"/>
    </row>
    <row r="398" spans="1:36" ht="12.75" customHeight="1">
      <c r="A398" s="476"/>
      <c r="B398" s="476"/>
      <c r="C398" s="476"/>
      <c r="D398" s="476"/>
      <c r="E398" s="476"/>
      <c r="F398" s="476"/>
      <c r="G398" s="476"/>
      <c r="H398" s="476"/>
      <c r="I398" s="476"/>
      <c r="J398" s="476"/>
      <c r="K398" s="476"/>
      <c r="L398" s="476"/>
      <c r="M398" s="476"/>
      <c r="N398" s="476"/>
      <c r="O398" s="476"/>
      <c r="P398" s="476"/>
      <c r="Q398" s="476"/>
      <c r="R398" s="476"/>
      <c r="S398" s="476"/>
      <c r="T398" s="476"/>
      <c r="U398" s="476"/>
      <c r="V398" s="476"/>
      <c r="W398" s="476"/>
      <c r="X398" s="476"/>
      <c r="Y398" s="476"/>
      <c r="Z398" s="476"/>
      <c r="AA398" s="476"/>
      <c r="AB398" s="476"/>
      <c r="AC398" s="476"/>
      <c r="AD398" s="476"/>
      <c r="AE398" s="476"/>
      <c r="AF398" s="476"/>
      <c r="AG398" s="476"/>
      <c r="AH398" s="476"/>
      <c r="AI398" s="476"/>
      <c r="AJ398" s="476"/>
    </row>
    <row r="399" spans="1:36" ht="12.75" customHeight="1">
      <c r="A399" s="476"/>
      <c r="B399" s="476"/>
      <c r="C399" s="476"/>
      <c r="D399" s="476"/>
      <c r="E399" s="476"/>
      <c r="F399" s="476"/>
      <c r="G399" s="476"/>
      <c r="H399" s="476"/>
      <c r="I399" s="476"/>
      <c r="J399" s="476"/>
      <c r="K399" s="476"/>
      <c r="L399" s="476"/>
      <c r="M399" s="476"/>
      <c r="N399" s="476"/>
      <c r="O399" s="476"/>
      <c r="P399" s="476"/>
      <c r="Q399" s="476"/>
      <c r="R399" s="476"/>
      <c r="S399" s="476"/>
      <c r="T399" s="476"/>
      <c r="U399" s="476"/>
      <c r="V399" s="476"/>
      <c r="W399" s="476"/>
      <c r="X399" s="476"/>
      <c r="Y399" s="476"/>
      <c r="Z399" s="476"/>
      <c r="AA399" s="476"/>
      <c r="AB399" s="476"/>
      <c r="AC399" s="476"/>
      <c r="AD399" s="476"/>
      <c r="AE399" s="476"/>
      <c r="AF399" s="476"/>
      <c r="AG399" s="476"/>
      <c r="AH399" s="476"/>
      <c r="AI399" s="476"/>
      <c r="AJ399" s="476"/>
    </row>
    <row r="400" spans="1:36" ht="12.75" customHeight="1">
      <c r="A400" s="476"/>
      <c r="B400" s="476"/>
      <c r="C400" s="476"/>
      <c r="D400" s="476"/>
      <c r="E400" s="476"/>
      <c r="F400" s="476"/>
      <c r="G400" s="476"/>
      <c r="H400" s="476"/>
      <c r="I400" s="476"/>
      <c r="J400" s="476"/>
      <c r="K400" s="476"/>
      <c r="L400" s="476"/>
      <c r="M400" s="476"/>
      <c r="N400" s="476"/>
      <c r="O400" s="476"/>
      <c r="P400" s="476"/>
      <c r="Q400" s="476"/>
      <c r="R400" s="476"/>
      <c r="S400" s="476"/>
      <c r="T400" s="476"/>
      <c r="U400" s="476"/>
      <c r="V400" s="476"/>
      <c r="W400" s="476"/>
      <c r="X400" s="476"/>
      <c r="Y400" s="476"/>
      <c r="Z400" s="476"/>
      <c r="AA400" s="476"/>
      <c r="AB400" s="476"/>
      <c r="AC400" s="476"/>
      <c r="AD400" s="476"/>
      <c r="AE400" s="476"/>
      <c r="AF400" s="476"/>
      <c r="AG400" s="476"/>
      <c r="AH400" s="476"/>
      <c r="AI400" s="476"/>
      <c r="AJ400" s="476"/>
    </row>
    <row r="401" spans="1:36" ht="12.75" customHeight="1">
      <c r="A401" s="476"/>
      <c r="B401" s="476"/>
      <c r="C401" s="476"/>
      <c r="D401" s="476"/>
      <c r="E401" s="476"/>
      <c r="F401" s="476"/>
      <c r="G401" s="476"/>
      <c r="H401" s="476"/>
      <c r="I401" s="476"/>
      <c r="J401" s="476"/>
      <c r="K401" s="476"/>
      <c r="L401" s="476"/>
      <c r="M401" s="476"/>
      <c r="N401" s="476"/>
      <c r="O401" s="476"/>
      <c r="P401" s="476"/>
      <c r="Q401" s="476"/>
      <c r="R401" s="476"/>
      <c r="S401" s="476"/>
      <c r="T401" s="476"/>
      <c r="U401" s="476"/>
      <c r="V401" s="476"/>
      <c r="W401" s="476"/>
      <c r="X401" s="476"/>
      <c r="Y401" s="476"/>
      <c r="Z401" s="476"/>
      <c r="AA401" s="476"/>
      <c r="AB401" s="476"/>
      <c r="AC401" s="476"/>
      <c r="AD401" s="476"/>
      <c r="AE401" s="476"/>
      <c r="AF401" s="476"/>
      <c r="AG401" s="476"/>
      <c r="AH401" s="476"/>
      <c r="AI401" s="476"/>
      <c r="AJ401" s="476"/>
    </row>
    <row r="402" spans="1:36" ht="12.75" customHeight="1">
      <c r="A402" s="476"/>
      <c r="B402" s="476"/>
      <c r="C402" s="476"/>
      <c r="D402" s="476"/>
      <c r="E402" s="476"/>
      <c r="F402" s="476"/>
      <c r="G402" s="476"/>
      <c r="H402" s="476"/>
      <c r="I402" s="476"/>
      <c r="J402" s="476"/>
      <c r="K402" s="476"/>
      <c r="L402" s="476"/>
      <c r="M402" s="476"/>
      <c r="N402" s="476"/>
      <c r="O402" s="476"/>
      <c r="P402" s="476"/>
      <c r="Q402" s="476"/>
      <c r="R402" s="476"/>
      <c r="S402" s="476"/>
      <c r="T402" s="476"/>
      <c r="U402" s="476"/>
      <c r="V402" s="476"/>
      <c r="W402" s="476"/>
      <c r="X402" s="476"/>
      <c r="Y402" s="476"/>
      <c r="Z402" s="476"/>
      <c r="AA402" s="476"/>
      <c r="AB402" s="476"/>
      <c r="AC402" s="476"/>
      <c r="AD402" s="476"/>
      <c r="AE402" s="476"/>
      <c r="AF402" s="476"/>
      <c r="AG402" s="476"/>
      <c r="AH402" s="476"/>
      <c r="AI402" s="476"/>
      <c r="AJ402" s="476"/>
    </row>
    <row r="403" spans="1:36" ht="12.75" customHeight="1">
      <c r="A403" s="476"/>
      <c r="B403" s="476"/>
      <c r="C403" s="476"/>
      <c r="D403" s="476"/>
      <c r="E403" s="476"/>
      <c r="F403" s="476"/>
      <c r="G403" s="476"/>
      <c r="H403" s="476"/>
      <c r="I403" s="476"/>
      <c r="J403" s="476"/>
      <c r="K403" s="476"/>
      <c r="L403" s="476"/>
      <c r="M403" s="476"/>
      <c r="N403" s="476"/>
      <c r="O403" s="476"/>
      <c r="P403" s="476"/>
      <c r="Q403" s="476"/>
      <c r="R403" s="476"/>
      <c r="S403" s="476"/>
      <c r="T403" s="476"/>
      <c r="U403" s="476"/>
      <c r="V403" s="476"/>
      <c r="W403" s="476"/>
      <c r="X403" s="476"/>
      <c r="Y403" s="476"/>
      <c r="Z403" s="476"/>
      <c r="AA403" s="476"/>
      <c r="AB403" s="476"/>
      <c r="AC403" s="476"/>
      <c r="AD403" s="476"/>
      <c r="AE403" s="476"/>
      <c r="AF403" s="476"/>
      <c r="AG403" s="476"/>
      <c r="AH403" s="476"/>
      <c r="AI403" s="476"/>
      <c r="AJ403" s="476"/>
    </row>
    <row r="404" spans="1:36" ht="12.75" customHeight="1">
      <c r="A404" s="476"/>
      <c r="B404" s="476"/>
      <c r="C404" s="476"/>
      <c r="D404" s="476"/>
      <c r="E404" s="476"/>
      <c r="F404" s="476"/>
      <c r="G404" s="476"/>
      <c r="H404" s="476"/>
      <c r="I404" s="476"/>
      <c r="J404" s="476"/>
      <c r="K404" s="476"/>
      <c r="L404" s="476"/>
      <c r="M404" s="476"/>
      <c r="N404" s="476"/>
      <c r="O404" s="476"/>
      <c r="P404" s="476"/>
      <c r="Q404" s="476"/>
      <c r="R404" s="476"/>
      <c r="S404" s="476"/>
      <c r="T404" s="476"/>
      <c r="U404" s="476"/>
      <c r="V404" s="476"/>
      <c r="W404" s="476"/>
      <c r="X404" s="476"/>
      <c r="Y404" s="476"/>
      <c r="Z404" s="476"/>
      <c r="AA404" s="476"/>
      <c r="AB404" s="476"/>
      <c r="AC404" s="476"/>
      <c r="AD404" s="476"/>
      <c r="AE404" s="476"/>
      <c r="AF404" s="476"/>
      <c r="AG404" s="476"/>
      <c r="AH404" s="476"/>
      <c r="AI404" s="476"/>
      <c r="AJ404" s="476"/>
    </row>
    <row r="405" spans="1:36" ht="12.75" customHeight="1">
      <c r="A405" s="476"/>
      <c r="B405" s="476"/>
      <c r="C405" s="476"/>
      <c r="D405" s="476"/>
      <c r="E405" s="476"/>
      <c r="F405" s="476"/>
      <c r="G405" s="476"/>
      <c r="H405" s="476"/>
      <c r="I405" s="476"/>
      <c r="J405" s="476"/>
      <c r="K405" s="476"/>
      <c r="L405" s="476"/>
      <c r="M405" s="476"/>
      <c r="N405" s="476"/>
      <c r="O405" s="476"/>
      <c r="P405" s="476"/>
      <c r="Q405" s="476"/>
      <c r="R405" s="476"/>
      <c r="S405" s="476"/>
      <c r="T405" s="476"/>
      <c r="U405" s="476"/>
      <c r="V405" s="476"/>
      <c r="W405" s="476"/>
      <c r="X405" s="476"/>
      <c r="Y405" s="476"/>
      <c r="Z405" s="476"/>
      <c r="AA405" s="476"/>
      <c r="AB405" s="476"/>
      <c r="AC405" s="476"/>
      <c r="AD405" s="476"/>
      <c r="AE405" s="476"/>
      <c r="AF405" s="476"/>
      <c r="AG405" s="476"/>
      <c r="AH405" s="476"/>
      <c r="AI405" s="476"/>
      <c r="AJ405" s="476"/>
    </row>
    <row r="406" spans="1:36" ht="12.75" customHeight="1">
      <c r="A406" s="476"/>
      <c r="B406" s="476"/>
      <c r="C406" s="476"/>
      <c r="D406" s="476"/>
      <c r="E406" s="476"/>
      <c r="F406" s="476"/>
      <c r="G406" s="476"/>
      <c r="H406" s="476"/>
      <c r="I406" s="476"/>
      <c r="J406" s="476"/>
      <c r="K406" s="476"/>
      <c r="L406" s="476"/>
      <c r="M406" s="476"/>
      <c r="N406" s="476"/>
      <c r="O406" s="476"/>
      <c r="P406" s="476"/>
      <c r="Q406" s="476"/>
      <c r="R406" s="476"/>
      <c r="S406" s="476"/>
      <c r="T406" s="476"/>
      <c r="U406" s="476"/>
      <c r="V406" s="476"/>
      <c r="W406" s="476"/>
      <c r="X406" s="476"/>
      <c r="Y406" s="476"/>
      <c r="Z406" s="476"/>
      <c r="AA406" s="476"/>
      <c r="AB406" s="476"/>
      <c r="AC406" s="476"/>
      <c r="AD406" s="476"/>
      <c r="AE406" s="476"/>
      <c r="AF406" s="476"/>
      <c r="AG406" s="476"/>
      <c r="AH406" s="476"/>
      <c r="AI406" s="476"/>
      <c r="AJ406" s="476"/>
    </row>
    <row r="407" spans="1:36" ht="12.75" customHeight="1">
      <c r="A407" s="476"/>
      <c r="B407" s="476"/>
      <c r="C407" s="476"/>
      <c r="D407" s="476"/>
      <c r="E407" s="476"/>
      <c r="F407" s="476"/>
      <c r="G407" s="476"/>
      <c r="H407" s="476"/>
      <c r="I407" s="476"/>
      <c r="J407" s="476"/>
      <c r="K407" s="476"/>
      <c r="L407" s="476"/>
      <c r="M407" s="476"/>
      <c r="N407" s="476"/>
      <c r="O407" s="476"/>
      <c r="P407" s="476"/>
      <c r="Q407" s="476"/>
      <c r="R407" s="476"/>
      <c r="S407" s="476"/>
      <c r="T407" s="476"/>
      <c r="U407" s="476"/>
      <c r="V407" s="476"/>
      <c r="W407" s="476"/>
      <c r="X407" s="476"/>
      <c r="Y407" s="476"/>
      <c r="Z407" s="476"/>
      <c r="AA407" s="476"/>
      <c r="AB407" s="476"/>
      <c r="AC407" s="476"/>
      <c r="AD407" s="476"/>
      <c r="AE407" s="476"/>
      <c r="AF407" s="476"/>
      <c r="AG407" s="476"/>
      <c r="AH407" s="476"/>
      <c r="AI407" s="476"/>
      <c r="AJ407" s="476"/>
    </row>
    <row r="408" spans="1:36" ht="12.75" customHeight="1">
      <c r="A408" s="476"/>
      <c r="B408" s="476"/>
      <c r="C408" s="476"/>
      <c r="D408" s="476"/>
      <c r="E408" s="476"/>
      <c r="F408" s="476"/>
      <c r="G408" s="476"/>
      <c r="H408" s="476"/>
      <c r="I408" s="476"/>
      <c r="J408" s="476"/>
      <c r="K408" s="476"/>
      <c r="L408" s="476"/>
      <c r="M408" s="476"/>
      <c r="N408" s="476"/>
      <c r="O408" s="476"/>
      <c r="P408" s="476"/>
      <c r="Q408" s="476"/>
      <c r="R408" s="476"/>
      <c r="S408" s="476"/>
      <c r="T408" s="476"/>
      <c r="U408" s="476"/>
      <c r="V408" s="476"/>
      <c r="W408" s="476"/>
      <c r="X408" s="476"/>
      <c r="Y408" s="476"/>
      <c r="Z408" s="476"/>
      <c r="AA408" s="476"/>
      <c r="AB408" s="476"/>
      <c r="AC408" s="476"/>
      <c r="AD408" s="476"/>
      <c r="AE408" s="476"/>
      <c r="AF408" s="476"/>
      <c r="AG408" s="476"/>
      <c r="AH408" s="476"/>
      <c r="AI408" s="476"/>
      <c r="AJ408" s="476"/>
    </row>
    <row r="409" spans="1:36" ht="12.75" customHeight="1">
      <c r="A409" s="476"/>
      <c r="B409" s="476"/>
      <c r="C409" s="476"/>
      <c r="D409" s="476"/>
      <c r="E409" s="476"/>
      <c r="F409" s="476"/>
      <c r="G409" s="476"/>
      <c r="H409" s="476"/>
      <c r="I409" s="476"/>
      <c r="J409" s="476"/>
      <c r="K409" s="476"/>
      <c r="L409" s="476"/>
      <c r="M409" s="476"/>
      <c r="N409" s="476"/>
      <c r="O409" s="476"/>
      <c r="P409" s="476"/>
      <c r="Q409" s="476"/>
      <c r="R409" s="476"/>
      <c r="S409" s="476"/>
      <c r="T409" s="476"/>
      <c r="U409" s="476"/>
      <c r="V409" s="476"/>
      <c r="W409" s="476"/>
      <c r="X409" s="476"/>
      <c r="Y409" s="476"/>
      <c r="Z409" s="476"/>
      <c r="AA409" s="476"/>
      <c r="AB409" s="476"/>
      <c r="AC409" s="476"/>
      <c r="AD409" s="476"/>
      <c r="AE409" s="476"/>
      <c r="AF409" s="476"/>
      <c r="AG409" s="476"/>
      <c r="AH409" s="476"/>
      <c r="AI409" s="476"/>
      <c r="AJ409" s="476"/>
    </row>
    <row r="410" spans="1:36" ht="12.75" customHeight="1">
      <c r="A410" s="476"/>
      <c r="B410" s="476"/>
      <c r="C410" s="476"/>
      <c r="D410" s="476"/>
      <c r="E410" s="476"/>
      <c r="F410" s="476"/>
      <c r="G410" s="476"/>
      <c r="H410" s="476"/>
      <c r="I410" s="476"/>
      <c r="J410" s="476"/>
      <c r="K410" s="476"/>
      <c r="L410" s="476"/>
      <c r="M410" s="476"/>
      <c r="N410" s="476"/>
      <c r="O410" s="476"/>
      <c r="P410" s="476"/>
      <c r="Q410" s="476"/>
      <c r="R410" s="476"/>
      <c r="S410" s="476"/>
      <c r="T410" s="476"/>
      <c r="U410" s="476"/>
      <c r="V410" s="476"/>
      <c r="W410" s="476"/>
      <c r="X410" s="476"/>
      <c r="Y410" s="476"/>
      <c r="Z410" s="476"/>
      <c r="AA410" s="476"/>
      <c r="AB410" s="476"/>
      <c r="AC410" s="476"/>
      <c r="AD410" s="476"/>
      <c r="AE410" s="476"/>
      <c r="AF410" s="476"/>
      <c r="AG410" s="476"/>
      <c r="AH410" s="476"/>
      <c r="AI410" s="476"/>
      <c r="AJ410" s="476"/>
    </row>
    <row r="411" spans="1:36" ht="12.75" customHeight="1">
      <c r="A411" s="476"/>
      <c r="B411" s="476"/>
      <c r="C411" s="476"/>
      <c r="D411" s="476"/>
      <c r="E411" s="476"/>
      <c r="F411" s="476"/>
      <c r="G411" s="476"/>
      <c r="H411" s="476"/>
      <c r="I411" s="476"/>
      <c r="J411" s="476"/>
      <c r="K411" s="476"/>
      <c r="L411" s="476"/>
      <c r="M411" s="476"/>
      <c r="N411" s="476"/>
      <c r="O411" s="476"/>
      <c r="P411" s="476"/>
      <c r="Q411" s="476"/>
      <c r="R411" s="476"/>
      <c r="S411" s="476"/>
      <c r="T411" s="476"/>
      <c r="U411" s="476"/>
      <c r="V411" s="476"/>
      <c r="W411" s="476"/>
      <c r="X411" s="476"/>
      <c r="Y411" s="476"/>
      <c r="Z411" s="476"/>
      <c r="AA411" s="476"/>
      <c r="AB411" s="476"/>
      <c r="AC411" s="476"/>
      <c r="AD411" s="476"/>
      <c r="AE411" s="476"/>
      <c r="AF411" s="476"/>
      <c r="AG411" s="476"/>
      <c r="AH411" s="476"/>
      <c r="AI411" s="476"/>
      <c r="AJ411" s="476"/>
    </row>
    <row r="412" spans="1:36" ht="12.75" customHeight="1">
      <c r="A412" s="476"/>
      <c r="B412" s="476"/>
      <c r="C412" s="476"/>
      <c r="D412" s="476"/>
      <c r="E412" s="476"/>
      <c r="F412" s="476"/>
      <c r="G412" s="476"/>
      <c r="H412" s="476"/>
      <c r="I412" s="476"/>
      <c r="J412" s="476"/>
      <c r="K412" s="476"/>
      <c r="L412" s="476"/>
      <c r="M412" s="476"/>
      <c r="N412" s="476"/>
      <c r="O412" s="476"/>
      <c r="P412" s="476"/>
      <c r="Q412" s="476"/>
      <c r="R412" s="476"/>
      <c r="S412" s="476"/>
      <c r="T412" s="476"/>
      <c r="U412" s="476"/>
      <c r="V412" s="476"/>
      <c r="W412" s="476"/>
      <c r="X412" s="476"/>
      <c r="Y412" s="476"/>
      <c r="Z412" s="476"/>
      <c r="AA412" s="476"/>
      <c r="AB412" s="476"/>
      <c r="AC412" s="476"/>
      <c r="AD412" s="476"/>
      <c r="AE412" s="476"/>
      <c r="AF412" s="476"/>
      <c r="AG412" s="476"/>
      <c r="AH412" s="476"/>
      <c r="AI412" s="476"/>
      <c r="AJ412" s="476"/>
    </row>
    <row r="413" spans="1:36" ht="12.75" customHeight="1">
      <c r="A413" s="476"/>
      <c r="B413" s="476"/>
      <c r="C413" s="476"/>
      <c r="D413" s="476"/>
      <c r="E413" s="476"/>
      <c r="F413" s="476"/>
      <c r="G413" s="476"/>
      <c r="H413" s="476"/>
      <c r="I413" s="476"/>
      <c r="J413" s="476"/>
      <c r="K413" s="476"/>
      <c r="L413" s="476"/>
      <c r="M413" s="476"/>
      <c r="N413" s="476"/>
      <c r="O413" s="476"/>
      <c r="P413" s="476"/>
      <c r="Q413" s="476"/>
      <c r="R413" s="476"/>
      <c r="S413" s="476"/>
      <c r="T413" s="476"/>
      <c r="U413" s="476"/>
      <c r="V413" s="476"/>
      <c r="W413" s="476"/>
      <c r="X413" s="476"/>
      <c r="Y413" s="476"/>
      <c r="Z413" s="476"/>
      <c r="AA413" s="476"/>
      <c r="AB413" s="476"/>
      <c r="AC413" s="476"/>
      <c r="AD413" s="476"/>
      <c r="AE413" s="476"/>
      <c r="AF413" s="476"/>
      <c r="AG413" s="476"/>
      <c r="AH413" s="476"/>
      <c r="AI413" s="476"/>
      <c r="AJ413" s="476"/>
    </row>
    <row r="414" spans="1:36" ht="12.75" customHeight="1">
      <c r="A414" s="476"/>
      <c r="B414" s="476"/>
      <c r="C414" s="476"/>
      <c r="D414" s="476"/>
      <c r="E414" s="476"/>
      <c r="F414" s="476"/>
      <c r="G414" s="476"/>
      <c r="H414" s="476"/>
      <c r="I414" s="476"/>
      <c r="J414" s="476"/>
      <c r="K414" s="476"/>
      <c r="L414" s="476"/>
      <c r="M414" s="476"/>
      <c r="N414" s="476"/>
      <c r="O414" s="476"/>
      <c r="P414" s="476"/>
      <c r="Q414" s="476"/>
      <c r="R414" s="476"/>
      <c r="S414" s="476"/>
      <c r="T414" s="476"/>
      <c r="U414" s="476"/>
      <c r="V414" s="476"/>
      <c r="W414" s="476"/>
      <c r="X414" s="476"/>
      <c r="Y414" s="476"/>
      <c r="Z414" s="476"/>
      <c r="AA414" s="476"/>
      <c r="AB414" s="476"/>
      <c r="AC414" s="476"/>
      <c r="AD414" s="476"/>
      <c r="AE414" s="476"/>
      <c r="AF414" s="476"/>
      <c r="AG414" s="476"/>
      <c r="AH414" s="476"/>
      <c r="AI414" s="476"/>
      <c r="AJ414" s="476"/>
    </row>
    <row r="415" spans="1:36" ht="12.75" customHeight="1">
      <c r="A415" s="476"/>
      <c r="B415" s="476"/>
      <c r="C415" s="476"/>
      <c r="D415" s="476"/>
      <c r="E415" s="476"/>
      <c r="F415" s="476"/>
      <c r="G415" s="476"/>
      <c r="H415" s="476"/>
      <c r="I415" s="476"/>
      <c r="J415" s="476"/>
      <c r="K415" s="476"/>
      <c r="L415" s="476"/>
      <c r="M415" s="476"/>
      <c r="N415" s="476"/>
      <c r="O415" s="476"/>
      <c r="P415" s="476"/>
      <c r="Q415" s="476"/>
      <c r="R415" s="476"/>
      <c r="S415" s="476"/>
      <c r="T415" s="476"/>
      <c r="U415" s="476"/>
      <c r="V415" s="476"/>
      <c r="W415" s="476"/>
      <c r="X415" s="476"/>
      <c r="Y415" s="476"/>
      <c r="Z415" s="476"/>
      <c r="AA415" s="476"/>
      <c r="AB415" s="476"/>
      <c r="AC415" s="476"/>
      <c r="AD415" s="476"/>
      <c r="AE415" s="476"/>
      <c r="AF415" s="476"/>
      <c r="AG415" s="476"/>
      <c r="AH415" s="476"/>
      <c r="AI415" s="476"/>
      <c r="AJ415" s="476"/>
    </row>
    <row r="416" spans="1:36" ht="12.75" customHeight="1">
      <c r="A416" s="476"/>
      <c r="B416" s="476"/>
      <c r="C416" s="476"/>
      <c r="D416" s="476"/>
      <c r="E416" s="476"/>
      <c r="F416" s="476"/>
      <c r="G416" s="476"/>
      <c r="H416" s="476"/>
      <c r="I416" s="476"/>
      <c r="J416" s="476"/>
      <c r="K416" s="476"/>
      <c r="L416" s="476"/>
      <c r="M416" s="476"/>
      <c r="N416" s="476"/>
      <c r="O416" s="476"/>
      <c r="P416" s="476"/>
      <c r="Q416" s="476"/>
      <c r="R416" s="476"/>
      <c r="S416" s="476"/>
      <c r="T416" s="476"/>
      <c r="U416" s="476"/>
      <c r="V416" s="476"/>
      <c r="W416" s="476"/>
      <c r="X416" s="476"/>
      <c r="Y416" s="476"/>
      <c r="Z416" s="476"/>
      <c r="AA416" s="476"/>
      <c r="AB416" s="476"/>
      <c r="AC416" s="476"/>
      <c r="AD416" s="476"/>
      <c r="AE416" s="476"/>
      <c r="AF416" s="476"/>
      <c r="AG416" s="476"/>
      <c r="AH416" s="476"/>
      <c r="AI416" s="476"/>
      <c r="AJ416" s="476"/>
    </row>
    <row r="417" spans="1:36" ht="12.75" customHeight="1">
      <c r="A417" s="476"/>
      <c r="B417" s="476"/>
      <c r="C417" s="476"/>
      <c r="D417" s="476"/>
      <c r="E417" s="476"/>
      <c r="F417" s="476"/>
      <c r="G417" s="476"/>
      <c r="H417" s="476"/>
      <c r="I417" s="476"/>
      <c r="J417" s="476"/>
      <c r="K417" s="476"/>
      <c r="L417" s="476"/>
      <c r="M417" s="476"/>
      <c r="N417" s="476"/>
      <c r="O417" s="476"/>
      <c r="P417" s="476"/>
      <c r="Q417" s="476"/>
      <c r="R417" s="476"/>
      <c r="S417" s="476"/>
      <c r="T417" s="476"/>
      <c r="U417" s="476"/>
      <c r="V417" s="476"/>
      <c r="W417" s="476"/>
      <c r="X417" s="476"/>
      <c r="Y417" s="476"/>
      <c r="Z417" s="476"/>
      <c r="AA417" s="476"/>
      <c r="AB417" s="476"/>
      <c r="AC417" s="476"/>
      <c r="AD417" s="476"/>
      <c r="AE417" s="476"/>
      <c r="AF417" s="476"/>
      <c r="AG417" s="476"/>
      <c r="AH417" s="476"/>
      <c r="AI417" s="476"/>
      <c r="AJ417" s="476"/>
    </row>
    <row r="418" spans="1:36" ht="12.75" customHeight="1">
      <c r="A418" s="476"/>
      <c r="B418" s="476"/>
      <c r="C418" s="476"/>
      <c r="D418" s="476"/>
      <c r="E418" s="476"/>
      <c r="F418" s="476"/>
      <c r="G418" s="476"/>
      <c r="H418" s="476"/>
      <c r="I418" s="476"/>
      <c r="J418" s="476"/>
      <c r="K418" s="476"/>
      <c r="L418" s="476"/>
      <c r="M418" s="476"/>
      <c r="N418" s="476"/>
      <c r="O418" s="476"/>
      <c r="P418" s="476"/>
      <c r="Q418" s="476"/>
      <c r="R418" s="476"/>
      <c r="S418" s="476"/>
      <c r="T418" s="476"/>
      <c r="U418" s="476"/>
      <c r="V418" s="476"/>
      <c r="W418" s="476"/>
      <c r="X418" s="476"/>
      <c r="Y418" s="476"/>
      <c r="Z418" s="476"/>
      <c r="AA418" s="476"/>
      <c r="AB418" s="476"/>
      <c r="AC418" s="476"/>
      <c r="AD418" s="476"/>
      <c r="AE418" s="476"/>
      <c r="AF418" s="476"/>
      <c r="AG418" s="476"/>
      <c r="AH418" s="476"/>
      <c r="AI418" s="476"/>
      <c r="AJ418" s="476"/>
    </row>
    <row r="419" spans="1:36" ht="12.75" customHeight="1">
      <c r="A419" s="476"/>
      <c r="B419" s="476"/>
      <c r="C419" s="476"/>
      <c r="D419" s="476"/>
      <c r="E419" s="476"/>
      <c r="F419" s="476"/>
      <c r="G419" s="476"/>
      <c r="H419" s="476"/>
      <c r="I419" s="476"/>
      <c r="J419" s="476"/>
      <c r="K419" s="476"/>
      <c r="L419" s="476"/>
      <c r="M419" s="476"/>
      <c r="N419" s="476"/>
      <c r="O419" s="476"/>
      <c r="P419" s="476"/>
      <c r="Q419" s="476"/>
      <c r="R419" s="476"/>
      <c r="S419" s="476"/>
      <c r="T419" s="476"/>
      <c r="U419" s="476"/>
      <c r="V419" s="476"/>
      <c r="W419" s="476"/>
      <c r="X419" s="476"/>
      <c r="Y419" s="476"/>
      <c r="Z419" s="476"/>
      <c r="AA419" s="476"/>
      <c r="AB419" s="476"/>
      <c r="AC419" s="476"/>
      <c r="AD419" s="476"/>
      <c r="AE419" s="476"/>
      <c r="AF419" s="476"/>
      <c r="AG419" s="476"/>
      <c r="AH419" s="476"/>
      <c r="AI419" s="476"/>
      <c r="AJ419" s="476"/>
    </row>
    <row r="420" spans="1:36" ht="12.75" customHeight="1">
      <c r="A420" s="476"/>
      <c r="B420" s="476"/>
      <c r="C420" s="476"/>
      <c r="D420" s="476"/>
      <c r="E420" s="476"/>
      <c r="F420" s="476"/>
      <c r="G420" s="476"/>
      <c r="H420" s="476"/>
      <c r="I420" s="476"/>
      <c r="J420" s="476"/>
      <c r="K420" s="476"/>
      <c r="L420" s="476"/>
      <c r="M420" s="476"/>
      <c r="N420" s="476"/>
      <c r="O420" s="476"/>
      <c r="P420" s="476"/>
      <c r="Q420" s="476"/>
      <c r="R420" s="476"/>
      <c r="S420" s="476"/>
      <c r="T420" s="476"/>
      <c r="U420" s="476"/>
      <c r="V420" s="476"/>
      <c r="W420" s="476"/>
      <c r="X420" s="476"/>
      <c r="Y420" s="476"/>
      <c r="Z420" s="476"/>
      <c r="AA420" s="476"/>
      <c r="AB420" s="476"/>
      <c r="AC420" s="476"/>
      <c r="AD420" s="476"/>
      <c r="AE420" s="476"/>
      <c r="AF420" s="476"/>
      <c r="AG420" s="476"/>
      <c r="AH420" s="476"/>
      <c r="AI420" s="476"/>
      <c r="AJ420" s="476"/>
    </row>
    <row r="421" spans="1:36" ht="12.75" customHeight="1">
      <c r="A421" s="476"/>
      <c r="B421" s="476"/>
      <c r="C421" s="476"/>
      <c r="D421" s="476"/>
      <c r="E421" s="476"/>
      <c r="F421" s="476"/>
      <c r="G421" s="476"/>
      <c r="H421" s="476"/>
      <c r="I421" s="476"/>
      <c r="J421" s="476"/>
      <c r="K421" s="476"/>
      <c r="L421" s="476"/>
      <c r="M421" s="476"/>
      <c r="N421" s="476"/>
      <c r="O421" s="476"/>
      <c r="P421" s="476"/>
      <c r="Q421" s="476"/>
      <c r="R421" s="476"/>
      <c r="S421" s="476"/>
      <c r="T421" s="476"/>
      <c r="U421" s="476"/>
      <c r="V421" s="476"/>
      <c r="W421" s="476"/>
      <c r="X421" s="476"/>
      <c r="Y421" s="476"/>
      <c r="Z421" s="476"/>
      <c r="AA421" s="476"/>
      <c r="AB421" s="476"/>
      <c r="AC421" s="476"/>
      <c r="AD421" s="476"/>
      <c r="AE421" s="476"/>
      <c r="AF421" s="476"/>
      <c r="AG421" s="476"/>
      <c r="AH421" s="476"/>
      <c r="AI421" s="476"/>
      <c r="AJ421" s="476"/>
    </row>
    <row r="422" spans="1:36" ht="12.75" customHeight="1">
      <c r="A422" s="476"/>
      <c r="B422" s="476"/>
      <c r="C422" s="476"/>
      <c r="D422" s="476"/>
      <c r="E422" s="476"/>
      <c r="F422" s="476"/>
      <c r="G422" s="476"/>
      <c r="H422" s="476"/>
      <c r="I422" s="476"/>
      <c r="J422" s="476"/>
      <c r="K422" s="476"/>
      <c r="L422" s="476"/>
      <c r="M422" s="476"/>
      <c r="N422" s="476"/>
      <c r="O422" s="476"/>
      <c r="P422" s="476"/>
      <c r="Q422" s="476"/>
      <c r="R422" s="476"/>
      <c r="S422" s="476"/>
      <c r="T422" s="476"/>
      <c r="U422" s="476"/>
      <c r="V422" s="476"/>
      <c r="W422" s="476"/>
      <c r="X422" s="476"/>
      <c r="Y422" s="476"/>
      <c r="Z422" s="476"/>
      <c r="AA422" s="476"/>
      <c r="AB422" s="476"/>
      <c r="AC422" s="476"/>
      <c r="AD422" s="476"/>
      <c r="AE422" s="476"/>
      <c r="AF422" s="476"/>
      <c r="AG422" s="476"/>
      <c r="AH422" s="476"/>
      <c r="AI422" s="476"/>
      <c r="AJ422" s="476"/>
    </row>
    <row r="423" spans="1:36" ht="12.75" customHeight="1">
      <c r="A423" s="476"/>
      <c r="B423" s="476"/>
      <c r="C423" s="476"/>
      <c r="D423" s="476"/>
      <c r="E423" s="476"/>
      <c r="F423" s="476"/>
      <c r="G423" s="476"/>
      <c r="H423" s="476"/>
      <c r="I423" s="476"/>
      <c r="J423" s="476"/>
      <c r="K423" s="476"/>
      <c r="L423" s="476"/>
      <c r="M423" s="476"/>
      <c r="N423" s="476"/>
      <c r="O423" s="476"/>
      <c r="P423" s="476"/>
      <c r="Q423" s="476"/>
      <c r="R423" s="476"/>
      <c r="S423" s="476"/>
      <c r="T423" s="476"/>
      <c r="U423" s="476"/>
      <c r="V423" s="476"/>
      <c r="W423" s="476"/>
      <c r="X423" s="476"/>
      <c r="Y423" s="476"/>
      <c r="Z423" s="476"/>
      <c r="AA423" s="476"/>
      <c r="AB423" s="476"/>
      <c r="AC423" s="476"/>
      <c r="AD423" s="476"/>
      <c r="AE423" s="476"/>
      <c r="AF423" s="476"/>
      <c r="AG423" s="476"/>
      <c r="AH423" s="476"/>
      <c r="AI423" s="476"/>
      <c r="AJ423" s="476"/>
    </row>
    <row r="424" spans="1:36" ht="12.75" customHeight="1">
      <c r="A424" s="476"/>
      <c r="B424" s="476"/>
      <c r="C424" s="476"/>
      <c r="D424" s="476"/>
      <c r="E424" s="476"/>
      <c r="F424" s="476"/>
      <c r="G424" s="476"/>
      <c r="H424" s="476"/>
      <c r="I424" s="476"/>
      <c r="J424" s="476"/>
      <c r="K424" s="476"/>
      <c r="L424" s="476"/>
      <c r="M424" s="476"/>
      <c r="N424" s="476"/>
      <c r="O424" s="476"/>
      <c r="P424" s="476"/>
      <c r="Q424" s="476"/>
      <c r="R424" s="476"/>
      <c r="S424" s="476"/>
      <c r="T424" s="476"/>
      <c r="U424" s="476"/>
      <c r="V424" s="476"/>
      <c r="W424" s="476"/>
      <c r="X424" s="476"/>
      <c r="Y424" s="476"/>
      <c r="Z424" s="476"/>
      <c r="AA424" s="476"/>
      <c r="AB424" s="476"/>
      <c r="AC424" s="476"/>
      <c r="AD424" s="476"/>
      <c r="AE424" s="476"/>
      <c r="AF424" s="476"/>
      <c r="AG424" s="476"/>
      <c r="AH424" s="476"/>
      <c r="AI424" s="476"/>
      <c r="AJ424" s="476"/>
    </row>
    <row r="425" spans="1:36" ht="12.75" customHeight="1">
      <c r="A425" s="476"/>
      <c r="B425" s="476"/>
      <c r="C425" s="476"/>
      <c r="D425" s="476"/>
      <c r="E425" s="476"/>
      <c r="F425" s="476"/>
      <c r="G425" s="476"/>
      <c r="H425" s="476"/>
      <c r="I425" s="476"/>
      <c r="J425" s="476"/>
      <c r="K425" s="476"/>
      <c r="L425" s="476"/>
      <c r="M425" s="476"/>
      <c r="N425" s="476"/>
      <c r="O425" s="476"/>
      <c r="P425" s="476"/>
      <c r="Q425" s="476"/>
      <c r="R425" s="476"/>
      <c r="S425" s="476"/>
      <c r="T425" s="476"/>
      <c r="U425" s="476"/>
      <c r="V425" s="476"/>
      <c r="W425" s="476"/>
      <c r="X425" s="476"/>
      <c r="Y425" s="476"/>
      <c r="Z425" s="476"/>
      <c r="AA425" s="476"/>
      <c r="AB425" s="476"/>
      <c r="AC425" s="476"/>
      <c r="AD425" s="476"/>
      <c r="AE425" s="476"/>
      <c r="AF425" s="476"/>
      <c r="AG425" s="476"/>
      <c r="AH425" s="476"/>
      <c r="AI425" s="476"/>
      <c r="AJ425" s="476"/>
    </row>
    <row r="426" spans="1:36" ht="12.75" customHeight="1">
      <c r="A426" s="476"/>
      <c r="B426" s="476"/>
      <c r="C426" s="476"/>
      <c r="D426" s="476"/>
      <c r="E426" s="476"/>
      <c r="F426" s="476"/>
      <c r="G426" s="476"/>
      <c r="H426" s="476"/>
      <c r="I426" s="476"/>
      <c r="J426" s="476"/>
      <c r="K426" s="476"/>
      <c r="L426" s="476"/>
      <c r="M426" s="476"/>
      <c r="N426" s="476"/>
      <c r="O426" s="476"/>
      <c r="P426" s="476"/>
      <c r="Q426" s="476"/>
      <c r="R426" s="476"/>
      <c r="S426" s="476"/>
      <c r="T426" s="476"/>
      <c r="U426" s="476"/>
      <c r="V426" s="476"/>
      <c r="W426" s="476"/>
      <c r="X426" s="476"/>
      <c r="Y426" s="476"/>
      <c r="Z426" s="476"/>
      <c r="AA426" s="476"/>
      <c r="AB426" s="476"/>
      <c r="AC426" s="476"/>
      <c r="AD426" s="476"/>
      <c r="AE426" s="476"/>
      <c r="AF426" s="476"/>
      <c r="AG426" s="476"/>
      <c r="AH426" s="476"/>
      <c r="AI426" s="476"/>
      <c r="AJ426" s="476"/>
    </row>
    <row r="427" spans="1:36" ht="12.75" customHeight="1">
      <c r="A427" s="476"/>
      <c r="B427" s="476"/>
      <c r="C427" s="476"/>
      <c r="D427" s="476"/>
      <c r="E427" s="476"/>
      <c r="F427" s="476"/>
      <c r="G427" s="476"/>
      <c r="H427" s="476"/>
      <c r="I427" s="476"/>
      <c r="J427" s="476"/>
      <c r="K427" s="476"/>
      <c r="L427" s="476"/>
      <c r="M427" s="476"/>
      <c r="N427" s="476"/>
      <c r="O427" s="476"/>
      <c r="P427" s="476"/>
      <c r="Q427" s="476"/>
      <c r="R427" s="476"/>
      <c r="S427" s="476"/>
      <c r="T427" s="476"/>
      <c r="U427" s="476"/>
      <c r="V427" s="476"/>
      <c r="W427" s="476"/>
      <c r="X427" s="476"/>
      <c r="Y427" s="476"/>
      <c r="Z427" s="476"/>
      <c r="AA427" s="476"/>
      <c r="AB427" s="476"/>
      <c r="AC427" s="476"/>
      <c r="AD427" s="476"/>
      <c r="AE427" s="476"/>
      <c r="AF427" s="476"/>
      <c r="AG427" s="476"/>
      <c r="AH427" s="476"/>
      <c r="AI427" s="476"/>
      <c r="AJ427" s="476"/>
    </row>
    <row r="428" spans="1:36" ht="12.75" customHeight="1">
      <c r="A428" s="476"/>
      <c r="B428" s="476"/>
      <c r="C428" s="476"/>
      <c r="D428" s="476"/>
      <c r="E428" s="476"/>
      <c r="F428" s="476"/>
      <c r="G428" s="476"/>
      <c r="H428" s="476"/>
      <c r="I428" s="476"/>
      <c r="J428" s="476"/>
      <c r="K428" s="476"/>
      <c r="L428" s="476"/>
      <c r="M428" s="476"/>
      <c r="N428" s="476"/>
      <c r="O428" s="476"/>
      <c r="P428" s="476"/>
      <c r="Q428" s="476"/>
      <c r="R428" s="476"/>
      <c r="S428" s="476"/>
      <c r="T428" s="476"/>
      <c r="U428" s="476"/>
      <c r="V428" s="476"/>
      <c r="W428" s="476"/>
      <c r="X428" s="476"/>
      <c r="Y428" s="476"/>
      <c r="Z428" s="476"/>
      <c r="AA428" s="476"/>
      <c r="AB428" s="476"/>
      <c r="AC428" s="476"/>
      <c r="AD428" s="476"/>
      <c r="AE428" s="476"/>
      <c r="AF428" s="476"/>
      <c r="AG428" s="476"/>
      <c r="AH428" s="476"/>
      <c r="AI428" s="476"/>
      <c r="AJ428" s="476"/>
    </row>
    <row r="429" spans="1:36" ht="12.75" customHeight="1">
      <c r="A429" s="476"/>
      <c r="B429" s="476"/>
      <c r="C429" s="476"/>
      <c r="D429" s="476"/>
      <c r="E429" s="476"/>
      <c r="F429" s="476"/>
      <c r="G429" s="476"/>
      <c r="H429" s="476"/>
      <c r="I429" s="476"/>
      <c r="J429" s="476"/>
      <c r="K429" s="476"/>
      <c r="L429" s="476"/>
      <c r="M429" s="476"/>
      <c r="N429" s="476"/>
      <c r="O429" s="476"/>
      <c r="P429" s="476"/>
      <c r="Q429" s="476"/>
      <c r="R429" s="476"/>
      <c r="S429" s="476"/>
      <c r="T429" s="476"/>
      <c r="U429" s="476"/>
      <c r="V429" s="476"/>
      <c r="W429" s="476"/>
      <c r="X429" s="476"/>
      <c r="Y429" s="476"/>
      <c r="Z429" s="476"/>
      <c r="AA429" s="476"/>
      <c r="AB429" s="476"/>
      <c r="AC429" s="476"/>
      <c r="AD429" s="476"/>
      <c r="AE429" s="476"/>
      <c r="AF429" s="476"/>
      <c r="AG429" s="476"/>
      <c r="AH429" s="476"/>
      <c r="AI429" s="476"/>
      <c r="AJ429" s="476"/>
    </row>
    <row r="430" spans="1:36" ht="12.75" customHeight="1">
      <c r="A430" s="476"/>
      <c r="B430" s="476"/>
      <c r="C430" s="476"/>
      <c r="D430" s="476"/>
      <c r="E430" s="476"/>
      <c r="F430" s="476"/>
      <c r="G430" s="476"/>
      <c r="H430" s="476"/>
      <c r="I430" s="476"/>
      <c r="J430" s="476"/>
      <c r="K430" s="476"/>
      <c r="L430" s="476"/>
      <c r="M430" s="476"/>
      <c r="N430" s="476"/>
      <c r="O430" s="476"/>
      <c r="P430" s="476"/>
      <c r="Q430" s="476"/>
      <c r="R430" s="476"/>
      <c r="S430" s="476"/>
      <c r="T430" s="476"/>
      <c r="U430" s="476"/>
      <c r="V430" s="476"/>
      <c r="W430" s="476"/>
      <c r="X430" s="476"/>
      <c r="Y430" s="476"/>
      <c r="Z430" s="476"/>
      <c r="AA430" s="476"/>
      <c r="AB430" s="476"/>
      <c r="AC430" s="476"/>
      <c r="AD430" s="476"/>
      <c r="AE430" s="476"/>
      <c r="AF430" s="476"/>
      <c r="AG430" s="476"/>
      <c r="AH430" s="476"/>
      <c r="AI430" s="476"/>
      <c r="AJ430" s="476"/>
    </row>
    <row r="431" spans="1:36" ht="12.75" customHeight="1">
      <c r="A431" s="476"/>
      <c r="B431" s="476"/>
      <c r="C431" s="476"/>
      <c r="D431" s="476"/>
      <c r="E431" s="476"/>
      <c r="F431" s="476"/>
      <c r="G431" s="476"/>
      <c r="H431" s="476"/>
      <c r="I431" s="476"/>
      <c r="J431" s="476"/>
      <c r="K431" s="476"/>
      <c r="L431" s="476"/>
      <c r="M431" s="476"/>
      <c r="N431" s="476"/>
      <c r="O431" s="476"/>
      <c r="P431" s="476"/>
      <c r="Q431" s="476"/>
      <c r="R431" s="476"/>
      <c r="S431" s="476"/>
      <c r="T431" s="476"/>
      <c r="U431" s="476"/>
      <c r="V431" s="476"/>
      <c r="W431" s="476"/>
      <c r="X431" s="476"/>
      <c r="Y431" s="476"/>
      <c r="Z431" s="476"/>
      <c r="AA431" s="476"/>
      <c r="AB431" s="476"/>
      <c r="AC431" s="476"/>
      <c r="AD431" s="476"/>
      <c r="AE431" s="476"/>
      <c r="AF431" s="476"/>
      <c r="AG431" s="476"/>
      <c r="AH431" s="476"/>
      <c r="AI431" s="476"/>
      <c r="AJ431" s="476"/>
    </row>
    <row r="432" spans="1:36" ht="12.75" customHeight="1">
      <c r="A432" s="476"/>
      <c r="B432" s="476"/>
      <c r="C432" s="476"/>
      <c r="D432" s="476"/>
      <c r="E432" s="476"/>
      <c r="F432" s="476"/>
      <c r="G432" s="476"/>
      <c r="H432" s="476"/>
      <c r="I432" s="476"/>
      <c r="J432" s="476"/>
      <c r="K432" s="476"/>
      <c r="L432" s="476"/>
      <c r="M432" s="476"/>
      <c r="N432" s="476"/>
      <c r="O432" s="476"/>
      <c r="P432" s="476"/>
      <c r="Q432" s="476"/>
      <c r="R432" s="476"/>
      <c r="S432" s="476"/>
      <c r="T432" s="476"/>
      <c r="U432" s="476"/>
      <c r="V432" s="476"/>
      <c r="W432" s="476"/>
      <c r="X432" s="476"/>
      <c r="Y432" s="476"/>
      <c r="Z432" s="476"/>
      <c r="AA432" s="476"/>
      <c r="AB432" s="476"/>
      <c r="AC432" s="476"/>
      <c r="AD432" s="476"/>
      <c r="AE432" s="476"/>
      <c r="AF432" s="476"/>
      <c r="AG432" s="476"/>
      <c r="AH432" s="476"/>
      <c r="AI432" s="476"/>
      <c r="AJ432" s="476"/>
    </row>
    <row r="433" spans="1:36" ht="12.75" customHeight="1">
      <c r="A433" s="476"/>
      <c r="B433" s="476"/>
      <c r="C433" s="476"/>
      <c r="D433" s="476"/>
      <c r="E433" s="476"/>
      <c r="F433" s="476"/>
      <c r="G433" s="476"/>
      <c r="H433" s="476"/>
      <c r="I433" s="476"/>
      <c r="J433" s="476"/>
      <c r="K433" s="476"/>
      <c r="L433" s="476"/>
      <c r="M433" s="476"/>
      <c r="N433" s="476"/>
      <c r="O433" s="476"/>
      <c r="P433" s="476"/>
      <c r="Q433" s="476"/>
      <c r="R433" s="476"/>
      <c r="S433" s="476"/>
      <c r="T433" s="476"/>
      <c r="U433" s="476"/>
      <c r="V433" s="476"/>
      <c r="W433" s="476"/>
      <c r="X433" s="476"/>
      <c r="Y433" s="476"/>
      <c r="Z433" s="476"/>
      <c r="AA433" s="476"/>
      <c r="AB433" s="476"/>
      <c r="AC433" s="476"/>
      <c r="AD433" s="476"/>
      <c r="AE433" s="476"/>
      <c r="AF433" s="476"/>
      <c r="AG433" s="476"/>
      <c r="AH433" s="476"/>
      <c r="AI433" s="476"/>
      <c r="AJ433" s="476"/>
    </row>
    <row r="434" spans="1:36" ht="12.75" customHeight="1">
      <c r="A434" s="476"/>
      <c r="B434" s="476"/>
      <c r="C434" s="476"/>
      <c r="D434" s="476"/>
      <c r="E434" s="476"/>
      <c r="F434" s="476"/>
      <c r="G434" s="476"/>
      <c r="H434" s="476"/>
      <c r="I434" s="476"/>
      <c r="J434" s="476"/>
      <c r="K434" s="476"/>
      <c r="L434" s="476"/>
      <c r="M434" s="476"/>
      <c r="N434" s="476"/>
      <c r="O434" s="476"/>
      <c r="P434" s="476"/>
      <c r="Q434" s="476"/>
      <c r="R434" s="476"/>
      <c r="S434" s="476"/>
      <c r="T434" s="476"/>
      <c r="U434" s="476"/>
      <c r="V434" s="476"/>
      <c r="W434" s="476"/>
      <c r="X434" s="476"/>
      <c r="Y434" s="476"/>
      <c r="Z434" s="476"/>
      <c r="AA434" s="476"/>
      <c r="AB434" s="476"/>
      <c r="AC434" s="476"/>
      <c r="AD434" s="476"/>
      <c r="AE434" s="476"/>
      <c r="AF434" s="476"/>
      <c r="AG434" s="476"/>
      <c r="AH434" s="476"/>
      <c r="AI434" s="476"/>
      <c r="AJ434" s="476"/>
    </row>
    <row r="435" spans="1:36" ht="12.75" customHeight="1">
      <c r="A435" s="476"/>
      <c r="B435" s="476"/>
      <c r="C435" s="476"/>
      <c r="D435" s="476"/>
      <c r="E435" s="476"/>
      <c r="F435" s="476"/>
      <c r="G435" s="476"/>
      <c r="H435" s="476"/>
      <c r="I435" s="476"/>
      <c r="J435" s="476"/>
      <c r="K435" s="476"/>
      <c r="L435" s="476"/>
      <c r="M435" s="476"/>
      <c r="N435" s="476"/>
      <c r="O435" s="476"/>
      <c r="P435" s="476"/>
      <c r="Q435" s="476"/>
      <c r="R435" s="476"/>
      <c r="S435" s="476"/>
      <c r="T435" s="476"/>
      <c r="U435" s="476"/>
      <c r="V435" s="476"/>
      <c r="W435" s="476"/>
      <c r="X435" s="476"/>
      <c r="Y435" s="476"/>
      <c r="Z435" s="476"/>
      <c r="AA435" s="476"/>
      <c r="AB435" s="476"/>
      <c r="AC435" s="476"/>
      <c r="AD435" s="476"/>
      <c r="AE435" s="476"/>
      <c r="AF435" s="476"/>
      <c r="AG435" s="476"/>
      <c r="AH435" s="476"/>
      <c r="AI435" s="476"/>
      <c r="AJ435" s="476"/>
    </row>
    <row r="436" spans="1:36" ht="12.75" customHeight="1">
      <c r="A436" s="476"/>
      <c r="B436" s="476"/>
      <c r="C436" s="476"/>
      <c r="D436" s="476"/>
      <c r="E436" s="476"/>
      <c r="F436" s="476"/>
      <c r="G436" s="476"/>
      <c r="H436" s="476"/>
      <c r="I436" s="476"/>
      <c r="J436" s="476"/>
      <c r="K436" s="476"/>
      <c r="L436" s="476"/>
      <c r="M436" s="476"/>
      <c r="N436" s="476"/>
      <c r="O436" s="476"/>
      <c r="P436" s="476"/>
      <c r="Q436" s="476"/>
      <c r="R436" s="476"/>
      <c r="S436" s="476"/>
      <c r="T436" s="476"/>
      <c r="U436" s="476"/>
      <c r="V436" s="476"/>
      <c r="W436" s="476"/>
      <c r="X436" s="476"/>
      <c r="Y436" s="476"/>
      <c r="Z436" s="476"/>
      <c r="AA436" s="476"/>
      <c r="AB436" s="476"/>
      <c r="AC436" s="476"/>
      <c r="AD436" s="476"/>
      <c r="AE436" s="476"/>
      <c r="AF436" s="476"/>
      <c r="AG436" s="476"/>
      <c r="AH436" s="476"/>
      <c r="AI436" s="476"/>
      <c r="AJ436" s="476"/>
    </row>
    <row r="437" spans="1:36" ht="12.75" customHeight="1">
      <c r="A437" s="476"/>
      <c r="B437" s="476"/>
      <c r="C437" s="476"/>
      <c r="D437" s="476"/>
      <c r="E437" s="476"/>
      <c r="F437" s="476"/>
      <c r="G437" s="476"/>
      <c r="H437" s="476"/>
      <c r="I437" s="476"/>
      <c r="J437" s="476"/>
      <c r="K437" s="476"/>
      <c r="L437" s="476"/>
      <c r="M437" s="476"/>
      <c r="N437" s="476"/>
      <c r="O437" s="476"/>
      <c r="P437" s="476"/>
      <c r="Q437" s="476"/>
      <c r="R437" s="476"/>
      <c r="S437" s="476"/>
      <c r="T437" s="476"/>
      <c r="U437" s="476"/>
      <c r="V437" s="476"/>
      <c r="W437" s="476"/>
      <c r="X437" s="476"/>
      <c r="Y437" s="476"/>
      <c r="Z437" s="476"/>
      <c r="AA437" s="476"/>
      <c r="AB437" s="476"/>
      <c r="AC437" s="476"/>
      <c r="AD437" s="476"/>
      <c r="AE437" s="476"/>
      <c r="AF437" s="476"/>
      <c r="AG437" s="476"/>
      <c r="AH437" s="476"/>
      <c r="AI437" s="476"/>
      <c r="AJ437" s="476"/>
    </row>
    <row r="438" spans="1:36" ht="12.75" customHeight="1">
      <c r="A438" s="476"/>
      <c r="B438" s="476"/>
      <c r="C438" s="476"/>
      <c r="D438" s="476"/>
      <c r="E438" s="476"/>
      <c r="F438" s="476"/>
      <c r="G438" s="476"/>
      <c r="H438" s="476"/>
      <c r="I438" s="476"/>
      <c r="J438" s="476"/>
      <c r="K438" s="476"/>
      <c r="L438" s="476"/>
      <c r="M438" s="476"/>
      <c r="N438" s="476"/>
      <c r="O438" s="476"/>
      <c r="P438" s="476"/>
      <c r="Q438" s="476"/>
      <c r="R438" s="476"/>
      <c r="S438" s="476"/>
      <c r="T438" s="476"/>
      <c r="U438" s="476"/>
      <c r="V438" s="476"/>
      <c r="W438" s="476"/>
      <c r="X438" s="476"/>
      <c r="Y438" s="476"/>
      <c r="Z438" s="476"/>
      <c r="AA438" s="476"/>
      <c r="AB438" s="476"/>
      <c r="AC438" s="476"/>
      <c r="AD438" s="476"/>
      <c r="AE438" s="476"/>
      <c r="AF438" s="476"/>
      <c r="AG438" s="476"/>
      <c r="AH438" s="476"/>
      <c r="AI438" s="476"/>
      <c r="AJ438" s="476"/>
    </row>
    <row r="439" spans="1:36" ht="12.75" customHeight="1">
      <c r="A439" s="476"/>
      <c r="B439" s="476"/>
      <c r="C439" s="476"/>
      <c r="D439" s="476"/>
      <c r="E439" s="476"/>
      <c r="F439" s="476"/>
      <c r="G439" s="476"/>
      <c r="H439" s="476"/>
      <c r="I439" s="476"/>
      <c r="J439" s="476"/>
      <c r="K439" s="476"/>
      <c r="L439" s="476"/>
      <c r="M439" s="476"/>
      <c r="N439" s="476"/>
      <c r="O439" s="476"/>
      <c r="P439" s="476"/>
      <c r="Q439" s="476"/>
      <c r="R439" s="476"/>
      <c r="S439" s="476"/>
      <c r="T439" s="476"/>
      <c r="U439" s="476"/>
      <c r="V439" s="476"/>
      <c r="W439" s="476"/>
      <c r="X439" s="476"/>
      <c r="Y439" s="476"/>
      <c r="Z439" s="476"/>
      <c r="AA439" s="476"/>
      <c r="AB439" s="476"/>
      <c r="AC439" s="476"/>
      <c r="AD439" s="476"/>
      <c r="AE439" s="476"/>
      <c r="AF439" s="476"/>
      <c r="AG439" s="476"/>
      <c r="AH439" s="476"/>
      <c r="AI439" s="476"/>
      <c r="AJ439" s="476"/>
    </row>
    <row r="440" spans="1:36" ht="12.75" customHeight="1">
      <c r="A440" s="476"/>
      <c r="B440" s="476"/>
      <c r="C440" s="476"/>
      <c r="D440" s="476"/>
      <c r="E440" s="476"/>
      <c r="F440" s="476"/>
      <c r="G440" s="476"/>
      <c r="H440" s="476"/>
      <c r="I440" s="476"/>
      <c r="J440" s="476"/>
      <c r="K440" s="476"/>
      <c r="L440" s="476"/>
      <c r="M440" s="476"/>
      <c r="N440" s="476"/>
      <c r="O440" s="476"/>
      <c r="P440" s="476"/>
      <c r="Q440" s="476"/>
      <c r="R440" s="476"/>
      <c r="S440" s="476"/>
      <c r="T440" s="476"/>
      <c r="U440" s="476"/>
      <c r="V440" s="476"/>
      <c r="W440" s="476"/>
      <c r="X440" s="476"/>
      <c r="Y440" s="476"/>
      <c r="Z440" s="476"/>
      <c r="AA440" s="476"/>
      <c r="AB440" s="476"/>
      <c r="AC440" s="476"/>
      <c r="AD440" s="476"/>
      <c r="AE440" s="476"/>
      <c r="AF440" s="476"/>
      <c r="AG440" s="476"/>
      <c r="AH440" s="476"/>
      <c r="AI440" s="476"/>
      <c r="AJ440" s="476"/>
    </row>
    <row r="441" spans="1:36" ht="12.75" customHeight="1">
      <c r="A441" s="476"/>
      <c r="B441" s="476"/>
      <c r="C441" s="476"/>
      <c r="D441" s="476"/>
      <c r="E441" s="476"/>
      <c r="F441" s="476"/>
      <c r="G441" s="476"/>
      <c r="H441" s="476"/>
      <c r="I441" s="476"/>
      <c r="J441" s="476"/>
      <c r="K441" s="476"/>
      <c r="L441" s="476"/>
      <c r="M441" s="476"/>
      <c r="N441" s="476"/>
      <c r="O441" s="476"/>
      <c r="P441" s="476"/>
      <c r="Q441" s="476"/>
      <c r="R441" s="476"/>
      <c r="S441" s="476"/>
      <c r="T441" s="476"/>
      <c r="U441" s="476"/>
      <c r="V441" s="476"/>
      <c r="W441" s="476"/>
      <c r="X441" s="476"/>
      <c r="Y441" s="476"/>
      <c r="Z441" s="476"/>
      <c r="AA441" s="476"/>
      <c r="AB441" s="476"/>
      <c r="AC441" s="476"/>
      <c r="AD441" s="476"/>
      <c r="AE441" s="476"/>
      <c r="AF441" s="476"/>
      <c r="AG441" s="476"/>
      <c r="AH441" s="476"/>
      <c r="AI441" s="476"/>
      <c r="AJ441" s="476"/>
    </row>
    <row r="442" spans="1:36" ht="12.75" customHeight="1">
      <c r="A442" s="476"/>
      <c r="B442" s="476"/>
      <c r="C442" s="476"/>
      <c r="D442" s="476"/>
      <c r="E442" s="476"/>
      <c r="F442" s="476"/>
      <c r="G442" s="476"/>
      <c r="H442" s="476"/>
      <c r="I442" s="476"/>
      <c r="J442" s="476"/>
      <c r="K442" s="476"/>
      <c r="L442" s="476"/>
      <c r="M442" s="476"/>
      <c r="N442" s="476"/>
      <c r="O442" s="476"/>
      <c r="P442" s="476"/>
      <c r="Q442" s="476"/>
      <c r="R442" s="476"/>
      <c r="S442" s="476"/>
      <c r="T442" s="476"/>
      <c r="U442" s="476"/>
      <c r="V442" s="476"/>
      <c r="W442" s="476"/>
      <c r="X442" s="476"/>
      <c r="Y442" s="476"/>
      <c r="Z442" s="476"/>
      <c r="AA442" s="476"/>
      <c r="AB442" s="476"/>
      <c r="AC442" s="476"/>
      <c r="AD442" s="476"/>
      <c r="AE442" s="476"/>
      <c r="AF442" s="476"/>
      <c r="AG442" s="476"/>
      <c r="AH442" s="476"/>
      <c r="AI442" s="476"/>
      <c r="AJ442" s="476"/>
    </row>
    <row r="443" spans="1:36" ht="12.75" customHeight="1">
      <c r="A443" s="476"/>
      <c r="B443" s="476"/>
      <c r="C443" s="476"/>
      <c r="D443" s="476"/>
      <c r="E443" s="476"/>
      <c r="F443" s="476"/>
      <c r="G443" s="476"/>
      <c r="H443" s="476"/>
      <c r="I443" s="476"/>
      <c r="J443" s="476"/>
      <c r="K443" s="476"/>
      <c r="L443" s="476"/>
      <c r="M443" s="476"/>
      <c r="N443" s="476"/>
      <c r="O443" s="476"/>
      <c r="P443" s="476"/>
      <c r="Q443" s="476"/>
      <c r="R443" s="476"/>
      <c r="S443" s="476"/>
      <c r="T443" s="476"/>
      <c r="U443" s="476"/>
      <c r="V443" s="476"/>
      <c r="W443" s="476"/>
      <c r="X443" s="476"/>
      <c r="Y443" s="476"/>
      <c r="Z443" s="476"/>
      <c r="AA443" s="476"/>
      <c r="AB443" s="476"/>
      <c r="AC443" s="476"/>
      <c r="AD443" s="476"/>
      <c r="AE443" s="476"/>
      <c r="AF443" s="476"/>
      <c r="AG443" s="476"/>
      <c r="AH443" s="476"/>
      <c r="AI443" s="476"/>
      <c r="AJ443" s="476"/>
    </row>
    <row r="444" spans="1:36" ht="12.75" customHeight="1">
      <c r="A444" s="476"/>
      <c r="B444" s="476"/>
      <c r="C444" s="476"/>
      <c r="D444" s="476"/>
      <c r="E444" s="476"/>
      <c r="F444" s="476"/>
      <c r="G444" s="476"/>
      <c r="H444" s="476"/>
      <c r="I444" s="476"/>
      <c r="J444" s="476"/>
      <c r="K444" s="476"/>
      <c r="L444" s="476"/>
      <c r="M444" s="476"/>
      <c r="N444" s="476"/>
      <c r="O444" s="476"/>
      <c r="P444" s="476"/>
      <c r="Q444" s="476"/>
      <c r="R444" s="476"/>
      <c r="S444" s="476"/>
      <c r="T444" s="476"/>
      <c r="U444" s="476"/>
      <c r="V444" s="476"/>
      <c r="W444" s="476"/>
      <c r="X444" s="476"/>
      <c r="Y444" s="476"/>
      <c r="Z444" s="476"/>
      <c r="AA444" s="476"/>
      <c r="AB444" s="476"/>
      <c r="AC444" s="476"/>
      <c r="AD444" s="476"/>
      <c r="AE444" s="476"/>
      <c r="AF444" s="476"/>
      <c r="AG444" s="476"/>
      <c r="AH444" s="476"/>
      <c r="AI444" s="476"/>
      <c r="AJ444" s="476"/>
    </row>
    <row r="445" spans="1:36" ht="12.75" customHeight="1">
      <c r="A445" s="476"/>
      <c r="B445" s="476"/>
      <c r="C445" s="476"/>
      <c r="D445" s="476"/>
      <c r="E445" s="476"/>
      <c r="F445" s="476"/>
      <c r="G445" s="476"/>
      <c r="H445" s="476"/>
      <c r="I445" s="476"/>
      <c r="J445" s="476"/>
      <c r="K445" s="476"/>
      <c r="L445" s="476"/>
      <c r="M445" s="476"/>
      <c r="N445" s="476"/>
      <c r="O445" s="476"/>
      <c r="P445" s="476"/>
      <c r="Q445" s="476"/>
      <c r="R445" s="476"/>
      <c r="S445" s="476"/>
      <c r="T445" s="476"/>
      <c r="U445" s="476"/>
      <c r="V445" s="476"/>
      <c r="W445" s="476"/>
      <c r="X445" s="476"/>
      <c r="Y445" s="476"/>
      <c r="Z445" s="476"/>
      <c r="AA445" s="476"/>
      <c r="AB445" s="476"/>
      <c r="AC445" s="476"/>
      <c r="AD445" s="476"/>
      <c r="AE445" s="476"/>
      <c r="AF445" s="476"/>
      <c r="AG445" s="476"/>
      <c r="AH445" s="476"/>
      <c r="AI445" s="476"/>
      <c r="AJ445" s="476"/>
    </row>
    <row r="446" spans="1:36" ht="12.75" customHeight="1">
      <c r="A446" s="476"/>
      <c r="B446" s="476"/>
      <c r="C446" s="476"/>
      <c r="D446" s="476"/>
      <c r="E446" s="476"/>
      <c r="F446" s="476"/>
      <c r="G446" s="476"/>
      <c r="H446" s="476"/>
      <c r="I446" s="476"/>
      <c r="J446" s="476"/>
      <c r="K446" s="476"/>
      <c r="L446" s="476"/>
      <c r="M446" s="476"/>
      <c r="N446" s="476"/>
      <c r="O446" s="476"/>
      <c r="P446" s="476"/>
      <c r="Q446" s="476"/>
      <c r="R446" s="476"/>
      <c r="S446" s="476"/>
      <c r="T446" s="476"/>
      <c r="U446" s="476"/>
      <c r="V446" s="476"/>
      <c r="W446" s="476"/>
      <c r="X446" s="476"/>
      <c r="Y446" s="476"/>
      <c r="Z446" s="476"/>
      <c r="AA446" s="476"/>
      <c r="AB446" s="476"/>
      <c r="AC446" s="476"/>
      <c r="AD446" s="476"/>
      <c r="AE446" s="476"/>
      <c r="AF446" s="476"/>
      <c r="AG446" s="476"/>
      <c r="AH446" s="476"/>
      <c r="AI446" s="476"/>
      <c r="AJ446" s="476"/>
    </row>
    <row r="447" spans="1:36" ht="12.75" customHeight="1">
      <c r="A447" s="476"/>
      <c r="B447" s="476"/>
      <c r="C447" s="476"/>
      <c r="D447" s="476"/>
      <c r="E447" s="476"/>
      <c r="F447" s="476"/>
      <c r="G447" s="476"/>
      <c r="H447" s="476"/>
      <c r="I447" s="476"/>
      <c r="J447" s="476"/>
      <c r="K447" s="476"/>
      <c r="L447" s="476"/>
      <c r="M447" s="476"/>
      <c r="N447" s="476"/>
      <c r="O447" s="476"/>
      <c r="P447" s="476"/>
      <c r="Q447" s="476"/>
      <c r="R447" s="476"/>
      <c r="S447" s="476"/>
      <c r="T447" s="476"/>
      <c r="U447" s="476"/>
      <c r="V447" s="476"/>
      <c r="W447" s="476"/>
      <c r="X447" s="476"/>
      <c r="Y447" s="476"/>
      <c r="Z447" s="476"/>
      <c r="AA447" s="476"/>
      <c r="AB447" s="476"/>
      <c r="AC447" s="476"/>
      <c r="AD447" s="476"/>
      <c r="AE447" s="476"/>
      <c r="AF447" s="476"/>
      <c r="AG447" s="476"/>
      <c r="AH447" s="476"/>
      <c r="AI447" s="476"/>
      <c r="AJ447" s="476"/>
    </row>
    <row r="448" spans="1:36" ht="12.75" customHeight="1">
      <c r="A448" s="476"/>
      <c r="B448" s="476"/>
      <c r="C448" s="476"/>
      <c r="D448" s="476"/>
      <c r="E448" s="476"/>
      <c r="F448" s="476"/>
      <c r="G448" s="476"/>
      <c r="H448" s="476"/>
      <c r="I448" s="476"/>
      <c r="J448" s="476"/>
      <c r="K448" s="476"/>
      <c r="L448" s="476"/>
      <c r="M448" s="476"/>
      <c r="N448" s="476"/>
      <c r="O448" s="476"/>
      <c r="P448" s="476"/>
      <c r="Q448" s="476"/>
      <c r="R448" s="476"/>
      <c r="S448" s="476"/>
      <c r="T448" s="476"/>
      <c r="U448" s="476"/>
      <c r="V448" s="476"/>
      <c r="W448" s="476"/>
      <c r="X448" s="476"/>
      <c r="Y448" s="476"/>
      <c r="Z448" s="476"/>
      <c r="AA448" s="476"/>
      <c r="AB448" s="476"/>
      <c r="AC448" s="476"/>
      <c r="AD448" s="476"/>
      <c r="AE448" s="476"/>
      <c r="AF448" s="476"/>
      <c r="AG448" s="476"/>
      <c r="AH448" s="476"/>
      <c r="AI448" s="476"/>
      <c r="AJ448" s="476"/>
    </row>
    <row r="449" spans="1:36" ht="12.75" customHeight="1">
      <c r="A449" s="476"/>
      <c r="B449" s="476"/>
      <c r="C449" s="476"/>
      <c r="D449" s="476"/>
      <c r="E449" s="476"/>
      <c r="F449" s="476"/>
      <c r="G449" s="476"/>
      <c r="H449" s="476"/>
      <c r="I449" s="476"/>
      <c r="J449" s="476"/>
      <c r="K449" s="476"/>
      <c r="L449" s="476"/>
      <c r="M449" s="476"/>
      <c r="N449" s="476"/>
      <c r="O449" s="476"/>
      <c r="P449" s="476"/>
      <c r="Q449" s="476"/>
      <c r="R449" s="476"/>
      <c r="S449" s="476"/>
      <c r="T449" s="476"/>
      <c r="U449" s="476"/>
      <c r="V449" s="476"/>
      <c r="W449" s="476"/>
      <c r="X449" s="476"/>
      <c r="Y449" s="476"/>
      <c r="Z449" s="476"/>
      <c r="AA449" s="476"/>
      <c r="AB449" s="476"/>
      <c r="AC449" s="476"/>
      <c r="AD449" s="476"/>
      <c r="AE449" s="476"/>
      <c r="AF449" s="476"/>
      <c r="AG449" s="476"/>
      <c r="AH449" s="476"/>
      <c r="AI449" s="476"/>
      <c r="AJ449" s="476"/>
    </row>
    <row r="450" spans="1:36" ht="12.75" customHeight="1">
      <c r="A450" s="476"/>
      <c r="B450" s="476"/>
      <c r="C450" s="476"/>
      <c r="D450" s="476"/>
      <c r="E450" s="476"/>
      <c r="F450" s="476"/>
      <c r="G450" s="476"/>
      <c r="H450" s="476"/>
      <c r="I450" s="476"/>
      <c r="J450" s="476"/>
      <c r="K450" s="476"/>
      <c r="L450" s="476"/>
      <c r="M450" s="476"/>
      <c r="N450" s="476"/>
      <c r="O450" s="476"/>
      <c r="P450" s="476"/>
      <c r="Q450" s="476"/>
      <c r="R450" s="476"/>
      <c r="S450" s="476"/>
      <c r="T450" s="476"/>
      <c r="U450" s="476"/>
      <c r="V450" s="476"/>
      <c r="W450" s="476"/>
      <c r="X450" s="476"/>
      <c r="Y450" s="476"/>
      <c r="Z450" s="476"/>
      <c r="AA450" s="476"/>
      <c r="AB450" s="476"/>
      <c r="AC450" s="476"/>
      <c r="AD450" s="476"/>
      <c r="AE450" s="476"/>
      <c r="AF450" s="476"/>
      <c r="AG450" s="476"/>
      <c r="AH450" s="476"/>
      <c r="AI450" s="476"/>
      <c r="AJ450" s="476"/>
    </row>
    <row r="451" spans="1:36" ht="12.75" customHeight="1">
      <c r="A451" s="476"/>
      <c r="B451" s="476"/>
      <c r="C451" s="476"/>
      <c r="D451" s="476"/>
      <c r="E451" s="476"/>
      <c r="F451" s="476"/>
      <c r="G451" s="476"/>
      <c r="H451" s="476"/>
      <c r="I451" s="476"/>
      <c r="J451" s="476"/>
      <c r="K451" s="476"/>
      <c r="L451" s="476"/>
      <c r="M451" s="476"/>
      <c r="N451" s="476"/>
      <c r="O451" s="476"/>
      <c r="P451" s="476"/>
      <c r="Q451" s="476"/>
      <c r="R451" s="476"/>
      <c r="S451" s="476"/>
      <c r="T451" s="476"/>
      <c r="U451" s="476"/>
      <c r="V451" s="476"/>
      <c r="W451" s="476"/>
      <c r="X451" s="476"/>
      <c r="Y451" s="476"/>
      <c r="Z451" s="476"/>
      <c r="AA451" s="476"/>
      <c r="AB451" s="476"/>
      <c r="AC451" s="476"/>
      <c r="AD451" s="476"/>
      <c r="AE451" s="476"/>
      <c r="AF451" s="476"/>
      <c r="AG451" s="476"/>
      <c r="AH451" s="476"/>
      <c r="AI451" s="476"/>
      <c r="AJ451" s="476"/>
    </row>
    <row r="452" spans="1:36" ht="12.75" customHeight="1">
      <c r="A452" s="476"/>
      <c r="B452" s="476"/>
      <c r="C452" s="476"/>
      <c r="D452" s="476"/>
      <c r="E452" s="476"/>
      <c r="F452" s="476"/>
      <c r="G452" s="476"/>
      <c r="H452" s="476"/>
      <c r="I452" s="476"/>
      <c r="J452" s="476"/>
      <c r="K452" s="476"/>
      <c r="L452" s="476"/>
      <c r="M452" s="476"/>
      <c r="N452" s="476"/>
      <c r="O452" s="476"/>
      <c r="P452" s="476"/>
      <c r="Q452" s="476"/>
      <c r="R452" s="476"/>
      <c r="S452" s="476"/>
      <c r="T452" s="476"/>
      <c r="U452" s="476"/>
      <c r="V452" s="476"/>
      <c r="W452" s="476"/>
      <c r="X452" s="476"/>
      <c r="Y452" s="476"/>
      <c r="Z452" s="476"/>
      <c r="AA452" s="476"/>
      <c r="AB452" s="476"/>
      <c r="AC452" s="476"/>
      <c r="AD452" s="476"/>
      <c r="AE452" s="476"/>
      <c r="AF452" s="476"/>
      <c r="AG452" s="476"/>
      <c r="AH452" s="476"/>
      <c r="AI452" s="476"/>
      <c r="AJ452" s="476"/>
    </row>
    <row r="453" spans="1:36" ht="12.75" customHeight="1">
      <c r="A453" s="476"/>
      <c r="B453" s="476"/>
      <c r="C453" s="476"/>
      <c r="D453" s="476"/>
      <c r="E453" s="476"/>
      <c r="F453" s="476"/>
      <c r="G453" s="476"/>
      <c r="H453" s="476"/>
      <c r="I453" s="476"/>
      <c r="J453" s="476"/>
      <c r="K453" s="476"/>
      <c r="L453" s="476"/>
      <c r="M453" s="476"/>
      <c r="N453" s="476"/>
      <c r="O453" s="476"/>
      <c r="P453" s="476"/>
      <c r="Q453" s="476"/>
      <c r="R453" s="476"/>
      <c r="S453" s="476"/>
      <c r="T453" s="476"/>
      <c r="U453" s="476"/>
      <c r="V453" s="476"/>
      <c r="W453" s="476"/>
      <c r="X453" s="476"/>
      <c r="Y453" s="476"/>
      <c r="Z453" s="476"/>
      <c r="AA453" s="476"/>
      <c r="AB453" s="476"/>
      <c r="AC453" s="476"/>
      <c r="AD453" s="476"/>
      <c r="AE453" s="476"/>
      <c r="AF453" s="476"/>
      <c r="AG453" s="476"/>
      <c r="AH453" s="476"/>
      <c r="AI453" s="476"/>
      <c r="AJ453" s="476"/>
    </row>
    <row r="454" spans="1:36" ht="12.75" customHeight="1">
      <c r="A454" s="476"/>
      <c r="B454" s="476"/>
      <c r="C454" s="476"/>
      <c r="D454" s="476"/>
      <c r="E454" s="476"/>
      <c r="F454" s="476"/>
      <c r="G454" s="476"/>
      <c r="H454" s="476"/>
      <c r="I454" s="476"/>
      <c r="J454" s="476"/>
      <c r="K454" s="476"/>
      <c r="L454" s="476"/>
      <c r="M454" s="476"/>
      <c r="N454" s="476"/>
      <c r="O454" s="476"/>
      <c r="P454" s="476"/>
      <c r="Q454" s="476"/>
      <c r="R454" s="476"/>
      <c r="S454" s="476"/>
      <c r="T454" s="476"/>
      <c r="U454" s="476"/>
      <c r="V454" s="476"/>
      <c r="W454" s="476"/>
      <c r="X454" s="476"/>
      <c r="Y454" s="476"/>
      <c r="Z454" s="476"/>
      <c r="AA454" s="476"/>
      <c r="AB454" s="476"/>
      <c r="AC454" s="476"/>
      <c r="AD454" s="476"/>
      <c r="AE454" s="476"/>
      <c r="AF454" s="476"/>
      <c r="AG454" s="476"/>
      <c r="AH454" s="476"/>
      <c r="AI454" s="476"/>
      <c r="AJ454" s="476"/>
    </row>
    <row r="455" spans="1:36" ht="12.75" customHeight="1">
      <c r="A455" s="476"/>
      <c r="B455" s="476"/>
      <c r="C455" s="476"/>
      <c r="D455" s="476"/>
      <c r="E455" s="476"/>
      <c r="F455" s="476"/>
      <c r="G455" s="476"/>
      <c r="H455" s="476"/>
      <c r="I455" s="476"/>
      <c r="J455" s="476"/>
      <c r="K455" s="476"/>
      <c r="L455" s="476"/>
      <c r="M455" s="476"/>
      <c r="N455" s="476"/>
      <c r="O455" s="476"/>
      <c r="P455" s="476"/>
      <c r="Q455" s="476"/>
      <c r="R455" s="476"/>
      <c r="S455" s="476"/>
      <c r="T455" s="476"/>
      <c r="U455" s="476"/>
      <c r="V455" s="476"/>
      <c r="W455" s="476"/>
      <c r="X455" s="476"/>
      <c r="Y455" s="476"/>
      <c r="Z455" s="476"/>
      <c r="AA455" s="476"/>
      <c r="AB455" s="476"/>
      <c r="AC455" s="476"/>
      <c r="AD455" s="476"/>
      <c r="AE455" s="476"/>
      <c r="AF455" s="476"/>
      <c r="AG455" s="476"/>
      <c r="AH455" s="476"/>
      <c r="AI455" s="476"/>
      <c r="AJ455" s="476"/>
    </row>
    <row r="456" spans="1:36" ht="12.75" customHeight="1">
      <c r="A456" s="476"/>
      <c r="B456" s="476"/>
      <c r="C456" s="476"/>
      <c r="D456" s="476"/>
      <c r="E456" s="476"/>
      <c r="F456" s="476"/>
      <c r="G456" s="476"/>
      <c r="H456" s="476"/>
      <c r="I456" s="476"/>
      <c r="J456" s="476"/>
      <c r="K456" s="476"/>
      <c r="L456" s="476"/>
      <c r="M456" s="476"/>
      <c r="N456" s="476"/>
      <c r="O456" s="476"/>
      <c r="P456" s="476"/>
      <c r="Q456" s="476"/>
      <c r="R456" s="476"/>
      <c r="S456" s="476"/>
      <c r="T456" s="476"/>
      <c r="U456" s="476"/>
      <c r="V456" s="476"/>
      <c r="W456" s="476"/>
      <c r="X456" s="476"/>
      <c r="Y456" s="476"/>
      <c r="Z456" s="476"/>
      <c r="AA456" s="476"/>
      <c r="AB456" s="476"/>
      <c r="AC456" s="476"/>
      <c r="AD456" s="476"/>
      <c r="AE456" s="476"/>
      <c r="AF456" s="476"/>
      <c r="AG456" s="476"/>
      <c r="AH456" s="476"/>
      <c r="AI456" s="476"/>
      <c r="AJ456" s="476"/>
    </row>
    <row r="457" spans="1:36" ht="12.75" customHeight="1">
      <c r="A457" s="476"/>
      <c r="B457" s="476"/>
      <c r="C457" s="476"/>
      <c r="D457" s="476"/>
      <c r="E457" s="476"/>
      <c r="F457" s="476"/>
      <c r="G457" s="476"/>
      <c r="H457" s="476"/>
      <c r="I457" s="476"/>
      <c r="J457" s="476"/>
      <c r="K457" s="476"/>
      <c r="L457" s="476"/>
      <c r="M457" s="476"/>
      <c r="N457" s="476"/>
      <c r="O457" s="476"/>
      <c r="P457" s="476"/>
      <c r="Q457" s="476"/>
      <c r="R457" s="476"/>
      <c r="S457" s="476"/>
      <c r="T457" s="476"/>
      <c r="U457" s="476"/>
      <c r="V457" s="476"/>
      <c r="W457" s="476"/>
      <c r="X457" s="476"/>
      <c r="Y457" s="476"/>
      <c r="Z457" s="476"/>
      <c r="AA457" s="476"/>
      <c r="AB457" s="476"/>
      <c r="AC457" s="476"/>
      <c r="AD457" s="476"/>
      <c r="AE457" s="476"/>
      <c r="AF457" s="476"/>
      <c r="AG457" s="476"/>
      <c r="AH457" s="476"/>
      <c r="AI457" s="476"/>
      <c r="AJ457" s="476"/>
    </row>
    <row r="458" spans="1:36" ht="12.75" customHeight="1">
      <c r="A458" s="476"/>
      <c r="B458" s="476"/>
      <c r="C458" s="476"/>
      <c r="D458" s="476"/>
      <c r="E458" s="476"/>
      <c r="F458" s="476"/>
      <c r="G458" s="476"/>
      <c r="H458" s="476"/>
      <c r="I458" s="476"/>
      <c r="J458" s="476"/>
      <c r="K458" s="476"/>
      <c r="L458" s="476"/>
      <c r="M458" s="476"/>
      <c r="N458" s="476"/>
      <c r="O458" s="476"/>
      <c r="P458" s="476"/>
      <c r="Q458" s="476"/>
      <c r="R458" s="476"/>
      <c r="S458" s="476"/>
      <c r="T458" s="476"/>
      <c r="U458" s="476"/>
      <c r="V458" s="476"/>
      <c r="W458" s="476"/>
      <c r="X458" s="476"/>
      <c r="Y458" s="476"/>
      <c r="Z458" s="476"/>
      <c r="AA458" s="476"/>
      <c r="AB458" s="476"/>
      <c r="AC458" s="476"/>
      <c r="AD458" s="476"/>
      <c r="AE458" s="476"/>
      <c r="AF458" s="476"/>
      <c r="AG458" s="476"/>
      <c r="AH458" s="476"/>
      <c r="AI458" s="476"/>
      <c r="AJ458" s="476"/>
    </row>
    <row r="459" spans="1:36" ht="12.75" customHeight="1">
      <c r="A459" s="476"/>
      <c r="B459" s="476"/>
      <c r="C459" s="476"/>
      <c r="D459" s="476"/>
      <c r="E459" s="476"/>
      <c r="F459" s="476"/>
      <c r="G459" s="476"/>
      <c r="H459" s="476"/>
      <c r="I459" s="476"/>
      <c r="J459" s="476"/>
      <c r="K459" s="476"/>
      <c r="L459" s="476"/>
      <c r="M459" s="476"/>
      <c r="N459" s="476"/>
      <c r="O459" s="476"/>
      <c r="P459" s="476"/>
      <c r="Q459" s="476"/>
      <c r="R459" s="476"/>
      <c r="S459" s="476"/>
      <c r="T459" s="476"/>
      <c r="U459" s="476"/>
      <c r="V459" s="476"/>
      <c r="W459" s="476"/>
      <c r="X459" s="476"/>
      <c r="Y459" s="476"/>
      <c r="Z459" s="476"/>
      <c r="AA459" s="476"/>
      <c r="AB459" s="476"/>
      <c r="AC459" s="476"/>
      <c r="AD459" s="476"/>
      <c r="AE459" s="476"/>
      <c r="AF459" s="476"/>
      <c r="AG459" s="476"/>
      <c r="AH459" s="476"/>
      <c r="AI459" s="476"/>
      <c r="AJ459" s="476"/>
    </row>
    <row r="460" spans="1:36" ht="12.75" customHeight="1">
      <c r="A460" s="476"/>
      <c r="B460" s="476"/>
      <c r="C460" s="476"/>
      <c r="D460" s="476"/>
      <c r="E460" s="476"/>
      <c r="F460" s="476"/>
      <c r="G460" s="476"/>
      <c r="H460" s="476"/>
      <c r="I460" s="476"/>
      <c r="J460" s="476"/>
      <c r="K460" s="476"/>
      <c r="L460" s="476"/>
      <c r="M460" s="476"/>
      <c r="N460" s="476"/>
      <c r="O460" s="476"/>
      <c r="P460" s="476"/>
      <c r="Q460" s="476"/>
      <c r="R460" s="476"/>
      <c r="S460" s="476"/>
      <c r="T460" s="476"/>
      <c r="U460" s="476"/>
      <c r="V460" s="476"/>
      <c r="W460" s="476"/>
      <c r="X460" s="476"/>
      <c r="Y460" s="476"/>
      <c r="Z460" s="476"/>
      <c r="AA460" s="476"/>
      <c r="AB460" s="476"/>
      <c r="AC460" s="476"/>
      <c r="AD460" s="476"/>
      <c r="AE460" s="476"/>
      <c r="AF460" s="476"/>
      <c r="AG460" s="476"/>
      <c r="AH460" s="476"/>
      <c r="AI460" s="476"/>
      <c r="AJ460" s="476"/>
    </row>
    <row r="461" spans="1:36" ht="12.75" customHeight="1">
      <c r="A461" s="476"/>
      <c r="B461" s="476"/>
      <c r="C461" s="476"/>
      <c r="D461" s="476"/>
      <c r="E461" s="476"/>
      <c r="F461" s="476"/>
      <c r="G461" s="476"/>
      <c r="H461" s="476"/>
      <c r="I461" s="476"/>
      <c r="J461" s="476"/>
      <c r="K461" s="476"/>
      <c r="L461" s="476"/>
      <c r="M461" s="476"/>
      <c r="N461" s="476"/>
      <c r="O461" s="476"/>
      <c r="P461" s="476"/>
      <c r="Q461" s="476"/>
      <c r="R461" s="476"/>
      <c r="S461" s="476"/>
      <c r="T461" s="476"/>
      <c r="U461" s="476"/>
      <c r="V461" s="476"/>
      <c r="W461" s="476"/>
      <c r="X461" s="476"/>
      <c r="Y461" s="476"/>
      <c r="Z461" s="476"/>
      <c r="AA461" s="476"/>
      <c r="AB461" s="476"/>
      <c r="AC461" s="476"/>
      <c r="AD461" s="476"/>
      <c r="AE461" s="476"/>
      <c r="AF461" s="476"/>
      <c r="AG461" s="476"/>
      <c r="AH461" s="476"/>
      <c r="AI461" s="476"/>
      <c r="AJ461" s="476"/>
    </row>
    <row r="462" spans="1:36" ht="12.75" customHeight="1">
      <c r="A462" s="476"/>
      <c r="B462" s="476"/>
      <c r="C462" s="476"/>
      <c r="D462" s="476"/>
      <c r="E462" s="476"/>
      <c r="F462" s="476"/>
      <c r="G462" s="476"/>
      <c r="H462" s="476"/>
      <c r="I462" s="476"/>
      <c r="J462" s="476"/>
      <c r="K462" s="476"/>
      <c r="L462" s="476"/>
      <c r="M462" s="476"/>
      <c r="N462" s="476"/>
      <c r="O462" s="476"/>
      <c r="P462" s="476"/>
      <c r="Q462" s="476"/>
      <c r="R462" s="476"/>
      <c r="S462" s="476"/>
      <c r="T462" s="476"/>
      <c r="U462" s="476"/>
      <c r="V462" s="476"/>
      <c r="W462" s="476"/>
      <c r="X462" s="476"/>
      <c r="Y462" s="476"/>
      <c r="Z462" s="476"/>
      <c r="AA462" s="476"/>
      <c r="AB462" s="476"/>
      <c r="AC462" s="476"/>
      <c r="AD462" s="476"/>
      <c r="AE462" s="476"/>
      <c r="AF462" s="476"/>
      <c r="AG462" s="476"/>
      <c r="AH462" s="476"/>
      <c r="AI462" s="476"/>
      <c r="AJ462" s="476"/>
    </row>
    <row r="463" spans="1:36" ht="12.75" customHeight="1">
      <c r="A463" s="476"/>
      <c r="B463" s="476"/>
      <c r="C463" s="476"/>
      <c r="D463" s="476"/>
      <c r="E463" s="476"/>
      <c r="F463" s="476"/>
      <c r="G463" s="476"/>
      <c r="H463" s="476"/>
      <c r="I463" s="476"/>
      <c r="J463" s="476"/>
      <c r="K463" s="476"/>
      <c r="L463" s="476"/>
      <c r="M463" s="476"/>
      <c r="N463" s="476"/>
      <c r="O463" s="476"/>
      <c r="P463" s="476"/>
      <c r="Q463" s="476"/>
      <c r="R463" s="476"/>
      <c r="S463" s="476"/>
      <c r="T463" s="476"/>
      <c r="U463" s="476"/>
      <c r="V463" s="476"/>
      <c r="W463" s="476"/>
      <c r="X463" s="476"/>
      <c r="Y463" s="476"/>
      <c r="Z463" s="476"/>
      <c r="AA463" s="476"/>
      <c r="AB463" s="476"/>
      <c r="AC463" s="476"/>
      <c r="AD463" s="476"/>
      <c r="AE463" s="476"/>
      <c r="AF463" s="476"/>
      <c r="AG463" s="476"/>
      <c r="AH463" s="476"/>
      <c r="AI463" s="476"/>
      <c r="AJ463" s="476"/>
    </row>
    <row r="464" spans="1:36" ht="12.75" customHeight="1">
      <c r="A464" s="476"/>
      <c r="B464" s="476"/>
      <c r="C464" s="476"/>
      <c r="D464" s="476"/>
      <c r="E464" s="476"/>
      <c r="F464" s="476"/>
      <c r="G464" s="476"/>
      <c r="H464" s="476"/>
      <c r="I464" s="476"/>
      <c r="J464" s="476"/>
      <c r="K464" s="476"/>
      <c r="L464" s="476"/>
      <c r="M464" s="476"/>
      <c r="N464" s="476"/>
      <c r="O464" s="476"/>
      <c r="P464" s="476"/>
      <c r="Q464" s="476"/>
      <c r="R464" s="476"/>
      <c r="S464" s="476"/>
      <c r="T464" s="476"/>
      <c r="U464" s="476"/>
      <c r="V464" s="476"/>
      <c r="W464" s="476"/>
      <c r="X464" s="476"/>
      <c r="Y464" s="476"/>
      <c r="Z464" s="476"/>
      <c r="AA464" s="476"/>
      <c r="AB464" s="476"/>
      <c r="AC464" s="476"/>
      <c r="AD464" s="476"/>
      <c r="AE464" s="476"/>
      <c r="AF464" s="476"/>
      <c r="AG464" s="476"/>
      <c r="AH464" s="476"/>
      <c r="AI464" s="476"/>
      <c r="AJ464" s="476"/>
    </row>
    <row r="465" spans="1:36" ht="12.75" customHeight="1">
      <c r="A465" s="476"/>
      <c r="B465" s="476"/>
      <c r="C465" s="476"/>
      <c r="D465" s="476"/>
      <c r="E465" s="476"/>
      <c r="F465" s="476"/>
      <c r="G465" s="476"/>
      <c r="H465" s="476"/>
      <c r="I465" s="476"/>
      <c r="J465" s="476"/>
      <c r="K465" s="476"/>
      <c r="L465" s="476"/>
      <c r="M465" s="476"/>
      <c r="N465" s="476"/>
      <c r="O465" s="476"/>
      <c r="P465" s="476"/>
      <c r="Q465" s="476"/>
      <c r="R465" s="476"/>
      <c r="S465" s="476"/>
      <c r="T465" s="476"/>
      <c r="U465" s="476"/>
      <c r="V465" s="476"/>
      <c r="W465" s="476"/>
      <c r="X465" s="476"/>
      <c r="Y465" s="476"/>
      <c r="Z465" s="476"/>
      <c r="AA465" s="476"/>
      <c r="AB465" s="476"/>
      <c r="AC465" s="476"/>
      <c r="AD465" s="476"/>
      <c r="AE465" s="476"/>
      <c r="AF465" s="476"/>
      <c r="AG465" s="476"/>
      <c r="AH465" s="476"/>
      <c r="AI465" s="476"/>
      <c r="AJ465" s="476"/>
    </row>
    <row r="466" spans="1:36" ht="12.75" customHeight="1">
      <c r="A466" s="476"/>
      <c r="B466" s="476"/>
      <c r="C466" s="476"/>
      <c r="D466" s="476"/>
      <c r="E466" s="476"/>
      <c r="F466" s="476"/>
      <c r="G466" s="476"/>
      <c r="H466" s="476"/>
      <c r="I466" s="476"/>
      <c r="J466" s="476"/>
      <c r="K466" s="476"/>
      <c r="L466" s="476"/>
      <c r="M466" s="476"/>
      <c r="N466" s="476"/>
      <c r="O466" s="476"/>
      <c r="P466" s="476"/>
      <c r="Q466" s="476"/>
      <c r="R466" s="476"/>
      <c r="S466" s="476"/>
      <c r="T466" s="476"/>
      <c r="U466" s="476"/>
      <c r="V466" s="476"/>
      <c r="W466" s="476"/>
      <c r="X466" s="476"/>
      <c r="Y466" s="476"/>
      <c r="Z466" s="476"/>
      <c r="AA466" s="476"/>
      <c r="AB466" s="476"/>
      <c r="AC466" s="476"/>
      <c r="AD466" s="476"/>
      <c r="AE466" s="476"/>
      <c r="AF466" s="476"/>
      <c r="AG466" s="476"/>
      <c r="AH466" s="476"/>
      <c r="AI466" s="476"/>
      <c r="AJ466" s="476"/>
    </row>
    <row r="467" spans="1:36" ht="12.75" customHeight="1">
      <c r="A467" s="476"/>
      <c r="B467" s="476"/>
      <c r="C467" s="476"/>
      <c r="D467" s="476"/>
      <c r="E467" s="476"/>
      <c r="F467" s="476"/>
      <c r="G467" s="476"/>
      <c r="H467" s="476"/>
      <c r="I467" s="476"/>
      <c r="J467" s="476"/>
      <c r="K467" s="476"/>
      <c r="L467" s="476"/>
      <c r="M467" s="476"/>
      <c r="N467" s="476"/>
      <c r="O467" s="476"/>
      <c r="P467" s="476"/>
      <c r="Q467" s="476"/>
      <c r="R467" s="476"/>
      <c r="S467" s="476"/>
      <c r="T467" s="476"/>
      <c r="U467" s="476"/>
      <c r="V467" s="476"/>
      <c r="W467" s="476"/>
      <c r="X467" s="476"/>
      <c r="Y467" s="476"/>
      <c r="Z467" s="476"/>
      <c r="AA467" s="476"/>
      <c r="AB467" s="476"/>
      <c r="AC467" s="476"/>
      <c r="AD467" s="476"/>
      <c r="AE467" s="476"/>
      <c r="AF467" s="476"/>
      <c r="AG467" s="476"/>
      <c r="AH467" s="476"/>
      <c r="AI467" s="476"/>
      <c r="AJ467" s="476"/>
    </row>
    <row r="468" spans="1:36" ht="12.75" customHeight="1">
      <c r="A468" s="476"/>
      <c r="B468" s="476"/>
      <c r="C468" s="476"/>
      <c r="D468" s="476"/>
      <c r="E468" s="476"/>
      <c r="F468" s="476"/>
      <c r="G468" s="476"/>
      <c r="H468" s="476"/>
      <c r="I468" s="476"/>
      <c r="J468" s="476"/>
      <c r="K468" s="476"/>
      <c r="L468" s="476"/>
      <c r="M468" s="476"/>
      <c r="N468" s="476"/>
      <c r="O468" s="476"/>
      <c r="P468" s="476"/>
      <c r="Q468" s="476"/>
      <c r="R468" s="476"/>
      <c r="S468" s="476"/>
      <c r="T468" s="476"/>
      <c r="U468" s="476"/>
      <c r="V468" s="476"/>
      <c r="W468" s="476"/>
      <c r="X468" s="476"/>
      <c r="Y468" s="476"/>
      <c r="Z468" s="476"/>
      <c r="AA468" s="476"/>
      <c r="AB468" s="476"/>
      <c r="AC468" s="476"/>
      <c r="AD468" s="476"/>
      <c r="AE468" s="476"/>
      <c r="AF468" s="476"/>
      <c r="AG468" s="476"/>
      <c r="AH468" s="476"/>
      <c r="AI468" s="476"/>
      <c r="AJ468" s="476"/>
    </row>
    <row r="469" spans="1:36" ht="12.75" customHeight="1">
      <c r="A469" s="476"/>
      <c r="B469" s="476"/>
      <c r="C469" s="476"/>
      <c r="D469" s="476"/>
      <c r="E469" s="476"/>
      <c r="F469" s="476"/>
      <c r="G469" s="476"/>
      <c r="H469" s="476"/>
      <c r="I469" s="476"/>
      <c r="J469" s="476"/>
      <c r="K469" s="476"/>
      <c r="L469" s="476"/>
      <c r="M469" s="476"/>
      <c r="N469" s="476"/>
      <c r="O469" s="476"/>
      <c r="P469" s="476"/>
      <c r="Q469" s="476"/>
      <c r="R469" s="476"/>
      <c r="S469" s="476"/>
      <c r="T469" s="476"/>
      <c r="U469" s="476"/>
      <c r="V469" s="476"/>
      <c r="W469" s="476"/>
      <c r="X469" s="476"/>
      <c r="Y469" s="476"/>
      <c r="Z469" s="476"/>
      <c r="AA469" s="476"/>
      <c r="AB469" s="476"/>
      <c r="AC469" s="476"/>
      <c r="AD469" s="476"/>
      <c r="AE469" s="476"/>
      <c r="AF469" s="476"/>
      <c r="AG469" s="476"/>
      <c r="AH469" s="476"/>
      <c r="AI469" s="476"/>
      <c r="AJ469" s="476"/>
    </row>
    <row r="470" spans="1:36" ht="12.75" customHeight="1">
      <c r="A470" s="476"/>
      <c r="B470" s="476"/>
      <c r="C470" s="476"/>
      <c r="D470" s="476"/>
      <c r="E470" s="476"/>
      <c r="F470" s="476"/>
      <c r="G470" s="476"/>
      <c r="H470" s="476"/>
      <c r="I470" s="476"/>
      <c r="J470" s="476"/>
      <c r="K470" s="476"/>
      <c r="L470" s="476"/>
      <c r="M470" s="476"/>
      <c r="N470" s="476"/>
      <c r="O470" s="476"/>
      <c r="P470" s="476"/>
      <c r="Q470" s="476"/>
      <c r="R470" s="476"/>
      <c r="S470" s="476"/>
      <c r="T470" s="476"/>
      <c r="U470" s="476"/>
      <c r="V470" s="476"/>
      <c r="W470" s="476"/>
      <c r="X470" s="476"/>
      <c r="Y470" s="476"/>
      <c r="Z470" s="476"/>
      <c r="AA470" s="476"/>
      <c r="AB470" s="476"/>
      <c r="AC470" s="476"/>
      <c r="AD470" s="476"/>
      <c r="AE470" s="476"/>
      <c r="AF470" s="476"/>
      <c r="AG470" s="476"/>
      <c r="AH470" s="476"/>
      <c r="AI470" s="476"/>
      <c r="AJ470" s="476"/>
    </row>
    <row r="471" spans="1:36" ht="12.75" customHeight="1">
      <c r="A471" s="476"/>
      <c r="B471" s="476"/>
      <c r="C471" s="476"/>
      <c r="D471" s="476"/>
      <c r="E471" s="476"/>
      <c r="F471" s="476"/>
      <c r="G471" s="476"/>
      <c r="H471" s="476"/>
      <c r="I471" s="476"/>
      <c r="J471" s="476"/>
      <c r="K471" s="476"/>
      <c r="L471" s="476"/>
      <c r="M471" s="476"/>
      <c r="N471" s="476"/>
      <c r="O471" s="476"/>
      <c r="P471" s="476"/>
      <c r="Q471" s="476"/>
      <c r="R471" s="476"/>
      <c r="S471" s="476"/>
      <c r="T471" s="476"/>
      <c r="U471" s="476"/>
      <c r="V471" s="476"/>
      <c r="W471" s="476"/>
      <c r="X471" s="476"/>
      <c r="Y471" s="476"/>
      <c r="Z471" s="476"/>
      <c r="AA471" s="476"/>
      <c r="AB471" s="476"/>
      <c r="AC471" s="476"/>
      <c r="AD471" s="476"/>
      <c r="AE471" s="476"/>
      <c r="AF471" s="476"/>
      <c r="AG471" s="476"/>
      <c r="AH471" s="476"/>
      <c r="AI471" s="476"/>
      <c r="AJ471" s="476"/>
    </row>
    <row r="472" spans="1:36" ht="12.75" customHeight="1">
      <c r="A472" s="476"/>
      <c r="B472" s="476"/>
      <c r="C472" s="476"/>
      <c r="D472" s="476"/>
      <c r="E472" s="476"/>
      <c r="F472" s="476"/>
      <c r="G472" s="476"/>
      <c r="H472" s="476"/>
      <c r="I472" s="476"/>
      <c r="J472" s="476"/>
      <c r="K472" s="476"/>
      <c r="L472" s="476"/>
      <c r="M472" s="476"/>
      <c r="N472" s="476"/>
      <c r="O472" s="476"/>
      <c r="P472" s="476"/>
      <c r="Q472" s="476"/>
      <c r="R472" s="476"/>
      <c r="S472" s="476"/>
      <c r="T472" s="476"/>
      <c r="U472" s="476"/>
      <c r="V472" s="476"/>
      <c r="W472" s="476"/>
      <c r="X472" s="476"/>
      <c r="Y472" s="476"/>
      <c r="Z472" s="476"/>
      <c r="AA472" s="476"/>
      <c r="AB472" s="476"/>
      <c r="AC472" s="476"/>
      <c r="AD472" s="476"/>
      <c r="AE472" s="476"/>
      <c r="AF472" s="476"/>
      <c r="AG472" s="476"/>
      <c r="AH472" s="476"/>
      <c r="AI472" s="476"/>
      <c r="AJ472" s="476"/>
    </row>
    <row r="473" spans="1:36" ht="12.75" customHeight="1">
      <c r="A473" s="476"/>
      <c r="B473" s="476"/>
      <c r="C473" s="476"/>
      <c r="D473" s="476"/>
      <c r="E473" s="476"/>
      <c r="F473" s="476"/>
      <c r="G473" s="476"/>
      <c r="H473" s="476"/>
      <c r="I473" s="476"/>
      <c r="J473" s="476"/>
      <c r="K473" s="476"/>
      <c r="L473" s="476"/>
      <c r="M473" s="476"/>
      <c r="N473" s="476"/>
      <c r="O473" s="476"/>
      <c r="P473" s="476"/>
      <c r="Q473" s="476"/>
      <c r="R473" s="476"/>
      <c r="S473" s="476"/>
      <c r="T473" s="476"/>
      <c r="U473" s="476"/>
      <c r="V473" s="476"/>
      <c r="W473" s="476"/>
      <c r="X473" s="476"/>
      <c r="Y473" s="476"/>
      <c r="Z473" s="476"/>
      <c r="AA473" s="476"/>
      <c r="AB473" s="476"/>
      <c r="AC473" s="476"/>
      <c r="AD473" s="476"/>
      <c r="AE473" s="476"/>
      <c r="AF473" s="476"/>
      <c r="AG473" s="476"/>
      <c r="AH473" s="476"/>
      <c r="AI473" s="476"/>
      <c r="AJ473" s="476"/>
    </row>
    <row r="474" spans="1:36" ht="12.75" customHeight="1">
      <c r="A474" s="476"/>
      <c r="B474" s="476"/>
      <c r="C474" s="476"/>
      <c r="D474" s="476"/>
      <c r="E474" s="476"/>
      <c r="F474" s="476"/>
      <c r="G474" s="476"/>
      <c r="H474" s="476"/>
      <c r="I474" s="476"/>
      <c r="J474" s="476"/>
      <c r="K474" s="476"/>
      <c r="L474" s="476"/>
      <c r="M474" s="476"/>
      <c r="N474" s="476"/>
      <c r="O474" s="476"/>
      <c r="P474" s="476"/>
      <c r="Q474" s="476"/>
      <c r="R474" s="476"/>
      <c r="S474" s="476"/>
      <c r="T474" s="476"/>
      <c r="U474" s="476"/>
      <c r="V474" s="476"/>
      <c r="W474" s="476"/>
      <c r="X474" s="476"/>
      <c r="Y474" s="476"/>
      <c r="Z474" s="476"/>
      <c r="AA474" s="476"/>
      <c r="AB474" s="476"/>
      <c r="AC474" s="476"/>
      <c r="AD474" s="476"/>
      <c r="AE474" s="476"/>
      <c r="AF474" s="476"/>
      <c r="AG474" s="476"/>
      <c r="AH474" s="476"/>
      <c r="AI474" s="476"/>
      <c r="AJ474" s="476"/>
    </row>
    <row r="475" spans="1:36" ht="12.75" customHeight="1">
      <c r="A475" s="476"/>
      <c r="B475" s="476"/>
      <c r="C475" s="476"/>
      <c r="D475" s="476"/>
      <c r="E475" s="476"/>
      <c r="F475" s="476"/>
      <c r="G475" s="476"/>
      <c r="H475" s="476"/>
      <c r="I475" s="476"/>
      <c r="J475" s="476"/>
      <c r="K475" s="476"/>
      <c r="L475" s="476"/>
      <c r="M475" s="476"/>
      <c r="N475" s="476"/>
      <c r="O475" s="476"/>
      <c r="P475" s="476"/>
      <c r="Q475" s="476"/>
      <c r="R475" s="476"/>
      <c r="S475" s="476"/>
      <c r="T475" s="476"/>
      <c r="U475" s="476"/>
      <c r="V475" s="476"/>
      <c r="W475" s="476"/>
      <c r="X475" s="476"/>
      <c r="Y475" s="476"/>
      <c r="Z475" s="476"/>
      <c r="AA475" s="476"/>
      <c r="AB475" s="476"/>
      <c r="AC475" s="476"/>
      <c r="AD475" s="476"/>
      <c r="AE475" s="476"/>
      <c r="AF475" s="476"/>
      <c r="AG475" s="476"/>
      <c r="AH475" s="476"/>
      <c r="AI475" s="476"/>
      <c r="AJ475" s="476"/>
    </row>
    <row r="476" spans="1:36" ht="12.75" customHeight="1">
      <c r="A476" s="476"/>
      <c r="B476" s="476"/>
      <c r="C476" s="476"/>
      <c r="D476" s="476"/>
      <c r="E476" s="476"/>
      <c r="F476" s="476"/>
      <c r="G476" s="476"/>
      <c r="H476" s="476"/>
      <c r="I476" s="476"/>
      <c r="J476" s="476"/>
      <c r="K476" s="476"/>
      <c r="L476" s="476"/>
      <c r="M476" s="476"/>
      <c r="N476" s="476"/>
      <c r="O476" s="476"/>
      <c r="P476" s="476"/>
      <c r="Q476" s="476"/>
      <c r="R476" s="476"/>
      <c r="S476" s="476"/>
      <c r="T476" s="476"/>
      <c r="U476" s="476"/>
      <c r="V476" s="476"/>
      <c r="W476" s="476"/>
      <c r="X476" s="476"/>
      <c r="Y476" s="476"/>
      <c r="Z476" s="476"/>
      <c r="AA476" s="476"/>
      <c r="AB476" s="476"/>
      <c r="AC476" s="476"/>
      <c r="AD476" s="476"/>
      <c r="AE476" s="476"/>
      <c r="AF476" s="476"/>
      <c r="AG476" s="476"/>
      <c r="AH476" s="476"/>
      <c r="AI476" s="476"/>
      <c r="AJ476" s="476"/>
    </row>
    <row r="477" spans="1:36" ht="12.75" customHeight="1">
      <c r="A477" s="476"/>
      <c r="B477" s="476"/>
      <c r="C477" s="476"/>
      <c r="D477" s="476"/>
      <c r="E477" s="476"/>
      <c r="F477" s="476"/>
      <c r="G477" s="476"/>
      <c r="H477" s="476"/>
      <c r="I477" s="476"/>
      <c r="J477" s="476"/>
      <c r="K477" s="476"/>
      <c r="L477" s="476"/>
      <c r="M477" s="476"/>
      <c r="N477" s="476"/>
      <c r="O477" s="476"/>
      <c r="P477" s="476"/>
      <c r="Q477" s="476"/>
      <c r="R477" s="476"/>
      <c r="S477" s="476"/>
      <c r="T477" s="476"/>
      <c r="U477" s="476"/>
      <c r="V477" s="476"/>
      <c r="W477" s="476"/>
      <c r="X477" s="476"/>
      <c r="Y477" s="476"/>
      <c r="Z477" s="476"/>
      <c r="AA477" s="476"/>
      <c r="AB477" s="476"/>
      <c r="AC477" s="476"/>
      <c r="AD477" s="476"/>
      <c r="AE477" s="476"/>
      <c r="AF477" s="476"/>
      <c r="AG477" s="476"/>
      <c r="AH477" s="476"/>
      <c r="AI477" s="476"/>
      <c r="AJ477" s="476"/>
    </row>
    <row r="478" spans="1:36" ht="12.75" customHeight="1">
      <c r="A478" s="476"/>
      <c r="B478" s="476"/>
      <c r="C478" s="476"/>
      <c r="D478" s="476"/>
      <c r="E478" s="476"/>
      <c r="F478" s="476"/>
      <c r="G478" s="476"/>
      <c r="H478" s="476"/>
      <c r="I478" s="476"/>
      <c r="J478" s="476"/>
      <c r="K478" s="476"/>
      <c r="L478" s="476"/>
      <c r="M478" s="476"/>
      <c r="N478" s="476"/>
      <c r="O478" s="476"/>
      <c r="P478" s="476"/>
      <c r="Q478" s="476"/>
      <c r="R478" s="476"/>
      <c r="S478" s="476"/>
      <c r="T478" s="476"/>
      <c r="U478" s="476"/>
      <c r="V478" s="476"/>
      <c r="W478" s="476"/>
      <c r="X478" s="476"/>
      <c r="Y478" s="476"/>
      <c r="Z478" s="476"/>
      <c r="AA478" s="476"/>
      <c r="AB478" s="476"/>
      <c r="AC478" s="476"/>
      <c r="AD478" s="476"/>
      <c r="AE478" s="476"/>
      <c r="AF478" s="476"/>
      <c r="AG478" s="476"/>
      <c r="AH478" s="476"/>
      <c r="AI478" s="476"/>
      <c r="AJ478" s="476"/>
    </row>
    <row r="479" spans="1:36" ht="12.75" customHeight="1">
      <c r="A479" s="476"/>
      <c r="B479" s="476"/>
      <c r="C479" s="476"/>
      <c r="D479" s="476"/>
      <c r="E479" s="476"/>
      <c r="F479" s="476"/>
      <c r="G479" s="476"/>
      <c r="H479" s="476"/>
      <c r="I479" s="476"/>
      <c r="J479" s="476"/>
      <c r="K479" s="476"/>
      <c r="L479" s="476"/>
      <c r="M479" s="476"/>
      <c r="N479" s="476"/>
      <c r="O479" s="476"/>
      <c r="P479" s="476"/>
      <c r="Q479" s="476"/>
      <c r="R479" s="476"/>
      <c r="S479" s="476"/>
      <c r="T479" s="476"/>
      <c r="U479" s="476"/>
      <c r="V479" s="476"/>
      <c r="W479" s="476"/>
      <c r="X479" s="476"/>
      <c r="Y479" s="476"/>
      <c r="Z479" s="476"/>
      <c r="AA479" s="476"/>
      <c r="AB479" s="476"/>
      <c r="AC479" s="476"/>
      <c r="AD479" s="476"/>
      <c r="AE479" s="476"/>
      <c r="AF479" s="476"/>
      <c r="AG479" s="476"/>
      <c r="AH479" s="476"/>
      <c r="AI479" s="476"/>
      <c r="AJ479" s="476"/>
    </row>
    <row r="480" spans="1:36" ht="12.75" customHeight="1">
      <c r="A480" s="476"/>
      <c r="B480" s="476"/>
      <c r="C480" s="476"/>
      <c r="D480" s="476"/>
      <c r="E480" s="476"/>
      <c r="F480" s="476"/>
      <c r="G480" s="476"/>
      <c r="H480" s="476"/>
      <c r="I480" s="476"/>
      <c r="J480" s="476"/>
      <c r="K480" s="476"/>
      <c r="L480" s="476"/>
      <c r="M480" s="476"/>
      <c r="N480" s="476"/>
      <c r="O480" s="476"/>
      <c r="P480" s="476"/>
      <c r="Q480" s="476"/>
      <c r="R480" s="476"/>
      <c r="S480" s="476"/>
      <c r="T480" s="476"/>
      <c r="U480" s="476"/>
      <c r="V480" s="476"/>
      <c r="W480" s="476"/>
      <c r="X480" s="476"/>
      <c r="Y480" s="476"/>
      <c r="Z480" s="476"/>
      <c r="AA480" s="476"/>
      <c r="AB480" s="476"/>
      <c r="AC480" s="476"/>
      <c r="AD480" s="476"/>
      <c r="AE480" s="476"/>
      <c r="AF480" s="476"/>
      <c r="AG480" s="476"/>
      <c r="AH480" s="476"/>
      <c r="AI480" s="476"/>
      <c r="AJ480" s="476"/>
    </row>
    <row r="481" spans="1:36" ht="12.75" customHeight="1">
      <c r="A481" s="476"/>
      <c r="B481" s="476"/>
      <c r="C481" s="476"/>
      <c r="D481" s="476"/>
      <c r="E481" s="476"/>
      <c r="F481" s="476"/>
      <c r="G481" s="476"/>
      <c r="H481" s="476"/>
      <c r="I481" s="476"/>
      <c r="J481" s="476"/>
      <c r="K481" s="476"/>
      <c r="L481" s="476"/>
      <c r="M481" s="476"/>
      <c r="N481" s="476"/>
      <c r="O481" s="476"/>
      <c r="P481" s="476"/>
      <c r="Q481" s="476"/>
      <c r="R481" s="476"/>
      <c r="S481" s="476"/>
      <c r="T481" s="476"/>
      <c r="U481" s="476"/>
      <c r="V481" s="476"/>
      <c r="W481" s="476"/>
      <c r="X481" s="476"/>
      <c r="Y481" s="476"/>
      <c r="Z481" s="476"/>
      <c r="AA481" s="476"/>
      <c r="AB481" s="476"/>
      <c r="AC481" s="476"/>
      <c r="AD481" s="476"/>
      <c r="AE481" s="476"/>
      <c r="AF481" s="476"/>
      <c r="AG481" s="476"/>
      <c r="AH481" s="476"/>
      <c r="AI481" s="476"/>
      <c r="AJ481" s="476"/>
    </row>
    <row r="482" spans="1:36" ht="12.75" customHeight="1">
      <c r="A482" s="476"/>
      <c r="B482" s="476"/>
      <c r="C482" s="476"/>
      <c r="D482" s="476"/>
      <c r="E482" s="476"/>
      <c r="F482" s="476"/>
      <c r="G482" s="476"/>
      <c r="H482" s="476"/>
      <c r="I482" s="476"/>
      <c r="J482" s="476"/>
      <c r="K482" s="476"/>
      <c r="L482" s="476"/>
      <c r="M482" s="476"/>
      <c r="N482" s="476"/>
      <c r="O482" s="476"/>
      <c r="P482" s="476"/>
      <c r="Q482" s="476"/>
      <c r="R482" s="476"/>
      <c r="S482" s="476"/>
      <c r="T482" s="476"/>
      <c r="U482" s="476"/>
      <c r="V482" s="476"/>
      <c r="W482" s="476"/>
      <c r="X482" s="476"/>
      <c r="Y482" s="476"/>
      <c r="Z482" s="476"/>
      <c r="AA482" s="476"/>
      <c r="AB482" s="476"/>
      <c r="AC482" s="476"/>
      <c r="AD482" s="476"/>
      <c r="AE482" s="476"/>
      <c r="AF482" s="476"/>
      <c r="AG482" s="476"/>
      <c r="AH482" s="476"/>
      <c r="AI482" s="476"/>
      <c r="AJ482" s="476"/>
    </row>
    <row r="483" spans="1:36" ht="12.75" customHeight="1">
      <c r="A483" s="476"/>
      <c r="B483" s="476"/>
      <c r="C483" s="476"/>
      <c r="D483" s="476"/>
      <c r="E483" s="476"/>
      <c r="F483" s="476"/>
      <c r="G483" s="476"/>
      <c r="H483" s="476"/>
      <c r="I483" s="476"/>
      <c r="J483" s="476"/>
      <c r="K483" s="476"/>
      <c r="L483" s="476"/>
      <c r="M483" s="476"/>
      <c r="N483" s="476"/>
      <c r="O483" s="476"/>
      <c r="P483" s="476"/>
      <c r="Q483" s="476"/>
      <c r="R483" s="476"/>
      <c r="S483" s="476"/>
      <c r="T483" s="476"/>
      <c r="U483" s="476"/>
      <c r="V483" s="476"/>
      <c r="W483" s="476"/>
      <c r="X483" s="476"/>
      <c r="Y483" s="476"/>
      <c r="Z483" s="476"/>
      <c r="AA483" s="476"/>
      <c r="AB483" s="476"/>
      <c r="AC483" s="476"/>
      <c r="AD483" s="476"/>
      <c r="AE483" s="476"/>
      <c r="AF483" s="476"/>
      <c r="AG483" s="476"/>
      <c r="AH483" s="476"/>
      <c r="AI483" s="476"/>
      <c r="AJ483" s="476"/>
    </row>
    <row r="484" spans="1:36" ht="12.75" customHeight="1">
      <c r="A484" s="476"/>
      <c r="B484" s="476"/>
      <c r="C484" s="476"/>
      <c r="D484" s="476"/>
      <c r="E484" s="476"/>
      <c r="F484" s="476"/>
      <c r="G484" s="476"/>
      <c r="H484" s="476"/>
      <c r="I484" s="476"/>
      <c r="J484" s="476"/>
      <c r="K484" s="476"/>
      <c r="L484" s="476"/>
      <c r="M484" s="476"/>
      <c r="N484" s="476"/>
      <c r="O484" s="476"/>
      <c r="P484" s="476"/>
      <c r="Q484" s="476"/>
      <c r="R484" s="476"/>
      <c r="S484" s="476"/>
      <c r="T484" s="476"/>
      <c r="U484" s="476"/>
      <c r="V484" s="476"/>
      <c r="W484" s="476"/>
      <c r="X484" s="476"/>
      <c r="Y484" s="476"/>
      <c r="Z484" s="476"/>
      <c r="AA484" s="476"/>
      <c r="AB484" s="476"/>
      <c r="AC484" s="476"/>
      <c r="AD484" s="476"/>
      <c r="AE484" s="476"/>
      <c r="AF484" s="476"/>
      <c r="AG484" s="476"/>
      <c r="AH484" s="476"/>
      <c r="AI484" s="476"/>
      <c r="AJ484" s="476"/>
    </row>
    <row r="485" spans="1:36" ht="12.75" customHeight="1">
      <c r="A485" s="476"/>
      <c r="B485" s="476"/>
      <c r="C485" s="476"/>
      <c r="D485" s="476"/>
      <c r="E485" s="476"/>
      <c r="F485" s="476"/>
      <c r="G485" s="476"/>
      <c r="H485" s="476"/>
      <c r="I485" s="476"/>
      <c r="J485" s="476"/>
      <c r="K485" s="476"/>
      <c r="L485" s="476"/>
      <c r="M485" s="476"/>
      <c r="N485" s="476"/>
      <c r="O485" s="476"/>
      <c r="P485" s="476"/>
      <c r="Q485" s="476"/>
      <c r="R485" s="476"/>
      <c r="S485" s="476"/>
      <c r="T485" s="476"/>
      <c r="U485" s="476"/>
      <c r="V485" s="476"/>
      <c r="W485" s="476"/>
      <c r="X485" s="476"/>
      <c r="Y485" s="476"/>
      <c r="Z485" s="476"/>
      <c r="AA485" s="476"/>
      <c r="AB485" s="476"/>
      <c r="AC485" s="476"/>
      <c r="AD485" s="476"/>
      <c r="AE485" s="476"/>
      <c r="AF485" s="476"/>
      <c r="AG485" s="476"/>
      <c r="AH485" s="476"/>
      <c r="AI485" s="476"/>
      <c r="AJ485" s="476"/>
    </row>
    <row r="486" spans="1:36" ht="12.75" customHeight="1">
      <c r="A486" s="476"/>
      <c r="B486" s="476"/>
      <c r="C486" s="476"/>
      <c r="D486" s="476"/>
      <c r="E486" s="476"/>
      <c r="F486" s="476"/>
      <c r="G486" s="476"/>
      <c r="H486" s="476"/>
      <c r="I486" s="476"/>
      <c r="J486" s="476"/>
      <c r="K486" s="476"/>
      <c r="L486" s="476"/>
      <c r="M486" s="476"/>
      <c r="N486" s="476"/>
      <c r="O486" s="476"/>
      <c r="P486" s="476"/>
      <c r="Q486" s="476"/>
      <c r="R486" s="476"/>
      <c r="S486" s="476"/>
      <c r="T486" s="476"/>
      <c r="U486" s="476"/>
      <c r="V486" s="476"/>
      <c r="W486" s="476"/>
      <c r="X486" s="476"/>
      <c r="Y486" s="476"/>
      <c r="Z486" s="476"/>
      <c r="AA486" s="476"/>
      <c r="AB486" s="476"/>
      <c r="AC486" s="476"/>
      <c r="AD486" s="476"/>
      <c r="AE486" s="476"/>
      <c r="AF486" s="476"/>
      <c r="AG486" s="476"/>
      <c r="AH486" s="476"/>
      <c r="AI486" s="476"/>
      <c r="AJ486" s="476"/>
    </row>
    <row r="487" spans="1:36" ht="12.75" customHeight="1">
      <c r="A487" s="476"/>
      <c r="B487" s="476"/>
      <c r="C487" s="476"/>
      <c r="D487" s="476"/>
      <c r="E487" s="476"/>
      <c r="F487" s="476"/>
      <c r="G487" s="476"/>
      <c r="H487" s="476"/>
      <c r="I487" s="476"/>
      <c r="J487" s="476"/>
      <c r="K487" s="476"/>
      <c r="L487" s="476"/>
      <c r="M487" s="476"/>
      <c r="N487" s="476"/>
      <c r="O487" s="476"/>
      <c r="P487" s="476"/>
      <c r="Q487" s="476"/>
      <c r="R487" s="476"/>
      <c r="S487" s="476"/>
      <c r="T487" s="476"/>
      <c r="U487" s="476"/>
      <c r="V487" s="476"/>
      <c r="W487" s="476"/>
      <c r="X487" s="476"/>
      <c r="Y487" s="476"/>
      <c r="Z487" s="476"/>
      <c r="AA487" s="476"/>
      <c r="AB487" s="476"/>
      <c r="AC487" s="476"/>
      <c r="AD487" s="476"/>
      <c r="AE487" s="476"/>
      <c r="AF487" s="476"/>
      <c r="AG487" s="476"/>
      <c r="AH487" s="476"/>
      <c r="AI487" s="476"/>
      <c r="AJ487" s="476"/>
    </row>
    <row r="488" spans="1:36" ht="12.75" customHeight="1">
      <c r="A488" s="476"/>
      <c r="B488" s="476"/>
      <c r="C488" s="476"/>
      <c r="D488" s="476"/>
      <c r="E488" s="476"/>
      <c r="F488" s="476"/>
      <c r="G488" s="476"/>
      <c r="H488" s="476"/>
      <c r="I488" s="476"/>
      <c r="J488" s="476"/>
      <c r="K488" s="476"/>
      <c r="L488" s="476"/>
      <c r="M488" s="476"/>
      <c r="N488" s="476"/>
      <c r="O488" s="476"/>
      <c r="P488" s="476"/>
      <c r="Q488" s="476"/>
      <c r="R488" s="476"/>
      <c r="S488" s="476"/>
      <c r="T488" s="476"/>
      <c r="U488" s="476"/>
      <c r="V488" s="476"/>
      <c r="W488" s="476"/>
      <c r="X488" s="476"/>
      <c r="Y488" s="476"/>
      <c r="Z488" s="476"/>
      <c r="AA488" s="476"/>
      <c r="AB488" s="476"/>
      <c r="AC488" s="476"/>
      <c r="AD488" s="476"/>
      <c r="AE488" s="476"/>
      <c r="AF488" s="476"/>
      <c r="AG488" s="476"/>
      <c r="AH488" s="476"/>
      <c r="AI488" s="476"/>
      <c r="AJ488" s="476"/>
    </row>
    <row r="489" spans="1:36" ht="12.75" customHeight="1">
      <c r="A489" s="476"/>
      <c r="B489" s="476"/>
      <c r="C489" s="476"/>
      <c r="D489" s="476"/>
      <c r="E489" s="476"/>
      <c r="F489" s="476"/>
      <c r="G489" s="476"/>
      <c r="H489" s="476"/>
      <c r="I489" s="476"/>
      <c r="J489" s="476"/>
      <c r="K489" s="476"/>
      <c r="L489" s="476"/>
      <c r="M489" s="476"/>
      <c r="N489" s="476"/>
      <c r="O489" s="476"/>
      <c r="P489" s="476"/>
      <c r="Q489" s="476"/>
      <c r="R489" s="476"/>
      <c r="S489" s="476"/>
      <c r="T489" s="476"/>
      <c r="U489" s="476"/>
      <c r="V489" s="476"/>
      <c r="W489" s="476"/>
      <c r="X489" s="476"/>
      <c r="Y489" s="476"/>
      <c r="Z489" s="476"/>
      <c r="AA489" s="476"/>
      <c r="AB489" s="476"/>
      <c r="AC489" s="476"/>
      <c r="AD489" s="476"/>
      <c r="AE489" s="476"/>
      <c r="AF489" s="476"/>
      <c r="AG489" s="476"/>
      <c r="AH489" s="476"/>
      <c r="AI489" s="476"/>
      <c r="AJ489" s="476"/>
    </row>
    <row r="490" spans="1:36" ht="12.75" customHeight="1">
      <c r="A490" s="476"/>
      <c r="B490" s="476"/>
      <c r="C490" s="476"/>
      <c r="D490" s="476"/>
      <c r="E490" s="476"/>
      <c r="F490" s="476"/>
      <c r="G490" s="476"/>
      <c r="H490" s="476"/>
      <c r="I490" s="476"/>
      <c r="J490" s="476"/>
      <c r="K490" s="476"/>
      <c r="L490" s="476"/>
      <c r="M490" s="476"/>
      <c r="N490" s="476"/>
      <c r="O490" s="476"/>
      <c r="P490" s="476"/>
      <c r="Q490" s="476"/>
      <c r="R490" s="476"/>
      <c r="S490" s="476"/>
      <c r="T490" s="476"/>
      <c r="U490" s="476"/>
      <c r="V490" s="476"/>
      <c r="W490" s="476"/>
      <c r="X490" s="476"/>
      <c r="Y490" s="476"/>
      <c r="Z490" s="476"/>
      <c r="AA490" s="476"/>
      <c r="AB490" s="476"/>
      <c r="AC490" s="476"/>
      <c r="AD490" s="476"/>
      <c r="AE490" s="476"/>
      <c r="AF490" s="476"/>
      <c r="AG490" s="476"/>
      <c r="AH490" s="476"/>
      <c r="AI490" s="476"/>
      <c r="AJ490" s="476"/>
    </row>
    <row r="491" spans="1:36" ht="12.75" customHeight="1">
      <c r="A491" s="476"/>
      <c r="B491" s="476"/>
      <c r="C491" s="476"/>
      <c r="D491" s="476"/>
      <c r="E491" s="476"/>
      <c r="F491" s="476"/>
      <c r="G491" s="476"/>
      <c r="H491" s="476"/>
      <c r="I491" s="476"/>
      <c r="J491" s="476"/>
      <c r="K491" s="476"/>
      <c r="L491" s="476"/>
      <c r="M491" s="476"/>
      <c r="N491" s="476"/>
      <c r="O491" s="476"/>
      <c r="P491" s="476"/>
      <c r="Q491" s="476"/>
      <c r="R491" s="476"/>
      <c r="S491" s="476"/>
      <c r="T491" s="476"/>
      <c r="U491" s="476"/>
      <c r="V491" s="476"/>
      <c r="W491" s="476"/>
      <c r="X491" s="476"/>
      <c r="Y491" s="476"/>
      <c r="Z491" s="476"/>
      <c r="AA491" s="476"/>
      <c r="AB491" s="476"/>
      <c r="AC491" s="476"/>
      <c r="AD491" s="476"/>
      <c r="AE491" s="476"/>
      <c r="AF491" s="476"/>
      <c r="AG491" s="476"/>
      <c r="AH491" s="476"/>
      <c r="AI491" s="476"/>
      <c r="AJ491" s="476"/>
    </row>
    <row r="492" spans="1:36" ht="12.75" customHeight="1">
      <c r="A492" s="476"/>
      <c r="B492" s="476"/>
      <c r="C492" s="476"/>
      <c r="D492" s="476"/>
      <c r="E492" s="476"/>
      <c r="F492" s="476"/>
      <c r="G492" s="476"/>
      <c r="H492" s="476"/>
      <c r="I492" s="476"/>
      <c r="J492" s="476"/>
      <c r="K492" s="476"/>
      <c r="L492" s="476"/>
      <c r="M492" s="476"/>
      <c r="N492" s="476"/>
      <c r="O492" s="476"/>
      <c r="P492" s="476"/>
      <c r="Q492" s="476"/>
      <c r="R492" s="476"/>
      <c r="S492" s="476"/>
      <c r="T492" s="476"/>
      <c r="U492" s="476"/>
      <c r="V492" s="476"/>
      <c r="W492" s="476"/>
      <c r="X492" s="476"/>
      <c r="Y492" s="476"/>
      <c r="Z492" s="476"/>
      <c r="AA492" s="476"/>
      <c r="AB492" s="476"/>
      <c r="AC492" s="476"/>
      <c r="AD492" s="476"/>
      <c r="AE492" s="476"/>
      <c r="AF492" s="476"/>
      <c r="AG492" s="476"/>
      <c r="AH492" s="476"/>
      <c r="AI492" s="476"/>
      <c r="AJ492" s="476"/>
    </row>
    <row r="493" spans="1:36" ht="12.75" customHeight="1">
      <c r="A493" s="476"/>
      <c r="B493" s="476"/>
      <c r="C493" s="476"/>
      <c r="D493" s="476"/>
      <c r="E493" s="476"/>
      <c r="F493" s="476"/>
      <c r="G493" s="476"/>
      <c r="H493" s="476"/>
      <c r="I493" s="476"/>
      <c r="J493" s="476"/>
      <c r="K493" s="476"/>
      <c r="L493" s="476"/>
      <c r="M493" s="476"/>
      <c r="N493" s="476"/>
      <c r="O493" s="476"/>
      <c r="P493" s="476"/>
      <c r="Q493" s="476"/>
      <c r="R493" s="476"/>
      <c r="S493" s="476"/>
      <c r="T493" s="476"/>
      <c r="U493" s="476"/>
      <c r="V493" s="476"/>
      <c r="W493" s="476"/>
      <c r="X493" s="476"/>
      <c r="Y493" s="476"/>
      <c r="Z493" s="476"/>
      <c r="AA493" s="476"/>
      <c r="AB493" s="476"/>
      <c r="AC493" s="476"/>
      <c r="AD493" s="476"/>
      <c r="AE493" s="476"/>
      <c r="AF493" s="476"/>
      <c r="AG493" s="476"/>
      <c r="AH493" s="476"/>
      <c r="AI493" s="476"/>
      <c r="AJ493" s="476"/>
    </row>
    <row r="494" spans="1:36" ht="12.75" customHeight="1">
      <c r="A494" s="476"/>
      <c r="B494" s="476"/>
      <c r="C494" s="476"/>
      <c r="D494" s="476"/>
      <c r="E494" s="476"/>
      <c r="F494" s="476"/>
      <c r="G494" s="476"/>
      <c r="H494" s="476"/>
      <c r="I494" s="476"/>
      <c r="J494" s="476"/>
      <c r="K494" s="476"/>
      <c r="L494" s="476"/>
      <c r="M494" s="476"/>
      <c r="N494" s="476"/>
      <c r="O494" s="476"/>
      <c r="P494" s="476"/>
      <c r="Q494" s="476"/>
      <c r="R494" s="476"/>
      <c r="S494" s="476"/>
      <c r="T494" s="476"/>
      <c r="U494" s="476"/>
      <c r="V494" s="476"/>
      <c r="W494" s="476"/>
      <c r="X494" s="476"/>
      <c r="Y494" s="476"/>
      <c r="Z494" s="476"/>
      <c r="AA494" s="476"/>
      <c r="AB494" s="476"/>
      <c r="AC494" s="476"/>
      <c r="AD494" s="476"/>
      <c r="AE494" s="476"/>
      <c r="AF494" s="476"/>
      <c r="AG494" s="476"/>
      <c r="AH494" s="476"/>
      <c r="AI494" s="476"/>
      <c r="AJ494" s="476"/>
    </row>
    <row r="495" spans="1:36" ht="12.75" customHeight="1">
      <c r="A495" s="476"/>
      <c r="B495" s="476"/>
      <c r="C495" s="476"/>
      <c r="D495" s="476"/>
      <c r="E495" s="476"/>
      <c r="F495" s="476"/>
      <c r="G495" s="476"/>
      <c r="H495" s="476"/>
      <c r="I495" s="476"/>
      <c r="J495" s="476"/>
      <c r="K495" s="476"/>
      <c r="L495" s="476"/>
      <c r="M495" s="476"/>
      <c r="N495" s="476"/>
      <c r="O495" s="476"/>
      <c r="P495" s="476"/>
      <c r="Q495" s="476"/>
      <c r="R495" s="476"/>
      <c r="S495" s="476"/>
      <c r="T495" s="476"/>
      <c r="U495" s="476"/>
      <c r="V495" s="476"/>
      <c r="W495" s="476"/>
      <c r="X495" s="476"/>
      <c r="Y495" s="476"/>
      <c r="Z495" s="476"/>
      <c r="AA495" s="476"/>
      <c r="AB495" s="476"/>
      <c r="AC495" s="476"/>
      <c r="AD495" s="476"/>
      <c r="AE495" s="476"/>
      <c r="AF495" s="476"/>
      <c r="AG495" s="476"/>
      <c r="AH495" s="476"/>
      <c r="AI495" s="476"/>
      <c r="AJ495" s="476"/>
    </row>
    <row r="496" spans="1:36" ht="12.75" customHeight="1">
      <c r="A496" s="476"/>
      <c r="B496" s="476"/>
      <c r="C496" s="476"/>
      <c r="D496" s="476"/>
      <c r="E496" s="476"/>
      <c r="F496" s="476"/>
      <c r="G496" s="476"/>
      <c r="H496" s="476"/>
      <c r="I496" s="476"/>
      <c r="J496" s="476"/>
      <c r="K496" s="476"/>
      <c r="L496" s="476"/>
      <c r="M496" s="476"/>
      <c r="N496" s="476"/>
      <c r="O496" s="476"/>
      <c r="P496" s="476"/>
      <c r="Q496" s="476"/>
      <c r="R496" s="476"/>
      <c r="S496" s="476"/>
      <c r="T496" s="476"/>
      <c r="U496" s="476"/>
      <c r="V496" s="476"/>
      <c r="W496" s="476"/>
      <c r="X496" s="476"/>
      <c r="Y496" s="476"/>
      <c r="Z496" s="476"/>
      <c r="AA496" s="476"/>
      <c r="AB496" s="476"/>
      <c r="AC496" s="476"/>
      <c r="AD496" s="476"/>
      <c r="AE496" s="476"/>
      <c r="AF496" s="476"/>
      <c r="AG496" s="476"/>
      <c r="AH496" s="476"/>
      <c r="AI496" s="476"/>
      <c r="AJ496" s="476"/>
    </row>
    <row r="497" spans="1:36" ht="12.75" customHeight="1">
      <c r="A497" s="476"/>
      <c r="B497" s="476"/>
      <c r="C497" s="476"/>
      <c r="D497" s="476"/>
      <c r="E497" s="476"/>
      <c r="F497" s="476"/>
      <c r="G497" s="476"/>
      <c r="H497" s="476"/>
      <c r="I497" s="476"/>
      <c r="J497" s="476"/>
      <c r="K497" s="476"/>
      <c r="L497" s="476"/>
      <c r="M497" s="476"/>
      <c r="N497" s="476"/>
      <c r="O497" s="476"/>
      <c r="P497" s="476"/>
      <c r="Q497" s="476"/>
      <c r="R497" s="476"/>
      <c r="S497" s="476"/>
      <c r="T497" s="476"/>
      <c r="U497" s="476"/>
      <c r="V497" s="476"/>
      <c r="W497" s="476"/>
      <c r="X497" s="476"/>
      <c r="Y497" s="476"/>
      <c r="Z497" s="476"/>
      <c r="AA497" s="476"/>
      <c r="AB497" s="476"/>
      <c r="AC497" s="476"/>
      <c r="AD497" s="476"/>
      <c r="AE497" s="476"/>
      <c r="AF497" s="476"/>
      <c r="AG497" s="476"/>
      <c r="AH497" s="476"/>
      <c r="AI497" s="476"/>
      <c r="AJ497" s="476"/>
    </row>
    <row r="498" spans="1:36" ht="12.75" customHeight="1">
      <c r="A498" s="476"/>
      <c r="B498" s="476"/>
      <c r="C498" s="476"/>
      <c r="D498" s="476"/>
      <c r="E498" s="476"/>
      <c r="F498" s="476"/>
      <c r="G498" s="476"/>
      <c r="H498" s="476"/>
      <c r="I498" s="476"/>
      <c r="J498" s="476"/>
      <c r="K498" s="476"/>
      <c r="L498" s="476"/>
      <c r="M498" s="476"/>
      <c r="N498" s="476"/>
      <c r="O498" s="476"/>
      <c r="P498" s="476"/>
      <c r="Q498" s="476"/>
      <c r="R498" s="476"/>
      <c r="S498" s="476"/>
      <c r="T498" s="476"/>
      <c r="U498" s="476"/>
      <c r="V498" s="476"/>
      <c r="W498" s="476"/>
      <c r="X498" s="476"/>
      <c r="Y498" s="476"/>
      <c r="Z498" s="476"/>
      <c r="AA498" s="476"/>
      <c r="AB498" s="476"/>
      <c r="AC498" s="476"/>
      <c r="AD498" s="476"/>
      <c r="AE498" s="476"/>
      <c r="AF498" s="476"/>
      <c r="AG498" s="476"/>
      <c r="AH498" s="476"/>
      <c r="AI498" s="476"/>
      <c r="AJ498" s="476"/>
    </row>
    <row r="499" spans="1:36" ht="12.75" customHeight="1">
      <c r="A499" s="476"/>
      <c r="B499" s="476"/>
      <c r="C499" s="476"/>
      <c r="D499" s="476"/>
      <c r="E499" s="476"/>
      <c r="F499" s="476"/>
      <c r="G499" s="476"/>
      <c r="H499" s="476"/>
      <c r="I499" s="476"/>
      <c r="J499" s="476"/>
      <c r="K499" s="476"/>
      <c r="L499" s="476"/>
      <c r="M499" s="476"/>
      <c r="N499" s="476"/>
      <c r="O499" s="476"/>
      <c r="P499" s="476"/>
      <c r="Q499" s="476"/>
      <c r="R499" s="476"/>
      <c r="S499" s="476"/>
      <c r="T499" s="476"/>
      <c r="U499" s="476"/>
      <c r="V499" s="476"/>
      <c r="W499" s="476"/>
      <c r="X499" s="476"/>
      <c r="Y499" s="476"/>
      <c r="Z499" s="476"/>
      <c r="AA499" s="476"/>
      <c r="AB499" s="476"/>
      <c r="AC499" s="476"/>
      <c r="AD499" s="476"/>
      <c r="AE499" s="476"/>
      <c r="AF499" s="476"/>
      <c r="AG499" s="476"/>
      <c r="AH499" s="476"/>
      <c r="AI499" s="476"/>
      <c r="AJ499" s="476"/>
    </row>
    <row r="500" spans="1:36" ht="12.75" customHeight="1">
      <c r="A500" s="476"/>
      <c r="B500" s="476"/>
      <c r="C500" s="476"/>
      <c r="D500" s="476"/>
      <c r="E500" s="476"/>
      <c r="F500" s="476"/>
      <c r="G500" s="476"/>
      <c r="H500" s="476"/>
      <c r="I500" s="476"/>
      <c r="J500" s="476"/>
      <c r="K500" s="476"/>
      <c r="L500" s="476"/>
      <c r="M500" s="476"/>
      <c r="N500" s="476"/>
      <c r="O500" s="476"/>
      <c r="P500" s="476"/>
      <c r="Q500" s="476"/>
      <c r="R500" s="476"/>
      <c r="S500" s="476"/>
      <c r="T500" s="476"/>
      <c r="U500" s="476"/>
      <c r="V500" s="476"/>
      <c r="W500" s="476"/>
      <c r="X500" s="476"/>
      <c r="Y500" s="476"/>
      <c r="Z500" s="476"/>
      <c r="AA500" s="476"/>
      <c r="AB500" s="476"/>
      <c r="AC500" s="476"/>
      <c r="AD500" s="476"/>
      <c r="AE500" s="476"/>
      <c r="AF500" s="476"/>
      <c r="AG500" s="476"/>
      <c r="AH500" s="476"/>
      <c r="AI500" s="476"/>
      <c r="AJ500" s="476"/>
    </row>
    <row r="501" spans="1:36" ht="12.75" customHeight="1">
      <c r="A501" s="476"/>
      <c r="B501" s="476"/>
      <c r="C501" s="476"/>
      <c r="D501" s="476"/>
      <c r="E501" s="476"/>
      <c r="F501" s="476"/>
      <c r="G501" s="476"/>
      <c r="H501" s="476"/>
      <c r="I501" s="476"/>
      <c r="J501" s="476"/>
      <c r="K501" s="476"/>
      <c r="L501" s="476"/>
      <c r="M501" s="476"/>
      <c r="N501" s="476"/>
      <c r="O501" s="476"/>
      <c r="P501" s="476"/>
      <c r="Q501" s="476"/>
      <c r="R501" s="476"/>
      <c r="S501" s="476"/>
      <c r="T501" s="476"/>
      <c r="U501" s="476"/>
      <c r="V501" s="476"/>
      <c r="W501" s="476"/>
      <c r="X501" s="476"/>
      <c r="Y501" s="476"/>
      <c r="Z501" s="476"/>
      <c r="AA501" s="476"/>
      <c r="AB501" s="476"/>
      <c r="AC501" s="476"/>
      <c r="AD501" s="476"/>
      <c r="AE501" s="476"/>
      <c r="AF501" s="476"/>
      <c r="AG501" s="476"/>
      <c r="AH501" s="476"/>
      <c r="AI501" s="476"/>
      <c r="AJ501" s="476"/>
    </row>
    <row r="502" spans="1:36" ht="12.75" customHeight="1">
      <c r="A502" s="476"/>
      <c r="B502" s="476"/>
      <c r="C502" s="476"/>
      <c r="D502" s="476"/>
      <c r="E502" s="476"/>
      <c r="F502" s="476"/>
      <c r="G502" s="476"/>
      <c r="H502" s="476"/>
      <c r="I502" s="476"/>
      <c r="J502" s="476"/>
      <c r="K502" s="476"/>
      <c r="L502" s="476"/>
      <c r="M502" s="476"/>
      <c r="N502" s="476"/>
      <c r="O502" s="476"/>
      <c r="P502" s="476"/>
      <c r="Q502" s="476"/>
      <c r="R502" s="476"/>
      <c r="S502" s="476"/>
      <c r="T502" s="476"/>
      <c r="U502" s="476"/>
      <c r="V502" s="476"/>
      <c r="W502" s="476"/>
      <c r="X502" s="476"/>
      <c r="Y502" s="476"/>
      <c r="Z502" s="476"/>
      <c r="AA502" s="476"/>
      <c r="AB502" s="476"/>
      <c r="AC502" s="476"/>
      <c r="AD502" s="476"/>
      <c r="AE502" s="476"/>
      <c r="AF502" s="476"/>
      <c r="AG502" s="476"/>
      <c r="AH502" s="476"/>
      <c r="AI502" s="476"/>
      <c r="AJ502" s="476"/>
    </row>
    <row r="503" spans="1:36" ht="12.75" customHeight="1">
      <c r="A503" s="476"/>
      <c r="B503" s="476"/>
      <c r="C503" s="476"/>
      <c r="D503" s="476"/>
      <c r="E503" s="476"/>
      <c r="F503" s="476"/>
      <c r="G503" s="476"/>
      <c r="H503" s="476"/>
      <c r="I503" s="476"/>
      <c r="J503" s="476"/>
      <c r="K503" s="476"/>
      <c r="L503" s="476"/>
      <c r="M503" s="476"/>
      <c r="N503" s="476"/>
      <c r="O503" s="476"/>
      <c r="P503" s="476"/>
      <c r="Q503" s="476"/>
      <c r="R503" s="476"/>
      <c r="S503" s="476"/>
      <c r="T503" s="476"/>
      <c r="U503" s="476"/>
      <c r="V503" s="476"/>
      <c r="W503" s="476"/>
      <c r="X503" s="476"/>
      <c r="Y503" s="476"/>
      <c r="Z503" s="476"/>
      <c r="AA503" s="476"/>
      <c r="AB503" s="476"/>
      <c r="AC503" s="476"/>
      <c r="AD503" s="476"/>
      <c r="AE503" s="476"/>
      <c r="AF503" s="476"/>
      <c r="AG503" s="476"/>
      <c r="AH503" s="476"/>
      <c r="AI503" s="476"/>
      <c r="AJ503" s="476"/>
    </row>
    <row r="504" spans="1:36" ht="12.75" customHeight="1">
      <c r="A504" s="476"/>
      <c r="B504" s="476"/>
      <c r="C504" s="476"/>
      <c r="D504" s="476"/>
      <c r="E504" s="476"/>
      <c r="F504" s="476"/>
      <c r="G504" s="476"/>
      <c r="H504" s="476"/>
      <c r="I504" s="476"/>
      <c r="J504" s="476"/>
      <c r="K504" s="476"/>
      <c r="L504" s="476"/>
      <c r="M504" s="476"/>
      <c r="N504" s="476"/>
      <c r="O504" s="476"/>
      <c r="P504" s="476"/>
      <c r="Q504" s="476"/>
      <c r="R504" s="476"/>
      <c r="S504" s="476"/>
      <c r="T504" s="476"/>
      <c r="U504" s="476"/>
      <c r="V504" s="476"/>
      <c r="W504" s="476"/>
      <c r="X504" s="476"/>
      <c r="Y504" s="476"/>
      <c r="Z504" s="476"/>
      <c r="AA504" s="476"/>
      <c r="AB504" s="476"/>
      <c r="AC504" s="476"/>
      <c r="AD504" s="476"/>
      <c r="AE504" s="476"/>
      <c r="AF504" s="476"/>
      <c r="AG504" s="476"/>
      <c r="AH504" s="476"/>
      <c r="AI504" s="476"/>
      <c r="AJ504" s="476"/>
    </row>
    <row r="505" spans="1:36" ht="12.75" customHeight="1">
      <c r="A505" s="476"/>
      <c r="B505" s="476"/>
      <c r="C505" s="476"/>
      <c r="D505" s="476"/>
      <c r="E505" s="476"/>
      <c r="F505" s="476"/>
      <c r="G505" s="476"/>
      <c r="H505" s="476"/>
      <c r="I505" s="476"/>
      <c r="J505" s="476"/>
      <c r="K505" s="476"/>
      <c r="L505" s="476"/>
      <c r="M505" s="476"/>
      <c r="N505" s="476"/>
      <c r="O505" s="476"/>
      <c r="P505" s="476"/>
      <c r="Q505" s="476"/>
      <c r="R505" s="476"/>
      <c r="S505" s="476"/>
      <c r="T505" s="476"/>
      <c r="U505" s="476"/>
      <c r="V505" s="476"/>
      <c r="W505" s="476"/>
      <c r="X505" s="476"/>
      <c r="Y505" s="476"/>
      <c r="Z505" s="476"/>
      <c r="AA505" s="476"/>
      <c r="AB505" s="476"/>
      <c r="AC505" s="476"/>
      <c r="AD505" s="476"/>
      <c r="AE505" s="476"/>
      <c r="AF505" s="476"/>
      <c r="AG505" s="476"/>
      <c r="AH505" s="476"/>
      <c r="AI505" s="476"/>
      <c r="AJ505" s="476"/>
    </row>
    <row r="506" spans="1:36" ht="12.75" customHeight="1">
      <c r="A506" s="476"/>
      <c r="B506" s="476"/>
      <c r="C506" s="476"/>
      <c r="D506" s="476"/>
      <c r="E506" s="476"/>
      <c r="F506" s="476"/>
      <c r="G506" s="476"/>
      <c r="H506" s="476"/>
      <c r="I506" s="476"/>
      <c r="J506" s="476"/>
      <c r="K506" s="476"/>
      <c r="L506" s="476"/>
      <c r="M506" s="476"/>
      <c r="N506" s="476"/>
      <c r="O506" s="476"/>
      <c r="P506" s="476"/>
      <c r="Q506" s="476"/>
      <c r="R506" s="476"/>
      <c r="S506" s="476"/>
      <c r="T506" s="476"/>
      <c r="U506" s="476"/>
      <c r="V506" s="476"/>
      <c r="W506" s="476"/>
      <c r="X506" s="476"/>
      <c r="Y506" s="476"/>
      <c r="Z506" s="476"/>
      <c r="AA506" s="476"/>
      <c r="AB506" s="476"/>
      <c r="AC506" s="476"/>
      <c r="AD506" s="476"/>
      <c r="AE506" s="476"/>
      <c r="AF506" s="476"/>
      <c r="AG506" s="476"/>
      <c r="AH506" s="476"/>
      <c r="AI506" s="476"/>
      <c r="AJ506" s="476"/>
    </row>
    <row r="507" spans="1:36" ht="12.75" customHeight="1">
      <c r="A507" s="476"/>
      <c r="B507" s="476"/>
      <c r="C507" s="476"/>
      <c r="D507" s="476"/>
      <c r="E507" s="476"/>
      <c r="F507" s="476"/>
      <c r="G507" s="476"/>
      <c r="H507" s="476"/>
      <c r="I507" s="476"/>
      <c r="J507" s="476"/>
      <c r="K507" s="476"/>
      <c r="L507" s="476"/>
      <c r="M507" s="476"/>
      <c r="N507" s="476"/>
      <c r="O507" s="476"/>
      <c r="P507" s="476"/>
      <c r="Q507" s="476"/>
      <c r="R507" s="476"/>
      <c r="S507" s="476"/>
      <c r="T507" s="476"/>
      <c r="U507" s="476"/>
      <c r="V507" s="476"/>
      <c r="W507" s="476"/>
      <c r="X507" s="476"/>
      <c r="Y507" s="476"/>
      <c r="Z507" s="476"/>
      <c r="AA507" s="476"/>
      <c r="AB507" s="476"/>
      <c r="AC507" s="476"/>
      <c r="AD507" s="476"/>
      <c r="AE507" s="476"/>
      <c r="AF507" s="476"/>
      <c r="AG507" s="476"/>
      <c r="AH507" s="476"/>
      <c r="AI507" s="476"/>
      <c r="AJ507" s="476"/>
    </row>
    <row r="508" spans="1:36" ht="12.75" customHeight="1">
      <c r="A508" s="476"/>
      <c r="B508" s="476"/>
      <c r="C508" s="476"/>
      <c r="D508" s="476"/>
      <c r="E508" s="476"/>
      <c r="F508" s="476"/>
      <c r="G508" s="476"/>
      <c r="H508" s="476"/>
      <c r="I508" s="476"/>
      <c r="J508" s="476"/>
      <c r="K508" s="476"/>
      <c r="L508" s="476"/>
      <c r="M508" s="476"/>
      <c r="N508" s="476"/>
      <c r="O508" s="476"/>
      <c r="P508" s="476"/>
      <c r="Q508" s="476"/>
      <c r="R508" s="476"/>
      <c r="S508" s="476"/>
      <c r="T508" s="476"/>
      <c r="U508" s="476"/>
      <c r="V508" s="476"/>
      <c r="W508" s="476"/>
      <c r="X508" s="476"/>
      <c r="Y508" s="476"/>
      <c r="Z508" s="476"/>
      <c r="AA508" s="476"/>
      <c r="AB508" s="476"/>
      <c r="AC508" s="476"/>
      <c r="AD508" s="476"/>
      <c r="AE508" s="476"/>
      <c r="AF508" s="476"/>
      <c r="AG508" s="476"/>
      <c r="AH508" s="476"/>
      <c r="AI508" s="476"/>
      <c r="AJ508" s="476"/>
    </row>
    <row r="509" spans="1:36" ht="12.75" customHeight="1">
      <c r="A509" s="476"/>
      <c r="B509" s="476"/>
      <c r="C509" s="476"/>
      <c r="D509" s="476"/>
      <c r="E509" s="476"/>
      <c r="F509" s="476"/>
      <c r="G509" s="476"/>
      <c r="H509" s="476"/>
      <c r="I509" s="476"/>
      <c r="J509" s="476"/>
      <c r="K509" s="476"/>
      <c r="L509" s="476"/>
      <c r="M509" s="476"/>
      <c r="N509" s="476"/>
      <c r="O509" s="476"/>
      <c r="P509" s="476"/>
      <c r="Q509" s="476"/>
      <c r="R509" s="476"/>
      <c r="S509" s="476"/>
      <c r="T509" s="476"/>
      <c r="U509" s="476"/>
      <c r="V509" s="476"/>
      <c r="W509" s="476"/>
      <c r="X509" s="476"/>
      <c r="Y509" s="476"/>
      <c r="Z509" s="476"/>
      <c r="AA509" s="476"/>
      <c r="AB509" s="476"/>
      <c r="AC509" s="476"/>
      <c r="AD509" s="476"/>
      <c r="AE509" s="476"/>
      <c r="AF509" s="476"/>
      <c r="AG509" s="476"/>
      <c r="AH509" s="476"/>
      <c r="AI509" s="476"/>
      <c r="AJ509" s="476"/>
    </row>
    <row r="510" spans="1:36" ht="12.75" customHeight="1">
      <c r="A510" s="476"/>
      <c r="B510" s="476"/>
      <c r="C510" s="476"/>
      <c r="D510" s="476"/>
      <c r="E510" s="476"/>
      <c r="F510" s="476"/>
      <c r="G510" s="476"/>
      <c r="H510" s="476"/>
      <c r="I510" s="476"/>
      <c r="J510" s="476"/>
      <c r="K510" s="476"/>
      <c r="L510" s="476"/>
      <c r="M510" s="476"/>
      <c r="N510" s="476"/>
      <c r="O510" s="476"/>
      <c r="P510" s="476"/>
      <c r="Q510" s="476"/>
      <c r="R510" s="476"/>
      <c r="S510" s="476"/>
      <c r="T510" s="476"/>
      <c r="U510" s="476"/>
      <c r="V510" s="476"/>
      <c r="W510" s="476"/>
      <c r="X510" s="476"/>
      <c r="Y510" s="476"/>
      <c r="Z510" s="476"/>
      <c r="AA510" s="476"/>
      <c r="AB510" s="476"/>
      <c r="AC510" s="476"/>
      <c r="AD510" s="476"/>
      <c r="AE510" s="476"/>
      <c r="AF510" s="476"/>
      <c r="AG510" s="476"/>
      <c r="AH510" s="476"/>
      <c r="AI510" s="476"/>
      <c r="AJ510" s="476"/>
    </row>
    <row r="511" spans="1:36" ht="12.75" customHeight="1">
      <c r="A511" s="476"/>
      <c r="B511" s="476"/>
      <c r="C511" s="476"/>
      <c r="D511" s="476"/>
      <c r="E511" s="476"/>
      <c r="F511" s="476"/>
      <c r="G511" s="476"/>
      <c r="H511" s="476"/>
      <c r="I511" s="476"/>
      <c r="J511" s="476"/>
      <c r="K511" s="476"/>
      <c r="L511" s="476"/>
      <c r="M511" s="476"/>
      <c r="N511" s="476"/>
      <c r="O511" s="476"/>
      <c r="P511" s="476"/>
      <c r="Q511" s="476"/>
      <c r="R511" s="476"/>
      <c r="S511" s="476"/>
      <c r="T511" s="476"/>
      <c r="U511" s="476"/>
      <c r="V511" s="476"/>
      <c r="W511" s="476"/>
      <c r="X511" s="476"/>
      <c r="Y511" s="476"/>
      <c r="Z511" s="476"/>
      <c r="AA511" s="476"/>
      <c r="AB511" s="476"/>
      <c r="AC511" s="476"/>
      <c r="AD511" s="476"/>
      <c r="AE511" s="476"/>
      <c r="AF511" s="476"/>
      <c r="AG511" s="476"/>
      <c r="AH511" s="476"/>
      <c r="AI511" s="476"/>
      <c r="AJ511" s="476"/>
    </row>
    <row r="512" spans="1:36" ht="12.75" customHeight="1">
      <c r="A512" s="476"/>
      <c r="B512" s="476"/>
      <c r="C512" s="476"/>
      <c r="D512" s="476"/>
      <c r="E512" s="476"/>
      <c r="F512" s="476"/>
      <c r="G512" s="476"/>
      <c r="H512" s="476"/>
      <c r="I512" s="476"/>
      <c r="J512" s="476"/>
      <c r="K512" s="476"/>
      <c r="L512" s="476"/>
      <c r="M512" s="476"/>
      <c r="N512" s="476"/>
      <c r="O512" s="476"/>
      <c r="P512" s="476"/>
      <c r="Q512" s="476"/>
      <c r="R512" s="476"/>
      <c r="S512" s="476"/>
      <c r="T512" s="476"/>
      <c r="U512" s="476"/>
      <c r="V512" s="476"/>
      <c r="W512" s="476"/>
      <c r="X512" s="476"/>
      <c r="Y512" s="476"/>
      <c r="Z512" s="476"/>
      <c r="AA512" s="476"/>
      <c r="AB512" s="476"/>
      <c r="AC512" s="476"/>
      <c r="AD512" s="476"/>
      <c r="AE512" s="476"/>
      <c r="AF512" s="476"/>
      <c r="AG512" s="476"/>
      <c r="AH512" s="476"/>
      <c r="AI512" s="476"/>
      <c r="AJ512" s="476"/>
    </row>
    <row r="513" spans="1:36" ht="12.75" customHeight="1">
      <c r="A513" s="476"/>
      <c r="B513" s="476"/>
      <c r="C513" s="476"/>
      <c r="D513" s="476"/>
      <c r="E513" s="476"/>
      <c r="F513" s="476"/>
      <c r="G513" s="476"/>
      <c r="H513" s="476"/>
      <c r="I513" s="476"/>
      <c r="J513" s="476"/>
      <c r="K513" s="476"/>
      <c r="L513" s="476"/>
      <c r="M513" s="476"/>
      <c r="N513" s="476"/>
      <c r="O513" s="476"/>
      <c r="P513" s="476"/>
      <c r="Q513" s="476"/>
      <c r="R513" s="476"/>
      <c r="S513" s="476"/>
      <c r="T513" s="476"/>
      <c r="U513" s="476"/>
      <c r="V513" s="476"/>
      <c r="W513" s="476"/>
      <c r="X513" s="476"/>
      <c r="Y513" s="476"/>
      <c r="Z513" s="476"/>
      <c r="AA513" s="476"/>
      <c r="AB513" s="476"/>
      <c r="AC513" s="476"/>
      <c r="AD513" s="476"/>
      <c r="AE513" s="476"/>
      <c r="AF513" s="476"/>
      <c r="AG513" s="476"/>
      <c r="AH513" s="476"/>
      <c r="AI513" s="476"/>
      <c r="AJ513" s="476"/>
    </row>
    <row r="514" spans="1:36" ht="12.75" customHeight="1">
      <c r="A514" s="476"/>
      <c r="B514" s="476"/>
      <c r="C514" s="476"/>
      <c r="D514" s="476"/>
      <c r="E514" s="476"/>
      <c r="F514" s="476"/>
      <c r="G514" s="476"/>
      <c r="H514" s="476"/>
      <c r="I514" s="476"/>
      <c r="J514" s="476"/>
      <c r="K514" s="476"/>
      <c r="L514" s="476"/>
      <c r="M514" s="476"/>
      <c r="N514" s="476"/>
      <c r="O514" s="476"/>
      <c r="P514" s="476"/>
      <c r="Q514" s="476"/>
      <c r="R514" s="476"/>
      <c r="S514" s="476"/>
      <c r="T514" s="476"/>
      <c r="U514" s="476"/>
      <c r="V514" s="476"/>
      <c r="W514" s="476"/>
      <c r="X514" s="476"/>
      <c r="Y514" s="476"/>
      <c r="Z514" s="476"/>
      <c r="AA514" s="476"/>
      <c r="AB514" s="476"/>
      <c r="AC514" s="476"/>
      <c r="AD514" s="476"/>
      <c r="AE514" s="476"/>
      <c r="AF514" s="476"/>
      <c r="AG514" s="476"/>
      <c r="AH514" s="476"/>
      <c r="AI514" s="476"/>
      <c r="AJ514" s="476"/>
    </row>
    <row r="515" spans="1:36" ht="12.75" customHeight="1">
      <c r="A515" s="476"/>
      <c r="B515" s="476"/>
      <c r="C515" s="476"/>
      <c r="D515" s="476"/>
      <c r="E515" s="476"/>
      <c r="F515" s="476"/>
      <c r="G515" s="476"/>
      <c r="H515" s="476"/>
      <c r="I515" s="476"/>
      <c r="J515" s="476"/>
      <c r="K515" s="476"/>
      <c r="L515" s="476"/>
      <c r="M515" s="476"/>
      <c r="N515" s="476"/>
      <c r="O515" s="476"/>
      <c r="P515" s="476"/>
      <c r="Q515" s="476"/>
      <c r="R515" s="476"/>
      <c r="S515" s="476"/>
      <c r="T515" s="476"/>
      <c r="U515" s="476"/>
      <c r="V515" s="476"/>
      <c r="W515" s="476"/>
      <c r="X515" s="476"/>
      <c r="Y515" s="476"/>
      <c r="Z515" s="476"/>
      <c r="AA515" s="476"/>
      <c r="AB515" s="476"/>
      <c r="AC515" s="476"/>
      <c r="AD515" s="476"/>
      <c r="AE515" s="476"/>
      <c r="AF515" s="476"/>
      <c r="AG515" s="476"/>
      <c r="AH515" s="476"/>
      <c r="AI515" s="476"/>
      <c r="AJ515" s="476"/>
    </row>
    <row r="516" spans="1:36" ht="12.75" customHeight="1">
      <c r="A516" s="476"/>
      <c r="B516" s="476"/>
      <c r="C516" s="476"/>
      <c r="D516" s="476"/>
      <c r="E516" s="476"/>
      <c r="F516" s="476"/>
      <c r="G516" s="476"/>
      <c r="H516" s="476"/>
      <c r="I516" s="476"/>
      <c r="J516" s="476"/>
      <c r="K516" s="476"/>
      <c r="L516" s="476"/>
      <c r="M516" s="476"/>
      <c r="N516" s="476"/>
      <c r="O516" s="476"/>
      <c r="P516" s="476"/>
      <c r="Q516" s="476"/>
      <c r="R516" s="476"/>
      <c r="S516" s="476"/>
      <c r="T516" s="476"/>
      <c r="U516" s="476"/>
      <c r="V516" s="476"/>
      <c r="W516" s="476"/>
      <c r="X516" s="476"/>
      <c r="Y516" s="476"/>
      <c r="Z516" s="476"/>
      <c r="AA516" s="476"/>
      <c r="AB516" s="476"/>
      <c r="AC516" s="476"/>
      <c r="AD516" s="476"/>
      <c r="AE516" s="476"/>
      <c r="AF516" s="476"/>
      <c r="AG516" s="476"/>
      <c r="AH516" s="476"/>
      <c r="AI516" s="476"/>
      <c r="AJ516" s="476"/>
    </row>
    <row r="517" spans="1:36" ht="12.75" customHeight="1">
      <c r="A517" s="476"/>
      <c r="B517" s="476"/>
      <c r="C517" s="476"/>
      <c r="D517" s="476"/>
      <c r="E517" s="476"/>
      <c r="F517" s="476"/>
      <c r="G517" s="476"/>
      <c r="H517" s="476"/>
      <c r="I517" s="476"/>
      <c r="J517" s="476"/>
      <c r="K517" s="476"/>
      <c r="L517" s="476"/>
      <c r="M517" s="476"/>
      <c r="N517" s="476"/>
      <c r="O517" s="476"/>
      <c r="P517" s="476"/>
      <c r="Q517" s="476"/>
      <c r="R517" s="476"/>
      <c r="S517" s="476"/>
      <c r="T517" s="476"/>
      <c r="U517" s="476"/>
      <c r="V517" s="476"/>
      <c r="W517" s="476"/>
      <c r="X517" s="476"/>
      <c r="Y517" s="476"/>
      <c r="Z517" s="476"/>
      <c r="AA517" s="476"/>
      <c r="AB517" s="476"/>
      <c r="AC517" s="476"/>
      <c r="AD517" s="476"/>
      <c r="AE517" s="476"/>
      <c r="AF517" s="476"/>
      <c r="AG517" s="476"/>
      <c r="AH517" s="476"/>
      <c r="AI517" s="476"/>
      <c r="AJ517" s="476"/>
    </row>
    <row r="518" spans="1:36" ht="12.75" customHeight="1">
      <c r="A518" s="476"/>
      <c r="B518" s="476"/>
      <c r="C518" s="476"/>
      <c r="D518" s="476"/>
      <c r="E518" s="476"/>
      <c r="F518" s="476"/>
      <c r="G518" s="476"/>
      <c r="H518" s="476"/>
      <c r="I518" s="476"/>
      <c r="J518" s="476"/>
      <c r="K518" s="476"/>
      <c r="L518" s="476"/>
      <c r="M518" s="476"/>
      <c r="N518" s="476"/>
      <c r="O518" s="476"/>
      <c r="P518" s="476"/>
      <c r="Q518" s="476"/>
      <c r="R518" s="476"/>
      <c r="S518" s="476"/>
      <c r="T518" s="476"/>
      <c r="U518" s="476"/>
      <c r="V518" s="476"/>
      <c r="W518" s="476"/>
      <c r="X518" s="476"/>
      <c r="Y518" s="476"/>
      <c r="Z518" s="476"/>
      <c r="AA518" s="476"/>
      <c r="AB518" s="476"/>
      <c r="AC518" s="476"/>
      <c r="AD518" s="476"/>
      <c r="AE518" s="476"/>
      <c r="AF518" s="476"/>
      <c r="AG518" s="476"/>
      <c r="AH518" s="476"/>
      <c r="AI518" s="476"/>
      <c r="AJ518" s="476"/>
    </row>
    <row r="519" spans="1:36" ht="12.75" customHeight="1">
      <c r="A519" s="476"/>
      <c r="B519" s="476"/>
      <c r="C519" s="476"/>
      <c r="D519" s="476"/>
      <c r="E519" s="476"/>
      <c r="F519" s="476"/>
      <c r="G519" s="476"/>
      <c r="H519" s="476"/>
      <c r="I519" s="476"/>
      <c r="J519" s="476"/>
      <c r="K519" s="476"/>
      <c r="L519" s="476"/>
      <c r="M519" s="476"/>
      <c r="N519" s="476"/>
      <c r="O519" s="476"/>
      <c r="P519" s="476"/>
      <c r="Q519" s="476"/>
      <c r="R519" s="476"/>
      <c r="S519" s="476"/>
      <c r="T519" s="476"/>
      <c r="U519" s="476"/>
      <c r="V519" s="476"/>
      <c r="W519" s="476"/>
      <c r="X519" s="476"/>
      <c r="Y519" s="476"/>
      <c r="Z519" s="476"/>
      <c r="AA519" s="476"/>
      <c r="AB519" s="476"/>
      <c r="AC519" s="476"/>
      <c r="AD519" s="476"/>
      <c r="AE519" s="476"/>
      <c r="AF519" s="476"/>
      <c r="AG519" s="476"/>
      <c r="AH519" s="476"/>
      <c r="AI519" s="476"/>
      <c r="AJ519" s="476"/>
    </row>
    <row r="520" spans="1:36" ht="12.75" customHeight="1">
      <c r="A520" s="476"/>
      <c r="B520" s="476"/>
      <c r="C520" s="476"/>
      <c r="D520" s="476"/>
      <c r="E520" s="476"/>
      <c r="F520" s="476"/>
      <c r="G520" s="476"/>
      <c r="H520" s="476"/>
      <c r="I520" s="476"/>
      <c r="J520" s="476"/>
      <c r="K520" s="476"/>
      <c r="L520" s="476"/>
      <c r="M520" s="476"/>
      <c r="N520" s="476"/>
      <c r="O520" s="476"/>
      <c r="P520" s="476"/>
      <c r="Q520" s="476"/>
      <c r="R520" s="476"/>
      <c r="S520" s="476"/>
      <c r="T520" s="476"/>
      <c r="U520" s="476"/>
      <c r="V520" s="476"/>
      <c r="W520" s="476"/>
      <c r="X520" s="476"/>
      <c r="Y520" s="476"/>
      <c r="Z520" s="476"/>
      <c r="AA520" s="476"/>
      <c r="AB520" s="476"/>
      <c r="AC520" s="476"/>
      <c r="AD520" s="476"/>
      <c r="AE520" s="476"/>
      <c r="AF520" s="476"/>
      <c r="AG520" s="476"/>
      <c r="AH520" s="476"/>
      <c r="AI520" s="476"/>
      <c r="AJ520" s="476"/>
    </row>
    <row r="521" spans="1:36" ht="12.75" customHeight="1">
      <c r="A521" s="476"/>
      <c r="B521" s="476"/>
      <c r="C521" s="476"/>
      <c r="D521" s="476"/>
      <c r="E521" s="476"/>
      <c r="F521" s="476"/>
      <c r="G521" s="476"/>
      <c r="H521" s="476"/>
      <c r="I521" s="476"/>
      <c r="J521" s="476"/>
      <c r="K521" s="476"/>
      <c r="L521" s="476"/>
      <c r="M521" s="476"/>
      <c r="N521" s="476"/>
      <c r="O521" s="476"/>
      <c r="P521" s="476"/>
      <c r="Q521" s="476"/>
      <c r="R521" s="476"/>
      <c r="S521" s="476"/>
      <c r="T521" s="476"/>
      <c r="U521" s="476"/>
      <c r="V521" s="476"/>
      <c r="W521" s="476"/>
      <c r="X521" s="476"/>
      <c r="Y521" s="476"/>
      <c r="Z521" s="476"/>
      <c r="AA521" s="476"/>
      <c r="AB521" s="476"/>
      <c r="AC521" s="476"/>
      <c r="AD521" s="476"/>
      <c r="AE521" s="476"/>
      <c r="AF521" s="476"/>
      <c r="AG521" s="476"/>
      <c r="AH521" s="476"/>
      <c r="AI521" s="476"/>
      <c r="AJ521" s="476"/>
    </row>
    <row r="522" spans="1:36" ht="12.75" customHeight="1">
      <c r="A522" s="476"/>
      <c r="B522" s="476"/>
      <c r="C522" s="476"/>
      <c r="D522" s="476"/>
      <c r="E522" s="476"/>
      <c r="F522" s="476"/>
      <c r="G522" s="476"/>
      <c r="H522" s="476"/>
      <c r="I522" s="476"/>
      <c r="J522" s="476"/>
      <c r="K522" s="476"/>
      <c r="L522" s="476"/>
      <c r="M522" s="476"/>
      <c r="N522" s="476"/>
      <c r="O522" s="476"/>
      <c r="P522" s="476"/>
      <c r="Q522" s="476"/>
      <c r="R522" s="476"/>
      <c r="S522" s="476"/>
      <c r="T522" s="476"/>
      <c r="U522" s="476"/>
      <c r="V522" s="476"/>
      <c r="W522" s="476"/>
      <c r="X522" s="476"/>
      <c r="Y522" s="476"/>
      <c r="Z522" s="476"/>
      <c r="AA522" s="476"/>
      <c r="AB522" s="476"/>
      <c r="AC522" s="476"/>
      <c r="AD522" s="476"/>
      <c r="AE522" s="476"/>
      <c r="AF522" s="476"/>
      <c r="AG522" s="476"/>
      <c r="AH522" s="476"/>
      <c r="AI522" s="476"/>
      <c r="AJ522" s="476"/>
    </row>
    <row r="523" spans="1:36" ht="12.75" customHeight="1">
      <c r="A523" s="476"/>
      <c r="B523" s="476"/>
      <c r="C523" s="476"/>
      <c r="D523" s="476"/>
      <c r="E523" s="476"/>
      <c r="F523" s="476"/>
      <c r="G523" s="476"/>
      <c r="H523" s="476"/>
      <c r="I523" s="476"/>
      <c r="J523" s="476"/>
      <c r="K523" s="476"/>
      <c r="L523" s="476"/>
      <c r="M523" s="476"/>
      <c r="N523" s="476"/>
      <c r="O523" s="476"/>
      <c r="P523" s="476"/>
      <c r="Q523" s="476"/>
      <c r="R523" s="476"/>
      <c r="S523" s="476"/>
      <c r="T523" s="476"/>
      <c r="U523" s="476"/>
      <c r="V523" s="476"/>
      <c r="W523" s="476"/>
      <c r="X523" s="476"/>
      <c r="Y523" s="476"/>
      <c r="Z523" s="476"/>
      <c r="AA523" s="476"/>
      <c r="AB523" s="476"/>
      <c r="AC523" s="476"/>
      <c r="AD523" s="476"/>
      <c r="AE523" s="476"/>
      <c r="AF523" s="476"/>
      <c r="AG523" s="476"/>
      <c r="AH523" s="476"/>
      <c r="AI523" s="476"/>
      <c r="AJ523" s="476"/>
    </row>
    <row r="524" spans="1:36" ht="12.75" customHeight="1">
      <c r="A524" s="476"/>
      <c r="B524" s="476"/>
      <c r="C524" s="476"/>
      <c r="D524" s="476"/>
      <c r="E524" s="476"/>
      <c r="F524" s="476"/>
      <c r="G524" s="476"/>
      <c r="H524" s="476"/>
      <c r="I524" s="476"/>
      <c r="J524" s="476"/>
      <c r="K524" s="476"/>
      <c r="L524" s="476"/>
      <c r="M524" s="476"/>
      <c r="N524" s="476"/>
      <c r="O524" s="476"/>
      <c r="P524" s="476"/>
      <c r="Q524" s="476"/>
      <c r="R524" s="476"/>
      <c r="S524" s="476"/>
      <c r="T524" s="476"/>
      <c r="U524" s="476"/>
      <c r="V524" s="476"/>
      <c r="W524" s="476"/>
      <c r="X524" s="476"/>
      <c r="Y524" s="476"/>
      <c r="Z524" s="476"/>
      <c r="AA524" s="476"/>
      <c r="AB524" s="476"/>
      <c r="AC524" s="476"/>
      <c r="AD524" s="476"/>
      <c r="AE524" s="476"/>
      <c r="AF524" s="476"/>
      <c r="AG524" s="476"/>
      <c r="AH524" s="476"/>
      <c r="AI524" s="476"/>
      <c r="AJ524" s="476"/>
    </row>
    <row r="525" spans="1:36" ht="12.75" customHeight="1">
      <c r="A525" s="476"/>
      <c r="B525" s="476"/>
      <c r="C525" s="476"/>
      <c r="D525" s="476"/>
      <c r="E525" s="476"/>
      <c r="F525" s="476"/>
      <c r="G525" s="476"/>
      <c r="H525" s="476"/>
      <c r="I525" s="476"/>
      <c r="J525" s="476"/>
      <c r="K525" s="476"/>
      <c r="L525" s="476"/>
      <c r="M525" s="476"/>
      <c r="N525" s="476"/>
      <c r="O525" s="476"/>
      <c r="P525" s="476"/>
      <c r="Q525" s="476"/>
      <c r="R525" s="476"/>
      <c r="S525" s="476"/>
      <c r="T525" s="476"/>
      <c r="U525" s="476"/>
      <c r="V525" s="476"/>
      <c r="W525" s="476"/>
      <c r="X525" s="476"/>
      <c r="Y525" s="476"/>
      <c r="Z525" s="476"/>
      <c r="AA525" s="476"/>
      <c r="AB525" s="476"/>
      <c r="AC525" s="476"/>
      <c r="AD525" s="476"/>
      <c r="AE525" s="476"/>
      <c r="AF525" s="476"/>
      <c r="AG525" s="476"/>
      <c r="AH525" s="476"/>
      <c r="AI525" s="476"/>
      <c r="AJ525" s="476"/>
    </row>
    <row r="526" spans="1:36" ht="12.75" customHeight="1">
      <c r="A526" s="476"/>
      <c r="B526" s="476"/>
      <c r="C526" s="476"/>
      <c r="D526" s="476"/>
      <c r="E526" s="476"/>
      <c r="F526" s="476"/>
      <c r="G526" s="476"/>
      <c r="H526" s="476"/>
      <c r="I526" s="476"/>
      <c r="J526" s="476"/>
      <c r="K526" s="476"/>
      <c r="L526" s="476"/>
      <c r="M526" s="476"/>
      <c r="N526" s="476"/>
      <c r="O526" s="476"/>
      <c r="P526" s="476"/>
      <c r="Q526" s="476"/>
      <c r="R526" s="476"/>
      <c r="S526" s="476"/>
      <c r="T526" s="476"/>
      <c r="U526" s="476"/>
      <c r="V526" s="476"/>
      <c r="W526" s="476"/>
      <c r="X526" s="476"/>
      <c r="Y526" s="476"/>
      <c r="Z526" s="476"/>
      <c r="AA526" s="476"/>
      <c r="AB526" s="476"/>
      <c r="AC526" s="476"/>
      <c r="AD526" s="476"/>
      <c r="AE526" s="476"/>
      <c r="AF526" s="476"/>
      <c r="AG526" s="476"/>
      <c r="AH526" s="476"/>
      <c r="AI526" s="476"/>
      <c r="AJ526" s="476"/>
    </row>
    <row r="527" spans="1:36" ht="12.75" customHeight="1">
      <c r="A527" s="476"/>
      <c r="B527" s="476"/>
      <c r="C527" s="476"/>
      <c r="D527" s="476"/>
      <c r="E527" s="476"/>
      <c r="F527" s="476"/>
      <c r="G527" s="476"/>
      <c r="H527" s="476"/>
      <c r="I527" s="476"/>
      <c r="J527" s="476"/>
      <c r="K527" s="476"/>
      <c r="L527" s="476"/>
      <c r="M527" s="476"/>
      <c r="N527" s="476"/>
      <c r="O527" s="476"/>
      <c r="P527" s="476"/>
      <c r="Q527" s="476"/>
      <c r="R527" s="476"/>
      <c r="S527" s="476"/>
      <c r="T527" s="476"/>
      <c r="U527" s="476"/>
      <c r="V527" s="476"/>
      <c r="W527" s="476"/>
      <c r="X527" s="476"/>
      <c r="Y527" s="476"/>
      <c r="Z527" s="476"/>
      <c r="AA527" s="476"/>
      <c r="AB527" s="476"/>
      <c r="AC527" s="476"/>
      <c r="AD527" s="476"/>
      <c r="AE527" s="476"/>
      <c r="AF527" s="476"/>
      <c r="AG527" s="476"/>
      <c r="AH527" s="476"/>
      <c r="AI527" s="476"/>
      <c r="AJ527" s="476"/>
    </row>
    <row r="528" spans="1:36" ht="12.75" customHeight="1">
      <c r="A528" s="476"/>
      <c r="B528" s="476"/>
      <c r="C528" s="476"/>
      <c r="D528" s="476"/>
      <c r="E528" s="476"/>
      <c r="F528" s="476"/>
      <c r="G528" s="476"/>
      <c r="H528" s="476"/>
      <c r="I528" s="476"/>
      <c r="J528" s="476"/>
      <c r="K528" s="476"/>
      <c r="L528" s="476"/>
      <c r="M528" s="476"/>
      <c r="N528" s="476"/>
      <c r="O528" s="476"/>
      <c r="P528" s="476"/>
      <c r="Q528" s="476"/>
      <c r="R528" s="476"/>
      <c r="S528" s="476"/>
      <c r="T528" s="476"/>
      <c r="U528" s="476"/>
      <c r="V528" s="476"/>
      <c r="W528" s="476"/>
      <c r="X528" s="476"/>
      <c r="Y528" s="476"/>
      <c r="Z528" s="476"/>
      <c r="AA528" s="476"/>
      <c r="AB528" s="476"/>
      <c r="AC528" s="476"/>
      <c r="AD528" s="476"/>
      <c r="AE528" s="476"/>
      <c r="AF528" s="476"/>
      <c r="AG528" s="476"/>
      <c r="AH528" s="476"/>
      <c r="AI528" s="476"/>
      <c r="AJ528" s="476"/>
    </row>
    <row r="529" spans="1:36" ht="12.75" customHeight="1">
      <c r="A529" s="476"/>
      <c r="B529" s="476"/>
      <c r="C529" s="476"/>
      <c r="D529" s="476"/>
      <c r="E529" s="476"/>
      <c r="F529" s="476"/>
      <c r="G529" s="476"/>
      <c r="H529" s="476"/>
      <c r="I529" s="476"/>
      <c r="J529" s="476"/>
      <c r="K529" s="476"/>
      <c r="L529" s="476"/>
      <c r="M529" s="476"/>
      <c r="N529" s="476"/>
      <c r="O529" s="476"/>
      <c r="P529" s="476"/>
      <c r="Q529" s="476"/>
      <c r="R529" s="476"/>
      <c r="S529" s="476"/>
      <c r="T529" s="476"/>
      <c r="U529" s="476"/>
      <c r="V529" s="476"/>
      <c r="W529" s="476"/>
      <c r="X529" s="476"/>
      <c r="Y529" s="476"/>
      <c r="Z529" s="476"/>
      <c r="AA529" s="476"/>
      <c r="AB529" s="476"/>
      <c r="AC529" s="476"/>
      <c r="AD529" s="476"/>
      <c r="AE529" s="476"/>
      <c r="AF529" s="476"/>
      <c r="AG529" s="476"/>
      <c r="AH529" s="476"/>
      <c r="AI529" s="476"/>
      <c r="AJ529" s="476"/>
    </row>
    <row r="530" spans="1:36" ht="12.75" customHeight="1">
      <c r="A530" s="476"/>
      <c r="B530" s="476"/>
      <c r="C530" s="476"/>
      <c r="D530" s="476"/>
      <c r="E530" s="476"/>
      <c r="F530" s="476"/>
      <c r="G530" s="476"/>
      <c r="H530" s="476"/>
      <c r="I530" s="476"/>
      <c r="J530" s="476"/>
      <c r="K530" s="476"/>
      <c r="L530" s="476"/>
      <c r="M530" s="476"/>
      <c r="N530" s="476"/>
      <c r="O530" s="476"/>
      <c r="P530" s="476"/>
      <c r="Q530" s="476"/>
      <c r="R530" s="476"/>
      <c r="S530" s="476"/>
      <c r="T530" s="476"/>
      <c r="U530" s="476"/>
      <c r="V530" s="476"/>
      <c r="W530" s="476"/>
      <c r="X530" s="476"/>
      <c r="Y530" s="476"/>
      <c r="Z530" s="476"/>
      <c r="AA530" s="476"/>
      <c r="AB530" s="476"/>
      <c r="AC530" s="476"/>
      <c r="AD530" s="476"/>
      <c r="AE530" s="476"/>
      <c r="AF530" s="476"/>
      <c r="AG530" s="476"/>
      <c r="AH530" s="476"/>
      <c r="AI530" s="476"/>
      <c r="AJ530" s="476"/>
    </row>
    <row r="531" spans="1:36" ht="12.75" customHeight="1">
      <c r="A531" s="476"/>
      <c r="B531" s="476"/>
      <c r="C531" s="476"/>
      <c r="D531" s="476"/>
      <c r="E531" s="476"/>
      <c r="F531" s="476"/>
      <c r="G531" s="476"/>
      <c r="H531" s="476"/>
      <c r="I531" s="476"/>
      <c r="J531" s="476"/>
      <c r="K531" s="476"/>
      <c r="L531" s="476"/>
      <c r="M531" s="476"/>
      <c r="N531" s="476"/>
      <c r="O531" s="476"/>
      <c r="P531" s="476"/>
      <c r="Q531" s="476"/>
      <c r="R531" s="476"/>
      <c r="S531" s="476"/>
      <c r="T531" s="476"/>
      <c r="U531" s="476"/>
      <c r="V531" s="476"/>
      <c r="W531" s="476"/>
      <c r="X531" s="476"/>
      <c r="Y531" s="476"/>
      <c r="Z531" s="476"/>
      <c r="AA531" s="476"/>
      <c r="AB531" s="476"/>
      <c r="AC531" s="476"/>
      <c r="AD531" s="476"/>
      <c r="AE531" s="476"/>
      <c r="AF531" s="476"/>
      <c r="AG531" s="476"/>
      <c r="AH531" s="476"/>
      <c r="AI531" s="476"/>
      <c r="AJ531" s="476"/>
    </row>
    <row r="532" spans="1:36" ht="12.75" customHeight="1">
      <c r="A532" s="476"/>
      <c r="B532" s="476"/>
      <c r="C532" s="476"/>
      <c r="D532" s="476"/>
      <c r="E532" s="476"/>
      <c r="F532" s="476"/>
      <c r="G532" s="476"/>
      <c r="H532" s="476"/>
      <c r="I532" s="476"/>
      <c r="J532" s="476"/>
      <c r="K532" s="476"/>
      <c r="L532" s="476"/>
      <c r="M532" s="476"/>
      <c r="N532" s="476"/>
      <c r="O532" s="476"/>
      <c r="P532" s="476"/>
      <c r="Q532" s="476"/>
      <c r="R532" s="476"/>
      <c r="S532" s="476"/>
      <c r="T532" s="476"/>
      <c r="U532" s="476"/>
      <c r="V532" s="476"/>
      <c r="W532" s="476"/>
      <c r="X532" s="476"/>
      <c r="Y532" s="476"/>
      <c r="Z532" s="476"/>
      <c r="AA532" s="476"/>
      <c r="AB532" s="476"/>
      <c r="AC532" s="476"/>
      <c r="AD532" s="476"/>
      <c r="AE532" s="476"/>
      <c r="AF532" s="476"/>
      <c r="AG532" s="476"/>
      <c r="AH532" s="476"/>
      <c r="AI532" s="476"/>
      <c r="AJ532" s="476"/>
    </row>
    <row r="533" spans="1:36" ht="12.75" customHeight="1">
      <c r="A533" s="476"/>
      <c r="B533" s="476"/>
      <c r="C533" s="476"/>
      <c r="D533" s="476"/>
      <c r="E533" s="476"/>
      <c r="F533" s="476"/>
      <c r="G533" s="476"/>
      <c r="H533" s="476"/>
      <c r="I533" s="476"/>
      <c r="J533" s="476"/>
      <c r="K533" s="476"/>
      <c r="L533" s="476"/>
      <c r="M533" s="476"/>
      <c r="N533" s="476"/>
      <c r="O533" s="476"/>
      <c r="P533" s="476"/>
      <c r="Q533" s="476"/>
      <c r="R533" s="476"/>
      <c r="S533" s="476"/>
      <c r="T533" s="476"/>
      <c r="U533" s="476"/>
      <c r="V533" s="476"/>
      <c r="W533" s="476"/>
      <c r="X533" s="476"/>
      <c r="Y533" s="476"/>
      <c r="Z533" s="476"/>
      <c r="AA533" s="476"/>
      <c r="AB533" s="476"/>
      <c r="AC533" s="476"/>
      <c r="AD533" s="476"/>
      <c r="AE533" s="476"/>
      <c r="AF533" s="476"/>
      <c r="AG533" s="476"/>
      <c r="AH533" s="476"/>
      <c r="AI533" s="476"/>
      <c r="AJ533" s="476"/>
    </row>
    <row r="534" spans="1:36" ht="12.75" customHeight="1">
      <c r="A534" s="476"/>
      <c r="B534" s="476"/>
      <c r="C534" s="476"/>
      <c r="D534" s="476"/>
      <c r="E534" s="476"/>
      <c r="F534" s="476"/>
      <c r="G534" s="476"/>
      <c r="H534" s="476"/>
      <c r="I534" s="476"/>
      <c r="J534" s="476"/>
      <c r="K534" s="476"/>
      <c r="L534" s="476"/>
      <c r="M534" s="476"/>
      <c r="N534" s="476"/>
      <c r="O534" s="476"/>
      <c r="P534" s="476"/>
      <c r="Q534" s="476"/>
      <c r="R534" s="476"/>
      <c r="S534" s="476"/>
      <c r="T534" s="476"/>
      <c r="U534" s="476"/>
      <c r="V534" s="476"/>
      <c r="W534" s="476"/>
      <c r="X534" s="476"/>
      <c r="Y534" s="476"/>
      <c r="Z534" s="476"/>
      <c r="AA534" s="476"/>
      <c r="AB534" s="476"/>
      <c r="AC534" s="476"/>
      <c r="AD534" s="476"/>
      <c r="AE534" s="476"/>
      <c r="AF534" s="476"/>
      <c r="AG534" s="476"/>
      <c r="AH534" s="476"/>
      <c r="AI534" s="476"/>
      <c r="AJ534" s="476"/>
    </row>
    <row r="535" spans="1:36" ht="12.75" customHeight="1">
      <c r="A535" s="476"/>
      <c r="B535" s="476"/>
      <c r="C535" s="476"/>
      <c r="D535" s="476"/>
      <c r="E535" s="476"/>
      <c r="F535" s="476"/>
      <c r="G535" s="476"/>
      <c r="H535" s="476"/>
      <c r="I535" s="476"/>
      <c r="J535" s="476"/>
      <c r="K535" s="476"/>
      <c r="L535" s="476"/>
      <c r="M535" s="476"/>
      <c r="N535" s="476"/>
      <c r="O535" s="476"/>
      <c r="P535" s="476"/>
      <c r="Q535" s="476"/>
      <c r="R535" s="476"/>
      <c r="S535" s="476"/>
      <c r="T535" s="476"/>
      <c r="U535" s="476"/>
      <c r="V535" s="476"/>
      <c r="W535" s="476"/>
      <c r="X535" s="476"/>
      <c r="Y535" s="476"/>
      <c r="Z535" s="476"/>
      <c r="AA535" s="476"/>
      <c r="AB535" s="476"/>
      <c r="AC535" s="476"/>
      <c r="AD535" s="476"/>
      <c r="AE535" s="476"/>
      <c r="AF535" s="476"/>
      <c r="AG535" s="476"/>
      <c r="AH535" s="476"/>
      <c r="AI535" s="476"/>
      <c r="AJ535" s="476"/>
    </row>
    <row r="536" spans="1:36" ht="12.75" customHeight="1">
      <c r="A536" s="476"/>
      <c r="B536" s="476"/>
      <c r="C536" s="476"/>
      <c r="D536" s="476"/>
      <c r="E536" s="476"/>
      <c r="F536" s="476"/>
      <c r="G536" s="476"/>
      <c r="H536" s="476"/>
      <c r="I536" s="476"/>
      <c r="J536" s="476"/>
      <c r="K536" s="476"/>
      <c r="L536" s="476"/>
      <c r="M536" s="476"/>
      <c r="N536" s="476"/>
      <c r="O536" s="476"/>
      <c r="P536" s="476"/>
      <c r="Q536" s="476"/>
      <c r="R536" s="476"/>
      <c r="S536" s="476"/>
      <c r="T536" s="476"/>
      <c r="U536" s="476"/>
      <c r="V536" s="476"/>
      <c r="W536" s="476"/>
      <c r="X536" s="476"/>
      <c r="Y536" s="476"/>
      <c r="Z536" s="476"/>
      <c r="AA536" s="476"/>
      <c r="AB536" s="476"/>
      <c r="AC536" s="476"/>
      <c r="AD536" s="476"/>
      <c r="AE536" s="476"/>
      <c r="AF536" s="476"/>
      <c r="AG536" s="476"/>
      <c r="AH536" s="476"/>
      <c r="AI536" s="476"/>
      <c r="AJ536" s="476"/>
    </row>
    <row r="537" spans="1:36" ht="12.75" customHeight="1">
      <c r="A537" s="476"/>
      <c r="B537" s="476"/>
      <c r="C537" s="476"/>
      <c r="D537" s="476"/>
      <c r="E537" s="476"/>
      <c r="F537" s="476"/>
      <c r="G537" s="476"/>
      <c r="H537" s="476"/>
      <c r="I537" s="476"/>
      <c r="J537" s="476"/>
      <c r="K537" s="476"/>
      <c r="L537" s="476"/>
      <c r="M537" s="476"/>
      <c r="N537" s="476"/>
      <c r="O537" s="476"/>
      <c r="P537" s="476"/>
      <c r="Q537" s="476"/>
      <c r="R537" s="476"/>
      <c r="S537" s="476"/>
      <c r="T537" s="476"/>
      <c r="U537" s="476"/>
      <c r="V537" s="476"/>
      <c r="W537" s="476"/>
      <c r="X537" s="476"/>
      <c r="Y537" s="476"/>
      <c r="Z537" s="476"/>
      <c r="AA537" s="476"/>
      <c r="AB537" s="476"/>
      <c r="AC537" s="476"/>
      <c r="AD537" s="476"/>
      <c r="AE537" s="476"/>
      <c r="AF537" s="476"/>
      <c r="AG537" s="476"/>
      <c r="AH537" s="476"/>
      <c r="AI537" s="476"/>
      <c r="AJ537" s="476"/>
    </row>
    <row r="538" spans="1:36" ht="12.75" customHeight="1">
      <c r="A538" s="476"/>
      <c r="B538" s="476"/>
      <c r="C538" s="476"/>
      <c r="D538" s="476"/>
      <c r="E538" s="476"/>
      <c r="F538" s="476"/>
      <c r="G538" s="476"/>
      <c r="H538" s="476"/>
      <c r="I538" s="476"/>
      <c r="J538" s="476"/>
      <c r="K538" s="476"/>
      <c r="L538" s="476"/>
      <c r="M538" s="476"/>
      <c r="N538" s="476"/>
      <c r="O538" s="476"/>
      <c r="P538" s="476"/>
      <c r="Q538" s="476"/>
      <c r="R538" s="476"/>
      <c r="S538" s="476"/>
      <c r="T538" s="476"/>
      <c r="U538" s="476"/>
      <c r="V538" s="476"/>
      <c r="W538" s="476"/>
      <c r="X538" s="476"/>
      <c r="Y538" s="476"/>
      <c r="Z538" s="476"/>
      <c r="AA538" s="476"/>
      <c r="AB538" s="476"/>
      <c r="AC538" s="476"/>
      <c r="AD538" s="476"/>
      <c r="AE538" s="476"/>
      <c r="AF538" s="476"/>
      <c r="AG538" s="476"/>
      <c r="AH538" s="476"/>
      <c r="AI538" s="476"/>
      <c r="AJ538" s="476"/>
    </row>
    <row r="539" spans="1:36" ht="12.75" customHeight="1">
      <c r="A539" s="476"/>
      <c r="B539" s="476"/>
      <c r="C539" s="476"/>
      <c r="D539" s="476"/>
      <c r="E539" s="476"/>
      <c r="F539" s="476"/>
      <c r="G539" s="476"/>
      <c r="H539" s="476"/>
      <c r="I539" s="476"/>
      <c r="J539" s="476"/>
      <c r="K539" s="476"/>
      <c r="L539" s="476"/>
      <c r="M539" s="476"/>
      <c r="N539" s="476"/>
      <c r="O539" s="476"/>
      <c r="P539" s="476"/>
      <c r="Q539" s="476"/>
      <c r="R539" s="476"/>
      <c r="S539" s="476"/>
      <c r="T539" s="476"/>
      <c r="U539" s="476"/>
      <c r="V539" s="476"/>
      <c r="W539" s="476"/>
      <c r="X539" s="476"/>
      <c r="Y539" s="476"/>
      <c r="Z539" s="476"/>
      <c r="AA539" s="476"/>
      <c r="AB539" s="476"/>
      <c r="AC539" s="476"/>
      <c r="AD539" s="476"/>
      <c r="AE539" s="476"/>
      <c r="AF539" s="476"/>
      <c r="AG539" s="476"/>
      <c r="AH539" s="476"/>
      <c r="AI539" s="476"/>
      <c r="AJ539" s="476"/>
    </row>
    <row r="540" spans="1:36" ht="12.75" customHeight="1">
      <c r="A540" s="476"/>
      <c r="B540" s="476"/>
      <c r="C540" s="476"/>
      <c r="D540" s="476"/>
      <c r="E540" s="476"/>
      <c r="F540" s="476"/>
      <c r="G540" s="476"/>
      <c r="H540" s="476"/>
      <c r="I540" s="476"/>
      <c r="J540" s="476"/>
      <c r="K540" s="476"/>
      <c r="L540" s="476"/>
      <c r="M540" s="476"/>
      <c r="N540" s="476"/>
      <c r="O540" s="476"/>
      <c r="P540" s="476"/>
      <c r="Q540" s="476"/>
      <c r="R540" s="476"/>
      <c r="S540" s="476"/>
      <c r="T540" s="476"/>
      <c r="U540" s="476"/>
      <c r="V540" s="476"/>
      <c r="W540" s="476"/>
      <c r="X540" s="476"/>
      <c r="Y540" s="476"/>
      <c r="Z540" s="476"/>
      <c r="AA540" s="476"/>
      <c r="AB540" s="476"/>
      <c r="AC540" s="476"/>
      <c r="AD540" s="476"/>
      <c r="AE540" s="476"/>
      <c r="AF540" s="476"/>
      <c r="AG540" s="476"/>
      <c r="AH540" s="476"/>
      <c r="AI540" s="476"/>
      <c r="AJ540" s="476"/>
    </row>
    <row r="541" spans="1:36" ht="12.75" customHeight="1">
      <c r="A541" s="476"/>
      <c r="B541" s="476"/>
      <c r="C541" s="476"/>
      <c r="D541" s="476"/>
      <c r="E541" s="476"/>
      <c r="F541" s="476"/>
      <c r="G541" s="476"/>
      <c r="H541" s="476"/>
      <c r="I541" s="476"/>
      <c r="J541" s="476"/>
      <c r="K541" s="476"/>
      <c r="L541" s="476"/>
      <c r="M541" s="476"/>
      <c r="N541" s="476"/>
      <c r="O541" s="476"/>
      <c r="P541" s="476"/>
      <c r="Q541" s="476"/>
      <c r="R541" s="476"/>
      <c r="S541" s="476"/>
      <c r="T541" s="476"/>
      <c r="U541" s="476"/>
      <c r="V541" s="476"/>
      <c r="W541" s="476"/>
      <c r="X541" s="476"/>
      <c r="Y541" s="476"/>
      <c r="Z541" s="476"/>
      <c r="AA541" s="476"/>
      <c r="AB541" s="476"/>
      <c r="AC541" s="476"/>
      <c r="AD541" s="476"/>
      <c r="AE541" s="476"/>
      <c r="AF541" s="476"/>
      <c r="AG541" s="476"/>
      <c r="AH541" s="476"/>
      <c r="AI541" s="476"/>
      <c r="AJ541" s="476"/>
    </row>
    <row r="542" spans="1:36" ht="12.75" customHeight="1">
      <c r="A542" s="476"/>
      <c r="B542" s="476"/>
      <c r="C542" s="476"/>
      <c r="D542" s="476"/>
      <c r="E542" s="476"/>
      <c r="F542" s="476"/>
      <c r="G542" s="476"/>
      <c r="H542" s="476"/>
      <c r="I542" s="476"/>
      <c r="J542" s="476"/>
      <c r="K542" s="476"/>
      <c r="L542" s="476"/>
      <c r="M542" s="476"/>
      <c r="N542" s="476"/>
      <c r="O542" s="476"/>
      <c r="P542" s="476"/>
      <c r="Q542" s="476"/>
      <c r="R542" s="476"/>
      <c r="S542" s="476"/>
      <c r="T542" s="476"/>
      <c r="U542" s="476"/>
      <c r="V542" s="476"/>
      <c r="W542" s="476"/>
      <c r="X542" s="476"/>
      <c r="Y542" s="476"/>
      <c r="Z542" s="476"/>
      <c r="AA542" s="476"/>
      <c r="AB542" s="476"/>
      <c r="AC542" s="476"/>
      <c r="AD542" s="476"/>
      <c r="AE542" s="476"/>
      <c r="AF542" s="476"/>
      <c r="AG542" s="476"/>
      <c r="AH542" s="476"/>
      <c r="AI542" s="476"/>
      <c r="AJ542" s="476"/>
    </row>
    <row r="543" spans="1:36" ht="12.75" customHeight="1">
      <c r="A543" s="476"/>
      <c r="B543" s="476"/>
      <c r="C543" s="476"/>
      <c r="D543" s="476"/>
      <c r="E543" s="476"/>
      <c r="F543" s="476"/>
      <c r="G543" s="476"/>
      <c r="H543" s="476"/>
      <c r="I543" s="476"/>
      <c r="J543" s="476"/>
      <c r="K543" s="476"/>
      <c r="L543" s="476"/>
      <c r="M543" s="476"/>
      <c r="N543" s="476"/>
      <c r="O543" s="476"/>
      <c r="P543" s="476"/>
      <c r="Q543" s="476"/>
      <c r="R543" s="476"/>
      <c r="S543" s="476"/>
      <c r="T543" s="476"/>
      <c r="U543" s="476"/>
      <c r="V543" s="476"/>
      <c r="W543" s="476"/>
      <c r="X543" s="476"/>
      <c r="Y543" s="476"/>
      <c r="Z543" s="476"/>
      <c r="AA543" s="476"/>
      <c r="AB543" s="476"/>
      <c r="AC543" s="476"/>
      <c r="AD543" s="476"/>
      <c r="AE543" s="476"/>
      <c r="AF543" s="476"/>
      <c r="AG543" s="476"/>
      <c r="AH543" s="476"/>
      <c r="AI543" s="476"/>
      <c r="AJ543" s="476"/>
    </row>
    <row r="544" spans="1:36" ht="12.75" customHeight="1">
      <c r="A544" s="476"/>
      <c r="B544" s="476"/>
      <c r="C544" s="476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6"/>
      <c r="Q544" s="476"/>
      <c r="R544" s="476"/>
      <c r="S544" s="476"/>
      <c r="T544" s="476"/>
      <c r="U544" s="476"/>
      <c r="V544" s="476"/>
      <c r="W544" s="476"/>
      <c r="X544" s="476"/>
      <c r="Y544" s="476"/>
      <c r="Z544" s="476"/>
      <c r="AA544" s="476"/>
      <c r="AB544" s="476"/>
      <c r="AC544" s="476"/>
      <c r="AD544" s="476"/>
      <c r="AE544" s="476"/>
      <c r="AF544" s="476"/>
      <c r="AG544" s="476"/>
      <c r="AH544" s="476"/>
      <c r="AI544" s="476"/>
      <c r="AJ544" s="476"/>
    </row>
    <row r="545" spans="1:36" ht="12.75" customHeight="1">
      <c r="A545" s="476"/>
      <c r="B545" s="476"/>
      <c r="C545" s="476"/>
      <c r="D545" s="476"/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6"/>
      <c r="Q545" s="476"/>
      <c r="R545" s="476"/>
      <c r="S545" s="476"/>
      <c r="T545" s="476"/>
      <c r="U545" s="476"/>
      <c r="V545" s="476"/>
      <c r="W545" s="476"/>
      <c r="X545" s="476"/>
      <c r="Y545" s="476"/>
      <c r="Z545" s="476"/>
      <c r="AA545" s="476"/>
      <c r="AB545" s="476"/>
      <c r="AC545" s="476"/>
      <c r="AD545" s="476"/>
      <c r="AE545" s="476"/>
      <c r="AF545" s="476"/>
      <c r="AG545" s="476"/>
      <c r="AH545" s="476"/>
      <c r="AI545" s="476"/>
      <c r="AJ545" s="476"/>
    </row>
    <row r="546" spans="1:36" ht="12.75" customHeight="1">
      <c r="A546" s="476"/>
      <c r="B546" s="476"/>
      <c r="C546" s="476"/>
      <c r="D546" s="476"/>
      <c r="E546" s="476"/>
      <c r="F546" s="476"/>
      <c r="G546" s="476"/>
      <c r="H546" s="476"/>
      <c r="I546" s="476"/>
      <c r="J546" s="476"/>
      <c r="K546" s="476"/>
      <c r="L546" s="476"/>
      <c r="M546" s="476"/>
      <c r="N546" s="476"/>
      <c r="O546" s="476"/>
      <c r="P546" s="476"/>
      <c r="Q546" s="476"/>
      <c r="R546" s="476"/>
      <c r="S546" s="476"/>
      <c r="T546" s="476"/>
      <c r="U546" s="476"/>
      <c r="V546" s="476"/>
      <c r="W546" s="476"/>
      <c r="X546" s="476"/>
      <c r="Y546" s="476"/>
      <c r="Z546" s="476"/>
      <c r="AA546" s="476"/>
      <c r="AB546" s="476"/>
      <c r="AC546" s="476"/>
      <c r="AD546" s="476"/>
      <c r="AE546" s="476"/>
      <c r="AF546" s="476"/>
      <c r="AG546" s="476"/>
      <c r="AH546" s="476"/>
      <c r="AI546" s="476"/>
      <c r="AJ546" s="476"/>
    </row>
    <row r="547" spans="1:36" ht="12.75" customHeight="1">
      <c r="A547" s="476"/>
      <c r="B547" s="476"/>
      <c r="C547" s="476"/>
      <c r="D547" s="476"/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6"/>
      <c r="Q547" s="476"/>
      <c r="R547" s="476"/>
      <c r="S547" s="476"/>
      <c r="T547" s="476"/>
      <c r="U547" s="476"/>
      <c r="V547" s="476"/>
      <c r="W547" s="476"/>
      <c r="X547" s="476"/>
      <c r="Y547" s="476"/>
      <c r="Z547" s="476"/>
      <c r="AA547" s="476"/>
      <c r="AB547" s="476"/>
      <c r="AC547" s="476"/>
      <c r="AD547" s="476"/>
      <c r="AE547" s="476"/>
      <c r="AF547" s="476"/>
      <c r="AG547" s="476"/>
      <c r="AH547" s="476"/>
      <c r="AI547" s="476"/>
      <c r="AJ547" s="476"/>
    </row>
    <row r="548" spans="1:36" ht="12.75" customHeight="1">
      <c r="A548" s="476"/>
      <c r="B548" s="476"/>
      <c r="C548" s="476"/>
      <c r="D548" s="476"/>
      <c r="E548" s="476"/>
      <c r="F548" s="476"/>
      <c r="G548" s="476"/>
      <c r="H548" s="476"/>
      <c r="I548" s="476"/>
      <c r="J548" s="476"/>
      <c r="K548" s="476"/>
      <c r="L548" s="476"/>
      <c r="M548" s="476"/>
      <c r="N548" s="476"/>
      <c r="O548" s="476"/>
      <c r="P548" s="476"/>
      <c r="Q548" s="476"/>
      <c r="R548" s="476"/>
      <c r="S548" s="476"/>
      <c r="T548" s="476"/>
      <c r="U548" s="476"/>
      <c r="V548" s="476"/>
      <c r="W548" s="476"/>
      <c r="X548" s="476"/>
      <c r="Y548" s="476"/>
      <c r="Z548" s="476"/>
      <c r="AA548" s="476"/>
      <c r="AB548" s="476"/>
      <c r="AC548" s="476"/>
      <c r="AD548" s="476"/>
      <c r="AE548" s="476"/>
      <c r="AF548" s="476"/>
      <c r="AG548" s="476"/>
      <c r="AH548" s="476"/>
      <c r="AI548" s="476"/>
      <c r="AJ548" s="476"/>
    </row>
    <row r="549" spans="1:36" ht="12.75" customHeight="1">
      <c r="A549" s="476"/>
      <c r="B549" s="476"/>
      <c r="C549" s="476"/>
      <c r="D549" s="476"/>
      <c r="E549" s="476"/>
      <c r="F549" s="476"/>
      <c r="G549" s="476"/>
      <c r="H549" s="476"/>
      <c r="I549" s="476"/>
      <c r="J549" s="476"/>
      <c r="K549" s="476"/>
      <c r="L549" s="476"/>
      <c r="M549" s="476"/>
      <c r="N549" s="476"/>
      <c r="O549" s="476"/>
      <c r="P549" s="476"/>
      <c r="Q549" s="476"/>
      <c r="R549" s="476"/>
      <c r="S549" s="476"/>
      <c r="T549" s="476"/>
      <c r="U549" s="476"/>
      <c r="V549" s="476"/>
      <c r="W549" s="476"/>
      <c r="X549" s="476"/>
      <c r="Y549" s="476"/>
      <c r="Z549" s="476"/>
      <c r="AA549" s="476"/>
      <c r="AB549" s="476"/>
      <c r="AC549" s="476"/>
      <c r="AD549" s="476"/>
      <c r="AE549" s="476"/>
      <c r="AF549" s="476"/>
      <c r="AG549" s="476"/>
      <c r="AH549" s="476"/>
      <c r="AI549" s="476"/>
      <c r="AJ549" s="476"/>
    </row>
    <row r="550" spans="1:36" ht="12.75" customHeight="1">
      <c r="A550" s="476"/>
      <c r="B550" s="476"/>
      <c r="C550" s="476"/>
      <c r="D550" s="476"/>
      <c r="E550" s="476"/>
      <c r="F550" s="476"/>
      <c r="G550" s="476"/>
      <c r="H550" s="476"/>
      <c r="I550" s="476"/>
      <c r="J550" s="476"/>
      <c r="K550" s="476"/>
      <c r="L550" s="476"/>
      <c r="M550" s="476"/>
      <c r="N550" s="476"/>
      <c r="O550" s="476"/>
      <c r="P550" s="476"/>
      <c r="Q550" s="476"/>
      <c r="R550" s="476"/>
      <c r="S550" s="476"/>
      <c r="T550" s="476"/>
      <c r="U550" s="476"/>
      <c r="V550" s="476"/>
      <c r="W550" s="476"/>
      <c r="X550" s="476"/>
      <c r="Y550" s="476"/>
      <c r="Z550" s="476"/>
      <c r="AA550" s="476"/>
      <c r="AB550" s="476"/>
      <c r="AC550" s="476"/>
      <c r="AD550" s="476"/>
      <c r="AE550" s="476"/>
      <c r="AF550" s="476"/>
      <c r="AG550" s="476"/>
      <c r="AH550" s="476"/>
      <c r="AI550" s="476"/>
      <c r="AJ550" s="476"/>
    </row>
    <row r="551" spans="1:36" ht="12.75" customHeight="1">
      <c r="A551" s="476"/>
      <c r="B551" s="476"/>
      <c r="C551" s="476"/>
      <c r="D551" s="476"/>
      <c r="E551" s="476"/>
      <c r="F551" s="476"/>
      <c r="G551" s="476"/>
      <c r="H551" s="476"/>
      <c r="I551" s="476"/>
      <c r="J551" s="476"/>
      <c r="K551" s="476"/>
      <c r="L551" s="476"/>
      <c r="M551" s="476"/>
      <c r="N551" s="476"/>
      <c r="O551" s="476"/>
      <c r="P551" s="476"/>
      <c r="Q551" s="476"/>
      <c r="R551" s="476"/>
      <c r="S551" s="476"/>
      <c r="T551" s="476"/>
      <c r="U551" s="476"/>
      <c r="V551" s="476"/>
      <c r="W551" s="476"/>
      <c r="X551" s="476"/>
      <c r="Y551" s="476"/>
      <c r="Z551" s="476"/>
      <c r="AA551" s="476"/>
      <c r="AB551" s="476"/>
      <c r="AC551" s="476"/>
      <c r="AD551" s="476"/>
      <c r="AE551" s="476"/>
      <c r="AF551" s="476"/>
      <c r="AG551" s="476"/>
      <c r="AH551" s="476"/>
      <c r="AI551" s="476"/>
      <c r="AJ551" s="476"/>
    </row>
    <row r="552" spans="1:36" ht="12.75" customHeight="1">
      <c r="A552" s="476"/>
      <c r="B552" s="476"/>
      <c r="C552" s="476"/>
      <c r="D552" s="476"/>
      <c r="E552" s="476"/>
      <c r="F552" s="476"/>
      <c r="G552" s="476"/>
      <c r="H552" s="476"/>
      <c r="I552" s="476"/>
      <c r="J552" s="476"/>
      <c r="K552" s="476"/>
      <c r="L552" s="476"/>
      <c r="M552" s="476"/>
      <c r="N552" s="476"/>
      <c r="O552" s="476"/>
      <c r="P552" s="476"/>
      <c r="Q552" s="476"/>
      <c r="R552" s="476"/>
      <c r="S552" s="476"/>
      <c r="T552" s="476"/>
      <c r="U552" s="476"/>
      <c r="V552" s="476"/>
      <c r="W552" s="476"/>
      <c r="X552" s="476"/>
      <c r="Y552" s="476"/>
      <c r="Z552" s="476"/>
      <c r="AA552" s="476"/>
      <c r="AB552" s="476"/>
      <c r="AC552" s="476"/>
      <c r="AD552" s="476"/>
      <c r="AE552" s="476"/>
      <c r="AF552" s="476"/>
      <c r="AG552" s="476"/>
      <c r="AH552" s="476"/>
      <c r="AI552" s="476"/>
      <c r="AJ552" s="476"/>
    </row>
    <row r="553" spans="1:36" ht="12.75" customHeight="1">
      <c r="A553" s="476"/>
      <c r="B553" s="476"/>
      <c r="C553" s="476"/>
      <c r="D553" s="476"/>
      <c r="E553" s="476"/>
      <c r="F553" s="476"/>
      <c r="G553" s="476"/>
      <c r="H553" s="476"/>
      <c r="I553" s="476"/>
      <c r="J553" s="476"/>
      <c r="K553" s="476"/>
      <c r="L553" s="476"/>
      <c r="M553" s="476"/>
      <c r="N553" s="476"/>
      <c r="O553" s="476"/>
      <c r="P553" s="476"/>
      <c r="Q553" s="476"/>
      <c r="R553" s="476"/>
      <c r="S553" s="476"/>
      <c r="T553" s="476"/>
      <c r="U553" s="476"/>
      <c r="V553" s="476"/>
      <c r="W553" s="476"/>
      <c r="X553" s="476"/>
      <c r="Y553" s="476"/>
      <c r="Z553" s="476"/>
      <c r="AA553" s="476"/>
      <c r="AB553" s="476"/>
      <c r="AC553" s="476"/>
      <c r="AD553" s="476"/>
      <c r="AE553" s="476"/>
      <c r="AF553" s="476"/>
      <c r="AG553" s="476"/>
      <c r="AH553" s="476"/>
      <c r="AI553" s="476"/>
      <c r="AJ553" s="476"/>
    </row>
    <row r="554" spans="1:36" ht="12.75" customHeight="1">
      <c r="A554" s="476"/>
      <c r="B554" s="476"/>
      <c r="C554" s="476"/>
      <c r="D554" s="476"/>
      <c r="E554" s="476"/>
      <c r="F554" s="476"/>
      <c r="G554" s="476"/>
      <c r="H554" s="476"/>
      <c r="I554" s="476"/>
      <c r="J554" s="476"/>
      <c r="K554" s="476"/>
      <c r="L554" s="476"/>
      <c r="M554" s="476"/>
      <c r="N554" s="476"/>
      <c r="O554" s="476"/>
      <c r="P554" s="476"/>
      <c r="Q554" s="476"/>
      <c r="R554" s="476"/>
      <c r="S554" s="476"/>
      <c r="T554" s="476"/>
      <c r="U554" s="476"/>
      <c r="V554" s="476"/>
      <c r="W554" s="476"/>
      <c r="X554" s="476"/>
      <c r="Y554" s="476"/>
      <c r="Z554" s="476"/>
      <c r="AA554" s="476"/>
      <c r="AB554" s="476"/>
      <c r="AC554" s="476"/>
      <c r="AD554" s="476"/>
      <c r="AE554" s="476"/>
      <c r="AF554" s="476"/>
      <c r="AG554" s="476"/>
      <c r="AH554" s="476"/>
      <c r="AI554" s="476"/>
      <c r="AJ554" s="476"/>
    </row>
    <row r="555" spans="1:36" ht="12.75" customHeight="1">
      <c r="A555" s="476"/>
      <c r="B555" s="476"/>
      <c r="C555" s="476"/>
      <c r="D555" s="476"/>
      <c r="E555" s="476"/>
      <c r="F555" s="476"/>
      <c r="G555" s="476"/>
      <c r="H555" s="476"/>
      <c r="I555" s="476"/>
      <c r="J555" s="476"/>
      <c r="K555" s="476"/>
      <c r="L555" s="476"/>
      <c r="M555" s="476"/>
      <c r="N555" s="476"/>
      <c r="O555" s="476"/>
      <c r="P555" s="476"/>
      <c r="Q555" s="476"/>
      <c r="R555" s="476"/>
      <c r="S555" s="476"/>
      <c r="T555" s="476"/>
      <c r="U555" s="476"/>
      <c r="V555" s="476"/>
      <c r="W555" s="476"/>
      <c r="X555" s="476"/>
      <c r="Y555" s="476"/>
      <c r="Z555" s="476"/>
      <c r="AA555" s="476"/>
      <c r="AB555" s="476"/>
      <c r="AC555" s="476"/>
      <c r="AD555" s="476"/>
      <c r="AE555" s="476"/>
      <c r="AF555" s="476"/>
      <c r="AG555" s="476"/>
      <c r="AH555" s="476"/>
      <c r="AI555" s="476"/>
      <c r="AJ555" s="476"/>
    </row>
    <row r="556" spans="1:36" ht="12.75" customHeight="1">
      <c r="A556" s="476"/>
      <c r="B556" s="476"/>
      <c r="C556" s="476"/>
      <c r="D556" s="476"/>
      <c r="E556" s="476"/>
      <c r="F556" s="476"/>
      <c r="G556" s="476"/>
      <c r="H556" s="476"/>
      <c r="I556" s="476"/>
      <c r="J556" s="476"/>
      <c r="K556" s="476"/>
      <c r="L556" s="476"/>
      <c r="M556" s="476"/>
      <c r="N556" s="476"/>
      <c r="O556" s="476"/>
      <c r="P556" s="476"/>
      <c r="Q556" s="476"/>
      <c r="R556" s="476"/>
      <c r="S556" s="476"/>
      <c r="T556" s="476"/>
      <c r="U556" s="476"/>
      <c r="V556" s="476"/>
      <c r="W556" s="476"/>
      <c r="X556" s="476"/>
      <c r="Y556" s="476"/>
      <c r="Z556" s="476"/>
      <c r="AA556" s="476"/>
      <c r="AB556" s="476"/>
      <c r="AC556" s="476"/>
      <c r="AD556" s="476"/>
      <c r="AE556" s="476"/>
      <c r="AF556" s="476"/>
      <c r="AG556" s="476"/>
      <c r="AH556" s="476"/>
      <c r="AI556" s="476"/>
      <c r="AJ556" s="476"/>
    </row>
    <row r="557" spans="1:36" ht="12.75" customHeight="1">
      <c r="A557" s="476"/>
      <c r="B557" s="476"/>
      <c r="C557" s="476"/>
      <c r="D557" s="476"/>
      <c r="E557" s="476"/>
      <c r="F557" s="476"/>
      <c r="G557" s="476"/>
      <c r="H557" s="476"/>
      <c r="I557" s="476"/>
      <c r="J557" s="476"/>
      <c r="K557" s="476"/>
      <c r="L557" s="476"/>
      <c r="M557" s="476"/>
      <c r="N557" s="476"/>
      <c r="O557" s="476"/>
      <c r="P557" s="476"/>
      <c r="Q557" s="476"/>
      <c r="R557" s="476"/>
      <c r="S557" s="476"/>
      <c r="T557" s="476"/>
      <c r="U557" s="476"/>
      <c r="V557" s="476"/>
      <c r="W557" s="476"/>
      <c r="X557" s="476"/>
      <c r="Y557" s="476"/>
      <c r="Z557" s="476"/>
      <c r="AA557" s="476"/>
      <c r="AB557" s="476"/>
      <c r="AC557" s="476"/>
      <c r="AD557" s="476"/>
      <c r="AE557" s="476"/>
      <c r="AF557" s="476"/>
      <c r="AG557" s="476"/>
      <c r="AH557" s="476"/>
      <c r="AI557" s="476"/>
      <c r="AJ557" s="476"/>
    </row>
    <row r="558" spans="1:36" ht="12.75" customHeight="1">
      <c r="A558" s="476"/>
      <c r="B558" s="476"/>
      <c r="C558" s="476"/>
      <c r="D558" s="476"/>
      <c r="E558" s="476"/>
      <c r="F558" s="476"/>
      <c r="G558" s="476"/>
      <c r="H558" s="476"/>
      <c r="I558" s="476"/>
      <c r="J558" s="476"/>
      <c r="K558" s="476"/>
      <c r="L558" s="476"/>
      <c r="M558" s="476"/>
      <c r="N558" s="476"/>
      <c r="O558" s="476"/>
      <c r="P558" s="476"/>
      <c r="Q558" s="476"/>
      <c r="R558" s="476"/>
      <c r="S558" s="476"/>
      <c r="T558" s="476"/>
      <c r="U558" s="476"/>
      <c r="V558" s="476"/>
      <c r="W558" s="476"/>
      <c r="X558" s="476"/>
      <c r="Y558" s="476"/>
      <c r="Z558" s="476"/>
      <c r="AA558" s="476"/>
      <c r="AB558" s="476"/>
      <c r="AC558" s="476"/>
      <c r="AD558" s="476"/>
      <c r="AE558" s="476"/>
      <c r="AF558" s="476"/>
      <c r="AG558" s="476"/>
      <c r="AH558" s="476"/>
      <c r="AI558" s="476"/>
      <c r="AJ558" s="476"/>
    </row>
    <row r="559" spans="1:36" ht="12.75" customHeight="1">
      <c r="A559" s="476"/>
      <c r="B559" s="476"/>
      <c r="C559" s="476"/>
      <c r="D559" s="476"/>
      <c r="E559" s="476"/>
      <c r="F559" s="476"/>
      <c r="G559" s="476"/>
      <c r="H559" s="476"/>
      <c r="I559" s="476"/>
      <c r="J559" s="476"/>
      <c r="K559" s="476"/>
      <c r="L559" s="476"/>
      <c r="M559" s="476"/>
      <c r="N559" s="476"/>
      <c r="O559" s="476"/>
      <c r="P559" s="476"/>
      <c r="Q559" s="476"/>
      <c r="R559" s="476"/>
      <c r="S559" s="476"/>
      <c r="T559" s="476"/>
      <c r="U559" s="476"/>
      <c r="V559" s="476"/>
      <c r="W559" s="476"/>
      <c r="X559" s="476"/>
      <c r="Y559" s="476"/>
      <c r="Z559" s="476"/>
      <c r="AA559" s="476"/>
      <c r="AB559" s="476"/>
      <c r="AC559" s="476"/>
      <c r="AD559" s="476"/>
      <c r="AE559" s="476"/>
      <c r="AF559" s="476"/>
      <c r="AG559" s="476"/>
      <c r="AH559" s="476"/>
      <c r="AI559" s="476"/>
      <c r="AJ559" s="476"/>
    </row>
    <row r="560" spans="1:36" ht="12.75" customHeight="1">
      <c r="A560" s="476"/>
      <c r="B560" s="476"/>
      <c r="C560" s="476"/>
      <c r="D560" s="476"/>
      <c r="E560" s="476"/>
      <c r="F560" s="476"/>
      <c r="G560" s="476"/>
      <c r="H560" s="476"/>
      <c r="I560" s="476"/>
      <c r="J560" s="476"/>
      <c r="K560" s="476"/>
      <c r="L560" s="476"/>
      <c r="M560" s="476"/>
      <c r="N560" s="476"/>
      <c r="O560" s="476"/>
      <c r="P560" s="476"/>
      <c r="Q560" s="476"/>
      <c r="R560" s="476"/>
      <c r="S560" s="476"/>
      <c r="T560" s="476"/>
      <c r="U560" s="476"/>
      <c r="V560" s="476"/>
      <c r="W560" s="476"/>
      <c r="X560" s="476"/>
      <c r="Y560" s="476"/>
      <c r="Z560" s="476"/>
      <c r="AA560" s="476"/>
      <c r="AB560" s="476"/>
      <c r="AC560" s="476"/>
      <c r="AD560" s="476"/>
      <c r="AE560" s="476"/>
      <c r="AF560" s="476"/>
      <c r="AG560" s="476"/>
      <c r="AH560" s="476"/>
      <c r="AI560" s="476"/>
      <c r="AJ560" s="476"/>
    </row>
    <row r="561" spans="1:36" ht="12.75" customHeight="1">
      <c r="A561" s="476"/>
      <c r="B561" s="476"/>
      <c r="C561" s="476"/>
      <c r="D561" s="476"/>
      <c r="E561" s="476"/>
      <c r="F561" s="476"/>
      <c r="G561" s="476"/>
      <c r="H561" s="476"/>
      <c r="I561" s="476"/>
      <c r="J561" s="476"/>
      <c r="K561" s="476"/>
      <c r="L561" s="476"/>
      <c r="M561" s="476"/>
      <c r="N561" s="476"/>
      <c r="O561" s="476"/>
      <c r="P561" s="476"/>
      <c r="Q561" s="476"/>
      <c r="R561" s="476"/>
      <c r="S561" s="476"/>
      <c r="T561" s="476"/>
      <c r="U561" s="476"/>
      <c r="V561" s="476"/>
      <c r="W561" s="476"/>
      <c r="X561" s="476"/>
      <c r="Y561" s="476"/>
      <c r="Z561" s="476"/>
      <c r="AA561" s="476"/>
      <c r="AB561" s="476"/>
      <c r="AC561" s="476"/>
      <c r="AD561" s="476"/>
      <c r="AE561" s="476"/>
      <c r="AF561" s="476"/>
      <c r="AG561" s="476"/>
      <c r="AH561" s="476"/>
      <c r="AI561" s="476"/>
      <c r="AJ561" s="476"/>
    </row>
    <row r="562" spans="1:36" ht="12.75" customHeight="1">
      <c r="A562" s="476"/>
      <c r="B562" s="476"/>
      <c r="C562" s="476"/>
      <c r="D562" s="476"/>
      <c r="E562" s="476"/>
      <c r="F562" s="476"/>
      <c r="G562" s="476"/>
      <c r="H562" s="476"/>
      <c r="I562" s="476"/>
      <c r="J562" s="476"/>
      <c r="K562" s="476"/>
      <c r="L562" s="476"/>
      <c r="M562" s="476"/>
      <c r="N562" s="476"/>
      <c r="O562" s="476"/>
      <c r="P562" s="476"/>
      <c r="Q562" s="476"/>
      <c r="R562" s="476"/>
      <c r="S562" s="476"/>
      <c r="T562" s="476"/>
      <c r="U562" s="476"/>
      <c r="V562" s="476"/>
      <c r="W562" s="476"/>
      <c r="X562" s="476"/>
      <c r="Y562" s="476"/>
      <c r="Z562" s="476"/>
      <c r="AA562" s="476"/>
      <c r="AB562" s="476"/>
      <c r="AC562" s="476"/>
      <c r="AD562" s="476"/>
      <c r="AE562" s="476"/>
      <c r="AF562" s="476"/>
      <c r="AG562" s="476"/>
      <c r="AH562" s="476"/>
      <c r="AI562" s="476"/>
      <c r="AJ562" s="476"/>
    </row>
    <row r="563" spans="1:36" ht="12.75" customHeight="1">
      <c r="A563" s="476"/>
      <c r="B563" s="476"/>
      <c r="C563" s="476"/>
      <c r="D563" s="476"/>
      <c r="E563" s="476"/>
      <c r="F563" s="476"/>
      <c r="G563" s="476"/>
      <c r="H563" s="476"/>
      <c r="I563" s="476"/>
      <c r="J563" s="476"/>
      <c r="K563" s="476"/>
      <c r="L563" s="476"/>
      <c r="M563" s="476"/>
      <c r="N563" s="476"/>
      <c r="O563" s="476"/>
      <c r="P563" s="476"/>
      <c r="Q563" s="476"/>
      <c r="R563" s="476"/>
      <c r="S563" s="476"/>
      <c r="T563" s="476"/>
      <c r="U563" s="476"/>
      <c r="V563" s="476"/>
      <c r="W563" s="476"/>
      <c r="X563" s="476"/>
      <c r="Y563" s="476"/>
      <c r="Z563" s="476"/>
      <c r="AA563" s="476"/>
      <c r="AB563" s="476"/>
      <c r="AC563" s="476"/>
      <c r="AD563" s="476"/>
      <c r="AE563" s="476"/>
      <c r="AF563" s="476"/>
      <c r="AG563" s="476"/>
      <c r="AH563" s="476"/>
      <c r="AI563" s="476"/>
      <c r="AJ563" s="476"/>
    </row>
    <row r="564" spans="1:36" ht="12.75" customHeight="1">
      <c r="A564" s="476"/>
      <c r="B564" s="476"/>
      <c r="C564" s="476"/>
      <c r="D564" s="476"/>
      <c r="E564" s="476"/>
      <c r="F564" s="476"/>
      <c r="G564" s="476"/>
      <c r="H564" s="476"/>
      <c r="I564" s="476"/>
      <c r="J564" s="476"/>
      <c r="K564" s="476"/>
      <c r="L564" s="476"/>
      <c r="M564" s="476"/>
      <c r="N564" s="476"/>
      <c r="O564" s="476"/>
      <c r="P564" s="476"/>
      <c r="Q564" s="476"/>
      <c r="R564" s="476"/>
      <c r="S564" s="476"/>
      <c r="T564" s="476"/>
      <c r="U564" s="476"/>
      <c r="V564" s="476"/>
      <c r="W564" s="476"/>
      <c r="X564" s="476"/>
      <c r="Y564" s="476"/>
      <c r="Z564" s="476"/>
      <c r="AA564" s="476"/>
      <c r="AB564" s="476"/>
      <c r="AC564" s="476"/>
      <c r="AD564" s="476"/>
      <c r="AE564" s="476"/>
      <c r="AF564" s="476"/>
      <c r="AG564" s="476"/>
      <c r="AH564" s="476"/>
      <c r="AI564" s="476"/>
      <c r="AJ564" s="476"/>
    </row>
    <row r="565" spans="1:36" ht="12.75" customHeight="1">
      <c r="A565" s="476"/>
      <c r="B565" s="476"/>
      <c r="C565" s="476"/>
      <c r="D565" s="476"/>
      <c r="E565" s="476"/>
      <c r="F565" s="476"/>
      <c r="G565" s="476"/>
      <c r="H565" s="476"/>
      <c r="I565" s="476"/>
      <c r="J565" s="476"/>
      <c r="K565" s="476"/>
      <c r="L565" s="476"/>
      <c r="M565" s="476"/>
      <c r="N565" s="476"/>
      <c r="O565" s="476"/>
      <c r="P565" s="476"/>
      <c r="Q565" s="476"/>
      <c r="R565" s="476"/>
      <c r="S565" s="476"/>
      <c r="T565" s="476"/>
      <c r="U565" s="476"/>
      <c r="V565" s="476"/>
      <c r="W565" s="476"/>
      <c r="X565" s="476"/>
      <c r="Y565" s="476"/>
      <c r="Z565" s="476"/>
      <c r="AA565" s="476"/>
      <c r="AB565" s="476"/>
      <c r="AC565" s="476"/>
      <c r="AD565" s="476"/>
      <c r="AE565" s="476"/>
      <c r="AF565" s="476"/>
      <c r="AG565" s="476"/>
      <c r="AH565" s="476"/>
      <c r="AI565" s="476"/>
      <c r="AJ565" s="476"/>
    </row>
    <row r="566" spans="1:36" ht="12.75" customHeight="1">
      <c r="A566" s="476"/>
      <c r="B566" s="476"/>
      <c r="C566" s="476"/>
      <c r="D566" s="476"/>
      <c r="E566" s="476"/>
      <c r="F566" s="476"/>
      <c r="G566" s="476"/>
      <c r="H566" s="476"/>
      <c r="I566" s="476"/>
      <c r="J566" s="476"/>
      <c r="K566" s="476"/>
      <c r="L566" s="476"/>
      <c r="M566" s="476"/>
      <c r="N566" s="476"/>
      <c r="O566" s="476"/>
      <c r="P566" s="476"/>
      <c r="Q566" s="476"/>
      <c r="R566" s="476"/>
      <c r="S566" s="476"/>
      <c r="T566" s="476"/>
      <c r="U566" s="476"/>
      <c r="V566" s="476"/>
      <c r="W566" s="476"/>
      <c r="X566" s="476"/>
      <c r="Y566" s="476"/>
      <c r="Z566" s="476"/>
      <c r="AA566" s="476"/>
      <c r="AB566" s="476"/>
      <c r="AC566" s="476"/>
      <c r="AD566" s="476"/>
      <c r="AE566" s="476"/>
      <c r="AF566" s="476"/>
      <c r="AG566" s="476"/>
      <c r="AH566" s="476"/>
      <c r="AI566" s="476"/>
      <c r="AJ566" s="476"/>
    </row>
    <row r="567" spans="1:36" ht="12.75" customHeight="1">
      <c r="A567" s="476"/>
      <c r="B567" s="476"/>
      <c r="C567" s="476"/>
      <c r="D567" s="476"/>
      <c r="E567" s="476"/>
      <c r="F567" s="476"/>
      <c r="G567" s="476"/>
      <c r="H567" s="476"/>
      <c r="I567" s="476"/>
      <c r="J567" s="476"/>
      <c r="K567" s="476"/>
      <c r="L567" s="476"/>
      <c r="M567" s="476"/>
      <c r="N567" s="476"/>
      <c r="O567" s="476"/>
      <c r="P567" s="476"/>
      <c r="Q567" s="476"/>
      <c r="R567" s="476"/>
      <c r="S567" s="476"/>
      <c r="T567" s="476"/>
      <c r="U567" s="476"/>
      <c r="V567" s="476"/>
      <c r="W567" s="476"/>
      <c r="X567" s="476"/>
      <c r="Y567" s="476"/>
      <c r="Z567" s="476"/>
      <c r="AA567" s="476"/>
      <c r="AB567" s="476"/>
      <c r="AC567" s="476"/>
      <c r="AD567" s="476"/>
      <c r="AE567" s="476"/>
      <c r="AF567" s="476"/>
      <c r="AG567" s="476"/>
      <c r="AH567" s="476"/>
      <c r="AI567" s="476"/>
      <c r="AJ567" s="476"/>
    </row>
    <row r="568" spans="1:36" ht="12.75" customHeight="1">
      <c r="A568" s="476"/>
      <c r="B568" s="476"/>
      <c r="C568" s="476"/>
      <c r="D568" s="476"/>
      <c r="E568" s="476"/>
      <c r="F568" s="476"/>
      <c r="G568" s="476"/>
      <c r="H568" s="476"/>
      <c r="I568" s="476"/>
      <c r="J568" s="476"/>
      <c r="K568" s="476"/>
      <c r="L568" s="476"/>
      <c r="M568" s="476"/>
      <c r="N568" s="476"/>
      <c r="O568" s="476"/>
      <c r="P568" s="476"/>
      <c r="Q568" s="476"/>
      <c r="R568" s="476"/>
      <c r="S568" s="476"/>
      <c r="T568" s="476"/>
      <c r="U568" s="476"/>
      <c r="V568" s="476"/>
      <c r="W568" s="476"/>
      <c r="X568" s="476"/>
      <c r="Y568" s="476"/>
      <c r="Z568" s="476"/>
      <c r="AA568" s="476"/>
      <c r="AB568" s="476"/>
      <c r="AC568" s="476"/>
      <c r="AD568" s="476"/>
      <c r="AE568" s="476"/>
      <c r="AF568" s="476"/>
      <c r="AG568" s="476"/>
      <c r="AH568" s="476"/>
      <c r="AI568" s="476"/>
      <c r="AJ568" s="476"/>
    </row>
    <row r="569" spans="1:36" ht="12.75" customHeight="1">
      <c r="A569" s="476"/>
      <c r="B569" s="476"/>
      <c r="C569" s="476"/>
      <c r="D569" s="476"/>
      <c r="E569" s="476"/>
      <c r="F569" s="476"/>
      <c r="G569" s="476"/>
      <c r="H569" s="476"/>
      <c r="I569" s="476"/>
      <c r="J569" s="476"/>
      <c r="K569" s="476"/>
      <c r="L569" s="476"/>
      <c r="M569" s="476"/>
      <c r="N569" s="476"/>
      <c r="O569" s="476"/>
      <c r="P569" s="476"/>
      <c r="Q569" s="476"/>
      <c r="R569" s="476"/>
      <c r="S569" s="476"/>
      <c r="T569" s="476"/>
      <c r="U569" s="476"/>
      <c r="V569" s="476"/>
      <c r="W569" s="476"/>
      <c r="X569" s="476"/>
      <c r="Y569" s="476"/>
      <c r="Z569" s="476"/>
      <c r="AA569" s="476"/>
      <c r="AB569" s="476"/>
      <c r="AC569" s="476"/>
      <c r="AD569" s="476"/>
      <c r="AE569" s="476"/>
      <c r="AF569" s="476"/>
      <c r="AG569" s="476"/>
      <c r="AH569" s="476"/>
      <c r="AI569" s="476"/>
      <c r="AJ569" s="476"/>
    </row>
    <row r="570" spans="1:36" ht="12.75" customHeight="1">
      <c r="A570" s="476"/>
      <c r="B570" s="476"/>
      <c r="C570" s="476"/>
      <c r="D570" s="476"/>
      <c r="E570" s="476"/>
      <c r="F570" s="476"/>
      <c r="G570" s="476"/>
      <c r="H570" s="476"/>
      <c r="I570" s="476"/>
      <c r="J570" s="476"/>
      <c r="K570" s="476"/>
      <c r="L570" s="476"/>
      <c r="M570" s="476"/>
      <c r="N570" s="476"/>
      <c r="O570" s="476"/>
      <c r="P570" s="476"/>
      <c r="Q570" s="476"/>
      <c r="R570" s="476"/>
      <c r="S570" s="476"/>
      <c r="T570" s="476"/>
      <c r="U570" s="476"/>
      <c r="V570" s="476"/>
      <c r="W570" s="476"/>
      <c r="X570" s="476"/>
      <c r="Y570" s="476"/>
      <c r="Z570" s="476"/>
      <c r="AA570" s="476"/>
      <c r="AB570" s="476"/>
      <c r="AC570" s="476"/>
      <c r="AD570" s="476"/>
      <c r="AE570" s="476"/>
      <c r="AF570" s="476"/>
      <c r="AG570" s="476"/>
      <c r="AH570" s="476"/>
      <c r="AI570" s="476"/>
      <c r="AJ570" s="476"/>
    </row>
    <row r="571" spans="1:36" ht="12.75" customHeight="1">
      <c r="A571" s="476"/>
      <c r="B571" s="476"/>
      <c r="C571" s="476"/>
      <c r="D571" s="476"/>
      <c r="E571" s="476"/>
      <c r="F571" s="476"/>
      <c r="G571" s="476"/>
      <c r="H571" s="476"/>
      <c r="I571" s="476"/>
      <c r="J571" s="476"/>
      <c r="K571" s="476"/>
      <c r="L571" s="476"/>
      <c r="M571" s="476"/>
      <c r="N571" s="476"/>
      <c r="O571" s="476"/>
      <c r="P571" s="476"/>
      <c r="Q571" s="476"/>
      <c r="R571" s="476"/>
      <c r="S571" s="476"/>
      <c r="T571" s="476"/>
      <c r="U571" s="476"/>
      <c r="V571" s="476"/>
      <c r="W571" s="476"/>
      <c r="X571" s="476"/>
      <c r="Y571" s="476"/>
      <c r="Z571" s="476"/>
      <c r="AA571" s="476"/>
      <c r="AB571" s="476"/>
      <c r="AC571" s="476"/>
      <c r="AD571" s="476"/>
      <c r="AE571" s="476"/>
      <c r="AF571" s="476"/>
      <c r="AG571" s="476"/>
      <c r="AH571" s="476"/>
      <c r="AI571" s="476"/>
      <c r="AJ571" s="476"/>
    </row>
    <row r="572" spans="1:36" ht="12.75" customHeight="1">
      <c r="A572" s="476"/>
      <c r="B572" s="476"/>
      <c r="C572" s="476"/>
      <c r="D572" s="476"/>
      <c r="E572" s="476"/>
      <c r="F572" s="476"/>
      <c r="G572" s="476"/>
      <c r="H572" s="476"/>
      <c r="I572" s="476"/>
      <c r="J572" s="476"/>
      <c r="K572" s="476"/>
      <c r="L572" s="476"/>
      <c r="M572" s="476"/>
      <c r="N572" s="476"/>
      <c r="O572" s="476"/>
      <c r="P572" s="476"/>
      <c r="Q572" s="476"/>
      <c r="R572" s="476"/>
      <c r="S572" s="476"/>
      <c r="T572" s="476"/>
      <c r="U572" s="476"/>
      <c r="V572" s="476"/>
      <c r="W572" s="476"/>
      <c r="X572" s="476"/>
      <c r="Y572" s="476"/>
      <c r="Z572" s="476"/>
      <c r="AA572" s="476"/>
      <c r="AB572" s="476"/>
      <c r="AC572" s="476"/>
      <c r="AD572" s="476"/>
      <c r="AE572" s="476"/>
      <c r="AF572" s="476"/>
      <c r="AG572" s="476"/>
      <c r="AH572" s="476"/>
      <c r="AI572" s="476"/>
      <c r="AJ572" s="476"/>
    </row>
    <row r="573" spans="1:36" ht="12.75" customHeight="1">
      <c r="A573" s="476"/>
      <c r="B573" s="476"/>
      <c r="C573" s="476"/>
      <c r="D573" s="476"/>
      <c r="E573" s="476"/>
      <c r="F573" s="476"/>
      <c r="G573" s="476"/>
      <c r="H573" s="476"/>
      <c r="I573" s="476"/>
      <c r="J573" s="476"/>
      <c r="K573" s="476"/>
      <c r="L573" s="476"/>
      <c r="M573" s="476"/>
      <c r="N573" s="476"/>
      <c r="O573" s="476"/>
      <c r="P573" s="476"/>
      <c r="Q573" s="476"/>
      <c r="R573" s="476"/>
      <c r="S573" s="476"/>
      <c r="T573" s="476"/>
      <c r="U573" s="476"/>
      <c r="V573" s="476"/>
      <c r="W573" s="476"/>
      <c r="X573" s="476"/>
      <c r="Y573" s="476"/>
      <c r="Z573" s="476"/>
      <c r="AA573" s="476"/>
      <c r="AB573" s="476"/>
      <c r="AC573" s="476"/>
      <c r="AD573" s="476"/>
      <c r="AE573" s="476"/>
      <c r="AF573" s="476"/>
      <c r="AG573" s="476"/>
      <c r="AH573" s="476"/>
      <c r="AI573" s="476"/>
      <c r="AJ573" s="476"/>
    </row>
    <row r="574" spans="1:36" ht="12.75" customHeight="1">
      <c r="A574" s="476"/>
      <c r="B574" s="476"/>
      <c r="C574" s="476"/>
      <c r="D574" s="476"/>
      <c r="E574" s="476"/>
      <c r="F574" s="476"/>
      <c r="G574" s="476"/>
      <c r="H574" s="476"/>
      <c r="I574" s="476"/>
      <c r="J574" s="476"/>
      <c r="K574" s="476"/>
      <c r="L574" s="476"/>
      <c r="M574" s="476"/>
      <c r="N574" s="476"/>
      <c r="O574" s="476"/>
      <c r="P574" s="476"/>
      <c r="Q574" s="476"/>
      <c r="R574" s="476"/>
      <c r="S574" s="476"/>
      <c r="T574" s="476"/>
      <c r="U574" s="476"/>
      <c r="V574" s="476"/>
      <c r="W574" s="476"/>
      <c r="X574" s="476"/>
      <c r="Y574" s="476"/>
      <c r="Z574" s="476"/>
      <c r="AA574" s="476"/>
      <c r="AB574" s="476"/>
      <c r="AC574" s="476"/>
      <c r="AD574" s="476"/>
      <c r="AE574" s="476"/>
      <c r="AF574" s="476"/>
      <c r="AG574" s="476"/>
      <c r="AH574" s="476"/>
      <c r="AI574" s="476"/>
      <c r="AJ574" s="476"/>
    </row>
    <row r="575" spans="1:36" ht="12.75" customHeight="1">
      <c r="A575" s="476"/>
      <c r="B575" s="476"/>
      <c r="C575" s="476"/>
      <c r="D575" s="476"/>
      <c r="E575" s="476"/>
      <c r="F575" s="476"/>
      <c r="G575" s="476"/>
      <c r="H575" s="476"/>
      <c r="I575" s="476"/>
      <c r="J575" s="476"/>
      <c r="K575" s="476"/>
      <c r="L575" s="476"/>
      <c r="M575" s="476"/>
      <c r="N575" s="476"/>
      <c r="O575" s="476"/>
      <c r="P575" s="476"/>
      <c r="Q575" s="476"/>
      <c r="R575" s="476"/>
      <c r="S575" s="476"/>
      <c r="T575" s="476"/>
      <c r="U575" s="476"/>
      <c r="V575" s="476"/>
      <c r="W575" s="476"/>
      <c r="X575" s="476"/>
      <c r="Y575" s="476"/>
      <c r="Z575" s="476"/>
      <c r="AA575" s="476"/>
      <c r="AB575" s="476"/>
      <c r="AC575" s="476"/>
      <c r="AD575" s="476"/>
      <c r="AE575" s="476"/>
      <c r="AF575" s="476"/>
      <c r="AG575" s="476"/>
      <c r="AH575" s="476"/>
      <c r="AI575" s="476"/>
      <c r="AJ575" s="476"/>
    </row>
    <row r="576" spans="1:36" ht="12.75" customHeight="1">
      <c r="A576" s="476"/>
      <c r="B576" s="476"/>
      <c r="C576" s="476"/>
      <c r="D576" s="476"/>
      <c r="E576" s="476"/>
      <c r="F576" s="476"/>
      <c r="G576" s="476"/>
      <c r="H576" s="476"/>
      <c r="I576" s="476"/>
      <c r="J576" s="476"/>
      <c r="K576" s="476"/>
      <c r="L576" s="476"/>
      <c r="M576" s="476"/>
      <c r="N576" s="476"/>
      <c r="O576" s="476"/>
      <c r="P576" s="476"/>
      <c r="Q576" s="476"/>
      <c r="R576" s="476"/>
      <c r="S576" s="476"/>
      <c r="T576" s="476"/>
      <c r="U576" s="476"/>
      <c r="V576" s="476"/>
      <c r="W576" s="476"/>
      <c r="X576" s="476"/>
      <c r="Y576" s="476"/>
      <c r="Z576" s="476"/>
      <c r="AA576" s="476"/>
      <c r="AB576" s="476"/>
      <c r="AC576" s="476"/>
      <c r="AD576" s="476"/>
      <c r="AE576" s="476"/>
      <c r="AF576" s="476"/>
      <c r="AG576" s="476"/>
      <c r="AH576" s="476"/>
      <c r="AI576" s="476"/>
      <c r="AJ576" s="476"/>
    </row>
    <row r="577" spans="1:36" ht="12.75" customHeight="1">
      <c r="A577" s="476"/>
      <c r="B577" s="476"/>
      <c r="C577" s="476"/>
      <c r="D577" s="476"/>
      <c r="E577" s="476"/>
      <c r="F577" s="476"/>
      <c r="G577" s="476"/>
      <c r="H577" s="476"/>
      <c r="I577" s="476"/>
      <c r="J577" s="476"/>
      <c r="K577" s="476"/>
      <c r="L577" s="476"/>
      <c r="M577" s="476"/>
      <c r="N577" s="476"/>
      <c r="O577" s="476"/>
      <c r="P577" s="476"/>
      <c r="Q577" s="476"/>
      <c r="R577" s="476"/>
      <c r="S577" s="476"/>
      <c r="T577" s="476"/>
      <c r="U577" s="476"/>
      <c r="V577" s="476"/>
      <c r="W577" s="476"/>
      <c r="X577" s="476"/>
      <c r="Y577" s="476"/>
      <c r="Z577" s="476"/>
      <c r="AA577" s="476"/>
      <c r="AB577" s="476"/>
      <c r="AC577" s="476"/>
      <c r="AD577" s="476"/>
      <c r="AE577" s="476"/>
      <c r="AF577" s="476"/>
      <c r="AG577" s="476"/>
      <c r="AH577" s="476"/>
      <c r="AI577" s="476"/>
      <c r="AJ577" s="476"/>
    </row>
    <row r="578" spans="1:36" ht="12.75" customHeight="1">
      <c r="A578" s="476"/>
      <c r="B578" s="476"/>
      <c r="C578" s="476"/>
      <c r="D578" s="476"/>
      <c r="E578" s="476"/>
      <c r="F578" s="476"/>
      <c r="G578" s="476"/>
      <c r="H578" s="476"/>
      <c r="I578" s="476"/>
      <c r="J578" s="476"/>
      <c r="K578" s="476"/>
      <c r="L578" s="476"/>
      <c r="M578" s="476"/>
      <c r="N578" s="476"/>
      <c r="O578" s="476"/>
      <c r="P578" s="476"/>
      <c r="Q578" s="476"/>
      <c r="R578" s="476"/>
      <c r="S578" s="476"/>
      <c r="T578" s="476"/>
      <c r="U578" s="476"/>
      <c r="V578" s="476"/>
      <c r="W578" s="476"/>
      <c r="X578" s="476"/>
      <c r="Y578" s="476"/>
      <c r="Z578" s="476"/>
      <c r="AA578" s="476"/>
      <c r="AB578" s="476"/>
      <c r="AC578" s="476"/>
      <c r="AD578" s="476"/>
      <c r="AE578" s="476"/>
      <c r="AF578" s="476"/>
      <c r="AG578" s="476"/>
      <c r="AH578" s="476"/>
      <c r="AI578" s="476"/>
      <c r="AJ578" s="476"/>
    </row>
    <row r="579" spans="1:36" ht="12.75" customHeight="1">
      <c r="A579" s="476"/>
      <c r="B579" s="476"/>
      <c r="C579" s="476"/>
      <c r="D579" s="476"/>
      <c r="E579" s="476"/>
      <c r="F579" s="476"/>
      <c r="G579" s="476"/>
      <c r="H579" s="476"/>
      <c r="I579" s="476"/>
      <c r="J579" s="476"/>
      <c r="K579" s="476"/>
      <c r="L579" s="476"/>
      <c r="M579" s="476"/>
      <c r="N579" s="476"/>
      <c r="O579" s="476"/>
      <c r="P579" s="476"/>
      <c r="Q579" s="476"/>
      <c r="R579" s="476"/>
      <c r="S579" s="476"/>
      <c r="T579" s="476"/>
      <c r="U579" s="476"/>
      <c r="V579" s="476"/>
      <c r="W579" s="476"/>
      <c r="X579" s="476"/>
      <c r="Y579" s="476"/>
      <c r="Z579" s="476"/>
      <c r="AA579" s="476"/>
      <c r="AB579" s="476"/>
      <c r="AC579" s="476"/>
      <c r="AD579" s="476"/>
      <c r="AE579" s="476"/>
      <c r="AF579" s="476"/>
      <c r="AG579" s="476"/>
      <c r="AH579" s="476"/>
      <c r="AI579" s="476"/>
      <c r="AJ579" s="476"/>
    </row>
    <row r="580" spans="1:36" ht="12.75" customHeight="1">
      <c r="A580" s="476"/>
      <c r="B580" s="476"/>
      <c r="C580" s="476"/>
      <c r="D580" s="476"/>
      <c r="E580" s="476"/>
      <c r="F580" s="476"/>
      <c r="G580" s="476"/>
      <c r="H580" s="476"/>
      <c r="I580" s="476"/>
      <c r="J580" s="476"/>
      <c r="K580" s="476"/>
      <c r="L580" s="476"/>
      <c r="M580" s="476"/>
      <c r="N580" s="476"/>
      <c r="O580" s="476"/>
      <c r="P580" s="476"/>
      <c r="Q580" s="476"/>
      <c r="R580" s="476"/>
      <c r="S580" s="476"/>
      <c r="T580" s="476"/>
      <c r="U580" s="476"/>
      <c r="V580" s="476"/>
      <c r="W580" s="476"/>
      <c r="X580" s="476"/>
      <c r="Y580" s="476"/>
      <c r="Z580" s="476"/>
      <c r="AA580" s="476"/>
      <c r="AB580" s="476"/>
      <c r="AC580" s="476"/>
      <c r="AD580" s="476"/>
      <c r="AE580" s="476"/>
      <c r="AF580" s="476"/>
      <c r="AG580" s="476"/>
      <c r="AH580" s="476"/>
      <c r="AI580" s="476"/>
      <c r="AJ580" s="476"/>
    </row>
    <row r="581" spans="1:36" ht="12.75" customHeight="1">
      <c r="A581" s="476"/>
      <c r="B581" s="476"/>
      <c r="C581" s="476"/>
      <c r="D581" s="476"/>
      <c r="E581" s="476"/>
      <c r="F581" s="476"/>
      <c r="G581" s="476"/>
      <c r="H581" s="476"/>
      <c r="I581" s="476"/>
      <c r="J581" s="476"/>
      <c r="K581" s="476"/>
      <c r="L581" s="476"/>
      <c r="M581" s="476"/>
      <c r="N581" s="476"/>
      <c r="O581" s="476"/>
      <c r="P581" s="476"/>
      <c r="Q581" s="476"/>
      <c r="R581" s="476"/>
      <c r="S581" s="476"/>
      <c r="T581" s="476"/>
      <c r="U581" s="476"/>
      <c r="V581" s="476"/>
      <c r="W581" s="476"/>
      <c r="X581" s="476"/>
      <c r="Y581" s="476"/>
      <c r="Z581" s="476"/>
      <c r="AA581" s="476"/>
      <c r="AB581" s="476"/>
      <c r="AC581" s="476"/>
      <c r="AD581" s="476"/>
      <c r="AE581" s="476"/>
      <c r="AF581" s="476"/>
      <c r="AG581" s="476"/>
      <c r="AH581" s="476"/>
      <c r="AI581" s="476"/>
      <c r="AJ581" s="476"/>
    </row>
    <row r="582" spans="1:36" ht="12.75" customHeight="1">
      <c r="A582" s="476"/>
      <c r="B582" s="476"/>
      <c r="C582" s="476"/>
      <c r="D582" s="476"/>
      <c r="E582" s="476"/>
      <c r="F582" s="476"/>
      <c r="G582" s="476"/>
      <c r="H582" s="476"/>
      <c r="I582" s="476"/>
      <c r="J582" s="476"/>
      <c r="K582" s="476"/>
      <c r="L582" s="476"/>
      <c r="M582" s="476"/>
      <c r="N582" s="476"/>
      <c r="O582" s="476"/>
      <c r="P582" s="476"/>
      <c r="Q582" s="476"/>
      <c r="R582" s="476"/>
      <c r="S582" s="476"/>
      <c r="T582" s="476"/>
      <c r="U582" s="476"/>
      <c r="V582" s="476"/>
      <c r="W582" s="476"/>
      <c r="X582" s="476"/>
      <c r="Y582" s="476"/>
      <c r="Z582" s="476"/>
      <c r="AA582" s="476"/>
      <c r="AB582" s="476"/>
      <c r="AC582" s="476"/>
      <c r="AD582" s="476"/>
      <c r="AE582" s="476"/>
      <c r="AF582" s="476"/>
      <c r="AG582" s="476"/>
      <c r="AH582" s="476"/>
      <c r="AI582" s="476"/>
      <c r="AJ582" s="476"/>
    </row>
    <row r="583" spans="1:36" ht="12.75" customHeight="1">
      <c r="A583" s="476"/>
      <c r="B583" s="476"/>
      <c r="C583" s="476"/>
      <c r="D583" s="476"/>
      <c r="E583" s="476"/>
      <c r="F583" s="476"/>
      <c r="G583" s="476"/>
      <c r="H583" s="476"/>
      <c r="I583" s="476"/>
      <c r="J583" s="476"/>
      <c r="K583" s="476"/>
      <c r="L583" s="476"/>
      <c r="M583" s="476"/>
      <c r="N583" s="476"/>
      <c r="O583" s="476"/>
      <c r="P583" s="476"/>
      <c r="Q583" s="476"/>
      <c r="R583" s="476"/>
      <c r="S583" s="476"/>
      <c r="T583" s="476"/>
      <c r="U583" s="476"/>
      <c r="V583" s="476"/>
      <c r="W583" s="476"/>
      <c r="X583" s="476"/>
      <c r="Y583" s="476"/>
      <c r="Z583" s="476"/>
      <c r="AA583" s="476"/>
      <c r="AB583" s="476"/>
      <c r="AC583" s="476"/>
      <c r="AD583" s="476"/>
      <c r="AE583" s="476"/>
      <c r="AF583" s="476"/>
      <c r="AG583" s="476"/>
      <c r="AH583" s="476"/>
      <c r="AI583" s="476"/>
      <c r="AJ583" s="476"/>
    </row>
    <row r="584" spans="1:36" ht="12.75" customHeight="1">
      <c r="A584" s="476"/>
      <c r="B584" s="476"/>
      <c r="C584" s="476"/>
      <c r="D584" s="476"/>
      <c r="E584" s="476"/>
      <c r="F584" s="476"/>
      <c r="G584" s="476"/>
      <c r="H584" s="476"/>
      <c r="I584" s="476"/>
      <c r="J584" s="476"/>
      <c r="K584" s="476"/>
      <c r="L584" s="476"/>
      <c r="M584" s="476"/>
      <c r="N584" s="476"/>
      <c r="O584" s="476"/>
      <c r="P584" s="476"/>
      <c r="Q584" s="476"/>
      <c r="R584" s="476"/>
      <c r="S584" s="476"/>
      <c r="T584" s="476"/>
      <c r="U584" s="476"/>
      <c r="V584" s="476"/>
      <c r="W584" s="476"/>
      <c r="X584" s="476"/>
      <c r="Y584" s="476"/>
      <c r="Z584" s="476"/>
      <c r="AA584" s="476"/>
      <c r="AB584" s="476"/>
      <c r="AC584" s="476"/>
      <c r="AD584" s="476"/>
      <c r="AE584" s="476"/>
      <c r="AF584" s="476"/>
      <c r="AG584" s="476"/>
      <c r="AH584" s="476"/>
      <c r="AI584" s="476"/>
      <c r="AJ584" s="476"/>
    </row>
    <row r="585" spans="1:36" ht="12.75" customHeight="1">
      <c r="A585" s="476"/>
      <c r="B585" s="476"/>
      <c r="C585" s="476"/>
      <c r="D585" s="476"/>
      <c r="E585" s="476"/>
      <c r="F585" s="476"/>
      <c r="G585" s="476"/>
      <c r="H585" s="476"/>
      <c r="I585" s="476"/>
      <c r="J585" s="476"/>
      <c r="K585" s="476"/>
      <c r="L585" s="476"/>
      <c r="M585" s="476"/>
      <c r="N585" s="476"/>
      <c r="O585" s="476"/>
      <c r="P585" s="476"/>
      <c r="Q585" s="476"/>
      <c r="R585" s="476"/>
      <c r="S585" s="476"/>
      <c r="T585" s="476"/>
      <c r="U585" s="476"/>
      <c r="V585" s="476"/>
      <c r="W585" s="476"/>
      <c r="X585" s="476"/>
      <c r="Y585" s="476"/>
      <c r="Z585" s="476"/>
      <c r="AA585" s="476"/>
      <c r="AB585" s="476"/>
      <c r="AC585" s="476"/>
      <c r="AD585" s="476"/>
      <c r="AE585" s="476"/>
      <c r="AF585" s="476"/>
      <c r="AG585" s="476"/>
      <c r="AH585" s="476"/>
      <c r="AI585" s="476"/>
      <c r="AJ585" s="476"/>
    </row>
    <row r="586" spans="1:36" ht="12.75" customHeight="1">
      <c r="A586" s="476"/>
      <c r="B586" s="476"/>
      <c r="C586" s="476"/>
      <c r="D586" s="476"/>
      <c r="E586" s="476"/>
      <c r="F586" s="476"/>
      <c r="G586" s="476"/>
      <c r="H586" s="476"/>
      <c r="I586" s="476"/>
      <c r="J586" s="476"/>
      <c r="K586" s="476"/>
      <c r="L586" s="476"/>
      <c r="M586" s="476"/>
      <c r="N586" s="476"/>
      <c r="O586" s="476"/>
      <c r="P586" s="476"/>
      <c r="Q586" s="476"/>
      <c r="R586" s="476"/>
      <c r="S586" s="476"/>
      <c r="T586" s="476"/>
      <c r="U586" s="476"/>
      <c r="V586" s="476"/>
      <c r="W586" s="476"/>
      <c r="X586" s="476"/>
      <c r="Y586" s="476"/>
      <c r="Z586" s="476"/>
      <c r="AA586" s="476"/>
      <c r="AB586" s="476"/>
      <c r="AC586" s="476"/>
      <c r="AD586" s="476"/>
      <c r="AE586" s="476"/>
      <c r="AF586" s="476"/>
      <c r="AG586" s="476"/>
      <c r="AH586" s="476"/>
      <c r="AI586" s="476"/>
      <c r="AJ586" s="476"/>
    </row>
    <row r="587" spans="1:36" ht="12.75" customHeight="1">
      <c r="A587" s="476"/>
      <c r="B587" s="476"/>
      <c r="C587" s="476"/>
      <c r="D587" s="476"/>
      <c r="E587" s="476"/>
      <c r="F587" s="476"/>
      <c r="G587" s="476"/>
      <c r="H587" s="476"/>
      <c r="I587" s="476"/>
      <c r="J587" s="476"/>
      <c r="K587" s="476"/>
      <c r="L587" s="476"/>
      <c r="M587" s="476"/>
      <c r="N587" s="476"/>
      <c r="O587" s="476"/>
      <c r="P587" s="476"/>
      <c r="Q587" s="476"/>
      <c r="R587" s="476"/>
      <c r="S587" s="476"/>
      <c r="T587" s="476"/>
      <c r="U587" s="476"/>
      <c r="V587" s="476"/>
      <c r="W587" s="476"/>
      <c r="X587" s="476"/>
      <c r="Y587" s="476"/>
      <c r="Z587" s="476"/>
      <c r="AA587" s="476"/>
      <c r="AB587" s="476"/>
      <c r="AC587" s="476"/>
      <c r="AD587" s="476"/>
      <c r="AE587" s="476"/>
      <c r="AF587" s="476"/>
      <c r="AG587" s="476"/>
      <c r="AH587" s="476"/>
      <c r="AI587" s="476"/>
      <c r="AJ587" s="476"/>
    </row>
    <row r="588" spans="1:36" ht="12.75" customHeight="1">
      <c r="A588" s="476"/>
      <c r="B588" s="476"/>
      <c r="C588" s="476"/>
      <c r="D588" s="476"/>
      <c r="E588" s="476"/>
      <c r="F588" s="476"/>
      <c r="G588" s="476"/>
      <c r="H588" s="476"/>
      <c r="I588" s="476"/>
      <c r="J588" s="476"/>
      <c r="K588" s="476"/>
      <c r="L588" s="476"/>
      <c r="M588" s="476"/>
      <c r="N588" s="476"/>
      <c r="O588" s="476"/>
      <c r="P588" s="476"/>
      <c r="Q588" s="476"/>
      <c r="R588" s="476"/>
      <c r="S588" s="476"/>
      <c r="T588" s="476"/>
      <c r="U588" s="476"/>
      <c r="V588" s="476"/>
      <c r="W588" s="476"/>
      <c r="X588" s="476"/>
      <c r="Y588" s="476"/>
      <c r="Z588" s="476"/>
      <c r="AA588" s="476"/>
      <c r="AB588" s="476"/>
      <c r="AC588" s="476"/>
      <c r="AD588" s="476"/>
      <c r="AE588" s="476"/>
      <c r="AF588" s="476"/>
      <c r="AG588" s="476"/>
      <c r="AH588" s="476"/>
      <c r="AI588" s="476"/>
      <c r="AJ588" s="476"/>
    </row>
    <row r="589" spans="1:36" ht="12.75" customHeight="1">
      <c r="A589" s="476"/>
      <c r="B589" s="476"/>
      <c r="C589" s="476"/>
      <c r="D589" s="476"/>
      <c r="E589" s="476"/>
      <c r="F589" s="476"/>
      <c r="G589" s="476"/>
      <c r="H589" s="476"/>
      <c r="I589" s="476"/>
      <c r="J589" s="476"/>
      <c r="K589" s="476"/>
      <c r="L589" s="476"/>
      <c r="M589" s="476"/>
      <c r="N589" s="476"/>
      <c r="O589" s="476"/>
      <c r="P589" s="476"/>
      <c r="Q589" s="476"/>
      <c r="R589" s="476"/>
      <c r="S589" s="476"/>
      <c r="T589" s="476"/>
      <c r="U589" s="476"/>
      <c r="V589" s="476"/>
      <c r="W589" s="476"/>
      <c r="X589" s="476"/>
      <c r="Y589" s="476"/>
      <c r="Z589" s="476"/>
      <c r="AA589" s="476"/>
      <c r="AB589" s="476"/>
      <c r="AC589" s="476"/>
      <c r="AD589" s="476"/>
      <c r="AE589" s="476"/>
      <c r="AF589" s="476"/>
      <c r="AG589" s="476"/>
      <c r="AH589" s="476"/>
      <c r="AI589" s="476"/>
      <c r="AJ589" s="476"/>
    </row>
    <row r="590" spans="1:36" ht="12.75" customHeight="1">
      <c r="A590" s="476"/>
      <c r="B590" s="476"/>
      <c r="C590" s="476"/>
      <c r="D590" s="476"/>
      <c r="E590" s="476"/>
      <c r="F590" s="476"/>
      <c r="G590" s="476"/>
      <c r="H590" s="476"/>
      <c r="I590" s="476"/>
      <c r="J590" s="476"/>
      <c r="K590" s="476"/>
      <c r="L590" s="476"/>
      <c r="M590" s="476"/>
      <c r="N590" s="476"/>
      <c r="O590" s="476"/>
      <c r="P590" s="476"/>
      <c r="Q590" s="476"/>
      <c r="R590" s="476"/>
      <c r="S590" s="476"/>
      <c r="T590" s="476"/>
      <c r="U590" s="476"/>
      <c r="V590" s="476"/>
      <c r="W590" s="476"/>
      <c r="X590" s="476"/>
      <c r="Y590" s="476"/>
      <c r="Z590" s="476"/>
      <c r="AA590" s="476"/>
      <c r="AB590" s="476"/>
      <c r="AC590" s="476"/>
      <c r="AD590" s="476"/>
      <c r="AE590" s="476"/>
      <c r="AF590" s="476"/>
      <c r="AG590" s="476"/>
      <c r="AH590" s="476"/>
      <c r="AI590" s="476"/>
      <c r="AJ590" s="476"/>
    </row>
    <row r="591" spans="1:36" ht="12.75" customHeight="1">
      <c r="A591" s="476"/>
      <c r="B591" s="476"/>
      <c r="C591" s="476"/>
      <c r="D591" s="476"/>
      <c r="E591" s="476"/>
      <c r="F591" s="476"/>
      <c r="G591" s="476"/>
      <c r="H591" s="476"/>
      <c r="I591" s="476"/>
      <c r="J591" s="476"/>
      <c r="K591" s="476"/>
      <c r="L591" s="476"/>
      <c r="M591" s="476"/>
      <c r="N591" s="476"/>
      <c r="O591" s="476"/>
      <c r="P591" s="476"/>
      <c r="Q591" s="476"/>
      <c r="R591" s="476"/>
      <c r="S591" s="476"/>
      <c r="T591" s="476"/>
      <c r="U591" s="476"/>
      <c r="V591" s="476"/>
      <c r="W591" s="476"/>
      <c r="X591" s="476"/>
      <c r="Y591" s="476"/>
      <c r="Z591" s="476"/>
      <c r="AA591" s="476"/>
      <c r="AB591" s="476"/>
      <c r="AC591" s="476"/>
      <c r="AD591" s="476"/>
      <c r="AE591" s="476"/>
      <c r="AF591" s="476"/>
      <c r="AG591" s="476"/>
      <c r="AH591" s="476"/>
      <c r="AI591" s="476"/>
      <c r="AJ591" s="476"/>
    </row>
    <row r="592" spans="1:36" ht="12.75" customHeight="1">
      <c r="A592" s="476"/>
      <c r="B592" s="476"/>
      <c r="C592" s="476"/>
      <c r="D592" s="476"/>
      <c r="E592" s="476"/>
      <c r="F592" s="476"/>
      <c r="G592" s="476"/>
      <c r="H592" s="476"/>
      <c r="I592" s="476"/>
      <c r="J592" s="476"/>
      <c r="K592" s="476"/>
      <c r="L592" s="476"/>
      <c r="M592" s="476"/>
      <c r="N592" s="476"/>
      <c r="O592" s="476"/>
      <c r="P592" s="476"/>
      <c r="Q592" s="476"/>
      <c r="R592" s="476"/>
      <c r="S592" s="476"/>
      <c r="T592" s="476"/>
      <c r="U592" s="476"/>
      <c r="V592" s="476"/>
      <c r="W592" s="476"/>
      <c r="X592" s="476"/>
      <c r="Y592" s="476"/>
      <c r="Z592" s="476"/>
      <c r="AA592" s="476"/>
      <c r="AB592" s="476"/>
      <c r="AC592" s="476"/>
      <c r="AD592" s="476"/>
      <c r="AE592" s="476"/>
      <c r="AF592" s="476"/>
      <c r="AG592" s="476"/>
      <c r="AH592" s="476"/>
      <c r="AI592" s="476"/>
      <c r="AJ592" s="476"/>
    </row>
    <row r="593" spans="1:36" ht="12.75" customHeight="1">
      <c r="A593" s="476"/>
      <c r="B593" s="476"/>
      <c r="C593" s="476"/>
      <c r="D593" s="476"/>
      <c r="E593" s="476"/>
      <c r="F593" s="476"/>
      <c r="G593" s="476"/>
      <c r="H593" s="476"/>
      <c r="I593" s="476"/>
      <c r="J593" s="476"/>
      <c r="K593" s="476"/>
      <c r="L593" s="476"/>
      <c r="M593" s="476"/>
      <c r="N593" s="476"/>
      <c r="O593" s="476"/>
      <c r="P593" s="476"/>
      <c r="Q593" s="476"/>
      <c r="R593" s="476"/>
      <c r="S593" s="476"/>
      <c r="T593" s="476"/>
      <c r="U593" s="476"/>
      <c r="V593" s="476"/>
      <c r="W593" s="476"/>
      <c r="X593" s="476"/>
      <c r="Y593" s="476"/>
      <c r="Z593" s="476"/>
      <c r="AA593" s="476"/>
      <c r="AB593" s="476"/>
      <c r="AC593" s="476"/>
      <c r="AD593" s="476"/>
      <c r="AE593" s="476"/>
      <c r="AF593" s="476"/>
      <c r="AG593" s="476"/>
      <c r="AH593" s="476"/>
      <c r="AI593" s="476"/>
      <c r="AJ593" s="476"/>
    </row>
    <row r="594" spans="1:36" ht="12.75" customHeight="1">
      <c r="A594" s="476"/>
      <c r="B594" s="476"/>
      <c r="C594" s="476"/>
      <c r="D594" s="476"/>
      <c r="E594" s="476"/>
      <c r="F594" s="476"/>
      <c r="G594" s="476"/>
      <c r="H594" s="476"/>
      <c r="I594" s="476"/>
      <c r="J594" s="476"/>
      <c r="K594" s="476"/>
      <c r="L594" s="476"/>
      <c r="M594" s="476"/>
      <c r="N594" s="476"/>
      <c r="O594" s="476"/>
      <c r="P594" s="476"/>
      <c r="Q594" s="476"/>
      <c r="R594" s="476"/>
      <c r="S594" s="476"/>
      <c r="T594" s="476"/>
      <c r="U594" s="476"/>
      <c r="V594" s="476"/>
      <c r="W594" s="476"/>
      <c r="X594" s="476"/>
      <c r="Y594" s="476"/>
      <c r="Z594" s="476"/>
      <c r="AA594" s="476"/>
      <c r="AB594" s="476"/>
      <c r="AC594" s="476"/>
      <c r="AD594" s="476"/>
      <c r="AE594" s="476"/>
      <c r="AF594" s="476"/>
      <c r="AG594" s="476"/>
      <c r="AH594" s="476"/>
      <c r="AI594" s="476"/>
      <c r="AJ594" s="476"/>
    </row>
    <row r="595" spans="1:36" ht="12.75" customHeight="1">
      <c r="A595" s="476"/>
      <c r="B595" s="476"/>
      <c r="C595" s="476"/>
      <c r="D595" s="476"/>
      <c r="E595" s="476"/>
      <c r="F595" s="476"/>
      <c r="G595" s="476"/>
      <c r="H595" s="476"/>
      <c r="I595" s="476"/>
      <c r="J595" s="476"/>
      <c r="K595" s="476"/>
      <c r="L595" s="476"/>
      <c r="M595" s="476"/>
      <c r="N595" s="476"/>
      <c r="O595" s="476"/>
      <c r="P595" s="476"/>
      <c r="Q595" s="476"/>
      <c r="R595" s="476"/>
      <c r="S595" s="476"/>
      <c r="T595" s="476"/>
      <c r="U595" s="476"/>
      <c r="V595" s="476"/>
      <c r="W595" s="476"/>
      <c r="X595" s="476"/>
      <c r="Y595" s="476"/>
      <c r="Z595" s="476"/>
      <c r="AA595" s="476"/>
      <c r="AB595" s="476"/>
      <c r="AC595" s="476"/>
      <c r="AD595" s="476"/>
      <c r="AE595" s="476"/>
      <c r="AF595" s="476"/>
      <c r="AG595" s="476"/>
      <c r="AH595" s="476"/>
      <c r="AI595" s="476"/>
      <c r="AJ595" s="476"/>
    </row>
    <row r="596" spans="1:36" ht="12.75" customHeight="1">
      <c r="A596" s="476"/>
      <c r="B596" s="476"/>
      <c r="C596" s="476"/>
      <c r="D596" s="476"/>
      <c r="E596" s="476"/>
      <c r="F596" s="476"/>
      <c r="G596" s="476"/>
      <c r="H596" s="476"/>
      <c r="I596" s="476"/>
      <c r="J596" s="476"/>
      <c r="K596" s="476"/>
      <c r="L596" s="476"/>
      <c r="M596" s="476"/>
      <c r="N596" s="476"/>
      <c r="O596" s="476"/>
      <c r="P596" s="476"/>
      <c r="Q596" s="476"/>
      <c r="R596" s="476"/>
      <c r="S596" s="476"/>
      <c r="T596" s="476"/>
      <c r="U596" s="476"/>
      <c r="V596" s="476"/>
      <c r="W596" s="476"/>
      <c r="X596" s="476"/>
      <c r="Y596" s="476"/>
      <c r="Z596" s="476"/>
      <c r="AA596" s="476"/>
      <c r="AB596" s="476"/>
      <c r="AC596" s="476"/>
      <c r="AD596" s="476"/>
      <c r="AE596" s="476"/>
      <c r="AF596" s="476"/>
      <c r="AG596" s="476"/>
      <c r="AH596" s="476"/>
      <c r="AI596" s="476"/>
      <c r="AJ596" s="476"/>
    </row>
    <row r="597" spans="1:36" ht="12.75" customHeight="1">
      <c r="A597" s="476"/>
      <c r="B597" s="476"/>
      <c r="C597" s="476"/>
      <c r="D597" s="476"/>
      <c r="E597" s="476"/>
      <c r="F597" s="476"/>
      <c r="G597" s="476"/>
      <c r="H597" s="476"/>
      <c r="I597" s="476"/>
      <c r="J597" s="476"/>
      <c r="K597" s="476"/>
      <c r="L597" s="476"/>
      <c r="M597" s="476"/>
      <c r="N597" s="476"/>
      <c r="O597" s="476"/>
      <c r="P597" s="476"/>
      <c r="Q597" s="476"/>
      <c r="R597" s="476"/>
      <c r="S597" s="476"/>
      <c r="T597" s="476"/>
      <c r="U597" s="476"/>
      <c r="V597" s="476"/>
      <c r="W597" s="476"/>
      <c r="X597" s="476"/>
      <c r="Y597" s="476"/>
      <c r="Z597" s="476"/>
      <c r="AA597" s="476"/>
      <c r="AB597" s="476"/>
      <c r="AC597" s="476"/>
      <c r="AD597" s="476"/>
      <c r="AE597" s="476"/>
      <c r="AF597" s="476"/>
      <c r="AG597" s="476"/>
      <c r="AH597" s="476"/>
      <c r="AI597" s="476"/>
      <c r="AJ597" s="476"/>
    </row>
    <row r="598" spans="1:36" ht="12.75" customHeight="1">
      <c r="A598" s="476"/>
      <c r="B598" s="476"/>
      <c r="C598" s="476"/>
      <c r="D598" s="476"/>
      <c r="E598" s="476"/>
      <c r="F598" s="476"/>
      <c r="G598" s="476"/>
      <c r="H598" s="476"/>
      <c r="I598" s="476"/>
      <c r="J598" s="476"/>
      <c r="K598" s="476"/>
      <c r="L598" s="476"/>
      <c r="M598" s="476"/>
      <c r="N598" s="476"/>
      <c r="O598" s="476"/>
      <c r="P598" s="476"/>
      <c r="Q598" s="476"/>
      <c r="R598" s="476"/>
      <c r="S598" s="476"/>
      <c r="T598" s="476"/>
      <c r="U598" s="476"/>
      <c r="V598" s="476"/>
      <c r="W598" s="476"/>
      <c r="X598" s="476"/>
      <c r="Y598" s="476"/>
      <c r="Z598" s="476"/>
      <c r="AA598" s="476"/>
      <c r="AB598" s="476"/>
      <c r="AC598" s="476"/>
      <c r="AD598" s="476"/>
      <c r="AE598" s="476"/>
      <c r="AF598" s="476"/>
      <c r="AG598" s="476"/>
      <c r="AH598" s="476"/>
      <c r="AI598" s="476"/>
      <c r="AJ598" s="476"/>
    </row>
    <row r="599" spans="1:36" ht="12.75" customHeight="1">
      <c r="A599" s="476"/>
      <c r="B599" s="476"/>
      <c r="C599" s="476"/>
      <c r="D599" s="476"/>
      <c r="E599" s="476"/>
      <c r="F599" s="476"/>
      <c r="G599" s="476"/>
      <c r="H599" s="476"/>
      <c r="I599" s="476"/>
      <c r="J599" s="476"/>
      <c r="K599" s="476"/>
      <c r="L599" s="476"/>
      <c r="M599" s="476"/>
      <c r="N599" s="476"/>
      <c r="O599" s="476"/>
      <c r="P599" s="476"/>
      <c r="Q599" s="476"/>
      <c r="R599" s="476"/>
      <c r="S599" s="476"/>
      <c r="T599" s="476"/>
      <c r="U599" s="476"/>
      <c r="V599" s="476"/>
      <c r="W599" s="476"/>
      <c r="X599" s="476"/>
      <c r="Y599" s="476"/>
      <c r="Z599" s="476"/>
      <c r="AA599" s="476"/>
      <c r="AB599" s="476"/>
      <c r="AC599" s="476"/>
      <c r="AD599" s="476"/>
      <c r="AE599" s="476"/>
      <c r="AF599" s="476"/>
      <c r="AG599" s="476"/>
      <c r="AH599" s="476"/>
      <c r="AI599" s="476"/>
      <c r="AJ599" s="476"/>
    </row>
    <row r="600" spans="1:36" ht="12.75" customHeight="1">
      <c r="A600" s="476"/>
      <c r="B600" s="476"/>
      <c r="C600" s="476"/>
      <c r="D600" s="476"/>
      <c r="E600" s="476"/>
      <c r="F600" s="476"/>
      <c r="G600" s="476"/>
      <c r="H600" s="476"/>
      <c r="I600" s="476"/>
      <c r="J600" s="476"/>
      <c r="K600" s="476"/>
      <c r="L600" s="476"/>
      <c r="M600" s="476"/>
      <c r="N600" s="476"/>
      <c r="O600" s="476"/>
      <c r="P600" s="476"/>
      <c r="Q600" s="476"/>
      <c r="R600" s="476"/>
      <c r="S600" s="476"/>
      <c r="T600" s="476"/>
      <c r="U600" s="476"/>
      <c r="V600" s="476"/>
      <c r="W600" s="476"/>
      <c r="X600" s="476"/>
      <c r="Y600" s="476"/>
      <c r="Z600" s="476"/>
      <c r="AA600" s="476"/>
      <c r="AB600" s="476"/>
      <c r="AC600" s="476"/>
      <c r="AD600" s="476"/>
      <c r="AE600" s="476"/>
      <c r="AF600" s="476"/>
      <c r="AG600" s="476"/>
      <c r="AH600" s="476"/>
      <c r="AI600" s="476"/>
      <c r="AJ600" s="476"/>
    </row>
    <row r="601" spans="1:36" ht="12.75" customHeight="1">
      <c r="A601" s="476"/>
      <c r="B601" s="476"/>
      <c r="C601" s="476"/>
      <c r="D601" s="476"/>
      <c r="E601" s="476"/>
      <c r="F601" s="476"/>
      <c r="G601" s="476"/>
      <c r="H601" s="476"/>
      <c r="I601" s="476"/>
      <c r="J601" s="476"/>
      <c r="K601" s="476"/>
      <c r="L601" s="476"/>
      <c r="M601" s="476"/>
      <c r="N601" s="476"/>
      <c r="O601" s="476"/>
      <c r="P601" s="476"/>
      <c r="Q601" s="476"/>
      <c r="R601" s="476"/>
      <c r="S601" s="476"/>
      <c r="T601" s="476"/>
      <c r="U601" s="476"/>
      <c r="V601" s="476"/>
      <c r="W601" s="476"/>
      <c r="X601" s="476"/>
      <c r="Y601" s="476"/>
      <c r="Z601" s="476"/>
      <c r="AA601" s="476"/>
      <c r="AB601" s="476"/>
      <c r="AC601" s="476"/>
      <c r="AD601" s="476"/>
      <c r="AE601" s="476"/>
      <c r="AF601" s="476"/>
      <c r="AG601" s="476"/>
      <c r="AH601" s="476"/>
      <c r="AI601" s="476"/>
      <c r="AJ601" s="476"/>
    </row>
    <row r="602" spans="1:36" ht="12.75" customHeight="1">
      <c r="A602" s="476"/>
      <c r="B602" s="476"/>
      <c r="C602" s="476"/>
      <c r="D602" s="476"/>
      <c r="E602" s="476"/>
      <c r="F602" s="476"/>
      <c r="G602" s="476"/>
      <c r="H602" s="476"/>
      <c r="I602" s="476"/>
      <c r="J602" s="476"/>
      <c r="K602" s="476"/>
      <c r="L602" s="476"/>
      <c r="M602" s="476"/>
      <c r="N602" s="476"/>
      <c r="O602" s="476"/>
      <c r="P602" s="476"/>
      <c r="Q602" s="476"/>
      <c r="R602" s="476"/>
      <c r="S602" s="476"/>
      <c r="T602" s="476"/>
      <c r="U602" s="476"/>
      <c r="V602" s="476"/>
      <c r="W602" s="476"/>
      <c r="X602" s="476"/>
      <c r="Y602" s="476"/>
      <c r="Z602" s="476"/>
      <c r="AA602" s="476"/>
      <c r="AB602" s="476"/>
      <c r="AC602" s="476"/>
      <c r="AD602" s="476"/>
      <c r="AE602" s="476"/>
      <c r="AF602" s="476"/>
      <c r="AG602" s="476"/>
      <c r="AH602" s="476"/>
      <c r="AI602" s="476"/>
      <c r="AJ602" s="476"/>
    </row>
    <row r="603" spans="1:36" ht="12.75" customHeight="1">
      <c r="A603" s="476"/>
      <c r="B603" s="476"/>
      <c r="C603" s="476"/>
      <c r="D603" s="476"/>
      <c r="E603" s="476"/>
      <c r="F603" s="476"/>
      <c r="G603" s="476"/>
      <c r="H603" s="476"/>
      <c r="I603" s="476"/>
      <c r="J603" s="476"/>
      <c r="K603" s="476"/>
      <c r="L603" s="476"/>
      <c r="M603" s="476"/>
      <c r="N603" s="476"/>
      <c r="O603" s="476"/>
      <c r="P603" s="476"/>
      <c r="Q603" s="476"/>
      <c r="R603" s="476"/>
      <c r="S603" s="476"/>
      <c r="T603" s="476"/>
      <c r="U603" s="476"/>
      <c r="V603" s="476"/>
      <c r="W603" s="476"/>
      <c r="X603" s="476"/>
      <c r="Y603" s="476"/>
      <c r="Z603" s="476"/>
      <c r="AA603" s="476"/>
      <c r="AB603" s="476"/>
      <c r="AC603" s="476"/>
      <c r="AD603" s="476"/>
      <c r="AE603" s="476"/>
      <c r="AF603" s="476"/>
      <c r="AG603" s="476"/>
      <c r="AH603" s="476"/>
      <c r="AI603" s="476"/>
      <c r="AJ603" s="476"/>
    </row>
    <row r="604" spans="1:36" ht="12.75" customHeight="1">
      <c r="A604" s="476"/>
      <c r="B604" s="476"/>
      <c r="C604" s="476"/>
      <c r="D604" s="476"/>
      <c r="E604" s="476"/>
      <c r="F604" s="476"/>
      <c r="G604" s="476"/>
      <c r="H604" s="476"/>
      <c r="I604" s="476"/>
      <c r="J604" s="476"/>
      <c r="K604" s="476"/>
      <c r="L604" s="476"/>
      <c r="M604" s="476"/>
      <c r="N604" s="476"/>
      <c r="O604" s="476"/>
      <c r="P604" s="476"/>
      <c r="Q604" s="476"/>
      <c r="R604" s="476"/>
      <c r="S604" s="476"/>
      <c r="T604" s="476"/>
      <c r="U604" s="476"/>
      <c r="V604" s="476"/>
      <c r="W604" s="476"/>
      <c r="X604" s="476"/>
      <c r="Y604" s="476"/>
      <c r="Z604" s="476"/>
      <c r="AA604" s="476"/>
      <c r="AB604" s="476"/>
      <c r="AC604" s="476"/>
      <c r="AD604" s="476"/>
      <c r="AE604" s="476"/>
      <c r="AF604" s="476"/>
      <c r="AG604" s="476"/>
      <c r="AH604" s="476"/>
      <c r="AI604" s="476"/>
      <c r="AJ604" s="476"/>
    </row>
    <row r="605" spans="1:36" ht="12.75" customHeight="1">
      <c r="A605" s="476"/>
      <c r="B605" s="476"/>
      <c r="C605" s="476"/>
      <c r="D605" s="476"/>
      <c r="E605" s="476"/>
      <c r="F605" s="476"/>
      <c r="G605" s="476"/>
      <c r="H605" s="476"/>
      <c r="I605" s="476"/>
      <c r="J605" s="476"/>
      <c r="K605" s="476"/>
      <c r="L605" s="476"/>
      <c r="M605" s="476"/>
      <c r="N605" s="476"/>
      <c r="O605" s="476"/>
      <c r="P605" s="476"/>
      <c r="Q605" s="476"/>
      <c r="R605" s="476"/>
      <c r="S605" s="476"/>
      <c r="T605" s="476"/>
      <c r="U605" s="476"/>
      <c r="V605" s="476"/>
      <c r="W605" s="476"/>
      <c r="X605" s="476"/>
      <c r="Y605" s="476"/>
      <c r="Z605" s="476"/>
      <c r="AA605" s="476"/>
      <c r="AB605" s="476"/>
      <c r="AC605" s="476"/>
      <c r="AD605" s="476"/>
      <c r="AE605" s="476"/>
      <c r="AF605" s="476"/>
      <c r="AG605" s="476"/>
      <c r="AH605" s="476"/>
      <c r="AI605" s="476"/>
      <c r="AJ605" s="476"/>
    </row>
    <row r="606" spans="1:36" ht="12.75" customHeight="1">
      <c r="A606" s="476"/>
      <c r="B606" s="476"/>
      <c r="C606" s="476"/>
      <c r="D606" s="476"/>
      <c r="E606" s="476"/>
      <c r="F606" s="476"/>
      <c r="G606" s="476"/>
      <c r="H606" s="476"/>
      <c r="I606" s="476"/>
      <c r="J606" s="476"/>
      <c r="K606" s="476"/>
      <c r="L606" s="476"/>
      <c r="M606" s="476"/>
      <c r="N606" s="476"/>
      <c r="O606" s="476"/>
      <c r="P606" s="476"/>
      <c r="Q606" s="476"/>
      <c r="R606" s="476"/>
      <c r="S606" s="476"/>
      <c r="T606" s="476"/>
      <c r="U606" s="476"/>
      <c r="V606" s="476"/>
      <c r="W606" s="476"/>
      <c r="X606" s="476"/>
      <c r="Y606" s="476"/>
      <c r="Z606" s="476"/>
      <c r="AA606" s="476"/>
      <c r="AB606" s="476"/>
      <c r="AC606" s="476"/>
      <c r="AD606" s="476"/>
      <c r="AE606" s="476"/>
      <c r="AF606" s="476"/>
      <c r="AG606" s="476"/>
      <c r="AH606" s="476"/>
      <c r="AI606" s="476"/>
      <c r="AJ606" s="476"/>
    </row>
    <row r="607" spans="1:36" ht="12.75" customHeight="1">
      <c r="A607" s="476"/>
      <c r="B607" s="476"/>
      <c r="C607" s="476"/>
      <c r="D607" s="476"/>
      <c r="E607" s="476"/>
      <c r="F607" s="476"/>
      <c r="G607" s="476"/>
      <c r="H607" s="476"/>
      <c r="I607" s="476"/>
      <c r="J607" s="476"/>
      <c r="K607" s="476"/>
      <c r="L607" s="476"/>
      <c r="M607" s="476"/>
      <c r="N607" s="476"/>
      <c r="O607" s="476"/>
      <c r="P607" s="476"/>
      <c r="Q607" s="476"/>
      <c r="R607" s="476"/>
      <c r="S607" s="476"/>
      <c r="T607" s="476"/>
      <c r="U607" s="476"/>
      <c r="V607" s="476"/>
      <c r="W607" s="476"/>
      <c r="X607" s="476"/>
      <c r="Y607" s="476"/>
      <c r="Z607" s="476"/>
      <c r="AA607" s="476"/>
      <c r="AB607" s="476"/>
      <c r="AC607" s="476"/>
      <c r="AD607" s="476"/>
      <c r="AE607" s="476"/>
      <c r="AF607" s="476"/>
      <c r="AG607" s="476"/>
      <c r="AH607" s="476"/>
      <c r="AI607" s="476"/>
      <c r="AJ607" s="476"/>
    </row>
    <row r="608" spans="1:36" ht="12.75" customHeight="1">
      <c r="A608" s="476"/>
      <c r="B608" s="476"/>
      <c r="C608" s="476"/>
      <c r="D608" s="476"/>
      <c r="E608" s="476"/>
      <c r="F608" s="476"/>
      <c r="G608" s="476"/>
      <c r="H608" s="476"/>
      <c r="I608" s="476"/>
      <c r="J608" s="476"/>
      <c r="K608" s="476"/>
      <c r="L608" s="476"/>
      <c r="M608" s="476"/>
      <c r="N608" s="476"/>
      <c r="O608" s="476"/>
      <c r="P608" s="476"/>
      <c r="Q608" s="476"/>
      <c r="R608" s="476"/>
      <c r="S608" s="476"/>
      <c r="T608" s="476"/>
      <c r="U608" s="476"/>
      <c r="V608" s="476"/>
      <c r="W608" s="476"/>
      <c r="X608" s="476"/>
      <c r="Y608" s="476"/>
      <c r="Z608" s="476"/>
      <c r="AA608" s="476"/>
      <c r="AB608" s="476"/>
      <c r="AC608" s="476"/>
      <c r="AD608" s="476"/>
      <c r="AE608" s="476"/>
      <c r="AF608" s="476"/>
      <c r="AG608" s="476"/>
      <c r="AH608" s="476"/>
      <c r="AI608" s="476"/>
      <c r="AJ608" s="476"/>
    </row>
    <row r="609" spans="1:36" ht="12.75" customHeight="1">
      <c r="A609" s="476"/>
      <c r="B609" s="476"/>
      <c r="C609" s="476"/>
      <c r="D609" s="476"/>
      <c r="E609" s="476"/>
      <c r="F609" s="476"/>
      <c r="G609" s="476"/>
      <c r="H609" s="476"/>
      <c r="I609" s="476"/>
      <c r="J609" s="476"/>
      <c r="K609" s="476"/>
      <c r="L609" s="476"/>
      <c r="M609" s="476"/>
      <c r="N609" s="476"/>
      <c r="O609" s="476"/>
      <c r="P609" s="476"/>
      <c r="Q609" s="476"/>
      <c r="R609" s="476"/>
      <c r="S609" s="476"/>
      <c r="T609" s="476"/>
      <c r="U609" s="476"/>
      <c r="V609" s="476"/>
      <c r="W609" s="476"/>
      <c r="X609" s="476"/>
      <c r="Y609" s="476"/>
      <c r="Z609" s="476"/>
      <c r="AA609" s="476"/>
      <c r="AB609" s="476"/>
      <c r="AC609" s="476"/>
      <c r="AD609" s="476"/>
      <c r="AE609" s="476"/>
      <c r="AF609" s="476"/>
      <c r="AG609" s="476"/>
      <c r="AH609" s="476"/>
      <c r="AI609" s="476"/>
      <c r="AJ609" s="476"/>
    </row>
    <row r="610" spans="1:36" ht="12.75" customHeight="1">
      <c r="A610" s="476"/>
      <c r="B610" s="476"/>
      <c r="C610" s="476"/>
      <c r="D610" s="476"/>
      <c r="E610" s="476"/>
      <c r="F610" s="476"/>
      <c r="G610" s="476"/>
      <c r="H610" s="476"/>
      <c r="I610" s="476"/>
      <c r="J610" s="476"/>
      <c r="K610" s="476"/>
      <c r="L610" s="476"/>
      <c r="M610" s="476"/>
      <c r="N610" s="476"/>
      <c r="O610" s="476"/>
      <c r="P610" s="476"/>
      <c r="Q610" s="476"/>
      <c r="R610" s="476"/>
      <c r="S610" s="476"/>
      <c r="T610" s="476"/>
      <c r="U610" s="476"/>
      <c r="V610" s="476"/>
      <c r="W610" s="476"/>
      <c r="X610" s="476"/>
      <c r="Y610" s="476"/>
      <c r="Z610" s="476"/>
      <c r="AA610" s="476"/>
      <c r="AB610" s="476"/>
      <c r="AC610" s="476"/>
      <c r="AD610" s="476"/>
      <c r="AE610" s="476"/>
      <c r="AF610" s="476"/>
      <c r="AG610" s="476"/>
      <c r="AH610" s="476"/>
      <c r="AI610" s="476"/>
      <c r="AJ610" s="476"/>
    </row>
    <row r="611" spans="1:36" ht="12.75" customHeight="1">
      <c r="A611" s="476"/>
      <c r="B611" s="476"/>
      <c r="C611" s="476"/>
      <c r="D611" s="476"/>
      <c r="E611" s="476"/>
      <c r="F611" s="476"/>
      <c r="G611" s="476"/>
      <c r="H611" s="476"/>
      <c r="I611" s="476"/>
      <c r="J611" s="476"/>
      <c r="K611" s="476"/>
      <c r="L611" s="476"/>
      <c r="M611" s="476"/>
      <c r="N611" s="476"/>
      <c r="O611" s="476"/>
      <c r="P611" s="476"/>
      <c r="Q611" s="476"/>
      <c r="R611" s="476"/>
      <c r="S611" s="476"/>
      <c r="T611" s="476"/>
      <c r="U611" s="476"/>
      <c r="V611" s="476"/>
      <c r="W611" s="476"/>
      <c r="X611" s="476"/>
      <c r="Y611" s="476"/>
      <c r="Z611" s="476"/>
      <c r="AA611" s="476"/>
      <c r="AB611" s="476"/>
      <c r="AC611" s="476"/>
      <c r="AD611" s="476"/>
      <c r="AE611" s="476"/>
      <c r="AF611" s="476"/>
      <c r="AG611" s="476"/>
      <c r="AH611" s="476"/>
      <c r="AI611" s="476"/>
      <c r="AJ611" s="476"/>
    </row>
    <row r="612" spans="1:36" ht="12.75" customHeight="1">
      <c r="A612" s="476"/>
      <c r="B612" s="476"/>
      <c r="C612" s="476"/>
      <c r="D612" s="476"/>
      <c r="E612" s="476"/>
      <c r="F612" s="476"/>
      <c r="G612" s="476"/>
      <c r="H612" s="476"/>
      <c r="I612" s="476"/>
      <c r="J612" s="476"/>
      <c r="K612" s="476"/>
      <c r="L612" s="476"/>
      <c r="M612" s="476"/>
      <c r="N612" s="476"/>
      <c r="O612" s="476"/>
      <c r="P612" s="476"/>
      <c r="Q612" s="476"/>
      <c r="R612" s="476"/>
      <c r="S612" s="476"/>
      <c r="T612" s="476"/>
      <c r="U612" s="476"/>
      <c r="V612" s="476"/>
      <c r="W612" s="476"/>
      <c r="X612" s="476"/>
      <c r="Y612" s="476"/>
      <c r="Z612" s="476"/>
      <c r="AA612" s="476"/>
      <c r="AB612" s="476"/>
      <c r="AC612" s="476"/>
      <c r="AD612" s="476"/>
      <c r="AE612" s="476"/>
      <c r="AF612" s="476"/>
      <c r="AG612" s="476"/>
      <c r="AH612" s="476"/>
      <c r="AI612" s="476"/>
      <c r="AJ612" s="476"/>
    </row>
    <row r="613" spans="1:36" ht="12.75" customHeight="1">
      <c r="A613" s="476"/>
      <c r="B613" s="476"/>
      <c r="C613" s="476"/>
      <c r="D613" s="476"/>
      <c r="E613" s="476"/>
      <c r="F613" s="476"/>
      <c r="G613" s="476"/>
      <c r="H613" s="476"/>
      <c r="I613" s="476"/>
      <c r="J613" s="476"/>
      <c r="K613" s="476"/>
      <c r="L613" s="476"/>
      <c r="M613" s="476"/>
      <c r="N613" s="476"/>
      <c r="O613" s="476"/>
      <c r="P613" s="476"/>
      <c r="Q613" s="476"/>
      <c r="R613" s="476"/>
      <c r="S613" s="476"/>
      <c r="T613" s="476"/>
      <c r="U613" s="476"/>
      <c r="V613" s="476"/>
      <c r="W613" s="476"/>
      <c r="X613" s="476"/>
      <c r="Y613" s="476"/>
      <c r="Z613" s="476"/>
      <c r="AA613" s="476"/>
      <c r="AB613" s="476"/>
      <c r="AC613" s="476"/>
      <c r="AD613" s="476"/>
      <c r="AE613" s="476"/>
      <c r="AF613" s="476"/>
      <c r="AG613" s="476"/>
      <c r="AH613" s="476"/>
      <c r="AI613" s="476"/>
      <c r="AJ613" s="476"/>
    </row>
    <row r="614" spans="1:36" ht="12.75" customHeight="1">
      <c r="A614" s="476"/>
      <c r="B614" s="476"/>
      <c r="C614" s="476"/>
      <c r="D614" s="476"/>
      <c r="E614" s="476"/>
      <c r="F614" s="476"/>
      <c r="G614" s="476"/>
      <c r="H614" s="476"/>
      <c r="I614" s="476"/>
      <c r="J614" s="476"/>
      <c r="K614" s="476"/>
      <c r="L614" s="476"/>
      <c r="M614" s="476"/>
      <c r="N614" s="476"/>
      <c r="O614" s="476"/>
      <c r="P614" s="476"/>
      <c r="Q614" s="476"/>
      <c r="R614" s="476"/>
      <c r="S614" s="476"/>
      <c r="T614" s="476"/>
      <c r="U614" s="476"/>
      <c r="V614" s="476"/>
      <c r="W614" s="476"/>
      <c r="X614" s="476"/>
      <c r="Y614" s="476"/>
      <c r="Z614" s="476"/>
      <c r="AA614" s="476"/>
      <c r="AB614" s="476"/>
      <c r="AC614" s="476"/>
      <c r="AD614" s="476"/>
      <c r="AE614" s="476"/>
      <c r="AF614" s="476"/>
      <c r="AG614" s="476"/>
      <c r="AH614" s="476"/>
      <c r="AI614" s="476"/>
      <c r="AJ614" s="476"/>
    </row>
    <row r="615" spans="1:36" ht="12.75" customHeight="1">
      <c r="A615" s="476"/>
      <c r="B615" s="476"/>
      <c r="C615" s="476"/>
      <c r="D615" s="476"/>
      <c r="E615" s="476"/>
      <c r="F615" s="476"/>
      <c r="G615" s="476"/>
      <c r="H615" s="476"/>
      <c r="I615" s="476"/>
      <c r="J615" s="476"/>
      <c r="K615" s="476"/>
      <c r="L615" s="476"/>
      <c r="M615" s="476"/>
      <c r="N615" s="476"/>
      <c r="O615" s="476"/>
      <c r="P615" s="476"/>
      <c r="Q615" s="476"/>
      <c r="R615" s="476"/>
      <c r="S615" s="476"/>
      <c r="T615" s="476"/>
      <c r="U615" s="476"/>
      <c r="V615" s="476"/>
      <c r="W615" s="476"/>
      <c r="X615" s="476"/>
      <c r="Y615" s="476"/>
      <c r="Z615" s="476"/>
      <c r="AA615" s="476"/>
      <c r="AB615" s="476"/>
      <c r="AC615" s="476"/>
      <c r="AD615" s="476"/>
      <c r="AE615" s="476"/>
      <c r="AF615" s="476"/>
      <c r="AG615" s="476"/>
      <c r="AH615" s="476"/>
      <c r="AI615" s="476"/>
      <c r="AJ615" s="476"/>
    </row>
    <row r="616" spans="1:36" ht="12.75" customHeight="1">
      <c r="A616" s="476"/>
      <c r="B616" s="476"/>
      <c r="C616" s="476"/>
      <c r="D616" s="476"/>
      <c r="E616" s="476"/>
      <c r="F616" s="476"/>
      <c r="G616" s="476"/>
      <c r="H616" s="476"/>
      <c r="I616" s="476"/>
      <c r="J616" s="476"/>
      <c r="K616" s="476"/>
      <c r="L616" s="476"/>
      <c r="M616" s="476"/>
      <c r="N616" s="476"/>
      <c r="O616" s="476"/>
      <c r="P616" s="476"/>
      <c r="Q616" s="476"/>
      <c r="R616" s="476"/>
      <c r="S616" s="476"/>
      <c r="T616" s="476"/>
      <c r="U616" s="476"/>
      <c r="V616" s="476"/>
      <c r="W616" s="476"/>
      <c r="X616" s="476"/>
      <c r="Y616" s="476"/>
      <c r="Z616" s="476"/>
      <c r="AA616" s="476"/>
      <c r="AB616" s="476"/>
      <c r="AC616" s="476"/>
      <c r="AD616" s="476"/>
      <c r="AE616" s="476"/>
      <c r="AF616" s="476"/>
      <c r="AG616" s="476"/>
      <c r="AH616" s="476"/>
      <c r="AI616" s="476"/>
      <c r="AJ616" s="476"/>
    </row>
    <row r="617" spans="1:36" ht="12.75" customHeight="1">
      <c r="A617" s="476"/>
      <c r="B617" s="476"/>
      <c r="C617" s="476"/>
      <c r="D617" s="476"/>
      <c r="E617" s="476"/>
      <c r="F617" s="476"/>
      <c r="G617" s="476"/>
      <c r="H617" s="476"/>
      <c r="I617" s="476"/>
      <c r="J617" s="476"/>
      <c r="K617" s="476"/>
      <c r="L617" s="476"/>
      <c r="M617" s="476"/>
      <c r="N617" s="476"/>
      <c r="O617" s="476"/>
      <c r="P617" s="476"/>
      <c r="Q617" s="476"/>
      <c r="R617" s="476"/>
      <c r="S617" s="476"/>
      <c r="T617" s="476"/>
      <c r="U617" s="476"/>
      <c r="V617" s="476"/>
      <c r="W617" s="476"/>
      <c r="X617" s="476"/>
      <c r="Y617" s="476"/>
      <c r="Z617" s="476"/>
      <c r="AA617" s="476"/>
      <c r="AB617" s="476"/>
      <c r="AC617" s="476"/>
      <c r="AD617" s="476"/>
      <c r="AE617" s="476"/>
      <c r="AF617" s="476"/>
      <c r="AG617" s="476"/>
      <c r="AH617" s="476"/>
      <c r="AI617" s="476"/>
      <c r="AJ617" s="476"/>
    </row>
    <row r="618" spans="1:36" ht="12.75" customHeight="1">
      <c r="A618" s="476"/>
      <c r="B618" s="476"/>
      <c r="C618" s="476"/>
      <c r="D618" s="476"/>
      <c r="E618" s="476"/>
      <c r="F618" s="476"/>
      <c r="G618" s="476"/>
      <c r="H618" s="476"/>
      <c r="I618" s="476"/>
      <c r="J618" s="476"/>
      <c r="K618" s="476"/>
      <c r="L618" s="476"/>
      <c r="M618" s="476"/>
      <c r="N618" s="476"/>
      <c r="O618" s="476"/>
      <c r="P618" s="476"/>
      <c r="Q618" s="476"/>
      <c r="R618" s="476"/>
      <c r="S618" s="476"/>
      <c r="T618" s="476"/>
      <c r="U618" s="476"/>
      <c r="V618" s="476"/>
      <c r="W618" s="476"/>
      <c r="X618" s="476"/>
      <c r="Y618" s="476"/>
      <c r="Z618" s="476"/>
      <c r="AA618" s="476"/>
      <c r="AB618" s="476"/>
      <c r="AC618" s="476"/>
      <c r="AD618" s="476"/>
      <c r="AE618" s="476"/>
      <c r="AF618" s="476"/>
      <c r="AG618" s="476"/>
      <c r="AH618" s="476"/>
      <c r="AI618" s="476"/>
      <c r="AJ618" s="476"/>
    </row>
    <row r="619" spans="1:36" ht="12.75" customHeight="1">
      <c r="A619" s="476"/>
      <c r="B619" s="476"/>
      <c r="C619" s="476"/>
      <c r="D619" s="476"/>
      <c r="E619" s="476"/>
      <c r="F619" s="476"/>
      <c r="G619" s="476"/>
      <c r="H619" s="476"/>
      <c r="I619" s="476"/>
      <c r="J619" s="476"/>
      <c r="K619" s="476"/>
      <c r="L619" s="476"/>
      <c r="M619" s="476"/>
      <c r="N619" s="476"/>
      <c r="O619" s="476"/>
      <c r="P619" s="476"/>
      <c r="Q619" s="476"/>
      <c r="R619" s="476"/>
      <c r="S619" s="476"/>
      <c r="T619" s="476"/>
      <c r="U619" s="476"/>
      <c r="V619" s="476"/>
      <c r="W619" s="476"/>
      <c r="X619" s="476"/>
      <c r="Y619" s="476"/>
      <c r="Z619" s="476"/>
      <c r="AA619" s="476"/>
      <c r="AB619" s="476"/>
      <c r="AC619" s="476"/>
      <c r="AD619" s="476"/>
      <c r="AE619" s="476"/>
      <c r="AF619" s="476"/>
      <c r="AG619" s="476"/>
      <c r="AH619" s="476"/>
      <c r="AI619" s="476"/>
      <c r="AJ619" s="476"/>
    </row>
    <row r="620" spans="1:36" ht="12.75" customHeight="1">
      <c r="A620" s="476"/>
      <c r="B620" s="476"/>
      <c r="C620" s="476"/>
      <c r="D620" s="476"/>
      <c r="E620" s="476"/>
      <c r="F620" s="476"/>
      <c r="G620" s="476"/>
      <c r="H620" s="476"/>
      <c r="I620" s="476"/>
      <c r="J620" s="476"/>
      <c r="K620" s="476"/>
      <c r="L620" s="476"/>
      <c r="M620" s="476"/>
      <c r="N620" s="476"/>
      <c r="O620" s="476"/>
      <c r="P620" s="476"/>
      <c r="Q620" s="476"/>
      <c r="R620" s="476"/>
      <c r="S620" s="476"/>
      <c r="T620" s="476"/>
      <c r="U620" s="476"/>
      <c r="V620" s="476"/>
      <c r="W620" s="476"/>
      <c r="X620" s="476"/>
      <c r="Y620" s="476"/>
      <c r="Z620" s="476"/>
      <c r="AA620" s="476"/>
      <c r="AB620" s="476"/>
      <c r="AC620" s="476"/>
      <c r="AD620" s="476"/>
      <c r="AE620" s="476"/>
      <c r="AF620" s="476"/>
      <c r="AG620" s="476"/>
      <c r="AH620" s="476"/>
      <c r="AI620" s="476"/>
      <c r="AJ620" s="476"/>
    </row>
    <row r="621" spans="1:36" ht="12.75" customHeight="1">
      <c r="A621" s="476"/>
      <c r="B621" s="476"/>
      <c r="C621" s="476"/>
      <c r="D621" s="476"/>
      <c r="E621" s="476"/>
      <c r="F621" s="476"/>
      <c r="G621" s="476"/>
      <c r="H621" s="476"/>
      <c r="I621" s="476"/>
      <c r="J621" s="476"/>
      <c r="K621" s="476"/>
      <c r="L621" s="476"/>
      <c r="M621" s="476"/>
      <c r="N621" s="476"/>
      <c r="O621" s="476"/>
      <c r="P621" s="476"/>
      <c r="Q621" s="476"/>
      <c r="R621" s="476"/>
      <c r="S621" s="476"/>
      <c r="T621" s="476"/>
      <c r="U621" s="476"/>
      <c r="V621" s="476"/>
      <c r="W621" s="476"/>
      <c r="X621" s="476"/>
      <c r="Y621" s="476"/>
      <c r="Z621" s="476"/>
      <c r="AA621" s="476"/>
      <c r="AB621" s="476"/>
      <c r="AC621" s="476"/>
      <c r="AD621" s="476"/>
      <c r="AE621" s="476"/>
      <c r="AF621" s="476"/>
      <c r="AG621" s="476"/>
      <c r="AH621" s="476"/>
      <c r="AI621" s="476"/>
      <c r="AJ621" s="476"/>
    </row>
    <row r="622" spans="1:36" ht="12.75" customHeight="1">
      <c r="A622" s="476"/>
      <c r="B622" s="476"/>
      <c r="C622" s="476"/>
      <c r="D622" s="476"/>
      <c r="E622" s="476"/>
      <c r="F622" s="476"/>
      <c r="G622" s="476"/>
      <c r="H622" s="476"/>
      <c r="I622" s="476"/>
      <c r="J622" s="476"/>
      <c r="K622" s="476"/>
      <c r="L622" s="476"/>
      <c r="M622" s="476"/>
      <c r="N622" s="476"/>
      <c r="O622" s="476"/>
      <c r="P622" s="476"/>
      <c r="Q622" s="476"/>
      <c r="R622" s="476"/>
      <c r="S622" s="476"/>
      <c r="T622" s="476"/>
      <c r="U622" s="476"/>
      <c r="V622" s="476"/>
      <c r="W622" s="476"/>
      <c r="X622" s="476"/>
      <c r="Y622" s="476"/>
      <c r="Z622" s="476"/>
      <c r="AA622" s="476"/>
      <c r="AB622" s="476"/>
      <c r="AC622" s="476"/>
      <c r="AD622" s="476"/>
      <c r="AE622" s="476"/>
      <c r="AF622" s="476"/>
      <c r="AG622" s="476"/>
      <c r="AH622" s="476"/>
      <c r="AI622" s="476"/>
      <c r="AJ622" s="476"/>
    </row>
    <row r="623" spans="1:36" ht="12.75" customHeight="1">
      <c r="A623" s="476"/>
      <c r="B623" s="476"/>
      <c r="C623" s="476"/>
      <c r="D623" s="476"/>
      <c r="E623" s="476"/>
      <c r="F623" s="476"/>
      <c r="G623" s="476"/>
      <c r="H623" s="476"/>
      <c r="I623" s="476"/>
      <c r="J623" s="476"/>
      <c r="K623" s="476"/>
      <c r="L623" s="476"/>
      <c r="M623" s="476"/>
      <c r="N623" s="476"/>
      <c r="O623" s="476"/>
      <c r="P623" s="476"/>
      <c r="Q623" s="476"/>
      <c r="R623" s="476"/>
      <c r="S623" s="476"/>
      <c r="T623" s="476"/>
      <c r="U623" s="476"/>
      <c r="V623" s="476"/>
      <c r="W623" s="476"/>
      <c r="X623" s="476"/>
      <c r="Y623" s="476"/>
      <c r="Z623" s="476"/>
      <c r="AA623" s="476"/>
      <c r="AB623" s="476"/>
      <c r="AC623" s="476"/>
      <c r="AD623" s="476"/>
      <c r="AE623" s="476"/>
      <c r="AF623" s="476"/>
      <c r="AG623" s="476"/>
      <c r="AH623" s="476"/>
      <c r="AI623" s="476"/>
      <c r="AJ623" s="476"/>
    </row>
    <row r="624" spans="1:36" ht="12.75" customHeight="1">
      <c r="A624" s="476"/>
      <c r="B624" s="476"/>
      <c r="C624" s="476"/>
      <c r="D624" s="476"/>
      <c r="E624" s="476"/>
      <c r="F624" s="476"/>
      <c r="G624" s="476"/>
      <c r="H624" s="476"/>
      <c r="I624" s="476"/>
      <c r="J624" s="476"/>
      <c r="K624" s="476"/>
      <c r="L624" s="476"/>
      <c r="M624" s="476"/>
      <c r="N624" s="476"/>
      <c r="O624" s="476"/>
      <c r="P624" s="476"/>
      <c r="Q624" s="476"/>
      <c r="R624" s="476"/>
      <c r="S624" s="476"/>
      <c r="T624" s="476"/>
      <c r="U624" s="476"/>
      <c r="V624" s="476"/>
      <c r="W624" s="476"/>
      <c r="X624" s="476"/>
      <c r="Y624" s="476"/>
      <c r="Z624" s="476"/>
      <c r="AA624" s="476"/>
      <c r="AB624" s="476"/>
      <c r="AC624" s="476"/>
      <c r="AD624" s="476"/>
      <c r="AE624" s="476"/>
      <c r="AF624" s="476"/>
      <c r="AG624" s="476"/>
      <c r="AH624" s="476"/>
      <c r="AI624" s="476"/>
      <c r="AJ624" s="476"/>
    </row>
    <row r="625" spans="1:36" ht="12.75" customHeight="1">
      <c r="A625" s="476"/>
      <c r="B625" s="476"/>
      <c r="C625" s="476"/>
      <c r="D625" s="476"/>
      <c r="E625" s="476"/>
      <c r="F625" s="476"/>
      <c r="G625" s="476"/>
      <c r="H625" s="476"/>
      <c r="I625" s="476"/>
      <c r="J625" s="476"/>
      <c r="K625" s="476"/>
      <c r="L625" s="476"/>
      <c r="M625" s="476"/>
      <c r="N625" s="476"/>
      <c r="O625" s="476"/>
      <c r="P625" s="476"/>
      <c r="Q625" s="476"/>
      <c r="R625" s="476"/>
      <c r="S625" s="476"/>
      <c r="T625" s="476"/>
      <c r="U625" s="476"/>
      <c r="V625" s="476"/>
      <c r="W625" s="476"/>
      <c r="X625" s="476"/>
      <c r="Y625" s="476"/>
      <c r="Z625" s="476"/>
      <c r="AA625" s="476"/>
      <c r="AB625" s="476"/>
      <c r="AC625" s="476"/>
      <c r="AD625" s="476"/>
      <c r="AE625" s="476"/>
      <c r="AF625" s="476"/>
      <c r="AG625" s="476"/>
      <c r="AH625" s="476"/>
      <c r="AI625" s="476"/>
      <c r="AJ625" s="476"/>
    </row>
    <row r="626" spans="1:36" ht="12.75" customHeight="1">
      <c r="A626" s="476"/>
      <c r="B626" s="476"/>
      <c r="C626" s="476"/>
      <c r="D626" s="476"/>
      <c r="E626" s="476"/>
      <c r="F626" s="476"/>
      <c r="G626" s="476"/>
      <c r="H626" s="476"/>
      <c r="I626" s="476"/>
      <c r="J626" s="476"/>
      <c r="K626" s="476"/>
      <c r="L626" s="476"/>
      <c r="M626" s="476"/>
      <c r="N626" s="476"/>
      <c r="O626" s="476"/>
      <c r="P626" s="476"/>
      <c r="Q626" s="476"/>
      <c r="R626" s="476"/>
      <c r="S626" s="476"/>
      <c r="T626" s="476"/>
      <c r="U626" s="476"/>
      <c r="V626" s="476"/>
      <c r="W626" s="476"/>
      <c r="X626" s="476"/>
      <c r="Y626" s="476"/>
      <c r="Z626" s="476"/>
      <c r="AA626" s="476"/>
      <c r="AB626" s="476"/>
      <c r="AC626" s="476"/>
      <c r="AD626" s="476"/>
      <c r="AE626" s="476"/>
      <c r="AF626" s="476"/>
      <c r="AG626" s="476"/>
      <c r="AH626" s="476"/>
      <c r="AI626" s="476"/>
      <c r="AJ626" s="476"/>
    </row>
    <row r="627" spans="1:36" ht="12.75" customHeight="1">
      <c r="A627" s="476"/>
      <c r="B627" s="476"/>
      <c r="C627" s="476"/>
      <c r="D627" s="476"/>
      <c r="E627" s="476"/>
      <c r="F627" s="476"/>
      <c r="G627" s="476"/>
      <c r="H627" s="476"/>
      <c r="I627" s="476"/>
      <c r="J627" s="476"/>
      <c r="K627" s="476"/>
      <c r="L627" s="476"/>
      <c r="M627" s="476"/>
      <c r="N627" s="476"/>
      <c r="O627" s="476"/>
      <c r="P627" s="476"/>
      <c r="Q627" s="476"/>
      <c r="R627" s="476"/>
      <c r="S627" s="476"/>
      <c r="T627" s="476"/>
      <c r="U627" s="476"/>
      <c r="V627" s="476"/>
      <c r="W627" s="476"/>
      <c r="X627" s="476"/>
      <c r="Y627" s="476"/>
      <c r="Z627" s="476"/>
      <c r="AA627" s="476"/>
      <c r="AB627" s="476"/>
      <c r="AC627" s="476"/>
      <c r="AD627" s="476"/>
      <c r="AE627" s="476"/>
      <c r="AF627" s="476"/>
      <c r="AG627" s="476"/>
      <c r="AH627" s="476"/>
      <c r="AI627" s="476"/>
      <c r="AJ627" s="476"/>
    </row>
    <row r="628" spans="1:36" ht="12.75" customHeight="1">
      <c r="A628" s="476"/>
      <c r="B628" s="476"/>
      <c r="C628" s="476"/>
      <c r="D628" s="476"/>
      <c r="E628" s="476"/>
      <c r="F628" s="476"/>
      <c r="G628" s="476"/>
      <c r="H628" s="476"/>
      <c r="I628" s="476"/>
      <c r="J628" s="476"/>
      <c r="K628" s="476"/>
      <c r="L628" s="476"/>
      <c r="M628" s="476"/>
      <c r="N628" s="476"/>
      <c r="O628" s="476"/>
      <c r="P628" s="476"/>
      <c r="Q628" s="476"/>
      <c r="R628" s="476"/>
      <c r="S628" s="476"/>
      <c r="T628" s="476"/>
      <c r="U628" s="476"/>
      <c r="V628" s="476"/>
      <c r="W628" s="476"/>
      <c r="X628" s="476"/>
      <c r="Y628" s="476"/>
      <c r="Z628" s="476"/>
      <c r="AA628" s="476"/>
      <c r="AB628" s="476"/>
      <c r="AC628" s="476"/>
      <c r="AD628" s="476"/>
      <c r="AE628" s="476"/>
      <c r="AF628" s="476"/>
      <c r="AG628" s="476"/>
      <c r="AH628" s="476"/>
      <c r="AI628" s="476"/>
      <c r="AJ628" s="476"/>
    </row>
    <row r="629" spans="1:36" ht="12.75" customHeight="1">
      <c r="A629" s="476"/>
      <c r="B629" s="476"/>
      <c r="C629" s="476"/>
      <c r="D629" s="476"/>
      <c r="E629" s="476"/>
      <c r="F629" s="476"/>
      <c r="G629" s="476"/>
      <c r="H629" s="476"/>
      <c r="I629" s="476"/>
      <c r="J629" s="476"/>
      <c r="K629" s="476"/>
      <c r="L629" s="476"/>
      <c r="M629" s="476"/>
      <c r="N629" s="476"/>
      <c r="O629" s="476"/>
      <c r="P629" s="476"/>
      <c r="Q629" s="476"/>
      <c r="R629" s="476"/>
      <c r="S629" s="476"/>
      <c r="T629" s="476"/>
      <c r="U629" s="476"/>
      <c r="V629" s="476"/>
      <c r="W629" s="476"/>
      <c r="X629" s="476"/>
      <c r="Y629" s="476"/>
      <c r="Z629" s="476"/>
      <c r="AA629" s="476"/>
      <c r="AB629" s="476"/>
      <c r="AC629" s="476"/>
      <c r="AD629" s="476"/>
      <c r="AE629" s="476"/>
      <c r="AF629" s="476"/>
      <c r="AG629" s="476"/>
      <c r="AH629" s="476"/>
      <c r="AI629" s="476"/>
      <c r="AJ629" s="476"/>
    </row>
    <row r="630" spans="1:36" ht="12.75" customHeight="1">
      <c r="A630" s="476"/>
      <c r="B630" s="476"/>
      <c r="C630" s="476"/>
      <c r="D630" s="476"/>
      <c r="E630" s="476"/>
      <c r="F630" s="476"/>
      <c r="G630" s="476"/>
      <c r="H630" s="476"/>
      <c r="I630" s="476"/>
      <c r="J630" s="476"/>
      <c r="K630" s="476"/>
      <c r="L630" s="476"/>
      <c r="M630" s="476"/>
      <c r="N630" s="476"/>
      <c r="O630" s="476"/>
      <c r="P630" s="476"/>
      <c r="Q630" s="476"/>
      <c r="R630" s="476"/>
      <c r="S630" s="476"/>
      <c r="T630" s="476"/>
      <c r="U630" s="476"/>
      <c r="V630" s="476"/>
      <c r="W630" s="476"/>
      <c r="X630" s="476"/>
      <c r="Y630" s="476"/>
      <c r="Z630" s="476"/>
      <c r="AA630" s="476"/>
      <c r="AB630" s="476"/>
      <c r="AC630" s="476"/>
      <c r="AD630" s="476"/>
      <c r="AE630" s="476"/>
      <c r="AF630" s="476"/>
      <c r="AG630" s="476"/>
      <c r="AH630" s="476"/>
      <c r="AI630" s="476"/>
      <c r="AJ630" s="476"/>
    </row>
    <row r="631" spans="1:36" ht="12.75" customHeight="1">
      <c r="A631" s="476"/>
      <c r="B631" s="476"/>
      <c r="C631" s="476"/>
      <c r="D631" s="476"/>
      <c r="E631" s="476"/>
      <c r="F631" s="476"/>
      <c r="G631" s="476"/>
      <c r="H631" s="476"/>
      <c r="I631" s="476"/>
      <c r="J631" s="476"/>
      <c r="K631" s="476"/>
      <c r="L631" s="476"/>
      <c r="M631" s="476"/>
      <c r="N631" s="476"/>
      <c r="O631" s="476"/>
      <c r="P631" s="476"/>
      <c r="Q631" s="476"/>
      <c r="R631" s="476"/>
      <c r="S631" s="476"/>
      <c r="T631" s="476"/>
      <c r="U631" s="476"/>
      <c r="V631" s="476"/>
      <c r="W631" s="476"/>
      <c r="X631" s="476"/>
      <c r="Y631" s="476"/>
      <c r="Z631" s="476"/>
      <c r="AA631" s="476"/>
      <c r="AB631" s="476"/>
      <c r="AC631" s="476"/>
      <c r="AD631" s="476"/>
      <c r="AE631" s="476"/>
      <c r="AF631" s="476"/>
      <c r="AG631" s="476"/>
      <c r="AH631" s="476"/>
      <c r="AI631" s="476"/>
      <c r="AJ631" s="476"/>
    </row>
    <row r="632" spans="1:36" ht="12.75" customHeight="1">
      <c r="A632" s="476"/>
      <c r="B632" s="476"/>
      <c r="C632" s="476"/>
      <c r="D632" s="476"/>
      <c r="E632" s="476"/>
      <c r="F632" s="476"/>
      <c r="G632" s="476"/>
      <c r="H632" s="476"/>
      <c r="I632" s="476"/>
      <c r="J632" s="476"/>
      <c r="K632" s="476"/>
      <c r="L632" s="476"/>
      <c r="M632" s="476"/>
      <c r="N632" s="476"/>
      <c r="O632" s="476"/>
      <c r="P632" s="476"/>
      <c r="Q632" s="476"/>
      <c r="R632" s="476"/>
      <c r="S632" s="476"/>
      <c r="T632" s="476"/>
      <c r="U632" s="476"/>
      <c r="V632" s="476"/>
      <c r="W632" s="476"/>
      <c r="X632" s="476"/>
      <c r="Y632" s="476"/>
      <c r="Z632" s="476"/>
      <c r="AA632" s="476"/>
      <c r="AB632" s="476"/>
      <c r="AC632" s="476"/>
      <c r="AD632" s="476"/>
      <c r="AE632" s="476"/>
      <c r="AF632" s="476"/>
      <c r="AG632" s="476"/>
      <c r="AH632" s="476"/>
      <c r="AI632" s="476"/>
      <c r="AJ632" s="476"/>
    </row>
    <row r="633" spans="1:36" ht="12.75" customHeight="1">
      <c r="A633" s="476"/>
      <c r="B633" s="476"/>
      <c r="C633" s="476"/>
      <c r="D633" s="476"/>
      <c r="E633" s="476"/>
      <c r="F633" s="476"/>
      <c r="G633" s="476"/>
      <c r="H633" s="476"/>
      <c r="I633" s="476"/>
      <c r="J633" s="476"/>
      <c r="K633" s="476"/>
      <c r="L633" s="476"/>
      <c r="M633" s="476"/>
      <c r="N633" s="476"/>
      <c r="O633" s="476"/>
      <c r="P633" s="476"/>
      <c r="Q633" s="476"/>
      <c r="R633" s="476"/>
      <c r="S633" s="476"/>
      <c r="T633" s="476"/>
      <c r="U633" s="476"/>
      <c r="V633" s="476"/>
      <c r="W633" s="476"/>
      <c r="X633" s="476"/>
      <c r="Y633" s="476"/>
      <c r="Z633" s="476"/>
      <c r="AA633" s="476"/>
      <c r="AB633" s="476"/>
      <c r="AC633" s="476"/>
      <c r="AD633" s="476"/>
      <c r="AE633" s="476"/>
      <c r="AF633" s="476"/>
      <c r="AG633" s="476"/>
      <c r="AH633" s="476"/>
      <c r="AI633" s="476"/>
      <c r="AJ633" s="476"/>
    </row>
    <row r="634" spans="1:36" ht="12.75" customHeight="1">
      <c r="A634" s="476"/>
      <c r="B634" s="476"/>
      <c r="C634" s="476"/>
      <c r="D634" s="476"/>
      <c r="E634" s="476"/>
      <c r="F634" s="476"/>
      <c r="G634" s="476"/>
      <c r="H634" s="476"/>
      <c r="I634" s="476"/>
      <c r="J634" s="476"/>
      <c r="K634" s="476"/>
      <c r="L634" s="476"/>
      <c r="M634" s="476"/>
      <c r="N634" s="476"/>
      <c r="O634" s="476"/>
      <c r="P634" s="476"/>
      <c r="Q634" s="476"/>
      <c r="R634" s="476"/>
      <c r="S634" s="476"/>
      <c r="T634" s="476"/>
      <c r="U634" s="476"/>
      <c r="V634" s="476"/>
      <c r="W634" s="476"/>
      <c r="X634" s="476"/>
      <c r="Y634" s="476"/>
      <c r="Z634" s="476"/>
      <c r="AA634" s="476"/>
      <c r="AB634" s="476"/>
      <c r="AC634" s="476"/>
      <c r="AD634" s="476"/>
      <c r="AE634" s="476"/>
      <c r="AF634" s="476"/>
      <c r="AG634" s="476"/>
      <c r="AH634" s="476"/>
      <c r="AI634" s="476"/>
      <c r="AJ634" s="476"/>
    </row>
    <row r="635" spans="1:36" ht="12.75" customHeight="1">
      <c r="A635" s="476"/>
      <c r="B635" s="476"/>
      <c r="C635" s="476"/>
      <c r="D635" s="476"/>
      <c r="E635" s="476"/>
      <c r="F635" s="476"/>
      <c r="G635" s="476"/>
      <c r="H635" s="476"/>
      <c r="I635" s="476"/>
      <c r="J635" s="476"/>
      <c r="K635" s="476"/>
      <c r="L635" s="476"/>
      <c r="M635" s="476"/>
      <c r="N635" s="476"/>
      <c r="O635" s="476"/>
      <c r="P635" s="476"/>
      <c r="Q635" s="476"/>
      <c r="R635" s="476"/>
      <c r="S635" s="476"/>
      <c r="T635" s="476"/>
      <c r="U635" s="476"/>
      <c r="V635" s="476"/>
      <c r="W635" s="476"/>
      <c r="X635" s="476"/>
      <c r="Y635" s="476"/>
      <c r="Z635" s="476"/>
      <c r="AA635" s="476"/>
      <c r="AB635" s="476"/>
      <c r="AC635" s="476"/>
      <c r="AD635" s="476"/>
      <c r="AE635" s="476"/>
      <c r="AF635" s="476"/>
      <c r="AG635" s="476"/>
      <c r="AH635" s="476"/>
      <c r="AI635" s="476"/>
      <c r="AJ635" s="476"/>
    </row>
    <row r="636" spans="1:36" ht="12.75" customHeight="1">
      <c r="A636" s="476"/>
      <c r="B636" s="476"/>
      <c r="C636" s="476"/>
      <c r="D636" s="476"/>
      <c r="E636" s="476"/>
      <c r="F636" s="476"/>
      <c r="G636" s="476"/>
      <c r="H636" s="476"/>
      <c r="I636" s="476"/>
      <c r="J636" s="476"/>
      <c r="K636" s="476"/>
      <c r="L636" s="476"/>
      <c r="M636" s="476"/>
      <c r="N636" s="476"/>
      <c r="O636" s="476"/>
      <c r="P636" s="476"/>
      <c r="Q636" s="476"/>
      <c r="R636" s="476"/>
      <c r="S636" s="476"/>
      <c r="T636" s="476"/>
      <c r="U636" s="476"/>
      <c r="V636" s="476"/>
      <c r="W636" s="476"/>
      <c r="X636" s="476"/>
      <c r="Y636" s="476"/>
      <c r="Z636" s="476"/>
      <c r="AA636" s="476"/>
      <c r="AB636" s="476"/>
      <c r="AC636" s="476"/>
      <c r="AD636" s="476"/>
      <c r="AE636" s="476"/>
      <c r="AF636" s="476"/>
      <c r="AG636" s="476"/>
      <c r="AH636" s="476"/>
      <c r="AI636" s="476"/>
      <c r="AJ636" s="476"/>
    </row>
    <row r="637" spans="1:36" ht="12.75" customHeight="1">
      <c r="A637" s="476"/>
      <c r="B637" s="476"/>
      <c r="C637" s="476"/>
      <c r="D637" s="476"/>
      <c r="E637" s="476"/>
      <c r="F637" s="476"/>
      <c r="G637" s="476"/>
      <c r="H637" s="476"/>
      <c r="I637" s="476"/>
      <c r="J637" s="476"/>
      <c r="K637" s="476"/>
      <c r="L637" s="476"/>
      <c r="M637" s="476"/>
      <c r="N637" s="476"/>
      <c r="O637" s="476"/>
      <c r="P637" s="476"/>
      <c r="Q637" s="476"/>
      <c r="R637" s="476"/>
      <c r="S637" s="476"/>
      <c r="T637" s="476"/>
      <c r="U637" s="476"/>
      <c r="V637" s="476"/>
      <c r="W637" s="476"/>
      <c r="X637" s="476"/>
      <c r="Y637" s="476"/>
      <c r="Z637" s="476"/>
      <c r="AA637" s="476"/>
      <c r="AB637" s="476"/>
      <c r="AC637" s="476"/>
      <c r="AD637" s="476"/>
      <c r="AE637" s="476"/>
      <c r="AF637" s="476"/>
      <c r="AG637" s="476"/>
      <c r="AH637" s="476"/>
      <c r="AI637" s="476"/>
      <c r="AJ637" s="476"/>
    </row>
    <row r="638" spans="1:36" ht="12.75" customHeight="1">
      <c r="A638" s="476"/>
      <c r="B638" s="476"/>
      <c r="C638" s="476"/>
      <c r="D638" s="476"/>
      <c r="E638" s="476"/>
      <c r="F638" s="476"/>
      <c r="G638" s="476"/>
      <c r="H638" s="476"/>
      <c r="I638" s="476"/>
      <c r="J638" s="476"/>
      <c r="K638" s="476"/>
      <c r="L638" s="476"/>
      <c r="M638" s="476"/>
      <c r="N638" s="476"/>
      <c r="O638" s="476"/>
      <c r="P638" s="476"/>
      <c r="Q638" s="476"/>
      <c r="R638" s="476"/>
      <c r="S638" s="476"/>
      <c r="T638" s="476"/>
      <c r="U638" s="476"/>
      <c r="V638" s="476"/>
      <c r="W638" s="476"/>
      <c r="X638" s="476"/>
      <c r="Y638" s="476"/>
      <c r="Z638" s="476"/>
      <c r="AA638" s="476"/>
      <c r="AB638" s="476"/>
      <c r="AC638" s="476"/>
      <c r="AD638" s="476"/>
      <c r="AE638" s="476"/>
      <c r="AF638" s="476"/>
      <c r="AG638" s="476"/>
      <c r="AH638" s="476"/>
      <c r="AI638" s="476"/>
      <c r="AJ638" s="476"/>
    </row>
    <row r="639" spans="1:36" ht="12.75" customHeight="1">
      <c r="A639" s="476"/>
      <c r="B639" s="476"/>
      <c r="C639" s="476"/>
      <c r="D639" s="476"/>
      <c r="E639" s="476"/>
      <c r="F639" s="476"/>
      <c r="G639" s="476"/>
      <c r="H639" s="476"/>
      <c r="I639" s="476"/>
      <c r="J639" s="476"/>
      <c r="K639" s="476"/>
      <c r="L639" s="476"/>
      <c r="M639" s="476"/>
      <c r="N639" s="476"/>
      <c r="O639" s="476"/>
      <c r="P639" s="476"/>
      <c r="Q639" s="476"/>
      <c r="R639" s="476"/>
      <c r="S639" s="476"/>
      <c r="T639" s="476"/>
      <c r="U639" s="476"/>
      <c r="V639" s="476"/>
      <c r="W639" s="476"/>
      <c r="X639" s="476"/>
      <c r="Y639" s="476"/>
      <c r="Z639" s="476"/>
      <c r="AA639" s="476"/>
      <c r="AB639" s="476"/>
      <c r="AC639" s="476"/>
      <c r="AD639" s="476"/>
      <c r="AE639" s="476"/>
      <c r="AF639" s="476"/>
      <c r="AG639" s="476"/>
      <c r="AH639" s="476"/>
      <c r="AI639" s="476"/>
      <c r="AJ639" s="476"/>
    </row>
    <row r="640" spans="1:36" ht="12.75" customHeight="1">
      <c r="A640" s="476"/>
      <c r="B640" s="476"/>
      <c r="C640" s="476"/>
      <c r="D640" s="476"/>
      <c r="E640" s="476"/>
      <c r="F640" s="476"/>
      <c r="G640" s="476"/>
      <c r="H640" s="476"/>
      <c r="I640" s="476"/>
      <c r="J640" s="476"/>
      <c r="K640" s="476"/>
      <c r="L640" s="476"/>
      <c r="M640" s="476"/>
      <c r="N640" s="476"/>
      <c r="O640" s="476"/>
      <c r="P640" s="476"/>
      <c r="Q640" s="476"/>
      <c r="R640" s="476"/>
      <c r="S640" s="476"/>
      <c r="T640" s="476"/>
      <c r="U640" s="476"/>
      <c r="V640" s="476"/>
      <c r="W640" s="476"/>
      <c r="X640" s="476"/>
      <c r="Y640" s="476"/>
      <c r="Z640" s="476"/>
      <c r="AA640" s="476"/>
      <c r="AB640" s="476"/>
      <c r="AC640" s="476"/>
      <c r="AD640" s="476"/>
      <c r="AE640" s="476"/>
      <c r="AF640" s="476"/>
      <c r="AG640" s="476"/>
      <c r="AH640" s="476"/>
      <c r="AI640" s="476"/>
      <c r="AJ640" s="476"/>
    </row>
    <row r="641" spans="1:36" ht="12.75" customHeight="1">
      <c r="A641" s="476"/>
      <c r="B641" s="476"/>
      <c r="C641" s="476"/>
      <c r="D641" s="476"/>
      <c r="E641" s="476"/>
      <c r="F641" s="476"/>
      <c r="G641" s="476"/>
      <c r="H641" s="476"/>
      <c r="I641" s="476"/>
      <c r="J641" s="476"/>
      <c r="K641" s="476"/>
      <c r="L641" s="476"/>
      <c r="M641" s="476"/>
      <c r="N641" s="476"/>
      <c r="O641" s="476"/>
      <c r="P641" s="476"/>
      <c r="Q641" s="476"/>
      <c r="R641" s="476"/>
      <c r="S641" s="476"/>
      <c r="T641" s="476"/>
      <c r="U641" s="476"/>
      <c r="V641" s="476"/>
      <c r="W641" s="476"/>
      <c r="X641" s="476"/>
      <c r="Y641" s="476"/>
      <c r="Z641" s="476"/>
      <c r="AA641" s="476"/>
      <c r="AB641" s="476"/>
      <c r="AC641" s="476"/>
      <c r="AD641" s="476"/>
      <c r="AE641" s="476"/>
      <c r="AF641" s="476"/>
      <c r="AG641" s="476"/>
      <c r="AH641" s="476"/>
      <c r="AI641" s="476"/>
      <c r="AJ641" s="476"/>
    </row>
    <row r="642" spans="1:36" ht="12.75" customHeight="1">
      <c r="A642" s="476"/>
      <c r="B642" s="476"/>
      <c r="C642" s="476"/>
      <c r="D642" s="476"/>
      <c r="E642" s="476"/>
      <c r="F642" s="476"/>
      <c r="G642" s="476"/>
      <c r="H642" s="476"/>
      <c r="I642" s="476"/>
      <c r="J642" s="476"/>
      <c r="K642" s="476"/>
      <c r="L642" s="476"/>
      <c r="M642" s="476"/>
      <c r="N642" s="476"/>
      <c r="O642" s="476"/>
      <c r="P642" s="476"/>
      <c r="Q642" s="476"/>
      <c r="R642" s="476"/>
      <c r="S642" s="476"/>
      <c r="T642" s="476"/>
      <c r="U642" s="476"/>
      <c r="V642" s="476"/>
      <c r="W642" s="476"/>
      <c r="X642" s="476"/>
      <c r="Y642" s="476"/>
      <c r="Z642" s="476"/>
      <c r="AA642" s="476"/>
      <c r="AB642" s="476"/>
      <c r="AC642" s="476"/>
      <c r="AD642" s="476"/>
      <c r="AE642" s="476"/>
      <c r="AF642" s="476"/>
      <c r="AG642" s="476"/>
      <c r="AH642" s="476"/>
      <c r="AI642" s="476"/>
      <c r="AJ642" s="476"/>
    </row>
    <row r="643" spans="1:36" ht="12.75" customHeight="1">
      <c r="A643" s="476"/>
      <c r="B643" s="476"/>
      <c r="C643" s="476"/>
      <c r="D643" s="476"/>
      <c r="E643" s="476"/>
      <c r="F643" s="476"/>
      <c r="G643" s="476"/>
      <c r="H643" s="476"/>
      <c r="I643" s="476"/>
      <c r="J643" s="476"/>
      <c r="K643" s="476"/>
      <c r="L643" s="476"/>
      <c r="M643" s="476"/>
      <c r="N643" s="476"/>
      <c r="O643" s="476"/>
      <c r="P643" s="476"/>
      <c r="Q643" s="476"/>
      <c r="R643" s="476"/>
      <c r="S643" s="476"/>
      <c r="T643" s="476"/>
      <c r="U643" s="476"/>
      <c r="V643" s="476"/>
      <c r="W643" s="476"/>
      <c r="X643" s="476"/>
      <c r="Y643" s="476"/>
      <c r="Z643" s="476"/>
      <c r="AA643" s="476"/>
      <c r="AB643" s="476"/>
      <c r="AC643" s="476"/>
      <c r="AD643" s="476"/>
      <c r="AE643" s="476"/>
      <c r="AF643" s="476"/>
      <c r="AG643" s="476"/>
      <c r="AH643" s="476"/>
      <c r="AI643" s="476"/>
      <c r="AJ643" s="476"/>
    </row>
    <row r="644" spans="1:36" ht="12.75" customHeight="1">
      <c r="A644" s="476"/>
      <c r="B644" s="476"/>
      <c r="C644" s="476"/>
      <c r="D644" s="476"/>
      <c r="E644" s="476"/>
      <c r="F644" s="476"/>
      <c r="G644" s="476"/>
      <c r="H644" s="476"/>
      <c r="I644" s="476"/>
      <c r="J644" s="476"/>
      <c r="K644" s="476"/>
      <c r="L644" s="476"/>
      <c r="M644" s="476"/>
      <c r="N644" s="476"/>
      <c r="O644" s="476"/>
      <c r="P644" s="476"/>
      <c r="Q644" s="476"/>
      <c r="R644" s="476"/>
      <c r="S644" s="476"/>
      <c r="T644" s="476"/>
      <c r="U644" s="476"/>
      <c r="V644" s="476"/>
      <c r="W644" s="476"/>
      <c r="X644" s="476"/>
      <c r="Y644" s="476"/>
      <c r="Z644" s="476"/>
      <c r="AA644" s="476"/>
      <c r="AB644" s="476"/>
      <c r="AC644" s="476"/>
      <c r="AD644" s="476"/>
      <c r="AE644" s="476"/>
      <c r="AF644" s="476"/>
      <c r="AG644" s="476"/>
      <c r="AH644" s="476"/>
      <c r="AI644" s="476"/>
      <c r="AJ644" s="476"/>
    </row>
    <row r="645" spans="1:36" ht="12.75" customHeight="1">
      <c r="A645" s="476"/>
      <c r="B645" s="476"/>
      <c r="C645" s="476"/>
      <c r="D645" s="476"/>
      <c r="E645" s="476"/>
      <c r="F645" s="476"/>
      <c r="G645" s="476"/>
      <c r="H645" s="476"/>
      <c r="I645" s="476"/>
      <c r="J645" s="476"/>
      <c r="K645" s="476"/>
      <c r="L645" s="476"/>
      <c r="M645" s="476"/>
      <c r="N645" s="476"/>
      <c r="O645" s="476"/>
      <c r="P645" s="476"/>
      <c r="Q645" s="476"/>
      <c r="R645" s="476"/>
      <c r="S645" s="476"/>
      <c r="T645" s="476"/>
      <c r="U645" s="476"/>
      <c r="V645" s="476"/>
      <c r="W645" s="476"/>
      <c r="X645" s="476"/>
      <c r="Y645" s="476"/>
      <c r="Z645" s="476"/>
      <c r="AA645" s="476"/>
      <c r="AB645" s="476"/>
      <c r="AC645" s="476"/>
      <c r="AD645" s="476"/>
      <c r="AE645" s="476"/>
      <c r="AF645" s="476"/>
      <c r="AG645" s="476"/>
      <c r="AH645" s="476"/>
      <c r="AI645" s="476"/>
      <c r="AJ645" s="476"/>
    </row>
    <row r="646" spans="1:36" ht="12.75" customHeight="1">
      <c r="A646" s="476"/>
      <c r="B646" s="476"/>
      <c r="C646" s="476"/>
      <c r="D646" s="476"/>
      <c r="E646" s="476"/>
      <c r="F646" s="476"/>
      <c r="G646" s="476"/>
      <c r="H646" s="476"/>
      <c r="I646" s="476"/>
      <c r="J646" s="476"/>
      <c r="K646" s="476"/>
      <c r="L646" s="476"/>
      <c r="M646" s="476"/>
      <c r="N646" s="476"/>
      <c r="O646" s="476"/>
      <c r="P646" s="476"/>
      <c r="Q646" s="476"/>
      <c r="R646" s="476"/>
      <c r="S646" s="476"/>
      <c r="T646" s="476"/>
      <c r="U646" s="476"/>
      <c r="V646" s="476"/>
      <c r="W646" s="476"/>
      <c r="X646" s="476"/>
      <c r="Y646" s="476"/>
      <c r="Z646" s="476"/>
      <c r="AA646" s="476"/>
      <c r="AB646" s="476"/>
      <c r="AC646" s="476"/>
      <c r="AD646" s="476"/>
      <c r="AE646" s="476"/>
      <c r="AF646" s="476"/>
      <c r="AG646" s="476"/>
      <c r="AH646" s="476"/>
      <c r="AI646" s="476"/>
      <c r="AJ646" s="476"/>
    </row>
    <row r="647" spans="1:36" ht="12.75" customHeight="1">
      <c r="A647" s="476"/>
      <c r="B647" s="476"/>
      <c r="C647" s="476"/>
      <c r="D647" s="476"/>
      <c r="E647" s="476"/>
      <c r="F647" s="476"/>
      <c r="G647" s="476"/>
      <c r="H647" s="476"/>
      <c r="I647" s="476"/>
      <c r="J647" s="476"/>
      <c r="K647" s="476"/>
      <c r="L647" s="476"/>
      <c r="M647" s="476"/>
      <c r="N647" s="476"/>
      <c r="O647" s="476"/>
      <c r="P647" s="476"/>
      <c r="Q647" s="476"/>
      <c r="R647" s="476"/>
      <c r="S647" s="476"/>
      <c r="T647" s="476"/>
      <c r="U647" s="476"/>
      <c r="V647" s="476"/>
      <c r="W647" s="476"/>
      <c r="X647" s="476"/>
      <c r="Y647" s="476"/>
      <c r="Z647" s="476"/>
      <c r="AA647" s="476"/>
      <c r="AB647" s="476"/>
      <c r="AC647" s="476"/>
      <c r="AD647" s="476"/>
      <c r="AE647" s="476"/>
      <c r="AF647" s="476"/>
      <c r="AG647" s="476"/>
      <c r="AH647" s="476"/>
      <c r="AI647" s="476"/>
      <c r="AJ647" s="476"/>
    </row>
    <row r="648" spans="1:36" ht="12.75" customHeight="1">
      <c r="A648" s="476"/>
      <c r="B648" s="476"/>
      <c r="C648" s="476"/>
      <c r="D648" s="476"/>
      <c r="E648" s="476"/>
      <c r="F648" s="476"/>
      <c r="G648" s="476"/>
      <c r="H648" s="476"/>
      <c r="I648" s="476"/>
      <c r="J648" s="476"/>
      <c r="K648" s="476"/>
      <c r="L648" s="476"/>
      <c r="M648" s="476"/>
      <c r="N648" s="476"/>
      <c r="O648" s="476"/>
      <c r="P648" s="476"/>
      <c r="Q648" s="476"/>
      <c r="R648" s="476"/>
      <c r="S648" s="476"/>
      <c r="T648" s="476"/>
      <c r="U648" s="476"/>
      <c r="V648" s="476"/>
      <c r="W648" s="476"/>
      <c r="X648" s="476"/>
      <c r="Y648" s="476"/>
      <c r="Z648" s="476"/>
      <c r="AA648" s="476"/>
      <c r="AB648" s="476"/>
      <c r="AC648" s="476"/>
      <c r="AD648" s="476"/>
      <c r="AE648" s="476"/>
      <c r="AF648" s="476"/>
      <c r="AG648" s="476"/>
      <c r="AH648" s="476"/>
      <c r="AI648" s="476"/>
      <c r="AJ648" s="476"/>
    </row>
    <row r="649" spans="1:36" ht="12.75" customHeight="1">
      <c r="A649" s="476"/>
      <c r="B649" s="476"/>
      <c r="C649" s="476"/>
      <c r="D649" s="476"/>
      <c r="E649" s="476"/>
      <c r="F649" s="476"/>
      <c r="G649" s="476"/>
      <c r="H649" s="476"/>
      <c r="I649" s="476"/>
      <c r="J649" s="476"/>
      <c r="K649" s="476"/>
      <c r="L649" s="476"/>
      <c r="M649" s="476"/>
      <c r="N649" s="476"/>
      <c r="O649" s="476"/>
      <c r="P649" s="476"/>
      <c r="Q649" s="476"/>
      <c r="R649" s="476"/>
      <c r="S649" s="476"/>
      <c r="T649" s="476"/>
      <c r="U649" s="476"/>
      <c r="V649" s="476"/>
      <c r="W649" s="476"/>
      <c r="X649" s="476"/>
      <c r="Y649" s="476"/>
      <c r="Z649" s="476"/>
      <c r="AA649" s="476"/>
      <c r="AB649" s="476"/>
      <c r="AC649" s="476"/>
      <c r="AD649" s="476"/>
      <c r="AE649" s="476"/>
      <c r="AF649" s="476"/>
      <c r="AG649" s="476"/>
      <c r="AH649" s="476"/>
      <c r="AI649" s="476"/>
      <c r="AJ649" s="476"/>
    </row>
    <row r="650" spans="1:36" ht="12.75" customHeight="1">
      <c r="A650" s="476"/>
      <c r="B650" s="476"/>
      <c r="C650" s="476"/>
      <c r="D650" s="476"/>
      <c r="E650" s="476"/>
      <c r="F650" s="476"/>
      <c r="G650" s="476"/>
      <c r="H650" s="476"/>
      <c r="I650" s="476"/>
      <c r="J650" s="476"/>
      <c r="K650" s="476"/>
      <c r="L650" s="476"/>
      <c r="M650" s="476"/>
      <c r="N650" s="476"/>
      <c r="O650" s="476"/>
      <c r="P650" s="476"/>
      <c r="Q650" s="476"/>
      <c r="R650" s="476"/>
      <c r="S650" s="476"/>
      <c r="T650" s="476"/>
      <c r="U650" s="476"/>
      <c r="V650" s="476"/>
      <c r="W650" s="476"/>
      <c r="X650" s="476"/>
      <c r="Y650" s="476"/>
      <c r="Z650" s="476"/>
      <c r="AA650" s="476"/>
      <c r="AB650" s="476"/>
      <c r="AC650" s="476"/>
      <c r="AD650" s="476"/>
      <c r="AE650" s="476"/>
      <c r="AF650" s="476"/>
      <c r="AG650" s="476"/>
      <c r="AH650" s="476"/>
      <c r="AI650" s="476"/>
      <c r="AJ650" s="476"/>
    </row>
    <row r="651" spans="1:36" ht="12.75" customHeight="1">
      <c r="A651" s="476"/>
      <c r="B651" s="476"/>
      <c r="C651" s="476"/>
      <c r="D651" s="476"/>
      <c r="E651" s="476"/>
      <c r="F651" s="476"/>
      <c r="G651" s="476"/>
      <c r="H651" s="476"/>
      <c r="I651" s="476"/>
      <c r="J651" s="476"/>
      <c r="K651" s="476"/>
      <c r="L651" s="476"/>
      <c r="M651" s="476"/>
      <c r="N651" s="476"/>
      <c r="O651" s="476"/>
      <c r="P651" s="476"/>
      <c r="Q651" s="476"/>
      <c r="R651" s="476"/>
      <c r="S651" s="476"/>
      <c r="T651" s="476"/>
      <c r="U651" s="476"/>
      <c r="V651" s="476"/>
      <c r="W651" s="476"/>
      <c r="X651" s="476"/>
      <c r="Y651" s="476"/>
      <c r="Z651" s="476"/>
      <c r="AA651" s="476"/>
      <c r="AB651" s="476"/>
      <c r="AC651" s="476"/>
      <c r="AD651" s="476"/>
      <c r="AE651" s="476"/>
      <c r="AF651" s="476"/>
      <c r="AG651" s="476"/>
      <c r="AH651" s="476"/>
      <c r="AI651" s="476"/>
      <c r="AJ651" s="476"/>
    </row>
    <row r="652" spans="1:36" ht="12.75" customHeight="1">
      <c r="A652" s="476"/>
      <c r="B652" s="476"/>
      <c r="C652" s="476"/>
      <c r="D652" s="476"/>
      <c r="E652" s="476"/>
      <c r="F652" s="476"/>
      <c r="G652" s="476"/>
      <c r="H652" s="476"/>
      <c r="I652" s="476"/>
      <c r="J652" s="476"/>
      <c r="K652" s="476"/>
      <c r="L652" s="476"/>
      <c r="M652" s="476"/>
      <c r="N652" s="476"/>
      <c r="O652" s="476"/>
      <c r="P652" s="476"/>
      <c r="Q652" s="476"/>
      <c r="R652" s="476"/>
      <c r="S652" s="476"/>
      <c r="T652" s="476"/>
      <c r="U652" s="476"/>
      <c r="V652" s="476"/>
      <c r="W652" s="476"/>
      <c r="X652" s="476"/>
      <c r="Y652" s="476"/>
      <c r="Z652" s="476"/>
      <c r="AA652" s="476"/>
      <c r="AB652" s="476"/>
      <c r="AC652" s="476"/>
      <c r="AD652" s="476"/>
      <c r="AE652" s="476"/>
      <c r="AF652" s="476"/>
      <c r="AG652" s="476"/>
      <c r="AH652" s="476"/>
      <c r="AI652" s="476"/>
      <c r="AJ652" s="476"/>
    </row>
    <row r="653" spans="1:36" ht="12.75" customHeight="1">
      <c r="A653" s="476"/>
      <c r="B653" s="476"/>
      <c r="C653" s="476"/>
      <c r="D653" s="476"/>
      <c r="E653" s="476"/>
      <c r="F653" s="476"/>
      <c r="G653" s="476"/>
      <c r="H653" s="476"/>
      <c r="I653" s="476"/>
      <c r="J653" s="476"/>
      <c r="K653" s="476"/>
      <c r="L653" s="476"/>
      <c r="M653" s="476"/>
      <c r="N653" s="476"/>
      <c r="O653" s="476"/>
      <c r="P653" s="476"/>
      <c r="Q653" s="476"/>
      <c r="R653" s="476"/>
      <c r="S653" s="476"/>
      <c r="T653" s="476"/>
      <c r="U653" s="476"/>
      <c r="V653" s="476"/>
      <c r="W653" s="476"/>
      <c r="X653" s="476"/>
      <c r="Y653" s="476"/>
      <c r="Z653" s="476"/>
      <c r="AA653" s="476"/>
      <c r="AB653" s="476"/>
      <c r="AC653" s="476"/>
      <c r="AD653" s="476"/>
      <c r="AE653" s="476"/>
      <c r="AF653" s="476"/>
      <c r="AG653" s="476"/>
      <c r="AH653" s="476"/>
      <c r="AI653" s="476"/>
      <c r="AJ653" s="476"/>
    </row>
    <row r="654" spans="1:36" ht="12.75" customHeight="1">
      <c r="A654" s="476"/>
      <c r="B654" s="476"/>
      <c r="C654" s="476"/>
      <c r="D654" s="476"/>
      <c r="E654" s="476"/>
      <c r="F654" s="476"/>
      <c r="G654" s="476"/>
      <c r="H654" s="476"/>
      <c r="I654" s="476"/>
      <c r="J654" s="476"/>
      <c r="K654" s="476"/>
      <c r="L654" s="476"/>
      <c r="M654" s="476"/>
      <c r="N654" s="476"/>
      <c r="O654" s="476"/>
      <c r="P654" s="476"/>
      <c r="Q654" s="476"/>
      <c r="R654" s="476"/>
      <c r="S654" s="476"/>
      <c r="T654" s="476"/>
      <c r="U654" s="476"/>
      <c r="V654" s="476"/>
      <c r="W654" s="476"/>
      <c r="X654" s="476"/>
      <c r="Y654" s="476"/>
      <c r="Z654" s="476"/>
      <c r="AA654" s="476"/>
      <c r="AB654" s="476"/>
      <c r="AC654" s="476"/>
      <c r="AD654" s="476"/>
      <c r="AE654" s="476"/>
      <c r="AF654" s="476"/>
      <c r="AG654" s="476"/>
      <c r="AH654" s="476"/>
      <c r="AI654" s="476"/>
      <c r="AJ654" s="476"/>
    </row>
    <row r="655" spans="1:36" ht="12.75" customHeight="1">
      <c r="A655" s="476"/>
      <c r="B655" s="476"/>
      <c r="C655" s="476"/>
      <c r="D655" s="476"/>
      <c r="E655" s="476"/>
      <c r="F655" s="476"/>
      <c r="G655" s="476"/>
      <c r="H655" s="476"/>
      <c r="I655" s="476"/>
      <c r="J655" s="476"/>
      <c r="K655" s="476"/>
      <c r="L655" s="476"/>
      <c r="M655" s="476"/>
      <c r="N655" s="476"/>
      <c r="O655" s="476"/>
      <c r="P655" s="476"/>
      <c r="Q655" s="476"/>
      <c r="R655" s="476"/>
      <c r="S655" s="476"/>
      <c r="T655" s="476"/>
      <c r="U655" s="476"/>
      <c r="V655" s="476"/>
      <c r="W655" s="476"/>
      <c r="X655" s="476"/>
      <c r="Y655" s="476"/>
      <c r="Z655" s="476"/>
      <c r="AA655" s="476"/>
      <c r="AB655" s="476"/>
      <c r="AC655" s="476"/>
      <c r="AD655" s="476"/>
      <c r="AE655" s="476"/>
      <c r="AF655" s="476"/>
      <c r="AG655" s="476"/>
      <c r="AH655" s="476"/>
      <c r="AI655" s="476"/>
      <c r="AJ655" s="476"/>
    </row>
    <row r="656" spans="1:36" ht="12.75" customHeight="1">
      <c r="A656" s="476"/>
      <c r="B656" s="476"/>
      <c r="C656" s="476"/>
      <c r="D656" s="476"/>
      <c r="E656" s="476"/>
      <c r="F656" s="476"/>
      <c r="G656" s="476"/>
      <c r="H656" s="476"/>
      <c r="I656" s="476"/>
      <c r="J656" s="476"/>
      <c r="K656" s="476"/>
      <c r="L656" s="476"/>
      <c r="M656" s="476"/>
      <c r="N656" s="476"/>
      <c r="O656" s="476"/>
      <c r="P656" s="476"/>
      <c r="Q656" s="476"/>
      <c r="R656" s="476"/>
      <c r="S656" s="476"/>
      <c r="T656" s="476"/>
      <c r="U656" s="476"/>
      <c r="V656" s="476"/>
      <c r="W656" s="476"/>
      <c r="X656" s="476"/>
      <c r="Y656" s="476"/>
      <c r="Z656" s="476"/>
      <c r="AA656" s="476"/>
      <c r="AB656" s="476"/>
      <c r="AC656" s="476"/>
      <c r="AD656" s="476"/>
      <c r="AE656" s="476"/>
      <c r="AF656" s="476"/>
      <c r="AG656" s="476"/>
      <c r="AH656" s="476"/>
      <c r="AI656" s="476"/>
      <c r="AJ656" s="476"/>
    </row>
    <row r="657" spans="1:36" ht="12.75" customHeight="1">
      <c r="A657" s="476"/>
      <c r="B657" s="476"/>
      <c r="C657" s="476"/>
      <c r="D657" s="476"/>
      <c r="E657" s="476"/>
      <c r="F657" s="476"/>
      <c r="G657" s="476"/>
      <c r="H657" s="476"/>
      <c r="I657" s="476"/>
      <c r="J657" s="476"/>
      <c r="K657" s="476"/>
      <c r="L657" s="476"/>
      <c r="M657" s="476"/>
      <c r="N657" s="476"/>
      <c r="O657" s="476"/>
      <c r="P657" s="476"/>
      <c r="Q657" s="476"/>
      <c r="R657" s="476"/>
      <c r="S657" s="476"/>
      <c r="T657" s="476"/>
      <c r="U657" s="476"/>
      <c r="V657" s="476"/>
      <c r="W657" s="476"/>
      <c r="X657" s="476"/>
      <c r="Y657" s="476"/>
      <c r="Z657" s="476"/>
      <c r="AA657" s="476"/>
      <c r="AB657" s="476"/>
      <c r="AC657" s="476"/>
      <c r="AD657" s="476"/>
      <c r="AE657" s="476"/>
      <c r="AF657" s="476"/>
      <c r="AG657" s="476"/>
      <c r="AH657" s="476"/>
      <c r="AI657" s="476"/>
      <c r="AJ657" s="476"/>
    </row>
    <row r="658" spans="1:36" ht="12.75" customHeight="1">
      <c r="A658" s="476"/>
      <c r="B658" s="476"/>
      <c r="C658" s="476"/>
      <c r="D658" s="476"/>
      <c r="E658" s="476"/>
      <c r="F658" s="476"/>
      <c r="G658" s="476"/>
      <c r="H658" s="476"/>
      <c r="I658" s="476"/>
      <c r="J658" s="476"/>
      <c r="K658" s="476"/>
      <c r="L658" s="476"/>
      <c r="M658" s="476"/>
      <c r="N658" s="476"/>
      <c r="O658" s="476"/>
      <c r="P658" s="476"/>
      <c r="Q658" s="476"/>
      <c r="R658" s="476"/>
      <c r="S658" s="476"/>
      <c r="T658" s="476"/>
      <c r="U658" s="476"/>
      <c r="V658" s="476"/>
      <c r="W658" s="476"/>
      <c r="X658" s="476"/>
      <c r="Y658" s="476"/>
      <c r="Z658" s="476"/>
      <c r="AA658" s="476"/>
      <c r="AB658" s="476"/>
      <c r="AC658" s="476"/>
      <c r="AD658" s="476"/>
      <c r="AE658" s="476"/>
      <c r="AF658" s="476"/>
      <c r="AG658" s="476"/>
      <c r="AH658" s="476"/>
      <c r="AI658" s="476"/>
      <c r="AJ658" s="476"/>
    </row>
    <row r="659" spans="1:36" ht="12.75" customHeight="1">
      <c r="A659" s="476"/>
      <c r="B659" s="476"/>
      <c r="C659" s="476"/>
      <c r="D659" s="476"/>
      <c r="E659" s="476"/>
      <c r="F659" s="476"/>
      <c r="G659" s="476"/>
      <c r="H659" s="476"/>
      <c r="I659" s="476"/>
      <c r="J659" s="476"/>
      <c r="K659" s="476"/>
      <c r="L659" s="476"/>
      <c r="M659" s="476"/>
      <c r="N659" s="476"/>
      <c r="O659" s="476"/>
      <c r="P659" s="476"/>
      <c r="Q659" s="476"/>
      <c r="R659" s="476"/>
      <c r="S659" s="476"/>
      <c r="T659" s="476"/>
      <c r="U659" s="476"/>
      <c r="V659" s="476"/>
      <c r="W659" s="476"/>
      <c r="X659" s="476"/>
      <c r="Y659" s="476"/>
      <c r="Z659" s="476"/>
      <c r="AA659" s="476"/>
      <c r="AB659" s="476"/>
      <c r="AC659" s="476"/>
      <c r="AD659" s="476"/>
      <c r="AE659" s="476"/>
      <c r="AF659" s="476"/>
      <c r="AG659" s="476"/>
      <c r="AH659" s="476"/>
      <c r="AI659" s="476"/>
      <c r="AJ659" s="476"/>
    </row>
    <row r="660" spans="1:36" ht="12.75" customHeight="1">
      <c r="A660" s="476"/>
      <c r="B660" s="476"/>
      <c r="C660" s="476"/>
      <c r="D660" s="476"/>
      <c r="E660" s="476"/>
      <c r="F660" s="476"/>
      <c r="G660" s="476"/>
      <c r="H660" s="476"/>
      <c r="I660" s="476"/>
      <c r="J660" s="476"/>
      <c r="K660" s="476"/>
      <c r="L660" s="476"/>
      <c r="M660" s="476"/>
      <c r="N660" s="476"/>
      <c r="O660" s="476"/>
      <c r="P660" s="476"/>
      <c r="Q660" s="476"/>
      <c r="R660" s="476"/>
      <c r="S660" s="476"/>
      <c r="T660" s="476"/>
      <c r="U660" s="476"/>
      <c r="V660" s="476"/>
      <c r="W660" s="476"/>
      <c r="X660" s="476"/>
      <c r="Y660" s="476"/>
      <c r="Z660" s="476"/>
      <c r="AA660" s="476"/>
      <c r="AB660" s="476"/>
      <c r="AC660" s="476"/>
      <c r="AD660" s="476"/>
      <c r="AE660" s="476"/>
      <c r="AF660" s="476"/>
      <c r="AG660" s="476"/>
      <c r="AH660" s="476"/>
      <c r="AI660" s="476"/>
      <c r="AJ660" s="476"/>
    </row>
    <row r="661" spans="1:36" ht="12.75" customHeight="1">
      <c r="A661" s="476"/>
      <c r="B661" s="476"/>
      <c r="C661" s="476"/>
      <c r="D661" s="476"/>
      <c r="E661" s="476"/>
      <c r="F661" s="476"/>
      <c r="G661" s="476"/>
      <c r="H661" s="476"/>
      <c r="I661" s="476"/>
      <c r="J661" s="476"/>
      <c r="K661" s="476"/>
      <c r="L661" s="476"/>
      <c r="M661" s="476"/>
      <c r="N661" s="476"/>
      <c r="O661" s="476"/>
      <c r="P661" s="476"/>
      <c r="Q661" s="476"/>
      <c r="R661" s="476"/>
      <c r="S661" s="476"/>
      <c r="T661" s="476"/>
      <c r="U661" s="476"/>
      <c r="V661" s="476"/>
      <c r="W661" s="476"/>
      <c r="X661" s="476"/>
      <c r="Y661" s="476"/>
      <c r="Z661" s="476"/>
      <c r="AA661" s="476"/>
      <c r="AB661" s="476"/>
      <c r="AC661" s="476"/>
      <c r="AD661" s="476"/>
      <c r="AE661" s="476"/>
      <c r="AF661" s="476"/>
      <c r="AG661" s="476"/>
      <c r="AH661" s="476"/>
      <c r="AI661" s="476"/>
      <c r="AJ661" s="476"/>
    </row>
    <row r="662" spans="1:36" ht="12.75" customHeight="1">
      <c r="A662" s="476"/>
      <c r="B662" s="476"/>
      <c r="C662" s="476"/>
      <c r="D662" s="476"/>
      <c r="E662" s="476"/>
      <c r="F662" s="476"/>
      <c r="G662" s="476"/>
      <c r="H662" s="476"/>
      <c r="I662" s="476"/>
      <c r="J662" s="476"/>
      <c r="K662" s="476"/>
      <c r="L662" s="476"/>
      <c r="M662" s="476"/>
      <c r="N662" s="476"/>
      <c r="O662" s="476"/>
      <c r="P662" s="476"/>
      <c r="Q662" s="476"/>
      <c r="R662" s="476"/>
      <c r="S662" s="476"/>
      <c r="T662" s="476"/>
      <c r="U662" s="476"/>
      <c r="V662" s="476"/>
      <c r="W662" s="476"/>
      <c r="X662" s="476"/>
      <c r="Y662" s="476"/>
      <c r="Z662" s="476"/>
      <c r="AA662" s="476"/>
      <c r="AB662" s="476"/>
      <c r="AC662" s="476"/>
      <c r="AD662" s="476"/>
      <c r="AE662" s="476"/>
      <c r="AF662" s="476"/>
      <c r="AG662" s="476"/>
      <c r="AH662" s="476"/>
      <c r="AI662" s="476"/>
      <c r="AJ662" s="476"/>
    </row>
    <row r="663" spans="1:36" ht="12.75" customHeight="1">
      <c r="A663" s="476"/>
      <c r="B663" s="476"/>
      <c r="C663" s="476"/>
      <c r="D663" s="476"/>
      <c r="E663" s="476"/>
      <c r="F663" s="476"/>
      <c r="G663" s="476"/>
      <c r="H663" s="476"/>
      <c r="I663" s="476"/>
      <c r="J663" s="476"/>
      <c r="K663" s="476"/>
      <c r="L663" s="476"/>
      <c r="M663" s="476"/>
      <c r="N663" s="476"/>
      <c r="O663" s="476"/>
      <c r="P663" s="476"/>
      <c r="Q663" s="476"/>
      <c r="R663" s="476"/>
      <c r="S663" s="476"/>
      <c r="T663" s="476"/>
      <c r="U663" s="476"/>
      <c r="V663" s="476"/>
      <c r="W663" s="476"/>
      <c r="X663" s="476"/>
      <c r="Y663" s="476"/>
      <c r="Z663" s="476"/>
      <c r="AA663" s="476"/>
      <c r="AB663" s="476"/>
      <c r="AC663" s="476"/>
      <c r="AD663" s="476"/>
      <c r="AE663" s="476"/>
      <c r="AF663" s="476"/>
      <c r="AG663" s="476"/>
      <c r="AH663" s="476"/>
      <c r="AI663" s="476"/>
      <c r="AJ663" s="476"/>
    </row>
    <row r="664" spans="1:36" ht="12.75" customHeight="1">
      <c r="A664" s="476"/>
      <c r="B664" s="476"/>
      <c r="C664" s="476"/>
      <c r="D664" s="476"/>
      <c r="E664" s="476"/>
      <c r="F664" s="476"/>
      <c r="G664" s="476"/>
      <c r="H664" s="476"/>
      <c r="I664" s="476"/>
      <c r="J664" s="476"/>
      <c r="K664" s="476"/>
      <c r="L664" s="476"/>
      <c r="M664" s="476"/>
      <c r="N664" s="476"/>
      <c r="O664" s="476"/>
      <c r="P664" s="476"/>
      <c r="Q664" s="476"/>
      <c r="R664" s="476"/>
      <c r="S664" s="476"/>
      <c r="T664" s="476"/>
      <c r="U664" s="476"/>
      <c r="V664" s="476"/>
      <c r="W664" s="476"/>
      <c r="X664" s="476"/>
      <c r="Y664" s="476"/>
      <c r="Z664" s="476"/>
      <c r="AA664" s="476"/>
      <c r="AB664" s="476"/>
      <c r="AC664" s="476"/>
      <c r="AD664" s="476"/>
      <c r="AE664" s="476"/>
      <c r="AF664" s="476"/>
      <c r="AG664" s="476"/>
      <c r="AH664" s="476"/>
      <c r="AI664" s="476"/>
      <c r="AJ664" s="476"/>
    </row>
    <row r="665" spans="1:36" ht="12.75" customHeight="1">
      <c r="A665" s="476"/>
      <c r="B665" s="476"/>
      <c r="C665" s="476"/>
      <c r="D665" s="476"/>
      <c r="E665" s="476"/>
      <c r="F665" s="476"/>
      <c r="G665" s="476"/>
      <c r="H665" s="476"/>
      <c r="I665" s="476"/>
      <c r="J665" s="476"/>
      <c r="K665" s="476"/>
      <c r="L665" s="476"/>
      <c r="M665" s="476"/>
      <c r="N665" s="476"/>
      <c r="O665" s="476"/>
      <c r="P665" s="476"/>
      <c r="Q665" s="476"/>
      <c r="R665" s="476"/>
      <c r="S665" s="476"/>
      <c r="T665" s="476"/>
      <c r="U665" s="476"/>
      <c r="V665" s="476"/>
      <c r="W665" s="476"/>
      <c r="X665" s="476"/>
      <c r="Y665" s="476"/>
      <c r="Z665" s="476"/>
      <c r="AA665" s="476"/>
      <c r="AB665" s="476"/>
      <c r="AC665" s="476"/>
      <c r="AD665" s="476"/>
      <c r="AE665" s="476"/>
      <c r="AF665" s="476"/>
      <c r="AG665" s="476"/>
      <c r="AH665" s="476"/>
      <c r="AI665" s="476"/>
      <c r="AJ665" s="476"/>
    </row>
    <row r="666" spans="1:36" ht="12.75" customHeight="1">
      <c r="A666" s="476"/>
      <c r="B666" s="476"/>
      <c r="C666" s="476"/>
      <c r="D666" s="476"/>
      <c r="E666" s="476"/>
      <c r="F666" s="476"/>
      <c r="G666" s="476"/>
      <c r="H666" s="476"/>
      <c r="I666" s="476"/>
      <c r="J666" s="476"/>
      <c r="K666" s="476"/>
      <c r="L666" s="476"/>
      <c r="M666" s="476"/>
      <c r="N666" s="476"/>
      <c r="O666" s="476"/>
      <c r="P666" s="476"/>
      <c r="Q666" s="476"/>
      <c r="R666" s="476"/>
      <c r="S666" s="476"/>
      <c r="T666" s="476"/>
      <c r="U666" s="476"/>
      <c r="V666" s="476"/>
      <c r="W666" s="476"/>
      <c r="X666" s="476"/>
      <c r="Y666" s="476"/>
      <c r="Z666" s="476"/>
      <c r="AA666" s="476"/>
      <c r="AB666" s="476"/>
      <c r="AC666" s="476"/>
      <c r="AD666" s="476"/>
      <c r="AE666" s="476"/>
      <c r="AF666" s="476"/>
      <c r="AG666" s="476"/>
      <c r="AH666" s="476"/>
      <c r="AI666" s="476"/>
      <c r="AJ666" s="476"/>
    </row>
    <row r="667" spans="1:36" ht="12.75" customHeight="1">
      <c r="A667" s="476"/>
      <c r="B667" s="476"/>
      <c r="C667" s="476"/>
      <c r="D667" s="476"/>
      <c r="E667" s="476"/>
      <c r="F667" s="476"/>
      <c r="G667" s="476"/>
      <c r="H667" s="476"/>
      <c r="I667" s="476"/>
      <c r="J667" s="476"/>
      <c r="K667" s="476"/>
      <c r="L667" s="476"/>
      <c r="M667" s="476"/>
      <c r="N667" s="476"/>
      <c r="O667" s="476"/>
      <c r="P667" s="476"/>
      <c r="Q667" s="476"/>
      <c r="R667" s="476"/>
      <c r="S667" s="476"/>
      <c r="T667" s="476"/>
      <c r="U667" s="476"/>
      <c r="V667" s="476"/>
      <c r="W667" s="476"/>
      <c r="X667" s="476"/>
      <c r="Y667" s="476"/>
      <c r="Z667" s="476"/>
      <c r="AA667" s="476"/>
      <c r="AB667" s="476"/>
      <c r="AC667" s="476"/>
      <c r="AD667" s="476"/>
      <c r="AE667" s="476"/>
      <c r="AF667" s="476"/>
      <c r="AG667" s="476"/>
      <c r="AH667" s="476"/>
      <c r="AI667" s="476"/>
      <c r="AJ667" s="476"/>
    </row>
    <row r="668" spans="1:36" ht="12.75" customHeight="1">
      <c r="A668" s="476"/>
      <c r="B668" s="476"/>
      <c r="C668" s="476"/>
      <c r="D668" s="476"/>
      <c r="E668" s="476"/>
      <c r="F668" s="476"/>
      <c r="G668" s="476"/>
      <c r="H668" s="476"/>
      <c r="I668" s="476"/>
      <c r="J668" s="476"/>
      <c r="K668" s="476"/>
      <c r="L668" s="476"/>
      <c r="M668" s="476"/>
      <c r="N668" s="476"/>
      <c r="O668" s="476"/>
      <c r="P668" s="476"/>
      <c r="Q668" s="476"/>
      <c r="R668" s="476"/>
      <c r="S668" s="476"/>
      <c r="T668" s="476"/>
      <c r="U668" s="476"/>
      <c r="V668" s="476"/>
      <c r="W668" s="476"/>
      <c r="X668" s="476"/>
      <c r="Y668" s="476"/>
      <c r="Z668" s="476"/>
      <c r="AA668" s="476"/>
      <c r="AB668" s="476"/>
      <c r="AC668" s="476"/>
      <c r="AD668" s="476"/>
      <c r="AE668" s="476"/>
      <c r="AF668" s="476"/>
      <c r="AG668" s="476"/>
      <c r="AH668" s="476"/>
      <c r="AI668" s="476"/>
      <c r="AJ668" s="476"/>
    </row>
    <row r="669" spans="1:36" ht="12.75" customHeight="1">
      <c r="A669" s="476"/>
      <c r="B669" s="476"/>
      <c r="C669" s="476"/>
      <c r="D669" s="476"/>
      <c r="E669" s="476"/>
      <c r="F669" s="476"/>
      <c r="G669" s="476"/>
      <c r="H669" s="476"/>
      <c r="I669" s="476"/>
      <c r="J669" s="476"/>
      <c r="K669" s="476"/>
      <c r="L669" s="476"/>
      <c r="M669" s="476"/>
      <c r="N669" s="476"/>
      <c r="O669" s="476"/>
      <c r="P669" s="476"/>
      <c r="Q669" s="476"/>
      <c r="R669" s="476"/>
      <c r="S669" s="476"/>
      <c r="T669" s="476"/>
      <c r="U669" s="476"/>
      <c r="V669" s="476"/>
      <c r="W669" s="476"/>
      <c r="X669" s="476"/>
      <c r="Y669" s="476"/>
      <c r="Z669" s="476"/>
      <c r="AA669" s="476"/>
      <c r="AB669" s="476"/>
      <c r="AC669" s="476"/>
      <c r="AD669" s="476"/>
      <c r="AE669" s="476"/>
      <c r="AF669" s="476"/>
      <c r="AG669" s="476"/>
      <c r="AH669" s="476"/>
      <c r="AI669" s="476"/>
      <c r="AJ669" s="476"/>
    </row>
    <row r="670" spans="1:36" ht="12.75" customHeight="1">
      <c r="A670" s="476"/>
      <c r="B670" s="476"/>
      <c r="C670" s="476"/>
      <c r="D670" s="476"/>
      <c r="E670" s="476"/>
      <c r="F670" s="476"/>
      <c r="G670" s="476"/>
      <c r="H670" s="476"/>
      <c r="I670" s="476"/>
      <c r="J670" s="476"/>
      <c r="K670" s="476"/>
      <c r="L670" s="476"/>
      <c r="M670" s="476"/>
      <c r="N670" s="476"/>
      <c r="O670" s="476"/>
      <c r="P670" s="476"/>
      <c r="Q670" s="476"/>
      <c r="R670" s="476"/>
      <c r="S670" s="476"/>
      <c r="T670" s="476"/>
      <c r="U670" s="476"/>
      <c r="V670" s="476"/>
      <c r="W670" s="476"/>
      <c r="X670" s="476"/>
      <c r="Y670" s="476"/>
      <c r="Z670" s="476"/>
      <c r="AA670" s="476"/>
      <c r="AB670" s="476"/>
      <c r="AC670" s="476"/>
      <c r="AD670" s="476"/>
      <c r="AE670" s="476"/>
      <c r="AF670" s="476"/>
      <c r="AG670" s="476"/>
      <c r="AH670" s="476"/>
      <c r="AI670" s="476"/>
      <c r="AJ670" s="476"/>
    </row>
    <row r="671" spans="1:36" ht="12.75" customHeight="1">
      <c r="A671" s="476"/>
      <c r="B671" s="476"/>
      <c r="C671" s="476"/>
      <c r="D671" s="476"/>
      <c r="E671" s="476"/>
      <c r="F671" s="476"/>
      <c r="G671" s="476"/>
      <c r="H671" s="476"/>
      <c r="I671" s="476"/>
      <c r="J671" s="476"/>
      <c r="K671" s="476"/>
      <c r="L671" s="476"/>
      <c r="M671" s="476"/>
      <c r="N671" s="476"/>
      <c r="O671" s="476"/>
      <c r="P671" s="476"/>
      <c r="Q671" s="476"/>
      <c r="R671" s="476"/>
      <c r="S671" s="476"/>
      <c r="T671" s="476"/>
      <c r="U671" s="476"/>
      <c r="V671" s="476"/>
      <c r="W671" s="476"/>
      <c r="X671" s="476"/>
      <c r="Y671" s="476"/>
      <c r="Z671" s="476"/>
      <c r="AA671" s="476"/>
      <c r="AB671" s="476"/>
      <c r="AC671" s="476"/>
      <c r="AD671" s="476"/>
      <c r="AE671" s="476"/>
      <c r="AF671" s="476"/>
      <c r="AG671" s="476"/>
      <c r="AH671" s="476"/>
      <c r="AI671" s="476"/>
      <c r="AJ671" s="476"/>
    </row>
    <row r="672" spans="1:36" ht="12.75" customHeight="1">
      <c r="A672" s="476"/>
      <c r="B672" s="476"/>
      <c r="C672" s="476"/>
      <c r="D672" s="476"/>
      <c r="E672" s="476"/>
      <c r="F672" s="476"/>
      <c r="G672" s="476"/>
      <c r="H672" s="476"/>
      <c r="I672" s="476"/>
      <c r="J672" s="476"/>
      <c r="K672" s="476"/>
      <c r="L672" s="476"/>
      <c r="M672" s="476"/>
      <c r="N672" s="476"/>
      <c r="O672" s="476"/>
      <c r="P672" s="476"/>
      <c r="Q672" s="476"/>
      <c r="R672" s="476"/>
      <c r="S672" s="476"/>
      <c r="T672" s="476"/>
      <c r="U672" s="476"/>
      <c r="V672" s="476"/>
      <c r="W672" s="476"/>
      <c r="X672" s="476"/>
      <c r="Y672" s="476"/>
      <c r="Z672" s="476"/>
      <c r="AA672" s="476"/>
      <c r="AB672" s="476"/>
      <c r="AC672" s="476"/>
      <c r="AD672" s="476"/>
      <c r="AE672" s="476"/>
      <c r="AF672" s="476"/>
      <c r="AG672" s="476"/>
      <c r="AH672" s="476"/>
      <c r="AI672" s="476"/>
      <c r="AJ672" s="476"/>
    </row>
    <row r="673" spans="1:36" ht="12.75" customHeight="1">
      <c r="A673" s="476"/>
      <c r="B673" s="476"/>
      <c r="C673" s="476"/>
      <c r="D673" s="476"/>
      <c r="E673" s="476"/>
      <c r="F673" s="476"/>
      <c r="G673" s="476"/>
      <c r="H673" s="476"/>
      <c r="I673" s="476"/>
      <c r="J673" s="476"/>
      <c r="K673" s="476"/>
      <c r="L673" s="476"/>
      <c r="M673" s="476"/>
      <c r="N673" s="476"/>
      <c r="O673" s="476"/>
      <c r="P673" s="476"/>
      <c r="Q673" s="476"/>
      <c r="R673" s="476"/>
      <c r="S673" s="476"/>
      <c r="T673" s="476"/>
      <c r="U673" s="476"/>
      <c r="V673" s="476"/>
      <c r="W673" s="476"/>
      <c r="X673" s="476"/>
      <c r="Y673" s="476"/>
      <c r="Z673" s="476"/>
      <c r="AA673" s="476"/>
      <c r="AB673" s="476"/>
      <c r="AC673" s="476"/>
      <c r="AD673" s="476"/>
      <c r="AE673" s="476"/>
      <c r="AF673" s="476"/>
      <c r="AG673" s="476"/>
      <c r="AH673" s="476"/>
      <c r="AI673" s="476"/>
      <c r="AJ673" s="476"/>
    </row>
    <row r="674" spans="1:36" ht="12.75" customHeight="1">
      <c r="A674" s="476"/>
      <c r="B674" s="476"/>
      <c r="C674" s="476"/>
      <c r="D674" s="476"/>
      <c r="E674" s="476"/>
      <c r="F674" s="476"/>
      <c r="G674" s="476"/>
      <c r="H674" s="476"/>
      <c r="I674" s="476"/>
      <c r="J674" s="476"/>
      <c r="K674" s="476"/>
      <c r="L674" s="476"/>
      <c r="M674" s="476"/>
      <c r="N674" s="476"/>
      <c r="O674" s="476"/>
      <c r="P674" s="476"/>
      <c r="Q674" s="476"/>
      <c r="R674" s="476"/>
      <c r="S674" s="476"/>
      <c r="T674" s="476"/>
      <c r="U674" s="476"/>
      <c r="V674" s="476"/>
      <c r="W674" s="476"/>
      <c r="X674" s="476"/>
      <c r="Y674" s="476"/>
      <c r="Z674" s="476"/>
      <c r="AA674" s="476"/>
      <c r="AB674" s="476"/>
      <c r="AC674" s="476"/>
      <c r="AD674" s="476"/>
      <c r="AE674" s="476"/>
      <c r="AF674" s="476"/>
      <c r="AG674" s="476"/>
      <c r="AH674" s="476"/>
      <c r="AI674" s="476"/>
      <c r="AJ674" s="476"/>
    </row>
    <row r="675" spans="1:36" ht="12.75" customHeight="1">
      <c r="A675" s="476"/>
      <c r="B675" s="476"/>
      <c r="C675" s="476"/>
      <c r="D675" s="476"/>
      <c r="E675" s="476"/>
      <c r="F675" s="476"/>
      <c r="G675" s="476"/>
      <c r="H675" s="476"/>
      <c r="I675" s="476"/>
      <c r="J675" s="476"/>
      <c r="K675" s="476"/>
      <c r="L675" s="476"/>
      <c r="M675" s="476"/>
      <c r="N675" s="476"/>
      <c r="O675" s="476"/>
      <c r="P675" s="476"/>
      <c r="Q675" s="476"/>
      <c r="R675" s="476"/>
      <c r="S675" s="476"/>
      <c r="T675" s="476"/>
      <c r="U675" s="476"/>
      <c r="V675" s="476"/>
      <c r="W675" s="476"/>
      <c r="X675" s="476"/>
      <c r="Y675" s="476"/>
      <c r="Z675" s="476"/>
      <c r="AA675" s="476"/>
      <c r="AB675" s="476"/>
      <c r="AC675" s="476"/>
      <c r="AD675" s="476"/>
      <c r="AE675" s="476"/>
      <c r="AF675" s="476"/>
      <c r="AG675" s="476"/>
      <c r="AH675" s="476"/>
      <c r="AI675" s="476"/>
      <c r="AJ675" s="476"/>
    </row>
    <row r="676" spans="1:36" ht="12.75" customHeight="1">
      <c r="A676" s="476"/>
      <c r="B676" s="476"/>
      <c r="C676" s="476"/>
      <c r="D676" s="476"/>
      <c r="E676" s="476"/>
      <c r="F676" s="476"/>
      <c r="G676" s="476"/>
      <c r="H676" s="476"/>
      <c r="I676" s="476"/>
      <c r="J676" s="476"/>
      <c r="K676" s="476"/>
      <c r="L676" s="476"/>
      <c r="M676" s="476"/>
      <c r="N676" s="476"/>
      <c r="O676" s="476"/>
      <c r="P676" s="476"/>
      <c r="Q676" s="476"/>
      <c r="R676" s="476"/>
      <c r="S676" s="476"/>
      <c r="T676" s="476"/>
      <c r="U676" s="476"/>
      <c r="V676" s="476"/>
      <c r="W676" s="476"/>
      <c r="X676" s="476"/>
      <c r="Y676" s="476"/>
      <c r="Z676" s="476"/>
      <c r="AA676" s="476"/>
      <c r="AB676" s="476"/>
      <c r="AC676" s="476"/>
      <c r="AD676" s="476"/>
      <c r="AE676" s="476"/>
      <c r="AF676" s="476"/>
      <c r="AG676" s="476"/>
      <c r="AH676" s="476"/>
      <c r="AI676" s="476"/>
      <c r="AJ676" s="476"/>
    </row>
    <row r="677" spans="1:36" ht="12.75" customHeight="1">
      <c r="A677" s="476"/>
      <c r="B677" s="476"/>
      <c r="C677" s="476"/>
      <c r="D677" s="476"/>
      <c r="E677" s="476"/>
      <c r="F677" s="476"/>
      <c r="G677" s="476"/>
      <c r="H677" s="476"/>
      <c r="I677" s="476"/>
      <c r="J677" s="476"/>
      <c r="K677" s="476"/>
      <c r="L677" s="476"/>
      <c r="M677" s="476"/>
      <c r="N677" s="476"/>
      <c r="O677" s="476"/>
      <c r="P677" s="476"/>
      <c r="Q677" s="476"/>
      <c r="R677" s="476"/>
      <c r="S677" s="476"/>
      <c r="T677" s="476"/>
      <c r="U677" s="476"/>
      <c r="V677" s="476"/>
      <c r="W677" s="476"/>
      <c r="X677" s="476"/>
      <c r="Y677" s="476"/>
      <c r="Z677" s="476"/>
      <c r="AA677" s="476"/>
      <c r="AB677" s="476"/>
      <c r="AC677" s="476"/>
      <c r="AD677" s="476"/>
      <c r="AE677" s="476"/>
      <c r="AF677" s="476"/>
      <c r="AG677" s="476"/>
      <c r="AH677" s="476"/>
      <c r="AI677" s="476"/>
      <c r="AJ677" s="476"/>
    </row>
    <row r="678" spans="1:36" ht="12.75" customHeight="1">
      <c r="A678" s="476"/>
      <c r="B678" s="476"/>
      <c r="C678" s="476"/>
      <c r="D678" s="476"/>
      <c r="E678" s="476"/>
      <c r="F678" s="476"/>
      <c r="G678" s="476"/>
      <c r="H678" s="476"/>
      <c r="I678" s="476"/>
      <c r="J678" s="476"/>
      <c r="K678" s="476"/>
      <c r="L678" s="476"/>
      <c r="M678" s="476"/>
      <c r="N678" s="476"/>
      <c r="O678" s="476"/>
      <c r="P678" s="476"/>
      <c r="Q678" s="476"/>
      <c r="R678" s="476"/>
      <c r="S678" s="476"/>
      <c r="T678" s="476"/>
      <c r="U678" s="476"/>
      <c r="V678" s="476"/>
      <c r="W678" s="476"/>
      <c r="X678" s="476"/>
      <c r="Y678" s="476"/>
      <c r="Z678" s="476"/>
      <c r="AA678" s="476"/>
      <c r="AB678" s="476"/>
      <c r="AC678" s="476"/>
      <c r="AD678" s="476"/>
      <c r="AE678" s="476"/>
      <c r="AF678" s="476"/>
      <c r="AG678" s="476"/>
      <c r="AH678" s="476"/>
      <c r="AI678" s="476"/>
      <c r="AJ678" s="476"/>
    </row>
    <row r="679" spans="1:36" ht="12.75" customHeight="1">
      <c r="A679" s="476"/>
      <c r="B679" s="476"/>
      <c r="C679" s="476"/>
      <c r="D679" s="476"/>
      <c r="E679" s="476"/>
      <c r="F679" s="476"/>
      <c r="G679" s="476"/>
      <c r="H679" s="476"/>
      <c r="I679" s="476"/>
      <c r="J679" s="476"/>
      <c r="K679" s="476"/>
      <c r="L679" s="476"/>
      <c r="M679" s="476"/>
      <c r="N679" s="476"/>
      <c r="O679" s="476"/>
      <c r="P679" s="476"/>
      <c r="Q679" s="476"/>
      <c r="R679" s="476"/>
      <c r="S679" s="476"/>
      <c r="T679" s="476"/>
      <c r="U679" s="476"/>
      <c r="V679" s="476"/>
      <c r="W679" s="476"/>
      <c r="X679" s="476"/>
      <c r="Y679" s="476"/>
      <c r="Z679" s="476"/>
      <c r="AA679" s="476"/>
      <c r="AB679" s="476"/>
      <c r="AC679" s="476"/>
      <c r="AD679" s="476"/>
      <c r="AE679" s="476"/>
      <c r="AF679" s="476"/>
      <c r="AG679" s="476"/>
      <c r="AH679" s="476"/>
      <c r="AI679" s="476"/>
      <c r="AJ679" s="476"/>
    </row>
    <row r="680" spans="1:36" ht="12.75" customHeight="1">
      <c r="A680" s="476"/>
      <c r="B680" s="476"/>
      <c r="C680" s="476"/>
      <c r="D680" s="476"/>
      <c r="E680" s="476"/>
      <c r="F680" s="476"/>
      <c r="G680" s="476"/>
      <c r="H680" s="476"/>
      <c r="I680" s="476"/>
      <c r="J680" s="476"/>
      <c r="K680" s="476"/>
      <c r="L680" s="476"/>
      <c r="M680" s="476"/>
      <c r="N680" s="476"/>
      <c r="O680" s="476"/>
      <c r="P680" s="476"/>
      <c r="Q680" s="476"/>
      <c r="R680" s="476"/>
      <c r="S680" s="476"/>
      <c r="T680" s="476"/>
      <c r="U680" s="476"/>
      <c r="V680" s="476"/>
      <c r="W680" s="476"/>
      <c r="X680" s="476"/>
      <c r="Y680" s="476"/>
      <c r="Z680" s="476"/>
      <c r="AA680" s="476"/>
      <c r="AB680" s="476"/>
      <c r="AC680" s="476"/>
      <c r="AD680" s="476"/>
      <c r="AE680" s="476"/>
      <c r="AF680" s="476"/>
      <c r="AG680" s="476"/>
      <c r="AH680" s="476"/>
      <c r="AI680" s="476"/>
      <c r="AJ680" s="476"/>
    </row>
    <row r="681" spans="1:36" ht="12.75" customHeight="1">
      <c r="A681" s="476"/>
      <c r="B681" s="476"/>
      <c r="C681" s="476"/>
      <c r="D681" s="476"/>
      <c r="E681" s="476"/>
      <c r="F681" s="476"/>
      <c r="G681" s="476"/>
      <c r="H681" s="476"/>
      <c r="I681" s="476"/>
      <c r="J681" s="476"/>
      <c r="K681" s="476"/>
      <c r="L681" s="476"/>
      <c r="M681" s="476"/>
      <c r="N681" s="476"/>
      <c r="O681" s="476"/>
      <c r="P681" s="476"/>
      <c r="Q681" s="476"/>
      <c r="R681" s="476"/>
      <c r="S681" s="476"/>
      <c r="T681" s="476"/>
      <c r="U681" s="476"/>
      <c r="V681" s="476"/>
      <c r="W681" s="476"/>
      <c r="X681" s="476"/>
      <c r="Y681" s="476"/>
      <c r="Z681" s="476"/>
      <c r="AA681" s="476"/>
      <c r="AB681" s="476"/>
      <c r="AC681" s="476"/>
      <c r="AD681" s="476"/>
      <c r="AE681" s="476"/>
      <c r="AF681" s="476"/>
      <c r="AG681" s="476"/>
      <c r="AH681" s="476"/>
      <c r="AI681" s="476"/>
      <c r="AJ681" s="476"/>
    </row>
    <row r="682" spans="1:36" ht="12.75" customHeight="1">
      <c r="A682" s="476"/>
      <c r="B682" s="476"/>
      <c r="C682" s="476"/>
      <c r="D682" s="476"/>
      <c r="E682" s="476"/>
      <c r="F682" s="476"/>
      <c r="G682" s="476"/>
      <c r="H682" s="476"/>
      <c r="I682" s="476"/>
      <c r="J682" s="476"/>
      <c r="K682" s="476"/>
      <c r="L682" s="476"/>
      <c r="M682" s="476"/>
      <c r="N682" s="476"/>
      <c r="O682" s="476"/>
      <c r="P682" s="476"/>
      <c r="Q682" s="476"/>
      <c r="R682" s="476"/>
      <c r="S682" s="476"/>
      <c r="T682" s="476"/>
      <c r="U682" s="476"/>
      <c r="V682" s="476"/>
      <c r="W682" s="476"/>
      <c r="X682" s="476"/>
      <c r="Y682" s="476"/>
      <c r="Z682" s="476"/>
      <c r="AA682" s="476"/>
      <c r="AB682" s="476"/>
      <c r="AC682" s="476"/>
      <c r="AD682" s="476"/>
      <c r="AE682" s="476"/>
      <c r="AF682" s="476"/>
      <c r="AG682" s="476"/>
      <c r="AH682" s="476"/>
      <c r="AI682" s="476"/>
      <c r="AJ682" s="476"/>
    </row>
    <row r="683" spans="1:36" ht="12.75" customHeight="1">
      <c r="A683" s="476"/>
      <c r="B683" s="476"/>
      <c r="C683" s="476"/>
      <c r="D683" s="476"/>
      <c r="E683" s="476"/>
      <c r="F683" s="476"/>
      <c r="G683" s="476"/>
      <c r="H683" s="476"/>
      <c r="I683" s="476"/>
      <c r="J683" s="476"/>
      <c r="K683" s="476"/>
      <c r="L683" s="476"/>
      <c r="M683" s="476"/>
      <c r="N683" s="476"/>
      <c r="O683" s="476"/>
      <c r="P683" s="476"/>
      <c r="Q683" s="476"/>
      <c r="R683" s="476"/>
      <c r="S683" s="476"/>
      <c r="T683" s="476"/>
      <c r="U683" s="476"/>
      <c r="V683" s="476"/>
      <c r="W683" s="476"/>
      <c r="X683" s="476"/>
      <c r="Y683" s="476"/>
      <c r="Z683" s="476"/>
      <c r="AA683" s="476"/>
      <c r="AB683" s="476"/>
      <c r="AC683" s="476"/>
      <c r="AD683" s="476"/>
      <c r="AE683" s="476"/>
      <c r="AF683" s="476"/>
      <c r="AG683" s="476"/>
      <c r="AH683" s="476"/>
      <c r="AI683" s="476"/>
      <c r="AJ683" s="476"/>
    </row>
    <row r="684" spans="1:36" ht="12.75" customHeight="1">
      <c r="A684" s="476"/>
      <c r="B684" s="476"/>
      <c r="C684" s="476"/>
      <c r="D684" s="476"/>
      <c r="E684" s="476"/>
      <c r="F684" s="476"/>
      <c r="G684" s="476"/>
      <c r="H684" s="476"/>
      <c r="I684" s="476"/>
      <c r="J684" s="476"/>
      <c r="K684" s="476"/>
      <c r="L684" s="476"/>
      <c r="M684" s="476"/>
      <c r="N684" s="476"/>
      <c r="O684" s="476"/>
      <c r="P684" s="476"/>
      <c r="Q684" s="476"/>
      <c r="R684" s="476"/>
      <c r="S684" s="476"/>
      <c r="T684" s="476"/>
      <c r="U684" s="476"/>
      <c r="V684" s="476"/>
      <c r="W684" s="476"/>
      <c r="X684" s="476"/>
      <c r="Y684" s="476"/>
      <c r="Z684" s="476"/>
      <c r="AA684" s="476"/>
      <c r="AB684" s="476"/>
      <c r="AC684" s="476"/>
      <c r="AD684" s="476"/>
      <c r="AE684" s="476"/>
      <c r="AF684" s="476"/>
      <c r="AG684" s="476"/>
      <c r="AH684" s="476"/>
      <c r="AI684" s="476"/>
      <c r="AJ684" s="476"/>
    </row>
    <row r="685" spans="1:36" ht="12.75" customHeight="1">
      <c r="A685" s="476"/>
      <c r="B685" s="476"/>
      <c r="C685" s="476"/>
      <c r="D685" s="476"/>
      <c r="E685" s="476"/>
      <c r="F685" s="476"/>
      <c r="G685" s="476"/>
      <c r="H685" s="476"/>
      <c r="I685" s="476"/>
      <c r="J685" s="476"/>
      <c r="K685" s="476"/>
      <c r="L685" s="476"/>
      <c r="M685" s="476"/>
      <c r="N685" s="476"/>
      <c r="O685" s="476"/>
      <c r="P685" s="476"/>
      <c r="Q685" s="476"/>
      <c r="R685" s="476"/>
      <c r="S685" s="476"/>
      <c r="T685" s="476"/>
      <c r="U685" s="476"/>
      <c r="V685" s="476"/>
      <c r="W685" s="476"/>
      <c r="X685" s="476"/>
      <c r="Y685" s="476"/>
      <c r="Z685" s="476"/>
      <c r="AA685" s="476"/>
      <c r="AB685" s="476"/>
      <c r="AC685" s="476"/>
      <c r="AD685" s="476"/>
      <c r="AE685" s="476"/>
      <c r="AF685" s="476"/>
      <c r="AG685" s="476"/>
      <c r="AH685" s="476"/>
      <c r="AI685" s="476"/>
      <c r="AJ685" s="476"/>
    </row>
    <row r="686" spans="1:36" ht="12.75" customHeight="1">
      <c r="A686" s="476"/>
      <c r="B686" s="476"/>
      <c r="C686" s="476"/>
      <c r="D686" s="476"/>
      <c r="E686" s="476"/>
      <c r="F686" s="476"/>
      <c r="G686" s="476"/>
      <c r="H686" s="476"/>
      <c r="I686" s="476"/>
      <c r="J686" s="476"/>
      <c r="K686" s="476"/>
      <c r="L686" s="476"/>
      <c r="M686" s="476"/>
      <c r="N686" s="476"/>
      <c r="O686" s="476"/>
      <c r="P686" s="476"/>
      <c r="Q686" s="476"/>
      <c r="R686" s="476"/>
      <c r="S686" s="476"/>
      <c r="T686" s="476"/>
      <c r="U686" s="476"/>
      <c r="V686" s="476"/>
      <c r="W686" s="476"/>
      <c r="X686" s="476"/>
      <c r="Y686" s="476"/>
      <c r="Z686" s="476"/>
      <c r="AA686" s="476"/>
      <c r="AB686" s="476"/>
      <c r="AC686" s="476"/>
      <c r="AD686" s="476"/>
      <c r="AE686" s="476"/>
      <c r="AF686" s="476"/>
      <c r="AG686" s="476"/>
      <c r="AH686" s="476"/>
      <c r="AI686" s="476"/>
      <c r="AJ686" s="476"/>
    </row>
    <row r="687" spans="1:36" ht="12.75" customHeight="1">
      <c r="A687" s="476"/>
      <c r="B687" s="476"/>
      <c r="C687" s="476"/>
      <c r="D687" s="476"/>
      <c r="E687" s="476"/>
      <c r="F687" s="476"/>
      <c r="G687" s="476"/>
      <c r="H687" s="476"/>
      <c r="I687" s="476"/>
      <c r="J687" s="476"/>
      <c r="K687" s="476"/>
      <c r="L687" s="476"/>
      <c r="M687" s="476"/>
      <c r="N687" s="476"/>
      <c r="O687" s="476"/>
      <c r="P687" s="476"/>
      <c r="Q687" s="476"/>
      <c r="R687" s="476"/>
      <c r="S687" s="476"/>
      <c r="T687" s="476"/>
      <c r="U687" s="476"/>
      <c r="V687" s="476"/>
      <c r="W687" s="476"/>
      <c r="X687" s="476"/>
      <c r="Y687" s="476"/>
      <c r="Z687" s="476"/>
      <c r="AA687" s="476"/>
      <c r="AB687" s="476"/>
      <c r="AC687" s="476"/>
      <c r="AD687" s="476"/>
      <c r="AE687" s="476"/>
      <c r="AF687" s="476"/>
      <c r="AG687" s="476"/>
      <c r="AH687" s="476"/>
      <c r="AI687" s="476"/>
      <c r="AJ687" s="476"/>
    </row>
    <row r="688" spans="1:36" ht="12.75" customHeight="1">
      <c r="A688" s="476"/>
      <c r="B688" s="476"/>
      <c r="C688" s="476"/>
      <c r="D688" s="476"/>
      <c r="E688" s="476"/>
      <c r="F688" s="476"/>
      <c r="G688" s="476"/>
      <c r="H688" s="476"/>
      <c r="I688" s="476"/>
      <c r="J688" s="476"/>
      <c r="K688" s="476"/>
      <c r="L688" s="476"/>
      <c r="M688" s="476"/>
      <c r="N688" s="476"/>
      <c r="O688" s="476"/>
      <c r="P688" s="476"/>
      <c r="Q688" s="476"/>
      <c r="R688" s="476"/>
      <c r="S688" s="476"/>
      <c r="T688" s="476"/>
      <c r="U688" s="476"/>
      <c r="V688" s="476"/>
      <c r="W688" s="476"/>
      <c r="X688" s="476"/>
      <c r="Y688" s="476"/>
      <c r="Z688" s="476"/>
      <c r="AA688" s="476"/>
      <c r="AB688" s="476"/>
      <c r="AC688" s="476"/>
      <c r="AD688" s="476"/>
      <c r="AE688" s="476"/>
      <c r="AF688" s="476"/>
      <c r="AG688" s="476"/>
      <c r="AH688" s="476"/>
      <c r="AI688" s="476"/>
      <c r="AJ688" s="476"/>
    </row>
    <row r="689" spans="1:36" ht="12.75" customHeight="1">
      <c r="A689" s="476"/>
      <c r="B689" s="476"/>
      <c r="C689" s="476"/>
      <c r="D689" s="476"/>
      <c r="E689" s="476"/>
      <c r="F689" s="476"/>
      <c r="G689" s="476"/>
      <c r="H689" s="476"/>
      <c r="I689" s="476"/>
      <c r="J689" s="476"/>
      <c r="K689" s="476"/>
      <c r="L689" s="476"/>
      <c r="M689" s="476"/>
      <c r="N689" s="476"/>
      <c r="O689" s="476"/>
      <c r="P689" s="476"/>
      <c r="Q689" s="476"/>
      <c r="R689" s="476"/>
      <c r="S689" s="476"/>
      <c r="T689" s="476"/>
      <c r="U689" s="476"/>
      <c r="V689" s="476"/>
      <c r="W689" s="476"/>
      <c r="X689" s="476"/>
      <c r="Y689" s="476"/>
      <c r="Z689" s="476"/>
      <c r="AA689" s="476"/>
      <c r="AB689" s="476"/>
      <c r="AC689" s="476"/>
      <c r="AD689" s="476"/>
      <c r="AE689" s="476"/>
      <c r="AF689" s="476"/>
      <c r="AG689" s="476"/>
      <c r="AH689" s="476"/>
      <c r="AI689" s="476"/>
      <c r="AJ689" s="476"/>
    </row>
    <row r="690" spans="1:36" ht="12.75" customHeight="1">
      <c r="A690" s="476"/>
      <c r="B690" s="476"/>
      <c r="C690" s="476"/>
      <c r="D690" s="476"/>
      <c r="E690" s="476"/>
      <c r="F690" s="476"/>
      <c r="G690" s="476"/>
      <c r="H690" s="476"/>
      <c r="I690" s="476"/>
      <c r="J690" s="476"/>
      <c r="K690" s="476"/>
      <c r="L690" s="476"/>
      <c r="M690" s="476"/>
      <c r="N690" s="476"/>
      <c r="O690" s="476"/>
      <c r="P690" s="476"/>
      <c r="Q690" s="476"/>
      <c r="R690" s="476"/>
      <c r="S690" s="476"/>
      <c r="T690" s="476"/>
      <c r="U690" s="476"/>
      <c r="V690" s="476"/>
      <c r="W690" s="476"/>
      <c r="X690" s="476"/>
      <c r="Y690" s="476"/>
      <c r="Z690" s="476"/>
      <c r="AA690" s="476"/>
      <c r="AB690" s="476"/>
      <c r="AC690" s="476"/>
      <c r="AD690" s="476"/>
      <c r="AE690" s="476"/>
      <c r="AF690" s="476"/>
      <c r="AG690" s="476"/>
      <c r="AH690" s="476"/>
      <c r="AI690" s="476"/>
      <c r="AJ690" s="476"/>
    </row>
    <row r="691" spans="1:36" ht="12.75" customHeight="1">
      <c r="A691" s="476"/>
      <c r="B691" s="476"/>
      <c r="C691" s="476"/>
      <c r="D691" s="476"/>
      <c r="E691" s="476"/>
      <c r="F691" s="476"/>
      <c r="G691" s="476"/>
      <c r="H691" s="476"/>
      <c r="I691" s="476"/>
      <c r="J691" s="476"/>
      <c r="K691" s="476"/>
      <c r="L691" s="476"/>
      <c r="M691" s="476"/>
      <c r="N691" s="476"/>
      <c r="O691" s="476"/>
      <c r="P691" s="476"/>
      <c r="Q691" s="476"/>
      <c r="R691" s="476"/>
      <c r="S691" s="476"/>
      <c r="T691" s="476"/>
      <c r="U691" s="476"/>
      <c r="V691" s="476"/>
      <c r="W691" s="476"/>
      <c r="X691" s="476"/>
      <c r="Y691" s="476"/>
      <c r="Z691" s="476"/>
      <c r="AA691" s="476"/>
      <c r="AB691" s="476"/>
      <c r="AC691" s="476"/>
      <c r="AD691" s="476"/>
      <c r="AE691" s="476"/>
      <c r="AF691" s="476"/>
      <c r="AG691" s="476"/>
      <c r="AH691" s="476"/>
      <c r="AI691" s="476"/>
      <c r="AJ691" s="476"/>
    </row>
    <row r="692" spans="1:36" ht="12.75" customHeight="1">
      <c r="A692" s="476"/>
      <c r="B692" s="476"/>
      <c r="C692" s="476"/>
      <c r="D692" s="476"/>
      <c r="E692" s="476"/>
      <c r="F692" s="476"/>
      <c r="G692" s="476"/>
      <c r="H692" s="476"/>
      <c r="I692" s="476"/>
      <c r="J692" s="476"/>
      <c r="K692" s="476"/>
      <c r="L692" s="476"/>
      <c r="M692" s="476"/>
      <c r="N692" s="476"/>
      <c r="O692" s="476"/>
      <c r="P692" s="476"/>
      <c r="Q692" s="476"/>
      <c r="R692" s="476"/>
      <c r="S692" s="476"/>
      <c r="T692" s="476"/>
      <c r="U692" s="476"/>
      <c r="V692" s="476"/>
      <c r="W692" s="476"/>
      <c r="X692" s="476"/>
      <c r="Y692" s="476"/>
      <c r="Z692" s="476"/>
      <c r="AA692" s="476"/>
      <c r="AB692" s="476"/>
      <c r="AC692" s="476"/>
      <c r="AD692" s="476"/>
      <c r="AE692" s="476"/>
      <c r="AF692" s="476"/>
      <c r="AG692" s="476"/>
      <c r="AH692" s="476"/>
      <c r="AI692" s="476"/>
      <c r="AJ692" s="476"/>
    </row>
    <row r="693" spans="1:36" ht="12.75" customHeight="1">
      <c r="A693" s="476"/>
      <c r="B693" s="476"/>
      <c r="C693" s="476"/>
      <c r="D693" s="476"/>
      <c r="E693" s="476"/>
      <c r="F693" s="476"/>
      <c r="G693" s="476"/>
      <c r="H693" s="476"/>
      <c r="I693" s="476"/>
      <c r="J693" s="476"/>
      <c r="K693" s="476"/>
      <c r="L693" s="476"/>
      <c r="M693" s="476"/>
      <c r="N693" s="476"/>
      <c r="O693" s="476"/>
      <c r="P693" s="476"/>
      <c r="Q693" s="476"/>
      <c r="R693" s="476"/>
      <c r="S693" s="476"/>
      <c r="T693" s="476"/>
      <c r="U693" s="476"/>
      <c r="V693" s="476"/>
      <c r="W693" s="476"/>
      <c r="X693" s="476"/>
      <c r="Y693" s="476"/>
      <c r="Z693" s="476"/>
      <c r="AA693" s="476"/>
      <c r="AB693" s="476"/>
      <c r="AC693" s="476"/>
      <c r="AD693" s="476"/>
      <c r="AE693" s="476"/>
      <c r="AF693" s="476"/>
      <c r="AG693" s="476"/>
      <c r="AH693" s="476"/>
      <c r="AI693" s="476"/>
      <c r="AJ693" s="476"/>
    </row>
    <row r="694" spans="1:36" ht="12.75" customHeight="1">
      <c r="A694" s="476"/>
      <c r="B694" s="476"/>
      <c r="C694" s="476"/>
      <c r="D694" s="476"/>
      <c r="E694" s="476"/>
      <c r="F694" s="476"/>
      <c r="G694" s="476"/>
      <c r="H694" s="476"/>
      <c r="I694" s="476"/>
      <c r="J694" s="476"/>
      <c r="K694" s="476"/>
      <c r="L694" s="476"/>
      <c r="M694" s="476"/>
      <c r="N694" s="476"/>
      <c r="O694" s="476"/>
      <c r="P694" s="476"/>
      <c r="Q694" s="476"/>
      <c r="R694" s="476"/>
      <c r="S694" s="476"/>
      <c r="T694" s="476"/>
      <c r="U694" s="476"/>
      <c r="V694" s="476"/>
      <c r="W694" s="476"/>
      <c r="X694" s="476"/>
      <c r="Y694" s="476"/>
      <c r="Z694" s="476"/>
      <c r="AA694" s="476"/>
      <c r="AB694" s="476"/>
      <c r="AC694" s="476"/>
      <c r="AD694" s="476"/>
      <c r="AE694" s="476"/>
      <c r="AF694" s="476"/>
      <c r="AG694" s="476"/>
      <c r="AH694" s="476"/>
      <c r="AI694" s="476"/>
      <c r="AJ694" s="476"/>
    </row>
    <row r="695" spans="1:36" ht="12.75" customHeight="1">
      <c r="A695" s="476"/>
      <c r="B695" s="476"/>
      <c r="C695" s="476"/>
      <c r="D695" s="476"/>
      <c r="E695" s="476"/>
      <c r="F695" s="476"/>
      <c r="G695" s="476"/>
      <c r="H695" s="476"/>
      <c r="I695" s="476"/>
      <c r="J695" s="476"/>
      <c r="K695" s="476"/>
      <c r="L695" s="476"/>
      <c r="M695" s="476"/>
      <c r="N695" s="476"/>
      <c r="O695" s="476"/>
      <c r="P695" s="476"/>
      <c r="Q695" s="476"/>
      <c r="R695" s="476"/>
      <c r="S695" s="476"/>
      <c r="T695" s="476"/>
      <c r="U695" s="476"/>
      <c r="V695" s="476"/>
      <c r="W695" s="476"/>
      <c r="X695" s="476"/>
      <c r="Y695" s="476"/>
      <c r="Z695" s="476"/>
      <c r="AA695" s="476"/>
      <c r="AB695" s="476"/>
      <c r="AC695" s="476"/>
      <c r="AD695" s="476"/>
      <c r="AE695" s="476"/>
      <c r="AF695" s="476"/>
      <c r="AG695" s="476"/>
      <c r="AH695" s="476"/>
      <c r="AI695" s="476"/>
      <c r="AJ695" s="476"/>
    </row>
    <row r="696" spans="1:36" ht="12.75" customHeight="1">
      <c r="A696" s="476"/>
      <c r="B696" s="476"/>
      <c r="C696" s="476"/>
      <c r="D696" s="476"/>
      <c r="E696" s="476"/>
      <c r="F696" s="476"/>
      <c r="G696" s="476"/>
      <c r="H696" s="476"/>
      <c r="I696" s="476"/>
      <c r="J696" s="476"/>
      <c r="K696" s="476"/>
      <c r="L696" s="476"/>
      <c r="M696" s="476"/>
      <c r="N696" s="476"/>
      <c r="O696" s="476"/>
      <c r="P696" s="476"/>
      <c r="Q696" s="476"/>
      <c r="R696" s="476"/>
      <c r="S696" s="476"/>
      <c r="T696" s="476"/>
      <c r="U696" s="476"/>
      <c r="V696" s="476"/>
      <c r="W696" s="476"/>
      <c r="X696" s="476"/>
      <c r="Y696" s="476"/>
      <c r="Z696" s="476"/>
      <c r="AA696" s="476"/>
      <c r="AB696" s="476"/>
      <c r="AC696" s="476"/>
      <c r="AD696" s="476"/>
      <c r="AE696" s="476"/>
      <c r="AF696" s="476"/>
      <c r="AG696" s="476"/>
      <c r="AH696" s="476"/>
      <c r="AI696" s="476"/>
      <c r="AJ696" s="476"/>
    </row>
    <row r="697" spans="1:36" ht="12.75" customHeight="1">
      <c r="A697" s="476"/>
      <c r="B697" s="476"/>
      <c r="C697" s="476"/>
      <c r="D697" s="476"/>
      <c r="E697" s="476"/>
      <c r="F697" s="476"/>
      <c r="G697" s="476"/>
      <c r="H697" s="476"/>
      <c r="I697" s="476"/>
      <c r="J697" s="476"/>
      <c r="K697" s="476"/>
      <c r="L697" s="476"/>
      <c r="M697" s="476"/>
      <c r="N697" s="476"/>
      <c r="O697" s="476"/>
      <c r="P697" s="476"/>
      <c r="Q697" s="476"/>
      <c r="R697" s="476"/>
      <c r="S697" s="476"/>
      <c r="T697" s="476"/>
      <c r="U697" s="476"/>
      <c r="V697" s="476"/>
      <c r="W697" s="476"/>
      <c r="X697" s="476"/>
      <c r="Y697" s="476"/>
      <c r="Z697" s="476"/>
      <c r="AA697" s="476"/>
      <c r="AB697" s="476"/>
      <c r="AC697" s="476"/>
      <c r="AD697" s="476"/>
      <c r="AE697" s="476"/>
      <c r="AF697" s="476"/>
      <c r="AG697" s="476"/>
      <c r="AH697" s="476"/>
      <c r="AI697" s="476"/>
      <c r="AJ697" s="476"/>
    </row>
    <row r="698" spans="1:36" ht="12.75" customHeight="1">
      <c r="A698" s="476"/>
      <c r="B698" s="476"/>
      <c r="C698" s="476"/>
      <c r="D698" s="476"/>
      <c r="E698" s="476"/>
      <c r="F698" s="476"/>
      <c r="G698" s="476"/>
      <c r="H698" s="476"/>
      <c r="I698" s="476"/>
      <c r="J698" s="476"/>
      <c r="K698" s="476"/>
      <c r="L698" s="476"/>
      <c r="M698" s="476"/>
      <c r="N698" s="476"/>
      <c r="O698" s="476"/>
      <c r="P698" s="476"/>
      <c r="Q698" s="476"/>
      <c r="R698" s="476"/>
      <c r="S698" s="476"/>
      <c r="T698" s="476"/>
      <c r="U698" s="476"/>
      <c r="V698" s="476"/>
      <c r="W698" s="476"/>
      <c r="X698" s="476"/>
      <c r="Y698" s="476"/>
      <c r="Z698" s="476"/>
      <c r="AA698" s="476"/>
      <c r="AB698" s="476"/>
      <c r="AC698" s="476"/>
      <c r="AD698" s="476"/>
      <c r="AE698" s="476"/>
      <c r="AF698" s="476"/>
      <c r="AG698" s="476"/>
      <c r="AH698" s="476"/>
      <c r="AI698" s="476"/>
      <c r="AJ698" s="476"/>
    </row>
    <row r="699" spans="1:36" ht="12.75" customHeight="1">
      <c r="A699" s="476"/>
      <c r="B699" s="476"/>
      <c r="C699" s="476"/>
      <c r="D699" s="476"/>
      <c r="E699" s="476"/>
      <c r="F699" s="476"/>
      <c r="G699" s="476"/>
      <c r="H699" s="476"/>
      <c r="I699" s="476"/>
      <c r="J699" s="476"/>
      <c r="K699" s="476"/>
      <c r="L699" s="476"/>
      <c r="M699" s="476"/>
      <c r="N699" s="476"/>
      <c r="O699" s="476"/>
      <c r="P699" s="476"/>
      <c r="Q699" s="476"/>
      <c r="R699" s="476"/>
      <c r="S699" s="476"/>
      <c r="T699" s="476"/>
      <c r="U699" s="476"/>
      <c r="V699" s="476"/>
      <c r="W699" s="476"/>
      <c r="X699" s="476"/>
      <c r="Y699" s="476"/>
      <c r="Z699" s="476"/>
      <c r="AA699" s="476"/>
      <c r="AB699" s="476"/>
      <c r="AC699" s="476"/>
      <c r="AD699" s="476"/>
      <c r="AE699" s="476"/>
      <c r="AF699" s="476"/>
      <c r="AG699" s="476"/>
      <c r="AH699" s="476"/>
      <c r="AI699" s="476"/>
      <c r="AJ699" s="476"/>
    </row>
    <row r="700" spans="1:36" ht="12.75" customHeight="1">
      <c r="A700" s="476"/>
      <c r="B700" s="476"/>
      <c r="C700" s="476"/>
      <c r="D700" s="476"/>
      <c r="E700" s="476"/>
      <c r="F700" s="476"/>
      <c r="G700" s="476"/>
      <c r="H700" s="476"/>
      <c r="I700" s="476"/>
      <c r="J700" s="476"/>
      <c r="K700" s="476"/>
      <c r="L700" s="476"/>
      <c r="M700" s="476"/>
      <c r="N700" s="476"/>
      <c r="O700" s="476"/>
      <c r="P700" s="476"/>
      <c r="Q700" s="476"/>
      <c r="R700" s="476"/>
      <c r="S700" s="476"/>
      <c r="T700" s="476"/>
      <c r="U700" s="476"/>
      <c r="V700" s="476"/>
      <c r="W700" s="476"/>
      <c r="X700" s="476"/>
      <c r="Y700" s="476"/>
      <c r="Z700" s="476"/>
      <c r="AA700" s="476"/>
      <c r="AB700" s="476"/>
      <c r="AC700" s="476"/>
      <c r="AD700" s="476"/>
      <c r="AE700" s="476"/>
      <c r="AF700" s="476"/>
      <c r="AG700" s="476"/>
      <c r="AH700" s="476"/>
      <c r="AI700" s="476"/>
      <c r="AJ700" s="476"/>
    </row>
    <row r="701" spans="1:36" ht="12.75" customHeight="1">
      <c r="A701" s="476"/>
      <c r="B701" s="476"/>
      <c r="C701" s="476"/>
      <c r="D701" s="476"/>
      <c r="E701" s="476"/>
      <c r="F701" s="476"/>
      <c r="G701" s="476"/>
      <c r="H701" s="476"/>
      <c r="I701" s="476"/>
      <c r="J701" s="476"/>
      <c r="K701" s="476"/>
      <c r="L701" s="476"/>
      <c r="M701" s="476"/>
      <c r="N701" s="476"/>
      <c r="O701" s="476"/>
      <c r="P701" s="476"/>
      <c r="Q701" s="476"/>
      <c r="R701" s="476"/>
      <c r="S701" s="476"/>
      <c r="T701" s="476"/>
      <c r="U701" s="476"/>
      <c r="V701" s="476"/>
      <c r="W701" s="476"/>
      <c r="X701" s="476"/>
      <c r="Y701" s="476"/>
      <c r="Z701" s="476"/>
      <c r="AA701" s="476"/>
      <c r="AB701" s="476"/>
      <c r="AC701" s="476"/>
      <c r="AD701" s="476"/>
      <c r="AE701" s="476"/>
      <c r="AF701" s="476"/>
      <c r="AG701" s="476"/>
      <c r="AH701" s="476"/>
      <c r="AI701" s="476"/>
      <c r="AJ701" s="476"/>
    </row>
    <row r="702" spans="1:36" ht="12.75" customHeight="1">
      <c r="A702" s="476"/>
      <c r="B702" s="476"/>
      <c r="C702" s="476"/>
      <c r="D702" s="476"/>
      <c r="E702" s="476"/>
      <c r="F702" s="476"/>
      <c r="G702" s="476"/>
      <c r="H702" s="476"/>
      <c r="I702" s="476"/>
      <c r="J702" s="476"/>
      <c r="K702" s="476"/>
      <c r="L702" s="476"/>
      <c r="M702" s="476"/>
      <c r="N702" s="476"/>
      <c r="O702" s="476"/>
      <c r="P702" s="476"/>
      <c r="Q702" s="476"/>
      <c r="R702" s="476"/>
      <c r="S702" s="476"/>
      <c r="T702" s="476"/>
      <c r="U702" s="476"/>
      <c r="V702" s="476"/>
      <c r="W702" s="476"/>
      <c r="X702" s="476"/>
      <c r="Y702" s="476"/>
      <c r="Z702" s="476"/>
      <c r="AA702" s="476"/>
      <c r="AB702" s="476"/>
      <c r="AC702" s="476"/>
      <c r="AD702" s="476"/>
      <c r="AE702" s="476"/>
      <c r="AF702" s="476"/>
      <c r="AG702" s="476"/>
      <c r="AH702" s="476"/>
      <c r="AI702" s="476"/>
      <c r="AJ702" s="476"/>
    </row>
    <row r="703" spans="1:36" ht="12.75" customHeight="1">
      <c r="A703" s="476"/>
      <c r="B703" s="476"/>
      <c r="C703" s="476"/>
      <c r="D703" s="476"/>
      <c r="E703" s="476"/>
      <c r="F703" s="476"/>
      <c r="G703" s="476"/>
      <c r="H703" s="476"/>
      <c r="I703" s="476"/>
      <c r="J703" s="476"/>
      <c r="K703" s="476"/>
      <c r="L703" s="476"/>
      <c r="M703" s="476"/>
      <c r="N703" s="476"/>
      <c r="O703" s="476"/>
      <c r="P703" s="476"/>
      <c r="Q703" s="476"/>
      <c r="R703" s="476"/>
      <c r="S703" s="476"/>
      <c r="T703" s="476"/>
      <c r="U703" s="476"/>
      <c r="V703" s="476"/>
      <c r="W703" s="476"/>
      <c r="X703" s="476"/>
      <c r="Y703" s="476"/>
      <c r="Z703" s="476"/>
      <c r="AA703" s="476"/>
      <c r="AB703" s="476"/>
      <c r="AC703" s="476"/>
      <c r="AD703" s="476"/>
      <c r="AE703" s="476"/>
      <c r="AF703" s="476"/>
      <c r="AG703" s="476"/>
      <c r="AH703" s="476"/>
      <c r="AI703" s="476"/>
      <c r="AJ703" s="476"/>
    </row>
    <row r="704" spans="1:36" ht="12.75" customHeight="1">
      <c r="A704" s="476"/>
      <c r="B704" s="476"/>
      <c r="C704" s="476"/>
      <c r="D704" s="476"/>
      <c r="E704" s="476"/>
      <c r="F704" s="476"/>
      <c r="G704" s="476"/>
      <c r="H704" s="476"/>
      <c r="I704" s="476"/>
      <c r="J704" s="476"/>
      <c r="K704" s="476"/>
      <c r="L704" s="476"/>
      <c r="M704" s="476"/>
      <c r="N704" s="476"/>
      <c r="O704" s="476"/>
      <c r="P704" s="476"/>
      <c r="Q704" s="476"/>
      <c r="R704" s="476"/>
      <c r="S704" s="476"/>
      <c r="T704" s="476"/>
      <c r="U704" s="476"/>
      <c r="V704" s="476"/>
      <c r="W704" s="476"/>
      <c r="X704" s="476"/>
      <c r="Y704" s="476"/>
      <c r="Z704" s="476"/>
      <c r="AA704" s="476"/>
      <c r="AB704" s="476"/>
      <c r="AC704" s="476"/>
      <c r="AD704" s="476"/>
      <c r="AE704" s="476"/>
      <c r="AF704" s="476"/>
      <c r="AG704" s="476"/>
      <c r="AH704" s="476"/>
      <c r="AI704" s="476"/>
      <c r="AJ704" s="476"/>
    </row>
    <row r="705" spans="1:36" ht="12.75" customHeight="1">
      <c r="A705" s="476"/>
      <c r="B705" s="476"/>
      <c r="C705" s="476"/>
      <c r="D705" s="476"/>
      <c r="E705" s="476"/>
      <c r="F705" s="476"/>
      <c r="G705" s="476"/>
      <c r="H705" s="476"/>
      <c r="I705" s="476"/>
      <c r="J705" s="476"/>
      <c r="K705" s="476"/>
      <c r="L705" s="476"/>
      <c r="M705" s="476"/>
      <c r="N705" s="476"/>
      <c r="O705" s="476"/>
      <c r="P705" s="476"/>
      <c r="Q705" s="476"/>
      <c r="R705" s="476"/>
      <c r="S705" s="476"/>
      <c r="T705" s="476"/>
      <c r="U705" s="476"/>
      <c r="V705" s="476"/>
      <c r="W705" s="476"/>
      <c r="X705" s="476"/>
      <c r="Y705" s="476"/>
      <c r="Z705" s="476"/>
      <c r="AA705" s="476"/>
      <c r="AB705" s="476"/>
      <c r="AC705" s="476"/>
      <c r="AD705" s="476"/>
      <c r="AE705" s="476"/>
      <c r="AF705" s="476"/>
      <c r="AG705" s="476"/>
      <c r="AH705" s="476"/>
      <c r="AI705" s="476"/>
      <c r="AJ705" s="476"/>
    </row>
    <row r="706" spans="1:36" ht="12.75" customHeight="1">
      <c r="A706" s="476"/>
      <c r="B706" s="476"/>
      <c r="C706" s="476"/>
      <c r="D706" s="476"/>
      <c r="E706" s="476"/>
      <c r="F706" s="476"/>
      <c r="G706" s="476"/>
      <c r="H706" s="476"/>
      <c r="I706" s="476"/>
      <c r="J706" s="476"/>
      <c r="K706" s="476"/>
      <c r="L706" s="476"/>
      <c r="M706" s="476"/>
      <c r="N706" s="476"/>
      <c r="O706" s="476"/>
      <c r="P706" s="476"/>
      <c r="Q706" s="476"/>
      <c r="R706" s="476"/>
      <c r="S706" s="476"/>
      <c r="T706" s="476"/>
      <c r="U706" s="476"/>
      <c r="V706" s="476"/>
      <c r="W706" s="476"/>
      <c r="X706" s="476"/>
      <c r="Y706" s="476"/>
      <c r="Z706" s="476"/>
      <c r="AA706" s="476"/>
      <c r="AB706" s="476"/>
      <c r="AC706" s="476"/>
      <c r="AD706" s="476"/>
      <c r="AE706" s="476"/>
      <c r="AF706" s="476"/>
      <c r="AG706" s="476"/>
      <c r="AH706" s="476"/>
      <c r="AI706" s="476"/>
      <c r="AJ706" s="476"/>
    </row>
    <row r="707" spans="1:36" ht="12.75" customHeight="1">
      <c r="A707" s="476"/>
      <c r="B707" s="476"/>
      <c r="C707" s="476"/>
      <c r="D707" s="476"/>
      <c r="E707" s="476"/>
      <c r="F707" s="476"/>
      <c r="G707" s="476"/>
      <c r="H707" s="476"/>
      <c r="I707" s="476"/>
      <c r="J707" s="476"/>
      <c r="K707" s="476"/>
      <c r="L707" s="476"/>
      <c r="M707" s="476"/>
      <c r="N707" s="476"/>
      <c r="O707" s="476"/>
      <c r="P707" s="476"/>
      <c r="Q707" s="476"/>
      <c r="R707" s="476"/>
      <c r="S707" s="476"/>
      <c r="T707" s="476"/>
      <c r="U707" s="476"/>
      <c r="V707" s="476"/>
      <c r="W707" s="476"/>
      <c r="X707" s="476"/>
      <c r="Y707" s="476"/>
      <c r="Z707" s="476"/>
      <c r="AA707" s="476"/>
      <c r="AB707" s="476"/>
      <c r="AC707" s="476"/>
      <c r="AD707" s="476"/>
      <c r="AE707" s="476"/>
      <c r="AF707" s="476"/>
      <c r="AG707" s="476"/>
      <c r="AH707" s="476"/>
      <c r="AI707" s="476"/>
      <c r="AJ707" s="476"/>
    </row>
    <row r="708" spans="1:36" ht="12.75" customHeight="1">
      <c r="A708" s="476"/>
      <c r="B708" s="476"/>
      <c r="C708" s="476"/>
      <c r="D708" s="476"/>
      <c r="E708" s="476"/>
      <c r="F708" s="476"/>
      <c r="G708" s="476"/>
      <c r="H708" s="476"/>
      <c r="I708" s="476"/>
      <c r="J708" s="476"/>
      <c r="K708" s="476"/>
      <c r="L708" s="476"/>
      <c r="M708" s="476"/>
      <c r="N708" s="476"/>
      <c r="O708" s="476"/>
      <c r="P708" s="476"/>
      <c r="Q708" s="476"/>
      <c r="R708" s="476"/>
      <c r="S708" s="476"/>
      <c r="T708" s="476"/>
      <c r="U708" s="476"/>
      <c r="V708" s="476"/>
      <c r="W708" s="476"/>
      <c r="X708" s="476"/>
      <c r="Y708" s="476"/>
      <c r="Z708" s="476"/>
      <c r="AA708" s="476"/>
      <c r="AB708" s="476"/>
      <c r="AC708" s="476"/>
      <c r="AD708" s="476"/>
      <c r="AE708" s="476"/>
      <c r="AF708" s="476"/>
      <c r="AG708" s="476"/>
      <c r="AH708" s="476"/>
      <c r="AI708" s="476"/>
      <c r="AJ708" s="476"/>
    </row>
    <row r="709" spans="1:36" ht="12.75" customHeight="1">
      <c r="A709" s="476"/>
      <c r="B709" s="476"/>
      <c r="C709" s="476"/>
      <c r="D709" s="476"/>
      <c r="E709" s="476"/>
      <c r="F709" s="476"/>
      <c r="G709" s="476"/>
      <c r="H709" s="476"/>
      <c r="I709" s="476"/>
      <c r="J709" s="476"/>
      <c r="K709" s="476"/>
      <c r="L709" s="476"/>
      <c r="M709" s="476"/>
      <c r="N709" s="476"/>
      <c r="O709" s="476"/>
      <c r="P709" s="476"/>
      <c r="Q709" s="476"/>
      <c r="R709" s="476"/>
      <c r="S709" s="476"/>
      <c r="T709" s="476"/>
      <c r="U709" s="476"/>
      <c r="V709" s="476"/>
      <c r="W709" s="476"/>
      <c r="X709" s="476"/>
      <c r="Y709" s="476"/>
      <c r="Z709" s="476"/>
      <c r="AA709" s="476"/>
      <c r="AB709" s="476"/>
      <c r="AC709" s="476"/>
      <c r="AD709" s="476"/>
      <c r="AE709" s="476"/>
      <c r="AF709" s="476"/>
      <c r="AG709" s="476"/>
      <c r="AH709" s="476"/>
      <c r="AI709" s="476"/>
      <c r="AJ709" s="476"/>
    </row>
    <row r="710" spans="1:36" ht="12.75" customHeight="1">
      <c r="A710" s="476"/>
      <c r="B710" s="476"/>
      <c r="C710" s="476"/>
      <c r="D710" s="476"/>
      <c r="E710" s="476"/>
      <c r="F710" s="476"/>
      <c r="G710" s="476"/>
      <c r="H710" s="476"/>
      <c r="I710" s="476"/>
      <c r="J710" s="476"/>
      <c r="K710" s="476"/>
      <c r="L710" s="476"/>
      <c r="M710" s="476"/>
      <c r="N710" s="476"/>
      <c r="O710" s="476"/>
      <c r="P710" s="476"/>
      <c r="Q710" s="476"/>
      <c r="R710" s="476"/>
      <c r="S710" s="476"/>
      <c r="T710" s="476"/>
      <c r="U710" s="476"/>
      <c r="V710" s="476"/>
      <c r="W710" s="476"/>
      <c r="X710" s="476"/>
      <c r="Y710" s="476"/>
      <c r="Z710" s="476"/>
      <c r="AA710" s="476"/>
      <c r="AB710" s="476"/>
      <c r="AC710" s="476"/>
      <c r="AD710" s="476"/>
      <c r="AE710" s="476"/>
      <c r="AF710" s="476"/>
      <c r="AG710" s="476"/>
      <c r="AH710" s="476"/>
      <c r="AI710" s="476"/>
      <c r="AJ710" s="476"/>
    </row>
    <row r="711" spans="1:36" ht="12.75" customHeight="1">
      <c r="A711" s="476"/>
      <c r="B711" s="476"/>
      <c r="C711" s="476"/>
      <c r="D711" s="476"/>
      <c r="E711" s="476"/>
      <c r="F711" s="476"/>
      <c r="G711" s="476"/>
      <c r="H711" s="476"/>
      <c r="I711" s="476"/>
      <c r="J711" s="476"/>
      <c r="K711" s="476"/>
      <c r="L711" s="476"/>
      <c r="M711" s="476"/>
      <c r="N711" s="476"/>
      <c r="O711" s="476"/>
      <c r="P711" s="476"/>
      <c r="Q711" s="476"/>
      <c r="R711" s="476"/>
      <c r="S711" s="476"/>
      <c r="T711" s="476"/>
      <c r="U711" s="476"/>
      <c r="V711" s="476"/>
      <c r="W711" s="476"/>
      <c r="X711" s="476"/>
      <c r="Y711" s="476"/>
      <c r="Z711" s="476"/>
      <c r="AA711" s="476"/>
      <c r="AB711" s="476"/>
      <c r="AC711" s="476"/>
      <c r="AD711" s="476"/>
      <c r="AE711" s="476"/>
      <c r="AF711" s="476"/>
      <c r="AG711" s="476"/>
      <c r="AH711" s="476"/>
      <c r="AI711" s="476"/>
      <c r="AJ711" s="476"/>
    </row>
    <row r="712" spans="1:36" ht="12.75" customHeight="1">
      <c r="A712" s="476"/>
      <c r="B712" s="476"/>
      <c r="C712" s="476"/>
      <c r="D712" s="476"/>
      <c r="E712" s="476"/>
      <c r="F712" s="476"/>
      <c r="G712" s="476"/>
      <c r="H712" s="476"/>
      <c r="I712" s="476"/>
      <c r="J712" s="476"/>
      <c r="K712" s="476"/>
      <c r="L712" s="476"/>
      <c r="M712" s="476"/>
      <c r="N712" s="476"/>
      <c r="O712" s="476"/>
      <c r="P712" s="476"/>
      <c r="Q712" s="476"/>
      <c r="R712" s="476"/>
      <c r="S712" s="476"/>
      <c r="T712" s="476"/>
      <c r="U712" s="476"/>
      <c r="V712" s="476"/>
      <c r="W712" s="476"/>
      <c r="X712" s="476"/>
      <c r="Y712" s="476"/>
      <c r="Z712" s="476"/>
      <c r="AA712" s="476"/>
      <c r="AB712" s="476"/>
      <c r="AC712" s="476"/>
      <c r="AD712" s="476"/>
      <c r="AE712" s="476"/>
      <c r="AF712" s="476"/>
      <c r="AG712" s="476"/>
      <c r="AH712" s="476"/>
      <c r="AI712" s="476"/>
      <c r="AJ712" s="476"/>
    </row>
    <row r="713" spans="1:36" ht="12.75" customHeight="1">
      <c r="A713" s="476"/>
      <c r="B713" s="476"/>
      <c r="C713" s="476"/>
      <c r="D713" s="476"/>
      <c r="E713" s="476"/>
      <c r="F713" s="476"/>
      <c r="G713" s="476"/>
      <c r="H713" s="476"/>
      <c r="I713" s="476"/>
      <c r="J713" s="476"/>
      <c r="K713" s="476"/>
      <c r="L713" s="476"/>
      <c r="M713" s="476"/>
      <c r="N713" s="476"/>
      <c r="O713" s="476"/>
      <c r="P713" s="476"/>
      <c r="Q713" s="476"/>
      <c r="R713" s="476"/>
      <c r="S713" s="476"/>
      <c r="T713" s="476"/>
      <c r="U713" s="476"/>
      <c r="V713" s="476"/>
      <c r="W713" s="476"/>
      <c r="X713" s="476"/>
      <c r="Y713" s="476"/>
      <c r="Z713" s="476"/>
      <c r="AA713" s="476"/>
      <c r="AB713" s="476"/>
      <c r="AC713" s="476"/>
      <c r="AD713" s="476"/>
      <c r="AE713" s="476"/>
      <c r="AF713" s="476"/>
      <c r="AG713" s="476"/>
      <c r="AH713" s="476"/>
      <c r="AI713" s="476"/>
      <c r="AJ713" s="476"/>
    </row>
    <row r="714" spans="1:36" ht="12.75" customHeight="1">
      <c r="A714" s="476"/>
      <c r="B714" s="476"/>
      <c r="C714" s="476"/>
      <c r="D714" s="476"/>
      <c r="E714" s="476"/>
      <c r="F714" s="476"/>
      <c r="G714" s="476"/>
      <c r="H714" s="476"/>
      <c r="I714" s="476"/>
      <c r="J714" s="476"/>
      <c r="K714" s="476"/>
      <c r="L714" s="476"/>
      <c r="M714" s="476"/>
      <c r="N714" s="476"/>
      <c r="O714" s="476"/>
      <c r="P714" s="476"/>
      <c r="Q714" s="476"/>
      <c r="R714" s="476"/>
      <c r="S714" s="476"/>
      <c r="T714" s="476"/>
      <c r="U714" s="476"/>
      <c r="V714" s="476"/>
      <c r="W714" s="476"/>
      <c r="X714" s="476"/>
      <c r="Y714" s="476"/>
      <c r="Z714" s="476"/>
      <c r="AA714" s="476"/>
      <c r="AB714" s="476"/>
      <c r="AC714" s="476"/>
      <c r="AD714" s="476"/>
      <c r="AE714" s="476"/>
      <c r="AF714" s="476"/>
      <c r="AG714" s="476"/>
      <c r="AH714" s="476"/>
      <c r="AI714" s="476"/>
      <c r="AJ714" s="476"/>
    </row>
    <row r="715" spans="1:36" ht="12.75" customHeight="1">
      <c r="A715" s="476"/>
      <c r="B715" s="476"/>
      <c r="C715" s="476"/>
      <c r="D715" s="476"/>
      <c r="E715" s="476"/>
      <c r="F715" s="476"/>
      <c r="G715" s="476"/>
      <c r="H715" s="476"/>
      <c r="I715" s="476"/>
      <c r="J715" s="476"/>
      <c r="K715" s="476"/>
      <c r="L715" s="476"/>
      <c r="M715" s="476"/>
      <c r="N715" s="476"/>
      <c r="O715" s="476"/>
      <c r="P715" s="476"/>
      <c r="Q715" s="476"/>
      <c r="R715" s="476"/>
      <c r="S715" s="476"/>
      <c r="T715" s="476"/>
      <c r="U715" s="476"/>
      <c r="V715" s="476"/>
      <c r="W715" s="476"/>
      <c r="X715" s="476"/>
      <c r="Y715" s="476"/>
      <c r="Z715" s="476"/>
      <c r="AA715" s="476"/>
      <c r="AB715" s="476"/>
      <c r="AC715" s="476"/>
      <c r="AD715" s="476"/>
      <c r="AE715" s="476"/>
      <c r="AF715" s="476"/>
      <c r="AG715" s="476"/>
      <c r="AH715" s="476"/>
      <c r="AI715" s="476"/>
      <c r="AJ715" s="476"/>
    </row>
    <row r="716" spans="1:36" ht="12.75" customHeight="1">
      <c r="A716" s="476"/>
      <c r="B716" s="476"/>
      <c r="C716" s="476"/>
      <c r="D716" s="476"/>
      <c r="E716" s="476"/>
      <c r="F716" s="476"/>
      <c r="G716" s="476"/>
      <c r="H716" s="476"/>
      <c r="I716" s="476"/>
      <c r="J716" s="476"/>
      <c r="K716" s="476"/>
      <c r="L716" s="476"/>
      <c r="M716" s="476"/>
      <c r="N716" s="476"/>
      <c r="O716" s="476"/>
      <c r="P716" s="476"/>
      <c r="Q716" s="476"/>
      <c r="R716" s="476"/>
      <c r="S716" s="476"/>
      <c r="T716" s="476"/>
      <c r="U716" s="476"/>
      <c r="V716" s="476"/>
      <c r="W716" s="476"/>
      <c r="X716" s="476"/>
      <c r="Y716" s="476"/>
      <c r="Z716" s="476"/>
      <c r="AA716" s="476"/>
      <c r="AB716" s="476"/>
      <c r="AC716" s="476"/>
      <c r="AD716" s="476"/>
      <c r="AE716" s="476"/>
      <c r="AF716" s="476"/>
      <c r="AG716" s="476"/>
      <c r="AH716" s="476"/>
      <c r="AI716" s="476"/>
      <c r="AJ716" s="476"/>
    </row>
    <row r="717" spans="1:36" ht="12.75" customHeight="1">
      <c r="A717" s="476"/>
      <c r="B717" s="476"/>
      <c r="C717" s="476"/>
      <c r="D717" s="476"/>
      <c r="E717" s="476"/>
      <c r="F717" s="476"/>
      <c r="G717" s="476"/>
      <c r="H717" s="476"/>
      <c r="I717" s="476"/>
      <c r="J717" s="476"/>
      <c r="K717" s="476"/>
      <c r="L717" s="476"/>
      <c r="M717" s="476"/>
      <c r="N717" s="476"/>
      <c r="O717" s="476"/>
      <c r="P717" s="476"/>
      <c r="Q717" s="476"/>
      <c r="R717" s="476"/>
      <c r="S717" s="476"/>
      <c r="T717" s="476"/>
      <c r="U717" s="476"/>
      <c r="V717" s="476"/>
      <c r="W717" s="476"/>
      <c r="X717" s="476"/>
      <c r="Y717" s="476"/>
      <c r="Z717" s="476"/>
      <c r="AA717" s="476"/>
      <c r="AB717" s="476"/>
      <c r="AC717" s="476"/>
      <c r="AD717" s="476"/>
      <c r="AE717" s="476"/>
      <c r="AF717" s="476"/>
      <c r="AG717" s="476"/>
      <c r="AH717" s="476"/>
      <c r="AI717" s="476"/>
      <c r="AJ717" s="476"/>
    </row>
    <row r="718" spans="1:36" ht="12.75" customHeight="1">
      <c r="A718" s="476"/>
      <c r="B718" s="476"/>
      <c r="C718" s="476"/>
      <c r="D718" s="476"/>
      <c r="E718" s="476"/>
      <c r="F718" s="476"/>
      <c r="G718" s="476"/>
      <c r="H718" s="476"/>
      <c r="I718" s="476"/>
      <c r="J718" s="476"/>
      <c r="K718" s="476"/>
      <c r="L718" s="476"/>
      <c r="M718" s="476"/>
      <c r="N718" s="476"/>
      <c r="O718" s="476"/>
      <c r="P718" s="476"/>
      <c r="Q718" s="476"/>
      <c r="R718" s="476"/>
      <c r="S718" s="476"/>
      <c r="T718" s="476"/>
      <c r="U718" s="476"/>
      <c r="V718" s="476"/>
      <c r="W718" s="476"/>
      <c r="X718" s="476"/>
      <c r="Y718" s="476"/>
      <c r="Z718" s="476"/>
      <c r="AA718" s="476"/>
      <c r="AB718" s="476"/>
      <c r="AC718" s="476"/>
      <c r="AD718" s="476"/>
      <c r="AE718" s="476"/>
      <c r="AF718" s="476"/>
      <c r="AG718" s="476"/>
      <c r="AH718" s="476"/>
      <c r="AI718" s="476"/>
      <c r="AJ718" s="476"/>
    </row>
    <row r="719" spans="1:36" ht="12.75" customHeight="1">
      <c r="A719" s="476"/>
      <c r="B719" s="476"/>
      <c r="C719" s="476"/>
      <c r="D719" s="476"/>
      <c r="E719" s="476"/>
      <c r="F719" s="476"/>
      <c r="G719" s="476"/>
      <c r="H719" s="476"/>
      <c r="I719" s="476"/>
      <c r="J719" s="476"/>
      <c r="K719" s="476"/>
      <c r="L719" s="476"/>
      <c r="M719" s="476"/>
      <c r="N719" s="476"/>
      <c r="O719" s="476"/>
      <c r="P719" s="476"/>
      <c r="Q719" s="476"/>
      <c r="R719" s="476"/>
      <c r="S719" s="476"/>
      <c r="T719" s="476"/>
      <c r="U719" s="476"/>
      <c r="V719" s="476"/>
      <c r="W719" s="476"/>
      <c r="X719" s="476"/>
      <c r="Y719" s="476"/>
      <c r="Z719" s="476"/>
      <c r="AA719" s="476"/>
      <c r="AB719" s="476"/>
      <c r="AC719" s="476"/>
      <c r="AD719" s="476"/>
      <c r="AE719" s="476"/>
      <c r="AF719" s="476"/>
      <c r="AG719" s="476"/>
      <c r="AH719" s="476"/>
      <c r="AI719" s="476"/>
      <c r="AJ719" s="476"/>
    </row>
    <row r="720" spans="1:36" ht="12.75" customHeight="1">
      <c r="A720" s="476"/>
      <c r="B720" s="476"/>
      <c r="C720" s="476"/>
      <c r="D720" s="476"/>
      <c r="E720" s="476"/>
      <c r="F720" s="476"/>
      <c r="G720" s="476"/>
      <c r="H720" s="476"/>
      <c r="I720" s="476"/>
      <c r="J720" s="476"/>
      <c r="K720" s="476"/>
      <c r="L720" s="476"/>
      <c r="M720" s="476"/>
      <c r="N720" s="476"/>
      <c r="O720" s="476"/>
      <c r="P720" s="476"/>
      <c r="Q720" s="476"/>
      <c r="R720" s="476"/>
      <c r="S720" s="476"/>
      <c r="T720" s="476"/>
      <c r="U720" s="476"/>
      <c r="V720" s="476"/>
      <c r="W720" s="476"/>
      <c r="X720" s="476"/>
      <c r="Y720" s="476"/>
      <c r="Z720" s="476"/>
      <c r="AA720" s="476"/>
      <c r="AB720" s="476"/>
      <c r="AC720" s="476"/>
      <c r="AD720" s="476"/>
      <c r="AE720" s="476"/>
      <c r="AF720" s="476"/>
      <c r="AG720" s="476"/>
      <c r="AH720" s="476"/>
      <c r="AI720" s="476"/>
      <c r="AJ720" s="476"/>
    </row>
    <row r="721" spans="1:36" ht="12.75" customHeight="1">
      <c r="A721" s="476"/>
      <c r="B721" s="476"/>
      <c r="C721" s="476"/>
      <c r="D721" s="476"/>
      <c r="E721" s="476"/>
      <c r="F721" s="476"/>
      <c r="G721" s="476"/>
      <c r="H721" s="476"/>
      <c r="I721" s="476"/>
      <c r="J721" s="476"/>
      <c r="K721" s="476"/>
      <c r="L721" s="476"/>
      <c r="M721" s="476"/>
      <c r="N721" s="476"/>
      <c r="O721" s="476"/>
      <c r="P721" s="476"/>
      <c r="Q721" s="476"/>
      <c r="R721" s="476"/>
      <c r="S721" s="476"/>
      <c r="T721" s="476"/>
      <c r="U721" s="476"/>
      <c r="V721" s="476"/>
      <c r="W721" s="476"/>
      <c r="X721" s="476"/>
      <c r="Y721" s="476"/>
      <c r="Z721" s="476"/>
      <c r="AA721" s="476"/>
      <c r="AB721" s="476"/>
      <c r="AC721" s="476"/>
      <c r="AD721" s="476"/>
      <c r="AE721" s="476"/>
      <c r="AF721" s="476"/>
      <c r="AG721" s="476"/>
      <c r="AH721" s="476"/>
      <c r="AI721" s="476"/>
      <c r="AJ721" s="476"/>
    </row>
    <row r="722" spans="1:36" ht="12.75" customHeight="1">
      <c r="A722" s="476"/>
      <c r="B722" s="476"/>
      <c r="C722" s="476"/>
      <c r="D722" s="476"/>
      <c r="E722" s="476"/>
      <c r="F722" s="476"/>
      <c r="G722" s="476"/>
      <c r="H722" s="476"/>
      <c r="I722" s="476"/>
      <c r="J722" s="476"/>
      <c r="K722" s="476"/>
      <c r="L722" s="476"/>
      <c r="M722" s="476"/>
      <c r="N722" s="476"/>
      <c r="O722" s="476"/>
      <c r="P722" s="476"/>
      <c r="Q722" s="476"/>
      <c r="R722" s="476"/>
      <c r="S722" s="476"/>
      <c r="T722" s="476"/>
      <c r="U722" s="476"/>
      <c r="V722" s="476"/>
      <c r="W722" s="476"/>
      <c r="X722" s="476"/>
      <c r="Y722" s="476"/>
      <c r="Z722" s="476"/>
      <c r="AA722" s="476"/>
      <c r="AB722" s="476"/>
      <c r="AC722" s="476"/>
      <c r="AD722" s="476"/>
      <c r="AE722" s="476"/>
      <c r="AF722" s="476"/>
      <c r="AG722" s="476"/>
      <c r="AH722" s="476"/>
      <c r="AI722" s="476"/>
      <c r="AJ722" s="476"/>
    </row>
    <row r="723" spans="1:36" ht="12.75" customHeight="1">
      <c r="A723" s="476"/>
      <c r="B723" s="476"/>
      <c r="C723" s="476"/>
      <c r="D723" s="476"/>
      <c r="E723" s="476"/>
      <c r="F723" s="476"/>
      <c r="G723" s="476"/>
      <c r="H723" s="476"/>
      <c r="I723" s="476"/>
      <c r="J723" s="476"/>
      <c r="K723" s="476"/>
      <c r="L723" s="476"/>
      <c r="M723" s="476"/>
      <c r="N723" s="476"/>
      <c r="O723" s="476"/>
      <c r="P723" s="476"/>
      <c r="Q723" s="476"/>
      <c r="R723" s="476"/>
      <c r="S723" s="476"/>
      <c r="T723" s="476"/>
      <c r="U723" s="476"/>
      <c r="V723" s="476"/>
      <c r="W723" s="476"/>
      <c r="X723" s="476"/>
      <c r="Y723" s="476"/>
      <c r="Z723" s="476"/>
      <c r="AA723" s="476"/>
      <c r="AB723" s="476"/>
      <c r="AC723" s="476"/>
      <c r="AD723" s="476"/>
      <c r="AE723" s="476"/>
      <c r="AF723" s="476"/>
      <c r="AG723" s="476"/>
      <c r="AH723" s="476"/>
      <c r="AI723" s="476"/>
      <c r="AJ723" s="476"/>
    </row>
    <row r="724" spans="1:36" ht="12.75" customHeight="1">
      <c r="A724" s="476"/>
      <c r="B724" s="476"/>
      <c r="C724" s="476"/>
      <c r="D724" s="476"/>
      <c r="E724" s="476"/>
      <c r="F724" s="476"/>
      <c r="G724" s="476"/>
      <c r="H724" s="476"/>
      <c r="I724" s="476"/>
      <c r="J724" s="476"/>
      <c r="K724" s="476"/>
      <c r="L724" s="476"/>
      <c r="M724" s="476"/>
      <c r="N724" s="476"/>
      <c r="O724" s="476"/>
      <c r="P724" s="476"/>
      <c r="Q724" s="476"/>
      <c r="R724" s="476"/>
      <c r="S724" s="476"/>
      <c r="T724" s="476"/>
      <c r="U724" s="476"/>
      <c r="V724" s="476"/>
      <c r="W724" s="476"/>
      <c r="X724" s="476"/>
      <c r="Y724" s="476"/>
      <c r="Z724" s="476"/>
      <c r="AA724" s="476"/>
      <c r="AB724" s="476"/>
      <c r="AC724" s="476"/>
      <c r="AD724" s="476"/>
      <c r="AE724" s="476"/>
      <c r="AF724" s="476"/>
      <c r="AG724" s="476"/>
      <c r="AH724" s="476"/>
      <c r="AI724" s="476"/>
      <c r="AJ724" s="476"/>
    </row>
    <row r="725" spans="1:36" ht="12.75" customHeight="1">
      <c r="A725" s="476"/>
      <c r="B725" s="476"/>
      <c r="C725" s="476"/>
      <c r="D725" s="476"/>
      <c r="E725" s="476"/>
      <c r="F725" s="476"/>
      <c r="G725" s="476"/>
      <c r="H725" s="476"/>
      <c r="I725" s="476"/>
      <c r="J725" s="476"/>
      <c r="K725" s="476"/>
      <c r="L725" s="476"/>
      <c r="M725" s="476"/>
      <c r="N725" s="476"/>
      <c r="O725" s="476"/>
      <c r="P725" s="476"/>
      <c r="Q725" s="476"/>
      <c r="R725" s="476"/>
      <c r="S725" s="476"/>
      <c r="T725" s="476"/>
      <c r="U725" s="476"/>
      <c r="V725" s="476"/>
      <c r="W725" s="476"/>
      <c r="X725" s="476"/>
      <c r="Y725" s="476"/>
      <c r="Z725" s="476"/>
      <c r="AA725" s="476"/>
      <c r="AB725" s="476"/>
      <c r="AC725" s="476"/>
      <c r="AD725" s="476"/>
      <c r="AE725" s="476"/>
      <c r="AF725" s="476"/>
      <c r="AG725" s="476"/>
      <c r="AH725" s="476"/>
      <c r="AI725" s="476"/>
      <c r="AJ725" s="476"/>
    </row>
    <row r="726" spans="1:36" ht="12.75" customHeight="1">
      <c r="A726" s="476"/>
      <c r="B726" s="476"/>
      <c r="C726" s="476"/>
      <c r="D726" s="476"/>
      <c r="E726" s="476"/>
      <c r="F726" s="476"/>
      <c r="G726" s="476"/>
      <c r="H726" s="476"/>
      <c r="I726" s="476"/>
      <c r="J726" s="476"/>
      <c r="K726" s="476"/>
      <c r="L726" s="476"/>
      <c r="M726" s="476"/>
      <c r="N726" s="476"/>
      <c r="O726" s="476"/>
      <c r="P726" s="476"/>
      <c r="Q726" s="476"/>
      <c r="R726" s="476"/>
      <c r="S726" s="476"/>
      <c r="T726" s="476"/>
      <c r="U726" s="476"/>
      <c r="V726" s="476"/>
      <c r="W726" s="476"/>
      <c r="X726" s="476"/>
      <c r="Y726" s="476"/>
      <c r="Z726" s="476"/>
      <c r="AA726" s="476"/>
      <c r="AB726" s="476"/>
      <c r="AC726" s="476"/>
      <c r="AD726" s="476"/>
      <c r="AE726" s="476"/>
      <c r="AF726" s="476"/>
      <c r="AG726" s="476"/>
      <c r="AH726" s="476"/>
      <c r="AI726" s="476"/>
      <c r="AJ726" s="476"/>
    </row>
    <row r="727" spans="1:36" ht="12.75" customHeight="1">
      <c r="A727" s="476"/>
      <c r="B727" s="476"/>
      <c r="C727" s="476"/>
      <c r="D727" s="476"/>
      <c r="E727" s="476"/>
      <c r="F727" s="476"/>
      <c r="G727" s="476"/>
      <c r="H727" s="476"/>
      <c r="I727" s="476"/>
      <c r="J727" s="476"/>
      <c r="K727" s="476"/>
      <c r="L727" s="476"/>
      <c r="M727" s="476"/>
      <c r="N727" s="476"/>
      <c r="O727" s="476"/>
      <c r="P727" s="476"/>
      <c r="Q727" s="476"/>
      <c r="R727" s="476"/>
      <c r="S727" s="476"/>
      <c r="T727" s="476"/>
      <c r="U727" s="476"/>
      <c r="V727" s="476"/>
      <c r="W727" s="476"/>
      <c r="X727" s="476"/>
      <c r="Y727" s="476"/>
      <c r="Z727" s="476"/>
      <c r="AA727" s="476"/>
      <c r="AB727" s="476"/>
      <c r="AC727" s="476"/>
      <c r="AD727" s="476"/>
      <c r="AE727" s="476"/>
      <c r="AF727" s="476"/>
      <c r="AG727" s="476"/>
      <c r="AH727" s="476"/>
      <c r="AI727" s="476"/>
      <c r="AJ727" s="476"/>
    </row>
    <row r="728" spans="1:36" ht="12.75" customHeight="1">
      <c r="A728" s="476"/>
      <c r="B728" s="476"/>
      <c r="C728" s="476"/>
      <c r="D728" s="476"/>
      <c r="E728" s="476"/>
      <c r="F728" s="476"/>
      <c r="G728" s="476"/>
      <c r="H728" s="476"/>
      <c r="I728" s="476"/>
      <c r="J728" s="476"/>
      <c r="K728" s="476"/>
      <c r="L728" s="476"/>
      <c r="M728" s="476"/>
      <c r="N728" s="476"/>
      <c r="O728" s="476"/>
      <c r="P728" s="476"/>
      <c r="Q728" s="476"/>
      <c r="R728" s="476"/>
      <c r="S728" s="476"/>
      <c r="T728" s="476"/>
      <c r="U728" s="476"/>
      <c r="V728" s="476"/>
      <c r="W728" s="476"/>
      <c r="X728" s="476"/>
      <c r="Y728" s="476"/>
      <c r="Z728" s="476"/>
      <c r="AA728" s="476"/>
      <c r="AB728" s="476"/>
      <c r="AC728" s="476"/>
      <c r="AD728" s="476"/>
      <c r="AE728" s="476"/>
      <c r="AF728" s="476"/>
      <c r="AG728" s="476"/>
      <c r="AH728" s="476"/>
      <c r="AI728" s="476"/>
      <c r="AJ728" s="476"/>
    </row>
    <row r="729" spans="1:36" ht="12.75" customHeight="1">
      <c r="A729" s="476"/>
      <c r="B729" s="476"/>
      <c r="C729" s="476"/>
      <c r="D729" s="476"/>
      <c r="E729" s="476"/>
      <c r="F729" s="476"/>
      <c r="G729" s="476"/>
      <c r="H729" s="476"/>
      <c r="I729" s="476"/>
      <c r="J729" s="476"/>
      <c r="K729" s="476"/>
      <c r="L729" s="476"/>
      <c r="M729" s="476"/>
      <c r="N729" s="476"/>
      <c r="O729" s="476"/>
      <c r="P729" s="476"/>
      <c r="Q729" s="476"/>
      <c r="R729" s="476"/>
      <c r="S729" s="476"/>
      <c r="T729" s="476"/>
      <c r="U729" s="476"/>
      <c r="V729" s="476"/>
      <c r="W729" s="476"/>
      <c r="X729" s="476"/>
      <c r="Y729" s="476"/>
      <c r="Z729" s="476"/>
      <c r="AA729" s="476"/>
      <c r="AB729" s="476"/>
      <c r="AC729" s="476"/>
      <c r="AD729" s="476"/>
      <c r="AE729" s="476"/>
      <c r="AF729" s="476"/>
      <c r="AG729" s="476"/>
      <c r="AH729" s="476"/>
      <c r="AI729" s="476"/>
      <c r="AJ729" s="476"/>
    </row>
    <row r="730" spans="1:36" ht="12.75" customHeight="1">
      <c r="A730" s="476"/>
      <c r="B730" s="476"/>
      <c r="C730" s="476"/>
      <c r="D730" s="476"/>
      <c r="E730" s="476"/>
      <c r="F730" s="476"/>
      <c r="G730" s="476"/>
      <c r="H730" s="476"/>
      <c r="I730" s="476"/>
      <c r="J730" s="476"/>
      <c r="K730" s="476"/>
      <c r="L730" s="476"/>
      <c r="M730" s="476"/>
      <c r="N730" s="476"/>
      <c r="O730" s="476"/>
      <c r="P730" s="476"/>
      <c r="Q730" s="476"/>
      <c r="R730" s="476"/>
      <c r="S730" s="476"/>
      <c r="T730" s="476"/>
      <c r="U730" s="476"/>
      <c r="V730" s="476"/>
      <c r="W730" s="476"/>
      <c r="X730" s="476"/>
      <c r="Y730" s="476"/>
      <c r="Z730" s="476"/>
      <c r="AA730" s="476"/>
      <c r="AB730" s="476"/>
      <c r="AC730" s="476"/>
      <c r="AD730" s="476"/>
      <c r="AE730" s="476"/>
      <c r="AF730" s="476"/>
      <c r="AG730" s="476"/>
      <c r="AH730" s="476"/>
      <c r="AI730" s="476"/>
      <c r="AJ730" s="476"/>
    </row>
    <row r="731" spans="1:36" ht="12.75" customHeight="1">
      <c r="A731" s="476"/>
      <c r="B731" s="476"/>
      <c r="C731" s="476"/>
      <c r="D731" s="476"/>
      <c r="E731" s="476"/>
      <c r="F731" s="476"/>
      <c r="G731" s="476"/>
      <c r="H731" s="476"/>
      <c r="I731" s="476"/>
      <c r="J731" s="476"/>
      <c r="K731" s="476"/>
      <c r="L731" s="476"/>
      <c r="M731" s="476"/>
      <c r="N731" s="476"/>
      <c r="O731" s="476"/>
      <c r="P731" s="476"/>
      <c r="Q731" s="476"/>
      <c r="R731" s="476"/>
      <c r="S731" s="476"/>
      <c r="T731" s="476"/>
      <c r="U731" s="476"/>
      <c r="V731" s="476"/>
      <c r="W731" s="476"/>
      <c r="X731" s="476"/>
      <c r="Y731" s="476"/>
      <c r="Z731" s="476"/>
      <c r="AA731" s="476"/>
      <c r="AB731" s="476"/>
      <c r="AC731" s="476"/>
      <c r="AD731" s="476"/>
      <c r="AE731" s="476"/>
      <c r="AF731" s="476"/>
      <c r="AG731" s="476"/>
      <c r="AH731" s="476"/>
      <c r="AI731" s="476"/>
      <c r="AJ731" s="476"/>
    </row>
    <row r="732" spans="1:36" ht="12.75" customHeight="1">
      <c r="A732" s="476"/>
      <c r="B732" s="476"/>
      <c r="C732" s="476"/>
      <c r="D732" s="476"/>
      <c r="E732" s="476"/>
      <c r="F732" s="476"/>
      <c r="G732" s="476"/>
      <c r="H732" s="476"/>
      <c r="I732" s="476"/>
      <c r="J732" s="476"/>
      <c r="K732" s="476"/>
      <c r="L732" s="476"/>
      <c r="M732" s="476"/>
      <c r="N732" s="476"/>
      <c r="O732" s="476"/>
      <c r="P732" s="476"/>
      <c r="Q732" s="476"/>
      <c r="R732" s="476"/>
      <c r="S732" s="476"/>
      <c r="T732" s="476"/>
      <c r="U732" s="476"/>
      <c r="V732" s="476"/>
      <c r="W732" s="476"/>
      <c r="X732" s="476"/>
      <c r="Y732" s="476"/>
      <c r="Z732" s="476"/>
      <c r="AA732" s="476"/>
      <c r="AB732" s="476"/>
      <c r="AC732" s="476"/>
      <c r="AD732" s="476"/>
      <c r="AE732" s="476"/>
      <c r="AF732" s="476"/>
      <c r="AG732" s="476"/>
      <c r="AH732" s="476"/>
      <c r="AI732" s="476"/>
      <c r="AJ732" s="476"/>
    </row>
    <row r="733" spans="1:36" ht="12.75" customHeight="1">
      <c r="A733" s="476"/>
      <c r="B733" s="476"/>
      <c r="C733" s="476"/>
      <c r="D733" s="476"/>
      <c r="E733" s="476"/>
      <c r="F733" s="476"/>
      <c r="G733" s="476"/>
      <c r="H733" s="476"/>
      <c r="I733" s="476"/>
      <c r="J733" s="476"/>
      <c r="K733" s="476"/>
      <c r="L733" s="476"/>
      <c r="M733" s="476"/>
      <c r="N733" s="476"/>
      <c r="O733" s="476"/>
      <c r="P733" s="476"/>
      <c r="Q733" s="476"/>
      <c r="R733" s="476"/>
      <c r="S733" s="476"/>
      <c r="T733" s="476"/>
      <c r="U733" s="476"/>
      <c r="V733" s="476"/>
      <c r="W733" s="476"/>
      <c r="X733" s="476"/>
      <c r="Y733" s="476"/>
      <c r="Z733" s="476"/>
      <c r="AA733" s="476"/>
      <c r="AB733" s="476"/>
      <c r="AC733" s="476"/>
      <c r="AD733" s="476"/>
      <c r="AE733" s="476"/>
      <c r="AF733" s="476"/>
      <c r="AG733" s="476"/>
      <c r="AH733" s="476"/>
      <c r="AI733" s="476"/>
      <c r="AJ733" s="476"/>
    </row>
    <row r="734" spans="1:36" ht="12.75" customHeight="1">
      <c r="A734" s="476"/>
      <c r="B734" s="476"/>
      <c r="C734" s="476"/>
      <c r="D734" s="476"/>
      <c r="E734" s="476"/>
      <c r="F734" s="476"/>
      <c r="G734" s="476"/>
      <c r="H734" s="476"/>
      <c r="I734" s="476"/>
      <c r="J734" s="476"/>
      <c r="K734" s="476"/>
      <c r="L734" s="476"/>
      <c r="M734" s="476"/>
      <c r="N734" s="476"/>
      <c r="O734" s="476"/>
      <c r="P734" s="476"/>
      <c r="Q734" s="476"/>
      <c r="R734" s="476"/>
      <c r="S734" s="476"/>
      <c r="T734" s="476"/>
      <c r="U734" s="476"/>
      <c r="V734" s="476"/>
      <c r="W734" s="476"/>
      <c r="X734" s="476"/>
      <c r="Y734" s="476"/>
      <c r="Z734" s="476"/>
      <c r="AA734" s="476"/>
      <c r="AB734" s="476"/>
      <c r="AC734" s="476"/>
      <c r="AD734" s="476"/>
      <c r="AE734" s="476"/>
      <c r="AF734" s="476"/>
      <c r="AG734" s="476"/>
      <c r="AH734" s="476"/>
      <c r="AI734" s="476"/>
      <c r="AJ734" s="476"/>
    </row>
    <row r="735" spans="1:36" ht="12.75" customHeight="1">
      <c r="A735" s="476"/>
      <c r="B735" s="476"/>
      <c r="C735" s="476"/>
      <c r="D735" s="476"/>
      <c r="E735" s="476"/>
      <c r="F735" s="476"/>
      <c r="G735" s="476"/>
      <c r="H735" s="476"/>
      <c r="I735" s="476"/>
      <c r="J735" s="476"/>
      <c r="K735" s="476"/>
      <c r="L735" s="476"/>
      <c r="M735" s="476"/>
      <c r="N735" s="476"/>
      <c r="O735" s="476"/>
      <c r="P735" s="476"/>
      <c r="Q735" s="476"/>
      <c r="R735" s="476"/>
      <c r="S735" s="476"/>
      <c r="T735" s="476"/>
      <c r="U735" s="476"/>
      <c r="V735" s="476"/>
      <c r="W735" s="476"/>
      <c r="X735" s="476"/>
      <c r="Y735" s="476"/>
      <c r="Z735" s="476"/>
      <c r="AA735" s="476"/>
      <c r="AB735" s="476"/>
      <c r="AC735" s="476"/>
      <c r="AD735" s="476"/>
      <c r="AE735" s="476"/>
      <c r="AF735" s="476"/>
      <c r="AG735" s="476"/>
      <c r="AH735" s="476"/>
      <c r="AI735" s="476"/>
      <c r="AJ735" s="476"/>
    </row>
    <row r="736" spans="1:36" ht="12.75" customHeight="1">
      <c r="A736" s="476"/>
      <c r="B736" s="476"/>
      <c r="C736" s="476"/>
      <c r="D736" s="476"/>
      <c r="E736" s="476"/>
      <c r="F736" s="476"/>
      <c r="G736" s="476"/>
      <c r="H736" s="476"/>
      <c r="I736" s="476"/>
      <c r="J736" s="476"/>
      <c r="K736" s="476"/>
      <c r="L736" s="476"/>
      <c r="M736" s="476"/>
      <c r="N736" s="476"/>
      <c r="O736" s="476"/>
      <c r="P736" s="476"/>
      <c r="Q736" s="476"/>
      <c r="R736" s="476"/>
      <c r="S736" s="476"/>
      <c r="T736" s="476"/>
      <c r="U736" s="476"/>
      <c r="V736" s="476"/>
      <c r="W736" s="476"/>
      <c r="X736" s="476"/>
      <c r="Y736" s="476"/>
      <c r="Z736" s="476"/>
      <c r="AA736" s="476"/>
      <c r="AB736" s="476"/>
      <c r="AC736" s="476"/>
      <c r="AD736" s="476"/>
      <c r="AE736" s="476"/>
      <c r="AF736" s="476"/>
      <c r="AG736" s="476"/>
      <c r="AH736" s="476"/>
      <c r="AI736" s="476"/>
      <c r="AJ736" s="476"/>
    </row>
    <row r="737" spans="1:36" ht="12.75" customHeight="1">
      <c r="A737" s="476"/>
      <c r="B737" s="476"/>
      <c r="C737" s="476"/>
      <c r="D737" s="476"/>
      <c r="E737" s="476"/>
      <c r="F737" s="476"/>
      <c r="G737" s="476"/>
      <c r="H737" s="476"/>
      <c r="I737" s="476"/>
      <c r="J737" s="476"/>
      <c r="K737" s="476"/>
      <c r="L737" s="476"/>
      <c r="M737" s="476"/>
      <c r="N737" s="476"/>
      <c r="O737" s="476"/>
      <c r="P737" s="476"/>
      <c r="Q737" s="476"/>
      <c r="R737" s="476"/>
      <c r="S737" s="476"/>
      <c r="T737" s="476"/>
      <c r="U737" s="476"/>
      <c r="V737" s="476"/>
      <c r="W737" s="476"/>
      <c r="X737" s="476"/>
      <c r="Y737" s="476"/>
      <c r="Z737" s="476"/>
      <c r="AA737" s="476"/>
      <c r="AB737" s="476"/>
      <c r="AC737" s="476"/>
      <c r="AD737" s="476"/>
      <c r="AE737" s="476"/>
      <c r="AF737" s="476"/>
      <c r="AG737" s="476"/>
      <c r="AH737" s="476"/>
      <c r="AI737" s="476"/>
      <c r="AJ737" s="476"/>
    </row>
    <row r="738" spans="1:36" ht="12.75" customHeight="1">
      <c r="A738" s="476"/>
      <c r="B738" s="476"/>
      <c r="C738" s="476"/>
      <c r="D738" s="476"/>
      <c r="E738" s="476"/>
      <c r="F738" s="476"/>
      <c r="G738" s="476"/>
      <c r="H738" s="476"/>
      <c r="I738" s="476"/>
      <c r="J738" s="476"/>
      <c r="K738" s="476"/>
      <c r="L738" s="476"/>
      <c r="M738" s="476"/>
      <c r="N738" s="476"/>
      <c r="O738" s="476"/>
      <c r="P738" s="476"/>
      <c r="Q738" s="476"/>
      <c r="R738" s="476"/>
      <c r="S738" s="476"/>
      <c r="T738" s="476"/>
      <c r="U738" s="476"/>
      <c r="V738" s="476"/>
      <c r="W738" s="476"/>
      <c r="X738" s="476"/>
      <c r="Y738" s="476"/>
      <c r="Z738" s="476"/>
      <c r="AA738" s="476"/>
      <c r="AB738" s="476"/>
      <c r="AC738" s="476"/>
      <c r="AD738" s="476"/>
      <c r="AE738" s="476"/>
      <c r="AF738" s="476"/>
      <c r="AG738" s="476"/>
      <c r="AH738" s="476"/>
      <c r="AI738" s="476"/>
      <c r="AJ738" s="476"/>
    </row>
    <row r="739" spans="1:36" ht="12.75" customHeight="1">
      <c r="A739" s="476"/>
      <c r="B739" s="476"/>
      <c r="C739" s="476"/>
      <c r="D739" s="476"/>
      <c r="E739" s="476"/>
      <c r="F739" s="476"/>
      <c r="G739" s="476"/>
      <c r="H739" s="476"/>
      <c r="I739" s="476"/>
      <c r="J739" s="476"/>
      <c r="K739" s="476"/>
      <c r="L739" s="476"/>
      <c r="M739" s="476"/>
      <c r="N739" s="476"/>
      <c r="O739" s="476"/>
      <c r="P739" s="476"/>
      <c r="Q739" s="476"/>
      <c r="R739" s="476"/>
      <c r="S739" s="476"/>
      <c r="T739" s="476"/>
      <c r="U739" s="476"/>
      <c r="V739" s="476"/>
      <c r="W739" s="476"/>
      <c r="X739" s="476"/>
      <c r="Y739" s="476"/>
      <c r="Z739" s="476"/>
      <c r="AA739" s="476"/>
      <c r="AB739" s="476"/>
      <c r="AC739" s="476"/>
      <c r="AD739" s="476"/>
      <c r="AE739" s="476"/>
      <c r="AF739" s="476"/>
      <c r="AG739" s="476"/>
      <c r="AH739" s="476"/>
      <c r="AI739" s="476"/>
      <c r="AJ739" s="476"/>
    </row>
    <row r="740" spans="1:36" ht="12.75" customHeight="1">
      <c r="A740" s="476"/>
      <c r="B740" s="476"/>
      <c r="C740" s="476"/>
      <c r="D740" s="476"/>
      <c r="E740" s="476"/>
      <c r="F740" s="476"/>
      <c r="G740" s="476"/>
      <c r="H740" s="476"/>
      <c r="I740" s="476"/>
      <c r="J740" s="476"/>
      <c r="K740" s="476"/>
      <c r="L740" s="476"/>
      <c r="M740" s="476"/>
      <c r="N740" s="476"/>
      <c r="O740" s="476"/>
      <c r="P740" s="476"/>
      <c r="Q740" s="476"/>
      <c r="R740" s="476"/>
      <c r="S740" s="476"/>
      <c r="T740" s="476"/>
      <c r="U740" s="476"/>
      <c r="V740" s="476"/>
      <c r="W740" s="476"/>
      <c r="X740" s="476"/>
      <c r="Y740" s="476"/>
      <c r="Z740" s="476"/>
      <c r="AA740" s="476"/>
      <c r="AB740" s="476"/>
      <c r="AC740" s="476"/>
      <c r="AD740" s="476"/>
      <c r="AE740" s="476"/>
      <c r="AF740" s="476"/>
      <c r="AG740" s="476"/>
      <c r="AH740" s="476"/>
      <c r="AI740" s="476"/>
      <c r="AJ740" s="476"/>
    </row>
    <row r="741" spans="1:36" ht="12.75" customHeight="1">
      <c r="A741" s="476"/>
      <c r="B741" s="476"/>
      <c r="C741" s="476"/>
      <c r="D741" s="476"/>
      <c r="E741" s="476"/>
      <c r="F741" s="476"/>
      <c r="G741" s="476"/>
      <c r="H741" s="476"/>
      <c r="I741" s="476"/>
      <c r="J741" s="476"/>
      <c r="K741" s="476"/>
      <c r="L741" s="476"/>
      <c r="M741" s="476"/>
      <c r="N741" s="476"/>
      <c r="O741" s="476"/>
      <c r="P741" s="476"/>
      <c r="Q741" s="476"/>
      <c r="R741" s="476"/>
      <c r="S741" s="476"/>
      <c r="T741" s="476"/>
      <c r="U741" s="476"/>
      <c r="V741" s="476"/>
      <c r="W741" s="476"/>
      <c r="X741" s="476"/>
      <c r="Y741" s="476"/>
      <c r="Z741" s="476"/>
      <c r="AA741" s="476"/>
      <c r="AB741" s="476"/>
      <c r="AC741" s="476"/>
      <c r="AD741" s="476"/>
      <c r="AE741" s="476"/>
      <c r="AF741" s="476"/>
      <c r="AG741" s="476"/>
      <c r="AH741" s="476"/>
      <c r="AI741" s="476"/>
      <c r="AJ741" s="476"/>
    </row>
    <row r="742" spans="1:36" ht="12.75" customHeight="1">
      <c r="A742" s="476"/>
      <c r="B742" s="476"/>
      <c r="C742" s="476"/>
      <c r="D742" s="476"/>
      <c r="E742" s="476"/>
      <c r="F742" s="476"/>
      <c r="G742" s="476"/>
      <c r="H742" s="476"/>
      <c r="I742" s="476"/>
      <c r="J742" s="476"/>
      <c r="K742" s="476"/>
      <c r="L742" s="476"/>
      <c r="M742" s="476"/>
      <c r="N742" s="476"/>
      <c r="O742" s="476"/>
      <c r="P742" s="476"/>
      <c r="Q742" s="476"/>
      <c r="R742" s="476"/>
      <c r="S742" s="476"/>
      <c r="T742" s="476"/>
      <c r="U742" s="476"/>
      <c r="V742" s="476"/>
      <c r="W742" s="476"/>
      <c r="X742" s="476"/>
      <c r="Y742" s="476"/>
      <c r="Z742" s="476"/>
      <c r="AA742" s="476"/>
      <c r="AB742" s="476"/>
      <c r="AC742" s="476"/>
      <c r="AD742" s="476"/>
      <c r="AE742" s="476"/>
      <c r="AF742" s="476"/>
      <c r="AG742" s="476"/>
      <c r="AH742" s="476"/>
      <c r="AI742" s="476"/>
      <c r="AJ742" s="476"/>
    </row>
    <row r="743" spans="1:36" ht="12.75" customHeight="1">
      <c r="A743" s="476"/>
      <c r="B743" s="476"/>
      <c r="C743" s="476"/>
      <c r="D743" s="476"/>
      <c r="E743" s="476"/>
      <c r="F743" s="476"/>
      <c r="G743" s="476"/>
      <c r="H743" s="476"/>
      <c r="I743" s="476"/>
      <c r="J743" s="476"/>
      <c r="K743" s="476"/>
      <c r="L743" s="476"/>
      <c r="M743" s="476"/>
      <c r="N743" s="476"/>
      <c r="O743" s="476"/>
      <c r="P743" s="476"/>
      <c r="Q743" s="476"/>
      <c r="R743" s="476"/>
      <c r="S743" s="476"/>
      <c r="T743" s="476"/>
      <c r="U743" s="476"/>
      <c r="V743" s="476"/>
      <c r="W743" s="476"/>
      <c r="X743" s="476"/>
      <c r="Y743" s="476"/>
      <c r="Z743" s="476"/>
      <c r="AA743" s="476"/>
      <c r="AB743" s="476"/>
      <c r="AC743" s="476"/>
      <c r="AD743" s="476"/>
      <c r="AE743" s="476"/>
      <c r="AF743" s="476"/>
      <c r="AG743" s="476"/>
      <c r="AH743" s="476"/>
      <c r="AI743" s="476"/>
      <c r="AJ743" s="476"/>
    </row>
    <row r="744" spans="1:36" ht="12.75" customHeight="1">
      <c r="A744" s="476"/>
      <c r="B744" s="476"/>
      <c r="C744" s="476"/>
      <c r="D744" s="476"/>
      <c r="E744" s="476"/>
      <c r="F744" s="476"/>
      <c r="G744" s="476"/>
      <c r="H744" s="476"/>
      <c r="I744" s="476"/>
      <c r="J744" s="476"/>
      <c r="K744" s="476"/>
      <c r="L744" s="476"/>
      <c r="M744" s="476"/>
      <c r="N744" s="476"/>
      <c r="O744" s="476"/>
      <c r="P744" s="476"/>
      <c r="Q744" s="476"/>
      <c r="R744" s="476"/>
      <c r="S744" s="476"/>
      <c r="T744" s="476"/>
      <c r="U744" s="476"/>
      <c r="V744" s="476"/>
      <c r="W744" s="476"/>
      <c r="X744" s="476"/>
      <c r="Y744" s="476"/>
      <c r="Z744" s="476"/>
      <c r="AA744" s="476"/>
      <c r="AB744" s="476"/>
      <c r="AC744" s="476"/>
      <c r="AD744" s="476"/>
      <c r="AE744" s="476"/>
      <c r="AF744" s="476"/>
      <c r="AG744" s="476"/>
      <c r="AH744" s="476"/>
      <c r="AI744" s="476"/>
      <c r="AJ744" s="476"/>
    </row>
    <row r="745" spans="1:36" ht="12.75" customHeight="1">
      <c r="A745" s="476"/>
      <c r="B745" s="476"/>
      <c r="C745" s="476"/>
      <c r="D745" s="476"/>
      <c r="E745" s="476"/>
      <c r="F745" s="476"/>
      <c r="G745" s="476"/>
      <c r="H745" s="476"/>
      <c r="I745" s="476"/>
      <c r="J745" s="476"/>
      <c r="K745" s="476"/>
      <c r="L745" s="476"/>
      <c r="M745" s="476"/>
      <c r="N745" s="476"/>
      <c r="O745" s="476"/>
      <c r="P745" s="476"/>
      <c r="Q745" s="476"/>
      <c r="R745" s="476"/>
      <c r="S745" s="476"/>
      <c r="T745" s="476"/>
      <c r="U745" s="476"/>
      <c r="V745" s="476"/>
      <c r="W745" s="476"/>
      <c r="X745" s="476"/>
      <c r="Y745" s="476"/>
      <c r="Z745" s="476"/>
      <c r="AA745" s="476"/>
      <c r="AB745" s="476"/>
      <c r="AC745" s="476"/>
      <c r="AD745" s="476"/>
      <c r="AE745" s="476"/>
      <c r="AF745" s="476"/>
      <c r="AG745" s="476"/>
      <c r="AH745" s="476"/>
      <c r="AI745" s="476"/>
      <c r="AJ745" s="476"/>
    </row>
    <row r="746" spans="1:36" ht="12.75" customHeight="1">
      <c r="A746" s="476"/>
      <c r="B746" s="476"/>
      <c r="C746" s="476"/>
      <c r="D746" s="476"/>
      <c r="E746" s="476"/>
      <c r="F746" s="476"/>
      <c r="G746" s="476"/>
      <c r="H746" s="476"/>
      <c r="I746" s="476"/>
      <c r="J746" s="476"/>
      <c r="K746" s="476"/>
      <c r="L746" s="476"/>
      <c r="M746" s="476"/>
      <c r="N746" s="476"/>
      <c r="O746" s="476"/>
      <c r="P746" s="476"/>
      <c r="Q746" s="476"/>
      <c r="R746" s="476"/>
      <c r="S746" s="476"/>
      <c r="T746" s="476"/>
      <c r="U746" s="476"/>
      <c r="V746" s="476"/>
      <c r="W746" s="476"/>
      <c r="X746" s="476"/>
      <c r="Y746" s="476"/>
      <c r="Z746" s="476"/>
      <c r="AA746" s="476"/>
      <c r="AB746" s="476"/>
      <c r="AC746" s="476"/>
      <c r="AD746" s="476"/>
      <c r="AE746" s="476"/>
      <c r="AF746" s="476"/>
      <c r="AG746" s="476"/>
      <c r="AH746" s="476"/>
      <c r="AI746" s="476"/>
      <c r="AJ746" s="476"/>
    </row>
    <row r="747" spans="1:36" ht="12.75" customHeight="1">
      <c r="A747" s="476"/>
      <c r="B747" s="476"/>
      <c r="C747" s="476"/>
      <c r="D747" s="476"/>
      <c r="E747" s="476"/>
      <c r="F747" s="476"/>
      <c r="G747" s="476"/>
      <c r="H747" s="476"/>
      <c r="I747" s="476"/>
      <c r="J747" s="476"/>
      <c r="K747" s="476"/>
      <c r="L747" s="476"/>
      <c r="M747" s="476"/>
      <c r="N747" s="476"/>
      <c r="O747" s="476"/>
      <c r="P747" s="476"/>
      <c r="Q747" s="476"/>
      <c r="R747" s="476"/>
      <c r="S747" s="476"/>
      <c r="T747" s="476"/>
      <c r="U747" s="476"/>
      <c r="V747" s="476"/>
      <c r="W747" s="476"/>
      <c r="X747" s="476"/>
      <c r="Y747" s="476"/>
      <c r="Z747" s="476"/>
      <c r="AA747" s="476"/>
      <c r="AB747" s="476"/>
      <c r="AC747" s="476"/>
      <c r="AD747" s="476"/>
      <c r="AE747" s="476"/>
      <c r="AF747" s="476"/>
      <c r="AG747" s="476"/>
      <c r="AH747" s="476"/>
      <c r="AI747" s="476"/>
      <c r="AJ747" s="476"/>
    </row>
    <row r="748" spans="1:36" ht="12.75" customHeight="1">
      <c r="A748" s="476"/>
      <c r="B748" s="476"/>
      <c r="C748" s="476"/>
      <c r="D748" s="476"/>
      <c r="E748" s="476"/>
      <c r="F748" s="476"/>
      <c r="G748" s="476"/>
      <c r="H748" s="476"/>
      <c r="I748" s="476"/>
      <c r="J748" s="476"/>
      <c r="K748" s="476"/>
      <c r="L748" s="476"/>
      <c r="M748" s="476"/>
      <c r="N748" s="476"/>
      <c r="O748" s="476"/>
      <c r="P748" s="476"/>
      <c r="Q748" s="476"/>
      <c r="R748" s="476"/>
      <c r="S748" s="476"/>
      <c r="T748" s="476"/>
      <c r="U748" s="476"/>
      <c r="V748" s="476"/>
      <c r="W748" s="476"/>
      <c r="X748" s="476"/>
      <c r="Y748" s="476"/>
      <c r="Z748" s="476"/>
      <c r="AA748" s="476"/>
      <c r="AB748" s="476"/>
      <c r="AC748" s="476"/>
      <c r="AD748" s="476"/>
      <c r="AE748" s="476"/>
      <c r="AF748" s="476"/>
      <c r="AG748" s="476"/>
      <c r="AH748" s="476"/>
      <c r="AI748" s="476"/>
      <c r="AJ748" s="476"/>
    </row>
    <row r="749" spans="1:36" ht="12.75" customHeight="1">
      <c r="A749" s="476"/>
      <c r="B749" s="476"/>
      <c r="C749" s="476"/>
      <c r="D749" s="476"/>
      <c r="E749" s="476"/>
      <c r="F749" s="476"/>
      <c r="G749" s="476"/>
      <c r="H749" s="476"/>
      <c r="I749" s="476"/>
      <c r="J749" s="476"/>
      <c r="K749" s="476"/>
      <c r="L749" s="476"/>
      <c r="M749" s="476"/>
      <c r="N749" s="476"/>
      <c r="O749" s="476"/>
      <c r="P749" s="476"/>
      <c r="Q749" s="476"/>
      <c r="R749" s="476"/>
      <c r="S749" s="476"/>
      <c r="T749" s="476"/>
      <c r="U749" s="476"/>
      <c r="V749" s="476"/>
      <c r="W749" s="476"/>
      <c r="X749" s="476"/>
      <c r="Y749" s="476"/>
      <c r="Z749" s="476"/>
      <c r="AA749" s="476"/>
      <c r="AB749" s="476"/>
      <c r="AC749" s="476"/>
      <c r="AD749" s="476"/>
      <c r="AE749" s="476"/>
      <c r="AF749" s="476"/>
      <c r="AG749" s="476"/>
      <c r="AH749" s="476"/>
      <c r="AI749" s="476"/>
      <c r="AJ749" s="476"/>
    </row>
    <row r="750" spans="1:36" ht="12.75" customHeight="1">
      <c r="A750" s="476"/>
      <c r="B750" s="476"/>
      <c r="C750" s="476"/>
      <c r="D750" s="476"/>
      <c r="E750" s="476"/>
      <c r="F750" s="476"/>
      <c r="G750" s="476"/>
      <c r="H750" s="476"/>
      <c r="I750" s="476"/>
      <c r="J750" s="476"/>
      <c r="K750" s="476"/>
      <c r="L750" s="476"/>
      <c r="M750" s="476"/>
      <c r="N750" s="476"/>
      <c r="O750" s="476"/>
      <c r="P750" s="476"/>
      <c r="Q750" s="476"/>
      <c r="R750" s="476"/>
      <c r="S750" s="476"/>
      <c r="T750" s="476"/>
      <c r="U750" s="476"/>
      <c r="V750" s="476"/>
      <c r="W750" s="476"/>
      <c r="X750" s="476"/>
      <c r="Y750" s="476"/>
      <c r="Z750" s="476"/>
      <c r="AA750" s="476"/>
      <c r="AB750" s="476"/>
      <c r="AC750" s="476"/>
      <c r="AD750" s="476"/>
      <c r="AE750" s="476"/>
      <c r="AF750" s="476"/>
      <c r="AG750" s="476"/>
      <c r="AH750" s="476"/>
      <c r="AI750" s="476"/>
      <c r="AJ750" s="476"/>
    </row>
    <row r="751" spans="1:36" ht="12.75" customHeight="1">
      <c r="A751" s="476"/>
      <c r="B751" s="476"/>
      <c r="C751" s="476"/>
      <c r="D751" s="476"/>
      <c r="E751" s="476"/>
      <c r="F751" s="476"/>
      <c r="G751" s="476"/>
      <c r="H751" s="476"/>
      <c r="I751" s="476"/>
      <c r="J751" s="476"/>
      <c r="K751" s="476"/>
      <c r="L751" s="476"/>
      <c r="M751" s="476"/>
      <c r="N751" s="476"/>
      <c r="O751" s="476"/>
      <c r="P751" s="476"/>
      <c r="Q751" s="476"/>
      <c r="R751" s="476"/>
      <c r="S751" s="476"/>
      <c r="T751" s="476"/>
      <c r="U751" s="476"/>
      <c r="V751" s="476"/>
      <c r="W751" s="476"/>
      <c r="X751" s="476"/>
      <c r="Y751" s="476"/>
      <c r="Z751" s="476"/>
      <c r="AA751" s="476"/>
      <c r="AB751" s="476"/>
      <c r="AC751" s="476"/>
      <c r="AD751" s="476"/>
      <c r="AE751" s="476"/>
      <c r="AF751" s="476"/>
      <c r="AG751" s="476"/>
      <c r="AH751" s="476"/>
      <c r="AI751" s="476"/>
      <c r="AJ751" s="476"/>
    </row>
    <row r="752" spans="1:36" ht="12.75" customHeight="1">
      <c r="A752" s="476"/>
      <c r="B752" s="476"/>
      <c r="C752" s="476"/>
      <c r="D752" s="476"/>
      <c r="E752" s="476"/>
      <c r="F752" s="476"/>
      <c r="G752" s="476"/>
      <c r="H752" s="476"/>
      <c r="I752" s="476"/>
      <c r="J752" s="476"/>
      <c r="K752" s="476"/>
      <c r="L752" s="476"/>
      <c r="M752" s="476"/>
      <c r="N752" s="476"/>
      <c r="O752" s="476"/>
      <c r="P752" s="476"/>
      <c r="Q752" s="476"/>
      <c r="R752" s="476"/>
      <c r="S752" s="476"/>
      <c r="T752" s="476"/>
      <c r="U752" s="476"/>
      <c r="V752" s="476"/>
      <c r="W752" s="476"/>
      <c r="X752" s="476"/>
      <c r="Y752" s="476"/>
      <c r="Z752" s="476"/>
      <c r="AA752" s="476"/>
      <c r="AB752" s="476"/>
      <c r="AC752" s="476"/>
      <c r="AD752" s="476"/>
      <c r="AE752" s="476"/>
      <c r="AF752" s="476"/>
      <c r="AG752" s="476"/>
      <c r="AH752" s="476"/>
      <c r="AI752" s="476"/>
      <c r="AJ752" s="476"/>
    </row>
    <row r="753" spans="1:36" ht="12.75" customHeight="1">
      <c r="A753" s="476"/>
      <c r="B753" s="476"/>
      <c r="C753" s="476"/>
      <c r="D753" s="476"/>
      <c r="E753" s="476"/>
      <c r="F753" s="476"/>
      <c r="G753" s="476"/>
      <c r="H753" s="476"/>
      <c r="I753" s="476"/>
      <c r="J753" s="476"/>
      <c r="K753" s="476"/>
      <c r="L753" s="476"/>
      <c r="M753" s="476"/>
      <c r="N753" s="476"/>
      <c r="O753" s="476"/>
      <c r="P753" s="476"/>
      <c r="Q753" s="476"/>
      <c r="R753" s="476"/>
      <c r="S753" s="476"/>
      <c r="T753" s="476"/>
      <c r="U753" s="476"/>
      <c r="V753" s="476"/>
      <c r="W753" s="476"/>
      <c r="X753" s="476"/>
      <c r="Y753" s="476"/>
      <c r="Z753" s="476"/>
      <c r="AA753" s="476"/>
      <c r="AB753" s="476"/>
      <c r="AC753" s="476"/>
      <c r="AD753" s="476"/>
      <c r="AE753" s="476"/>
      <c r="AF753" s="476"/>
      <c r="AG753" s="476"/>
      <c r="AH753" s="476"/>
      <c r="AI753" s="476"/>
      <c r="AJ753" s="476"/>
    </row>
    <row r="754" spans="1:36" ht="12.75" customHeight="1">
      <c r="A754" s="476"/>
      <c r="B754" s="476"/>
      <c r="C754" s="476"/>
      <c r="D754" s="476"/>
      <c r="E754" s="476"/>
      <c r="F754" s="476"/>
      <c r="G754" s="476"/>
      <c r="H754" s="476"/>
      <c r="I754" s="476"/>
      <c r="J754" s="476"/>
      <c r="K754" s="476"/>
      <c r="L754" s="476"/>
      <c r="M754" s="476"/>
      <c r="N754" s="476"/>
      <c r="O754" s="476"/>
      <c r="P754" s="476"/>
      <c r="Q754" s="476"/>
      <c r="R754" s="476"/>
      <c r="S754" s="476"/>
      <c r="T754" s="476"/>
      <c r="U754" s="476"/>
      <c r="V754" s="476"/>
      <c r="W754" s="476"/>
      <c r="X754" s="476"/>
      <c r="Y754" s="476"/>
      <c r="Z754" s="476"/>
      <c r="AA754" s="476"/>
      <c r="AB754" s="476"/>
      <c r="AC754" s="476"/>
      <c r="AD754" s="476"/>
      <c r="AE754" s="476"/>
      <c r="AF754" s="476"/>
      <c r="AG754" s="476"/>
      <c r="AH754" s="476"/>
      <c r="AI754" s="476"/>
      <c r="AJ754" s="476"/>
    </row>
    <row r="755" spans="1:36" ht="12.75" customHeight="1">
      <c r="A755" s="476"/>
      <c r="B755" s="476"/>
      <c r="C755" s="476"/>
      <c r="D755" s="476"/>
      <c r="E755" s="476"/>
      <c r="F755" s="476"/>
      <c r="G755" s="476"/>
      <c r="H755" s="476"/>
      <c r="I755" s="476"/>
      <c r="J755" s="476"/>
      <c r="K755" s="476"/>
      <c r="L755" s="476"/>
      <c r="M755" s="476"/>
      <c r="N755" s="476"/>
      <c r="O755" s="476"/>
      <c r="P755" s="476"/>
      <c r="Q755" s="476"/>
      <c r="R755" s="476"/>
      <c r="S755" s="476"/>
      <c r="T755" s="476"/>
      <c r="U755" s="476"/>
      <c r="V755" s="476"/>
      <c r="W755" s="476"/>
      <c r="X755" s="476"/>
      <c r="Y755" s="476"/>
      <c r="Z755" s="476"/>
      <c r="AA755" s="476"/>
      <c r="AB755" s="476"/>
      <c r="AC755" s="476"/>
      <c r="AD755" s="476"/>
      <c r="AE755" s="476"/>
      <c r="AF755" s="476"/>
      <c r="AG755" s="476"/>
      <c r="AH755" s="476"/>
      <c r="AI755" s="476"/>
      <c r="AJ755" s="476"/>
    </row>
    <row r="756" spans="1:36" ht="12.75" customHeight="1">
      <c r="A756" s="476"/>
      <c r="B756" s="476"/>
      <c r="C756" s="476"/>
      <c r="D756" s="476"/>
      <c r="E756" s="476"/>
      <c r="F756" s="476"/>
      <c r="G756" s="476"/>
      <c r="H756" s="476"/>
      <c r="I756" s="476"/>
      <c r="J756" s="476"/>
      <c r="K756" s="476"/>
      <c r="L756" s="476"/>
      <c r="M756" s="476"/>
      <c r="N756" s="476"/>
      <c r="O756" s="476"/>
      <c r="P756" s="476"/>
      <c r="Q756" s="476"/>
      <c r="R756" s="476"/>
      <c r="S756" s="476"/>
      <c r="T756" s="476"/>
      <c r="U756" s="476"/>
      <c r="V756" s="476"/>
      <c r="W756" s="476"/>
      <c r="X756" s="476"/>
      <c r="Y756" s="476"/>
      <c r="Z756" s="476"/>
      <c r="AA756" s="476"/>
      <c r="AB756" s="476"/>
      <c r="AC756" s="476"/>
      <c r="AD756" s="476"/>
      <c r="AE756" s="476"/>
      <c r="AF756" s="476"/>
      <c r="AG756" s="476"/>
      <c r="AH756" s="476"/>
      <c r="AI756" s="476"/>
      <c r="AJ756" s="476"/>
    </row>
    <row r="757" spans="1:36" ht="12.75" customHeight="1">
      <c r="A757" s="476"/>
      <c r="B757" s="476"/>
      <c r="C757" s="476"/>
      <c r="D757" s="476"/>
      <c r="E757" s="476"/>
      <c r="F757" s="476"/>
      <c r="G757" s="476"/>
      <c r="H757" s="476"/>
      <c r="I757" s="476"/>
      <c r="J757" s="476"/>
      <c r="K757" s="476"/>
      <c r="L757" s="476"/>
      <c r="M757" s="476"/>
      <c r="N757" s="476"/>
      <c r="O757" s="476"/>
      <c r="P757" s="476"/>
      <c r="Q757" s="476"/>
      <c r="R757" s="476"/>
      <c r="S757" s="476"/>
      <c r="T757" s="476"/>
      <c r="U757" s="476"/>
      <c r="V757" s="476"/>
      <c r="W757" s="476"/>
      <c r="X757" s="476"/>
      <c r="Y757" s="476"/>
      <c r="Z757" s="476"/>
      <c r="AA757" s="476"/>
      <c r="AB757" s="476"/>
      <c r="AC757" s="476"/>
      <c r="AD757" s="476"/>
      <c r="AE757" s="476"/>
      <c r="AF757" s="476"/>
      <c r="AG757" s="476"/>
      <c r="AH757" s="476"/>
      <c r="AI757" s="476"/>
      <c r="AJ757" s="476"/>
    </row>
    <row r="758" spans="1:36" ht="12.75" customHeight="1">
      <c r="A758" s="476"/>
      <c r="B758" s="476"/>
      <c r="C758" s="476"/>
      <c r="D758" s="476"/>
      <c r="E758" s="476"/>
      <c r="F758" s="476"/>
      <c r="G758" s="476"/>
      <c r="H758" s="476"/>
      <c r="I758" s="476"/>
      <c r="J758" s="476"/>
      <c r="K758" s="476"/>
      <c r="L758" s="476"/>
      <c r="M758" s="476"/>
      <c r="N758" s="476"/>
      <c r="O758" s="476"/>
      <c r="P758" s="476"/>
      <c r="Q758" s="476"/>
      <c r="R758" s="476"/>
      <c r="S758" s="476"/>
      <c r="T758" s="476"/>
      <c r="U758" s="476"/>
      <c r="V758" s="476"/>
      <c r="W758" s="476"/>
      <c r="X758" s="476"/>
      <c r="Y758" s="476"/>
      <c r="Z758" s="476"/>
      <c r="AA758" s="476"/>
      <c r="AB758" s="476"/>
      <c r="AC758" s="476"/>
      <c r="AD758" s="476"/>
      <c r="AE758" s="476"/>
      <c r="AF758" s="476"/>
      <c r="AG758" s="476"/>
      <c r="AH758" s="476"/>
      <c r="AI758" s="476"/>
      <c r="AJ758" s="476"/>
    </row>
    <row r="759" spans="1:36" ht="12.75" customHeight="1">
      <c r="A759" s="476"/>
      <c r="B759" s="476"/>
      <c r="C759" s="476"/>
      <c r="D759" s="476"/>
      <c r="E759" s="476"/>
      <c r="F759" s="476"/>
      <c r="G759" s="476"/>
      <c r="H759" s="476"/>
      <c r="I759" s="476"/>
      <c r="J759" s="476"/>
      <c r="K759" s="476"/>
      <c r="L759" s="476"/>
      <c r="M759" s="476"/>
      <c r="N759" s="476"/>
      <c r="O759" s="476"/>
      <c r="P759" s="476"/>
      <c r="Q759" s="476"/>
      <c r="R759" s="476"/>
      <c r="S759" s="476"/>
      <c r="T759" s="476"/>
      <c r="U759" s="476"/>
      <c r="V759" s="476"/>
      <c r="W759" s="476"/>
      <c r="X759" s="476"/>
      <c r="Y759" s="476"/>
      <c r="Z759" s="476"/>
      <c r="AA759" s="476"/>
      <c r="AB759" s="476"/>
      <c r="AC759" s="476"/>
      <c r="AD759" s="476"/>
      <c r="AE759" s="476"/>
      <c r="AF759" s="476"/>
      <c r="AG759" s="476"/>
      <c r="AH759" s="476"/>
      <c r="AI759" s="476"/>
      <c r="AJ759" s="476"/>
    </row>
    <row r="760" spans="1:36" ht="12.75" customHeight="1">
      <c r="A760" s="476"/>
      <c r="B760" s="476"/>
      <c r="C760" s="476"/>
      <c r="D760" s="476"/>
      <c r="E760" s="476"/>
      <c r="F760" s="476"/>
      <c r="G760" s="476"/>
      <c r="H760" s="476"/>
      <c r="I760" s="476"/>
      <c r="J760" s="476"/>
      <c r="K760" s="476"/>
      <c r="L760" s="476"/>
      <c r="M760" s="476"/>
      <c r="N760" s="476"/>
      <c r="O760" s="476"/>
      <c r="P760" s="476"/>
      <c r="Q760" s="476"/>
      <c r="R760" s="476"/>
      <c r="S760" s="476"/>
      <c r="T760" s="476"/>
      <c r="U760" s="476"/>
      <c r="V760" s="476"/>
      <c r="W760" s="476"/>
      <c r="X760" s="476"/>
      <c r="Y760" s="476"/>
      <c r="Z760" s="476"/>
      <c r="AA760" s="476"/>
      <c r="AB760" s="476"/>
      <c r="AC760" s="476"/>
      <c r="AD760" s="476"/>
      <c r="AE760" s="476"/>
      <c r="AF760" s="476"/>
      <c r="AG760" s="476"/>
      <c r="AH760" s="476"/>
      <c r="AI760" s="476"/>
      <c r="AJ760" s="476"/>
    </row>
    <row r="761" spans="1:36" ht="12.75" customHeight="1">
      <c r="A761" s="476"/>
      <c r="B761" s="476"/>
      <c r="C761" s="476"/>
      <c r="D761" s="476"/>
      <c r="E761" s="476"/>
      <c r="F761" s="476"/>
      <c r="G761" s="476"/>
      <c r="H761" s="476"/>
      <c r="I761" s="476"/>
      <c r="J761" s="476"/>
      <c r="K761" s="476"/>
      <c r="L761" s="476"/>
      <c r="M761" s="476"/>
      <c r="N761" s="476"/>
      <c r="O761" s="476"/>
      <c r="P761" s="476"/>
      <c r="Q761" s="476"/>
      <c r="R761" s="476"/>
      <c r="S761" s="476"/>
      <c r="T761" s="476"/>
      <c r="U761" s="476"/>
      <c r="V761" s="476"/>
      <c r="W761" s="476"/>
      <c r="X761" s="476"/>
      <c r="Y761" s="476"/>
      <c r="Z761" s="476"/>
      <c r="AA761" s="476"/>
      <c r="AB761" s="476"/>
      <c r="AC761" s="476"/>
      <c r="AD761" s="476"/>
      <c r="AE761" s="476"/>
      <c r="AF761" s="476"/>
      <c r="AG761" s="476"/>
      <c r="AH761" s="476"/>
      <c r="AI761" s="476"/>
      <c r="AJ761" s="476"/>
    </row>
    <row r="762" spans="1:36" ht="12.75" customHeight="1">
      <c r="A762" s="476"/>
      <c r="B762" s="476"/>
      <c r="C762" s="476"/>
      <c r="D762" s="476"/>
      <c r="E762" s="476"/>
      <c r="F762" s="476"/>
      <c r="G762" s="476"/>
      <c r="H762" s="476"/>
      <c r="I762" s="476"/>
      <c r="J762" s="476"/>
      <c r="K762" s="476"/>
      <c r="L762" s="476"/>
      <c r="M762" s="476"/>
      <c r="N762" s="476"/>
      <c r="O762" s="476"/>
      <c r="P762" s="476"/>
      <c r="Q762" s="476"/>
      <c r="R762" s="476"/>
      <c r="S762" s="476"/>
      <c r="T762" s="476"/>
      <c r="U762" s="476"/>
      <c r="V762" s="476"/>
      <c r="W762" s="476"/>
      <c r="X762" s="476"/>
      <c r="Y762" s="476"/>
      <c r="Z762" s="476"/>
      <c r="AA762" s="476"/>
      <c r="AB762" s="476"/>
      <c r="AC762" s="476"/>
      <c r="AD762" s="476"/>
      <c r="AE762" s="476"/>
      <c r="AF762" s="476"/>
      <c r="AG762" s="476"/>
      <c r="AH762" s="476"/>
      <c r="AI762" s="476"/>
      <c r="AJ762" s="476"/>
    </row>
    <row r="763" spans="1:36" ht="12.75" customHeight="1">
      <c r="A763" s="476"/>
      <c r="B763" s="476"/>
      <c r="C763" s="476"/>
      <c r="D763" s="476"/>
      <c r="E763" s="476"/>
      <c r="F763" s="476"/>
      <c r="G763" s="476"/>
      <c r="H763" s="476"/>
      <c r="I763" s="476"/>
      <c r="J763" s="476"/>
      <c r="K763" s="476"/>
      <c r="L763" s="476"/>
      <c r="M763" s="476"/>
      <c r="N763" s="476"/>
      <c r="O763" s="476"/>
      <c r="P763" s="476"/>
      <c r="Q763" s="476"/>
      <c r="R763" s="476"/>
      <c r="S763" s="476"/>
      <c r="T763" s="476"/>
      <c r="U763" s="476"/>
      <c r="V763" s="476"/>
      <c r="W763" s="476"/>
      <c r="X763" s="476"/>
      <c r="Y763" s="476"/>
      <c r="Z763" s="476"/>
      <c r="AA763" s="476"/>
      <c r="AB763" s="476"/>
      <c r="AC763" s="476"/>
      <c r="AD763" s="476"/>
      <c r="AE763" s="476"/>
      <c r="AF763" s="476"/>
      <c r="AG763" s="476"/>
      <c r="AH763" s="476"/>
      <c r="AI763" s="476"/>
      <c r="AJ763" s="476"/>
    </row>
    <row r="764" spans="1:36" ht="12.75" customHeight="1">
      <c r="A764" s="476"/>
      <c r="B764" s="476"/>
      <c r="C764" s="476"/>
      <c r="D764" s="476"/>
      <c r="E764" s="476"/>
      <c r="F764" s="476"/>
      <c r="G764" s="476"/>
      <c r="H764" s="476"/>
      <c r="I764" s="476"/>
      <c r="J764" s="476"/>
      <c r="K764" s="476"/>
      <c r="L764" s="476"/>
      <c r="M764" s="476"/>
      <c r="N764" s="476"/>
      <c r="O764" s="476"/>
      <c r="P764" s="476"/>
      <c r="Q764" s="476"/>
      <c r="R764" s="476"/>
      <c r="S764" s="476"/>
      <c r="T764" s="476"/>
      <c r="U764" s="476"/>
      <c r="V764" s="476"/>
      <c r="W764" s="476"/>
      <c r="X764" s="476"/>
      <c r="Y764" s="476"/>
      <c r="Z764" s="476"/>
      <c r="AA764" s="476"/>
      <c r="AB764" s="476"/>
      <c r="AC764" s="476"/>
      <c r="AD764" s="476"/>
      <c r="AE764" s="476"/>
      <c r="AF764" s="476"/>
      <c r="AG764" s="476"/>
      <c r="AH764" s="476"/>
      <c r="AI764" s="476"/>
      <c r="AJ764" s="476"/>
    </row>
    <row r="765" spans="1:36" ht="12.75" customHeight="1">
      <c r="A765" s="476"/>
      <c r="B765" s="476"/>
      <c r="C765" s="476"/>
      <c r="D765" s="476"/>
      <c r="E765" s="476"/>
      <c r="F765" s="476"/>
      <c r="G765" s="476"/>
      <c r="H765" s="476"/>
      <c r="I765" s="476"/>
      <c r="J765" s="476"/>
      <c r="K765" s="476"/>
      <c r="L765" s="476"/>
      <c r="M765" s="476"/>
      <c r="N765" s="476"/>
      <c r="O765" s="476"/>
      <c r="P765" s="476"/>
      <c r="Q765" s="476"/>
      <c r="R765" s="476"/>
      <c r="S765" s="476"/>
      <c r="T765" s="476"/>
      <c r="U765" s="476"/>
      <c r="V765" s="476"/>
      <c r="W765" s="476"/>
      <c r="X765" s="476"/>
      <c r="Y765" s="476"/>
      <c r="Z765" s="476"/>
      <c r="AA765" s="476"/>
      <c r="AB765" s="476"/>
      <c r="AC765" s="476"/>
      <c r="AD765" s="476"/>
      <c r="AE765" s="476"/>
      <c r="AF765" s="476"/>
      <c r="AG765" s="476"/>
      <c r="AH765" s="476"/>
      <c r="AI765" s="476"/>
      <c r="AJ765" s="476"/>
    </row>
    <row r="766" spans="1:36" ht="12.75" customHeight="1">
      <c r="A766" s="476"/>
      <c r="B766" s="476"/>
      <c r="C766" s="476"/>
      <c r="D766" s="476"/>
      <c r="E766" s="476"/>
      <c r="F766" s="476"/>
      <c r="G766" s="476"/>
      <c r="H766" s="476"/>
      <c r="I766" s="476"/>
      <c r="J766" s="476"/>
      <c r="K766" s="476"/>
      <c r="L766" s="476"/>
      <c r="M766" s="476"/>
      <c r="N766" s="476"/>
      <c r="O766" s="476"/>
      <c r="P766" s="476"/>
      <c r="Q766" s="476"/>
      <c r="R766" s="476"/>
      <c r="S766" s="476"/>
      <c r="T766" s="476"/>
      <c r="U766" s="476"/>
      <c r="V766" s="476"/>
      <c r="W766" s="476"/>
      <c r="X766" s="476"/>
      <c r="Y766" s="476"/>
      <c r="Z766" s="476"/>
      <c r="AA766" s="476"/>
      <c r="AB766" s="476"/>
      <c r="AC766" s="476"/>
      <c r="AD766" s="476"/>
      <c r="AE766" s="476"/>
      <c r="AF766" s="476"/>
      <c r="AG766" s="476"/>
      <c r="AH766" s="476"/>
      <c r="AI766" s="476"/>
      <c r="AJ766" s="476"/>
    </row>
    <row r="767" spans="1:36" ht="12.75" customHeight="1">
      <c r="A767" s="476"/>
      <c r="B767" s="476"/>
      <c r="C767" s="476"/>
      <c r="D767" s="476"/>
      <c r="E767" s="476"/>
      <c r="F767" s="476"/>
      <c r="G767" s="476"/>
      <c r="H767" s="476"/>
      <c r="I767" s="476"/>
      <c r="J767" s="476"/>
      <c r="K767" s="476"/>
      <c r="L767" s="476"/>
      <c r="M767" s="476"/>
      <c r="N767" s="476"/>
      <c r="O767" s="476"/>
      <c r="P767" s="476"/>
      <c r="Q767" s="476"/>
      <c r="R767" s="476"/>
      <c r="S767" s="476"/>
      <c r="T767" s="476"/>
      <c r="U767" s="476"/>
      <c r="V767" s="476"/>
      <c r="W767" s="476"/>
      <c r="X767" s="476"/>
      <c r="Y767" s="476"/>
      <c r="Z767" s="476"/>
      <c r="AA767" s="476"/>
      <c r="AB767" s="476"/>
      <c r="AC767" s="476"/>
      <c r="AD767" s="476"/>
      <c r="AE767" s="476"/>
      <c r="AF767" s="476"/>
      <c r="AG767" s="476"/>
      <c r="AH767" s="476"/>
      <c r="AI767" s="476"/>
      <c r="AJ767" s="476"/>
    </row>
    <row r="768" spans="1:36" ht="12.75" customHeight="1">
      <c r="A768" s="476"/>
      <c r="B768" s="476"/>
      <c r="C768" s="476"/>
      <c r="D768" s="476"/>
      <c r="E768" s="476"/>
      <c r="F768" s="476"/>
      <c r="G768" s="476"/>
      <c r="H768" s="476"/>
      <c r="I768" s="476"/>
      <c r="J768" s="476"/>
      <c r="K768" s="476"/>
      <c r="L768" s="476"/>
      <c r="M768" s="476"/>
      <c r="N768" s="476"/>
      <c r="O768" s="476"/>
      <c r="P768" s="476"/>
      <c r="Q768" s="476"/>
      <c r="R768" s="476"/>
      <c r="S768" s="476"/>
      <c r="T768" s="476"/>
      <c r="U768" s="476"/>
      <c r="V768" s="476"/>
      <c r="W768" s="476"/>
      <c r="X768" s="476"/>
      <c r="Y768" s="476"/>
      <c r="Z768" s="476"/>
      <c r="AA768" s="476"/>
      <c r="AB768" s="476"/>
      <c r="AC768" s="476"/>
      <c r="AD768" s="476"/>
      <c r="AE768" s="476"/>
      <c r="AF768" s="476"/>
      <c r="AG768" s="476"/>
      <c r="AH768" s="476"/>
      <c r="AI768" s="476"/>
      <c r="AJ768" s="476"/>
    </row>
    <row r="769" spans="1:36" ht="12.75" customHeight="1">
      <c r="A769" s="476"/>
      <c r="B769" s="476"/>
      <c r="C769" s="476"/>
      <c r="D769" s="476"/>
      <c r="E769" s="476"/>
      <c r="F769" s="476"/>
      <c r="G769" s="476"/>
      <c r="H769" s="476"/>
      <c r="I769" s="476"/>
      <c r="J769" s="476"/>
      <c r="K769" s="476"/>
      <c r="L769" s="476"/>
      <c r="M769" s="476"/>
      <c r="N769" s="476"/>
      <c r="O769" s="476"/>
      <c r="P769" s="476"/>
      <c r="Q769" s="476"/>
      <c r="R769" s="476"/>
      <c r="S769" s="476"/>
      <c r="T769" s="476"/>
      <c r="U769" s="476"/>
      <c r="V769" s="476"/>
      <c r="W769" s="476"/>
      <c r="X769" s="476"/>
      <c r="Y769" s="476"/>
      <c r="Z769" s="476"/>
      <c r="AA769" s="476"/>
      <c r="AB769" s="476"/>
      <c r="AC769" s="476"/>
      <c r="AD769" s="476"/>
      <c r="AE769" s="476"/>
      <c r="AF769" s="476"/>
      <c r="AG769" s="476"/>
      <c r="AH769" s="476"/>
      <c r="AI769" s="476"/>
      <c r="AJ769" s="476"/>
    </row>
    <row r="770" spans="1:36" ht="12.75" customHeight="1">
      <c r="A770" s="476"/>
      <c r="B770" s="476"/>
      <c r="C770" s="476"/>
      <c r="D770" s="476"/>
      <c r="E770" s="476"/>
      <c r="F770" s="476"/>
      <c r="G770" s="476"/>
      <c r="H770" s="476"/>
      <c r="I770" s="476"/>
      <c r="J770" s="476"/>
      <c r="K770" s="476"/>
      <c r="L770" s="476"/>
      <c r="M770" s="476"/>
      <c r="N770" s="476"/>
      <c r="O770" s="476"/>
      <c r="P770" s="476"/>
      <c r="Q770" s="476"/>
      <c r="R770" s="476"/>
      <c r="S770" s="476"/>
      <c r="T770" s="476"/>
      <c r="U770" s="476"/>
      <c r="V770" s="476"/>
      <c r="W770" s="476"/>
      <c r="X770" s="476"/>
      <c r="Y770" s="476"/>
      <c r="Z770" s="476"/>
      <c r="AA770" s="476"/>
      <c r="AB770" s="476"/>
      <c r="AC770" s="476"/>
      <c r="AD770" s="476"/>
      <c r="AE770" s="476"/>
      <c r="AF770" s="476"/>
      <c r="AG770" s="476"/>
      <c r="AH770" s="476"/>
      <c r="AI770" s="476"/>
      <c r="AJ770" s="476"/>
    </row>
    <row r="771" spans="1:36" ht="12.75" customHeight="1">
      <c r="A771" s="476"/>
      <c r="B771" s="476"/>
      <c r="C771" s="476"/>
      <c r="D771" s="476"/>
      <c r="E771" s="476"/>
      <c r="F771" s="476"/>
      <c r="G771" s="476"/>
      <c r="H771" s="476"/>
      <c r="I771" s="476"/>
      <c r="J771" s="476"/>
      <c r="K771" s="476"/>
      <c r="L771" s="476"/>
      <c r="M771" s="476"/>
      <c r="N771" s="476"/>
      <c r="O771" s="476"/>
      <c r="P771" s="476"/>
      <c r="Q771" s="476"/>
      <c r="R771" s="476"/>
      <c r="S771" s="476"/>
      <c r="T771" s="476"/>
      <c r="U771" s="476"/>
      <c r="V771" s="476"/>
      <c r="W771" s="476"/>
      <c r="X771" s="476"/>
      <c r="Y771" s="476"/>
      <c r="Z771" s="476"/>
      <c r="AA771" s="476"/>
      <c r="AB771" s="476"/>
      <c r="AC771" s="476"/>
      <c r="AD771" s="476"/>
      <c r="AE771" s="476"/>
      <c r="AF771" s="476"/>
      <c r="AG771" s="476"/>
      <c r="AH771" s="476"/>
      <c r="AI771" s="476"/>
      <c r="AJ771" s="476"/>
    </row>
    <row r="772" spans="1:36" ht="12.75" customHeight="1">
      <c r="A772" s="476"/>
      <c r="B772" s="476"/>
      <c r="C772" s="476"/>
      <c r="D772" s="476"/>
      <c r="E772" s="476"/>
      <c r="F772" s="476"/>
      <c r="G772" s="476"/>
      <c r="H772" s="476"/>
      <c r="I772" s="476"/>
      <c r="J772" s="476"/>
      <c r="K772" s="476"/>
      <c r="L772" s="476"/>
      <c r="M772" s="476"/>
      <c r="N772" s="476"/>
      <c r="O772" s="476"/>
      <c r="P772" s="476"/>
      <c r="Q772" s="476"/>
      <c r="R772" s="476"/>
      <c r="S772" s="476"/>
      <c r="T772" s="476"/>
      <c r="U772" s="476"/>
      <c r="V772" s="476"/>
      <c r="W772" s="476"/>
      <c r="X772" s="476"/>
      <c r="Y772" s="476"/>
      <c r="Z772" s="476"/>
      <c r="AA772" s="476"/>
      <c r="AB772" s="476"/>
      <c r="AC772" s="476"/>
      <c r="AD772" s="476"/>
      <c r="AE772" s="476"/>
      <c r="AF772" s="476"/>
      <c r="AG772" s="476"/>
      <c r="AH772" s="476"/>
      <c r="AI772" s="476"/>
      <c r="AJ772" s="476"/>
    </row>
    <row r="773" spans="1:36" ht="12.75" customHeight="1">
      <c r="A773" s="476"/>
      <c r="B773" s="476"/>
      <c r="C773" s="476"/>
      <c r="D773" s="476"/>
      <c r="E773" s="476"/>
      <c r="F773" s="476"/>
      <c r="G773" s="476"/>
      <c r="H773" s="476"/>
      <c r="I773" s="476"/>
      <c r="J773" s="476"/>
      <c r="K773" s="476"/>
      <c r="L773" s="476"/>
      <c r="M773" s="476"/>
      <c r="N773" s="476"/>
      <c r="O773" s="476"/>
      <c r="P773" s="476"/>
      <c r="Q773" s="476"/>
      <c r="R773" s="476"/>
      <c r="S773" s="476"/>
      <c r="T773" s="476"/>
      <c r="U773" s="476"/>
      <c r="V773" s="476"/>
      <c r="W773" s="476"/>
      <c r="X773" s="476"/>
      <c r="Y773" s="476"/>
      <c r="Z773" s="476"/>
      <c r="AA773" s="476"/>
      <c r="AB773" s="476"/>
      <c r="AC773" s="476"/>
      <c r="AD773" s="476"/>
      <c r="AE773" s="476"/>
      <c r="AF773" s="476"/>
      <c r="AG773" s="476"/>
      <c r="AH773" s="476"/>
      <c r="AI773" s="476"/>
      <c r="AJ773" s="476"/>
    </row>
    <row r="774" spans="1:36" ht="12.75" customHeight="1">
      <c r="A774" s="476"/>
      <c r="B774" s="476"/>
      <c r="C774" s="476"/>
      <c r="D774" s="476"/>
      <c r="E774" s="476"/>
      <c r="F774" s="476"/>
      <c r="G774" s="476"/>
      <c r="H774" s="476"/>
      <c r="I774" s="476"/>
      <c r="J774" s="476"/>
      <c r="K774" s="476"/>
      <c r="L774" s="476"/>
      <c r="M774" s="476"/>
      <c r="N774" s="476"/>
      <c r="O774" s="476"/>
      <c r="P774" s="476"/>
      <c r="Q774" s="476"/>
      <c r="R774" s="476"/>
      <c r="S774" s="476"/>
      <c r="T774" s="476"/>
      <c r="U774" s="476"/>
      <c r="V774" s="476"/>
      <c r="W774" s="476"/>
      <c r="X774" s="476"/>
      <c r="Y774" s="476"/>
      <c r="Z774" s="476"/>
      <c r="AA774" s="476"/>
      <c r="AB774" s="476"/>
      <c r="AC774" s="476"/>
      <c r="AD774" s="476"/>
      <c r="AE774" s="476"/>
      <c r="AF774" s="476"/>
      <c r="AG774" s="476"/>
      <c r="AH774" s="476"/>
      <c r="AI774" s="476"/>
      <c r="AJ774" s="476"/>
    </row>
    <row r="775" spans="1:36" ht="12.75" customHeight="1">
      <c r="A775" s="476"/>
      <c r="B775" s="476"/>
      <c r="C775" s="476"/>
      <c r="D775" s="476"/>
      <c r="E775" s="476"/>
      <c r="F775" s="476"/>
      <c r="G775" s="476"/>
      <c r="H775" s="476"/>
      <c r="I775" s="476"/>
      <c r="J775" s="476"/>
      <c r="K775" s="476"/>
      <c r="L775" s="476"/>
      <c r="M775" s="476"/>
      <c r="N775" s="476"/>
      <c r="O775" s="476"/>
      <c r="P775" s="476"/>
      <c r="Q775" s="476"/>
      <c r="R775" s="476"/>
      <c r="S775" s="476"/>
      <c r="T775" s="476"/>
      <c r="U775" s="476"/>
      <c r="V775" s="476"/>
      <c r="W775" s="476"/>
      <c r="X775" s="476"/>
      <c r="Y775" s="476"/>
      <c r="Z775" s="476"/>
      <c r="AA775" s="476"/>
      <c r="AB775" s="476"/>
      <c r="AC775" s="476"/>
      <c r="AD775" s="476"/>
      <c r="AE775" s="476"/>
      <c r="AF775" s="476"/>
      <c r="AG775" s="476"/>
      <c r="AH775" s="476"/>
      <c r="AI775" s="476"/>
      <c r="AJ775" s="476"/>
    </row>
    <row r="776" spans="1:36" ht="12.75" customHeight="1">
      <c r="A776" s="476"/>
      <c r="B776" s="476"/>
      <c r="C776" s="476"/>
      <c r="D776" s="476"/>
      <c r="E776" s="476"/>
      <c r="F776" s="476"/>
      <c r="G776" s="476"/>
      <c r="H776" s="476"/>
      <c r="I776" s="476"/>
      <c r="J776" s="476"/>
      <c r="K776" s="476"/>
      <c r="L776" s="476"/>
      <c r="M776" s="476"/>
      <c r="N776" s="476"/>
      <c r="O776" s="476"/>
      <c r="P776" s="476"/>
      <c r="Q776" s="476"/>
      <c r="R776" s="476"/>
      <c r="S776" s="476"/>
      <c r="T776" s="476"/>
      <c r="U776" s="476"/>
      <c r="V776" s="476"/>
      <c r="W776" s="476"/>
      <c r="X776" s="476"/>
      <c r="Y776" s="476"/>
      <c r="Z776" s="476"/>
      <c r="AA776" s="476"/>
      <c r="AB776" s="476"/>
      <c r="AC776" s="476"/>
      <c r="AD776" s="476"/>
      <c r="AE776" s="476"/>
      <c r="AF776" s="476"/>
      <c r="AG776" s="476"/>
      <c r="AH776" s="476"/>
      <c r="AI776" s="476"/>
      <c r="AJ776" s="476"/>
    </row>
    <row r="777" spans="1:36" ht="12.75" customHeight="1">
      <c r="A777" s="476"/>
      <c r="B777" s="476"/>
      <c r="C777" s="476"/>
      <c r="D777" s="476"/>
      <c r="E777" s="476"/>
      <c r="F777" s="476"/>
      <c r="G777" s="476"/>
      <c r="H777" s="476"/>
      <c r="I777" s="476"/>
      <c r="J777" s="476"/>
      <c r="K777" s="476"/>
      <c r="L777" s="476"/>
      <c r="M777" s="476"/>
      <c r="N777" s="476"/>
      <c r="O777" s="476"/>
      <c r="P777" s="476"/>
      <c r="Q777" s="476"/>
      <c r="R777" s="476"/>
      <c r="S777" s="476"/>
      <c r="T777" s="476"/>
      <c r="U777" s="476"/>
      <c r="V777" s="476"/>
      <c r="W777" s="476"/>
      <c r="X777" s="476"/>
      <c r="Y777" s="476"/>
      <c r="Z777" s="476"/>
      <c r="AA777" s="476"/>
      <c r="AB777" s="476"/>
      <c r="AC777" s="476"/>
      <c r="AD777" s="476"/>
      <c r="AE777" s="476"/>
      <c r="AF777" s="476"/>
      <c r="AG777" s="476"/>
      <c r="AH777" s="476"/>
      <c r="AI777" s="476"/>
      <c r="AJ777" s="476"/>
    </row>
    <row r="778" spans="1:36" ht="12.75" customHeight="1">
      <c r="A778" s="476"/>
      <c r="B778" s="476"/>
      <c r="C778" s="476"/>
      <c r="D778" s="476"/>
      <c r="E778" s="476"/>
      <c r="F778" s="476"/>
      <c r="G778" s="476"/>
      <c r="H778" s="476"/>
      <c r="I778" s="476"/>
      <c r="J778" s="476"/>
      <c r="K778" s="476"/>
      <c r="L778" s="476"/>
      <c r="M778" s="476"/>
      <c r="N778" s="476"/>
      <c r="O778" s="476"/>
      <c r="P778" s="476"/>
      <c r="Q778" s="476"/>
      <c r="R778" s="476"/>
      <c r="S778" s="476"/>
      <c r="T778" s="476"/>
      <c r="U778" s="476"/>
      <c r="V778" s="476"/>
      <c r="W778" s="476"/>
      <c r="X778" s="476"/>
      <c r="Y778" s="476"/>
      <c r="Z778" s="476"/>
      <c r="AA778" s="476"/>
      <c r="AB778" s="476"/>
      <c r="AC778" s="476"/>
      <c r="AD778" s="476"/>
      <c r="AE778" s="476"/>
      <c r="AF778" s="476"/>
      <c r="AG778" s="476"/>
      <c r="AH778" s="476"/>
      <c r="AI778" s="476"/>
      <c r="AJ778" s="476"/>
    </row>
    <row r="779" spans="1:36" ht="12.75" customHeight="1">
      <c r="A779" s="476"/>
      <c r="B779" s="476"/>
      <c r="C779" s="476"/>
      <c r="D779" s="476"/>
      <c r="E779" s="476"/>
      <c r="F779" s="476"/>
      <c r="G779" s="476"/>
      <c r="H779" s="476"/>
      <c r="I779" s="476"/>
      <c r="J779" s="476"/>
      <c r="K779" s="476"/>
      <c r="L779" s="476"/>
      <c r="M779" s="476"/>
      <c r="N779" s="476"/>
      <c r="O779" s="476"/>
      <c r="P779" s="476"/>
      <c r="Q779" s="476"/>
      <c r="R779" s="476"/>
      <c r="S779" s="476"/>
      <c r="T779" s="476"/>
      <c r="U779" s="476"/>
      <c r="V779" s="476"/>
      <c r="W779" s="476"/>
      <c r="X779" s="476"/>
      <c r="Y779" s="476"/>
      <c r="Z779" s="476"/>
      <c r="AA779" s="476"/>
      <c r="AB779" s="476"/>
      <c r="AC779" s="476"/>
      <c r="AD779" s="476"/>
      <c r="AE779" s="476"/>
      <c r="AF779" s="476"/>
      <c r="AG779" s="476"/>
      <c r="AH779" s="476"/>
      <c r="AI779" s="476"/>
      <c r="AJ779" s="476"/>
    </row>
    <row r="780" spans="1:36" ht="12.75" customHeight="1">
      <c r="A780" s="476"/>
      <c r="B780" s="476"/>
      <c r="C780" s="476"/>
      <c r="D780" s="476"/>
      <c r="E780" s="476"/>
      <c r="F780" s="476"/>
      <c r="G780" s="476"/>
      <c r="H780" s="476"/>
      <c r="I780" s="476"/>
      <c r="J780" s="476"/>
      <c r="K780" s="476"/>
      <c r="L780" s="476"/>
      <c r="M780" s="476"/>
      <c r="N780" s="476"/>
      <c r="O780" s="476"/>
      <c r="P780" s="476"/>
      <c r="Q780" s="476"/>
      <c r="R780" s="476"/>
      <c r="S780" s="476"/>
      <c r="T780" s="476"/>
      <c r="U780" s="476"/>
      <c r="V780" s="476"/>
      <c r="W780" s="476"/>
      <c r="X780" s="476"/>
      <c r="Y780" s="476"/>
      <c r="Z780" s="476"/>
      <c r="AA780" s="476"/>
      <c r="AB780" s="476"/>
      <c r="AC780" s="476"/>
      <c r="AD780" s="476"/>
      <c r="AE780" s="476"/>
      <c r="AF780" s="476"/>
      <c r="AG780" s="476"/>
      <c r="AH780" s="476"/>
      <c r="AI780" s="476"/>
      <c r="AJ780" s="476"/>
    </row>
    <row r="781" spans="1:36" ht="12.75" customHeight="1">
      <c r="A781" s="476"/>
      <c r="B781" s="476"/>
      <c r="C781" s="476"/>
      <c r="D781" s="476"/>
      <c r="E781" s="476"/>
      <c r="F781" s="476"/>
      <c r="G781" s="476"/>
      <c r="H781" s="476"/>
      <c r="I781" s="476"/>
      <c r="J781" s="476"/>
      <c r="K781" s="476"/>
      <c r="L781" s="476"/>
      <c r="M781" s="476"/>
      <c r="N781" s="476"/>
      <c r="O781" s="476"/>
      <c r="P781" s="476"/>
      <c r="Q781" s="476"/>
      <c r="R781" s="476"/>
      <c r="S781" s="476"/>
      <c r="T781" s="476"/>
      <c r="U781" s="476"/>
      <c r="V781" s="476"/>
      <c r="W781" s="476"/>
      <c r="X781" s="476"/>
      <c r="Y781" s="476"/>
      <c r="Z781" s="476"/>
      <c r="AA781" s="476"/>
      <c r="AB781" s="476"/>
      <c r="AC781" s="476"/>
      <c r="AD781" s="476"/>
      <c r="AE781" s="476"/>
      <c r="AF781" s="476"/>
      <c r="AG781" s="476"/>
      <c r="AH781" s="476"/>
      <c r="AI781" s="476"/>
      <c r="AJ781" s="476"/>
    </row>
    <row r="782" spans="1:36" ht="12.75" customHeight="1">
      <c r="A782" s="476"/>
      <c r="B782" s="476"/>
      <c r="C782" s="476"/>
      <c r="D782" s="476"/>
      <c r="E782" s="476"/>
      <c r="F782" s="476"/>
      <c r="G782" s="476"/>
      <c r="H782" s="476"/>
      <c r="I782" s="476"/>
      <c r="J782" s="476"/>
      <c r="K782" s="476"/>
      <c r="L782" s="476"/>
      <c r="M782" s="476"/>
      <c r="N782" s="476"/>
      <c r="O782" s="476"/>
      <c r="P782" s="476"/>
      <c r="Q782" s="476"/>
      <c r="R782" s="476"/>
      <c r="S782" s="476"/>
      <c r="T782" s="476"/>
      <c r="U782" s="476"/>
      <c r="V782" s="476"/>
      <c r="W782" s="476"/>
      <c r="X782" s="476"/>
      <c r="Y782" s="476"/>
      <c r="Z782" s="476"/>
      <c r="AA782" s="476"/>
      <c r="AB782" s="476"/>
      <c r="AC782" s="476"/>
      <c r="AD782" s="476"/>
      <c r="AE782" s="476"/>
      <c r="AF782" s="476"/>
      <c r="AG782" s="476"/>
      <c r="AH782" s="476"/>
      <c r="AI782" s="476"/>
      <c r="AJ782" s="476"/>
    </row>
    <row r="783" spans="1:36" ht="12.75" customHeight="1">
      <c r="A783" s="476"/>
      <c r="B783" s="476"/>
      <c r="C783" s="476"/>
      <c r="D783" s="476"/>
      <c r="E783" s="476"/>
      <c r="F783" s="476"/>
      <c r="G783" s="476"/>
      <c r="H783" s="476"/>
      <c r="I783" s="476"/>
      <c r="J783" s="476"/>
      <c r="K783" s="476"/>
      <c r="L783" s="476"/>
      <c r="M783" s="476"/>
      <c r="N783" s="476"/>
      <c r="O783" s="476"/>
      <c r="P783" s="476"/>
      <c r="Q783" s="476"/>
      <c r="R783" s="476"/>
      <c r="S783" s="476"/>
      <c r="T783" s="476"/>
      <c r="U783" s="476"/>
      <c r="V783" s="476"/>
      <c r="W783" s="476"/>
      <c r="X783" s="476"/>
      <c r="Y783" s="476"/>
      <c r="Z783" s="476"/>
      <c r="AA783" s="476"/>
      <c r="AB783" s="476"/>
      <c r="AC783" s="476"/>
      <c r="AD783" s="476"/>
      <c r="AE783" s="476"/>
      <c r="AF783" s="476"/>
      <c r="AG783" s="476"/>
      <c r="AH783" s="476"/>
      <c r="AI783" s="476"/>
      <c r="AJ783" s="476"/>
    </row>
    <row r="784" spans="1:36" ht="12.75" customHeight="1">
      <c r="A784" s="476"/>
      <c r="B784" s="476"/>
      <c r="C784" s="476"/>
      <c r="D784" s="476"/>
      <c r="E784" s="476"/>
      <c r="F784" s="476"/>
      <c r="G784" s="476"/>
      <c r="H784" s="476"/>
      <c r="I784" s="476"/>
      <c r="J784" s="476"/>
      <c r="K784" s="476"/>
      <c r="L784" s="476"/>
      <c r="M784" s="476"/>
      <c r="N784" s="476"/>
      <c r="O784" s="476"/>
      <c r="P784" s="476"/>
      <c r="Q784" s="476"/>
      <c r="R784" s="476"/>
      <c r="S784" s="476"/>
      <c r="T784" s="476"/>
      <c r="U784" s="476"/>
      <c r="V784" s="476"/>
      <c r="W784" s="476"/>
      <c r="X784" s="476"/>
      <c r="Y784" s="476"/>
      <c r="Z784" s="476"/>
      <c r="AA784" s="476"/>
      <c r="AB784" s="476"/>
      <c r="AC784" s="476"/>
      <c r="AD784" s="476"/>
      <c r="AE784" s="476"/>
      <c r="AF784" s="476"/>
      <c r="AG784" s="476"/>
      <c r="AH784" s="476"/>
      <c r="AI784" s="476"/>
      <c r="AJ784" s="476"/>
    </row>
    <row r="785" spans="1:36" ht="12.75" customHeight="1">
      <c r="A785" s="476"/>
      <c r="B785" s="476"/>
      <c r="C785" s="476"/>
      <c r="D785" s="476"/>
      <c r="E785" s="476"/>
      <c r="F785" s="476"/>
      <c r="G785" s="476"/>
      <c r="H785" s="476"/>
      <c r="I785" s="476"/>
      <c r="J785" s="476"/>
      <c r="K785" s="476"/>
      <c r="L785" s="476"/>
      <c r="M785" s="476"/>
      <c r="N785" s="476"/>
      <c r="O785" s="476"/>
      <c r="P785" s="476"/>
      <c r="Q785" s="476"/>
      <c r="R785" s="476"/>
      <c r="S785" s="476"/>
      <c r="T785" s="476"/>
      <c r="U785" s="476"/>
      <c r="V785" s="476"/>
      <c r="W785" s="476"/>
      <c r="X785" s="476"/>
      <c r="Y785" s="476"/>
      <c r="Z785" s="476"/>
      <c r="AA785" s="476"/>
      <c r="AB785" s="476"/>
      <c r="AC785" s="476"/>
      <c r="AD785" s="476"/>
      <c r="AE785" s="476"/>
      <c r="AF785" s="476"/>
      <c r="AG785" s="476"/>
      <c r="AH785" s="476"/>
      <c r="AI785" s="476"/>
      <c r="AJ785" s="476"/>
    </row>
    <row r="786" spans="1:36" ht="12.75" customHeight="1">
      <c r="A786" s="476"/>
      <c r="B786" s="476"/>
      <c r="C786" s="476"/>
      <c r="D786" s="476"/>
      <c r="E786" s="476"/>
      <c r="F786" s="476"/>
      <c r="G786" s="476"/>
      <c r="H786" s="476"/>
      <c r="I786" s="476"/>
      <c r="J786" s="476"/>
      <c r="K786" s="476"/>
      <c r="L786" s="476"/>
      <c r="M786" s="476"/>
      <c r="N786" s="476"/>
      <c r="O786" s="476"/>
      <c r="P786" s="476"/>
      <c r="Q786" s="476"/>
      <c r="R786" s="476"/>
      <c r="S786" s="476"/>
      <c r="T786" s="476"/>
      <c r="U786" s="476"/>
      <c r="V786" s="476"/>
      <c r="W786" s="476"/>
      <c r="X786" s="476"/>
      <c r="Y786" s="476"/>
      <c r="Z786" s="476"/>
      <c r="AA786" s="476"/>
      <c r="AB786" s="476"/>
      <c r="AC786" s="476"/>
      <c r="AD786" s="476"/>
      <c r="AE786" s="476"/>
      <c r="AF786" s="476"/>
      <c r="AG786" s="476"/>
      <c r="AH786" s="476"/>
      <c r="AI786" s="476"/>
      <c r="AJ786" s="476"/>
    </row>
    <row r="787" spans="1:36" ht="12.75" customHeight="1">
      <c r="A787" s="476"/>
      <c r="B787" s="476"/>
      <c r="C787" s="476"/>
      <c r="D787" s="476"/>
      <c r="E787" s="476"/>
      <c r="F787" s="476"/>
      <c r="G787" s="476"/>
      <c r="H787" s="476"/>
      <c r="I787" s="476"/>
      <c r="J787" s="476"/>
      <c r="K787" s="476"/>
      <c r="L787" s="476"/>
      <c r="M787" s="476"/>
      <c r="N787" s="476"/>
      <c r="O787" s="476"/>
      <c r="P787" s="476"/>
      <c r="Q787" s="476"/>
      <c r="R787" s="476"/>
      <c r="S787" s="476"/>
      <c r="T787" s="476"/>
      <c r="U787" s="476"/>
      <c r="V787" s="476"/>
      <c r="W787" s="476"/>
      <c r="X787" s="476"/>
      <c r="Y787" s="476"/>
      <c r="Z787" s="476"/>
      <c r="AA787" s="476"/>
      <c r="AB787" s="476"/>
      <c r="AC787" s="476"/>
      <c r="AD787" s="476"/>
      <c r="AE787" s="476"/>
      <c r="AF787" s="476"/>
      <c r="AG787" s="476"/>
      <c r="AH787" s="476"/>
      <c r="AI787" s="476"/>
      <c r="AJ787" s="476"/>
    </row>
    <row r="788" spans="1:36" ht="12.75" customHeight="1">
      <c r="A788" s="476"/>
      <c r="B788" s="476"/>
      <c r="C788" s="476"/>
      <c r="D788" s="476"/>
      <c r="E788" s="476"/>
      <c r="F788" s="476"/>
      <c r="G788" s="476"/>
      <c r="H788" s="476"/>
      <c r="I788" s="476"/>
      <c r="J788" s="476"/>
      <c r="K788" s="476"/>
      <c r="L788" s="476"/>
      <c r="M788" s="476"/>
      <c r="N788" s="476"/>
      <c r="O788" s="476"/>
      <c r="P788" s="476"/>
      <c r="Q788" s="476"/>
      <c r="R788" s="476"/>
      <c r="S788" s="476"/>
      <c r="T788" s="476"/>
      <c r="U788" s="476"/>
      <c r="V788" s="476"/>
      <c r="W788" s="476"/>
      <c r="X788" s="476"/>
      <c r="Y788" s="476"/>
      <c r="Z788" s="476"/>
      <c r="AA788" s="476"/>
      <c r="AB788" s="476"/>
      <c r="AC788" s="476"/>
      <c r="AD788" s="476"/>
      <c r="AE788" s="476"/>
      <c r="AF788" s="476"/>
      <c r="AG788" s="476"/>
      <c r="AH788" s="476"/>
      <c r="AI788" s="476"/>
      <c r="AJ788" s="476"/>
    </row>
    <row r="789" spans="1:36" ht="12.75" customHeight="1">
      <c r="A789" s="476"/>
      <c r="B789" s="476"/>
      <c r="C789" s="476"/>
      <c r="D789" s="476"/>
      <c r="E789" s="476"/>
      <c r="F789" s="476"/>
      <c r="G789" s="476"/>
      <c r="H789" s="476"/>
      <c r="I789" s="476"/>
      <c r="J789" s="476"/>
      <c r="K789" s="476"/>
      <c r="L789" s="476"/>
      <c r="M789" s="476"/>
      <c r="N789" s="476"/>
      <c r="O789" s="476"/>
      <c r="P789" s="476"/>
      <c r="Q789" s="476"/>
      <c r="R789" s="476"/>
      <c r="S789" s="476"/>
      <c r="T789" s="476"/>
      <c r="U789" s="476"/>
      <c r="V789" s="476"/>
      <c r="W789" s="476"/>
      <c r="X789" s="476"/>
      <c r="Y789" s="476"/>
      <c r="Z789" s="476"/>
      <c r="AA789" s="476"/>
      <c r="AB789" s="476"/>
      <c r="AC789" s="476"/>
      <c r="AD789" s="476"/>
      <c r="AE789" s="476"/>
      <c r="AF789" s="476"/>
      <c r="AG789" s="476"/>
      <c r="AH789" s="476"/>
      <c r="AI789" s="476"/>
      <c r="AJ789" s="476"/>
    </row>
    <row r="790" spans="1:36" ht="12.75" customHeight="1">
      <c r="A790" s="476"/>
      <c r="B790" s="476"/>
      <c r="C790" s="476"/>
      <c r="D790" s="476"/>
      <c r="E790" s="476"/>
      <c r="F790" s="476"/>
      <c r="G790" s="476"/>
      <c r="H790" s="476"/>
      <c r="I790" s="476"/>
      <c r="J790" s="476"/>
      <c r="K790" s="476"/>
      <c r="L790" s="476"/>
      <c r="M790" s="476"/>
      <c r="N790" s="476"/>
      <c r="O790" s="476"/>
      <c r="P790" s="476"/>
      <c r="Q790" s="476"/>
      <c r="R790" s="476"/>
      <c r="S790" s="476"/>
      <c r="T790" s="476"/>
      <c r="U790" s="476"/>
      <c r="V790" s="476"/>
      <c r="W790" s="476"/>
      <c r="X790" s="476"/>
      <c r="Y790" s="476"/>
      <c r="Z790" s="476"/>
      <c r="AA790" s="476"/>
      <c r="AB790" s="476"/>
      <c r="AC790" s="476"/>
      <c r="AD790" s="476"/>
      <c r="AE790" s="476"/>
      <c r="AF790" s="476"/>
      <c r="AG790" s="476"/>
      <c r="AH790" s="476"/>
      <c r="AI790" s="476"/>
      <c r="AJ790" s="476"/>
    </row>
    <row r="791" spans="1:36" ht="12.75" customHeight="1">
      <c r="A791" s="476"/>
      <c r="B791" s="476"/>
      <c r="C791" s="476"/>
      <c r="D791" s="476"/>
      <c r="E791" s="476"/>
      <c r="F791" s="476"/>
      <c r="G791" s="476"/>
      <c r="H791" s="476"/>
      <c r="I791" s="476"/>
      <c r="J791" s="476"/>
      <c r="K791" s="476"/>
      <c r="L791" s="476"/>
      <c r="M791" s="476"/>
      <c r="N791" s="476"/>
      <c r="O791" s="476"/>
      <c r="P791" s="476"/>
      <c r="Q791" s="476"/>
      <c r="R791" s="476"/>
      <c r="S791" s="476"/>
      <c r="T791" s="476"/>
      <c r="U791" s="476"/>
      <c r="V791" s="476"/>
      <c r="W791" s="476"/>
      <c r="X791" s="476"/>
      <c r="Y791" s="476"/>
      <c r="Z791" s="476"/>
      <c r="AA791" s="476"/>
      <c r="AB791" s="476"/>
      <c r="AC791" s="476"/>
      <c r="AD791" s="476"/>
      <c r="AE791" s="476"/>
      <c r="AF791" s="476"/>
      <c r="AG791" s="476"/>
      <c r="AH791" s="476"/>
      <c r="AI791" s="476"/>
      <c r="AJ791" s="476"/>
    </row>
    <row r="792" spans="1:36" ht="12.75" customHeight="1">
      <c r="A792" s="476"/>
      <c r="B792" s="476"/>
      <c r="C792" s="476"/>
      <c r="D792" s="476"/>
      <c r="E792" s="476"/>
      <c r="F792" s="476"/>
      <c r="G792" s="476"/>
      <c r="H792" s="476"/>
      <c r="I792" s="476"/>
      <c r="J792" s="476"/>
      <c r="K792" s="476"/>
      <c r="L792" s="476"/>
      <c r="M792" s="476"/>
      <c r="N792" s="476"/>
      <c r="O792" s="476"/>
      <c r="P792" s="476"/>
      <c r="Q792" s="476"/>
      <c r="R792" s="476"/>
      <c r="S792" s="476"/>
      <c r="T792" s="476"/>
      <c r="U792" s="476"/>
      <c r="V792" s="476"/>
      <c r="W792" s="476"/>
      <c r="X792" s="476"/>
      <c r="Y792" s="476"/>
      <c r="Z792" s="476"/>
      <c r="AA792" s="476"/>
      <c r="AB792" s="476"/>
      <c r="AC792" s="476"/>
      <c r="AD792" s="476"/>
      <c r="AE792" s="476"/>
      <c r="AF792" s="476"/>
      <c r="AG792" s="476"/>
      <c r="AH792" s="476"/>
      <c r="AI792" s="476"/>
      <c r="AJ792" s="476"/>
    </row>
    <row r="793" spans="1:36" ht="12.75" customHeight="1">
      <c r="A793" s="476"/>
      <c r="B793" s="476"/>
      <c r="C793" s="476"/>
      <c r="D793" s="476"/>
      <c r="E793" s="476"/>
      <c r="F793" s="476"/>
      <c r="G793" s="476"/>
      <c r="H793" s="476"/>
      <c r="I793" s="476"/>
      <c r="J793" s="476"/>
      <c r="K793" s="476"/>
      <c r="L793" s="476"/>
      <c r="M793" s="476"/>
      <c r="N793" s="476"/>
      <c r="O793" s="476"/>
      <c r="P793" s="476"/>
      <c r="Q793" s="476"/>
      <c r="R793" s="476"/>
      <c r="S793" s="476"/>
      <c r="T793" s="476"/>
      <c r="U793" s="476"/>
      <c r="V793" s="476"/>
      <c r="W793" s="476"/>
      <c r="X793" s="476"/>
      <c r="Y793" s="476"/>
      <c r="Z793" s="476"/>
      <c r="AA793" s="476"/>
      <c r="AB793" s="476"/>
      <c r="AC793" s="476"/>
      <c r="AD793" s="476"/>
      <c r="AE793" s="476"/>
      <c r="AF793" s="476"/>
      <c r="AG793" s="476"/>
      <c r="AH793" s="476"/>
      <c r="AI793" s="476"/>
      <c r="AJ793" s="476"/>
    </row>
    <row r="794" spans="1:36" ht="12.75" customHeight="1">
      <c r="A794" s="476"/>
      <c r="B794" s="476"/>
      <c r="C794" s="476"/>
      <c r="D794" s="476"/>
      <c r="E794" s="476"/>
      <c r="F794" s="476"/>
      <c r="G794" s="476"/>
      <c r="H794" s="476"/>
      <c r="I794" s="476"/>
      <c r="J794" s="476"/>
      <c r="K794" s="476"/>
      <c r="L794" s="476"/>
      <c r="M794" s="476"/>
      <c r="N794" s="476"/>
      <c r="O794" s="476"/>
      <c r="P794" s="476"/>
      <c r="Q794" s="476"/>
      <c r="R794" s="476"/>
      <c r="S794" s="476"/>
      <c r="T794" s="476"/>
      <c r="U794" s="476"/>
      <c r="V794" s="476"/>
      <c r="W794" s="476"/>
      <c r="X794" s="476"/>
      <c r="Y794" s="476"/>
      <c r="Z794" s="476"/>
      <c r="AA794" s="476"/>
      <c r="AB794" s="476"/>
      <c r="AC794" s="476"/>
      <c r="AD794" s="476"/>
      <c r="AE794" s="476"/>
      <c r="AF794" s="476"/>
      <c r="AG794" s="476"/>
      <c r="AH794" s="476"/>
      <c r="AI794" s="476"/>
      <c r="AJ794" s="476"/>
    </row>
    <row r="795" spans="1:36" ht="12.75" customHeight="1">
      <c r="A795" s="476"/>
      <c r="B795" s="476"/>
      <c r="C795" s="476"/>
      <c r="D795" s="476"/>
      <c r="E795" s="476"/>
      <c r="F795" s="476"/>
      <c r="G795" s="476"/>
      <c r="H795" s="476"/>
      <c r="I795" s="476"/>
      <c r="J795" s="476"/>
      <c r="K795" s="476"/>
      <c r="L795" s="476"/>
      <c r="M795" s="476"/>
      <c r="N795" s="476"/>
      <c r="O795" s="476"/>
      <c r="P795" s="476"/>
      <c r="Q795" s="476"/>
      <c r="R795" s="476"/>
      <c r="S795" s="476"/>
      <c r="T795" s="476"/>
      <c r="U795" s="476"/>
      <c r="V795" s="476"/>
      <c r="W795" s="476"/>
      <c r="X795" s="476"/>
      <c r="Y795" s="476"/>
      <c r="Z795" s="476"/>
      <c r="AA795" s="476"/>
      <c r="AB795" s="476"/>
      <c r="AC795" s="476"/>
      <c r="AD795" s="476"/>
      <c r="AE795" s="476"/>
      <c r="AF795" s="476"/>
      <c r="AG795" s="476"/>
      <c r="AH795" s="476"/>
      <c r="AI795" s="476"/>
      <c r="AJ795" s="476"/>
    </row>
    <row r="796" spans="1:36" ht="12.75" customHeight="1">
      <c r="A796" s="476"/>
      <c r="B796" s="476"/>
      <c r="C796" s="476"/>
      <c r="D796" s="476"/>
      <c r="E796" s="476"/>
      <c r="F796" s="476"/>
      <c r="G796" s="476"/>
      <c r="H796" s="476"/>
      <c r="I796" s="476"/>
      <c r="J796" s="476"/>
      <c r="K796" s="476"/>
      <c r="L796" s="476"/>
      <c r="M796" s="476"/>
      <c r="N796" s="476"/>
      <c r="O796" s="476"/>
      <c r="P796" s="476"/>
      <c r="Q796" s="476"/>
      <c r="R796" s="476"/>
      <c r="S796" s="476"/>
      <c r="T796" s="476"/>
      <c r="U796" s="476"/>
      <c r="V796" s="476"/>
      <c r="W796" s="476"/>
      <c r="X796" s="476"/>
      <c r="Y796" s="476"/>
      <c r="Z796" s="476"/>
      <c r="AA796" s="476"/>
      <c r="AB796" s="476"/>
      <c r="AC796" s="476"/>
      <c r="AD796" s="476"/>
      <c r="AE796" s="476"/>
      <c r="AF796" s="476"/>
      <c r="AG796" s="476"/>
      <c r="AH796" s="476"/>
      <c r="AI796" s="476"/>
      <c r="AJ796" s="476"/>
    </row>
    <row r="797" spans="1:36" ht="12.75" customHeight="1">
      <c r="A797" s="476"/>
      <c r="B797" s="476"/>
      <c r="C797" s="476"/>
      <c r="D797" s="476"/>
      <c r="E797" s="476"/>
      <c r="F797" s="476"/>
      <c r="G797" s="476"/>
      <c r="H797" s="476"/>
      <c r="I797" s="476"/>
      <c r="J797" s="476"/>
      <c r="K797" s="476"/>
      <c r="L797" s="476"/>
      <c r="M797" s="476"/>
      <c r="N797" s="476"/>
      <c r="O797" s="476"/>
      <c r="P797" s="476"/>
      <c r="Q797" s="476"/>
      <c r="R797" s="476"/>
      <c r="S797" s="476"/>
      <c r="T797" s="476"/>
      <c r="U797" s="476"/>
      <c r="V797" s="476"/>
      <c r="W797" s="476"/>
      <c r="X797" s="476"/>
      <c r="Y797" s="476"/>
      <c r="Z797" s="476"/>
      <c r="AA797" s="476"/>
      <c r="AB797" s="476"/>
      <c r="AC797" s="476"/>
      <c r="AD797" s="476"/>
      <c r="AE797" s="476"/>
      <c r="AF797" s="476"/>
      <c r="AG797" s="476"/>
      <c r="AH797" s="476"/>
      <c r="AI797" s="476"/>
      <c r="AJ797" s="476"/>
    </row>
    <row r="798" spans="1:36" ht="12.75" customHeight="1">
      <c r="A798" s="476"/>
      <c r="B798" s="476"/>
      <c r="C798" s="476"/>
      <c r="D798" s="476"/>
      <c r="E798" s="476"/>
      <c r="F798" s="476"/>
      <c r="G798" s="476"/>
      <c r="H798" s="476"/>
      <c r="I798" s="476"/>
      <c r="J798" s="476"/>
      <c r="K798" s="476"/>
      <c r="L798" s="476"/>
      <c r="M798" s="476"/>
      <c r="N798" s="476"/>
      <c r="O798" s="476"/>
      <c r="P798" s="476"/>
      <c r="Q798" s="476"/>
      <c r="R798" s="476"/>
      <c r="S798" s="476"/>
      <c r="T798" s="476"/>
      <c r="U798" s="476"/>
      <c r="V798" s="476"/>
      <c r="W798" s="476"/>
      <c r="X798" s="476"/>
      <c r="Y798" s="476"/>
      <c r="Z798" s="476"/>
      <c r="AA798" s="476"/>
      <c r="AB798" s="476"/>
      <c r="AC798" s="476"/>
      <c r="AD798" s="476"/>
      <c r="AE798" s="476"/>
      <c r="AF798" s="476"/>
      <c r="AG798" s="476"/>
      <c r="AH798" s="476"/>
      <c r="AI798" s="476"/>
      <c r="AJ798" s="476"/>
    </row>
    <row r="799" spans="1:36" ht="12.75" customHeight="1">
      <c r="A799" s="476"/>
      <c r="B799" s="476"/>
      <c r="C799" s="476"/>
      <c r="D799" s="476"/>
      <c r="E799" s="476"/>
      <c r="F799" s="476"/>
      <c r="G799" s="476"/>
      <c r="H799" s="476"/>
      <c r="I799" s="476"/>
      <c r="J799" s="476"/>
      <c r="K799" s="476"/>
      <c r="L799" s="476"/>
      <c r="M799" s="476"/>
      <c r="N799" s="476"/>
      <c r="O799" s="476"/>
      <c r="P799" s="476"/>
      <c r="Q799" s="476"/>
      <c r="R799" s="476"/>
      <c r="S799" s="476"/>
      <c r="T799" s="476"/>
      <c r="U799" s="476"/>
      <c r="V799" s="476"/>
      <c r="W799" s="476"/>
      <c r="X799" s="476"/>
      <c r="Y799" s="476"/>
      <c r="Z799" s="476"/>
      <c r="AA799" s="476"/>
      <c r="AB799" s="476"/>
      <c r="AC799" s="476"/>
      <c r="AD799" s="476"/>
      <c r="AE799" s="476"/>
      <c r="AF799" s="476"/>
      <c r="AG799" s="476"/>
      <c r="AH799" s="476"/>
      <c r="AI799" s="476"/>
      <c r="AJ799" s="476"/>
    </row>
    <row r="800" spans="1:36" ht="12.75" customHeight="1">
      <c r="A800" s="476"/>
      <c r="B800" s="476"/>
      <c r="C800" s="476"/>
      <c r="D800" s="476"/>
      <c r="E800" s="476"/>
      <c r="F800" s="476"/>
      <c r="G800" s="476"/>
      <c r="H800" s="476"/>
      <c r="I800" s="476"/>
      <c r="J800" s="476"/>
      <c r="K800" s="476"/>
      <c r="L800" s="476"/>
      <c r="M800" s="476"/>
      <c r="N800" s="476"/>
      <c r="O800" s="476"/>
      <c r="P800" s="476"/>
      <c r="Q800" s="476"/>
      <c r="R800" s="476"/>
      <c r="S800" s="476"/>
      <c r="T800" s="476"/>
      <c r="U800" s="476"/>
      <c r="V800" s="476"/>
      <c r="W800" s="476"/>
      <c r="X800" s="476"/>
      <c r="Y800" s="476"/>
      <c r="Z800" s="476"/>
      <c r="AA800" s="476"/>
      <c r="AB800" s="476"/>
      <c r="AC800" s="476"/>
      <c r="AD800" s="476"/>
      <c r="AE800" s="476"/>
      <c r="AF800" s="476"/>
      <c r="AG800" s="476"/>
      <c r="AH800" s="476"/>
      <c r="AI800" s="476"/>
      <c r="AJ800" s="476"/>
    </row>
    <row r="801" spans="1:36" ht="12.75" customHeight="1">
      <c r="A801" s="476"/>
      <c r="B801" s="476"/>
      <c r="C801" s="476"/>
      <c r="D801" s="476"/>
      <c r="E801" s="476"/>
      <c r="F801" s="476"/>
      <c r="G801" s="476"/>
      <c r="H801" s="476"/>
      <c r="I801" s="476"/>
      <c r="J801" s="476"/>
      <c r="K801" s="476"/>
      <c r="L801" s="476"/>
      <c r="M801" s="476"/>
      <c r="N801" s="476"/>
      <c r="O801" s="476"/>
      <c r="P801" s="476"/>
      <c r="Q801" s="476"/>
      <c r="R801" s="476"/>
      <c r="S801" s="476"/>
      <c r="T801" s="476"/>
      <c r="U801" s="476"/>
      <c r="V801" s="476"/>
      <c r="W801" s="476"/>
      <c r="X801" s="476"/>
      <c r="Y801" s="476"/>
      <c r="Z801" s="476"/>
      <c r="AA801" s="476"/>
      <c r="AB801" s="476"/>
      <c r="AC801" s="476"/>
      <c r="AD801" s="476"/>
      <c r="AE801" s="476"/>
      <c r="AF801" s="476"/>
      <c r="AG801" s="476"/>
      <c r="AH801" s="476"/>
      <c r="AI801" s="476"/>
      <c r="AJ801" s="476"/>
    </row>
    <row r="802" spans="1:36" ht="12.75" customHeight="1">
      <c r="A802" s="476"/>
      <c r="B802" s="476"/>
      <c r="C802" s="476"/>
      <c r="D802" s="476"/>
      <c r="E802" s="476"/>
      <c r="F802" s="476"/>
      <c r="G802" s="476"/>
      <c r="H802" s="476"/>
      <c r="I802" s="476"/>
      <c r="J802" s="476"/>
      <c r="K802" s="476"/>
      <c r="L802" s="476"/>
      <c r="M802" s="476"/>
      <c r="N802" s="476"/>
      <c r="O802" s="476"/>
      <c r="P802" s="476"/>
      <c r="Q802" s="476"/>
      <c r="R802" s="476"/>
      <c r="S802" s="476"/>
      <c r="T802" s="476"/>
      <c r="U802" s="476"/>
      <c r="V802" s="476"/>
      <c r="W802" s="476"/>
      <c r="X802" s="476"/>
      <c r="Y802" s="476"/>
      <c r="Z802" s="476"/>
      <c r="AA802" s="476"/>
      <c r="AB802" s="476"/>
      <c r="AC802" s="476"/>
      <c r="AD802" s="476"/>
      <c r="AE802" s="476"/>
      <c r="AF802" s="476"/>
      <c r="AG802" s="476"/>
      <c r="AH802" s="476"/>
      <c r="AI802" s="476"/>
      <c r="AJ802" s="476"/>
    </row>
    <row r="803" spans="1:36" ht="12.75" customHeight="1">
      <c r="A803" s="476"/>
      <c r="B803" s="476"/>
      <c r="C803" s="476"/>
      <c r="D803" s="476"/>
      <c r="E803" s="476"/>
      <c r="F803" s="476"/>
      <c r="G803" s="476"/>
      <c r="H803" s="476"/>
      <c r="I803" s="476"/>
      <c r="J803" s="476"/>
      <c r="K803" s="476"/>
      <c r="L803" s="476"/>
      <c r="M803" s="476"/>
      <c r="N803" s="476"/>
      <c r="O803" s="476"/>
      <c r="P803" s="476"/>
      <c r="Q803" s="476"/>
      <c r="R803" s="476"/>
      <c r="S803" s="476"/>
      <c r="T803" s="476"/>
      <c r="U803" s="476"/>
      <c r="V803" s="476"/>
      <c r="W803" s="476"/>
      <c r="X803" s="476"/>
      <c r="Y803" s="476"/>
      <c r="Z803" s="476"/>
      <c r="AA803" s="476"/>
      <c r="AB803" s="476"/>
      <c r="AC803" s="476"/>
      <c r="AD803" s="476"/>
      <c r="AE803" s="476"/>
      <c r="AF803" s="476"/>
      <c r="AG803" s="476"/>
      <c r="AH803" s="476"/>
      <c r="AI803" s="476"/>
      <c r="AJ803" s="476"/>
    </row>
    <row r="804" spans="1:36" ht="12.75" customHeight="1">
      <c r="A804" s="476"/>
      <c r="B804" s="476"/>
      <c r="C804" s="476"/>
      <c r="D804" s="476"/>
      <c r="E804" s="476"/>
      <c r="F804" s="476"/>
      <c r="G804" s="476"/>
      <c r="H804" s="476"/>
      <c r="I804" s="476"/>
      <c r="J804" s="476"/>
      <c r="K804" s="476"/>
      <c r="L804" s="476"/>
      <c r="M804" s="476"/>
      <c r="N804" s="476"/>
      <c r="O804" s="476"/>
      <c r="P804" s="476"/>
      <c r="Q804" s="476"/>
      <c r="R804" s="476"/>
      <c r="S804" s="476"/>
      <c r="T804" s="476"/>
      <c r="U804" s="476"/>
      <c r="V804" s="476"/>
      <c r="W804" s="476"/>
      <c r="X804" s="476"/>
      <c r="Y804" s="476"/>
      <c r="Z804" s="476"/>
      <c r="AA804" s="476"/>
      <c r="AB804" s="476"/>
      <c r="AC804" s="476"/>
      <c r="AD804" s="476"/>
      <c r="AE804" s="476"/>
      <c r="AF804" s="476"/>
      <c r="AG804" s="476"/>
      <c r="AH804" s="476"/>
      <c r="AI804" s="476"/>
      <c r="AJ804" s="476"/>
    </row>
    <row r="805" spans="1:36" ht="12.75" customHeight="1">
      <c r="A805" s="476"/>
      <c r="B805" s="476"/>
      <c r="C805" s="476"/>
      <c r="D805" s="476"/>
      <c r="E805" s="476"/>
      <c r="F805" s="476"/>
      <c r="G805" s="476"/>
      <c r="H805" s="476"/>
      <c r="I805" s="476"/>
      <c r="J805" s="476"/>
      <c r="K805" s="476"/>
      <c r="L805" s="476"/>
      <c r="M805" s="476"/>
      <c r="N805" s="476"/>
      <c r="O805" s="476"/>
      <c r="P805" s="476"/>
      <c r="Q805" s="476"/>
      <c r="R805" s="476"/>
      <c r="S805" s="476"/>
      <c r="T805" s="476"/>
      <c r="U805" s="476"/>
      <c r="V805" s="476"/>
      <c r="W805" s="476"/>
      <c r="X805" s="476"/>
      <c r="Y805" s="476"/>
      <c r="Z805" s="476"/>
      <c r="AA805" s="476"/>
      <c r="AB805" s="476"/>
      <c r="AC805" s="476"/>
      <c r="AD805" s="476"/>
      <c r="AE805" s="476"/>
      <c r="AF805" s="476"/>
      <c r="AG805" s="476"/>
      <c r="AH805" s="476"/>
      <c r="AI805" s="476"/>
      <c r="AJ805" s="476"/>
    </row>
    <row r="806" spans="1:36" ht="12.75" customHeight="1">
      <c r="A806" s="476"/>
      <c r="B806" s="476"/>
      <c r="C806" s="476"/>
      <c r="D806" s="476"/>
      <c r="E806" s="476"/>
      <c r="F806" s="476"/>
      <c r="G806" s="476"/>
      <c r="H806" s="476"/>
      <c r="I806" s="476"/>
      <c r="J806" s="476"/>
      <c r="K806" s="476"/>
      <c r="L806" s="476"/>
      <c r="M806" s="476"/>
      <c r="N806" s="476"/>
      <c r="O806" s="476"/>
      <c r="P806" s="476"/>
      <c r="Q806" s="476"/>
      <c r="R806" s="476"/>
      <c r="S806" s="476"/>
      <c r="T806" s="476"/>
      <c r="U806" s="476"/>
      <c r="V806" s="476"/>
      <c r="W806" s="476"/>
      <c r="X806" s="476"/>
      <c r="Y806" s="476"/>
      <c r="Z806" s="476"/>
      <c r="AA806" s="476"/>
      <c r="AB806" s="476"/>
      <c r="AC806" s="476"/>
      <c r="AD806" s="476"/>
      <c r="AE806" s="476"/>
      <c r="AF806" s="476"/>
      <c r="AG806" s="476"/>
      <c r="AH806" s="476"/>
      <c r="AI806" s="476"/>
      <c r="AJ806" s="476"/>
    </row>
    <row r="807" spans="1:36" ht="12.75" customHeight="1">
      <c r="A807" s="476"/>
      <c r="B807" s="476"/>
      <c r="C807" s="476"/>
      <c r="D807" s="476"/>
      <c r="E807" s="476"/>
      <c r="F807" s="476"/>
      <c r="G807" s="476"/>
      <c r="H807" s="476"/>
      <c r="I807" s="476"/>
      <c r="J807" s="476"/>
      <c r="K807" s="476"/>
      <c r="L807" s="476"/>
      <c r="M807" s="476"/>
      <c r="N807" s="476"/>
      <c r="O807" s="476"/>
      <c r="P807" s="476"/>
      <c r="Q807" s="476"/>
      <c r="R807" s="476"/>
      <c r="S807" s="476"/>
      <c r="T807" s="476"/>
      <c r="U807" s="476"/>
      <c r="V807" s="476"/>
      <c r="W807" s="476"/>
      <c r="X807" s="476"/>
      <c r="Y807" s="476"/>
      <c r="Z807" s="476"/>
      <c r="AA807" s="476"/>
      <c r="AB807" s="476"/>
      <c r="AC807" s="476"/>
      <c r="AD807" s="476"/>
      <c r="AE807" s="476"/>
      <c r="AF807" s="476"/>
      <c r="AG807" s="476"/>
      <c r="AH807" s="476"/>
      <c r="AI807" s="476"/>
      <c r="AJ807" s="476"/>
    </row>
    <row r="808" spans="1:36" ht="12.75" customHeight="1">
      <c r="A808" s="476"/>
      <c r="B808" s="476"/>
      <c r="C808" s="476"/>
      <c r="D808" s="476"/>
      <c r="E808" s="476"/>
      <c r="F808" s="476"/>
      <c r="G808" s="476"/>
      <c r="H808" s="476"/>
      <c r="I808" s="476"/>
      <c r="J808" s="476"/>
      <c r="K808" s="476"/>
      <c r="L808" s="476"/>
      <c r="M808" s="476"/>
      <c r="N808" s="476"/>
      <c r="O808" s="476"/>
      <c r="P808" s="476"/>
      <c r="Q808" s="476"/>
      <c r="R808" s="476"/>
      <c r="S808" s="476"/>
      <c r="T808" s="476"/>
      <c r="U808" s="476"/>
      <c r="V808" s="476"/>
      <c r="W808" s="476"/>
      <c r="X808" s="476"/>
      <c r="Y808" s="476"/>
      <c r="Z808" s="476"/>
      <c r="AA808" s="476"/>
      <c r="AB808" s="476"/>
      <c r="AC808" s="476"/>
      <c r="AD808" s="476"/>
      <c r="AE808" s="476"/>
      <c r="AF808" s="476"/>
      <c r="AG808" s="476"/>
      <c r="AH808" s="476"/>
      <c r="AI808" s="476"/>
      <c r="AJ808" s="476"/>
    </row>
    <row r="809" spans="1:36" ht="12.75" customHeight="1">
      <c r="A809" s="476"/>
      <c r="B809" s="476"/>
      <c r="C809" s="476"/>
      <c r="D809" s="476"/>
      <c r="E809" s="476"/>
      <c r="F809" s="476"/>
      <c r="G809" s="476"/>
      <c r="H809" s="476"/>
      <c r="I809" s="476"/>
      <c r="J809" s="476"/>
      <c r="K809" s="476"/>
      <c r="L809" s="476"/>
      <c r="M809" s="476"/>
      <c r="N809" s="476"/>
      <c r="O809" s="476"/>
      <c r="P809" s="476"/>
      <c r="Q809" s="476"/>
      <c r="R809" s="476"/>
      <c r="S809" s="476"/>
      <c r="T809" s="476"/>
      <c r="U809" s="476"/>
      <c r="V809" s="476"/>
      <c r="W809" s="476"/>
      <c r="X809" s="476"/>
      <c r="Y809" s="476"/>
      <c r="Z809" s="476"/>
      <c r="AA809" s="476"/>
      <c r="AB809" s="476"/>
      <c r="AC809" s="476"/>
      <c r="AD809" s="476"/>
      <c r="AE809" s="476"/>
      <c r="AF809" s="476"/>
      <c r="AG809" s="476"/>
      <c r="AH809" s="476"/>
      <c r="AI809" s="476"/>
      <c r="AJ809" s="476"/>
    </row>
    <row r="810" spans="1:36" ht="12.75" customHeight="1">
      <c r="A810" s="476"/>
      <c r="B810" s="476"/>
      <c r="C810" s="476"/>
      <c r="D810" s="476"/>
      <c r="E810" s="476"/>
      <c r="F810" s="476"/>
      <c r="G810" s="476"/>
      <c r="H810" s="476"/>
      <c r="I810" s="476"/>
      <c r="J810" s="476"/>
      <c r="K810" s="476"/>
      <c r="L810" s="476"/>
      <c r="M810" s="476"/>
      <c r="N810" s="476"/>
      <c r="O810" s="476"/>
      <c r="P810" s="476"/>
      <c r="Q810" s="476"/>
      <c r="R810" s="476"/>
      <c r="S810" s="476"/>
      <c r="T810" s="476"/>
      <c r="U810" s="476"/>
      <c r="V810" s="476"/>
      <c r="W810" s="476"/>
      <c r="X810" s="476"/>
      <c r="Y810" s="476"/>
      <c r="Z810" s="476"/>
      <c r="AA810" s="476"/>
      <c r="AB810" s="476"/>
      <c r="AC810" s="476"/>
      <c r="AD810" s="476"/>
      <c r="AE810" s="476"/>
      <c r="AF810" s="476"/>
      <c r="AG810" s="476"/>
      <c r="AH810" s="476"/>
      <c r="AI810" s="476"/>
      <c r="AJ810" s="476"/>
    </row>
    <row r="811" spans="1:36" ht="12.75" customHeight="1">
      <c r="A811" s="476"/>
      <c r="B811" s="476"/>
      <c r="C811" s="476"/>
      <c r="D811" s="476"/>
      <c r="E811" s="476"/>
      <c r="F811" s="476"/>
      <c r="G811" s="476"/>
      <c r="H811" s="476"/>
      <c r="I811" s="476"/>
      <c r="J811" s="476"/>
      <c r="K811" s="476"/>
      <c r="L811" s="476"/>
      <c r="M811" s="476"/>
      <c r="N811" s="476"/>
      <c r="O811" s="476"/>
      <c r="P811" s="476"/>
      <c r="Q811" s="476"/>
      <c r="R811" s="476"/>
      <c r="S811" s="476"/>
      <c r="T811" s="476"/>
      <c r="U811" s="476"/>
      <c r="V811" s="476"/>
      <c r="W811" s="476"/>
      <c r="X811" s="476"/>
      <c r="Y811" s="476"/>
      <c r="Z811" s="476"/>
      <c r="AA811" s="476"/>
      <c r="AB811" s="476"/>
      <c r="AC811" s="476"/>
      <c r="AD811" s="476"/>
      <c r="AE811" s="476"/>
      <c r="AF811" s="476"/>
      <c r="AG811" s="476"/>
      <c r="AH811" s="476"/>
      <c r="AI811" s="476"/>
      <c r="AJ811" s="476"/>
    </row>
    <row r="812" spans="1:36" ht="12.75" customHeight="1">
      <c r="A812" s="476"/>
      <c r="B812" s="476"/>
      <c r="C812" s="476"/>
      <c r="D812" s="476"/>
      <c r="E812" s="476"/>
      <c r="F812" s="476"/>
      <c r="G812" s="476"/>
      <c r="H812" s="476"/>
      <c r="I812" s="476"/>
      <c r="J812" s="476"/>
      <c r="K812" s="476"/>
      <c r="L812" s="476"/>
      <c r="M812" s="476"/>
      <c r="N812" s="476"/>
      <c r="O812" s="476"/>
      <c r="P812" s="476"/>
      <c r="Q812" s="476"/>
      <c r="R812" s="476"/>
      <c r="S812" s="476"/>
      <c r="T812" s="476"/>
      <c r="U812" s="476"/>
      <c r="V812" s="476"/>
      <c r="W812" s="476"/>
      <c r="X812" s="476"/>
      <c r="Y812" s="476"/>
      <c r="Z812" s="476"/>
      <c r="AA812" s="476"/>
      <c r="AB812" s="476"/>
      <c r="AC812" s="476"/>
      <c r="AD812" s="476"/>
      <c r="AE812" s="476"/>
      <c r="AF812" s="476"/>
      <c r="AG812" s="476"/>
      <c r="AH812" s="476"/>
      <c r="AI812" s="476"/>
      <c r="AJ812" s="476"/>
    </row>
    <row r="813" spans="1:36" ht="12.75" customHeight="1">
      <c r="A813" s="476"/>
      <c r="B813" s="476"/>
      <c r="C813" s="476"/>
      <c r="D813" s="476"/>
      <c r="E813" s="476"/>
      <c r="F813" s="476"/>
      <c r="G813" s="476"/>
      <c r="H813" s="476"/>
      <c r="I813" s="476"/>
      <c r="J813" s="476"/>
      <c r="K813" s="476"/>
      <c r="L813" s="476"/>
      <c r="M813" s="476"/>
      <c r="N813" s="476"/>
      <c r="O813" s="476"/>
      <c r="P813" s="476"/>
      <c r="Q813" s="476"/>
      <c r="R813" s="476"/>
      <c r="S813" s="476"/>
      <c r="T813" s="476"/>
      <c r="U813" s="476"/>
      <c r="V813" s="476"/>
      <c r="W813" s="476"/>
      <c r="X813" s="476"/>
      <c r="Y813" s="476"/>
      <c r="Z813" s="476"/>
      <c r="AA813" s="476"/>
      <c r="AB813" s="476"/>
      <c r="AC813" s="476"/>
      <c r="AD813" s="476"/>
      <c r="AE813" s="476"/>
      <c r="AF813" s="476"/>
      <c r="AG813" s="476"/>
      <c r="AH813" s="476"/>
      <c r="AI813" s="476"/>
      <c r="AJ813" s="476"/>
    </row>
    <row r="814" spans="1:36" ht="12.75" customHeight="1">
      <c r="A814" s="476"/>
      <c r="B814" s="476"/>
      <c r="C814" s="476"/>
      <c r="D814" s="476"/>
      <c r="E814" s="476"/>
      <c r="F814" s="476"/>
      <c r="G814" s="476"/>
      <c r="H814" s="476"/>
      <c r="I814" s="476"/>
      <c r="J814" s="476"/>
      <c r="K814" s="476"/>
      <c r="L814" s="476"/>
      <c r="M814" s="476"/>
      <c r="N814" s="476"/>
      <c r="O814" s="476"/>
      <c r="P814" s="476"/>
      <c r="Q814" s="476"/>
      <c r="R814" s="476"/>
      <c r="S814" s="476"/>
      <c r="T814" s="476"/>
      <c r="U814" s="476"/>
      <c r="V814" s="476"/>
      <c r="W814" s="476"/>
      <c r="X814" s="476"/>
      <c r="Y814" s="476"/>
      <c r="Z814" s="476"/>
      <c r="AA814" s="476"/>
      <c r="AB814" s="476"/>
      <c r="AC814" s="476"/>
      <c r="AD814" s="476"/>
      <c r="AE814" s="476"/>
      <c r="AF814" s="476"/>
      <c r="AG814" s="476"/>
      <c r="AH814" s="476"/>
      <c r="AI814" s="476"/>
      <c r="AJ814" s="476"/>
    </row>
    <row r="815" spans="1:36" ht="12.75" customHeight="1">
      <c r="A815" s="476"/>
      <c r="B815" s="476"/>
      <c r="C815" s="476"/>
      <c r="D815" s="476"/>
      <c r="E815" s="476"/>
      <c r="F815" s="476"/>
      <c r="G815" s="476"/>
      <c r="H815" s="476"/>
      <c r="I815" s="476"/>
      <c r="J815" s="476"/>
      <c r="K815" s="476"/>
      <c r="L815" s="476"/>
      <c r="M815" s="476"/>
      <c r="N815" s="476"/>
      <c r="O815" s="476"/>
      <c r="P815" s="476"/>
      <c r="Q815" s="476"/>
      <c r="R815" s="476"/>
      <c r="S815" s="476"/>
      <c r="T815" s="476"/>
      <c r="U815" s="476"/>
      <c r="V815" s="476"/>
      <c r="W815" s="476"/>
      <c r="X815" s="476"/>
      <c r="Y815" s="476"/>
      <c r="Z815" s="476"/>
      <c r="AA815" s="476"/>
      <c r="AB815" s="476"/>
      <c r="AC815" s="476"/>
      <c r="AD815" s="476"/>
      <c r="AE815" s="476"/>
      <c r="AF815" s="476"/>
      <c r="AG815" s="476"/>
      <c r="AH815" s="476"/>
      <c r="AI815" s="476"/>
      <c r="AJ815" s="476"/>
    </row>
    <row r="816" spans="1:36" ht="12.75" customHeight="1">
      <c r="A816" s="476"/>
      <c r="B816" s="476"/>
      <c r="C816" s="476"/>
      <c r="D816" s="476"/>
      <c r="E816" s="476"/>
      <c r="F816" s="476"/>
      <c r="G816" s="476"/>
      <c r="H816" s="476"/>
      <c r="I816" s="476"/>
      <c r="J816" s="476"/>
      <c r="K816" s="476"/>
      <c r="L816" s="476"/>
      <c r="M816" s="476"/>
      <c r="N816" s="476"/>
      <c r="O816" s="476"/>
      <c r="P816" s="476"/>
      <c r="Q816" s="476"/>
      <c r="R816" s="476"/>
      <c r="S816" s="476"/>
      <c r="T816" s="476"/>
      <c r="U816" s="476"/>
      <c r="V816" s="476"/>
      <c r="W816" s="476"/>
      <c r="X816" s="476"/>
      <c r="Y816" s="476"/>
      <c r="Z816" s="476"/>
      <c r="AA816" s="476"/>
      <c r="AB816" s="476"/>
      <c r="AC816" s="476"/>
      <c r="AD816" s="476"/>
      <c r="AE816" s="476"/>
      <c r="AF816" s="476"/>
      <c r="AG816" s="476"/>
      <c r="AH816" s="476"/>
      <c r="AI816" s="476"/>
      <c r="AJ816" s="476"/>
    </row>
    <row r="817" spans="1:36" ht="12.75" customHeight="1">
      <c r="A817" s="476"/>
      <c r="B817" s="476"/>
      <c r="C817" s="476"/>
      <c r="D817" s="476"/>
      <c r="E817" s="476"/>
      <c r="F817" s="476"/>
      <c r="G817" s="476"/>
      <c r="H817" s="476"/>
      <c r="I817" s="476"/>
      <c r="J817" s="476"/>
      <c r="K817" s="476"/>
      <c r="L817" s="476"/>
      <c r="M817" s="476"/>
      <c r="N817" s="476"/>
      <c r="O817" s="476"/>
      <c r="P817" s="476"/>
      <c r="Q817" s="476"/>
      <c r="R817" s="476"/>
      <c r="S817" s="476"/>
      <c r="T817" s="476"/>
      <c r="U817" s="476"/>
      <c r="V817" s="476"/>
      <c r="W817" s="476"/>
      <c r="X817" s="476"/>
      <c r="Y817" s="476"/>
      <c r="Z817" s="476"/>
      <c r="AA817" s="476"/>
      <c r="AB817" s="476"/>
      <c r="AC817" s="476"/>
      <c r="AD817" s="476"/>
      <c r="AE817" s="476"/>
      <c r="AF817" s="476"/>
      <c r="AG817" s="476"/>
      <c r="AH817" s="476"/>
      <c r="AI817" s="476"/>
      <c r="AJ817" s="476"/>
    </row>
    <row r="818" spans="1:36" ht="12.75" customHeight="1">
      <c r="A818" s="476"/>
      <c r="B818" s="476"/>
      <c r="C818" s="476"/>
      <c r="D818" s="476"/>
      <c r="E818" s="476"/>
      <c r="F818" s="476"/>
      <c r="G818" s="476"/>
      <c r="H818" s="476"/>
      <c r="I818" s="476"/>
      <c r="J818" s="476"/>
      <c r="K818" s="476"/>
      <c r="L818" s="476"/>
      <c r="M818" s="476"/>
      <c r="N818" s="476"/>
      <c r="O818" s="476"/>
      <c r="P818" s="476"/>
      <c r="Q818" s="476"/>
      <c r="R818" s="476"/>
      <c r="S818" s="476"/>
      <c r="T818" s="476"/>
      <c r="U818" s="476"/>
      <c r="V818" s="476"/>
      <c r="W818" s="476"/>
      <c r="X818" s="476"/>
      <c r="Y818" s="476"/>
      <c r="Z818" s="476"/>
      <c r="AA818" s="476"/>
      <c r="AB818" s="476"/>
      <c r="AC818" s="476"/>
      <c r="AD818" s="476"/>
      <c r="AE818" s="476"/>
      <c r="AF818" s="476"/>
      <c r="AG818" s="476"/>
      <c r="AH818" s="476"/>
      <c r="AI818" s="476"/>
      <c r="AJ818" s="476"/>
    </row>
    <row r="819" spans="1:36" ht="12.75" customHeight="1">
      <c r="A819" s="476"/>
      <c r="B819" s="476"/>
      <c r="C819" s="476"/>
      <c r="D819" s="476"/>
      <c r="E819" s="476"/>
      <c r="F819" s="476"/>
      <c r="G819" s="476"/>
      <c r="H819" s="476"/>
      <c r="I819" s="476"/>
      <c r="J819" s="476"/>
      <c r="K819" s="476"/>
      <c r="L819" s="476"/>
      <c r="M819" s="476"/>
      <c r="N819" s="476"/>
      <c r="O819" s="476"/>
      <c r="P819" s="476"/>
      <c r="Q819" s="476"/>
      <c r="R819" s="476"/>
      <c r="S819" s="476"/>
      <c r="T819" s="476"/>
      <c r="U819" s="476"/>
      <c r="V819" s="476"/>
      <c r="W819" s="476"/>
      <c r="X819" s="476"/>
      <c r="Y819" s="476"/>
      <c r="Z819" s="476"/>
      <c r="AA819" s="476"/>
      <c r="AB819" s="476"/>
      <c r="AC819" s="476"/>
      <c r="AD819" s="476"/>
      <c r="AE819" s="476"/>
      <c r="AF819" s="476"/>
      <c r="AG819" s="476"/>
      <c r="AH819" s="476"/>
      <c r="AI819" s="476"/>
      <c r="AJ819" s="476"/>
    </row>
    <row r="820" spans="1:36" ht="12.75" customHeight="1">
      <c r="A820" s="476"/>
      <c r="B820" s="476"/>
      <c r="C820" s="476"/>
      <c r="D820" s="476"/>
      <c r="E820" s="476"/>
      <c r="F820" s="476"/>
      <c r="G820" s="476"/>
      <c r="H820" s="476"/>
      <c r="I820" s="476"/>
      <c r="J820" s="476"/>
      <c r="K820" s="476"/>
      <c r="L820" s="476"/>
      <c r="M820" s="476"/>
      <c r="N820" s="476"/>
      <c r="O820" s="476"/>
      <c r="P820" s="476"/>
      <c r="Q820" s="476"/>
      <c r="R820" s="476"/>
      <c r="S820" s="476"/>
      <c r="T820" s="476"/>
      <c r="U820" s="476"/>
      <c r="V820" s="476"/>
      <c r="W820" s="476"/>
      <c r="X820" s="476"/>
      <c r="Y820" s="476"/>
      <c r="Z820" s="476"/>
      <c r="AA820" s="476"/>
      <c r="AB820" s="476"/>
      <c r="AC820" s="476"/>
      <c r="AD820" s="476"/>
      <c r="AE820" s="476"/>
      <c r="AF820" s="476"/>
      <c r="AG820" s="476"/>
      <c r="AH820" s="476"/>
      <c r="AI820" s="476"/>
      <c r="AJ820" s="476"/>
    </row>
    <row r="821" spans="1:36" ht="12.75" customHeight="1">
      <c r="A821" s="476"/>
      <c r="B821" s="476"/>
      <c r="C821" s="476"/>
      <c r="D821" s="476"/>
      <c r="E821" s="476"/>
      <c r="F821" s="476"/>
      <c r="G821" s="476"/>
      <c r="H821" s="476"/>
      <c r="I821" s="476"/>
      <c r="J821" s="476"/>
      <c r="K821" s="476"/>
      <c r="L821" s="476"/>
      <c r="M821" s="476"/>
      <c r="N821" s="476"/>
      <c r="O821" s="476"/>
      <c r="P821" s="476"/>
      <c r="Q821" s="476"/>
      <c r="R821" s="476"/>
      <c r="S821" s="476"/>
      <c r="T821" s="476"/>
      <c r="U821" s="476"/>
      <c r="V821" s="476"/>
      <c r="W821" s="476"/>
      <c r="X821" s="476"/>
      <c r="Y821" s="476"/>
      <c r="Z821" s="476"/>
      <c r="AA821" s="476"/>
      <c r="AB821" s="476"/>
      <c r="AC821" s="476"/>
      <c r="AD821" s="476"/>
      <c r="AE821" s="476"/>
      <c r="AF821" s="476"/>
      <c r="AG821" s="476"/>
      <c r="AH821" s="476"/>
      <c r="AI821" s="476"/>
      <c r="AJ821" s="476"/>
    </row>
    <row r="822" spans="1:36" ht="12.75" customHeight="1">
      <c r="A822" s="476"/>
      <c r="B822" s="476"/>
      <c r="C822" s="476"/>
      <c r="D822" s="476"/>
      <c r="E822" s="476"/>
      <c r="F822" s="476"/>
      <c r="G822" s="476"/>
      <c r="H822" s="476"/>
      <c r="I822" s="476"/>
      <c r="J822" s="476"/>
      <c r="K822" s="476"/>
      <c r="L822" s="476"/>
      <c r="M822" s="476"/>
      <c r="N822" s="476"/>
      <c r="O822" s="476"/>
      <c r="P822" s="476"/>
      <c r="Q822" s="476"/>
      <c r="R822" s="476"/>
      <c r="S822" s="476"/>
      <c r="T822" s="476"/>
      <c r="U822" s="476"/>
      <c r="V822" s="476"/>
      <c r="W822" s="476"/>
      <c r="X822" s="476"/>
      <c r="Y822" s="476"/>
      <c r="Z822" s="476"/>
      <c r="AA822" s="476"/>
      <c r="AB822" s="476"/>
      <c r="AC822" s="476"/>
      <c r="AD822" s="476"/>
      <c r="AE822" s="476"/>
      <c r="AF822" s="476"/>
      <c r="AG822" s="476"/>
      <c r="AH822" s="476"/>
      <c r="AI822" s="476"/>
      <c r="AJ822" s="476"/>
    </row>
    <row r="823" spans="1:36" ht="12.75" customHeight="1">
      <c r="A823" s="476"/>
      <c r="B823" s="476"/>
      <c r="C823" s="476"/>
      <c r="D823" s="476"/>
      <c r="E823" s="476"/>
      <c r="F823" s="476"/>
      <c r="G823" s="476"/>
      <c r="H823" s="476"/>
      <c r="I823" s="476"/>
      <c r="J823" s="476"/>
      <c r="K823" s="476"/>
      <c r="L823" s="476"/>
      <c r="M823" s="476"/>
      <c r="N823" s="476"/>
      <c r="O823" s="476"/>
      <c r="P823" s="476"/>
      <c r="Q823" s="476"/>
      <c r="R823" s="476"/>
      <c r="S823" s="476"/>
      <c r="T823" s="476"/>
      <c r="U823" s="476"/>
      <c r="V823" s="476"/>
      <c r="W823" s="476"/>
      <c r="X823" s="476"/>
      <c r="Y823" s="476"/>
      <c r="Z823" s="476"/>
      <c r="AA823" s="476"/>
      <c r="AB823" s="476"/>
      <c r="AC823" s="476"/>
      <c r="AD823" s="476"/>
      <c r="AE823" s="476"/>
      <c r="AF823" s="476"/>
      <c r="AG823" s="476"/>
      <c r="AH823" s="476"/>
      <c r="AI823" s="476"/>
      <c r="AJ823" s="476"/>
    </row>
    <row r="824" spans="1:36" ht="12.75" customHeight="1">
      <c r="A824" s="476"/>
      <c r="B824" s="476"/>
      <c r="C824" s="476"/>
      <c r="D824" s="476"/>
      <c r="E824" s="476"/>
      <c r="F824" s="476"/>
      <c r="G824" s="476"/>
      <c r="H824" s="476"/>
      <c r="I824" s="476"/>
      <c r="J824" s="476"/>
      <c r="K824" s="476"/>
      <c r="L824" s="476"/>
      <c r="M824" s="476"/>
      <c r="N824" s="476"/>
      <c r="O824" s="476"/>
      <c r="P824" s="476"/>
      <c r="Q824" s="476"/>
      <c r="R824" s="476"/>
      <c r="S824" s="476"/>
      <c r="T824" s="476"/>
      <c r="U824" s="476"/>
      <c r="V824" s="476"/>
      <c r="W824" s="476"/>
      <c r="X824" s="476"/>
      <c r="Y824" s="476"/>
      <c r="Z824" s="476"/>
      <c r="AA824" s="476"/>
      <c r="AB824" s="476"/>
      <c r="AC824" s="476"/>
      <c r="AD824" s="476"/>
      <c r="AE824" s="476"/>
      <c r="AF824" s="476"/>
      <c r="AG824" s="476"/>
      <c r="AH824" s="476"/>
      <c r="AI824" s="476"/>
      <c r="AJ824" s="476"/>
    </row>
    <row r="825" spans="1:36" ht="12.75" customHeight="1">
      <c r="A825" s="476"/>
      <c r="B825" s="476"/>
      <c r="C825" s="476"/>
      <c r="D825" s="476"/>
      <c r="E825" s="476"/>
      <c r="F825" s="476"/>
      <c r="G825" s="476"/>
      <c r="H825" s="476"/>
      <c r="I825" s="476"/>
      <c r="J825" s="476"/>
      <c r="K825" s="476"/>
      <c r="L825" s="476"/>
      <c r="M825" s="476"/>
      <c r="N825" s="476"/>
      <c r="O825" s="476"/>
      <c r="P825" s="476"/>
      <c r="Q825" s="476"/>
      <c r="R825" s="476"/>
      <c r="S825" s="476"/>
      <c r="T825" s="476"/>
      <c r="U825" s="476"/>
      <c r="V825" s="476"/>
      <c r="W825" s="476"/>
      <c r="X825" s="476"/>
      <c r="Y825" s="476"/>
      <c r="Z825" s="476"/>
      <c r="AA825" s="476"/>
      <c r="AB825" s="476"/>
      <c r="AC825" s="476"/>
      <c r="AD825" s="476"/>
      <c r="AE825" s="476"/>
      <c r="AF825" s="476"/>
      <c r="AG825" s="476"/>
      <c r="AH825" s="476"/>
      <c r="AI825" s="476"/>
      <c r="AJ825" s="476"/>
    </row>
    <row r="826" spans="1:36" ht="12.75" customHeight="1">
      <c r="A826" s="476"/>
      <c r="B826" s="476"/>
      <c r="C826" s="476"/>
      <c r="D826" s="476"/>
      <c r="E826" s="476"/>
      <c r="F826" s="476"/>
      <c r="G826" s="476"/>
      <c r="H826" s="476"/>
      <c r="I826" s="476"/>
      <c r="J826" s="476"/>
      <c r="K826" s="476"/>
      <c r="L826" s="476"/>
      <c r="M826" s="476"/>
      <c r="N826" s="476"/>
      <c r="O826" s="476"/>
      <c r="P826" s="476"/>
      <c r="Q826" s="476"/>
      <c r="R826" s="476"/>
      <c r="S826" s="476"/>
      <c r="T826" s="476"/>
      <c r="U826" s="476"/>
      <c r="V826" s="476"/>
      <c r="W826" s="476"/>
      <c r="X826" s="476"/>
      <c r="Y826" s="476"/>
      <c r="Z826" s="476"/>
      <c r="AA826" s="476"/>
      <c r="AB826" s="476"/>
      <c r="AC826" s="476"/>
      <c r="AD826" s="476"/>
      <c r="AE826" s="476"/>
      <c r="AF826" s="476"/>
      <c r="AG826" s="476"/>
      <c r="AH826" s="476"/>
      <c r="AI826" s="476"/>
      <c r="AJ826" s="476"/>
    </row>
    <row r="827" spans="1:36" ht="12.75" customHeight="1">
      <c r="A827" s="476"/>
      <c r="B827" s="476"/>
      <c r="C827" s="476"/>
      <c r="D827" s="476"/>
      <c r="E827" s="476"/>
      <c r="F827" s="476"/>
      <c r="G827" s="476"/>
      <c r="H827" s="476"/>
      <c r="I827" s="476"/>
      <c r="J827" s="476"/>
      <c r="K827" s="476"/>
      <c r="L827" s="476"/>
      <c r="M827" s="476"/>
      <c r="N827" s="476"/>
      <c r="O827" s="476"/>
      <c r="P827" s="476"/>
      <c r="Q827" s="476"/>
      <c r="R827" s="476"/>
      <c r="S827" s="476"/>
      <c r="T827" s="476"/>
      <c r="U827" s="476"/>
      <c r="V827" s="476"/>
      <c r="W827" s="476"/>
      <c r="X827" s="476"/>
      <c r="Y827" s="476"/>
      <c r="Z827" s="476"/>
      <c r="AA827" s="476"/>
      <c r="AB827" s="476"/>
      <c r="AC827" s="476"/>
      <c r="AD827" s="476"/>
      <c r="AE827" s="476"/>
      <c r="AF827" s="476"/>
      <c r="AG827" s="476"/>
      <c r="AH827" s="476"/>
      <c r="AI827" s="476"/>
      <c r="AJ827" s="476"/>
    </row>
    <row r="828" spans="1:36" ht="12.75" customHeight="1">
      <c r="A828" s="476"/>
      <c r="B828" s="476"/>
      <c r="C828" s="476"/>
      <c r="D828" s="476"/>
      <c r="E828" s="476"/>
      <c r="F828" s="476"/>
      <c r="G828" s="476"/>
      <c r="H828" s="476"/>
      <c r="I828" s="476"/>
      <c r="J828" s="476"/>
      <c r="K828" s="476"/>
      <c r="L828" s="476"/>
      <c r="M828" s="476"/>
      <c r="N828" s="476"/>
      <c r="O828" s="476"/>
      <c r="P828" s="476"/>
      <c r="Q828" s="476"/>
      <c r="R828" s="476"/>
      <c r="S828" s="476"/>
      <c r="T828" s="476"/>
      <c r="U828" s="476"/>
      <c r="V828" s="476"/>
      <c r="W828" s="476"/>
      <c r="X828" s="476"/>
      <c r="Y828" s="476"/>
      <c r="Z828" s="476"/>
      <c r="AA828" s="476"/>
      <c r="AB828" s="476"/>
      <c r="AC828" s="476"/>
      <c r="AD828" s="476"/>
      <c r="AE828" s="476"/>
      <c r="AF828" s="476"/>
      <c r="AG828" s="476"/>
      <c r="AH828" s="476"/>
      <c r="AI828" s="476"/>
      <c r="AJ828" s="476"/>
    </row>
    <row r="829" spans="1:36" ht="12.75" customHeight="1">
      <c r="A829" s="476"/>
      <c r="B829" s="476"/>
      <c r="C829" s="476"/>
      <c r="D829" s="476"/>
      <c r="E829" s="476"/>
      <c r="F829" s="476"/>
      <c r="G829" s="476"/>
      <c r="H829" s="476"/>
      <c r="I829" s="476"/>
      <c r="J829" s="476"/>
      <c r="K829" s="476"/>
      <c r="L829" s="476"/>
      <c r="M829" s="476"/>
      <c r="N829" s="476"/>
      <c r="O829" s="476"/>
      <c r="P829" s="476"/>
      <c r="Q829" s="476"/>
      <c r="R829" s="476"/>
      <c r="S829" s="476"/>
      <c r="T829" s="476"/>
      <c r="U829" s="476"/>
      <c r="V829" s="476"/>
      <c r="W829" s="476"/>
      <c r="X829" s="476"/>
      <c r="Y829" s="476"/>
      <c r="Z829" s="476"/>
      <c r="AA829" s="476"/>
      <c r="AB829" s="476"/>
      <c r="AC829" s="476"/>
      <c r="AD829" s="476"/>
      <c r="AE829" s="476"/>
      <c r="AF829" s="476"/>
      <c r="AG829" s="476"/>
      <c r="AH829" s="476"/>
      <c r="AI829" s="476"/>
      <c r="AJ829" s="476"/>
    </row>
    <row r="830" spans="1:36" ht="12.75" customHeight="1">
      <c r="A830" s="476"/>
      <c r="B830" s="476"/>
      <c r="C830" s="476"/>
      <c r="D830" s="476"/>
      <c r="E830" s="476"/>
      <c r="F830" s="476"/>
      <c r="G830" s="476"/>
      <c r="H830" s="476"/>
      <c r="I830" s="476"/>
      <c r="J830" s="476"/>
      <c r="K830" s="476"/>
      <c r="L830" s="476"/>
      <c r="M830" s="476"/>
      <c r="N830" s="476"/>
      <c r="O830" s="476"/>
      <c r="P830" s="476"/>
      <c r="Q830" s="476"/>
      <c r="R830" s="476"/>
      <c r="S830" s="476"/>
      <c r="T830" s="476"/>
      <c r="U830" s="476"/>
      <c r="V830" s="476"/>
      <c r="W830" s="476"/>
      <c r="X830" s="476"/>
      <c r="Y830" s="476"/>
      <c r="Z830" s="476"/>
      <c r="AA830" s="476"/>
      <c r="AB830" s="476"/>
      <c r="AC830" s="476"/>
      <c r="AD830" s="476"/>
      <c r="AE830" s="476"/>
      <c r="AF830" s="476"/>
      <c r="AG830" s="476"/>
      <c r="AH830" s="476"/>
      <c r="AI830" s="476"/>
      <c r="AJ830" s="476"/>
    </row>
    <row r="831" spans="1:36" ht="12.75" customHeight="1">
      <c r="A831" s="476"/>
      <c r="B831" s="476"/>
      <c r="C831" s="476"/>
      <c r="D831" s="476"/>
      <c r="E831" s="476"/>
      <c r="F831" s="476"/>
      <c r="G831" s="476"/>
      <c r="H831" s="476"/>
      <c r="I831" s="476"/>
      <c r="J831" s="476"/>
      <c r="K831" s="476"/>
      <c r="L831" s="476"/>
      <c r="M831" s="476"/>
      <c r="N831" s="476"/>
      <c r="O831" s="476"/>
      <c r="P831" s="476"/>
      <c r="Q831" s="476"/>
      <c r="R831" s="476"/>
      <c r="S831" s="476"/>
      <c r="T831" s="476"/>
      <c r="U831" s="476"/>
      <c r="V831" s="476"/>
      <c r="W831" s="476"/>
      <c r="X831" s="476"/>
      <c r="Y831" s="476"/>
      <c r="Z831" s="476"/>
      <c r="AA831" s="476"/>
      <c r="AB831" s="476"/>
      <c r="AC831" s="476"/>
      <c r="AD831" s="476"/>
      <c r="AE831" s="476"/>
      <c r="AF831" s="476"/>
      <c r="AG831" s="476"/>
      <c r="AH831" s="476"/>
      <c r="AI831" s="476"/>
      <c r="AJ831" s="476"/>
    </row>
    <row r="832" spans="1:36" ht="12.75" customHeight="1">
      <c r="A832" s="476"/>
      <c r="B832" s="476"/>
      <c r="C832" s="476"/>
      <c r="D832" s="476"/>
      <c r="E832" s="476"/>
      <c r="F832" s="476"/>
      <c r="G832" s="476"/>
      <c r="H832" s="476"/>
      <c r="I832" s="476"/>
      <c r="J832" s="476"/>
      <c r="K832" s="476"/>
      <c r="L832" s="476"/>
      <c r="M832" s="476"/>
      <c r="N832" s="476"/>
      <c r="O832" s="476"/>
      <c r="P832" s="476"/>
      <c r="Q832" s="476"/>
      <c r="R832" s="476"/>
      <c r="S832" s="476"/>
      <c r="T832" s="476"/>
      <c r="U832" s="476"/>
      <c r="V832" s="476"/>
      <c r="W832" s="476"/>
      <c r="X832" s="476"/>
      <c r="Y832" s="476"/>
      <c r="Z832" s="476"/>
      <c r="AA832" s="476"/>
      <c r="AB832" s="476"/>
      <c r="AC832" s="476"/>
      <c r="AD832" s="476"/>
      <c r="AE832" s="476"/>
      <c r="AF832" s="476"/>
      <c r="AG832" s="476"/>
      <c r="AH832" s="476"/>
      <c r="AI832" s="476"/>
      <c r="AJ832" s="476"/>
    </row>
    <row r="833" spans="1:36" ht="12.75" customHeight="1">
      <c r="A833" s="476"/>
      <c r="B833" s="476"/>
      <c r="C833" s="476"/>
      <c r="D833" s="476"/>
      <c r="E833" s="476"/>
      <c r="F833" s="476"/>
      <c r="G833" s="476"/>
      <c r="H833" s="476"/>
      <c r="I833" s="476"/>
      <c r="J833" s="476"/>
      <c r="K833" s="476"/>
      <c r="L833" s="476"/>
      <c r="M833" s="476"/>
      <c r="N833" s="476"/>
      <c r="O833" s="476"/>
      <c r="P833" s="476"/>
      <c r="Q833" s="476"/>
      <c r="R833" s="476"/>
      <c r="S833" s="476"/>
      <c r="T833" s="476"/>
      <c r="U833" s="476"/>
      <c r="V833" s="476"/>
      <c r="W833" s="476"/>
      <c r="X833" s="476"/>
      <c r="Y833" s="476"/>
      <c r="Z833" s="476"/>
      <c r="AA833" s="476"/>
      <c r="AB833" s="476"/>
      <c r="AC833" s="476"/>
      <c r="AD833" s="476"/>
      <c r="AE833" s="476"/>
      <c r="AF833" s="476"/>
      <c r="AG833" s="476"/>
      <c r="AH833" s="476"/>
      <c r="AI833" s="476"/>
      <c r="AJ833" s="476"/>
    </row>
    <row r="834" spans="1:36" ht="12.75" customHeight="1">
      <c r="A834" s="476"/>
      <c r="B834" s="476"/>
      <c r="C834" s="476"/>
      <c r="D834" s="476"/>
      <c r="E834" s="476"/>
      <c r="F834" s="476"/>
      <c r="G834" s="476"/>
      <c r="H834" s="476"/>
      <c r="I834" s="476"/>
      <c r="J834" s="476"/>
      <c r="K834" s="476"/>
      <c r="L834" s="476"/>
      <c r="M834" s="476"/>
      <c r="N834" s="476"/>
      <c r="O834" s="476"/>
      <c r="P834" s="476"/>
      <c r="Q834" s="476"/>
      <c r="R834" s="476"/>
      <c r="S834" s="476"/>
      <c r="T834" s="476"/>
      <c r="U834" s="476"/>
      <c r="V834" s="476"/>
      <c r="W834" s="476"/>
      <c r="X834" s="476"/>
      <c r="Y834" s="476"/>
      <c r="Z834" s="476"/>
      <c r="AA834" s="476"/>
      <c r="AB834" s="476"/>
      <c r="AC834" s="476"/>
      <c r="AD834" s="476"/>
      <c r="AE834" s="476"/>
      <c r="AF834" s="476"/>
      <c r="AG834" s="476"/>
      <c r="AH834" s="476"/>
      <c r="AI834" s="476"/>
      <c r="AJ834" s="476"/>
    </row>
    <row r="835" spans="1:36" ht="12.75" customHeight="1">
      <c r="A835" s="476"/>
      <c r="B835" s="476"/>
      <c r="C835" s="476"/>
      <c r="D835" s="476"/>
      <c r="E835" s="476"/>
      <c r="F835" s="476"/>
      <c r="G835" s="476"/>
      <c r="H835" s="476"/>
      <c r="I835" s="476"/>
      <c r="J835" s="476"/>
      <c r="K835" s="476"/>
      <c r="L835" s="476"/>
      <c r="M835" s="476"/>
      <c r="N835" s="476"/>
      <c r="O835" s="476"/>
      <c r="P835" s="476"/>
      <c r="Q835" s="476"/>
      <c r="R835" s="476"/>
      <c r="S835" s="476"/>
      <c r="T835" s="476"/>
      <c r="U835" s="476"/>
      <c r="V835" s="476"/>
      <c r="W835" s="476"/>
      <c r="X835" s="476"/>
      <c r="Y835" s="476"/>
      <c r="Z835" s="476"/>
      <c r="AA835" s="476"/>
      <c r="AB835" s="476"/>
      <c r="AC835" s="476"/>
      <c r="AD835" s="476"/>
      <c r="AE835" s="476"/>
      <c r="AF835" s="476"/>
      <c r="AG835" s="476"/>
      <c r="AH835" s="476"/>
      <c r="AI835" s="476"/>
      <c r="AJ835" s="476"/>
    </row>
    <row r="836" spans="1:36" ht="12.75" customHeight="1">
      <c r="A836" s="476"/>
      <c r="B836" s="476"/>
      <c r="C836" s="476"/>
      <c r="D836" s="476"/>
      <c r="E836" s="476"/>
      <c r="F836" s="476"/>
      <c r="G836" s="476"/>
      <c r="H836" s="476"/>
      <c r="I836" s="476"/>
      <c r="J836" s="476"/>
      <c r="K836" s="476"/>
      <c r="L836" s="476"/>
      <c r="M836" s="476"/>
      <c r="N836" s="476"/>
      <c r="O836" s="476"/>
      <c r="P836" s="476"/>
      <c r="Q836" s="476"/>
      <c r="R836" s="476"/>
      <c r="S836" s="476"/>
      <c r="T836" s="476"/>
      <c r="U836" s="476"/>
      <c r="V836" s="476"/>
      <c r="W836" s="476"/>
      <c r="X836" s="476"/>
      <c r="Y836" s="476"/>
      <c r="Z836" s="476"/>
      <c r="AA836" s="476"/>
      <c r="AB836" s="476"/>
      <c r="AC836" s="476"/>
      <c r="AD836" s="476"/>
      <c r="AE836" s="476"/>
      <c r="AF836" s="476"/>
      <c r="AG836" s="476"/>
      <c r="AH836" s="476"/>
      <c r="AI836" s="476"/>
      <c r="AJ836" s="476"/>
    </row>
    <row r="837" spans="1:36" ht="12.75" customHeight="1">
      <c r="A837" s="476"/>
      <c r="B837" s="476"/>
      <c r="C837" s="476"/>
      <c r="D837" s="476"/>
      <c r="E837" s="476"/>
      <c r="F837" s="476"/>
      <c r="G837" s="476"/>
      <c r="H837" s="476"/>
      <c r="I837" s="476"/>
      <c r="J837" s="476"/>
      <c r="K837" s="476"/>
      <c r="L837" s="476"/>
      <c r="M837" s="476"/>
      <c r="N837" s="476"/>
      <c r="O837" s="476"/>
      <c r="P837" s="476"/>
      <c r="Q837" s="476"/>
      <c r="R837" s="476"/>
      <c r="S837" s="476"/>
      <c r="T837" s="476"/>
      <c r="U837" s="476"/>
      <c r="V837" s="476"/>
      <c r="W837" s="476"/>
      <c r="X837" s="476"/>
      <c r="Y837" s="476"/>
      <c r="Z837" s="476"/>
      <c r="AA837" s="476"/>
      <c r="AB837" s="476"/>
      <c r="AC837" s="476"/>
      <c r="AD837" s="476"/>
      <c r="AE837" s="476"/>
      <c r="AF837" s="476"/>
      <c r="AG837" s="476"/>
      <c r="AH837" s="476"/>
      <c r="AI837" s="476"/>
      <c r="AJ837" s="476"/>
    </row>
    <row r="838" spans="1:36" ht="12.75" customHeight="1">
      <c r="A838" s="476"/>
      <c r="B838" s="476"/>
      <c r="C838" s="476"/>
      <c r="D838" s="476"/>
      <c r="E838" s="476"/>
      <c r="F838" s="476"/>
      <c r="G838" s="476"/>
      <c r="H838" s="476"/>
      <c r="I838" s="476"/>
      <c r="J838" s="476"/>
      <c r="K838" s="476"/>
      <c r="L838" s="476"/>
      <c r="M838" s="476"/>
      <c r="N838" s="476"/>
      <c r="O838" s="476"/>
      <c r="P838" s="476"/>
      <c r="Q838" s="476"/>
      <c r="R838" s="476"/>
      <c r="S838" s="476"/>
      <c r="T838" s="476"/>
      <c r="U838" s="476"/>
      <c r="V838" s="476"/>
      <c r="W838" s="476"/>
      <c r="X838" s="476"/>
      <c r="Y838" s="476"/>
      <c r="Z838" s="476"/>
      <c r="AA838" s="476"/>
      <c r="AB838" s="476"/>
      <c r="AC838" s="476"/>
      <c r="AD838" s="476"/>
      <c r="AE838" s="476"/>
      <c r="AF838" s="476"/>
      <c r="AG838" s="476"/>
      <c r="AH838" s="476"/>
      <c r="AI838" s="476"/>
      <c r="AJ838" s="476"/>
    </row>
    <row r="839" spans="1:36" ht="12.75" customHeight="1">
      <c r="A839" s="476"/>
      <c r="B839" s="476"/>
      <c r="C839" s="476"/>
      <c r="D839" s="476"/>
      <c r="E839" s="476"/>
      <c r="F839" s="476"/>
      <c r="G839" s="476"/>
      <c r="H839" s="476"/>
      <c r="I839" s="476"/>
      <c r="J839" s="476"/>
      <c r="K839" s="476"/>
      <c r="L839" s="476"/>
      <c r="M839" s="476"/>
      <c r="N839" s="476"/>
      <c r="O839" s="476"/>
      <c r="P839" s="476"/>
      <c r="Q839" s="476"/>
      <c r="R839" s="476"/>
      <c r="S839" s="476"/>
      <c r="T839" s="476"/>
      <c r="U839" s="476"/>
      <c r="V839" s="476"/>
      <c r="W839" s="476"/>
      <c r="X839" s="476"/>
      <c r="Y839" s="476"/>
      <c r="Z839" s="476"/>
      <c r="AA839" s="476"/>
      <c r="AB839" s="476"/>
      <c r="AC839" s="476"/>
      <c r="AD839" s="476"/>
      <c r="AE839" s="476"/>
      <c r="AF839" s="476"/>
      <c r="AG839" s="476"/>
      <c r="AH839" s="476"/>
      <c r="AI839" s="476"/>
      <c r="AJ839" s="476"/>
    </row>
    <row r="840" spans="1:36" ht="12.75" customHeight="1">
      <c r="A840" s="476"/>
      <c r="B840" s="476"/>
      <c r="C840" s="476"/>
      <c r="D840" s="476"/>
      <c r="E840" s="476"/>
      <c r="F840" s="476"/>
      <c r="G840" s="476"/>
      <c r="H840" s="476"/>
      <c r="I840" s="476"/>
      <c r="J840" s="476"/>
      <c r="K840" s="476"/>
      <c r="L840" s="476"/>
      <c r="M840" s="476"/>
      <c r="N840" s="476"/>
      <c r="O840" s="476"/>
      <c r="P840" s="476"/>
      <c r="Q840" s="476"/>
      <c r="R840" s="476"/>
      <c r="S840" s="476"/>
      <c r="T840" s="476"/>
      <c r="U840" s="476"/>
      <c r="V840" s="476"/>
      <c r="W840" s="476"/>
      <c r="X840" s="476"/>
      <c r="Y840" s="476"/>
      <c r="Z840" s="476"/>
      <c r="AA840" s="476"/>
      <c r="AB840" s="476"/>
      <c r="AC840" s="476"/>
      <c r="AD840" s="476"/>
      <c r="AE840" s="476"/>
      <c r="AF840" s="476"/>
      <c r="AG840" s="476"/>
      <c r="AH840" s="476"/>
      <c r="AI840" s="476"/>
      <c r="AJ840" s="476"/>
    </row>
    <row r="841" spans="1:36" ht="12.75" customHeight="1">
      <c r="A841" s="476"/>
      <c r="B841" s="476"/>
      <c r="C841" s="476"/>
      <c r="D841" s="476"/>
      <c r="E841" s="476"/>
      <c r="F841" s="476"/>
      <c r="G841" s="476"/>
      <c r="H841" s="476"/>
      <c r="I841" s="476"/>
      <c r="J841" s="476"/>
      <c r="K841" s="476"/>
      <c r="L841" s="476"/>
      <c r="M841" s="476"/>
      <c r="N841" s="476"/>
      <c r="O841" s="476"/>
      <c r="P841" s="476"/>
      <c r="Q841" s="476"/>
      <c r="R841" s="476"/>
      <c r="S841" s="476"/>
      <c r="T841" s="476"/>
      <c r="U841" s="476"/>
      <c r="V841" s="476"/>
      <c r="W841" s="476"/>
      <c r="X841" s="476"/>
      <c r="Y841" s="476"/>
      <c r="Z841" s="476"/>
      <c r="AA841" s="476"/>
      <c r="AB841" s="476"/>
      <c r="AC841" s="476"/>
      <c r="AD841" s="476"/>
      <c r="AE841" s="476"/>
      <c r="AF841" s="476"/>
      <c r="AG841" s="476"/>
      <c r="AH841" s="476"/>
      <c r="AI841" s="476"/>
      <c r="AJ841" s="476"/>
    </row>
    <row r="842" spans="1:36" ht="12.75" customHeight="1">
      <c r="A842" s="476"/>
      <c r="B842" s="476"/>
      <c r="C842" s="476"/>
      <c r="D842" s="476"/>
      <c r="E842" s="476"/>
      <c r="F842" s="476"/>
      <c r="G842" s="476"/>
      <c r="H842" s="476"/>
      <c r="I842" s="476"/>
      <c r="J842" s="476"/>
      <c r="K842" s="476"/>
      <c r="L842" s="476"/>
      <c r="M842" s="476"/>
      <c r="N842" s="476"/>
      <c r="O842" s="476"/>
      <c r="P842" s="476"/>
      <c r="Q842" s="476"/>
      <c r="R842" s="476"/>
      <c r="S842" s="476"/>
      <c r="T842" s="476"/>
      <c r="U842" s="476"/>
      <c r="V842" s="476"/>
      <c r="W842" s="476"/>
      <c r="X842" s="476"/>
      <c r="Y842" s="476"/>
      <c r="Z842" s="476"/>
      <c r="AA842" s="476"/>
      <c r="AB842" s="476"/>
      <c r="AC842" s="476"/>
      <c r="AD842" s="476"/>
      <c r="AE842" s="476"/>
      <c r="AF842" s="476"/>
      <c r="AG842" s="476"/>
      <c r="AH842" s="476"/>
      <c r="AI842" s="476"/>
      <c r="AJ842" s="476"/>
    </row>
    <row r="843" spans="1:36" ht="12.75" customHeight="1">
      <c r="A843" s="476"/>
      <c r="B843" s="476"/>
      <c r="C843" s="476"/>
      <c r="D843" s="476"/>
      <c r="E843" s="476"/>
      <c r="F843" s="476"/>
      <c r="G843" s="476"/>
      <c r="H843" s="476"/>
      <c r="I843" s="476"/>
      <c r="J843" s="476"/>
      <c r="K843" s="476"/>
      <c r="L843" s="476"/>
      <c r="M843" s="476"/>
      <c r="N843" s="476"/>
      <c r="O843" s="476"/>
      <c r="P843" s="476"/>
      <c r="Q843" s="476"/>
      <c r="R843" s="476"/>
      <c r="S843" s="476"/>
      <c r="T843" s="476"/>
      <c r="U843" s="476"/>
      <c r="V843" s="476"/>
      <c r="W843" s="476"/>
      <c r="X843" s="476"/>
      <c r="Y843" s="476"/>
      <c r="Z843" s="476"/>
      <c r="AA843" s="476"/>
      <c r="AB843" s="476"/>
      <c r="AC843" s="476"/>
      <c r="AD843" s="476"/>
      <c r="AE843" s="476"/>
      <c r="AF843" s="476"/>
      <c r="AG843" s="476"/>
      <c r="AH843" s="476"/>
      <c r="AI843" s="476"/>
      <c r="AJ843" s="476"/>
    </row>
    <row r="844" spans="1:36" ht="12.75" customHeight="1">
      <c r="A844" s="476"/>
      <c r="B844" s="476"/>
      <c r="C844" s="476"/>
      <c r="D844" s="476"/>
      <c r="E844" s="476"/>
      <c r="F844" s="476"/>
      <c r="G844" s="476"/>
      <c r="H844" s="476"/>
      <c r="I844" s="476"/>
      <c r="J844" s="476"/>
      <c r="K844" s="476"/>
      <c r="L844" s="476"/>
      <c r="M844" s="476"/>
      <c r="N844" s="476"/>
      <c r="O844" s="476"/>
      <c r="P844" s="476"/>
      <c r="Q844" s="476"/>
      <c r="R844" s="476"/>
      <c r="S844" s="476"/>
      <c r="T844" s="476"/>
      <c r="U844" s="476"/>
      <c r="V844" s="476"/>
      <c r="W844" s="476"/>
      <c r="X844" s="476"/>
      <c r="Y844" s="476"/>
      <c r="Z844" s="476"/>
      <c r="AA844" s="476"/>
      <c r="AB844" s="476"/>
      <c r="AC844" s="476"/>
      <c r="AD844" s="476"/>
      <c r="AE844" s="476"/>
      <c r="AF844" s="476"/>
      <c r="AG844" s="476"/>
      <c r="AH844" s="476"/>
      <c r="AI844" s="476"/>
      <c r="AJ844" s="476"/>
    </row>
    <row r="845" spans="1:36" ht="12.75" customHeight="1">
      <c r="A845" s="476"/>
      <c r="B845" s="476"/>
      <c r="C845" s="476"/>
      <c r="D845" s="476"/>
      <c r="E845" s="476"/>
      <c r="F845" s="476"/>
      <c r="G845" s="476"/>
      <c r="H845" s="476"/>
      <c r="I845" s="476"/>
      <c r="J845" s="476"/>
      <c r="K845" s="476"/>
      <c r="L845" s="476"/>
      <c r="M845" s="476"/>
      <c r="N845" s="476"/>
      <c r="O845" s="476"/>
      <c r="P845" s="476"/>
      <c r="Q845" s="476"/>
      <c r="R845" s="476"/>
      <c r="S845" s="476"/>
      <c r="T845" s="476"/>
      <c r="U845" s="476"/>
      <c r="V845" s="476"/>
      <c r="W845" s="476"/>
      <c r="X845" s="476"/>
      <c r="Y845" s="476"/>
      <c r="Z845" s="476"/>
      <c r="AA845" s="476"/>
      <c r="AB845" s="476"/>
      <c r="AC845" s="476"/>
      <c r="AD845" s="476"/>
      <c r="AE845" s="476"/>
      <c r="AF845" s="476"/>
      <c r="AG845" s="476"/>
      <c r="AH845" s="476"/>
      <c r="AI845" s="476"/>
      <c r="AJ845" s="476"/>
    </row>
    <row r="846" spans="1:36" ht="12.75" customHeight="1">
      <c r="A846" s="476"/>
      <c r="B846" s="476"/>
      <c r="C846" s="476"/>
      <c r="D846" s="476"/>
      <c r="E846" s="476"/>
      <c r="F846" s="476"/>
      <c r="G846" s="476"/>
      <c r="H846" s="476"/>
      <c r="I846" s="476"/>
      <c r="J846" s="476"/>
      <c r="K846" s="476"/>
      <c r="L846" s="476"/>
      <c r="M846" s="476"/>
      <c r="N846" s="476"/>
      <c r="O846" s="476"/>
      <c r="P846" s="476"/>
      <c r="Q846" s="476"/>
      <c r="R846" s="476"/>
      <c r="S846" s="476"/>
      <c r="T846" s="476"/>
      <c r="U846" s="476"/>
      <c r="V846" s="476"/>
      <c r="W846" s="476"/>
      <c r="X846" s="476"/>
      <c r="Y846" s="476"/>
      <c r="Z846" s="476"/>
      <c r="AA846" s="476"/>
      <c r="AB846" s="476"/>
      <c r="AC846" s="476"/>
      <c r="AD846" s="476"/>
      <c r="AE846" s="476"/>
      <c r="AF846" s="476"/>
      <c r="AG846" s="476"/>
      <c r="AH846" s="476"/>
      <c r="AI846" s="476"/>
      <c r="AJ846" s="476"/>
    </row>
    <row r="847" spans="1:36" ht="12.75" customHeight="1">
      <c r="A847" s="476"/>
      <c r="B847" s="476"/>
      <c r="C847" s="476"/>
      <c r="D847" s="476"/>
      <c r="E847" s="476"/>
      <c r="F847" s="476"/>
      <c r="G847" s="476"/>
      <c r="H847" s="476"/>
      <c r="I847" s="476"/>
      <c r="J847" s="476"/>
      <c r="K847" s="476"/>
      <c r="L847" s="476"/>
      <c r="M847" s="476"/>
      <c r="N847" s="476"/>
      <c r="O847" s="476"/>
      <c r="P847" s="476"/>
      <c r="Q847" s="476"/>
      <c r="R847" s="476"/>
      <c r="S847" s="476"/>
      <c r="T847" s="476"/>
      <c r="U847" s="476"/>
      <c r="V847" s="476"/>
      <c r="W847" s="476"/>
      <c r="X847" s="476"/>
      <c r="Y847" s="476"/>
      <c r="Z847" s="476"/>
      <c r="AA847" s="476"/>
      <c r="AB847" s="476"/>
      <c r="AC847" s="476"/>
      <c r="AD847" s="476"/>
      <c r="AE847" s="476"/>
      <c r="AF847" s="476"/>
      <c r="AG847" s="476"/>
      <c r="AH847" s="476"/>
      <c r="AI847" s="476"/>
      <c r="AJ847" s="476"/>
    </row>
    <row r="848" spans="1:36" ht="12.75" customHeight="1">
      <c r="A848" s="476"/>
      <c r="B848" s="476"/>
      <c r="C848" s="476"/>
      <c r="D848" s="476"/>
      <c r="E848" s="476"/>
      <c r="F848" s="476"/>
      <c r="G848" s="476"/>
      <c r="H848" s="476"/>
      <c r="I848" s="476"/>
      <c r="J848" s="476"/>
      <c r="K848" s="476"/>
      <c r="L848" s="476"/>
      <c r="M848" s="476"/>
      <c r="N848" s="476"/>
      <c r="O848" s="476"/>
      <c r="P848" s="476"/>
      <c r="Q848" s="476"/>
      <c r="R848" s="476"/>
      <c r="S848" s="476"/>
      <c r="T848" s="476"/>
      <c r="U848" s="476"/>
      <c r="V848" s="476"/>
      <c r="W848" s="476"/>
      <c r="X848" s="476"/>
      <c r="Y848" s="476"/>
      <c r="Z848" s="476"/>
      <c r="AA848" s="476"/>
      <c r="AB848" s="476"/>
      <c r="AC848" s="476"/>
      <c r="AD848" s="476"/>
      <c r="AE848" s="476"/>
      <c r="AF848" s="476"/>
      <c r="AG848" s="476"/>
      <c r="AH848" s="476"/>
      <c r="AI848" s="476"/>
      <c r="AJ848" s="476"/>
    </row>
    <row r="849" spans="1:36" ht="12.75" customHeight="1">
      <c r="A849" s="476"/>
      <c r="B849" s="476"/>
      <c r="C849" s="476"/>
      <c r="D849" s="476"/>
      <c r="E849" s="476"/>
      <c r="F849" s="476"/>
      <c r="G849" s="476"/>
      <c r="H849" s="476"/>
      <c r="I849" s="476"/>
      <c r="J849" s="476"/>
      <c r="K849" s="476"/>
      <c r="L849" s="476"/>
      <c r="M849" s="476"/>
      <c r="N849" s="476"/>
      <c r="O849" s="476"/>
      <c r="P849" s="476"/>
      <c r="Q849" s="476"/>
      <c r="R849" s="476"/>
      <c r="S849" s="476"/>
      <c r="T849" s="476"/>
      <c r="U849" s="476"/>
      <c r="V849" s="476"/>
      <c r="W849" s="476"/>
      <c r="X849" s="476"/>
      <c r="Y849" s="476"/>
      <c r="Z849" s="476"/>
      <c r="AA849" s="476"/>
      <c r="AB849" s="476"/>
      <c r="AC849" s="476"/>
      <c r="AD849" s="476"/>
      <c r="AE849" s="476"/>
      <c r="AF849" s="476"/>
      <c r="AG849" s="476"/>
      <c r="AH849" s="476"/>
      <c r="AI849" s="476"/>
      <c r="AJ849" s="476"/>
    </row>
    <row r="850" spans="1:36" ht="12.75" customHeight="1">
      <c r="A850" s="476"/>
      <c r="B850" s="476"/>
      <c r="C850" s="476"/>
      <c r="D850" s="476"/>
      <c r="E850" s="476"/>
      <c r="F850" s="476"/>
      <c r="G850" s="476"/>
      <c r="H850" s="476"/>
      <c r="I850" s="476"/>
      <c r="J850" s="476"/>
      <c r="K850" s="476"/>
      <c r="L850" s="476"/>
      <c r="M850" s="476"/>
      <c r="N850" s="476"/>
      <c r="O850" s="476"/>
      <c r="P850" s="476"/>
      <c r="Q850" s="476"/>
      <c r="R850" s="476"/>
      <c r="S850" s="476"/>
      <c r="T850" s="476"/>
      <c r="U850" s="476"/>
      <c r="V850" s="476"/>
      <c r="W850" s="476"/>
      <c r="X850" s="476"/>
      <c r="Y850" s="476"/>
      <c r="Z850" s="476"/>
      <c r="AA850" s="476"/>
      <c r="AB850" s="476"/>
      <c r="AC850" s="476"/>
      <c r="AD850" s="476"/>
      <c r="AE850" s="476"/>
      <c r="AF850" s="476"/>
      <c r="AG850" s="476"/>
      <c r="AH850" s="476"/>
      <c r="AI850" s="476"/>
      <c r="AJ850" s="476"/>
    </row>
    <row r="851" spans="1:36" ht="12.75" customHeight="1">
      <c r="A851" s="476"/>
      <c r="B851" s="476"/>
      <c r="C851" s="476"/>
      <c r="D851" s="476"/>
      <c r="E851" s="476"/>
      <c r="F851" s="476"/>
      <c r="G851" s="476"/>
      <c r="H851" s="476"/>
      <c r="I851" s="476"/>
      <c r="J851" s="476"/>
      <c r="K851" s="476"/>
      <c r="L851" s="476"/>
      <c r="M851" s="476"/>
      <c r="N851" s="476"/>
      <c r="O851" s="476"/>
      <c r="P851" s="476"/>
      <c r="Q851" s="476"/>
      <c r="R851" s="476"/>
      <c r="S851" s="476"/>
      <c r="T851" s="476"/>
      <c r="U851" s="476"/>
      <c r="V851" s="476"/>
      <c r="W851" s="476"/>
      <c r="X851" s="476"/>
      <c r="Y851" s="476"/>
      <c r="Z851" s="476"/>
      <c r="AA851" s="476"/>
      <c r="AB851" s="476"/>
      <c r="AC851" s="476"/>
      <c r="AD851" s="476"/>
      <c r="AE851" s="476"/>
      <c r="AF851" s="476"/>
      <c r="AG851" s="476"/>
      <c r="AH851" s="476"/>
      <c r="AI851" s="476"/>
      <c r="AJ851" s="476"/>
    </row>
    <row r="852" spans="1:36" ht="12.75" customHeight="1">
      <c r="A852" s="476"/>
      <c r="B852" s="476"/>
      <c r="C852" s="476"/>
      <c r="D852" s="476"/>
      <c r="E852" s="476"/>
      <c r="F852" s="476"/>
      <c r="G852" s="476"/>
      <c r="H852" s="476"/>
      <c r="I852" s="476"/>
      <c r="J852" s="476"/>
      <c r="K852" s="476"/>
      <c r="L852" s="476"/>
      <c r="M852" s="476"/>
      <c r="N852" s="476"/>
      <c r="O852" s="476"/>
      <c r="P852" s="476"/>
      <c r="Q852" s="476"/>
      <c r="R852" s="476"/>
      <c r="S852" s="476"/>
      <c r="T852" s="476"/>
      <c r="U852" s="476"/>
      <c r="V852" s="476"/>
      <c r="W852" s="476"/>
      <c r="X852" s="476"/>
      <c r="Y852" s="476"/>
      <c r="Z852" s="476"/>
      <c r="AA852" s="476"/>
      <c r="AB852" s="476"/>
      <c r="AC852" s="476"/>
      <c r="AD852" s="476"/>
      <c r="AE852" s="476"/>
      <c r="AF852" s="476"/>
      <c r="AG852" s="476"/>
      <c r="AH852" s="476"/>
      <c r="AI852" s="476"/>
      <c r="AJ852" s="476"/>
    </row>
    <row r="853" spans="1:36" ht="12.75" customHeight="1">
      <c r="A853" s="476"/>
      <c r="B853" s="476"/>
      <c r="C853" s="476"/>
      <c r="D853" s="476"/>
      <c r="E853" s="476"/>
      <c r="F853" s="476"/>
      <c r="G853" s="476"/>
      <c r="H853" s="476"/>
      <c r="I853" s="476"/>
      <c r="J853" s="476"/>
      <c r="K853" s="476"/>
      <c r="L853" s="476"/>
      <c r="M853" s="476"/>
      <c r="N853" s="476"/>
      <c r="O853" s="476"/>
      <c r="P853" s="476"/>
      <c r="Q853" s="476"/>
      <c r="R853" s="476"/>
      <c r="S853" s="476"/>
      <c r="T853" s="476"/>
      <c r="U853" s="476"/>
      <c r="V853" s="476"/>
      <c r="W853" s="476"/>
      <c r="X853" s="476"/>
      <c r="Y853" s="476"/>
      <c r="Z853" s="476"/>
      <c r="AA853" s="476"/>
      <c r="AB853" s="476"/>
      <c r="AC853" s="476"/>
      <c r="AD853" s="476"/>
      <c r="AE853" s="476"/>
      <c r="AF853" s="476"/>
      <c r="AG853" s="476"/>
      <c r="AH853" s="476"/>
      <c r="AI853" s="476"/>
      <c r="AJ853" s="476"/>
    </row>
    <row r="854" spans="1:36" ht="12.75" customHeight="1">
      <c r="A854" s="476"/>
      <c r="B854" s="476"/>
      <c r="C854" s="476"/>
      <c r="D854" s="476"/>
      <c r="E854" s="476"/>
      <c r="F854" s="476"/>
      <c r="G854" s="476"/>
      <c r="H854" s="476"/>
      <c r="I854" s="476"/>
      <c r="J854" s="476"/>
      <c r="K854" s="476"/>
      <c r="L854" s="476"/>
      <c r="M854" s="476"/>
      <c r="N854" s="476"/>
      <c r="O854" s="476"/>
      <c r="P854" s="476"/>
      <c r="Q854" s="476"/>
      <c r="R854" s="476"/>
      <c r="S854" s="476"/>
      <c r="T854" s="476"/>
      <c r="U854" s="476"/>
      <c r="V854" s="476"/>
      <c r="W854" s="476"/>
      <c r="X854" s="476"/>
      <c r="Y854" s="476"/>
      <c r="Z854" s="476"/>
      <c r="AA854" s="476"/>
      <c r="AB854" s="476"/>
      <c r="AC854" s="476"/>
      <c r="AD854" s="476"/>
      <c r="AE854" s="476"/>
      <c r="AF854" s="476"/>
      <c r="AG854" s="476"/>
      <c r="AH854" s="476"/>
      <c r="AI854" s="476"/>
      <c r="AJ854" s="476"/>
    </row>
    <row r="855" spans="1:36" ht="12.75" customHeight="1">
      <c r="A855" s="476"/>
      <c r="B855" s="476"/>
      <c r="C855" s="476"/>
      <c r="D855" s="476"/>
      <c r="E855" s="476"/>
      <c r="F855" s="476"/>
      <c r="G855" s="476"/>
      <c r="H855" s="476"/>
      <c r="I855" s="476"/>
      <c r="J855" s="476"/>
      <c r="K855" s="476"/>
      <c r="L855" s="476"/>
      <c r="M855" s="476"/>
      <c r="N855" s="476"/>
      <c r="O855" s="476"/>
      <c r="P855" s="476"/>
      <c r="Q855" s="476"/>
      <c r="R855" s="476"/>
      <c r="S855" s="476"/>
      <c r="T855" s="476"/>
      <c r="U855" s="476"/>
      <c r="V855" s="476"/>
      <c r="W855" s="476"/>
      <c r="X855" s="476"/>
      <c r="Y855" s="476"/>
      <c r="Z855" s="476"/>
      <c r="AA855" s="476"/>
      <c r="AB855" s="476"/>
      <c r="AC855" s="476"/>
      <c r="AD855" s="476"/>
      <c r="AE855" s="476"/>
      <c r="AF855" s="476"/>
      <c r="AG855" s="476"/>
      <c r="AH855" s="476"/>
      <c r="AI855" s="476"/>
      <c r="AJ855" s="476"/>
    </row>
    <row r="856" spans="1:36" ht="12.75" customHeight="1">
      <c r="A856" s="476"/>
      <c r="B856" s="476"/>
      <c r="C856" s="476"/>
      <c r="D856" s="476"/>
      <c r="E856" s="476"/>
      <c r="F856" s="476"/>
      <c r="G856" s="476"/>
      <c r="H856" s="476"/>
      <c r="I856" s="476"/>
      <c r="J856" s="476"/>
      <c r="K856" s="476"/>
      <c r="L856" s="476"/>
      <c r="M856" s="476"/>
      <c r="N856" s="476"/>
      <c r="O856" s="476"/>
      <c r="P856" s="476"/>
      <c r="Q856" s="476"/>
      <c r="R856" s="476"/>
      <c r="S856" s="476"/>
      <c r="T856" s="476"/>
      <c r="U856" s="476"/>
      <c r="V856" s="476"/>
      <c r="W856" s="476"/>
      <c r="X856" s="476"/>
      <c r="Y856" s="476"/>
      <c r="Z856" s="476"/>
      <c r="AA856" s="476"/>
      <c r="AB856" s="476"/>
      <c r="AC856" s="476"/>
      <c r="AD856" s="476"/>
      <c r="AE856" s="476"/>
      <c r="AF856" s="476"/>
      <c r="AG856" s="476"/>
      <c r="AH856" s="476"/>
      <c r="AI856" s="476"/>
      <c r="AJ856" s="476"/>
    </row>
    <row r="857" spans="1:36" ht="12.75" customHeight="1">
      <c r="A857" s="476"/>
      <c r="B857" s="476"/>
      <c r="C857" s="476"/>
      <c r="D857" s="476"/>
      <c r="E857" s="476"/>
      <c r="F857" s="476"/>
      <c r="G857" s="476"/>
      <c r="H857" s="476"/>
      <c r="I857" s="476"/>
      <c r="J857" s="476"/>
      <c r="K857" s="476"/>
      <c r="L857" s="476"/>
      <c r="M857" s="476"/>
      <c r="N857" s="476"/>
      <c r="O857" s="476"/>
      <c r="P857" s="476"/>
      <c r="Q857" s="476"/>
      <c r="R857" s="476"/>
      <c r="S857" s="476"/>
      <c r="T857" s="476"/>
      <c r="U857" s="476"/>
      <c r="V857" s="476"/>
      <c r="W857" s="476"/>
      <c r="X857" s="476"/>
      <c r="Y857" s="476"/>
      <c r="Z857" s="476"/>
      <c r="AA857" s="476"/>
      <c r="AB857" s="476"/>
      <c r="AC857" s="476"/>
      <c r="AD857" s="476"/>
      <c r="AE857" s="476"/>
      <c r="AF857" s="476"/>
      <c r="AG857" s="476"/>
      <c r="AH857" s="476"/>
      <c r="AI857" s="476"/>
      <c r="AJ857" s="476"/>
    </row>
    <row r="858" spans="1:36" ht="12.75" customHeight="1">
      <c r="A858" s="476"/>
      <c r="B858" s="476"/>
      <c r="C858" s="476"/>
      <c r="D858" s="476"/>
      <c r="E858" s="476"/>
      <c r="F858" s="476"/>
      <c r="G858" s="476"/>
      <c r="H858" s="476"/>
      <c r="I858" s="476"/>
      <c r="J858" s="476"/>
      <c r="K858" s="476"/>
      <c r="L858" s="476"/>
      <c r="M858" s="476"/>
      <c r="N858" s="476"/>
      <c r="O858" s="476"/>
      <c r="P858" s="476"/>
      <c r="Q858" s="476"/>
      <c r="R858" s="476"/>
      <c r="S858" s="476"/>
      <c r="T858" s="476"/>
      <c r="U858" s="476"/>
      <c r="V858" s="476"/>
      <c r="W858" s="476"/>
      <c r="X858" s="476"/>
      <c r="Y858" s="476"/>
      <c r="Z858" s="476"/>
      <c r="AA858" s="476"/>
      <c r="AB858" s="476"/>
      <c r="AC858" s="476"/>
      <c r="AD858" s="476"/>
      <c r="AE858" s="476"/>
      <c r="AF858" s="476"/>
      <c r="AG858" s="476"/>
      <c r="AH858" s="476"/>
      <c r="AI858" s="476"/>
      <c r="AJ858" s="476"/>
    </row>
    <row r="859" spans="1:36" ht="12.75" customHeight="1">
      <c r="A859" s="476"/>
      <c r="B859" s="476"/>
      <c r="C859" s="476"/>
      <c r="D859" s="476"/>
      <c r="E859" s="476"/>
      <c r="F859" s="476"/>
      <c r="G859" s="476"/>
      <c r="H859" s="476"/>
      <c r="I859" s="476"/>
      <c r="J859" s="476"/>
      <c r="K859" s="476"/>
      <c r="L859" s="476"/>
      <c r="M859" s="476"/>
      <c r="N859" s="476"/>
      <c r="O859" s="476"/>
      <c r="P859" s="476"/>
      <c r="Q859" s="476"/>
      <c r="R859" s="476"/>
      <c r="S859" s="476"/>
      <c r="T859" s="476"/>
      <c r="U859" s="476"/>
      <c r="V859" s="476"/>
      <c r="W859" s="476"/>
      <c r="X859" s="476"/>
      <c r="Y859" s="476"/>
      <c r="Z859" s="476"/>
      <c r="AA859" s="476"/>
      <c r="AB859" s="476"/>
      <c r="AC859" s="476"/>
      <c r="AD859" s="476"/>
      <c r="AE859" s="476"/>
      <c r="AF859" s="476"/>
      <c r="AG859" s="476"/>
      <c r="AH859" s="476"/>
      <c r="AI859" s="476"/>
      <c r="AJ859" s="476"/>
    </row>
    <row r="860" spans="1:36" ht="12.75" customHeight="1">
      <c r="A860" s="476"/>
      <c r="B860" s="476"/>
      <c r="C860" s="476"/>
      <c r="D860" s="476"/>
      <c r="E860" s="476"/>
      <c r="F860" s="476"/>
      <c r="G860" s="476"/>
      <c r="H860" s="476"/>
      <c r="I860" s="476"/>
      <c r="J860" s="476"/>
      <c r="K860" s="476"/>
      <c r="L860" s="476"/>
      <c r="M860" s="476"/>
      <c r="N860" s="476"/>
      <c r="O860" s="476"/>
      <c r="P860" s="476"/>
      <c r="Q860" s="476"/>
      <c r="R860" s="476"/>
      <c r="S860" s="476"/>
      <c r="T860" s="476"/>
      <c r="U860" s="476"/>
      <c r="V860" s="476"/>
      <c r="W860" s="476"/>
      <c r="X860" s="476"/>
      <c r="Y860" s="476"/>
      <c r="Z860" s="476"/>
      <c r="AA860" s="476"/>
      <c r="AB860" s="476"/>
      <c r="AC860" s="476"/>
      <c r="AD860" s="476"/>
      <c r="AE860" s="476"/>
      <c r="AF860" s="476"/>
      <c r="AG860" s="476"/>
      <c r="AH860" s="476"/>
      <c r="AI860" s="476"/>
      <c r="AJ860" s="476"/>
    </row>
    <row r="861" spans="1:36" ht="12.75" customHeight="1">
      <c r="A861" s="476"/>
      <c r="B861" s="476"/>
      <c r="C861" s="476"/>
      <c r="D861" s="476"/>
      <c r="E861" s="476"/>
      <c r="F861" s="476"/>
      <c r="G861" s="476"/>
      <c r="H861" s="476"/>
      <c r="I861" s="476"/>
      <c r="J861" s="476"/>
      <c r="K861" s="476"/>
      <c r="L861" s="476"/>
      <c r="M861" s="476"/>
      <c r="N861" s="476"/>
      <c r="O861" s="476"/>
      <c r="P861" s="476"/>
      <c r="Q861" s="476"/>
      <c r="R861" s="476"/>
      <c r="S861" s="476"/>
      <c r="T861" s="476"/>
      <c r="U861" s="476"/>
      <c r="V861" s="476"/>
      <c r="W861" s="476"/>
      <c r="X861" s="476"/>
      <c r="Y861" s="476"/>
      <c r="Z861" s="476"/>
      <c r="AA861" s="476"/>
      <c r="AB861" s="476"/>
      <c r="AC861" s="476"/>
      <c r="AD861" s="476"/>
      <c r="AE861" s="476"/>
      <c r="AF861" s="476"/>
      <c r="AG861" s="476"/>
      <c r="AH861" s="476"/>
      <c r="AI861" s="476"/>
      <c r="AJ861" s="476"/>
    </row>
    <row r="862" spans="1:36" ht="12.75" customHeight="1">
      <c r="A862" s="476"/>
      <c r="B862" s="476"/>
      <c r="C862" s="476"/>
      <c r="D862" s="476"/>
      <c r="E862" s="476"/>
      <c r="F862" s="476"/>
      <c r="G862" s="476"/>
      <c r="H862" s="476"/>
      <c r="I862" s="476"/>
      <c r="J862" s="476"/>
      <c r="K862" s="476"/>
      <c r="L862" s="476"/>
      <c r="M862" s="476"/>
      <c r="N862" s="476"/>
      <c r="O862" s="476"/>
      <c r="P862" s="476"/>
      <c r="Q862" s="476"/>
      <c r="R862" s="476"/>
      <c r="S862" s="476"/>
      <c r="T862" s="476"/>
      <c r="U862" s="476"/>
      <c r="V862" s="476"/>
      <c r="W862" s="476"/>
      <c r="X862" s="476"/>
      <c r="Y862" s="476"/>
      <c r="Z862" s="476"/>
      <c r="AA862" s="476"/>
      <c r="AB862" s="476"/>
      <c r="AC862" s="476"/>
      <c r="AD862" s="476"/>
      <c r="AE862" s="476"/>
      <c r="AF862" s="476"/>
      <c r="AG862" s="476"/>
      <c r="AH862" s="476"/>
      <c r="AI862" s="476"/>
      <c r="AJ862" s="476"/>
    </row>
    <row r="863" spans="1:36" ht="12.75" customHeight="1">
      <c r="A863" s="476"/>
      <c r="B863" s="476"/>
      <c r="C863" s="476"/>
      <c r="D863" s="476"/>
      <c r="E863" s="476"/>
      <c r="F863" s="476"/>
      <c r="G863" s="476"/>
      <c r="H863" s="476"/>
      <c r="I863" s="476"/>
      <c r="J863" s="476"/>
      <c r="K863" s="476"/>
      <c r="L863" s="476"/>
      <c r="M863" s="476"/>
      <c r="N863" s="476"/>
      <c r="O863" s="476"/>
      <c r="P863" s="476"/>
      <c r="Q863" s="476"/>
      <c r="R863" s="476"/>
      <c r="S863" s="476"/>
      <c r="T863" s="476"/>
      <c r="U863" s="476"/>
      <c r="V863" s="476"/>
      <c r="W863" s="476"/>
      <c r="X863" s="476"/>
      <c r="Y863" s="476"/>
      <c r="Z863" s="476"/>
      <c r="AA863" s="476"/>
      <c r="AB863" s="476"/>
      <c r="AC863" s="476"/>
      <c r="AD863" s="476"/>
      <c r="AE863" s="476"/>
      <c r="AF863" s="476"/>
      <c r="AG863" s="476"/>
      <c r="AH863" s="476"/>
      <c r="AI863" s="476"/>
      <c r="AJ863" s="476"/>
    </row>
    <row r="864" spans="1:36" ht="12.75" customHeight="1">
      <c r="A864" s="476"/>
      <c r="B864" s="476"/>
      <c r="C864" s="476"/>
      <c r="D864" s="476"/>
      <c r="E864" s="476"/>
      <c r="F864" s="476"/>
      <c r="G864" s="476"/>
      <c r="H864" s="476"/>
      <c r="I864" s="476"/>
      <c r="J864" s="476"/>
      <c r="K864" s="476"/>
      <c r="L864" s="476"/>
      <c r="M864" s="476"/>
      <c r="N864" s="476"/>
      <c r="O864" s="476"/>
      <c r="P864" s="476"/>
      <c r="Q864" s="476"/>
      <c r="R864" s="476"/>
      <c r="S864" s="476"/>
      <c r="T864" s="476"/>
      <c r="U864" s="476"/>
      <c r="V864" s="476"/>
      <c r="W864" s="476"/>
      <c r="X864" s="476"/>
      <c r="Y864" s="476"/>
      <c r="Z864" s="476"/>
      <c r="AA864" s="476"/>
      <c r="AB864" s="476"/>
      <c r="AC864" s="476"/>
      <c r="AD864" s="476"/>
      <c r="AE864" s="476"/>
      <c r="AF864" s="476"/>
      <c r="AG864" s="476"/>
      <c r="AH864" s="476"/>
      <c r="AI864" s="476"/>
      <c r="AJ864" s="476"/>
    </row>
    <row r="865" spans="1:36" ht="12.75" customHeight="1">
      <c r="A865" s="476"/>
      <c r="B865" s="476"/>
      <c r="C865" s="476"/>
      <c r="D865" s="476"/>
      <c r="E865" s="476"/>
      <c r="F865" s="476"/>
      <c r="G865" s="476"/>
      <c r="H865" s="476"/>
      <c r="I865" s="476"/>
      <c r="J865" s="476"/>
      <c r="K865" s="476"/>
      <c r="L865" s="476"/>
      <c r="M865" s="476"/>
      <c r="N865" s="476"/>
      <c r="O865" s="476"/>
      <c r="P865" s="476"/>
      <c r="Q865" s="476"/>
      <c r="R865" s="476"/>
      <c r="S865" s="476"/>
      <c r="T865" s="476"/>
      <c r="U865" s="476"/>
      <c r="V865" s="476"/>
      <c r="W865" s="476"/>
      <c r="X865" s="476"/>
      <c r="Y865" s="476"/>
      <c r="Z865" s="476"/>
      <c r="AA865" s="476"/>
      <c r="AB865" s="476"/>
      <c r="AC865" s="476"/>
      <c r="AD865" s="476"/>
      <c r="AE865" s="476"/>
      <c r="AF865" s="476"/>
      <c r="AG865" s="476"/>
      <c r="AH865" s="476"/>
      <c r="AI865" s="476"/>
      <c r="AJ865" s="476"/>
    </row>
    <row r="866" spans="1:36" ht="12.75" customHeight="1">
      <c r="A866" s="476"/>
      <c r="B866" s="476"/>
      <c r="C866" s="476"/>
      <c r="D866" s="476"/>
      <c r="E866" s="476"/>
      <c r="F866" s="476"/>
      <c r="G866" s="476"/>
      <c r="H866" s="476"/>
      <c r="I866" s="476"/>
      <c r="J866" s="476"/>
      <c r="K866" s="476"/>
      <c r="L866" s="476"/>
      <c r="M866" s="476"/>
      <c r="N866" s="476"/>
      <c r="O866" s="476"/>
      <c r="P866" s="476"/>
      <c r="Q866" s="476"/>
      <c r="R866" s="476"/>
      <c r="S866" s="476"/>
      <c r="T866" s="476"/>
      <c r="U866" s="476"/>
      <c r="V866" s="476"/>
      <c r="W866" s="476"/>
      <c r="X866" s="476"/>
      <c r="Y866" s="476"/>
      <c r="Z866" s="476"/>
      <c r="AA866" s="476"/>
      <c r="AB866" s="476"/>
      <c r="AC866" s="476"/>
      <c r="AD866" s="476"/>
      <c r="AE866" s="476"/>
      <c r="AF866" s="476"/>
      <c r="AG866" s="476"/>
      <c r="AH866" s="476"/>
      <c r="AI866" s="476"/>
      <c r="AJ866" s="476"/>
    </row>
    <row r="867" spans="1:36" ht="12.75" customHeight="1">
      <c r="A867" s="476"/>
      <c r="B867" s="476"/>
      <c r="C867" s="476"/>
      <c r="D867" s="476"/>
      <c r="E867" s="476"/>
      <c r="F867" s="476"/>
      <c r="G867" s="476"/>
      <c r="H867" s="476"/>
      <c r="I867" s="476"/>
      <c r="J867" s="476"/>
      <c r="K867" s="476"/>
      <c r="L867" s="476"/>
      <c r="M867" s="476"/>
      <c r="N867" s="476"/>
      <c r="O867" s="476"/>
      <c r="P867" s="476"/>
      <c r="Q867" s="476"/>
      <c r="R867" s="476"/>
      <c r="S867" s="476"/>
      <c r="T867" s="476"/>
      <c r="U867" s="476"/>
      <c r="V867" s="476"/>
      <c r="W867" s="476"/>
      <c r="X867" s="476"/>
      <c r="Y867" s="476"/>
      <c r="Z867" s="476"/>
      <c r="AA867" s="476"/>
      <c r="AB867" s="476"/>
      <c r="AC867" s="476"/>
      <c r="AD867" s="476"/>
      <c r="AE867" s="476"/>
      <c r="AF867" s="476"/>
      <c r="AG867" s="476"/>
      <c r="AH867" s="476"/>
      <c r="AI867" s="476"/>
      <c r="AJ867" s="476"/>
    </row>
    <row r="868" spans="1:36" ht="12.75" customHeight="1">
      <c r="A868" s="476"/>
      <c r="B868" s="476"/>
      <c r="C868" s="476"/>
      <c r="D868" s="476"/>
      <c r="E868" s="476"/>
      <c r="F868" s="476"/>
      <c r="G868" s="476"/>
      <c r="H868" s="476"/>
      <c r="I868" s="476"/>
      <c r="J868" s="476"/>
      <c r="K868" s="476"/>
      <c r="L868" s="476"/>
      <c r="M868" s="476"/>
      <c r="N868" s="476"/>
      <c r="O868" s="476"/>
      <c r="P868" s="476"/>
      <c r="Q868" s="476"/>
      <c r="R868" s="476"/>
      <c r="S868" s="476"/>
      <c r="T868" s="476"/>
      <c r="U868" s="476"/>
      <c r="V868" s="476"/>
      <c r="W868" s="476"/>
      <c r="X868" s="476"/>
      <c r="Y868" s="476"/>
      <c r="Z868" s="476"/>
      <c r="AA868" s="476"/>
      <c r="AB868" s="476"/>
      <c r="AC868" s="476"/>
      <c r="AD868" s="476"/>
      <c r="AE868" s="476"/>
      <c r="AF868" s="476"/>
      <c r="AG868" s="476"/>
      <c r="AH868" s="476"/>
      <c r="AI868" s="476"/>
      <c r="AJ868" s="476"/>
    </row>
    <row r="869" spans="1:36" ht="12.75" customHeight="1">
      <c r="A869" s="476"/>
      <c r="B869" s="476"/>
      <c r="C869" s="476"/>
      <c r="D869" s="476"/>
      <c r="E869" s="476"/>
      <c r="F869" s="476"/>
      <c r="G869" s="476"/>
      <c r="H869" s="476"/>
      <c r="I869" s="476"/>
      <c r="J869" s="476"/>
      <c r="K869" s="476"/>
      <c r="L869" s="476"/>
      <c r="M869" s="476"/>
      <c r="N869" s="476"/>
      <c r="O869" s="476"/>
      <c r="P869" s="476"/>
      <c r="Q869" s="476"/>
      <c r="R869" s="476"/>
      <c r="S869" s="476"/>
      <c r="T869" s="476"/>
      <c r="U869" s="476"/>
      <c r="V869" s="476"/>
      <c r="W869" s="476"/>
      <c r="X869" s="476"/>
      <c r="Y869" s="476"/>
      <c r="Z869" s="476"/>
      <c r="AA869" s="476"/>
      <c r="AB869" s="476"/>
      <c r="AC869" s="476"/>
      <c r="AD869" s="476"/>
      <c r="AE869" s="476"/>
      <c r="AF869" s="476"/>
      <c r="AG869" s="476"/>
      <c r="AH869" s="476"/>
      <c r="AI869" s="476"/>
      <c r="AJ869" s="476"/>
    </row>
    <row r="870" spans="1:36" ht="12.75" customHeight="1">
      <c r="A870" s="476"/>
      <c r="B870" s="476"/>
      <c r="C870" s="476"/>
      <c r="D870" s="476"/>
      <c r="E870" s="476"/>
      <c r="F870" s="476"/>
      <c r="G870" s="476"/>
      <c r="H870" s="476"/>
      <c r="I870" s="476"/>
      <c r="J870" s="476"/>
      <c r="K870" s="476"/>
      <c r="L870" s="476"/>
      <c r="M870" s="476"/>
      <c r="N870" s="476"/>
      <c r="O870" s="476"/>
      <c r="P870" s="476"/>
      <c r="Q870" s="476"/>
      <c r="R870" s="476"/>
      <c r="S870" s="476"/>
      <c r="T870" s="476"/>
      <c r="U870" s="476"/>
      <c r="V870" s="476"/>
      <c r="W870" s="476"/>
      <c r="X870" s="476"/>
      <c r="Y870" s="476"/>
      <c r="Z870" s="476"/>
      <c r="AA870" s="476"/>
      <c r="AB870" s="476"/>
      <c r="AC870" s="476"/>
      <c r="AD870" s="476"/>
      <c r="AE870" s="476"/>
      <c r="AF870" s="476"/>
      <c r="AG870" s="476"/>
      <c r="AH870" s="476"/>
      <c r="AI870" s="476"/>
      <c r="AJ870" s="476"/>
    </row>
    <row r="871" spans="1:36" ht="12.75" customHeight="1">
      <c r="A871" s="476"/>
      <c r="B871" s="476"/>
      <c r="C871" s="476"/>
      <c r="D871" s="476"/>
      <c r="E871" s="476"/>
      <c r="F871" s="476"/>
      <c r="G871" s="476"/>
      <c r="H871" s="476"/>
      <c r="I871" s="476"/>
      <c r="J871" s="476"/>
      <c r="K871" s="476"/>
      <c r="L871" s="476"/>
      <c r="M871" s="476"/>
      <c r="N871" s="476"/>
      <c r="O871" s="476"/>
      <c r="P871" s="476"/>
      <c r="Q871" s="476"/>
      <c r="R871" s="476"/>
      <c r="S871" s="476"/>
      <c r="T871" s="476"/>
      <c r="U871" s="476"/>
      <c r="V871" s="476"/>
      <c r="W871" s="476"/>
      <c r="X871" s="476"/>
      <c r="Y871" s="476"/>
      <c r="Z871" s="476"/>
      <c r="AA871" s="476"/>
      <c r="AB871" s="476"/>
      <c r="AC871" s="476"/>
      <c r="AD871" s="476"/>
      <c r="AE871" s="476"/>
      <c r="AF871" s="476"/>
      <c r="AG871" s="476"/>
      <c r="AH871" s="476"/>
      <c r="AI871" s="476"/>
      <c r="AJ871" s="476"/>
    </row>
    <row r="872" spans="1:36" ht="12.75" customHeight="1">
      <c r="A872" s="476"/>
      <c r="B872" s="476"/>
      <c r="C872" s="476"/>
      <c r="D872" s="476"/>
      <c r="E872" s="476"/>
      <c r="F872" s="476"/>
      <c r="G872" s="476"/>
      <c r="H872" s="476"/>
      <c r="I872" s="476"/>
      <c r="J872" s="476"/>
      <c r="K872" s="476"/>
      <c r="L872" s="476"/>
      <c r="M872" s="476"/>
      <c r="N872" s="476"/>
      <c r="O872" s="476"/>
      <c r="P872" s="476"/>
      <c r="Q872" s="476"/>
      <c r="R872" s="476"/>
      <c r="S872" s="476"/>
      <c r="T872" s="476"/>
      <c r="U872" s="476"/>
      <c r="V872" s="476"/>
      <c r="W872" s="476"/>
      <c r="X872" s="476"/>
      <c r="Y872" s="476"/>
      <c r="Z872" s="476"/>
      <c r="AA872" s="476"/>
      <c r="AB872" s="476"/>
      <c r="AC872" s="476"/>
      <c r="AD872" s="476"/>
      <c r="AE872" s="476"/>
      <c r="AF872" s="476"/>
      <c r="AG872" s="476"/>
      <c r="AH872" s="476"/>
      <c r="AI872" s="476"/>
      <c r="AJ872" s="476"/>
    </row>
    <row r="873" spans="1:36" ht="12.75" customHeight="1">
      <c r="A873" s="476"/>
      <c r="B873" s="476"/>
      <c r="C873" s="476"/>
      <c r="D873" s="476"/>
      <c r="E873" s="476"/>
      <c r="F873" s="476"/>
      <c r="G873" s="476"/>
      <c r="H873" s="476"/>
      <c r="I873" s="476"/>
      <c r="J873" s="476"/>
      <c r="K873" s="476"/>
      <c r="L873" s="476"/>
      <c r="M873" s="476"/>
      <c r="N873" s="476"/>
      <c r="O873" s="476"/>
      <c r="P873" s="476"/>
      <c r="Q873" s="476"/>
      <c r="R873" s="476"/>
      <c r="S873" s="476"/>
      <c r="T873" s="476"/>
      <c r="U873" s="476"/>
      <c r="V873" s="476"/>
      <c r="W873" s="476"/>
      <c r="X873" s="476"/>
      <c r="Y873" s="476"/>
      <c r="Z873" s="476"/>
      <c r="AA873" s="476"/>
      <c r="AB873" s="476"/>
      <c r="AC873" s="476"/>
      <c r="AD873" s="476"/>
      <c r="AE873" s="476"/>
      <c r="AF873" s="476"/>
      <c r="AG873" s="476"/>
      <c r="AH873" s="476"/>
      <c r="AI873" s="476"/>
      <c r="AJ873" s="476"/>
    </row>
    <row r="874" spans="1:36" ht="12.75" customHeight="1">
      <c r="A874" s="476"/>
      <c r="B874" s="476"/>
      <c r="C874" s="476"/>
      <c r="D874" s="476"/>
      <c r="E874" s="476"/>
      <c r="F874" s="476"/>
      <c r="G874" s="476"/>
      <c r="H874" s="476"/>
      <c r="I874" s="476"/>
      <c r="J874" s="476"/>
      <c r="K874" s="476"/>
      <c r="L874" s="476"/>
      <c r="M874" s="476"/>
      <c r="N874" s="476"/>
      <c r="O874" s="476"/>
      <c r="P874" s="476"/>
      <c r="Q874" s="476"/>
      <c r="R874" s="476"/>
      <c r="S874" s="476"/>
      <c r="T874" s="476"/>
      <c r="U874" s="476"/>
      <c r="V874" s="476"/>
      <c r="W874" s="476"/>
      <c r="X874" s="476"/>
      <c r="Y874" s="476"/>
      <c r="Z874" s="476"/>
      <c r="AA874" s="476"/>
      <c r="AB874" s="476"/>
      <c r="AC874" s="476"/>
      <c r="AD874" s="476"/>
      <c r="AE874" s="476"/>
      <c r="AF874" s="476"/>
      <c r="AG874" s="476"/>
      <c r="AH874" s="476"/>
      <c r="AI874" s="476"/>
      <c r="AJ874" s="476"/>
    </row>
    <row r="875" spans="1:36" ht="12.75" customHeight="1">
      <c r="A875" s="476"/>
      <c r="B875" s="476"/>
      <c r="C875" s="476"/>
      <c r="D875" s="476"/>
      <c r="E875" s="476"/>
      <c r="F875" s="476"/>
      <c r="G875" s="476"/>
      <c r="H875" s="476"/>
      <c r="I875" s="476"/>
      <c r="J875" s="476"/>
      <c r="K875" s="476"/>
      <c r="L875" s="476"/>
      <c r="M875" s="476"/>
      <c r="N875" s="476"/>
      <c r="O875" s="476"/>
      <c r="P875" s="476"/>
      <c r="Q875" s="476"/>
      <c r="R875" s="476"/>
      <c r="S875" s="476"/>
      <c r="T875" s="476"/>
      <c r="U875" s="476"/>
      <c r="V875" s="476"/>
      <c r="W875" s="476"/>
      <c r="X875" s="476"/>
      <c r="Y875" s="476"/>
      <c r="Z875" s="476"/>
      <c r="AA875" s="476"/>
      <c r="AB875" s="476"/>
      <c r="AC875" s="476"/>
      <c r="AD875" s="476"/>
      <c r="AE875" s="476"/>
      <c r="AF875" s="476"/>
      <c r="AG875" s="476"/>
      <c r="AH875" s="476"/>
      <c r="AI875" s="476"/>
      <c r="AJ875" s="476"/>
    </row>
    <row r="876" spans="1:36" ht="12.75" customHeight="1">
      <c r="A876" s="476"/>
      <c r="B876" s="476"/>
      <c r="C876" s="476"/>
      <c r="D876" s="476"/>
      <c r="E876" s="476"/>
      <c r="F876" s="476"/>
      <c r="G876" s="476"/>
      <c r="H876" s="476"/>
      <c r="I876" s="476"/>
      <c r="J876" s="476"/>
      <c r="K876" s="476"/>
      <c r="L876" s="476"/>
      <c r="M876" s="476"/>
      <c r="N876" s="476"/>
      <c r="O876" s="476"/>
      <c r="P876" s="476"/>
      <c r="Q876" s="476"/>
      <c r="R876" s="476"/>
      <c r="S876" s="476"/>
      <c r="T876" s="476"/>
      <c r="U876" s="476"/>
      <c r="V876" s="476"/>
      <c r="W876" s="476"/>
      <c r="X876" s="476"/>
      <c r="Y876" s="476"/>
      <c r="Z876" s="476"/>
      <c r="AA876" s="476"/>
      <c r="AB876" s="476"/>
      <c r="AC876" s="476"/>
      <c r="AD876" s="476"/>
      <c r="AE876" s="476"/>
      <c r="AF876" s="476"/>
      <c r="AG876" s="476"/>
      <c r="AH876" s="476"/>
      <c r="AI876" s="476"/>
      <c r="AJ876" s="476"/>
    </row>
    <row r="877" spans="1:36" ht="12.75" customHeight="1">
      <c r="A877" s="476"/>
      <c r="B877" s="476"/>
      <c r="C877" s="476"/>
      <c r="D877" s="476"/>
      <c r="E877" s="476"/>
      <c r="F877" s="476"/>
      <c r="G877" s="476"/>
      <c r="H877" s="476"/>
      <c r="I877" s="476"/>
      <c r="J877" s="476"/>
      <c r="K877" s="476"/>
      <c r="L877" s="476"/>
      <c r="M877" s="476"/>
      <c r="N877" s="476"/>
      <c r="O877" s="476"/>
      <c r="P877" s="476"/>
      <c r="Q877" s="476"/>
      <c r="R877" s="476"/>
      <c r="S877" s="476"/>
      <c r="T877" s="476"/>
      <c r="U877" s="476"/>
      <c r="V877" s="476"/>
      <c r="W877" s="476"/>
      <c r="X877" s="476"/>
      <c r="Y877" s="476"/>
      <c r="Z877" s="476"/>
      <c r="AA877" s="476"/>
      <c r="AB877" s="476"/>
      <c r="AC877" s="476"/>
      <c r="AD877" s="476"/>
      <c r="AE877" s="476"/>
      <c r="AF877" s="476"/>
      <c r="AG877" s="476"/>
      <c r="AH877" s="476"/>
      <c r="AI877" s="476"/>
      <c r="AJ877" s="476"/>
    </row>
    <row r="878" spans="1:36" ht="12.75" customHeight="1">
      <c r="A878" s="476"/>
      <c r="B878" s="476"/>
      <c r="C878" s="476"/>
      <c r="D878" s="476"/>
      <c r="E878" s="476"/>
      <c r="F878" s="476"/>
      <c r="G878" s="476"/>
      <c r="H878" s="476"/>
      <c r="I878" s="476"/>
      <c r="J878" s="476"/>
      <c r="K878" s="476"/>
      <c r="L878" s="476"/>
      <c r="M878" s="476"/>
      <c r="N878" s="476"/>
      <c r="O878" s="476"/>
      <c r="P878" s="476"/>
      <c r="Q878" s="476"/>
      <c r="R878" s="476"/>
      <c r="S878" s="476"/>
      <c r="T878" s="476"/>
      <c r="U878" s="476"/>
      <c r="V878" s="476"/>
      <c r="W878" s="476"/>
      <c r="X878" s="476"/>
      <c r="Y878" s="476"/>
      <c r="Z878" s="476"/>
      <c r="AA878" s="476"/>
      <c r="AB878" s="476"/>
      <c r="AC878" s="476"/>
      <c r="AD878" s="476"/>
      <c r="AE878" s="476"/>
      <c r="AF878" s="476"/>
      <c r="AG878" s="476"/>
      <c r="AH878" s="476"/>
      <c r="AI878" s="476"/>
      <c r="AJ878" s="476"/>
    </row>
    <row r="879" spans="1:36" ht="12.75" customHeight="1">
      <c r="A879" s="476"/>
      <c r="B879" s="476"/>
      <c r="C879" s="476"/>
      <c r="D879" s="476"/>
      <c r="E879" s="476"/>
      <c r="F879" s="476"/>
      <c r="G879" s="476"/>
      <c r="H879" s="476"/>
      <c r="I879" s="476"/>
      <c r="J879" s="476"/>
      <c r="K879" s="476"/>
      <c r="L879" s="476"/>
      <c r="M879" s="476"/>
      <c r="N879" s="476"/>
      <c r="O879" s="476"/>
      <c r="P879" s="476"/>
      <c r="Q879" s="476"/>
      <c r="R879" s="476"/>
      <c r="S879" s="476"/>
      <c r="T879" s="476"/>
      <c r="U879" s="476"/>
      <c r="V879" s="476"/>
      <c r="W879" s="476"/>
      <c r="X879" s="476"/>
      <c r="Y879" s="476"/>
      <c r="Z879" s="476"/>
      <c r="AA879" s="476"/>
      <c r="AB879" s="476"/>
      <c r="AC879" s="476"/>
      <c r="AD879" s="476"/>
      <c r="AE879" s="476"/>
      <c r="AF879" s="476"/>
      <c r="AG879" s="476"/>
      <c r="AH879" s="476"/>
      <c r="AI879" s="476"/>
      <c r="AJ879" s="476"/>
    </row>
    <row r="880" spans="1:36" ht="12.75" customHeight="1">
      <c r="A880" s="476"/>
      <c r="B880" s="476"/>
      <c r="C880" s="476"/>
      <c r="D880" s="476"/>
      <c r="E880" s="476"/>
      <c r="F880" s="476"/>
      <c r="G880" s="476"/>
      <c r="H880" s="476"/>
      <c r="I880" s="476"/>
      <c r="J880" s="476"/>
      <c r="K880" s="476"/>
      <c r="L880" s="476"/>
      <c r="M880" s="476"/>
      <c r="N880" s="476"/>
      <c r="O880" s="476"/>
      <c r="P880" s="476"/>
      <c r="Q880" s="476"/>
      <c r="R880" s="476"/>
      <c r="S880" s="476"/>
      <c r="T880" s="476"/>
      <c r="U880" s="476"/>
      <c r="V880" s="476"/>
      <c r="W880" s="476"/>
      <c r="X880" s="476"/>
      <c r="Y880" s="476"/>
      <c r="Z880" s="476"/>
      <c r="AA880" s="476"/>
      <c r="AB880" s="476"/>
      <c r="AC880" s="476"/>
      <c r="AD880" s="476"/>
      <c r="AE880" s="476"/>
      <c r="AF880" s="476"/>
      <c r="AG880" s="476"/>
      <c r="AH880" s="476"/>
      <c r="AI880" s="476"/>
      <c r="AJ880" s="476"/>
    </row>
    <row r="881" spans="1:36" ht="12.75" customHeight="1">
      <c r="A881" s="476"/>
      <c r="B881" s="476"/>
      <c r="C881" s="476"/>
      <c r="D881" s="476"/>
      <c r="E881" s="476"/>
      <c r="F881" s="476"/>
      <c r="G881" s="476"/>
      <c r="H881" s="476"/>
      <c r="I881" s="476"/>
      <c r="J881" s="476"/>
      <c r="K881" s="476"/>
      <c r="L881" s="476"/>
      <c r="M881" s="476"/>
      <c r="N881" s="476"/>
      <c r="O881" s="476"/>
      <c r="P881" s="476"/>
      <c r="Q881" s="476"/>
      <c r="R881" s="476"/>
      <c r="S881" s="476"/>
      <c r="T881" s="476"/>
      <c r="U881" s="476"/>
      <c r="V881" s="476"/>
      <c r="W881" s="476"/>
      <c r="X881" s="476"/>
      <c r="Y881" s="476"/>
      <c r="Z881" s="476"/>
      <c r="AA881" s="476"/>
      <c r="AB881" s="476"/>
      <c r="AC881" s="476"/>
      <c r="AD881" s="476"/>
      <c r="AE881" s="476"/>
      <c r="AF881" s="476"/>
      <c r="AG881" s="476"/>
      <c r="AH881" s="476"/>
      <c r="AI881" s="476"/>
      <c r="AJ881" s="476"/>
    </row>
    <row r="882" spans="1:36" ht="12.75" customHeight="1">
      <c r="A882" s="476"/>
      <c r="B882" s="476"/>
      <c r="C882" s="476"/>
      <c r="D882" s="476"/>
      <c r="E882" s="476"/>
      <c r="F882" s="476"/>
      <c r="G882" s="476"/>
      <c r="H882" s="476"/>
      <c r="I882" s="476"/>
      <c r="J882" s="476"/>
      <c r="K882" s="476"/>
      <c r="L882" s="476"/>
      <c r="M882" s="476"/>
      <c r="N882" s="476"/>
      <c r="O882" s="476"/>
      <c r="P882" s="476"/>
      <c r="Q882" s="476"/>
      <c r="R882" s="476"/>
      <c r="S882" s="476"/>
      <c r="T882" s="476"/>
      <c r="U882" s="476"/>
      <c r="V882" s="476"/>
      <c r="W882" s="476"/>
      <c r="X882" s="476"/>
      <c r="Y882" s="476"/>
      <c r="Z882" s="476"/>
      <c r="AA882" s="476"/>
      <c r="AB882" s="476"/>
      <c r="AC882" s="476"/>
      <c r="AD882" s="476"/>
      <c r="AE882" s="476"/>
      <c r="AF882" s="476"/>
      <c r="AG882" s="476"/>
      <c r="AH882" s="476"/>
      <c r="AI882" s="476"/>
      <c r="AJ882" s="476"/>
    </row>
    <row r="883" spans="1:36" ht="12.75" customHeight="1">
      <c r="A883" s="476"/>
      <c r="B883" s="476"/>
      <c r="C883" s="476"/>
      <c r="D883" s="476"/>
      <c r="E883" s="476"/>
      <c r="F883" s="476"/>
      <c r="G883" s="476"/>
      <c r="H883" s="476"/>
      <c r="I883" s="476"/>
      <c r="J883" s="476"/>
      <c r="K883" s="476"/>
      <c r="L883" s="476"/>
      <c r="M883" s="476"/>
      <c r="N883" s="476"/>
      <c r="O883" s="476"/>
      <c r="P883" s="476"/>
      <c r="Q883" s="476"/>
      <c r="R883" s="476"/>
      <c r="S883" s="476"/>
      <c r="T883" s="476"/>
      <c r="U883" s="476"/>
      <c r="V883" s="476"/>
      <c r="W883" s="476"/>
      <c r="X883" s="476"/>
      <c r="Y883" s="476"/>
      <c r="Z883" s="476"/>
      <c r="AA883" s="476"/>
      <c r="AB883" s="476"/>
      <c r="AC883" s="476"/>
      <c r="AD883" s="476"/>
      <c r="AE883" s="476"/>
      <c r="AF883" s="476"/>
      <c r="AG883" s="476"/>
      <c r="AH883" s="476"/>
      <c r="AI883" s="476"/>
      <c r="AJ883" s="476"/>
    </row>
    <row r="884" spans="1:36" ht="12.75" customHeight="1">
      <c r="A884" s="476"/>
      <c r="B884" s="476"/>
      <c r="C884" s="476"/>
      <c r="D884" s="476"/>
      <c r="E884" s="476"/>
      <c r="F884" s="476"/>
      <c r="G884" s="476"/>
      <c r="H884" s="476"/>
      <c r="I884" s="476"/>
      <c r="J884" s="476"/>
      <c r="K884" s="476"/>
      <c r="L884" s="476"/>
      <c r="M884" s="476"/>
      <c r="N884" s="476"/>
      <c r="O884" s="476"/>
      <c r="P884" s="476"/>
      <c r="Q884" s="476"/>
      <c r="R884" s="476"/>
      <c r="S884" s="476"/>
      <c r="T884" s="476"/>
      <c r="U884" s="476"/>
      <c r="V884" s="476"/>
      <c r="W884" s="476"/>
      <c r="X884" s="476"/>
      <c r="Y884" s="476"/>
      <c r="Z884" s="476"/>
      <c r="AA884" s="476"/>
      <c r="AB884" s="476"/>
      <c r="AC884" s="476"/>
      <c r="AD884" s="476"/>
      <c r="AE884" s="476"/>
      <c r="AF884" s="476"/>
      <c r="AG884" s="476"/>
      <c r="AH884" s="476"/>
      <c r="AI884" s="476"/>
      <c r="AJ884" s="476"/>
    </row>
    <row r="885" spans="1:36" ht="12.75" customHeight="1">
      <c r="A885" s="476"/>
      <c r="B885" s="476"/>
      <c r="C885" s="476"/>
      <c r="D885" s="476"/>
      <c r="E885" s="476"/>
      <c r="F885" s="476"/>
      <c r="G885" s="476"/>
      <c r="H885" s="476"/>
      <c r="I885" s="476"/>
      <c r="J885" s="476"/>
      <c r="K885" s="476"/>
      <c r="L885" s="476"/>
      <c r="M885" s="476"/>
      <c r="N885" s="476"/>
      <c r="O885" s="476"/>
      <c r="P885" s="476"/>
      <c r="Q885" s="476"/>
      <c r="R885" s="476"/>
      <c r="S885" s="476"/>
      <c r="T885" s="476"/>
      <c r="U885" s="476"/>
      <c r="V885" s="476"/>
      <c r="W885" s="476"/>
      <c r="X885" s="476"/>
      <c r="Y885" s="476"/>
      <c r="Z885" s="476"/>
      <c r="AA885" s="476"/>
      <c r="AB885" s="476"/>
      <c r="AC885" s="476"/>
      <c r="AD885" s="476"/>
      <c r="AE885" s="476"/>
      <c r="AF885" s="476"/>
      <c r="AG885" s="476"/>
      <c r="AH885" s="476"/>
      <c r="AI885" s="476"/>
      <c r="AJ885" s="476"/>
    </row>
    <row r="886" spans="1:36" ht="12.75" customHeight="1">
      <c r="A886" s="476"/>
      <c r="B886" s="476"/>
      <c r="C886" s="476"/>
      <c r="D886" s="476"/>
      <c r="E886" s="476"/>
      <c r="F886" s="476"/>
      <c r="G886" s="476"/>
      <c r="H886" s="476"/>
      <c r="I886" s="476"/>
      <c r="J886" s="476"/>
      <c r="K886" s="476"/>
      <c r="L886" s="476"/>
      <c r="M886" s="476"/>
      <c r="N886" s="476"/>
      <c r="O886" s="476"/>
      <c r="P886" s="476"/>
      <c r="Q886" s="476"/>
      <c r="R886" s="476"/>
      <c r="S886" s="476"/>
      <c r="T886" s="476"/>
      <c r="U886" s="476"/>
      <c r="V886" s="476"/>
      <c r="W886" s="476"/>
      <c r="X886" s="476"/>
      <c r="Y886" s="476"/>
      <c r="Z886" s="476"/>
      <c r="AA886" s="476"/>
      <c r="AB886" s="476"/>
      <c r="AC886" s="476"/>
      <c r="AD886" s="476"/>
      <c r="AE886" s="476"/>
      <c r="AF886" s="476"/>
      <c r="AG886" s="476"/>
      <c r="AH886" s="476"/>
      <c r="AI886" s="476"/>
      <c r="AJ886" s="476"/>
    </row>
    <row r="887" spans="1:36" ht="12.75" customHeight="1">
      <c r="A887" s="476"/>
      <c r="B887" s="476"/>
      <c r="C887" s="476"/>
      <c r="D887" s="476"/>
      <c r="E887" s="476"/>
      <c r="F887" s="476"/>
      <c r="G887" s="476"/>
      <c r="H887" s="476"/>
      <c r="I887" s="476"/>
      <c r="J887" s="476"/>
      <c r="K887" s="476"/>
      <c r="L887" s="476"/>
      <c r="M887" s="476"/>
      <c r="N887" s="476"/>
      <c r="O887" s="476"/>
      <c r="P887" s="476"/>
      <c r="Q887" s="476"/>
      <c r="R887" s="476"/>
      <c r="S887" s="476"/>
      <c r="T887" s="476"/>
      <c r="U887" s="476"/>
      <c r="V887" s="476"/>
      <c r="W887" s="476"/>
      <c r="X887" s="476"/>
      <c r="Y887" s="476"/>
      <c r="Z887" s="476"/>
      <c r="AA887" s="476"/>
      <c r="AB887" s="476"/>
      <c r="AC887" s="476"/>
      <c r="AD887" s="476"/>
      <c r="AE887" s="476"/>
      <c r="AF887" s="476"/>
      <c r="AG887" s="476"/>
      <c r="AH887" s="476"/>
      <c r="AI887" s="476"/>
      <c r="AJ887" s="476"/>
    </row>
    <row r="888" spans="1:36" ht="12.75" customHeight="1">
      <c r="A888" s="476"/>
      <c r="B888" s="476"/>
      <c r="C888" s="476"/>
      <c r="D888" s="476"/>
      <c r="E888" s="476"/>
      <c r="F888" s="476"/>
      <c r="G888" s="476"/>
      <c r="H888" s="476"/>
      <c r="I888" s="476"/>
      <c r="J888" s="476"/>
      <c r="K888" s="476"/>
      <c r="L888" s="476"/>
      <c r="M888" s="476"/>
      <c r="N888" s="476"/>
      <c r="O888" s="476"/>
      <c r="P888" s="476"/>
      <c r="Q888" s="476"/>
      <c r="R888" s="476"/>
      <c r="S888" s="476"/>
      <c r="T888" s="476"/>
      <c r="U888" s="476"/>
      <c r="V888" s="476"/>
      <c r="W888" s="476"/>
      <c r="X888" s="476"/>
      <c r="Y888" s="476"/>
      <c r="Z888" s="476"/>
      <c r="AA888" s="476"/>
      <c r="AB888" s="476"/>
      <c r="AC888" s="476"/>
      <c r="AD888" s="476"/>
      <c r="AE888" s="476"/>
      <c r="AF888" s="476"/>
      <c r="AG888" s="476"/>
      <c r="AH888" s="476"/>
      <c r="AI888" s="476"/>
      <c r="AJ888" s="476"/>
    </row>
    <row r="889" spans="1:36" ht="12.75" customHeight="1">
      <c r="A889" s="476"/>
      <c r="B889" s="476"/>
      <c r="C889" s="476"/>
      <c r="D889" s="476"/>
      <c r="E889" s="476"/>
      <c r="F889" s="476"/>
      <c r="G889" s="476"/>
      <c r="H889" s="476"/>
      <c r="I889" s="476"/>
      <c r="J889" s="476"/>
      <c r="K889" s="476"/>
      <c r="L889" s="476"/>
      <c r="M889" s="476"/>
      <c r="N889" s="476"/>
      <c r="O889" s="476"/>
      <c r="P889" s="476"/>
      <c r="Q889" s="476"/>
      <c r="R889" s="476"/>
      <c r="S889" s="476"/>
      <c r="T889" s="476"/>
      <c r="U889" s="476"/>
      <c r="V889" s="476"/>
      <c r="W889" s="476"/>
      <c r="X889" s="476"/>
      <c r="Y889" s="476"/>
      <c r="Z889" s="476"/>
      <c r="AA889" s="476"/>
      <c r="AB889" s="476"/>
      <c r="AC889" s="476"/>
      <c r="AD889" s="476"/>
      <c r="AE889" s="476"/>
      <c r="AF889" s="476"/>
      <c r="AG889" s="476"/>
      <c r="AH889" s="476"/>
      <c r="AI889" s="476"/>
      <c r="AJ889" s="476"/>
    </row>
    <row r="890" spans="1:36" ht="12.75" customHeight="1">
      <c r="A890" s="476"/>
      <c r="B890" s="476"/>
      <c r="C890" s="476"/>
      <c r="D890" s="476"/>
      <c r="E890" s="476"/>
      <c r="F890" s="476"/>
      <c r="G890" s="476"/>
      <c r="H890" s="476"/>
      <c r="I890" s="476"/>
      <c r="J890" s="476"/>
      <c r="K890" s="476"/>
      <c r="L890" s="476"/>
      <c r="M890" s="476"/>
      <c r="N890" s="476"/>
      <c r="O890" s="476"/>
      <c r="P890" s="476"/>
      <c r="Q890" s="476"/>
      <c r="R890" s="476"/>
      <c r="S890" s="476"/>
      <c r="T890" s="476"/>
      <c r="U890" s="476"/>
      <c r="V890" s="476"/>
      <c r="W890" s="476"/>
      <c r="X890" s="476"/>
      <c r="Y890" s="476"/>
      <c r="Z890" s="476"/>
      <c r="AA890" s="476"/>
      <c r="AB890" s="476"/>
      <c r="AC890" s="476"/>
      <c r="AD890" s="476"/>
      <c r="AE890" s="476"/>
      <c r="AF890" s="476"/>
      <c r="AG890" s="476"/>
      <c r="AH890" s="476"/>
      <c r="AI890" s="476"/>
      <c r="AJ890" s="476"/>
    </row>
    <row r="891" spans="1:36" ht="12.75" customHeight="1">
      <c r="A891" s="476"/>
      <c r="B891" s="476"/>
      <c r="C891" s="476"/>
      <c r="D891" s="476"/>
      <c r="E891" s="476"/>
      <c r="F891" s="476"/>
      <c r="G891" s="476"/>
      <c r="H891" s="476"/>
      <c r="I891" s="476"/>
      <c r="J891" s="476"/>
      <c r="K891" s="476"/>
      <c r="L891" s="476"/>
      <c r="M891" s="476"/>
      <c r="N891" s="476"/>
      <c r="O891" s="476"/>
      <c r="P891" s="476"/>
      <c r="Q891" s="476"/>
      <c r="R891" s="476"/>
      <c r="S891" s="476"/>
      <c r="T891" s="476"/>
      <c r="U891" s="476"/>
      <c r="V891" s="476"/>
      <c r="W891" s="476"/>
      <c r="X891" s="476"/>
      <c r="Y891" s="476"/>
      <c r="Z891" s="476"/>
      <c r="AA891" s="476"/>
      <c r="AB891" s="476"/>
      <c r="AC891" s="476"/>
      <c r="AD891" s="476"/>
      <c r="AE891" s="476"/>
      <c r="AF891" s="476"/>
      <c r="AG891" s="476"/>
      <c r="AH891" s="476"/>
      <c r="AI891" s="476"/>
      <c r="AJ891" s="476"/>
    </row>
    <row r="892" spans="1:36" ht="12.75" customHeight="1">
      <c r="A892" s="476"/>
      <c r="B892" s="476"/>
      <c r="C892" s="476"/>
      <c r="D892" s="476"/>
      <c r="E892" s="476"/>
      <c r="F892" s="476"/>
      <c r="G892" s="476"/>
      <c r="H892" s="476"/>
      <c r="I892" s="476"/>
      <c r="J892" s="476"/>
      <c r="K892" s="476"/>
      <c r="L892" s="476"/>
      <c r="M892" s="476"/>
      <c r="N892" s="476"/>
      <c r="O892" s="476"/>
      <c r="P892" s="476"/>
      <c r="Q892" s="476"/>
      <c r="R892" s="476"/>
      <c r="S892" s="476"/>
      <c r="T892" s="476"/>
      <c r="U892" s="476"/>
      <c r="V892" s="476"/>
      <c r="W892" s="476"/>
      <c r="X892" s="476"/>
      <c r="Y892" s="476"/>
      <c r="Z892" s="476"/>
      <c r="AA892" s="476"/>
      <c r="AB892" s="476"/>
      <c r="AC892" s="476"/>
      <c r="AD892" s="476"/>
      <c r="AE892" s="476"/>
      <c r="AF892" s="476"/>
      <c r="AG892" s="476"/>
      <c r="AH892" s="476"/>
      <c r="AI892" s="476"/>
      <c r="AJ892" s="476"/>
    </row>
    <row r="893" spans="1:36" ht="12.75" customHeight="1">
      <c r="A893" s="476"/>
      <c r="B893" s="476"/>
      <c r="C893" s="476"/>
      <c r="D893" s="476"/>
      <c r="E893" s="476"/>
      <c r="F893" s="476"/>
      <c r="G893" s="476"/>
      <c r="H893" s="476"/>
      <c r="I893" s="476"/>
      <c r="J893" s="476"/>
      <c r="K893" s="476"/>
      <c r="L893" s="476"/>
      <c r="M893" s="476"/>
      <c r="N893" s="476"/>
      <c r="O893" s="476"/>
      <c r="P893" s="476"/>
      <c r="Q893" s="476"/>
      <c r="R893" s="476"/>
      <c r="S893" s="476"/>
      <c r="T893" s="476"/>
      <c r="U893" s="476"/>
      <c r="V893" s="476"/>
      <c r="W893" s="476"/>
      <c r="X893" s="476"/>
      <c r="Y893" s="476"/>
      <c r="Z893" s="476"/>
      <c r="AA893" s="476"/>
      <c r="AB893" s="476"/>
      <c r="AC893" s="476"/>
      <c r="AD893" s="476"/>
      <c r="AE893" s="476"/>
      <c r="AF893" s="476"/>
      <c r="AG893" s="476"/>
      <c r="AH893" s="476"/>
      <c r="AI893" s="476"/>
      <c r="AJ893" s="476"/>
    </row>
    <row r="894" spans="1:36" ht="12.75" customHeight="1">
      <c r="A894" s="476"/>
      <c r="B894" s="476"/>
      <c r="C894" s="476"/>
      <c r="D894" s="476"/>
      <c r="E894" s="476"/>
      <c r="F894" s="476"/>
      <c r="G894" s="476"/>
      <c r="H894" s="476"/>
      <c r="I894" s="476"/>
      <c r="J894" s="476"/>
      <c r="K894" s="476"/>
      <c r="L894" s="476"/>
      <c r="M894" s="476"/>
      <c r="N894" s="476"/>
      <c r="O894" s="476"/>
      <c r="P894" s="476"/>
      <c r="Q894" s="476"/>
      <c r="R894" s="476"/>
      <c r="S894" s="476"/>
      <c r="T894" s="476"/>
      <c r="U894" s="476"/>
      <c r="V894" s="476"/>
      <c r="W894" s="476"/>
      <c r="X894" s="476"/>
      <c r="Y894" s="476"/>
      <c r="Z894" s="476"/>
      <c r="AA894" s="476"/>
      <c r="AB894" s="476"/>
      <c r="AC894" s="476"/>
      <c r="AD894" s="476"/>
      <c r="AE894" s="476"/>
      <c r="AF894" s="476"/>
      <c r="AG894" s="476"/>
      <c r="AH894" s="476"/>
      <c r="AI894" s="476"/>
      <c r="AJ894" s="476"/>
    </row>
    <row r="895" spans="1:36" ht="12.75" customHeight="1">
      <c r="A895" s="476"/>
      <c r="B895" s="476"/>
      <c r="C895" s="476"/>
      <c r="D895" s="476"/>
      <c r="E895" s="476"/>
      <c r="F895" s="476"/>
      <c r="G895" s="476"/>
      <c r="H895" s="476"/>
      <c r="I895" s="476"/>
      <c r="J895" s="476"/>
      <c r="K895" s="476"/>
      <c r="L895" s="476"/>
      <c r="M895" s="476"/>
      <c r="N895" s="476"/>
      <c r="O895" s="476"/>
      <c r="P895" s="476"/>
      <c r="Q895" s="476"/>
      <c r="R895" s="476"/>
      <c r="S895" s="476"/>
      <c r="T895" s="476"/>
      <c r="U895" s="476"/>
      <c r="V895" s="476"/>
      <c r="W895" s="476"/>
      <c r="X895" s="476"/>
      <c r="Y895" s="476"/>
      <c r="Z895" s="476"/>
      <c r="AA895" s="476"/>
      <c r="AB895" s="476"/>
      <c r="AC895" s="476"/>
      <c r="AD895" s="476"/>
      <c r="AE895" s="476"/>
      <c r="AF895" s="476"/>
      <c r="AG895" s="476"/>
      <c r="AH895" s="476"/>
      <c r="AI895" s="476"/>
      <c r="AJ895" s="476"/>
    </row>
    <row r="896" spans="1:36" ht="12.75" customHeight="1">
      <c r="A896" s="476"/>
      <c r="B896" s="476"/>
      <c r="C896" s="476"/>
      <c r="D896" s="476"/>
      <c r="E896" s="476"/>
      <c r="F896" s="476"/>
      <c r="G896" s="476"/>
      <c r="H896" s="476"/>
      <c r="I896" s="476"/>
      <c r="J896" s="476"/>
      <c r="K896" s="476"/>
      <c r="L896" s="476"/>
      <c r="M896" s="476"/>
      <c r="N896" s="476"/>
      <c r="O896" s="476"/>
      <c r="P896" s="476"/>
      <c r="Q896" s="476"/>
      <c r="R896" s="476"/>
      <c r="S896" s="476"/>
      <c r="T896" s="476"/>
      <c r="U896" s="476"/>
      <c r="V896" s="476"/>
      <c r="W896" s="476"/>
      <c r="X896" s="476"/>
      <c r="Y896" s="476"/>
      <c r="Z896" s="476"/>
      <c r="AA896" s="476"/>
      <c r="AB896" s="476"/>
      <c r="AC896" s="476"/>
      <c r="AD896" s="476"/>
      <c r="AE896" s="476"/>
      <c r="AF896" s="476"/>
      <c r="AG896" s="476"/>
      <c r="AH896" s="476"/>
      <c r="AI896" s="476"/>
      <c r="AJ896" s="476"/>
    </row>
    <row r="897" spans="1:36" ht="12.75" customHeight="1">
      <c r="A897" s="476"/>
      <c r="B897" s="476"/>
      <c r="C897" s="476"/>
      <c r="D897" s="476"/>
      <c r="E897" s="476"/>
      <c r="F897" s="476"/>
      <c r="G897" s="476"/>
      <c r="H897" s="476"/>
      <c r="I897" s="476"/>
      <c r="J897" s="476"/>
      <c r="K897" s="476"/>
      <c r="L897" s="476"/>
      <c r="M897" s="476"/>
      <c r="N897" s="476"/>
      <c r="O897" s="476"/>
      <c r="P897" s="476"/>
      <c r="Q897" s="476"/>
      <c r="R897" s="476"/>
      <c r="S897" s="476"/>
      <c r="T897" s="476"/>
      <c r="U897" s="476"/>
      <c r="V897" s="476"/>
      <c r="W897" s="476"/>
      <c r="X897" s="476"/>
      <c r="Y897" s="476"/>
      <c r="Z897" s="476"/>
      <c r="AA897" s="476"/>
      <c r="AB897" s="476"/>
      <c r="AC897" s="476"/>
      <c r="AD897" s="476"/>
      <c r="AE897" s="476"/>
      <c r="AF897" s="476"/>
      <c r="AG897" s="476"/>
      <c r="AH897" s="476"/>
      <c r="AI897" s="476"/>
      <c r="AJ897" s="476"/>
    </row>
    <row r="898" spans="1:36" ht="12.75" customHeight="1">
      <c r="A898" s="476"/>
      <c r="B898" s="476"/>
      <c r="C898" s="476"/>
      <c r="D898" s="476"/>
      <c r="E898" s="476"/>
      <c r="F898" s="476"/>
      <c r="G898" s="476"/>
      <c r="H898" s="476"/>
      <c r="I898" s="476"/>
      <c r="J898" s="476"/>
      <c r="K898" s="476"/>
      <c r="L898" s="476"/>
      <c r="M898" s="476"/>
      <c r="N898" s="476"/>
      <c r="O898" s="476"/>
      <c r="P898" s="476"/>
      <c r="Q898" s="476"/>
      <c r="R898" s="476"/>
      <c r="S898" s="476"/>
      <c r="T898" s="476"/>
      <c r="U898" s="476"/>
      <c r="V898" s="476"/>
      <c r="W898" s="476"/>
      <c r="X898" s="476"/>
      <c r="Y898" s="476"/>
      <c r="Z898" s="476"/>
      <c r="AA898" s="476"/>
      <c r="AB898" s="476"/>
      <c r="AC898" s="476"/>
      <c r="AD898" s="476"/>
      <c r="AE898" s="476"/>
      <c r="AF898" s="476"/>
      <c r="AG898" s="476"/>
      <c r="AH898" s="476"/>
      <c r="AI898" s="476"/>
      <c r="AJ898" s="476"/>
    </row>
    <row r="899" spans="1:36" ht="12.75" customHeight="1">
      <c r="A899" s="476"/>
      <c r="B899" s="476"/>
      <c r="C899" s="476"/>
      <c r="D899" s="476"/>
      <c r="E899" s="476"/>
      <c r="F899" s="476"/>
      <c r="G899" s="476"/>
      <c r="H899" s="476"/>
      <c r="I899" s="476"/>
      <c r="J899" s="476"/>
      <c r="K899" s="476"/>
      <c r="L899" s="476"/>
      <c r="M899" s="476"/>
      <c r="N899" s="476"/>
      <c r="O899" s="476"/>
      <c r="P899" s="476"/>
      <c r="Q899" s="476"/>
      <c r="R899" s="476"/>
      <c r="S899" s="476"/>
      <c r="T899" s="476"/>
      <c r="U899" s="476"/>
      <c r="V899" s="476"/>
      <c r="W899" s="476"/>
      <c r="X899" s="476"/>
      <c r="Y899" s="476"/>
      <c r="Z899" s="476"/>
      <c r="AA899" s="476"/>
      <c r="AB899" s="476"/>
      <c r="AC899" s="476"/>
      <c r="AD899" s="476"/>
      <c r="AE899" s="476"/>
      <c r="AF899" s="476"/>
      <c r="AG899" s="476"/>
      <c r="AH899" s="476"/>
      <c r="AI899" s="476"/>
      <c r="AJ899" s="476"/>
    </row>
    <row r="900" spans="1:36" ht="12.75" customHeight="1">
      <c r="A900" s="476"/>
      <c r="B900" s="476"/>
      <c r="C900" s="476"/>
      <c r="D900" s="476"/>
      <c r="E900" s="476"/>
      <c r="F900" s="476"/>
      <c r="G900" s="476"/>
      <c r="H900" s="476"/>
      <c r="I900" s="476"/>
      <c r="J900" s="476"/>
      <c r="K900" s="476"/>
      <c r="L900" s="476"/>
      <c r="M900" s="476"/>
      <c r="N900" s="476"/>
      <c r="O900" s="476"/>
      <c r="P900" s="476"/>
      <c r="Q900" s="476"/>
      <c r="R900" s="476"/>
      <c r="S900" s="476"/>
      <c r="T900" s="476"/>
      <c r="U900" s="476"/>
      <c r="V900" s="476"/>
      <c r="W900" s="476"/>
      <c r="X900" s="476"/>
      <c r="Y900" s="476"/>
      <c r="Z900" s="476"/>
      <c r="AA900" s="476"/>
      <c r="AB900" s="476"/>
      <c r="AC900" s="476"/>
      <c r="AD900" s="476"/>
      <c r="AE900" s="476"/>
      <c r="AF900" s="476"/>
      <c r="AG900" s="476"/>
      <c r="AH900" s="476"/>
      <c r="AI900" s="476"/>
      <c r="AJ900" s="476"/>
    </row>
    <row r="901" spans="1:36" ht="12.75" customHeight="1">
      <c r="A901" s="476"/>
      <c r="B901" s="476"/>
      <c r="C901" s="476"/>
      <c r="D901" s="476"/>
      <c r="E901" s="476"/>
      <c r="F901" s="476"/>
      <c r="G901" s="476"/>
      <c r="H901" s="476"/>
      <c r="I901" s="476"/>
      <c r="J901" s="476"/>
      <c r="K901" s="476"/>
      <c r="L901" s="476"/>
      <c r="M901" s="476"/>
      <c r="N901" s="476"/>
      <c r="O901" s="476"/>
      <c r="P901" s="476"/>
      <c r="Q901" s="476"/>
      <c r="R901" s="476"/>
      <c r="S901" s="476"/>
      <c r="T901" s="476"/>
      <c r="U901" s="476"/>
      <c r="V901" s="476"/>
      <c r="W901" s="476"/>
      <c r="X901" s="476"/>
      <c r="Y901" s="476"/>
      <c r="Z901" s="476"/>
      <c r="AA901" s="476"/>
      <c r="AB901" s="476"/>
      <c r="AC901" s="476"/>
      <c r="AD901" s="476"/>
      <c r="AE901" s="476"/>
      <c r="AF901" s="476"/>
      <c r="AG901" s="476"/>
      <c r="AH901" s="476"/>
      <c r="AI901" s="476"/>
      <c r="AJ901" s="476"/>
    </row>
    <row r="902" spans="1:36" ht="12.75" customHeight="1">
      <c r="A902" s="476"/>
      <c r="B902" s="476"/>
      <c r="C902" s="476"/>
      <c r="D902" s="476"/>
      <c r="E902" s="476"/>
      <c r="F902" s="476"/>
      <c r="G902" s="476"/>
      <c r="H902" s="476"/>
      <c r="I902" s="476"/>
      <c r="J902" s="476"/>
      <c r="K902" s="476"/>
      <c r="L902" s="476"/>
      <c r="M902" s="476"/>
      <c r="N902" s="476"/>
      <c r="O902" s="476"/>
      <c r="P902" s="476"/>
      <c r="Q902" s="476"/>
      <c r="R902" s="476"/>
      <c r="S902" s="476"/>
      <c r="T902" s="476"/>
      <c r="U902" s="476"/>
      <c r="V902" s="476"/>
      <c r="W902" s="476"/>
      <c r="X902" s="476"/>
      <c r="Y902" s="476"/>
      <c r="Z902" s="476"/>
      <c r="AA902" s="476"/>
      <c r="AB902" s="476"/>
      <c r="AC902" s="476"/>
      <c r="AD902" s="476"/>
      <c r="AE902" s="476"/>
      <c r="AF902" s="476"/>
      <c r="AG902" s="476"/>
      <c r="AH902" s="476"/>
      <c r="AI902" s="476"/>
      <c r="AJ902" s="476"/>
    </row>
    <row r="903" spans="1:36" ht="12.75" customHeight="1">
      <c r="A903" s="476"/>
      <c r="B903" s="476"/>
      <c r="C903" s="476"/>
      <c r="D903" s="476"/>
      <c r="E903" s="476"/>
      <c r="F903" s="476"/>
      <c r="G903" s="476"/>
      <c r="H903" s="476"/>
      <c r="I903" s="476"/>
      <c r="J903" s="476"/>
      <c r="K903" s="476"/>
      <c r="L903" s="476"/>
      <c r="M903" s="476"/>
      <c r="N903" s="476"/>
      <c r="O903" s="476"/>
      <c r="P903" s="476"/>
      <c r="Q903" s="476"/>
      <c r="R903" s="476"/>
      <c r="S903" s="476"/>
      <c r="T903" s="476"/>
      <c r="U903" s="476"/>
      <c r="V903" s="476"/>
      <c r="W903" s="476"/>
      <c r="X903" s="476"/>
      <c r="Y903" s="476"/>
      <c r="Z903" s="476"/>
      <c r="AA903" s="476"/>
      <c r="AB903" s="476"/>
      <c r="AC903" s="476"/>
      <c r="AD903" s="476"/>
      <c r="AE903" s="476"/>
      <c r="AF903" s="476"/>
      <c r="AG903" s="476"/>
      <c r="AH903" s="476"/>
      <c r="AI903" s="476"/>
      <c r="AJ903" s="476"/>
    </row>
    <row r="904" spans="1:36" ht="12.75" customHeight="1">
      <c r="A904" s="476"/>
      <c r="B904" s="476"/>
      <c r="C904" s="476"/>
      <c r="D904" s="476"/>
      <c r="E904" s="476"/>
      <c r="F904" s="476"/>
      <c r="G904" s="476"/>
      <c r="H904" s="476"/>
      <c r="I904" s="476"/>
      <c r="J904" s="476"/>
      <c r="K904" s="476"/>
      <c r="L904" s="476"/>
      <c r="M904" s="476"/>
      <c r="N904" s="476"/>
      <c r="O904" s="476"/>
      <c r="P904" s="476"/>
      <c r="Q904" s="476"/>
      <c r="R904" s="476"/>
      <c r="S904" s="476"/>
      <c r="T904" s="476"/>
      <c r="U904" s="476"/>
      <c r="V904" s="476"/>
      <c r="W904" s="476"/>
      <c r="X904" s="476"/>
      <c r="Y904" s="476"/>
      <c r="Z904" s="476"/>
      <c r="AA904" s="476"/>
      <c r="AB904" s="476"/>
      <c r="AC904" s="476"/>
      <c r="AD904" s="476"/>
      <c r="AE904" s="476"/>
      <c r="AF904" s="476"/>
      <c r="AG904" s="476"/>
      <c r="AH904" s="476"/>
      <c r="AI904" s="476"/>
      <c r="AJ904" s="476"/>
    </row>
    <row r="905" spans="1:36" ht="12.75" customHeight="1">
      <c r="A905" s="476"/>
      <c r="B905" s="476"/>
      <c r="C905" s="476"/>
      <c r="D905" s="476"/>
      <c r="E905" s="476"/>
      <c r="F905" s="476"/>
      <c r="G905" s="476"/>
      <c r="H905" s="476"/>
      <c r="I905" s="476"/>
      <c r="J905" s="476"/>
      <c r="K905" s="476"/>
      <c r="L905" s="476"/>
      <c r="M905" s="476"/>
      <c r="N905" s="476"/>
      <c r="O905" s="476"/>
      <c r="P905" s="476"/>
      <c r="Q905" s="476"/>
      <c r="R905" s="476"/>
      <c r="S905" s="476"/>
      <c r="T905" s="476"/>
      <c r="U905" s="476"/>
      <c r="V905" s="476"/>
      <c r="W905" s="476"/>
      <c r="X905" s="476"/>
      <c r="Y905" s="476"/>
      <c r="Z905" s="476"/>
      <c r="AA905" s="476"/>
      <c r="AB905" s="476"/>
      <c r="AC905" s="476"/>
      <c r="AD905" s="476"/>
      <c r="AE905" s="476"/>
      <c r="AF905" s="476"/>
      <c r="AG905" s="476"/>
      <c r="AH905" s="476"/>
      <c r="AI905" s="476"/>
      <c r="AJ905" s="476"/>
    </row>
    <row r="906" spans="1:36" ht="12.75" customHeight="1">
      <c r="A906" s="476"/>
      <c r="B906" s="476"/>
      <c r="C906" s="476"/>
      <c r="D906" s="476"/>
      <c r="E906" s="476"/>
      <c r="F906" s="476"/>
      <c r="G906" s="476"/>
      <c r="H906" s="476"/>
      <c r="I906" s="476"/>
      <c r="J906" s="476"/>
      <c r="K906" s="476"/>
      <c r="L906" s="476"/>
      <c r="M906" s="476"/>
      <c r="N906" s="476"/>
      <c r="O906" s="476"/>
      <c r="P906" s="476"/>
      <c r="Q906" s="476"/>
      <c r="R906" s="476"/>
      <c r="S906" s="476"/>
      <c r="T906" s="476"/>
      <c r="U906" s="476"/>
      <c r="V906" s="476"/>
      <c r="W906" s="476"/>
      <c r="X906" s="476"/>
      <c r="Y906" s="476"/>
      <c r="Z906" s="476"/>
      <c r="AA906" s="476"/>
      <c r="AB906" s="476"/>
      <c r="AC906" s="476"/>
      <c r="AD906" s="476"/>
      <c r="AE906" s="476"/>
      <c r="AF906" s="476"/>
      <c r="AG906" s="476"/>
      <c r="AH906" s="476"/>
      <c r="AI906" s="476"/>
      <c r="AJ906" s="476"/>
    </row>
    <row r="907" spans="1:36" ht="12.75" customHeight="1">
      <c r="A907" s="476"/>
      <c r="B907" s="476"/>
      <c r="C907" s="476"/>
      <c r="D907" s="476"/>
      <c r="E907" s="476"/>
      <c r="F907" s="476"/>
      <c r="G907" s="476"/>
      <c r="H907" s="476"/>
      <c r="I907" s="476"/>
      <c r="J907" s="476"/>
      <c r="K907" s="476"/>
      <c r="L907" s="476"/>
      <c r="M907" s="476"/>
      <c r="N907" s="476"/>
      <c r="O907" s="476"/>
      <c r="P907" s="476"/>
      <c r="Q907" s="476"/>
      <c r="R907" s="476"/>
      <c r="S907" s="476"/>
      <c r="T907" s="476"/>
      <c r="U907" s="476"/>
      <c r="V907" s="476"/>
      <c r="W907" s="476"/>
      <c r="X907" s="476"/>
      <c r="Y907" s="476"/>
      <c r="Z907" s="476"/>
      <c r="AA907" s="476"/>
      <c r="AB907" s="476"/>
      <c r="AC907" s="476"/>
      <c r="AD907" s="476"/>
      <c r="AE907" s="476"/>
      <c r="AF907" s="476"/>
      <c r="AG907" s="476"/>
      <c r="AH907" s="476"/>
      <c r="AI907" s="476"/>
      <c r="AJ907" s="476"/>
    </row>
    <row r="908" spans="1:36" ht="12.75" customHeight="1">
      <c r="A908" s="476"/>
      <c r="B908" s="476"/>
      <c r="C908" s="476"/>
      <c r="D908" s="476"/>
      <c r="E908" s="476"/>
      <c r="F908" s="476"/>
      <c r="G908" s="476"/>
      <c r="H908" s="476"/>
      <c r="I908" s="476"/>
      <c r="J908" s="476"/>
      <c r="K908" s="476"/>
      <c r="L908" s="476"/>
      <c r="M908" s="476"/>
      <c r="N908" s="476"/>
      <c r="O908" s="476"/>
      <c r="P908" s="476"/>
      <c r="Q908" s="476"/>
      <c r="R908" s="476"/>
      <c r="S908" s="476"/>
      <c r="T908" s="476"/>
      <c r="U908" s="476"/>
      <c r="V908" s="476"/>
      <c r="W908" s="476"/>
      <c r="X908" s="476"/>
      <c r="Y908" s="476"/>
      <c r="Z908" s="476"/>
      <c r="AA908" s="476"/>
      <c r="AB908" s="476"/>
      <c r="AC908" s="476"/>
      <c r="AD908" s="476"/>
      <c r="AE908" s="476"/>
      <c r="AF908" s="476"/>
      <c r="AG908" s="476"/>
      <c r="AH908" s="476"/>
      <c r="AI908" s="476"/>
      <c r="AJ908" s="476"/>
    </row>
    <row r="909" spans="1:36" ht="12.75" customHeight="1">
      <c r="A909" s="476"/>
      <c r="B909" s="476"/>
      <c r="C909" s="476"/>
      <c r="D909" s="476"/>
      <c r="E909" s="476"/>
      <c r="F909" s="476"/>
      <c r="G909" s="476"/>
      <c r="H909" s="476"/>
      <c r="I909" s="476"/>
      <c r="J909" s="476"/>
      <c r="K909" s="476"/>
      <c r="L909" s="476"/>
      <c r="M909" s="476"/>
      <c r="N909" s="476"/>
      <c r="O909" s="476"/>
      <c r="P909" s="476"/>
      <c r="Q909" s="476"/>
      <c r="R909" s="476"/>
      <c r="S909" s="476"/>
      <c r="T909" s="476"/>
      <c r="U909" s="476"/>
      <c r="V909" s="476"/>
      <c r="W909" s="476"/>
      <c r="X909" s="476"/>
      <c r="Y909" s="476"/>
      <c r="Z909" s="476"/>
      <c r="AA909" s="476"/>
      <c r="AB909" s="476"/>
      <c r="AC909" s="476"/>
      <c r="AD909" s="476"/>
      <c r="AE909" s="476"/>
      <c r="AF909" s="476"/>
      <c r="AG909" s="476"/>
      <c r="AH909" s="476"/>
      <c r="AI909" s="476"/>
      <c r="AJ909" s="476"/>
    </row>
    <row r="910" spans="1:36" ht="12.75" customHeight="1">
      <c r="A910" s="476"/>
      <c r="B910" s="476"/>
      <c r="C910" s="476"/>
      <c r="D910" s="476"/>
      <c r="E910" s="476"/>
      <c r="F910" s="476"/>
      <c r="G910" s="476"/>
      <c r="H910" s="476"/>
      <c r="I910" s="476"/>
      <c r="J910" s="476"/>
      <c r="K910" s="476"/>
      <c r="L910" s="476"/>
      <c r="M910" s="476"/>
      <c r="N910" s="476"/>
      <c r="O910" s="476"/>
      <c r="P910" s="476"/>
      <c r="Q910" s="476"/>
      <c r="R910" s="476"/>
      <c r="S910" s="476"/>
      <c r="T910" s="476"/>
      <c r="U910" s="476"/>
      <c r="V910" s="476"/>
      <c r="W910" s="476"/>
      <c r="X910" s="476"/>
      <c r="Y910" s="476"/>
      <c r="Z910" s="476"/>
      <c r="AA910" s="476"/>
      <c r="AB910" s="476"/>
      <c r="AC910" s="476"/>
      <c r="AD910" s="476"/>
      <c r="AE910" s="476"/>
      <c r="AF910" s="476"/>
      <c r="AG910" s="476"/>
      <c r="AH910" s="476"/>
      <c r="AI910" s="476"/>
      <c r="AJ910" s="476"/>
    </row>
    <row r="911" spans="1:36" ht="12.75" customHeight="1">
      <c r="A911" s="476"/>
      <c r="B911" s="476"/>
      <c r="C911" s="476"/>
      <c r="D911" s="476"/>
      <c r="E911" s="476"/>
      <c r="F911" s="476"/>
      <c r="G911" s="476"/>
      <c r="H911" s="476"/>
      <c r="I911" s="476"/>
      <c r="J911" s="476"/>
      <c r="K911" s="476"/>
      <c r="L911" s="476"/>
      <c r="M911" s="476"/>
      <c r="N911" s="476"/>
      <c r="O911" s="476"/>
      <c r="P911" s="476"/>
      <c r="Q911" s="476"/>
      <c r="R911" s="476"/>
      <c r="S911" s="476"/>
      <c r="T911" s="476"/>
      <c r="U911" s="476"/>
      <c r="V911" s="476"/>
      <c r="W911" s="476"/>
      <c r="X911" s="476"/>
      <c r="Y911" s="476"/>
      <c r="Z911" s="476"/>
      <c r="AA911" s="476"/>
      <c r="AB911" s="476"/>
      <c r="AC911" s="476"/>
      <c r="AD911" s="476"/>
      <c r="AE911" s="476"/>
      <c r="AF911" s="476"/>
      <c r="AG911" s="476"/>
      <c r="AH911" s="476"/>
      <c r="AI911" s="476"/>
      <c r="AJ911" s="476"/>
    </row>
    <row r="912" spans="1:36" ht="12.75" customHeight="1">
      <c r="A912" s="476"/>
      <c r="B912" s="476"/>
      <c r="C912" s="476"/>
      <c r="D912" s="476"/>
      <c r="E912" s="476"/>
      <c r="F912" s="476"/>
      <c r="G912" s="476"/>
      <c r="H912" s="476"/>
      <c r="I912" s="476"/>
      <c r="J912" s="476"/>
      <c r="K912" s="476"/>
      <c r="L912" s="476"/>
      <c r="M912" s="476"/>
      <c r="N912" s="476"/>
      <c r="O912" s="476"/>
      <c r="P912" s="476"/>
      <c r="Q912" s="476"/>
      <c r="R912" s="476"/>
      <c r="S912" s="476"/>
      <c r="T912" s="476"/>
      <c r="U912" s="476"/>
      <c r="V912" s="476"/>
      <c r="W912" s="476"/>
      <c r="X912" s="476"/>
      <c r="Y912" s="476"/>
      <c r="Z912" s="476"/>
      <c r="AA912" s="476"/>
      <c r="AB912" s="476"/>
      <c r="AC912" s="476"/>
      <c r="AD912" s="476"/>
      <c r="AE912" s="476"/>
      <c r="AF912" s="476"/>
      <c r="AG912" s="476"/>
      <c r="AH912" s="476"/>
      <c r="AI912" s="476"/>
      <c r="AJ912" s="476"/>
    </row>
    <row r="913" spans="1:36" ht="12.75" customHeight="1">
      <c r="A913" s="476"/>
      <c r="B913" s="476"/>
      <c r="C913" s="476"/>
      <c r="D913" s="476"/>
      <c r="E913" s="476"/>
      <c r="F913" s="476"/>
      <c r="G913" s="476"/>
      <c r="H913" s="476"/>
      <c r="I913" s="476"/>
      <c r="J913" s="476"/>
      <c r="K913" s="476"/>
      <c r="L913" s="476"/>
      <c r="M913" s="476"/>
      <c r="N913" s="476"/>
      <c r="O913" s="476"/>
      <c r="P913" s="476"/>
      <c r="Q913" s="476"/>
      <c r="R913" s="476"/>
      <c r="S913" s="476"/>
      <c r="T913" s="476"/>
      <c r="U913" s="476"/>
      <c r="V913" s="476"/>
      <c r="W913" s="476"/>
      <c r="X913" s="476"/>
      <c r="Y913" s="476"/>
      <c r="Z913" s="476"/>
      <c r="AA913" s="476"/>
      <c r="AB913" s="476"/>
      <c r="AC913" s="476"/>
      <c r="AD913" s="476"/>
      <c r="AE913" s="476"/>
      <c r="AF913" s="476"/>
      <c r="AG913" s="476"/>
      <c r="AH913" s="476"/>
      <c r="AI913" s="476"/>
      <c r="AJ913" s="476"/>
    </row>
    <row r="914" spans="1:36" ht="12.75" customHeight="1">
      <c r="A914" s="476"/>
      <c r="B914" s="476"/>
      <c r="C914" s="476"/>
      <c r="D914" s="476"/>
      <c r="E914" s="476"/>
      <c r="F914" s="476"/>
      <c r="G914" s="476"/>
      <c r="H914" s="476"/>
      <c r="I914" s="476"/>
      <c r="J914" s="476"/>
      <c r="K914" s="476"/>
      <c r="L914" s="476"/>
      <c r="M914" s="476"/>
      <c r="N914" s="476"/>
      <c r="O914" s="476"/>
      <c r="P914" s="476"/>
      <c r="Q914" s="476"/>
      <c r="R914" s="476"/>
      <c r="S914" s="476"/>
      <c r="T914" s="476"/>
      <c r="U914" s="476"/>
      <c r="V914" s="476"/>
      <c r="W914" s="476"/>
      <c r="X914" s="476"/>
      <c r="Y914" s="476"/>
      <c r="Z914" s="476"/>
      <c r="AA914" s="476"/>
      <c r="AB914" s="476"/>
      <c r="AC914" s="476"/>
      <c r="AD914" s="476"/>
      <c r="AE914" s="476"/>
      <c r="AF914" s="476"/>
      <c r="AG914" s="476"/>
      <c r="AH914" s="476"/>
      <c r="AI914" s="476"/>
      <c r="AJ914" s="476"/>
    </row>
    <row r="915" spans="1:36" ht="12.75" customHeight="1">
      <c r="A915" s="476"/>
      <c r="B915" s="476"/>
      <c r="C915" s="476"/>
      <c r="D915" s="476"/>
      <c r="E915" s="476"/>
      <c r="F915" s="476"/>
      <c r="G915" s="476"/>
      <c r="H915" s="476"/>
      <c r="I915" s="476"/>
      <c r="J915" s="476"/>
      <c r="K915" s="476"/>
      <c r="L915" s="476"/>
      <c r="M915" s="476"/>
      <c r="N915" s="476"/>
      <c r="O915" s="476"/>
      <c r="P915" s="476"/>
      <c r="Q915" s="476"/>
      <c r="R915" s="476"/>
      <c r="S915" s="476"/>
      <c r="T915" s="476"/>
      <c r="U915" s="476"/>
      <c r="V915" s="476"/>
      <c r="W915" s="476"/>
      <c r="X915" s="476"/>
      <c r="Y915" s="476"/>
      <c r="Z915" s="476"/>
      <c r="AA915" s="476"/>
      <c r="AB915" s="476"/>
      <c r="AC915" s="476"/>
      <c r="AD915" s="476"/>
      <c r="AE915" s="476"/>
      <c r="AF915" s="476"/>
      <c r="AG915" s="476"/>
      <c r="AH915" s="476"/>
      <c r="AI915" s="476"/>
      <c r="AJ915" s="476"/>
    </row>
    <row r="916" spans="1:36" ht="12.75" customHeight="1">
      <c r="A916" s="476"/>
      <c r="B916" s="476"/>
      <c r="C916" s="476"/>
      <c r="D916" s="476"/>
      <c r="E916" s="476"/>
      <c r="F916" s="476"/>
      <c r="G916" s="476"/>
      <c r="H916" s="476"/>
      <c r="I916" s="476"/>
      <c r="J916" s="476"/>
      <c r="K916" s="476"/>
      <c r="L916" s="476"/>
      <c r="M916" s="476"/>
      <c r="N916" s="476"/>
      <c r="O916" s="476"/>
      <c r="P916" s="476"/>
      <c r="Q916" s="476"/>
      <c r="R916" s="476"/>
      <c r="S916" s="476"/>
      <c r="T916" s="476"/>
      <c r="U916" s="476"/>
      <c r="V916" s="476"/>
      <c r="W916" s="476"/>
      <c r="X916" s="476"/>
      <c r="Y916" s="476"/>
      <c r="Z916" s="476"/>
      <c r="AA916" s="476"/>
      <c r="AB916" s="476"/>
      <c r="AC916" s="476"/>
      <c r="AD916" s="476"/>
      <c r="AE916" s="476"/>
      <c r="AF916" s="476"/>
      <c r="AG916" s="476"/>
      <c r="AH916" s="476"/>
      <c r="AI916" s="476"/>
      <c r="AJ916" s="476"/>
    </row>
    <row r="917" spans="1:36" ht="12.75" customHeight="1">
      <c r="A917" s="476"/>
      <c r="B917" s="476"/>
      <c r="C917" s="476"/>
      <c r="D917" s="476"/>
      <c r="E917" s="476"/>
      <c r="F917" s="476"/>
      <c r="G917" s="476"/>
      <c r="H917" s="476"/>
      <c r="I917" s="476"/>
      <c r="J917" s="476"/>
      <c r="K917" s="476"/>
      <c r="L917" s="476"/>
      <c r="M917" s="476"/>
      <c r="N917" s="476"/>
      <c r="O917" s="476"/>
      <c r="P917" s="476"/>
      <c r="Q917" s="476"/>
      <c r="R917" s="476"/>
      <c r="S917" s="476"/>
      <c r="T917" s="476"/>
      <c r="U917" s="476"/>
      <c r="V917" s="476"/>
      <c r="W917" s="476"/>
      <c r="X917" s="476"/>
      <c r="Y917" s="476"/>
      <c r="Z917" s="476"/>
      <c r="AA917" s="476"/>
      <c r="AB917" s="476"/>
      <c r="AC917" s="476"/>
      <c r="AD917" s="476"/>
      <c r="AE917" s="476"/>
      <c r="AF917" s="476"/>
      <c r="AG917" s="476"/>
      <c r="AH917" s="476"/>
      <c r="AI917" s="476"/>
      <c r="AJ917" s="476"/>
    </row>
    <row r="918" spans="1:36" ht="12.75" customHeight="1">
      <c r="A918" s="476"/>
      <c r="B918" s="476"/>
      <c r="C918" s="476"/>
      <c r="D918" s="476"/>
      <c r="E918" s="476"/>
      <c r="F918" s="476"/>
      <c r="G918" s="476"/>
      <c r="H918" s="476"/>
      <c r="I918" s="476"/>
      <c r="J918" s="476"/>
      <c r="K918" s="476"/>
      <c r="L918" s="476"/>
      <c r="M918" s="476"/>
      <c r="N918" s="476"/>
      <c r="O918" s="476"/>
      <c r="P918" s="476"/>
      <c r="Q918" s="476"/>
      <c r="R918" s="476"/>
      <c r="S918" s="476"/>
      <c r="T918" s="476"/>
      <c r="U918" s="476"/>
      <c r="V918" s="476"/>
      <c r="W918" s="476"/>
      <c r="X918" s="476"/>
      <c r="Y918" s="476"/>
      <c r="Z918" s="476"/>
      <c r="AA918" s="476"/>
      <c r="AB918" s="476"/>
      <c r="AC918" s="476"/>
      <c r="AD918" s="476"/>
      <c r="AE918" s="476"/>
      <c r="AF918" s="476"/>
      <c r="AG918" s="476"/>
      <c r="AH918" s="476"/>
      <c r="AI918" s="476"/>
      <c r="AJ918" s="476"/>
    </row>
    <row r="919" spans="1:36" ht="12.75" customHeight="1">
      <c r="A919" s="476"/>
      <c r="B919" s="476"/>
      <c r="C919" s="476"/>
      <c r="D919" s="476"/>
      <c r="E919" s="476"/>
      <c r="F919" s="476"/>
      <c r="G919" s="476"/>
      <c r="H919" s="476"/>
      <c r="I919" s="476"/>
      <c r="J919" s="476"/>
      <c r="K919" s="476"/>
      <c r="L919" s="476"/>
      <c r="M919" s="476"/>
      <c r="N919" s="476"/>
      <c r="O919" s="476"/>
      <c r="P919" s="476"/>
      <c r="Q919" s="476"/>
      <c r="R919" s="476"/>
      <c r="S919" s="476"/>
      <c r="T919" s="476"/>
      <c r="U919" s="476"/>
      <c r="V919" s="476"/>
      <c r="W919" s="476"/>
      <c r="X919" s="476"/>
      <c r="Y919" s="476"/>
      <c r="Z919" s="476"/>
      <c r="AA919" s="476"/>
      <c r="AB919" s="476"/>
      <c r="AC919" s="476"/>
      <c r="AD919" s="476"/>
      <c r="AE919" s="476"/>
      <c r="AF919" s="476"/>
      <c r="AG919" s="476"/>
      <c r="AH919" s="476"/>
      <c r="AI919" s="476"/>
      <c r="AJ919" s="476"/>
    </row>
    <row r="920" spans="1:36" ht="12.75" customHeight="1">
      <c r="A920" s="476"/>
      <c r="B920" s="476"/>
      <c r="C920" s="476"/>
      <c r="D920" s="476"/>
      <c r="E920" s="476"/>
      <c r="F920" s="476"/>
      <c r="G920" s="476"/>
      <c r="H920" s="476"/>
      <c r="I920" s="476"/>
      <c r="J920" s="476"/>
      <c r="K920" s="476"/>
      <c r="L920" s="476"/>
      <c r="M920" s="476"/>
      <c r="N920" s="476"/>
      <c r="O920" s="476"/>
      <c r="P920" s="476"/>
      <c r="Q920" s="476"/>
      <c r="R920" s="476"/>
      <c r="S920" s="476"/>
      <c r="T920" s="476"/>
      <c r="U920" s="476"/>
      <c r="V920" s="476"/>
      <c r="W920" s="476"/>
      <c r="X920" s="476"/>
      <c r="Y920" s="476"/>
      <c r="Z920" s="476"/>
      <c r="AA920" s="476"/>
      <c r="AB920" s="476"/>
      <c r="AC920" s="476"/>
      <c r="AD920" s="476"/>
      <c r="AE920" s="476"/>
      <c r="AF920" s="476"/>
      <c r="AG920" s="476"/>
      <c r="AH920" s="476"/>
      <c r="AI920" s="476"/>
      <c r="AJ920" s="476"/>
    </row>
    <row r="921" spans="1:36" ht="12.75" customHeight="1">
      <c r="A921" s="476"/>
      <c r="B921" s="476"/>
      <c r="C921" s="476"/>
      <c r="D921" s="476"/>
      <c r="E921" s="476"/>
      <c r="F921" s="476"/>
      <c r="G921" s="476"/>
      <c r="H921" s="476"/>
      <c r="I921" s="476"/>
      <c r="J921" s="476"/>
      <c r="K921" s="476"/>
      <c r="L921" s="476"/>
      <c r="M921" s="476"/>
      <c r="N921" s="476"/>
      <c r="O921" s="476"/>
      <c r="P921" s="476"/>
      <c r="Q921" s="476"/>
      <c r="R921" s="476"/>
      <c r="S921" s="476"/>
      <c r="T921" s="476"/>
      <c r="U921" s="476"/>
      <c r="V921" s="476"/>
      <c r="W921" s="476"/>
      <c r="X921" s="476"/>
      <c r="Y921" s="476"/>
      <c r="Z921" s="476"/>
      <c r="AA921" s="476"/>
      <c r="AB921" s="476"/>
      <c r="AC921" s="476"/>
      <c r="AD921" s="476"/>
      <c r="AE921" s="476"/>
      <c r="AF921" s="476"/>
      <c r="AG921" s="476"/>
      <c r="AH921" s="476"/>
      <c r="AI921" s="476"/>
      <c r="AJ921" s="476"/>
    </row>
    <row r="922" spans="1:36" ht="12.75" customHeight="1">
      <c r="A922" s="476"/>
      <c r="B922" s="476"/>
      <c r="C922" s="476"/>
      <c r="D922" s="476"/>
      <c r="E922" s="476"/>
      <c r="F922" s="476"/>
      <c r="G922" s="476"/>
      <c r="H922" s="476"/>
      <c r="I922" s="476"/>
      <c r="J922" s="476"/>
      <c r="K922" s="476"/>
      <c r="L922" s="476"/>
      <c r="M922" s="476"/>
      <c r="N922" s="476"/>
      <c r="O922" s="476"/>
      <c r="P922" s="476"/>
      <c r="Q922" s="476"/>
      <c r="R922" s="476"/>
      <c r="S922" s="476"/>
      <c r="T922" s="476"/>
      <c r="U922" s="476"/>
      <c r="V922" s="476"/>
      <c r="W922" s="476"/>
      <c r="X922" s="476"/>
      <c r="Y922" s="476"/>
      <c r="Z922" s="476"/>
      <c r="AA922" s="476"/>
      <c r="AB922" s="476"/>
      <c r="AC922" s="476"/>
      <c r="AD922" s="476"/>
      <c r="AE922" s="476"/>
      <c r="AF922" s="476"/>
      <c r="AG922" s="476"/>
      <c r="AH922" s="476"/>
      <c r="AI922" s="476"/>
      <c r="AJ922" s="476"/>
    </row>
    <row r="923" spans="1:36" ht="12.75" customHeight="1">
      <c r="A923" s="476"/>
      <c r="B923" s="476"/>
      <c r="C923" s="476"/>
      <c r="D923" s="476"/>
      <c r="E923" s="476"/>
      <c r="F923" s="476"/>
      <c r="G923" s="476"/>
      <c r="H923" s="476"/>
      <c r="I923" s="476"/>
      <c r="J923" s="476"/>
      <c r="K923" s="476"/>
      <c r="L923" s="476"/>
      <c r="M923" s="476"/>
      <c r="N923" s="476"/>
      <c r="O923" s="476"/>
      <c r="P923" s="476"/>
      <c r="Q923" s="476"/>
      <c r="R923" s="476"/>
      <c r="S923" s="476"/>
      <c r="T923" s="476"/>
      <c r="U923" s="476"/>
      <c r="V923" s="476"/>
      <c r="W923" s="476"/>
      <c r="X923" s="476"/>
      <c r="Y923" s="476"/>
      <c r="Z923" s="476"/>
      <c r="AA923" s="476"/>
      <c r="AB923" s="476"/>
      <c r="AC923" s="476"/>
      <c r="AD923" s="476"/>
      <c r="AE923" s="476"/>
      <c r="AF923" s="476"/>
      <c r="AG923" s="476"/>
      <c r="AH923" s="476"/>
      <c r="AI923" s="476"/>
      <c r="AJ923" s="476"/>
    </row>
    <row r="924" spans="1:36" ht="12.75" customHeight="1">
      <c r="A924" s="476"/>
      <c r="B924" s="476"/>
      <c r="C924" s="476"/>
      <c r="D924" s="476"/>
      <c r="E924" s="476"/>
      <c r="F924" s="476"/>
      <c r="G924" s="476"/>
      <c r="H924" s="476"/>
      <c r="I924" s="476"/>
      <c r="J924" s="476"/>
      <c r="K924" s="476"/>
      <c r="L924" s="476"/>
      <c r="M924" s="476"/>
      <c r="N924" s="476"/>
      <c r="O924" s="476"/>
      <c r="P924" s="476"/>
      <c r="Q924" s="476"/>
      <c r="R924" s="476"/>
      <c r="S924" s="476"/>
      <c r="T924" s="476"/>
      <c r="U924" s="476"/>
      <c r="V924" s="476"/>
      <c r="W924" s="476"/>
      <c r="X924" s="476"/>
      <c r="Y924" s="476"/>
      <c r="Z924" s="476"/>
      <c r="AA924" s="476"/>
      <c r="AB924" s="476"/>
      <c r="AC924" s="476"/>
      <c r="AD924" s="476"/>
      <c r="AE924" s="476"/>
      <c r="AF924" s="476"/>
      <c r="AG924" s="476"/>
      <c r="AH924" s="476"/>
      <c r="AI924" s="476"/>
      <c r="AJ924" s="476"/>
    </row>
    <row r="925" spans="1:36" ht="12.75" customHeight="1">
      <c r="A925" s="476"/>
      <c r="B925" s="476"/>
      <c r="C925" s="476"/>
      <c r="D925" s="476"/>
      <c r="E925" s="476"/>
      <c r="F925" s="476"/>
      <c r="G925" s="476"/>
      <c r="H925" s="476"/>
      <c r="I925" s="476"/>
      <c r="J925" s="476"/>
      <c r="K925" s="476"/>
      <c r="L925" s="476"/>
      <c r="M925" s="476"/>
      <c r="N925" s="476"/>
      <c r="O925" s="476"/>
      <c r="P925" s="476"/>
      <c r="Q925" s="476"/>
      <c r="R925" s="476"/>
      <c r="S925" s="476"/>
      <c r="T925" s="476"/>
      <c r="U925" s="476"/>
      <c r="V925" s="476"/>
      <c r="W925" s="476"/>
      <c r="X925" s="476"/>
      <c r="Y925" s="476"/>
      <c r="Z925" s="476"/>
      <c r="AA925" s="476"/>
      <c r="AB925" s="476"/>
      <c r="AC925" s="476"/>
      <c r="AD925" s="476"/>
      <c r="AE925" s="476"/>
      <c r="AF925" s="476"/>
      <c r="AG925" s="476"/>
      <c r="AH925" s="476"/>
      <c r="AI925" s="476"/>
      <c r="AJ925" s="476"/>
    </row>
    <row r="926" spans="1:36" ht="12.75" customHeight="1">
      <c r="A926" s="476"/>
      <c r="B926" s="476"/>
      <c r="C926" s="476"/>
      <c r="D926" s="476"/>
      <c r="E926" s="476"/>
      <c r="F926" s="476"/>
      <c r="G926" s="476"/>
      <c r="H926" s="476"/>
      <c r="I926" s="476"/>
      <c r="J926" s="476"/>
      <c r="K926" s="476"/>
      <c r="L926" s="476"/>
      <c r="M926" s="476"/>
      <c r="N926" s="476"/>
      <c r="O926" s="476"/>
      <c r="P926" s="476"/>
      <c r="Q926" s="476"/>
      <c r="R926" s="476"/>
      <c r="S926" s="476"/>
      <c r="T926" s="476"/>
      <c r="U926" s="476"/>
      <c r="V926" s="476"/>
      <c r="W926" s="476"/>
      <c r="X926" s="476"/>
      <c r="Y926" s="476"/>
      <c r="Z926" s="476"/>
      <c r="AA926" s="476"/>
      <c r="AB926" s="476"/>
      <c r="AC926" s="476"/>
      <c r="AD926" s="476"/>
      <c r="AE926" s="476"/>
      <c r="AF926" s="476"/>
      <c r="AG926" s="476"/>
      <c r="AH926" s="476"/>
      <c r="AI926" s="476"/>
      <c r="AJ926" s="476"/>
    </row>
    <row r="927" spans="1:36" ht="12.75" customHeight="1">
      <c r="A927" s="476"/>
      <c r="B927" s="476"/>
      <c r="C927" s="476"/>
      <c r="D927" s="476"/>
      <c r="E927" s="476"/>
      <c r="F927" s="476"/>
      <c r="G927" s="476"/>
      <c r="H927" s="476"/>
      <c r="I927" s="476"/>
      <c r="J927" s="476"/>
      <c r="K927" s="476"/>
      <c r="L927" s="476"/>
      <c r="M927" s="476"/>
      <c r="N927" s="476"/>
      <c r="O927" s="476"/>
      <c r="P927" s="476"/>
      <c r="Q927" s="476"/>
      <c r="R927" s="476"/>
      <c r="S927" s="476"/>
      <c r="T927" s="476"/>
      <c r="U927" s="476"/>
      <c r="V927" s="476"/>
      <c r="W927" s="476"/>
      <c r="X927" s="476"/>
      <c r="Y927" s="476"/>
      <c r="Z927" s="476"/>
      <c r="AA927" s="476"/>
      <c r="AB927" s="476"/>
      <c r="AC927" s="476"/>
      <c r="AD927" s="476"/>
      <c r="AE927" s="476"/>
      <c r="AF927" s="476"/>
      <c r="AG927" s="476"/>
      <c r="AH927" s="476"/>
      <c r="AI927" s="476"/>
      <c r="AJ927" s="476"/>
    </row>
    <row r="928" spans="1:36" ht="12.75" customHeight="1">
      <c r="A928" s="476"/>
      <c r="B928" s="476"/>
      <c r="C928" s="476"/>
      <c r="D928" s="476"/>
      <c r="E928" s="476"/>
      <c r="F928" s="476"/>
      <c r="G928" s="476"/>
      <c r="H928" s="476"/>
      <c r="I928" s="476"/>
      <c r="J928" s="476"/>
      <c r="K928" s="476"/>
      <c r="L928" s="476"/>
      <c r="M928" s="476"/>
      <c r="N928" s="476"/>
      <c r="O928" s="476"/>
      <c r="P928" s="476"/>
      <c r="Q928" s="476"/>
      <c r="R928" s="476"/>
      <c r="S928" s="476"/>
      <c r="T928" s="476"/>
      <c r="U928" s="476"/>
      <c r="V928" s="476"/>
      <c r="W928" s="476"/>
      <c r="X928" s="476"/>
      <c r="Y928" s="476"/>
      <c r="Z928" s="476"/>
      <c r="AA928" s="476"/>
      <c r="AB928" s="476"/>
      <c r="AC928" s="476"/>
      <c r="AD928" s="476"/>
      <c r="AE928" s="476"/>
      <c r="AF928" s="476"/>
      <c r="AG928" s="476"/>
      <c r="AH928" s="476"/>
      <c r="AI928" s="476"/>
      <c r="AJ928" s="476"/>
    </row>
    <row r="929" spans="1:36" ht="12.75" customHeight="1">
      <c r="A929" s="476"/>
      <c r="B929" s="476"/>
      <c r="C929" s="476"/>
      <c r="D929" s="476"/>
      <c r="E929" s="476"/>
      <c r="F929" s="476"/>
      <c r="G929" s="476"/>
      <c r="H929" s="476"/>
      <c r="I929" s="476"/>
      <c r="J929" s="476"/>
      <c r="K929" s="476"/>
      <c r="L929" s="476"/>
      <c r="M929" s="476"/>
      <c r="N929" s="476"/>
      <c r="O929" s="476"/>
      <c r="P929" s="476"/>
      <c r="Q929" s="476"/>
      <c r="R929" s="476"/>
      <c r="S929" s="476"/>
      <c r="T929" s="476"/>
      <c r="U929" s="476"/>
      <c r="V929" s="476"/>
      <c r="W929" s="476"/>
      <c r="X929" s="476"/>
      <c r="Y929" s="476"/>
      <c r="Z929" s="476"/>
      <c r="AA929" s="476"/>
      <c r="AB929" s="476"/>
      <c r="AC929" s="476"/>
      <c r="AD929" s="476"/>
      <c r="AE929" s="476"/>
      <c r="AF929" s="476"/>
      <c r="AG929" s="476"/>
      <c r="AH929" s="476"/>
      <c r="AI929" s="476"/>
      <c r="AJ929" s="476"/>
    </row>
    <row r="930" spans="1:36" ht="12.75" customHeight="1">
      <c r="A930" s="476"/>
      <c r="B930" s="476"/>
      <c r="C930" s="476"/>
      <c r="D930" s="476"/>
      <c r="E930" s="476"/>
      <c r="F930" s="476"/>
      <c r="G930" s="476"/>
      <c r="H930" s="476"/>
      <c r="I930" s="476"/>
      <c r="J930" s="476"/>
      <c r="K930" s="476"/>
      <c r="L930" s="476"/>
      <c r="M930" s="476"/>
      <c r="N930" s="476"/>
      <c r="O930" s="476"/>
      <c r="P930" s="476"/>
      <c r="Q930" s="476"/>
      <c r="R930" s="476"/>
      <c r="S930" s="476"/>
      <c r="T930" s="476"/>
      <c r="U930" s="476"/>
      <c r="V930" s="476"/>
      <c r="W930" s="476"/>
      <c r="X930" s="476"/>
      <c r="Y930" s="476"/>
      <c r="Z930" s="476"/>
      <c r="AA930" s="476"/>
      <c r="AB930" s="476"/>
      <c r="AC930" s="476"/>
      <c r="AD930" s="476"/>
      <c r="AE930" s="476"/>
      <c r="AF930" s="476"/>
      <c r="AG930" s="476"/>
      <c r="AH930" s="476"/>
      <c r="AI930" s="476"/>
      <c r="AJ930" s="476"/>
    </row>
    <row r="931" spans="1:36" ht="12.75" customHeight="1">
      <c r="A931" s="476"/>
      <c r="B931" s="476"/>
      <c r="C931" s="476"/>
      <c r="D931" s="476"/>
      <c r="E931" s="476"/>
      <c r="F931" s="476"/>
      <c r="G931" s="476"/>
      <c r="H931" s="476"/>
      <c r="I931" s="476"/>
      <c r="J931" s="476"/>
      <c r="K931" s="476"/>
      <c r="L931" s="476"/>
      <c r="M931" s="476"/>
      <c r="N931" s="476"/>
      <c r="O931" s="476"/>
      <c r="P931" s="476"/>
      <c r="Q931" s="476"/>
      <c r="R931" s="476"/>
      <c r="S931" s="476"/>
      <c r="T931" s="476"/>
      <c r="U931" s="476"/>
      <c r="V931" s="476"/>
      <c r="W931" s="476"/>
      <c r="X931" s="476"/>
      <c r="Y931" s="476"/>
      <c r="Z931" s="476"/>
      <c r="AA931" s="476"/>
      <c r="AB931" s="476"/>
      <c r="AC931" s="476"/>
      <c r="AD931" s="476"/>
      <c r="AE931" s="476"/>
      <c r="AF931" s="476"/>
      <c r="AG931" s="476"/>
      <c r="AH931" s="476"/>
      <c r="AI931" s="476"/>
      <c r="AJ931" s="476"/>
    </row>
    <row r="932" spans="1:36" ht="12.75" customHeight="1">
      <c r="A932" s="476"/>
      <c r="B932" s="476"/>
      <c r="C932" s="476"/>
      <c r="D932" s="476"/>
      <c r="E932" s="476"/>
      <c r="F932" s="476"/>
      <c r="G932" s="476"/>
      <c r="H932" s="476"/>
      <c r="I932" s="476"/>
      <c r="J932" s="476"/>
      <c r="K932" s="476"/>
      <c r="L932" s="476"/>
      <c r="M932" s="476"/>
      <c r="N932" s="476"/>
      <c r="O932" s="476"/>
      <c r="P932" s="476"/>
      <c r="Q932" s="476"/>
      <c r="R932" s="476"/>
      <c r="S932" s="476"/>
      <c r="T932" s="476"/>
      <c r="U932" s="476"/>
      <c r="V932" s="476"/>
      <c r="W932" s="476"/>
      <c r="X932" s="476"/>
      <c r="Y932" s="476"/>
      <c r="Z932" s="476"/>
      <c r="AA932" s="476"/>
      <c r="AB932" s="476"/>
      <c r="AC932" s="476"/>
      <c r="AD932" s="476"/>
      <c r="AE932" s="476"/>
      <c r="AF932" s="476"/>
      <c r="AG932" s="476"/>
      <c r="AH932" s="476"/>
      <c r="AI932" s="476"/>
      <c r="AJ932" s="476"/>
    </row>
    <row r="933" spans="1:36" ht="12.75" customHeight="1">
      <c r="A933" s="476"/>
      <c r="B933" s="476"/>
      <c r="C933" s="476"/>
      <c r="D933" s="476"/>
      <c r="E933" s="476"/>
      <c r="F933" s="476"/>
      <c r="G933" s="476"/>
      <c r="H933" s="476"/>
      <c r="I933" s="476"/>
      <c r="J933" s="476"/>
      <c r="K933" s="476"/>
      <c r="L933" s="476"/>
      <c r="M933" s="476"/>
      <c r="N933" s="476"/>
      <c r="O933" s="476"/>
      <c r="P933" s="476"/>
      <c r="Q933" s="476"/>
      <c r="R933" s="476"/>
      <c r="S933" s="476"/>
      <c r="T933" s="476"/>
      <c r="U933" s="476"/>
      <c r="V933" s="476"/>
      <c r="W933" s="476"/>
      <c r="X933" s="476"/>
      <c r="Y933" s="476"/>
      <c r="Z933" s="476"/>
      <c r="AA933" s="476"/>
      <c r="AB933" s="476"/>
      <c r="AC933" s="476"/>
      <c r="AD933" s="476"/>
      <c r="AE933" s="476"/>
      <c r="AF933" s="476"/>
      <c r="AG933" s="476"/>
      <c r="AH933" s="476"/>
      <c r="AI933" s="476"/>
      <c r="AJ933" s="476"/>
    </row>
    <row r="934" spans="1:36" ht="12.75" customHeight="1">
      <c r="A934" s="476"/>
      <c r="B934" s="476"/>
      <c r="C934" s="476"/>
      <c r="D934" s="476"/>
      <c r="E934" s="476"/>
      <c r="F934" s="476"/>
      <c r="G934" s="476"/>
      <c r="H934" s="476"/>
      <c r="I934" s="476"/>
      <c r="J934" s="476"/>
      <c r="K934" s="476"/>
      <c r="L934" s="476"/>
      <c r="M934" s="476"/>
      <c r="N934" s="476"/>
      <c r="O934" s="476"/>
      <c r="P934" s="476"/>
      <c r="Q934" s="476"/>
      <c r="R934" s="476"/>
      <c r="S934" s="476"/>
      <c r="T934" s="476"/>
      <c r="U934" s="476"/>
      <c r="V934" s="476"/>
      <c r="W934" s="476"/>
      <c r="X934" s="476"/>
      <c r="Y934" s="476"/>
      <c r="Z934" s="476"/>
      <c r="AA934" s="476"/>
      <c r="AB934" s="476"/>
      <c r="AC934" s="476"/>
      <c r="AD934" s="476"/>
      <c r="AE934" s="476"/>
      <c r="AF934" s="476"/>
      <c r="AG934" s="476"/>
      <c r="AH934" s="476"/>
      <c r="AI934" s="476"/>
      <c r="AJ934" s="476"/>
    </row>
    <row r="935" spans="1:36" ht="12.75" customHeight="1">
      <c r="A935" s="476"/>
      <c r="B935" s="476"/>
      <c r="C935" s="476"/>
      <c r="D935" s="476"/>
      <c r="E935" s="476"/>
      <c r="F935" s="476"/>
      <c r="G935" s="476"/>
      <c r="H935" s="476"/>
      <c r="I935" s="476"/>
      <c r="J935" s="476"/>
      <c r="K935" s="476"/>
      <c r="L935" s="476"/>
      <c r="M935" s="476"/>
      <c r="N935" s="476"/>
      <c r="O935" s="476"/>
      <c r="P935" s="476"/>
      <c r="Q935" s="476"/>
      <c r="R935" s="476"/>
      <c r="S935" s="476"/>
      <c r="T935" s="476"/>
      <c r="U935" s="476"/>
      <c r="V935" s="476"/>
      <c r="W935" s="476"/>
      <c r="X935" s="476"/>
      <c r="Y935" s="476"/>
      <c r="Z935" s="476"/>
      <c r="AA935" s="476"/>
      <c r="AB935" s="476"/>
      <c r="AC935" s="476"/>
      <c r="AD935" s="476"/>
      <c r="AE935" s="476"/>
      <c r="AF935" s="476"/>
      <c r="AG935" s="476"/>
      <c r="AH935" s="476"/>
      <c r="AI935" s="476"/>
      <c r="AJ935" s="476"/>
    </row>
    <row r="936" spans="1:36" ht="12.75" customHeight="1">
      <c r="A936" s="476"/>
      <c r="B936" s="476"/>
      <c r="C936" s="476"/>
      <c r="D936" s="476"/>
      <c r="E936" s="476"/>
      <c r="F936" s="476"/>
      <c r="G936" s="476"/>
      <c r="H936" s="476"/>
      <c r="I936" s="476"/>
      <c r="J936" s="476"/>
      <c r="K936" s="476"/>
      <c r="L936" s="476"/>
      <c r="M936" s="476"/>
      <c r="N936" s="476"/>
      <c r="O936" s="476"/>
      <c r="P936" s="476"/>
      <c r="Q936" s="476"/>
      <c r="R936" s="476"/>
      <c r="S936" s="476"/>
      <c r="T936" s="476"/>
      <c r="U936" s="476"/>
      <c r="V936" s="476"/>
      <c r="W936" s="476"/>
      <c r="X936" s="476"/>
      <c r="Y936" s="476"/>
      <c r="Z936" s="476"/>
      <c r="AA936" s="476"/>
      <c r="AB936" s="476"/>
      <c r="AC936" s="476"/>
      <c r="AD936" s="476"/>
      <c r="AE936" s="476"/>
      <c r="AF936" s="476"/>
      <c r="AG936" s="476"/>
      <c r="AH936" s="476"/>
      <c r="AI936" s="476"/>
      <c r="AJ936" s="476"/>
    </row>
    <row r="937" spans="1:36" ht="12.75" customHeight="1">
      <c r="A937" s="476"/>
      <c r="B937" s="476"/>
      <c r="C937" s="476"/>
      <c r="D937" s="476"/>
      <c r="E937" s="476"/>
      <c r="F937" s="476"/>
      <c r="G937" s="476"/>
      <c r="H937" s="476"/>
      <c r="I937" s="476"/>
      <c r="J937" s="476"/>
      <c r="K937" s="476"/>
      <c r="L937" s="476"/>
      <c r="M937" s="476"/>
      <c r="N937" s="476"/>
      <c r="O937" s="476"/>
      <c r="P937" s="476"/>
      <c r="Q937" s="476"/>
      <c r="R937" s="476"/>
      <c r="S937" s="476"/>
      <c r="T937" s="476"/>
      <c r="U937" s="476"/>
      <c r="V937" s="476"/>
      <c r="W937" s="476"/>
      <c r="X937" s="476"/>
      <c r="Y937" s="476"/>
      <c r="Z937" s="476"/>
      <c r="AA937" s="476"/>
      <c r="AB937" s="476"/>
      <c r="AC937" s="476"/>
      <c r="AD937" s="476"/>
      <c r="AE937" s="476"/>
      <c r="AF937" s="476"/>
      <c r="AG937" s="476"/>
      <c r="AH937" s="476"/>
      <c r="AI937" s="476"/>
      <c r="AJ937" s="476"/>
    </row>
    <row r="938" spans="1:36" ht="12.75" customHeight="1">
      <c r="A938" s="476"/>
      <c r="B938" s="476"/>
      <c r="C938" s="476"/>
      <c r="D938" s="476"/>
      <c r="E938" s="476"/>
      <c r="F938" s="476"/>
      <c r="G938" s="476"/>
      <c r="H938" s="476"/>
      <c r="I938" s="476"/>
      <c r="J938" s="476"/>
      <c r="K938" s="476"/>
      <c r="L938" s="476"/>
      <c r="M938" s="476"/>
      <c r="N938" s="476"/>
      <c r="O938" s="476"/>
      <c r="P938" s="476"/>
      <c r="Q938" s="476"/>
      <c r="R938" s="476"/>
      <c r="S938" s="476"/>
      <c r="T938" s="476"/>
      <c r="U938" s="476"/>
      <c r="V938" s="476"/>
      <c r="W938" s="476"/>
      <c r="X938" s="476"/>
      <c r="Y938" s="476"/>
      <c r="Z938" s="476"/>
      <c r="AA938" s="476"/>
      <c r="AB938" s="476"/>
      <c r="AC938" s="476"/>
      <c r="AD938" s="476"/>
      <c r="AE938" s="476"/>
      <c r="AF938" s="476"/>
      <c r="AG938" s="476"/>
      <c r="AH938" s="476"/>
      <c r="AI938" s="476"/>
      <c r="AJ938" s="476"/>
    </row>
    <row r="939" spans="1:36" ht="12.75" customHeight="1">
      <c r="A939" s="476"/>
      <c r="B939" s="476"/>
      <c r="C939" s="476"/>
      <c r="D939" s="476"/>
      <c r="E939" s="476"/>
      <c r="F939" s="476"/>
      <c r="G939" s="476"/>
      <c r="H939" s="476"/>
      <c r="I939" s="476"/>
      <c r="J939" s="476"/>
      <c r="K939" s="476"/>
      <c r="L939" s="476"/>
      <c r="M939" s="476"/>
      <c r="N939" s="476"/>
      <c r="O939" s="476"/>
      <c r="P939" s="476"/>
      <c r="Q939" s="476"/>
      <c r="R939" s="476"/>
      <c r="S939" s="476"/>
      <c r="T939" s="476"/>
      <c r="U939" s="476"/>
      <c r="V939" s="476"/>
      <c r="W939" s="476"/>
      <c r="X939" s="476"/>
      <c r="Y939" s="476"/>
      <c r="Z939" s="476"/>
      <c r="AA939" s="476"/>
      <c r="AB939" s="476"/>
      <c r="AC939" s="476"/>
      <c r="AD939" s="476"/>
      <c r="AE939" s="476"/>
      <c r="AF939" s="476"/>
      <c r="AG939" s="476"/>
      <c r="AH939" s="476"/>
      <c r="AI939" s="476"/>
      <c r="AJ939" s="476"/>
    </row>
    <row r="940" spans="1:36" ht="12.75" customHeight="1">
      <c r="A940" s="476"/>
      <c r="B940" s="476"/>
      <c r="C940" s="476"/>
      <c r="D940" s="476"/>
      <c r="E940" s="476"/>
      <c r="F940" s="476"/>
      <c r="G940" s="476"/>
      <c r="H940" s="476"/>
      <c r="I940" s="476"/>
      <c r="J940" s="476"/>
      <c r="K940" s="476"/>
      <c r="L940" s="476"/>
      <c r="M940" s="476"/>
      <c r="N940" s="476"/>
      <c r="O940" s="476"/>
      <c r="P940" s="476"/>
      <c r="Q940" s="476"/>
      <c r="R940" s="476"/>
      <c r="S940" s="476"/>
      <c r="T940" s="476"/>
      <c r="U940" s="476"/>
      <c r="V940" s="476"/>
      <c r="W940" s="476"/>
      <c r="X940" s="476"/>
      <c r="Y940" s="476"/>
      <c r="Z940" s="476"/>
      <c r="AA940" s="476"/>
      <c r="AB940" s="476"/>
      <c r="AC940" s="476"/>
      <c r="AD940" s="476"/>
      <c r="AE940" s="476"/>
      <c r="AF940" s="476"/>
      <c r="AG940" s="476"/>
      <c r="AH940" s="476"/>
      <c r="AI940" s="476"/>
      <c r="AJ940" s="476"/>
    </row>
    <row r="941" spans="1:36" ht="12.75" customHeight="1">
      <c r="A941" s="476"/>
      <c r="B941" s="476"/>
      <c r="C941" s="476"/>
      <c r="D941" s="476"/>
      <c r="E941" s="476"/>
      <c r="F941" s="476"/>
      <c r="G941" s="476"/>
      <c r="H941" s="476"/>
      <c r="I941" s="476"/>
      <c r="J941" s="476"/>
      <c r="K941" s="476"/>
      <c r="L941" s="476"/>
      <c r="M941" s="476"/>
      <c r="N941" s="476"/>
      <c r="O941" s="476"/>
      <c r="P941" s="476"/>
      <c r="Q941" s="476"/>
      <c r="R941" s="476"/>
      <c r="S941" s="476"/>
      <c r="T941" s="476"/>
      <c r="U941" s="476"/>
      <c r="V941" s="476"/>
      <c r="W941" s="476"/>
      <c r="X941" s="476"/>
      <c r="Y941" s="476"/>
      <c r="Z941" s="476"/>
      <c r="AA941" s="476"/>
      <c r="AB941" s="476"/>
      <c r="AC941" s="476"/>
      <c r="AD941" s="476"/>
      <c r="AE941" s="476"/>
      <c r="AF941" s="476"/>
      <c r="AG941" s="476"/>
      <c r="AH941" s="476"/>
      <c r="AI941" s="476"/>
      <c r="AJ941" s="476"/>
    </row>
    <row r="942" spans="1:36" ht="12.75" customHeight="1">
      <c r="A942" s="476"/>
      <c r="B942" s="476"/>
      <c r="C942" s="476"/>
      <c r="D942" s="476"/>
      <c r="E942" s="476"/>
      <c r="F942" s="476"/>
      <c r="G942" s="476"/>
      <c r="H942" s="476"/>
      <c r="I942" s="476"/>
      <c r="J942" s="476"/>
      <c r="K942" s="476"/>
      <c r="L942" s="476"/>
      <c r="M942" s="476"/>
      <c r="N942" s="476"/>
      <c r="O942" s="476"/>
      <c r="P942" s="476"/>
      <c r="Q942" s="476"/>
      <c r="R942" s="476"/>
      <c r="S942" s="476"/>
      <c r="T942" s="476"/>
      <c r="U942" s="476"/>
      <c r="V942" s="476"/>
      <c r="W942" s="476"/>
      <c r="X942" s="476"/>
      <c r="Y942" s="476"/>
      <c r="Z942" s="476"/>
      <c r="AA942" s="476"/>
      <c r="AB942" s="476"/>
      <c r="AC942" s="476"/>
      <c r="AD942" s="476"/>
      <c r="AE942" s="476"/>
      <c r="AF942" s="476"/>
      <c r="AG942" s="476"/>
      <c r="AH942" s="476"/>
      <c r="AI942" s="476"/>
      <c r="AJ942" s="476"/>
    </row>
    <row r="943" spans="1:36" ht="12.75" customHeight="1">
      <c r="A943" s="476"/>
      <c r="B943" s="476"/>
      <c r="C943" s="476"/>
      <c r="D943" s="476"/>
      <c r="E943" s="476"/>
      <c r="F943" s="476"/>
      <c r="G943" s="476"/>
      <c r="H943" s="476"/>
      <c r="I943" s="476"/>
      <c r="J943" s="476"/>
      <c r="K943" s="476"/>
      <c r="L943" s="476"/>
      <c r="M943" s="476"/>
      <c r="N943" s="476"/>
      <c r="O943" s="476"/>
      <c r="P943" s="476"/>
      <c r="Q943" s="476"/>
      <c r="R943" s="476"/>
      <c r="S943" s="476"/>
      <c r="T943" s="476"/>
      <c r="U943" s="476"/>
      <c r="V943" s="476"/>
      <c r="W943" s="476"/>
      <c r="X943" s="476"/>
      <c r="Y943" s="476"/>
      <c r="Z943" s="476"/>
      <c r="AA943" s="476"/>
      <c r="AB943" s="476"/>
      <c r="AC943" s="476"/>
      <c r="AD943" s="476"/>
      <c r="AE943" s="476"/>
      <c r="AF943" s="476"/>
      <c r="AG943" s="476"/>
      <c r="AH943" s="476"/>
      <c r="AI943" s="476"/>
      <c r="AJ943" s="476"/>
    </row>
    <row r="944" spans="1:36" ht="12.75" customHeight="1">
      <c r="A944" s="476"/>
      <c r="B944" s="476"/>
      <c r="C944" s="476"/>
      <c r="D944" s="476"/>
      <c r="E944" s="476"/>
      <c r="F944" s="476"/>
      <c r="G944" s="476"/>
      <c r="H944" s="476"/>
      <c r="I944" s="476"/>
      <c r="J944" s="476"/>
      <c r="K944" s="476"/>
      <c r="L944" s="476"/>
      <c r="M944" s="476"/>
      <c r="N944" s="476"/>
      <c r="O944" s="476"/>
      <c r="P944" s="476"/>
      <c r="Q944" s="476"/>
      <c r="R944" s="476"/>
      <c r="S944" s="476"/>
      <c r="T944" s="476"/>
      <c r="U944" s="476"/>
      <c r="V944" s="476"/>
      <c r="W944" s="476"/>
      <c r="X944" s="476"/>
      <c r="Y944" s="476"/>
      <c r="Z944" s="476"/>
      <c r="AA944" s="476"/>
      <c r="AB944" s="476"/>
      <c r="AC944" s="476"/>
      <c r="AD944" s="476"/>
      <c r="AE944" s="476"/>
      <c r="AF944" s="476"/>
      <c r="AG944" s="476"/>
      <c r="AH944" s="476"/>
      <c r="AI944" s="476"/>
      <c r="AJ944" s="476"/>
    </row>
    <row r="945" spans="1:36" ht="12.75" customHeight="1">
      <c r="A945" s="476"/>
      <c r="B945" s="476"/>
      <c r="C945" s="476"/>
      <c r="D945" s="476"/>
      <c r="E945" s="476"/>
      <c r="F945" s="476"/>
      <c r="G945" s="476"/>
      <c r="H945" s="476"/>
      <c r="I945" s="476"/>
      <c r="J945" s="476"/>
      <c r="K945" s="476"/>
      <c r="L945" s="476"/>
      <c r="M945" s="476"/>
      <c r="N945" s="476"/>
      <c r="O945" s="476"/>
      <c r="P945" s="476"/>
      <c r="Q945" s="476"/>
      <c r="R945" s="476"/>
      <c r="S945" s="476"/>
      <c r="T945" s="476"/>
      <c r="U945" s="476"/>
      <c r="V945" s="476"/>
      <c r="W945" s="476"/>
      <c r="X945" s="476"/>
      <c r="Y945" s="476"/>
      <c r="Z945" s="476"/>
      <c r="AA945" s="476"/>
      <c r="AB945" s="476"/>
      <c r="AC945" s="476"/>
      <c r="AD945" s="476"/>
      <c r="AE945" s="476"/>
      <c r="AF945" s="476"/>
      <c r="AG945" s="476"/>
      <c r="AH945" s="476"/>
      <c r="AI945" s="476"/>
      <c r="AJ945" s="476"/>
    </row>
    <row r="946" spans="1:36" ht="12.75" customHeight="1">
      <c r="A946" s="476"/>
      <c r="B946" s="476"/>
      <c r="C946" s="476"/>
      <c r="D946" s="476"/>
      <c r="E946" s="476"/>
      <c r="F946" s="476"/>
      <c r="G946" s="476"/>
      <c r="H946" s="476"/>
      <c r="I946" s="476"/>
      <c r="J946" s="476"/>
      <c r="K946" s="476"/>
      <c r="L946" s="476"/>
      <c r="M946" s="476"/>
      <c r="N946" s="476"/>
      <c r="O946" s="476"/>
      <c r="P946" s="476"/>
      <c r="Q946" s="476"/>
      <c r="R946" s="476"/>
      <c r="S946" s="476"/>
      <c r="T946" s="476"/>
      <c r="U946" s="476"/>
      <c r="V946" s="476"/>
      <c r="W946" s="476"/>
      <c r="X946" s="476"/>
      <c r="Y946" s="476"/>
      <c r="Z946" s="476"/>
      <c r="AA946" s="476"/>
      <c r="AB946" s="476"/>
      <c r="AC946" s="476"/>
      <c r="AD946" s="476"/>
      <c r="AE946" s="476"/>
      <c r="AF946" s="476"/>
      <c r="AG946" s="476"/>
      <c r="AH946" s="476"/>
      <c r="AI946" s="476"/>
      <c r="AJ946" s="476"/>
    </row>
    <row r="947" spans="1:36" ht="12.75" customHeight="1">
      <c r="A947" s="476"/>
      <c r="B947" s="476"/>
      <c r="C947" s="476"/>
      <c r="D947" s="476"/>
      <c r="E947" s="476"/>
      <c r="F947" s="476"/>
      <c r="G947" s="476"/>
      <c r="H947" s="476"/>
      <c r="I947" s="476"/>
      <c r="J947" s="476"/>
      <c r="K947" s="476"/>
      <c r="L947" s="476"/>
      <c r="M947" s="476"/>
      <c r="N947" s="476"/>
      <c r="O947" s="476"/>
      <c r="P947" s="476"/>
      <c r="Q947" s="476"/>
      <c r="R947" s="476"/>
      <c r="S947" s="476"/>
      <c r="T947" s="476"/>
      <c r="U947" s="476"/>
      <c r="V947" s="476"/>
      <c r="W947" s="476"/>
      <c r="X947" s="476"/>
      <c r="Y947" s="476"/>
      <c r="Z947" s="476"/>
      <c r="AA947" s="476"/>
      <c r="AB947" s="476"/>
      <c r="AC947" s="476"/>
      <c r="AD947" s="476"/>
      <c r="AE947" s="476"/>
      <c r="AF947" s="476"/>
      <c r="AG947" s="476"/>
      <c r="AH947" s="476"/>
      <c r="AI947" s="476"/>
      <c r="AJ947" s="476"/>
    </row>
    <row r="948" spans="1:36" ht="12.75" customHeight="1">
      <c r="A948" s="476"/>
      <c r="B948" s="476"/>
      <c r="C948" s="476"/>
      <c r="D948" s="476"/>
      <c r="E948" s="476"/>
      <c r="F948" s="476"/>
      <c r="G948" s="476"/>
      <c r="H948" s="476"/>
      <c r="I948" s="476"/>
      <c r="J948" s="476"/>
      <c r="K948" s="476"/>
      <c r="L948" s="476"/>
      <c r="M948" s="476"/>
      <c r="N948" s="476"/>
      <c r="O948" s="476"/>
      <c r="P948" s="476"/>
      <c r="Q948" s="476"/>
      <c r="R948" s="476"/>
      <c r="S948" s="476"/>
      <c r="T948" s="476"/>
      <c r="U948" s="476"/>
      <c r="V948" s="476"/>
      <c r="W948" s="476"/>
      <c r="X948" s="476"/>
      <c r="Y948" s="476"/>
      <c r="Z948" s="476"/>
      <c r="AA948" s="476"/>
      <c r="AB948" s="476"/>
      <c r="AC948" s="476"/>
      <c r="AD948" s="476"/>
      <c r="AE948" s="476"/>
      <c r="AF948" s="476"/>
      <c r="AG948" s="476"/>
      <c r="AH948" s="476"/>
      <c r="AI948" s="476"/>
      <c r="AJ948" s="476"/>
    </row>
    <row r="949" spans="1:36" ht="12.75" customHeight="1">
      <c r="A949" s="476"/>
      <c r="B949" s="476"/>
      <c r="C949" s="476"/>
      <c r="D949" s="476"/>
      <c r="E949" s="476"/>
      <c r="F949" s="476"/>
      <c r="G949" s="476"/>
      <c r="H949" s="476"/>
      <c r="I949" s="476"/>
      <c r="J949" s="476"/>
      <c r="K949" s="476"/>
      <c r="L949" s="476"/>
      <c r="M949" s="476"/>
      <c r="N949" s="476"/>
      <c r="O949" s="476"/>
      <c r="P949" s="476"/>
      <c r="Q949" s="476"/>
      <c r="R949" s="476"/>
      <c r="S949" s="476"/>
      <c r="T949" s="476"/>
      <c r="U949" s="476"/>
      <c r="V949" s="476"/>
      <c r="W949" s="476"/>
      <c r="X949" s="476"/>
      <c r="Y949" s="476"/>
      <c r="Z949" s="476"/>
      <c r="AA949" s="476"/>
      <c r="AB949" s="476"/>
      <c r="AC949" s="476"/>
      <c r="AD949" s="476"/>
      <c r="AE949" s="476"/>
      <c r="AF949" s="476"/>
      <c r="AG949" s="476"/>
      <c r="AH949" s="476"/>
      <c r="AI949" s="476"/>
      <c r="AJ949" s="476"/>
    </row>
    <row r="950" spans="1:36" ht="12.75" customHeight="1">
      <c r="A950" s="476"/>
      <c r="B950" s="476"/>
      <c r="C950" s="476"/>
      <c r="D950" s="476"/>
      <c r="E950" s="476"/>
      <c r="F950" s="476"/>
      <c r="G950" s="476"/>
      <c r="H950" s="476"/>
      <c r="I950" s="476"/>
      <c r="J950" s="476"/>
      <c r="K950" s="476"/>
      <c r="L950" s="476"/>
      <c r="M950" s="476"/>
      <c r="N950" s="476"/>
      <c r="O950" s="476"/>
      <c r="P950" s="476"/>
      <c r="Q950" s="476"/>
      <c r="R950" s="476"/>
      <c r="S950" s="476"/>
      <c r="T950" s="476"/>
      <c r="U950" s="476"/>
      <c r="V950" s="476"/>
      <c r="W950" s="476"/>
      <c r="X950" s="476"/>
      <c r="Y950" s="476"/>
      <c r="Z950" s="476"/>
      <c r="AA950" s="476"/>
      <c r="AB950" s="476"/>
      <c r="AC950" s="476"/>
      <c r="AD950" s="476"/>
      <c r="AE950" s="476"/>
      <c r="AF950" s="476"/>
      <c r="AG950" s="476"/>
      <c r="AH950" s="476"/>
      <c r="AI950" s="476"/>
      <c r="AJ950" s="476"/>
    </row>
    <row r="951" spans="1:36" ht="12.75" customHeight="1">
      <c r="A951" s="476"/>
      <c r="B951" s="476"/>
      <c r="C951" s="476"/>
      <c r="D951" s="476"/>
      <c r="E951" s="476"/>
      <c r="F951" s="476"/>
      <c r="G951" s="476"/>
      <c r="H951" s="476"/>
      <c r="I951" s="476"/>
      <c r="J951" s="476"/>
      <c r="K951" s="476"/>
      <c r="L951" s="476"/>
      <c r="M951" s="476"/>
      <c r="N951" s="476"/>
      <c r="O951" s="476"/>
      <c r="P951" s="476"/>
      <c r="Q951" s="476"/>
      <c r="R951" s="476"/>
      <c r="S951" s="476"/>
      <c r="T951" s="476"/>
      <c r="U951" s="476"/>
      <c r="V951" s="476"/>
      <c r="W951" s="476"/>
      <c r="X951" s="476"/>
      <c r="Y951" s="476"/>
      <c r="Z951" s="476"/>
      <c r="AA951" s="476"/>
      <c r="AB951" s="476"/>
      <c r="AC951" s="476"/>
      <c r="AD951" s="476"/>
      <c r="AE951" s="476"/>
      <c r="AF951" s="476"/>
      <c r="AG951" s="476"/>
      <c r="AH951" s="476"/>
      <c r="AI951" s="476"/>
      <c r="AJ951" s="476"/>
    </row>
    <row r="952" spans="1:36" ht="12.75" customHeight="1">
      <c r="A952" s="476"/>
      <c r="B952" s="476"/>
      <c r="C952" s="476"/>
      <c r="D952" s="476"/>
      <c r="E952" s="476"/>
      <c r="F952" s="476"/>
      <c r="G952" s="476"/>
      <c r="H952" s="476"/>
      <c r="I952" s="476"/>
      <c r="J952" s="476"/>
      <c r="K952" s="476"/>
      <c r="L952" s="476"/>
      <c r="M952" s="476"/>
      <c r="N952" s="476"/>
      <c r="O952" s="476"/>
      <c r="P952" s="476"/>
      <c r="Q952" s="476"/>
      <c r="R952" s="476"/>
      <c r="S952" s="476"/>
      <c r="T952" s="476"/>
      <c r="U952" s="476"/>
      <c r="V952" s="476"/>
      <c r="W952" s="476"/>
      <c r="X952" s="476"/>
      <c r="Y952" s="476"/>
      <c r="Z952" s="476"/>
      <c r="AA952" s="476"/>
      <c r="AB952" s="476"/>
      <c r="AC952" s="476"/>
      <c r="AD952" s="476"/>
      <c r="AE952" s="476"/>
      <c r="AF952" s="476"/>
      <c r="AG952" s="476"/>
      <c r="AH952" s="476"/>
      <c r="AI952" s="476"/>
      <c r="AJ952" s="476"/>
    </row>
    <row r="953" spans="1:36" ht="12.75" customHeight="1">
      <c r="A953" s="476"/>
      <c r="B953" s="476"/>
      <c r="C953" s="476"/>
      <c r="D953" s="476"/>
      <c r="E953" s="476"/>
      <c r="F953" s="476"/>
      <c r="G953" s="476"/>
      <c r="H953" s="476"/>
      <c r="I953" s="476"/>
      <c r="J953" s="476"/>
      <c r="K953" s="476"/>
      <c r="L953" s="476"/>
      <c r="M953" s="476"/>
      <c r="N953" s="476"/>
      <c r="O953" s="476"/>
      <c r="P953" s="476"/>
      <c r="Q953" s="476"/>
      <c r="R953" s="476"/>
      <c r="S953" s="476"/>
      <c r="T953" s="476"/>
      <c r="U953" s="476"/>
      <c r="V953" s="476"/>
      <c r="W953" s="476"/>
      <c r="X953" s="476"/>
      <c r="Y953" s="476"/>
      <c r="Z953" s="476"/>
      <c r="AA953" s="476"/>
      <c r="AB953" s="476"/>
      <c r="AC953" s="476"/>
      <c r="AD953" s="476"/>
      <c r="AE953" s="476"/>
      <c r="AF953" s="476"/>
      <c r="AG953" s="476"/>
      <c r="AH953" s="476"/>
      <c r="AI953" s="476"/>
      <c r="AJ953" s="476"/>
    </row>
    <row r="954" spans="1:36" ht="12.75" customHeight="1">
      <c r="A954" s="476"/>
      <c r="B954" s="476"/>
      <c r="C954" s="476"/>
      <c r="D954" s="476"/>
      <c r="E954" s="476"/>
      <c r="F954" s="476"/>
      <c r="G954" s="476"/>
      <c r="H954" s="476"/>
      <c r="I954" s="476"/>
      <c r="J954" s="476"/>
      <c r="K954" s="476"/>
      <c r="L954" s="476"/>
      <c r="M954" s="476"/>
      <c r="N954" s="476"/>
      <c r="O954" s="476"/>
      <c r="P954" s="476"/>
      <c r="Q954" s="476"/>
      <c r="R954" s="476"/>
      <c r="S954" s="476"/>
      <c r="T954" s="476"/>
      <c r="U954" s="476"/>
      <c r="V954" s="476"/>
      <c r="W954" s="476"/>
      <c r="X954" s="476"/>
      <c r="Y954" s="476"/>
      <c r="Z954" s="476"/>
      <c r="AA954" s="476"/>
      <c r="AB954" s="476"/>
      <c r="AC954" s="476"/>
      <c r="AD954" s="476"/>
      <c r="AE954" s="476"/>
      <c r="AF954" s="476"/>
      <c r="AG954" s="476"/>
      <c r="AH954" s="476"/>
      <c r="AI954" s="476"/>
      <c r="AJ954" s="476"/>
    </row>
    <row r="955" spans="1:36" ht="12.75" customHeight="1">
      <c r="A955" s="476"/>
      <c r="B955" s="476"/>
      <c r="C955" s="476"/>
      <c r="D955" s="476"/>
      <c r="E955" s="476"/>
      <c r="F955" s="476"/>
      <c r="G955" s="476"/>
      <c r="H955" s="476"/>
      <c r="I955" s="476"/>
      <c r="J955" s="476"/>
      <c r="K955" s="476"/>
      <c r="L955" s="476"/>
      <c r="M955" s="476"/>
      <c r="N955" s="476"/>
      <c r="O955" s="476"/>
      <c r="P955" s="476"/>
      <c r="Q955" s="476"/>
      <c r="R955" s="476"/>
      <c r="S955" s="476"/>
      <c r="T955" s="476"/>
      <c r="U955" s="476"/>
      <c r="V955" s="476"/>
      <c r="W955" s="476"/>
      <c r="X955" s="476"/>
      <c r="Y955" s="476"/>
      <c r="Z955" s="476"/>
      <c r="AA955" s="476"/>
      <c r="AB955" s="476"/>
      <c r="AC955" s="476"/>
      <c r="AD955" s="476"/>
      <c r="AE955" s="476"/>
      <c r="AF955" s="476"/>
      <c r="AG955" s="476"/>
      <c r="AH955" s="476"/>
      <c r="AI955" s="476"/>
      <c r="AJ955" s="476"/>
    </row>
    <row r="956" spans="1:36" ht="12.75" customHeight="1">
      <c r="A956" s="476"/>
      <c r="B956" s="476"/>
      <c r="C956" s="476"/>
      <c r="D956" s="476"/>
      <c r="E956" s="476"/>
      <c r="F956" s="476"/>
      <c r="G956" s="476"/>
      <c r="H956" s="476"/>
      <c r="I956" s="476"/>
      <c r="J956" s="476"/>
      <c r="K956" s="476"/>
      <c r="L956" s="476"/>
      <c r="M956" s="476"/>
      <c r="N956" s="476"/>
      <c r="O956" s="476"/>
      <c r="P956" s="476"/>
      <c r="Q956" s="476"/>
      <c r="R956" s="476"/>
      <c r="S956" s="476"/>
      <c r="T956" s="476"/>
      <c r="U956" s="476"/>
      <c r="V956" s="476"/>
      <c r="W956" s="476"/>
      <c r="X956" s="476"/>
      <c r="Y956" s="476"/>
      <c r="Z956" s="476"/>
      <c r="AA956" s="476"/>
      <c r="AB956" s="476"/>
      <c r="AC956" s="476"/>
      <c r="AD956" s="476"/>
      <c r="AE956" s="476"/>
      <c r="AF956" s="476"/>
      <c r="AG956" s="476"/>
      <c r="AH956" s="476"/>
      <c r="AI956" s="476"/>
      <c r="AJ956" s="476"/>
    </row>
    <row r="957" spans="1:36" ht="12.75" customHeight="1">
      <c r="A957" s="476"/>
      <c r="B957" s="476"/>
      <c r="C957" s="476"/>
      <c r="D957" s="476"/>
      <c r="E957" s="476"/>
      <c r="F957" s="476"/>
      <c r="G957" s="476"/>
      <c r="H957" s="476"/>
      <c r="I957" s="476"/>
      <c r="J957" s="476"/>
      <c r="K957" s="476"/>
      <c r="L957" s="476"/>
      <c r="M957" s="476"/>
      <c r="N957" s="476"/>
      <c r="O957" s="476"/>
      <c r="P957" s="476"/>
      <c r="Q957" s="476"/>
      <c r="R957" s="476"/>
      <c r="S957" s="476"/>
      <c r="T957" s="476"/>
      <c r="U957" s="476"/>
      <c r="V957" s="476"/>
      <c r="W957" s="476"/>
      <c r="X957" s="476"/>
      <c r="Y957" s="476"/>
      <c r="Z957" s="476"/>
      <c r="AA957" s="476"/>
      <c r="AB957" s="476"/>
      <c r="AC957" s="476"/>
      <c r="AD957" s="476"/>
      <c r="AE957" s="476"/>
      <c r="AF957" s="476"/>
      <c r="AG957" s="476"/>
      <c r="AH957" s="476"/>
      <c r="AI957" s="476"/>
      <c r="AJ957" s="476"/>
    </row>
    <row r="958" spans="1:36" ht="12.75" customHeight="1">
      <c r="A958" s="476"/>
      <c r="B958" s="476"/>
      <c r="C958" s="476"/>
      <c r="D958" s="476"/>
      <c r="E958" s="476"/>
      <c r="F958" s="476"/>
      <c r="G958" s="476"/>
      <c r="H958" s="476"/>
      <c r="I958" s="476"/>
      <c r="J958" s="476"/>
      <c r="K958" s="476"/>
      <c r="L958" s="476"/>
      <c r="M958" s="476"/>
      <c r="N958" s="476"/>
      <c r="O958" s="476"/>
      <c r="P958" s="476"/>
      <c r="Q958" s="476"/>
      <c r="R958" s="476"/>
      <c r="S958" s="476"/>
      <c r="T958" s="476"/>
      <c r="U958" s="476"/>
      <c r="V958" s="476"/>
      <c r="W958" s="476"/>
      <c r="X958" s="476"/>
      <c r="Y958" s="476"/>
      <c r="Z958" s="476"/>
      <c r="AA958" s="476"/>
      <c r="AB958" s="476"/>
      <c r="AC958" s="476"/>
      <c r="AD958" s="476"/>
      <c r="AE958" s="476"/>
      <c r="AF958" s="476"/>
      <c r="AG958" s="476"/>
      <c r="AH958" s="476"/>
      <c r="AI958" s="476"/>
      <c r="AJ958" s="476"/>
    </row>
    <row r="959" spans="1:36" ht="12.75" customHeight="1">
      <c r="A959" s="476"/>
      <c r="B959" s="476"/>
      <c r="C959" s="476"/>
      <c r="D959" s="476"/>
      <c r="E959" s="476"/>
      <c r="F959" s="476"/>
      <c r="G959" s="476"/>
      <c r="H959" s="476"/>
      <c r="I959" s="476"/>
      <c r="J959" s="476"/>
      <c r="K959" s="476"/>
      <c r="L959" s="476"/>
      <c r="M959" s="476"/>
      <c r="N959" s="476"/>
      <c r="O959" s="476"/>
      <c r="P959" s="476"/>
      <c r="Q959" s="476"/>
      <c r="R959" s="476"/>
      <c r="S959" s="476"/>
      <c r="T959" s="476"/>
      <c r="U959" s="476"/>
      <c r="V959" s="476"/>
      <c r="W959" s="476"/>
      <c r="X959" s="476"/>
      <c r="Y959" s="476"/>
      <c r="Z959" s="476"/>
      <c r="AA959" s="476"/>
      <c r="AB959" s="476"/>
      <c r="AC959" s="476"/>
      <c r="AD959" s="476"/>
      <c r="AE959" s="476"/>
      <c r="AF959" s="476"/>
      <c r="AG959" s="476"/>
      <c r="AH959" s="476"/>
      <c r="AI959" s="476"/>
      <c r="AJ959" s="476"/>
    </row>
    <row r="960" spans="1:36" ht="12.75" customHeight="1">
      <c r="A960" s="476"/>
      <c r="B960" s="476"/>
      <c r="C960" s="476"/>
      <c r="D960" s="476"/>
      <c r="E960" s="476"/>
      <c r="F960" s="476"/>
      <c r="G960" s="476"/>
      <c r="H960" s="476"/>
      <c r="I960" s="476"/>
      <c r="J960" s="476"/>
      <c r="K960" s="476"/>
      <c r="L960" s="476"/>
      <c r="M960" s="476"/>
      <c r="N960" s="476"/>
      <c r="O960" s="476"/>
      <c r="P960" s="476"/>
      <c r="Q960" s="476"/>
      <c r="R960" s="476"/>
      <c r="S960" s="476"/>
      <c r="T960" s="476"/>
      <c r="U960" s="476"/>
      <c r="V960" s="476"/>
      <c r="W960" s="476"/>
      <c r="X960" s="476"/>
      <c r="Y960" s="476"/>
      <c r="Z960" s="476"/>
      <c r="AA960" s="476"/>
      <c r="AB960" s="476"/>
      <c r="AC960" s="476"/>
      <c r="AD960" s="476"/>
      <c r="AE960" s="476"/>
      <c r="AF960" s="476"/>
      <c r="AG960" s="476"/>
      <c r="AH960" s="476"/>
      <c r="AI960" s="476"/>
      <c r="AJ960" s="476"/>
    </row>
    <row r="961" spans="1:36" ht="12.75" customHeight="1">
      <c r="A961" s="476"/>
      <c r="B961" s="476"/>
      <c r="C961" s="476"/>
      <c r="D961" s="476"/>
      <c r="E961" s="476"/>
      <c r="F961" s="476"/>
      <c r="G961" s="476"/>
      <c r="H961" s="476"/>
      <c r="I961" s="476"/>
      <c r="J961" s="476"/>
      <c r="K961" s="476"/>
      <c r="L961" s="476"/>
      <c r="M961" s="476"/>
      <c r="N961" s="476"/>
      <c r="O961" s="476"/>
      <c r="P961" s="476"/>
      <c r="Q961" s="476"/>
      <c r="R961" s="476"/>
      <c r="S961" s="476"/>
      <c r="T961" s="476"/>
      <c r="U961" s="476"/>
      <c r="V961" s="476"/>
      <c r="W961" s="476"/>
      <c r="X961" s="476"/>
      <c r="Y961" s="476"/>
      <c r="Z961" s="476"/>
      <c r="AA961" s="476"/>
      <c r="AB961" s="476"/>
      <c r="AC961" s="476"/>
      <c r="AD961" s="476"/>
      <c r="AE961" s="476"/>
      <c r="AF961" s="476"/>
      <c r="AG961" s="476"/>
      <c r="AH961" s="476"/>
      <c r="AI961" s="476"/>
      <c r="AJ961" s="476"/>
    </row>
    <row r="962" spans="1:36" ht="12.75" customHeight="1">
      <c r="A962" s="476"/>
      <c r="B962" s="476"/>
      <c r="C962" s="476"/>
      <c r="D962" s="476"/>
      <c r="E962" s="476"/>
      <c r="F962" s="476"/>
      <c r="G962" s="476"/>
      <c r="H962" s="476"/>
      <c r="I962" s="476"/>
      <c r="J962" s="476"/>
      <c r="K962" s="476"/>
      <c r="L962" s="476"/>
      <c r="M962" s="476"/>
      <c r="N962" s="476"/>
      <c r="O962" s="476"/>
      <c r="P962" s="476"/>
      <c r="Q962" s="476"/>
      <c r="R962" s="476"/>
      <c r="S962" s="476"/>
      <c r="T962" s="476"/>
      <c r="U962" s="476"/>
      <c r="V962" s="476"/>
      <c r="W962" s="476"/>
      <c r="X962" s="476"/>
      <c r="Y962" s="476"/>
      <c r="Z962" s="476"/>
      <c r="AA962" s="476"/>
      <c r="AB962" s="476"/>
      <c r="AC962" s="476"/>
      <c r="AD962" s="476"/>
      <c r="AE962" s="476"/>
      <c r="AF962" s="476"/>
      <c r="AG962" s="476"/>
      <c r="AH962" s="476"/>
      <c r="AI962" s="476"/>
      <c r="AJ962" s="476"/>
    </row>
    <row r="963" spans="1:36" ht="12.75" customHeight="1">
      <c r="A963" s="476"/>
      <c r="B963" s="476"/>
      <c r="C963" s="476"/>
      <c r="D963" s="476"/>
      <c r="E963" s="476"/>
      <c r="F963" s="476"/>
      <c r="G963" s="476"/>
      <c r="H963" s="476"/>
      <c r="I963" s="476"/>
      <c r="J963" s="476"/>
      <c r="K963" s="476"/>
      <c r="L963" s="476"/>
      <c r="M963" s="476"/>
      <c r="N963" s="476"/>
      <c r="O963" s="476"/>
      <c r="P963" s="476"/>
      <c r="Q963" s="476"/>
      <c r="R963" s="476"/>
      <c r="S963" s="476"/>
      <c r="T963" s="476"/>
      <c r="U963" s="476"/>
      <c r="V963" s="476"/>
      <c r="W963" s="476"/>
      <c r="X963" s="476"/>
      <c r="Y963" s="476"/>
      <c r="Z963" s="476"/>
      <c r="AA963" s="476"/>
      <c r="AB963" s="476"/>
      <c r="AC963" s="476"/>
      <c r="AD963" s="476"/>
      <c r="AE963" s="476"/>
      <c r="AF963" s="476"/>
      <c r="AG963" s="476"/>
      <c r="AH963" s="476"/>
      <c r="AI963" s="476"/>
      <c r="AJ963" s="476"/>
    </row>
    <row r="964" spans="1:36" ht="12.75" customHeight="1">
      <c r="A964" s="476"/>
      <c r="B964" s="476"/>
      <c r="C964" s="476"/>
      <c r="D964" s="476"/>
      <c r="E964" s="476"/>
      <c r="F964" s="476"/>
      <c r="G964" s="476"/>
      <c r="H964" s="476"/>
      <c r="I964" s="476"/>
      <c r="J964" s="476"/>
      <c r="K964" s="476"/>
      <c r="L964" s="476"/>
      <c r="M964" s="476"/>
      <c r="N964" s="476"/>
      <c r="O964" s="476"/>
      <c r="P964" s="476"/>
      <c r="Q964" s="476"/>
      <c r="R964" s="476"/>
      <c r="S964" s="476"/>
      <c r="T964" s="476"/>
      <c r="U964" s="476"/>
      <c r="V964" s="476"/>
      <c r="W964" s="476"/>
      <c r="X964" s="476"/>
      <c r="Y964" s="476"/>
      <c r="Z964" s="476"/>
      <c r="AA964" s="476"/>
      <c r="AB964" s="476"/>
      <c r="AC964" s="476"/>
      <c r="AD964" s="476"/>
      <c r="AE964" s="476"/>
      <c r="AF964" s="476"/>
      <c r="AG964" s="476"/>
      <c r="AH964" s="476"/>
      <c r="AI964" s="476"/>
      <c r="AJ964" s="476"/>
    </row>
    <row r="965" spans="1:36" ht="12.75" customHeight="1">
      <c r="A965" s="476"/>
      <c r="B965" s="476"/>
      <c r="C965" s="476"/>
      <c r="D965" s="476"/>
      <c r="E965" s="476"/>
      <c r="F965" s="476"/>
      <c r="G965" s="476"/>
      <c r="H965" s="476"/>
      <c r="I965" s="476"/>
      <c r="J965" s="476"/>
      <c r="K965" s="476"/>
      <c r="L965" s="476"/>
      <c r="M965" s="476"/>
      <c r="N965" s="476"/>
      <c r="O965" s="476"/>
      <c r="P965" s="476"/>
      <c r="Q965" s="476"/>
      <c r="R965" s="476"/>
      <c r="S965" s="476"/>
      <c r="T965" s="476"/>
      <c r="U965" s="476"/>
      <c r="V965" s="476"/>
      <c r="W965" s="476"/>
      <c r="X965" s="476"/>
      <c r="Y965" s="476"/>
      <c r="Z965" s="476"/>
      <c r="AA965" s="476"/>
      <c r="AB965" s="476"/>
      <c r="AC965" s="476"/>
      <c r="AD965" s="476"/>
      <c r="AE965" s="476"/>
      <c r="AF965" s="476"/>
      <c r="AG965" s="476"/>
      <c r="AH965" s="476"/>
      <c r="AI965" s="476"/>
      <c r="AJ965" s="476"/>
    </row>
    <row r="966" spans="1:36" ht="12.75" customHeight="1">
      <c r="A966" s="476"/>
      <c r="B966" s="476"/>
      <c r="C966" s="476"/>
      <c r="D966" s="476"/>
      <c r="E966" s="476"/>
      <c r="F966" s="476"/>
      <c r="G966" s="476"/>
      <c r="H966" s="476"/>
      <c r="I966" s="476"/>
      <c r="J966" s="476"/>
      <c r="K966" s="476"/>
      <c r="L966" s="476"/>
      <c r="M966" s="476"/>
      <c r="N966" s="476"/>
      <c r="O966" s="476"/>
      <c r="P966" s="476"/>
      <c r="Q966" s="476"/>
      <c r="R966" s="476"/>
      <c r="S966" s="476"/>
      <c r="T966" s="476"/>
      <c r="U966" s="476"/>
      <c r="V966" s="476"/>
      <c r="W966" s="476"/>
      <c r="X966" s="476"/>
      <c r="Y966" s="476"/>
      <c r="Z966" s="476"/>
      <c r="AA966" s="476"/>
      <c r="AB966" s="476"/>
      <c r="AC966" s="476"/>
      <c r="AD966" s="476"/>
      <c r="AE966" s="476"/>
      <c r="AF966" s="476"/>
      <c r="AG966" s="476"/>
      <c r="AH966" s="476"/>
      <c r="AI966" s="476"/>
      <c r="AJ966" s="476"/>
    </row>
    <row r="967" spans="1:36" ht="12.75" customHeight="1">
      <c r="A967" s="476"/>
      <c r="B967" s="476"/>
      <c r="C967" s="476"/>
      <c r="D967" s="476"/>
      <c r="E967" s="476"/>
      <c r="F967" s="476"/>
      <c r="G967" s="476"/>
      <c r="H967" s="476"/>
      <c r="I967" s="476"/>
      <c r="J967" s="476"/>
      <c r="K967" s="476"/>
      <c r="L967" s="476"/>
      <c r="M967" s="476"/>
      <c r="N967" s="476"/>
      <c r="O967" s="476"/>
      <c r="P967" s="476"/>
      <c r="Q967" s="476"/>
      <c r="R967" s="476"/>
      <c r="S967" s="476"/>
      <c r="T967" s="476"/>
      <c r="U967" s="476"/>
      <c r="V967" s="476"/>
      <c r="W967" s="476"/>
      <c r="X967" s="476"/>
      <c r="Y967" s="476"/>
      <c r="Z967" s="476"/>
      <c r="AA967" s="476"/>
      <c r="AB967" s="476"/>
      <c r="AC967" s="476"/>
      <c r="AD967" s="476"/>
      <c r="AE967" s="476"/>
      <c r="AF967" s="476"/>
      <c r="AG967" s="476"/>
      <c r="AH967" s="476"/>
      <c r="AI967" s="476"/>
      <c r="AJ967" s="476"/>
    </row>
    <row r="968" spans="1:36" ht="12.75" customHeight="1">
      <c r="A968" s="476"/>
      <c r="B968" s="476"/>
      <c r="C968" s="476"/>
      <c r="D968" s="476"/>
      <c r="E968" s="476"/>
      <c r="F968" s="476"/>
      <c r="G968" s="476"/>
      <c r="H968" s="476"/>
      <c r="I968" s="476"/>
      <c r="J968" s="476"/>
      <c r="K968" s="476"/>
      <c r="L968" s="476"/>
      <c r="M968" s="476"/>
      <c r="N968" s="476"/>
      <c r="O968" s="476"/>
      <c r="P968" s="476"/>
      <c r="Q968" s="476"/>
      <c r="R968" s="476"/>
      <c r="S968" s="476"/>
      <c r="T968" s="476"/>
      <c r="U968" s="476"/>
      <c r="V968" s="476"/>
      <c r="W968" s="476"/>
      <c r="X968" s="476"/>
      <c r="Y968" s="476"/>
      <c r="Z968" s="476"/>
      <c r="AA968" s="476"/>
      <c r="AB968" s="476"/>
      <c r="AC968" s="476"/>
      <c r="AD968" s="476"/>
      <c r="AE968" s="476"/>
      <c r="AF968" s="476"/>
      <c r="AG968" s="476"/>
      <c r="AH968" s="476"/>
      <c r="AI968" s="476"/>
      <c r="AJ968" s="476"/>
    </row>
    <row r="969" spans="1:36" ht="12.75" customHeight="1">
      <c r="A969" s="476"/>
      <c r="B969" s="476"/>
      <c r="C969" s="476"/>
      <c r="D969" s="476"/>
      <c r="E969" s="476"/>
      <c r="F969" s="476"/>
      <c r="G969" s="476"/>
      <c r="H969" s="476"/>
      <c r="I969" s="476"/>
      <c r="J969" s="476"/>
      <c r="K969" s="476"/>
      <c r="L969" s="476"/>
      <c r="M969" s="476"/>
      <c r="N969" s="476"/>
      <c r="O969" s="476"/>
      <c r="P969" s="476"/>
      <c r="Q969" s="476"/>
      <c r="R969" s="476"/>
      <c r="S969" s="476"/>
      <c r="T969" s="476"/>
      <c r="U969" s="476"/>
      <c r="V969" s="476"/>
      <c r="W969" s="476"/>
      <c r="X969" s="476"/>
      <c r="Y969" s="476"/>
      <c r="Z969" s="476"/>
      <c r="AA969" s="476"/>
      <c r="AB969" s="476"/>
      <c r="AC969" s="476"/>
      <c r="AD969" s="476"/>
      <c r="AE969" s="476"/>
      <c r="AF969" s="476"/>
      <c r="AG969" s="476"/>
      <c r="AH969" s="476"/>
      <c r="AI969" s="476"/>
      <c r="AJ969" s="476"/>
    </row>
    <row r="970" spans="1:36" ht="12.75" customHeight="1">
      <c r="A970" s="476"/>
      <c r="B970" s="476"/>
      <c r="C970" s="476"/>
      <c r="D970" s="476"/>
      <c r="E970" s="476"/>
      <c r="F970" s="476"/>
      <c r="G970" s="476"/>
      <c r="H970" s="476"/>
      <c r="I970" s="476"/>
      <c r="J970" s="476"/>
      <c r="K970" s="476"/>
      <c r="L970" s="476"/>
      <c r="M970" s="476"/>
      <c r="N970" s="476"/>
      <c r="O970" s="476"/>
      <c r="P970" s="476"/>
      <c r="Q970" s="476"/>
      <c r="R970" s="476"/>
      <c r="S970" s="476"/>
      <c r="T970" s="476"/>
      <c r="U970" s="476"/>
      <c r="V970" s="476"/>
      <c r="W970" s="476"/>
      <c r="X970" s="476"/>
      <c r="Y970" s="476"/>
      <c r="Z970" s="476"/>
      <c r="AA970" s="476"/>
      <c r="AB970" s="476"/>
      <c r="AC970" s="476"/>
      <c r="AD970" s="476"/>
      <c r="AE970" s="476"/>
      <c r="AF970" s="476"/>
      <c r="AG970" s="476"/>
      <c r="AH970" s="476"/>
      <c r="AI970" s="476"/>
      <c r="AJ970" s="476"/>
    </row>
    <row r="971" spans="1:36" ht="12.75" customHeight="1">
      <c r="A971" s="476"/>
      <c r="B971" s="476"/>
      <c r="C971" s="476"/>
      <c r="D971" s="476"/>
      <c r="E971" s="476"/>
      <c r="F971" s="476"/>
      <c r="G971" s="476"/>
      <c r="H971" s="476"/>
      <c r="I971" s="476"/>
      <c r="J971" s="476"/>
      <c r="K971" s="476"/>
      <c r="L971" s="476"/>
      <c r="M971" s="476"/>
      <c r="N971" s="476"/>
      <c r="O971" s="476"/>
      <c r="P971" s="476"/>
      <c r="Q971" s="476"/>
      <c r="R971" s="476"/>
      <c r="S971" s="476"/>
      <c r="T971" s="476"/>
      <c r="U971" s="476"/>
      <c r="V971" s="476"/>
      <c r="W971" s="476"/>
      <c r="X971" s="476"/>
      <c r="Y971" s="476"/>
      <c r="Z971" s="476"/>
      <c r="AA971" s="476"/>
      <c r="AB971" s="476"/>
      <c r="AC971" s="476"/>
      <c r="AD971" s="476"/>
      <c r="AE971" s="476"/>
      <c r="AF971" s="476"/>
      <c r="AG971" s="476"/>
      <c r="AH971" s="476"/>
      <c r="AI971" s="476"/>
      <c r="AJ971" s="476"/>
    </row>
    <row r="972" spans="1:36" ht="12.75" customHeight="1">
      <c r="A972" s="476"/>
      <c r="B972" s="476"/>
      <c r="C972" s="476"/>
      <c r="D972" s="476"/>
      <c r="E972" s="476"/>
      <c r="F972" s="476"/>
      <c r="G972" s="476"/>
      <c r="H972" s="476"/>
      <c r="I972" s="476"/>
      <c r="J972" s="476"/>
      <c r="K972" s="476"/>
      <c r="L972" s="476"/>
      <c r="M972" s="476"/>
      <c r="N972" s="476"/>
      <c r="O972" s="476"/>
      <c r="P972" s="476"/>
      <c r="Q972" s="476"/>
      <c r="R972" s="476"/>
      <c r="S972" s="476"/>
      <c r="T972" s="476"/>
      <c r="U972" s="476"/>
      <c r="V972" s="476"/>
      <c r="W972" s="476"/>
      <c r="X972" s="476"/>
      <c r="Y972" s="476"/>
      <c r="Z972" s="476"/>
      <c r="AA972" s="476"/>
      <c r="AB972" s="476"/>
      <c r="AC972" s="476"/>
      <c r="AD972" s="476"/>
      <c r="AE972" s="476"/>
      <c r="AF972" s="476"/>
      <c r="AG972" s="476"/>
      <c r="AH972" s="476"/>
      <c r="AI972" s="476"/>
      <c r="AJ972" s="476"/>
    </row>
    <row r="973" spans="1:36" ht="12.75" customHeight="1">
      <c r="A973" s="476"/>
      <c r="B973" s="476"/>
      <c r="C973" s="476"/>
      <c r="D973" s="476"/>
      <c r="E973" s="476"/>
      <c r="F973" s="476"/>
      <c r="G973" s="476"/>
      <c r="H973" s="476"/>
      <c r="I973" s="476"/>
      <c r="J973" s="476"/>
      <c r="K973" s="476"/>
      <c r="L973" s="476"/>
      <c r="M973" s="476"/>
      <c r="N973" s="476"/>
      <c r="O973" s="476"/>
      <c r="P973" s="476"/>
      <c r="Q973" s="476"/>
      <c r="R973" s="476"/>
      <c r="S973" s="476"/>
      <c r="T973" s="476"/>
      <c r="U973" s="476"/>
      <c r="V973" s="476"/>
      <c r="W973" s="476"/>
      <c r="X973" s="476"/>
      <c r="Y973" s="476"/>
      <c r="Z973" s="476"/>
      <c r="AA973" s="476"/>
      <c r="AB973" s="476"/>
      <c r="AC973" s="476"/>
      <c r="AD973" s="476"/>
      <c r="AE973" s="476"/>
      <c r="AF973" s="476"/>
      <c r="AG973" s="476"/>
      <c r="AH973" s="476"/>
      <c r="AI973" s="476"/>
      <c r="AJ973" s="476"/>
    </row>
    <row r="974" spans="1:36" ht="12.75" customHeight="1">
      <c r="A974" s="476"/>
      <c r="B974" s="476"/>
      <c r="C974" s="476"/>
      <c r="D974" s="476"/>
      <c r="E974" s="476"/>
      <c r="F974" s="476"/>
      <c r="G974" s="476"/>
      <c r="H974" s="476"/>
      <c r="I974" s="476"/>
      <c r="J974" s="476"/>
      <c r="K974" s="476"/>
      <c r="L974" s="476"/>
      <c r="M974" s="476"/>
      <c r="N974" s="476"/>
      <c r="O974" s="476"/>
      <c r="P974" s="476"/>
      <c r="Q974" s="476"/>
      <c r="R974" s="476"/>
      <c r="S974" s="476"/>
      <c r="T974" s="476"/>
      <c r="U974" s="476"/>
      <c r="V974" s="476"/>
      <c r="W974" s="476"/>
      <c r="X974" s="476"/>
      <c r="Y974" s="476"/>
      <c r="Z974" s="476"/>
      <c r="AA974" s="476"/>
      <c r="AB974" s="476"/>
      <c r="AC974" s="476"/>
      <c r="AD974" s="476"/>
      <c r="AE974" s="476"/>
      <c r="AF974" s="476"/>
      <c r="AG974" s="476"/>
      <c r="AH974" s="476"/>
      <c r="AI974" s="476"/>
      <c r="AJ974" s="476"/>
    </row>
    <row r="975" spans="1:36" ht="12.75" customHeight="1">
      <c r="A975" s="476"/>
      <c r="B975" s="476"/>
      <c r="C975" s="476"/>
      <c r="D975" s="476"/>
      <c r="E975" s="476"/>
      <c r="F975" s="476"/>
      <c r="G975" s="476"/>
      <c r="H975" s="476"/>
      <c r="I975" s="476"/>
      <c r="J975" s="476"/>
      <c r="K975" s="476"/>
      <c r="L975" s="476"/>
      <c r="M975" s="476"/>
      <c r="N975" s="476"/>
      <c r="O975" s="476"/>
      <c r="P975" s="476"/>
      <c r="Q975" s="476"/>
      <c r="R975" s="476"/>
      <c r="S975" s="476"/>
      <c r="T975" s="476"/>
      <c r="U975" s="476"/>
      <c r="V975" s="476"/>
      <c r="W975" s="476"/>
      <c r="X975" s="476"/>
      <c r="Y975" s="476"/>
      <c r="Z975" s="476"/>
      <c r="AA975" s="476"/>
      <c r="AB975" s="476"/>
      <c r="AC975" s="476"/>
      <c r="AD975" s="476"/>
      <c r="AE975" s="476"/>
      <c r="AF975" s="476"/>
      <c r="AG975" s="476"/>
      <c r="AH975" s="476"/>
      <c r="AI975" s="476"/>
      <c r="AJ975" s="476"/>
    </row>
    <row r="976" spans="1:36" ht="12.75" customHeight="1">
      <c r="A976" s="476"/>
      <c r="B976" s="476"/>
      <c r="C976" s="476"/>
      <c r="D976" s="476"/>
      <c r="E976" s="476"/>
      <c r="F976" s="476"/>
      <c r="G976" s="476"/>
      <c r="H976" s="476"/>
      <c r="I976" s="476"/>
      <c r="J976" s="476"/>
      <c r="K976" s="476"/>
      <c r="L976" s="476"/>
      <c r="M976" s="476"/>
      <c r="N976" s="476"/>
      <c r="O976" s="476"/>
      <c r="P976" s="476"/>
      <c r="Q976" s="476"/>
      <c r="R976" s="476"/>
      <c r="S976" s="476"/>
      <c r="T976" s="476"/>
      <c r="U976" s="476"/>
      <c r="V976" s="476"/>
      <c r="W976" s="476"/>
      <c r="X976" s="476"/>
      <c r="Y976" s="476"/>
      <c r="Z976" s="476"/>
      <c r="AA976" s="476"/>
      <c r="AB976" s="476"/>
      <c r="AC976" s="476"/>
      <c r="AD976" s="476"/>
      <c r="AE976" s="476"/>
      <c r="AF976" s="476"/>
      <c r="AG976" s="476"/>
      <c r="AH976" s="476"/>
      <c r="AI976" s="476"/>
      <c r="AJ976" s="476"/>
    </row>
    <row r="977" spans="1:36" ht="12.75" customHeight="1">
      <c r="A977" s="476"/>
      <c r="B977" s="476"/>
      <c r="C977" s="476"/>
      <c r="D977" s="476"/>
      <c r="E977" s="476"/>
      <c r="F977" s="476"/>
      <c r="G977" s="476"/>
      <c r="H977" s="476"/>
      <c r="I977" s="476"/>
      <c r="J977" s="476"/>
      <c r="K977" s="476"/>
      <c r="L977" s="476"/>
      <c r="M977" s="476"/>
      <c r="N977" s="476"/>
      <c r="O977" s="476"/>
      <c r="P977" s="476"/>
      <c r="Q977" s="476"/>
      <c r="R977" s="476"/>
      <c r="S977" s="476"/>
      <c r="T977" s="476"/>
      <c r="U977" s="476"/>
      <c r="V977" s="476"/>
      <c r="W977" s="476"/>
      <c r="X977" s="476"/>
      <c r="Y977" s="476"/>
      <c r="Z977" s="476"/>
      <c r="AA977" s="476"/>
      <c r="AB977" s="476"/>
      <c r="AC977" s="476"/>
      <c r="AD977" s="476"/>
      <c r="AE977" s="476"/>
      <c r="AF977" s="476"/>
      <c r="AG977" s="476"/>
      <c r="AH977" s="476"/>
      <c r="AI977" s="476"/>
      <c r="AJ977" s="476"/>
    </row>
    <row r="978" spans="1:36" ht="12.75" customHeight="1">
      <c r="A978" s="476"/>
      <c r="B978" s="476"/>
      <c r="C978" s="476"/>
      <c r="D978" s="476"/>
      <c r="E978" s="476"/>
      <c r="F978" s="476"/>
      <c r="G978" s="476"/>
      <c r="H978" s="476"/>
      <c r="I978" s="476"/>
      <c r="J978" s="476"/>
      <c r="K978" s="476"/>
      <c r="L978" s="476"/>
      <c r="M978" s="476"/>
      <c r="N978" s="476"/>
      <c r="O978" s="476"/>
      <c r="P978" s="476"/>
      <c r="Q978" s="476"/>
      <c r="R978" s="476"/>
      <c r="S978" s="476"/>
      <c r="T978" s="476"/>
      <c r="U978" s="476"/>
      <c r="V978" s="476"/>
      <c r="W978" s="476"/>
      <c r="X978" s="476"/>
      <c r="Y978" s="476"/>
      <c r="Z978" s="476"/>
      <c r="AA978" s="476"/>
      <c r="AB978" s="476"/>
      <c r="AC978" s="476"/>
      <c r="AD978" s="476"/>
      <c r="AE978" s="476"/>
      <c r="AF978" s="476"/>
      <c r="AG978" s="476"/>
      <c r="AH978" s="476"/>
      <c r="AI978" s="476"/>
      <c r="AJ978" s="476"/>
    </row>
    <row r="979" spans="1:36" ht="12.75" customHeight="1">
      <c r="A979" s="476"/>
      <c r="B979" s="476"/>
      <c r="C979" s="476"/>
      <c r="D979" s="476"/>
      <c r="E979" s="476"/>
      <c r="F979" s="476"/>
      <c r="G979" s="476"/>
      <c r="H979" s="476"/>
      <c r="I979" s="476"/>
      <c r="J979" s="476"/>
      <c r="K979" s="476"/>
      <c r="L979" s="476"/>
      <c r="M979" s="476"/>
      <c r="N979" s="476"/>
      <c r="O979" s="476"/>
      <c r="P979" s="476"/>
      <c r="Q979" s="476"/>
      <c r="R979" s="476"/>
      <c r="S979" s="476"/>
      <c r="T979" s="476"/>
      <c r="U979" s="476"/>
      <c r="V979" s="476"/>
      <c r="W979" s="476"/>
      <c r="X979" s="476"/>
      <c r="Y979" s="476"/>
      <c r="Z979" s="476"/>
      <c r="AA979" s="476"/>
      <c r="AB979" s="476"/>
      <c r="AC979" s="476"/>
      <c r="AD979" s="476"/>
      <c r="AE979" s="476"/>
      <c r="AF979" s="476"/>
      <c r="AG979" s="476"/>
      <c r="AH979" s="476"/>
      <c r="AI979" s="476"/>
      <c r="AJ979" s="476"/>
    </row>
    <row r="980" spans="1:36" ht="12.75" customHeight="1">
      <c r="A980" s="476"/>
      <c r="B980" s="476"/>
      <c r="C980" s="476"/>
      <c r="D980" s="476"/>
      <c r="E980" s="476"/>
      <c r="F980" s="476"/>
      <c r="G980" s="476"/>
      <c r="H980" s="476"/>
      <c r="I980" s="476"/>
      <c r="J980" s="476"/>
      <c r="K980" s="476"/>
      <c r="L980" s="476"/>
      <c r="M980" s="476"/>
      <c r="N980" s="476"/>
      <c r="O980" s="476"/>
      <c r="P980" s="476"/>
      <c r="Q980" s="476"/>
      <c r="R980" s="476"/>
      <c r="S980" s="476"/>
      <c r="T980" s="476"/>
      <c r="U980" s="476"/>
      <c r="V980" s="476"/>
      <c r="W980" s="476"/>
      <c r="X980" s="476"/>
      <c r="Y980" s="476"/>
      <c r="Z980" s="476"/>
      <c r="AA980" s="476"/>
      <c r="AB980" s="476"/>
      <c r="AC980" s="476"/>
      <c r="AD980" s="476"/>
      <c r="AE980" s="476"/>
      <c r="AF980" s="476"/>
      <c r="AG980" s="476"/>
      <c r="AH980" s="476"/>
      <c r="AI980" s="476"/>
      <c r="AJ980" s="476"/>
    </row>
    <row r="981" spans="1:36" ht="12.75" customHeight="1">
      <c r="A981" s="476"/>
      <c r="B981" s="476"/>
      <c r="C981" s="476"/>
      <c r="D981" s="476"/>
      <c r="E981" s="476"/>
      <c r="F981" s="476"/>
      <c r="G981" s="476"/>
      <c r="H981" s="476"/>
      <c r="I981" s="476"/>
      <c r="J981" s="476"/>
      <c r="K981" s="476"/>
      <c r="L981" s="476"/>
      <c r="M981" s="476"/>
      <c r="N981" s="476"/>
      <c r="O981" s="476"/>
      <c r="P981" s="476"/>
      <c r="Q981" s="476"/>
      <c r="R981" s="476"/>
      <c r="S981" s="476"/>
      <c r="T981" s="476"/>
      <c r="U981" s="476"/>
      <c r="V981" s="476"/>
      <c r="W981" s="476"/>
      <c r="X981" s="476"/>
      <c r="Y981" s="476"/>
      <c r="Z981" s="476"/>
      <c r="AA981" s="476"/>
      <c r="AB981" s="476"/>
      <c r="AC981" s="476"/>
      <c r="AD981" s="476"/>
      <c r="AE981" s="476"/>
      <c r="AF981" s="476"/>
      <c r="AG981" s="476"/>
      <c r="AH981" s="476"/>
      <c r="AI981" s="476"/>
      <c r="AJ981" s="476"/>
    </row>
    <row r="982" spans="1:36" ht="12.75" customHeight="1">
      <c r="A982" s="476"/>
      <c r="B982" s="476"/>
      <c r="C982" s="476"/>
      <c r="D982" s="476"/>
      <c r="E982" s="476"/>
      <c r="F982" s="476"/>
      <c r="G982" s="476"/>
      <c r="H982" s="476"/>
      <c r="I982" s="476"/>
      <c r="J982" s="476"/>
      <c r="K982" s="476"/>
      <c r="L982" s="476"/>
      <c r="M982" s="476"/>
      <c r="N982" s="476"/>
      <c r="O982" s="476"/>
      <c r="P982" s="476"/>
      <c r="Q982" s="476"/>
      <c r="R982" s="476"/>
      <c r="S982" s="476"/>
      <c r="T982" s="476"/>
      <c r="U982" s="476"/>
      <c r="V982" s="476"/>
      <c r="W982" s="476"/>
      <c r="X982" s="476"/>
      <c r="Y982" s="476"/>
      <c r="Z982" s="476"/>
      <c r="AA982" s="476"/>
      <c r="AB982" s="476"/>
      <c r="AC982" s="476"/>
      <c r="AD982" s="476"/>
      <c r="AE982" s="476"/>
      <c r="AF982" s="476"/>
      <c r="AG982" s="476"/>
      <c r="AH982" s="476"/>
      <c r="AI982" s="476"/>
      <c r="AJ982" s="476"/>
    </row>
    <row r="983" spans="1:36" ht="12.75" customHeight="1">
      <c r="A983" s="476"/>
      <c r="B983" s="476"/>
      <c r="C983" s="476"/>
      <c r="D983" s="476"/>
      <c r="E983" s="476"/>
      <c r="F983" s="476"/>
      <c r="G983" s="476"/>
      <c r="H983" s="476"/>
      <c r="I983" s="476"/>
      <c r="J983" s="476"/>
      <c r="K983" s="476"/>
      <c r="L983" s="476"/>
      <c r="M983" s="476"/>
      <c r="N983" s="476"/>
      <c r="O983" s="476"/>
      <c r="P983" s="476"/>
      <c r="Q983" s="476"/>
      <c r="R983" s="476"/>
      <c r="S983" s="476"/>
      <c r="T983" s="476"/>
      <c r="U983" s="476"/>
      <c r="V983" s="476"/>
      <c r="W983" s="476"/>
      <c r="X983" s="476"/>
      <c r="Y983" s="476"/>
      <c r="Z983" s="476"/>
      <c r="AA983" s="476"/>
      <c r="AB983" s="476"/>
      <c r="AC983" s="476"/>
      <c r="AD983" s="476"/>
      <c r="AE983" s="476"/>
      <c r="AF983" s="476"/>
      <c r="AG983" s="476"/>
      <c r="AH983" s="476"/>
      <c r="AI983" s="476"/>
      <c r="AJ983" s="476"/>
    </row>
    <row r="984" spans="1:36" ht="12.75" customHeight="1">
      <c r="A984" s="476"/>
      <c r="B984" s="476"/>
      <c r="C984" s="476"/>
      <c r="D984" s="476"/>
      <c r="E984" s="476"/>
      <c r="F984" s="476"/>
      <c r="G984" s="476"/>
      <c r="H984" s="476"/>
      <c r="I984" s="476"/>
      <c r="J984" s="476"/>
      <c r="K984" s="476"/>
      <c r="L984" s="476"/>
      <c r="M984" s="476"/>
      <c r="N984" s="476"/>
      <c r="O984" s="476"/>
      <c r="P984" s="476"/>
      <c r="Q984" s="476"/>
      <c r="R984" s="476"/>
      <c r="S984" s="476"/>
      <c r="T984" s="476"/>
      <c r="U984" s="476"/>
      <c r="V984" s="476"/>
      <c r="W984" s="476"/>
      <c r="X984" s="476"/>
      <c r="Y984" s="476"/>
      <c r="Z984" s="476"/>
      <c r="AA984" s="476"/>
      <c r="AB984" s="476"/>
      <c r="AC984" s="476"/>
      <c r="AD984" s="476"/>
      <c r="AE984" s="476"/>
      <c r="AF984" s="476"/>
      <c r="AG984" s="476"/>
      <c r="AH984" s="476"/>
      <c r="AI984" s="476"/>
      <c r="AJ984" s="476"/>
    </row>
    <row r="985" spans="1:36" ht="12.75" customHeight="1">
      <c r="A985" s="476"/>
      <c r="B985" s="476"/>
      <c r="C985" s="476"/>
      <c r="D985" s="476"/>
      <c r="E985" s="476"/>
      <c r="F985" s="476"/>
      <c r="G985" s="476"/>
      <c r="H985" s="476"/>
      <c r="I985" s="476"/>
      <c r="J985" s="476"/>
      <c r="K985" s="476"/>
      <c r="L985" s="476"/>
      <c r="M985" s="476"/>
      <c r="N985" s="476"/>
      <c r="O985" s="476"/>
      <c r="P985" s="476"/>
      <c r="Q985" s="476"/>
      <c r="R985" s="476"/>
      <c r="S985" s="476"/>
      <c r="T985" s="476"/>
      <c r="U985" s="476"/>
      <c r="V985" s="476"/>
      <c r="W985" s="476"/>
      <c r="X985" s="476"/>
      <c r="Y985" s="476"/>
      <c r="Z985" s="476"/>
      <c r="AA985" s="476"/>
      <c r="AB985" s="476"/>
      <c r="AC985" s="476"/>
      <c r="AD985" s="476"/>
      <c r="AE985" s="476"/>
      <c r="AF985" s="476"/>
      <c r="AG985" s="476"/>
      <c r="AH985" s="476"/>
      <c r="AI985" s="476"/>
      <c r="AJ985" s="476"/>
    </row>
    <row r="986" spans="1:36" ht="12.75" customHeight="1">
      <c r="A986" s="476"/>
      <c r="B986" s="476"/>
      <c r="C986" s="476"/>
      <c r="D986" s="476"/>
      <c r="E986" s="476"/>
      <c r="F986" s="476"/>
      <c r="G986" s="476"/>
      <c r="H986" s="476"/>
      <c r="I986" s="476"/>
      <c r="J986" s="476"/>
      <c r="K986" s="476"/>
      <c r="L986" s="476"/>
      <c r="M986" s="476"/>
      <c r="N986" s="476"/>
      <c r="O986" s="476"/>
      <c r="P986" s="476"/>
      <c r="Q986" s="476"/>
      <c r="R986" s="476"/>
      <c r="S986" s="476"/>
      <c r="T986" s="476"/>
      <c r="U986" s="476"/>
      <c r="V986" s="476"/>
      <c r="W986" s="476"/>
      <c r="X986" s="476"/>
      <c r="Y986" s="476"/>
      <c r="Z986" s="476"/>
      <c r="AA986" s="476"/>
      <c r="AB986" s="476"/>
      <c r="AC986" s="476"/>
      <c r="AD986" s="476"/>
      <c r="AE986" s="476"/>
      <c r="AF986" s="476"/>
      <c r="AG986" s="476"/>
      <c r="AH986" s="476"/>
      <c r="AI986" s="476"/>
      <c r="AJ986" s="476"/>
    </row>
    <row r="987" spans="1:36" ht="12.75" customHeight="1">
      <c r="A987" s="476"/>
      <c r="B987" s="476"/>
      <c r="C987" s="476"/>
      <c r="D987" s="476"/>
      <c r="E987" s="476"/>
      <c r="F987" s="476"/>
      <c r="G987" s="476"/>
      <c r="H987" s="476"/>
      <c r="I987" s="476"/>
      <c r="J987" s="476"/>
      <c r="K987" s="476"/>
      <c r="L987" s="476"/>
      <c r="M987" s="476"/>
      <c r="N987" s="476"/>
      <c r="O987" s="476"/>
      <c r="P987" s="476"/>
      <c r="Q987" s="476"/>
      <c r="R987" s="476"/>
      <c r="S987" s="476"/>
      <c r="T987" s="476"/>
      <c r="U987" s="476"/>
      <c r="V987" s="476"/>
      <c r="W987" s="476"/>
      <c r="X987" s="476"/>
      <c r="Y987" s="476"/>
      <c r="Z987" s="476"/>
      <c r="AA987" s="476"/>
      <c r="AB987" s="476"/>
      <c r="AC987" s="476"/>
      <c r="AD987" s="476"/>
      <c r="AE987" s="476"/>
      <c r="AF987" s="476"/>
      <c r="AG987" s="476"/>
      <c r="AH987" s="476"/>
      <c r="AI987" s="476"/>
      <c r="AJ987" s="476"/>
    </row>
    <row r="988" spans="1:36" ht="12.75" customHeight="1">
      <c r="A988" s="476"/>
      <c r="B988" s="476"/>
      <c r="C988" s="476"/>
      <c r="D988" s="476"/>
      <c r="E988" s="476"/>
      <c r="F988" s="476"/>
      <c r="G988" s="476"/>
      <c r="H988" s="476"/>
      <c r="I988" s="476"/>
      <c r="J988" s="476"/>
      <c r="K988" s="476"/>
      <c r="L988" s="476"/>
      <c r="M988" s="476"/>
      <c r="N988" s="476"/>
      <c r="O988" s="476"/>
      <c r="P988" s="476"/>
      <c r="Q988" s="476"/>
      <c r="R988" s="476"/>
      <c r="S988" s="476"/>
      <c r="T988" s="476"/>
      <c r="U988" s="476"/>
      <c r="V988" s="476"/>
      <c r="W988" s="476"/>
      <c r="X988" s="476"/>
      <c r="Y988" s="476"/>
      <c r="Z988" s="476"/>
      <c r="AA988" s="476"/>
      <c r="AB988" s="476"/>
      <c r="AC988" s="476"/>
      <c r="AD988" s="476"/>
      <c r="AE988" s="476"/>
      <c r="AF988" s="476"/>
      <c r="AG988" s="476"/>
      <c r="AH988" s="476"/>
      <c r="AI988" s="476"/>
      <c r="AJ988" s="476"/>
    </row>
    <row r="989" spans="1:36" ht="12.75" customHeight="1">
      <c r="A989" s="476"/>
      <c r="B989" s="476"/>
      <c r="C989" s="476"/>
      <c r="D989" s="476"/>
      <c r="E989" s="476"/>
      <c r="F989" s="476"/>
      <c r="G989" s="476"/>
      <c r="H989" s="476"/>
      <c r="I989" s="476"/>
      <c r="J989" s="476"/>
      <c r="K989" s="476"/>
      <c r="L989" s="476"/>
      <c r="M989" s="476"/>
      <c r="N989" s="476"/>
      <c r="O989" s="476"/>
      <c r="P989" s="476"/>
      <c r="Q989" s="476"/>
      <c r="R989" s="476"/>
      <c r="S989" s="476"/>
      <c r="T989" s="476"/>
      <c r="U989" s="476"/>
      <c r="V989" s="476"/>
      <c r="W989" s="476"/>
      <c r="X989" s="476"/>
      <c r="Y989" s="476"/>
      <c r="Z989" s="476"/>
      <c r="AA989" s="476"/>
      <c r="AB989" s="476"/>
      <c r="AC989" s="476"/>
      <c r="AD989" s="476"/>
      <c r="AE989" s="476"/>
      <c r="AF989" s="476"/>
      <c r="AG989" s="476"/>
      <c r="AH989" s="476"/>
      <c r="AI989" s="476"/>
      <c r="AJ989" s="476"/>
    </row>
    <row r="990" spans="1:36" ht="12.75" customHeight="1">
      <c r="A990" s="476"/>
      <c r="B990" s="476"/>
      <c r="C990" s="476"/>
      <c r="D990" s="476"/>
      <c r="E990" s="476"/>
      <c r="F990" s="476"/>
      <c r="G990" s="476"/>
      <c r="H990" s="476"/>
      <c r="I990" s="476"/>
      <c r="J990" s="476"/>
      <c r="K990" s="476"/>
      <c r="L990" s="476"/>
      <c r="M990" s="476"/>
      <c r="N990" s="476"/>
      <c r="O990" s="476"/>
      <c r="P990" s="476"/>
      <c r="Q990" s="476"/>
      <c r="R990" s="476"/>
      <c r="S990" s="476"/>
      <c r="T990" s="476"/>
      <c r="U990" s="476"/>
      <c r="V990" s="476"/>
      <c r="W990" s="476"/>
      <c r="X990" s="476"/>
      <c r="Y990" s="476"/>
      <c r="Z990" s="476"/>
      <c r="AA990" s="476"/>
      <c r="AB990" s="476"/>
      <c r="AC990" s="476"/>
      <c r="AD990" s="476"/>
      <c r="AE990" s="476"/>
      <c r="AF990" s="476"/>
      <c r="AG990" s="476"/>
      <c r="AH990" s="476"/>
      <c r="AI990" s="476"/>
      <c r="AJ990" s="476"/>
    </row>
    <row r="991" spans="1:36" ht="12.75" customHeight="1">
      <c r="A991" s="476"/>
      <c r="B991" s="476"/>
      <c r="C991" s="476"/>
      <c r="D991" s="476"/>
      <c r="E991" s="476"/>
      <c r="F991" s="476"/>
      <c r="G991" s="476"/>
      <c r="H991" s="476"/>
      <c r="I991" s="476"/>
      <c r="J991" s="476"/>
      <c r="K991" s="476"/>
      <c r="L991" s="476"/>
      <c r="M991" s="476"/>
      <c r="N991" s="476"/>
      <c r="O991" s="476"/>
      <c r="P991" s="476"/>
      <c r="Q991" s="476"/>
      <c r="R991" s="476"/>
      <c r="S991" s="476"/>
      <c r="T991" s="476"/>
      <c r="U991" s="476"/>
      <c r="V991" s="476"/>
      <c r="W991" s="476"/>
      <c r="X991" s="476"/>
      <c r="Y991" s="476"/>
      <c r="Z991" s="476"/>
      <c r="AA991" s="476"/>
      <c r="AB991" s="476"/>
      <c r="AC991" s="476"/>
      <c r="AD991" s="476"/>
      <c r="AE991" s="476"/>
      <c r="AF991" s="476"/>
      <c r="AG991" s="476"/>
      <c r="AH991" s="476"/>
      <c r="AI991" s="476"/>
      <c r="AJ991" s="476"/>
    </row>
    <row r="992" spans="1:36" ht="12.75" customHeight="1">
      <c r="A992" s="476"/>
      <c r="B992" s="476"/>
      <c r="C992" s="476"/>
      <c r="D992" s="476"/>
      <c r="E992" s="476"/>
      <c r="F992" s="476"/>
      <c r="G992" s="476"/>
      <c r="H992" s="476"/>
      <c r="I992" s="476"/>
      <c r="J992" s="476"/>
      <c r="K992" s="476"/>
      <c r="L992" s="476"/>
      <c r="M992" s="476"/>
      <c r="N992" s="476"/>
      <c r="O992" s="476"/>
      <c r="P992" s="476"/>
      <c r="Q992" s="476"/>
      <c r="R992" s="476"/>
      <c r="S992" s="476"/>
      <c r="T992" s="476"/>
      <c r="U992" s="476"/>
      <c r="V992" s="476"/>
      <c r="W992" s="476"/>
      <c r="X992" s="476"/>
      <c r="Y992" s="476"/>
      <c r="Z992" s="476"/>
      <c r="AA992" s="476"/>
      <c r="AB992" s="476"/>
      <c r="AC992" s="476"/>
      <c r="AD992" s="476"/>
      <c r="AE992" s="476"/>
      <c r="AF992" s="476"/>
      <c r="AG992" s="476"/>
      <c r="AH992" s="476"/>
      <c r="AI992" s="476"/>
      <c r="AJ992" s="476"/>
    </row>
    <row r="993" spans="1:36" ht="12.75" customHeight="1">
      <c r="A993" s="476"/>
      <c r="B993" s="476"/>
      <c r="C993" s="476"/>
      <c r="D993" s="476"/>
      <c r="E993" s="476"/>
      <c r="F993" s="476"/>
      <c r="G993" s="476"/>
      <c r="H993" s="476"/>
      <c r="I993" s="476"/>
      <c r="J993" s="476"/>
      <c r="K993" s="476"/>
      <c r="L993" s="476"/>
      <c r="M993" s="476"/>
      <c r="N993" s="476"/>
      <c r="O993" s="476"/>
      <c r="P993" s="476"/>
      <c r="Q993" s="476"/>
      <c r="R993" s="476"/>
      <c r="S993" s="476"/>
      <c r="T993" s="476"/>
      <c r="U993" s="476"/>
      <c r="V993" s="476"/>
      <c r="W993" s="476"/>
      <c r="X993" s="476"/>
      <c r="Y993" s="476"/>
      <c r="Z993" s="476"/>
      <c r="AA993" s="476"/>
      <c r="AB993" s="476"/>
      <c r="AC993" s="476"/>
      <c r="AD993" s="476"/>
      <c r="AE993" s="476"/>
      <c r="AF993" s="476"/>
      <c r="AG993" s="476"/>
      <c r="AH993" s="476"/>
      <c r="AI993" s="476"/>
      <c r="AJ993" s="476"/>
    </row>
    <row r="994" spans="1:36" ht="12.75" customHeight="1">
      <c r="A994" s="476"/>
      <c r="B994" s="476"/>
      <c r="C994" s="476"/>
      <c r="D994" s="476"/>
      <c r="E994" s="476"/>
      <c r="F994" s="476"/>
      <c r="G994" s="476"/>
      <c r="H994" s="476"/>
      <c r="I994" s="476"/>
      <c r="J994" s="476"/>
      <c r="K994" s="476"/>
      <c r="L994" s="476"/>
      <c r="M994" s="476"/>
      <c r="N994" s="476"/>
      <c r="O994" s="476"/>
      <c r="P994" s="476"/>
      <c r="Q994" s="476"/>
      <c r="R994" s="476"/>
      <c r="S994" s="476"/>
      <c r="T994" s="476"/>
      <c r="U994" s="476"/>
      <c r="V994" s="476"/>
      <c r="W994" s="476"/>
      <c r="X994" s="476"/>
      <c r="Y994" s="476"/>
      <c r="Z994" s="476"/>
      <c r="AA994" s="476"/>
      <c r="AB994" s="476"/>
      <c r="AC994" s="476"/>
      <c r="AD994" s="476"/>
      <c r="AE994" s="476"/>
      <c r="AF994" s="476"/>
      <c r="AG994" s="476"/>
      <c r="AH994" s="476"/>
      <c r="AI994" s="476"/>
      <c r="AJ994" s="476"/>
    </row>
    <row r="995" spans="1:36" ht="12.75" customHeight="1">
      <c r="A995" s="476"/>
      <c r="B995" s="476"/>
      <c r="C995" s="476"/>
      <c r="D995" s="476"/>
      <c r="E995" s="476"/>
      <c r="F995" s="476"/>
      <c r="G995" s="476"/>
      <c r="H995" s="476"/>
      <c r="I995" s="476"/>
      <c r="J995" s="476"/>
      <c r="K995" s="476"/>
      <c r="L995" s="476"/>
      <c r="M995" s="476"/>
      <c r="N995" s="476"/>
      <c r="O995" s="476"/>
      <c r="P995" s="476"/>
      <c r="Q995" s="476"/>
      <c r="R995" s="476"/>
      <c r="S995" s="476"/>
      <c r="T995" s="476"/>
      <c r="U995" s="476"/>
      <c r="V995" s="476"/>
      <c r="W995" s="476"/>
      <c r="X995" s="476"/>
      <c r="Y995" s="476"/>
      <c r="Z995" s="476"/>
      <c r="AA995" s="476"/>
      <c r="AB995" s="476"/>
      <c r="AC995" s="476"/>
      <c r="AD995" s="476"/>
      <c r="AE995" s="476"/>
      <c r="AF995" s="476"/>
      <c r="AG995" s="476"/>
      <c r="AH995" s="476"/>
      <c r="AI995" s="476"/>
      <c r="AJ995" s="476"/>
    </row>
    <row r="996" spans="1:36" ht="12.75" customHeight="1">
      <c r="A996" s="476"/>
      <c r="B996" s="476"/>
      <c r="C996" s="476"/>
      <c r="D996" s="476"/>
      <c r="E996" s="476"/>
      <c r="F996" s="476"/>
      <c r="G996" s="476"/>
      <c r="H996" s="476"/>
      <c r="I996" s="476"/>
      <c r="J996" s="476"/>
      <c r="K996" s="476"/>
      <c r="L996" s="476"/>
      <c r="M996" s="476"/>
      <c r="N996" s="476"/>
      <c r="O996" s="476"/>
      <c r="P996" s="476"/>
      <c r="Q996" s="476"/>
      <c r="R996" s="476"/>
      <c r="S996" s="476"/>
      <c r="T996" s="476"/>
      <c r="U996" s="476"/>
      <c r="V996" s="476"/>
      <c r="W996" s="476"/>
      <c r="X996" s="476"/>
      <c r="Y996" s="476"/>
      <c r="Z996" s="476"/>
      <c r="AA996" s="476"/>
      <c r="AB996" s="476"/>
      <c r="AC996" s="476"/>
      <c r="AD996" s="476"/>
      <c r="AE996" s="476"/>
      <c r="AF996" s="476"/>
      <c r="AG996" s="476"/>
      <c r="AH996" s="476"/>
      <c r="AI996" s="476"/>
      <c r="AJ996" s="476"/>
    </row>
    <row r="997" spans="1:36" ht="12.75" customHeight="1">
      <c r="A997" s="476"/>
      <c r="B997" s="476"/>
      <c r="C997" s="476"/>
      <c r="D997" s="476"/>
      <c r="E997" s="476"/>
      <c r="F997" s="476"/>
      <c r="G997" s="476"/>
      <c r="H997" s="476"/>
      <c r="I997" s="476"/>
      <c r="J997" s="476"/>
      <c r="K997" s="476"/>
      <c r="L997" s="476"/>
      <c r="M997" s="476"/>
      <c r="N997" s="476"/>
      <c r="O997" s="476"/>
      <c r="P997" s="476"/>
      <c r="Q997" s="476"/>
      <c r="R997" s="476"/>
      <c r="S997" s="476"/>
      <c r="T997" s="476"/>
      <c r="U997" s="476"/>
      <c r="V997" s="476"/>
      <c r="W997" s="476"/>
      <c r="X997" s="476"/>
      <c r="Y997" s="476"/>
      <c r="Z997" s="476"/>
      <c r="AA997" s="476"/>
      <c r="AB997" s="476"/>
      <c r="AC997" s="476"/>
      <c r="AD997" s="476"/>
      <c r="AE997" s="476"/>
      <c r="AF997" s="476"/>
      <c r="AG997" s="476"/>
      <c r="AH997" s="476"/>
      <c r="AI997" s="476"/>
      <c r="AJ997" s="476"/>
    </row>
    <row r="998" spans="1:36" ht="12.75" customHeight="1">
      <c r="A998" s="476"/>
      <c r="B998" s="476"/>
      <c r="C998" s="476"/>
      <c r="D998" s="476"/>
      <c r="E998" s="476"/>
      <c r="F998" s="476"/>
      <c r="G998" s="476"/>
      <c r="H998" s="476"/>
      <c r="I998" s="476"/>
      <c r="J998" s="476"/>
      <c r="K998" s="476"/>
      <c r="L998" s="476"/>
      <c r="M998" s="476"/>
      <c r="N998" s="476"/>
      <c r="O998" s="476"/>
      <c r="P998" s="476"/>
      <c r="Q998" s="476"/>
      <c r="R998" s="476"/>
      <c r="S998" s="476"/>
      <c r="T998" s="476"/>
      <c r="U998" s="476"/>
      <c r="V998" s="476"/>
      <c r="W998" s="476"/>
      <c r="X998" s="476"/>
      <c r="Y998" s="476"/>
      <c r="Z998" s="476"/>
      <c r="AA998" s="476"/>
      <c r="AB998" s="476"/>
      <c r="AC998" s="476"/>
      <c r="AD998" s="476"/>
      <c r="AE998" s="476"/>
      <c r="AF998" s="476"/>
      <c r="AG998" s="476"/>
      <c r="AH998" s="476"/>
      <c r="AI998" s="476"/>
      <c r="AJ998" s="476"/>
    </row>
    <row r="999" spans="1:36" ht="12.75" customHeight="1">
      <c r="A999" s="476"/>
      <c r="B999" s="476"/>
      <c r="C999" s="476"/>
      <c r="D999" s="476"/>
      <c r="E999" s="476"/>
      <c r="F999" s="476"/>
      <c r="G999" s="476"/>
      <c r="H999" s="476"/>
      <c r="I999" s="476"/>
      <c r="J999" s="476"/>
      <c r="K999" s="476"/>
      <c r="L999" s="476"/>
      <c r="M999" s="476"/>
      <c r="N999" s="476"/>
      <c r="O999" s="476"/>
      <c r="P999" s="476"/>
      <c r="Q999" s="476"/>
      <c r="R999" s="476"/>
      <c r="S999" s="476"/>
      <c r="T999" s="476"/>
      <c r="U999" s="476"/>
      <c r="V999" s="476"/>
      <c r="W999" s="476"/>
      <c r="X999" s="476"/>
      <c r="Y999" s="476"/>
      <c r="Z999" s="476"/>
      <c r="AA999" s="476"/>
      <c r="AB999" s="476"/>
      <c r="AC999" s="476"/>
      <c r="AD999" s="476"/>
      <c r="AE999" s="476"/>
      <c r="AF999" s="476"/>
      <c r="AG999" s="476"/>
      <c r="AH999" s="476"/>
      <c r="AI999" s="476"/>
      <c r="AJ999" s="476"/>
    </row>
    <row r="1000" spans="1:36" ht="12.75" customHeight="1">
      <c r="A1000" s="476"/>
      <c r="B1000" s="476"/>
      <c r="C1000" s="476"/>
      <c r="D1000" s="476"/>
      <c r="E1000" s="476"/>
      <c r="F1000" s="476"/>
      <c r="G1000" s="476"/>
      <c r="H1000" s="476"/>
      <c r="I1000" s="476"/>
      <c r="J1000" s="476"/>
      <c r="K1000" s="476"/>
      <c r="L1000" s="476"/>
      <c r="M1000" s="476"/>
      <c r="N1000" s="476"/>
      <c r="O1000" s="476"/>
      <c r="P1000" s="476"/>
      <c r="Q1000" s="476"/>
      <c r="R1000" s="476"/>
      <c r="S1000" s="476"/>
      <c r="T1000" s="476"/>
      <c r="U1000" s="476"/>
      <c r="V1000" s="476"/>
      <c r="W1000" s="476"/>
      <c r="X1000" s="476"/>
      <c r="Y1000" s="476"/>
      <c r="Z1000" s="476"/>
      <c r="AA1000" s="476"/>
      <c r="AB1000" s="476"/>
      <c r="AC1000" s="476"/>
      <c r="AD1000" s="476"/>
      <c r="AE1000" s="476"/>
      <c r="AF1000" s="476"/>
      <c r="AG1000" s="476"/>
      <c r="AH1000" s="476"/>
      <c r="AI1000" s="476"/>
      <c r="AJ1000" s="476"/>
    </row>
  </sheetData>
  <mergeCells count="486">
    <mergeCell ref="C290:D290"/>
    <mergeCell ref="E290:H290"/>
    <mergeCell ref="C291:D291"/>
    <mergeCell ref="E291:H291"/>
    <mergeCell ref="C279:E279"/>
    <mergeCell ref="C280:E280"/>
    <mergeCell ref="C287:H287"/>
    <mergeCell ref="C288:H288"/>
    <mergeCell ref="B289:B291"/>
    <mergeCell ref="C289:D289"/>
    <mergeCell ref="E289:H289"/>
    <mergeCell ref="A271:B271"/>
    <mergeCell ref="C271:J271"/>
    <mergeCell ref="C277:E277"/>
    <mergeCell ref="C278:E278"/>
    <mergeCell ref="A272:B272"/>
    <mergeCell ref="C272:J272"/>
    <mergeCell ref="A273:B273"/>
    <mergeCell ref="C273:J273"/>
    <mergeCell ref="A274:B274"/>
    <mergeCell ref="C274:J274"/>
    <mergeCell ref="B277:B282"/>
    <mergeCell ref="A267:B267"/>
    <mergeCell ref="C267:D267"/>
    <mergeCell ref="H267:I267"/>
    <mergeCell ref="C268:D268"/>
    <mergeCell ref="H268:I268"/>
    <mergeCell ref="A268:B268"/>
    <mergeCell ref="A269:B269"/>
    <mergeCell ref="C269:D269"/>
    <mergeCell ref="A270:B270"/>
    <mergeCell ref="C270:D270"/>
    <mergeCell ref="H269:I269"/>
    <mergeCell ref="H270:I270"/>
    <mergeCell ref="C250:D250"/>
    <mergeCell ref="G250:H250"/>
    <mergeCell ref="C251:D251"/>
    <mergeCell ref="G251:H251"/>
    <mergeCell ref="E252:F252"/>
    <mergeCell ref="I252:J252"/>
    <mergeCell ref="A237:D237"/>
    <mergeCell ref="E237:J237"/>
    <mergeCell ref="A238:D238"/>
    <mergeCell ref="E238:J238"/>
    <mergeCell ref="A239:D239"/>
    <mergeCell ref="E239:J239"/>
    <mergeCell ref="A241:D241"/>
    <mergeCell ref="E241:J241"/>
    <mergeCell ref="A242:D242"/>
    <mergeCell ref="E242:J242"/>
    <mergeCell ref="A243:J243"/>
    <mergeCell ref="A244:D244"/>
    <mergeCell ref="E244:J244"/>
    <mergeCell ref="C162:E162"/>
    <mergeCell ref="H152:I152"/>
    <mergeCell ref="C163:E163"/>
    <mergeCell ref="A155:B155"/>
    <mergeCell ref="A156:B156"/>
    <mergeCell ref="A157:B157"/>
    <mergeCell ref="A158:B158"/>
    <mergeCell ref="C158:J158"/>
    <mergeCell ref="B161:B166"/>
    <mergeCell ref="C161:E161"/>
    <mergeCell ref="C157:J157"/>
    <mergeCell ref="A150:B150"/>
    <mergeCell ref="C150:D150"/>
    <mergeCell ref="H150:I150"/>
    <mergeCell ref="A151:B151"/>
    <mergeCell ref="C151:D151"/>
    <mergeCell ref="A152:B152"/>
    <mergeCell ref="C152:D152"/>
    <mergeCell ref="C156:J156"/>
    <mergeCell ref="I136:J136"/>
    <mergeCell ref="A137:J137"/>
    <mergeCell ref="A138:B138"/>
    <mergeCell ref="A139:B139"/>
    <mergeCell ref="A140:B140"/>
    <mergeCell ref="A141:B141"/>
    <mergeCell ref="A142:B142"/>
    <mergeCell ref="A143:B143"/>
    <mergeCell ref="A144:B144"/>
    <mergeCell ref="A153:B153"/>
    <mergeCell ref="C153:D153"/>
    <mergeCell ref="H153:I153"/>
    <mergeCell ref="A154:B154"/>
    <mergeCell ref="C154:D154"/>
    <mergeCell ref="H154:I154"/>
    <mergeCell ref="C155:J155"/>
    <mergeCell ref="A99:B99"/>
    <mergeCell ref="A100:B100"/>
    <mergeCell ref="B103:B108"/>
    <mergeCell ref="B115:B117"/>
    <mergeCell ref="A94:B94"/>
    <mergeCell ref="C94:D94"/>
    <mergeCell ref="A95:B95"/>
    <mergeCell ref="C95:D95"/>
    <mergeCell ref="A96:B96"/>
    <mergeCell ref="C96:D96"/>
    <mergeCell ref="C97:J97"/>
    <mergeCell ref="C98:J98"/>
    <mergeCell ref="C99:J99"/>
    <mergeCell ref="C100:J100"/>
    <mergeCell ref="C103:E103"/>
    <mergeCell ref="C104:E104"/>
    <mergeCell ref="C105:E105"/>
    <mergeCell ref="C106:E106"/>
    <mergeCell ref="C113:H113"/>
    <mergeCell ref="C114:H114"/>
    <mergeCell ref="C115:D115"/>
    <mergeCell ref="E115:H115"/>
    <mergeCell ref="C116:D116"/>
    <mergeCell ref="E116:H116"/>
    <mergeCell ref="H91:I91"/>
    <mergeCell ref="H92:I92"/>
    <mergeCell ref="H93:I93"/>
    <mergeCell ref="H94:I94"/>
    <mergeCell ref="H95:I95"/>
    <mergeCell ref="H96:I96"/>
    <mergeCell ref="G87:H87"/>
    <mergeCell ref="A88:J88"/>
    <mergeCell ref="A89:B89"/>
    <mergeCell ref="C89:D89"/>
    <mergeCell ref="H89:I89"/>
    <mergeCell ref="C90:D90"/>
    <mergeCell ref="H90:I90"/>
    <mergeCell ref="A90:B90"/>
    <mergeCell ref="A91:B91"/>
    <mergeCell ref="C91:D91"/>
    <mergeCell ref="A92:B92"/>
    <mergeCell ref="C92:D92"/>
    <mergeCell ref="A93:B93"/>
    <mergeCell ref="C93:D93"/>
    <mergeCell ref="A97:B97"/>
    <mergeCell ref="A98:B98"/>
    <mergeCell ref="A254:B254"/>
    <mergeCell ref="A255:B255"/>
    <mergeCell ref="A256:B256"/>
    <mergeCell ref="A257:B257"/>
    <mergeCell ref="A258:B258"/>
    <mergeCell ref="A259:B259"/>
    <mergeCell ref="A260:B260"/>
    <mergeCell ref="A250:B251"/>
    <mergeCell ref="A252:B252"/>
    <mergeCell ref="A253:J253"/>
    <mergeCell ref="A246:D246"/>
    <mergeCell ref="A247:D247"/>
    <mergeCell ref="E247:G247"/>
    <mergeCell ref="H247:J247"/>
    <mergeCell ref="A248:D248"/>
    <mergeCell ref="E248:G248"/>
    <mergeCell ref="H248:J248"/>
    <mergeCell ref="A249:D249"/>
    <mergeCell ref="E249:J249"/>
    <mergeCell ref="A235:J235"/>
    <mergeCell ref="A236:D236"/>
    <mergeCell ref="E236:J236"/>
    <mergeCell ref="A266:B266"/>
    <mergeCell ref="C266:D266"/>
    <mergeCell ref="G261:H261"/>
    <mergeCell ref="A262:J262"/>
    <mergeCell ref="A263:B263"/>
    <mergeCell ref="C263:D263"/>
    <mergeCell ref="H263:I263"/>
    <mergeCell ref="C264:D264"/>
    <mergeCell ref="H264:I264"/>
    <mergeCell ref="E261:F261"/>
    <mergeCell ref="H266:I266"/>
    <mergeCell ref="A264:B264"/>
    <mergeCell ref="A265:B265"/>
    <mergeCell ref="C265:D265"/>
    <mergeCell ref="H265:I265"/>
    <mergeCell ref="A261:B261"/>
    <mergeCell ref="C261:D261"/>
    <mergeCell ref="E232:H232"/>
    <mergeCell ref="C233:D233"/>
    <mergeCell ref="E233:H233"/>
    <mergeCell ref="H211:I211"/>
    <mergeCell ref="H212:I212"/>
    <mergeCell ref="C216:J216"/>
    <mergeCell ref="C219:E219"/>
    <mergeCell ref="A240:D240"/>
    <mergeCell ref="E240:J240"/>
    <mergeCell ref="C220:E220"/>
    <mergeCell ref="C221:E221"/>
    <mergeCell ref="C222:E222"/>
    <mergeCell ref="C229:H229"/>
    <mergeCell ref="A209:B209"/>
    <mergeCell ref="C209:D209"/>
    <mergeCell ref="A210:B210"/>
    <mergeCell ref="C210:D210"/>
    <mergeCell ref="A214:B214"/>
    <mergeCell ref="A215:B215"/>
    <mergeCell ref="C215:J215"/>
    <mergeCell ref="A245:J245"/>
    <mergeCell ref="E246:G246"/>
    <mergeCell ref="H246:J246"/>
    <mergeCell ref="A216:B216"/>
    <mergeCell ref="B219:B224"/>
    <mergeCell ref="B231:B233"/>
    <mergeCell ref="A211:B211"/>
    <mergeCell ref="C211:D211"/>
    <mergeCell ref="A212:B212"/>
    <mergeCell ref="C212:D212"/>
    <mergeCell ref="A213:B213"/>
    <mergeCell ref="C213:J213"/>
    <mergeCell ref="C214:J214"/>
    <mergeCell ref="C230:H230"/>
    <mergeCell ref="C231:D231"/>
    <mergeCell ref="E231:H231"/>
    <mergeCell ref="C232:D232"/>
    <mergeCell ref="A206:B206"/>
    <mergeCell ref="C206:D206"/>
    <mergeCell ref="H206:I206"/>
    <mergeCell ref="C207:D207"/>
    <mergeCell ref="H207:I207"/>
    <mergeCell ref="C205:D205"/>
    <mergeCell ref="H205:I205"/>
    <mergeCell ref="A207:B207"/>
    <mergeCell ref="A208:B208"/>
    <mergeCell ref="C208:D208"/>
    <mergeCell ref="H208:I208"/>
    <mergeCell ref="A194:B194"/>
    <mergeCell ref="E194:F194"/>
    <mergeCell ref="A195:J195"/>
    <mergeCell ref="A196:B196"/>
    <mergeCell ref="C203:D203"/>
    <mergeCell ref="E203:F203"/>
    <mergeCell ref="G203:H203"/>
    <mergeCell ref="A204:J204"/>
    <mergeCell ref="A197:B197"/>
    <mergeCell ref="A198:B198"/>
    <mergeCell ref="A199:B199"/>
    <mergeCell ref="A200:B200"/>
    <mergeCell ref="A201:B201"/>
    <mergeCell ref="A202:B202"/>
    <mergeCell ref="A203:B203"/>
    <mergeCell ref="H209:I209"/>
    <mergeCell ref="H210:I210"/>
    <mergeCell ref="A205:B205"/>
    <mergeCell ref="E183:J183"/>
    <mergeCell ref="E189:G189"/>
    <mergeCell ref="E190:G190"/>
    <mergeCell ref="H190:J190"/>
    <mergeCell ref="E191:J191"/>
    <mergeCell ref="G192:H192"/>
    <mergeCell ref="G193:H193"/>
    <mergeCell ref="I194:J194"/>
    <mergeCell ref="E184:J184"/>
    <mergeCell ref="A185:J185"/>
    <mergeCell ref="E186:J186"/>
    <mergeCell ref="A187:J187"/>
    <mergeCell ref="E188:G188"/>
    <mergeCell ref="H188:J188"/>
    <mergeCell ref="H189:J189"/>
    <mergeCell ref="A183:D183"/>
    <mergeCell ref="A184:D184"/>
    <mergeCell ref="A186:D186"/>
    <mergeCell ref="A188:D188"/>
    <mergeCell ref="A189:D189"/>
    <mergeCell ref="A190:D190"/>
    <mergeCell ref="A191:D191"/>
    <mergeCell ref="A192:B193"/>
    <mergeCell ref="C192:D192"/>
    <mergeCell ref="A178:D178"/>
    <mergeCell ref="E178:J178"/>
    <mergeCell ref="A179:D179"/>
    <mergeCell ref="E179:J179"/>
    <mergeCell ref="A180:D180"/>
    <mergeCell ref="E180:J180"/>
    <mergeCell ref="A181:D181"/>
    <mergeCell ref="E181:J181"/>
    <mergeCell ref="A182:D182"/>
    <mergeCell ref="E182:J182"/>
    <mergeCell ref="C193:D193"/>
    <mergeCell ref="C172:H172"/>
    <mergeCell ref="B173:B175"/>
    <mergeCell ref="C173:D173"/>
    <mergeCell ref="E173:H173"/>
    <mergeCell ref="E174:H174"/>
    <mergeCell ref="E175:H175"/>
    <mergeCell ref="C174:D174"/>
    <mergeCell ref="C175:D175"/>
    <mergeCell ref="A177:J177"/>
    <mergeCell ref="A134:B135"/>
    <mergeCell ref="C134:D134"/>
    <mergeCell ref="G134:H134"/>
    <mergeCell ref="C135:D135"/>
    <mergeCell ref="G135:H135"/>
    <mergeCell ref="A136:B136"/>
    <mergeCell ref="E136:F136"/>
    <mergeCell ref="C164:E164"/>
    <mergeCell ref="C171:H171"/>
    <mergeCell ref="A145:B145"/>
    <mergeCell ref="C145:D145"/>
    <mergeCell ref="E145:F145"/>
    <mergeCell ref="G145:H145"/>
    <mergeCell ref="A146:J146"/>
    <mergeCell ref="H148:I148"/>
    <mergeCell ref="H149:I149"/>
    <mergeCell ref="A147:B147"/>
    <mergeCell ref="C147:D147"/>
    <mergeCell ref="H147:I147"/>
    <mergeCell ref="A148:B148"/>
    <mergeCell ref="C148:D148"/>
    <mergeCell ref="A149:B149"/>
    <mergeCell ref="C149:D149"/>
    <mergeCell ref="H151:I151"/>
    <mergeCell ref="A132:D132"/>
    <mergeCell ref="E132:G132"/>
    <mergeCell ref="H132:J132"/>
    <mergeCell ref="A133:D133"/>
    <mergeCell ref="E133:J133"/>
    <mergeCell ref="A122:D122"/>
    <mergeCell ref="A123:D123"/>
    <mergeCell ref="A124:D124"/>
    <mergeCell ref="A125:D125"/>
    <mergeCell ref="A126:D126"/>
    <mergeCell ref="A128:D128"/>
    <mergeCell ref="A130:D130"/>
    <mergeCell ref="E131:G131"/>
    <mergeCell ref="H131:J131"/>
    <mergeCell ref="E123:J123"/>
    <mergeCell ref="E124:J124"/>
    <mergeCell ref="E125:J125"/>
    <mergeCell ref="E126:J126"/>
    <mergeCell ref="A127:J127"/>
    <mergeCell ref="E128:J128"/>
    <mergeCell ref="A129:J129"/>
    <mergeCell ref="A131:D131"/>
    <mergeCell ref="E117:H117"/>
    <mergeCell ref="A119:J119"/>
    <mergeCell ref="A120:D120"/>
    <mergeCell ref="E120:J120"/>
    <mergeCell ref="A121:D121"/>
    <mergeCell ref="E121:J121"/>
    <mergeCell ref="E122:J122"/>
    <mergeCell ref="E130:G130"/>
    <mergeCell ref="H130:J130"/>
    <mergeCell ref="C117:D117"/>
    <mergeCell ref="A79:J79"/>
    <mergeCell ref="A80:B80"/>
    <mergeCell ref="A81:B81"/>
    <mergeCell ref="A82:B82"/>
    <mergeCell ref="A83:B83"/>
    <mergeCell ref="A84:B84"/>
    <mergeCell ref="A85:B85"/>
    <mergeCell ref="A86:B86"/>
    <mergeCell ref="A87:B87"/>
    <mergeCell ref="C87:D87"/>
    <mergeCell ref="E87:F87"/>
    <mergeCell ref="A75:D75"/>
    <mergeCell ref="E75:J75"/>
    <mergeCell ref="A76:B77"/>
    <mergeCell ref="C76:D76"/>
    <mergeCell ref="G76:H76"/>
    <mergeCell ref="C77:D77"/>
    <mergeCell ref="G77:H77"/>
    <mergeCell ref="A78:B78"/>
    <mergeCell ref="E78:F78"/>
    <mergeCell ref="I78:J78"/>
    <mergeCell ref="A71:J71"/>
    <mergeCell ref="E72:G72"/>
    <mergeCell ref="H72:J72"/>
    <mergeCell ref="A72:D72"/>
    <mergeCell ref="A73:D73"/>
    <mergeCell ref="E73:G73"/>
    <mergeCell ref="H73:J73"/>
    <mergeCell ref="A74:D74"/>
    <mergeCell ref="E74:G74"/>
    <mergeCell ref="H74:J74"/>
    <mergeCell ref="A66:D66"/>
    <mergeCell ref="E66:J66"/>
    <mergeCell ref="A67:D67"/>
    <mergeCell ref="E67:J67"/>
    <mergeCell ref="A68:D68"/>
    <mergeCell ref="E68:J68"/>
    <mergeCell ref="A69:J69"/>
    <mergeCell ref="A70:D70"/>
    <mergeCell ref="E70:J70"/>
    <mergeCell ref="A61:J61"/>
    <mergeCell ref="A62:D62"/>
    <mergeCell ref="E62:J62"/>
    <mergeCell ref="A63:D63"/>
    <mergeCell ref="E63:J63"/>
    <mergeCell ref="A64:D64"/>
    <mergeCell ref="E64:J64"/>
    <mergeCell ref="A65:D65"/>
    <mergeCell ref="E65:J65"/>
    <mergeCell ref="B43:B48"/>
    <mergeCell ref="B55:B57"/>
    <mergeCell ref="A37:B37"/>
    <mergeCell ref="A38:B38"/>
    <mergeCell ref="A39:B39"/>
    <mergeCell ref="A40:B40"/>
    <mergeCell ref="C40:J40"/>
    <mergeCell ref="C43:E43"/>
    <mergeCell ref="C44:E44"/>
    <mergeCell ref="C56:D56"/>
    <mergeCell ref="C57:D57"/>
    <mergeCell ref="C45:E45"/>
    <mergeCell ref="C46:E46"/>
    <mergeCell ref="C53:H53"/>
    <mergeCell ref="C54:H54"/>
    <mergeCell ref="C55:D55"/>
    <mergeCell ref="E55:H55"/>
    <mergeCell ref="E56:H56"/>
    <mergeCell ref="E57:H57"/>
    <mergeCell ref="C38:J38"/>
    <mergeCell ref="C39:J39"/>
    <mergeCell ref="A15:D15"/>
    <mergeCell ref="E15:J15"/>
    <mergeCell ref="A16:B17"/>
    <mergeCell ref="C16:D16"/>
    <mergeCell ref="G16:H16"/>
    <mergeCell ref="C17:D17"/>
    <mergeCell ref="G17:H17"/>
    <mergeCell ref="A22:B22"/>
    <mergeCell ref="A23:B23"/>
    <mergeCell ref="A18:B18"/>
    <mergeCell ref="E18:F18"/>
    <mergeCell ref="I18:J18"/>
    <mergeCell ref="A19:J19"/>
    <mergeCell ref="A20:B20"/>
    <mergeCell ref="A21:B21"/>
    <mergeCell ref="A11:J11"/>
    <mergeCell ref="E12:G12"/>
    <mergeCell ref="H12:J12"/>
    <mergeCell ref="A12:D12"/>
    <mergeCell ref="A13:D13"/>
    <mergeCell ref="E13:G13"/>
    <mergeCell ref="H13:J13"/>
    <mergeCell ref="A14:D14"/>
    <mergeCell ref="E14:G14"/>
    <mergeCell ref="H14:J14"/>
    <mergeCell ref="A6:D6"/>
    <mergeCell ref="E6:J6"/>
    <mergeCell ref="A7:D7"/>
    <mergeCell ref="E7:J7"/>
    <mergeCell ref="A8:D8"/>
    <mergeCell ref="E8:J8"/>
    <mergeCell ref="A9:J9"/>
    <mergeCell ref="A10:D10"/>
    <mergeCell ref="E10:J10"/>
    <mergeCell ref="A1:J1"/>
    <mergeCell ref="A2:D2"/>
    <mergeCell ref="E2:J2"/>
    <mergeCell ref="A3:D3"/>
    <mergeCell ref="E3:J3"/>
    <mergeCell ref="A4:D4"/>
    <mergeCell ref="E4:J4"/>
    <mergeCell ref="A5:D5"/>
    <mergeCell ref="E5:J5"/>
    <mergeCell ref="A35:B35"/>
    <mergeCell ref="C35:D35"/>
    <mergeCell ref="H35:I35"/>
    <mergeCell ref="A36:B36"/>
    <mergeCell ref="C36:D36"/>
    <mergeCell ref="H36:I36"/>
    <mergeCell ref="C37:J37"/>
    <mergeCell ref="H33:I33"/>
    <mergeCell ref="H34:I34"/>
    <mergeCell ref="A34:B34"/>
    <mergeCell ref="C34:D34"/>
    <mergeCell ref="P21:P26"/>
    <mergeCell ref="A26:B26"/>
    <mergeCell ref="A24:B24"/>
    <mergeCell ref="A25:B25"/>
    <mergeCell ref="A32:B32"/>
    <mergeCell ref="C32:D32"/>
    <mergeCell ref="H32:I32"/>
    <mergeCell ref="A33:B33"/>
    <mergeCell ref="C33:D33"/>
    <mergeCell ref="A27:B27"/>
    <mergeCell ref="C27:D27"/>
    <mergeCell ref="E27:F27"/>
    <mergeCell ref="G27:H27"/>
    <mergeCell ref="A28:J28"/>
    <mergeCell ref="H30:I30"/>
    <mergeCell ref="H31:I31"/>
    <mergeCell ref="A29:B29"/>
    <mergeCell ref="C29:D29"/>
    <mergeCell ref="H29:I29"/>
    <mergeCell ref="A30:B30"/>
    <mergeCell ref="C30:D30"/>
    <mergeCell ref="A31:B31"/>
    <mergeCell ref="C31:D31"/>
  </mergeCells>
  <conditionalFormatting sqref="M93:M104">
    <cfRule type="cellIs" dxfId="287" priority="1" operator="lessThan">
      <formula>10</formula>
    </cfRule>
  </conditionalFormatting>
  <conditionalFormatting sqref="M105">
    <cfRule type="cellIs" dxfId="286" priority="2" operator="lessThan">
      <formula>180</formula>
    </cfRule>
  </conditionalFormatting>
  <dataValidations count="2">
    <dataValidation type="list" allowBlank="1" showErrorMessage="1" sqref="E8 E68 E126 E184 E242" xr:uid="{00000000-0002-0000-1100-000000000000}">
      <formula1>$E$353:$E$356</formula1>
    </dataValidation>
    <dataValidation type="list" allowBlank="1" showErrorMessage="1" sqref="K5 K65 K123 K181 K239" xr:uid="{00000000-0002-0000-1100-000001000000}">
      <formula1>$N$5:$N$6</formula1>
    </dataValidation>
  </dataValidations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F1000"/>
  <sheetViews>
    <sheetView tabSelected="1" workbookViewId="0">
      <selection activeCell="E3" sqref="E3:J3"/>
    </sheetView>
  </sheetViews>
  <sheetFormatPr defaultColWidth="12.625" defaultRowHeight="15" customHeight="1"/>
  <cols>
    <col min="1" max="8" width="10.5" customWidth="1"/>
    <col min="9" max="9" width="9.25" customWidth="1"/>
    <col min="10" max="10" width="7" customWidth="1"/>
    <col min="11" max="11" width="14.75" customWidth="1"/>
    <col min="12" max="12" width="10.75" customWidth="1"/>
    <col min="13" max="32" width="10.5" customWidth="1"/>
  </cols>
  <sheetData>
    <row r="1" spans="1:32" ht="15.75" customHeight="1">
      <c r="A1" s="943" t="s">
        <v>2532</v>
      </c>
      <c r="B1" s="797"/>
      <c r="C1" s="797"/>
      <c r="D1" s="797"/>
      <c r="E1" s="797"/>
      <c r="F1" s="797"/>
      <c r="G1" s="797"/>
      <c r="H1" s="797"/>
      <c r="I1" s="797"/>
      <c r="J1" s="793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ht="15.75" customHeight="1">
      <c r="A2" s="939" t="s">
        <v>2450</v>
      </c>
      <c r="B2" s="797"/>
      <c r="C2" s="797"/>
      <c r="D2" s="793"/>
      <c r="E2" s="967"/>
      <c r="F2" s="797"/>
      <c r="G2" s="797"/>
      <c r="H2" s="797"/>
      <c r="I2" s="797"/>
      <c r="J2" s="793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ht="14.25" customHeight="1">
      <c r="A3" s="939" t="s">
        <v>2452</v>
      </c>
      <c r="B3" s="797"/>
      <c r="C3" s="797"/>
      <c r="D3" s="793"/>
      <c r="E3" s="940"/>
      <c r="F3" s="797"/>
      <c r="G3" s="797"/>
      <c r="H3" s="797"/>
      <c r="I3" s="797"/>
      <c r="J3" s="793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ht="14.25" customHeight="1">
      <c r="A4" s="939" t="s">
        <v>2453</v>
      </c>
      <c r="B4" s="797"/>
      <c r="C4" s="797"/>
      <c r="D4" s="793"/>
      <c r="E4" s="940"/>
      <c r="F4" s="797"/>
      <c r="G4" s="797"/>
      <c r="H4" s="797"/>
      <c r="I4" s="797"/>
      <c r="J4" s="793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ht="14.25" customHeight="1">
      <c r="A5" s="939" t="s">
        <v>681</v>
      </c>
      <c r="B5" s="797"/>
      <c r="C5" s="797"/>
      <c r="D5" s="793"/>
      <c r="E5" s="960"/>
      <c r="F5" s="797"/>
      <c r="G5" s="797"/>
      <c r="H5" s="797"/>
      <c r="I5" s="797"/>
      <c r="J5" s="793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ht="14.25" customHeight="1">
      <c r="A6" s="939" t="s">
        <v>2455</v>
      </c>
      <c r="B6" s="797"/>
      <c r="C6" s="797"/>
      <c r="D6" s="793"/>
      <c r="E6" s="968"/>
      <c r="F6" s="797"/>
      <c r="G6" s="797"/>
      <c r="H6" s="797"/>
      <c r="I6" s="797"/>
      <c r="J6" s="793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ht="15.75" customHeight="1">
      <c r="A7" s="939" t="s">
        <v>2456</v>
      </c>
      <c r="B7" s="797"/>
      <c r="C7" s="797"/>
      <c r="D7" s="793"/>
      <c r="E7" s="969"/>
      <c r="F7" s="797"/>
      <c r="G7" s="797"/>
      <c r="H7" s="797"/>
      <c r="I7" s="797"/>
      <c r="J7" s="793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ht="15.75" customHeight="1">
      <c r="A8" s="943" t="s">
        <v>2457</v>
      </c>
      <c r="B8" s="797"/>
      <c r="C8" s="797"/>
      <c r="D8" s="797"/>
      <c r="E8" s="797"/>
      <c r="F8" s="797"/>
      <c r="G8" s="797"/>
      <c r="H8" s="797"/>
      <c r="I8" s="797"/>
      <c r="J8" s="793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ht="15.75" customHeight="1">
      <c r="A9" s="939" t="s">
        <v>2458</v>
      </c>
      <c r="B9" s="797"/>
      <c r="C9" s="797"/>
      <c r="D9" s="793"/>
      <c r="E9" s="948">
        <f>FOIR!G140</f>
        <v>0</v>
      </c>
      <c r="F9" s="797"/>
      <c r="G9" s="797"/>
      <c r="H9" s="797"/>
      <c r="I9" s="797"/>
      <c r="J9" s="793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ht="15.75" customHeight="1">
      <c r="A10" s="943" t="s">
        <v>2459</v>
      </c>
      <c r="B10" s="797"/>
      <c r="C10" s="797"/>
      <c r="D10" s="797"/>
      <c r="E10" s="797"/>
      <c r="F10" s="797"/>
      <c r="G10" s="797"/>
      <c r="H10" s="797"/>
      <c r="I10" s="797"/>
      <c r="J10" s="797"/>
      <c r="K10" s="793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ht="40.5" customHeight="1">
      <c r="A11" s="951" t="s">
        <v>490</v>
      </c>
      <c r="B11" s="797"/>
      <c r="C11" s="797"/>
      <c r="D11" s="793"/>
      <c r="E11" s="949" t="s">
        <v>2460</v>
      </c>
      <c r="F11" s="797"/>
      <c r="G11" s="793"/>
      <c r="H11" s="949" t="s">
        <v>2461</v>
      </c>
      <c r="I11" s="797"/>
      <c r="J11" s="793"/>
      <c r="K11" s="510" t="s">
        <v>2513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ht="15.75" customHeight="1">
      <c r="A12" s="950" t="s">
        <v>2462</v>
      </c>
      <c r="B12" s="797"/>
      <c r="C12" s="797"/>
      <c r="D12" s="793"/>
      <c r="E12" s="945">
        <f>H30/12</f>
        <v>0</v>
      </c>
      <c r="F12" s="797"/>
      <c r="G12" s="793"/>
      <c r="H12" s="944" t="e">
        <f>+E12/E9</f>
        <v>#DIV/0!</v>
      </c>
      <c r="I12" s="797"/>
      <c r="J12" s="793"/>
      <c r="K12" s="51">
        <f>E12*2</f>
        <v>0</v>
      </c>
      <c r="L12" s="971" t="s">
        <v>2534</v>
      </c>
      <c r="M12" s="825"/>
      <c r="N12" s="825"/>
      <c r="O12" s="825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ht="14.25" customHeight="1">
      <c r="A13" s="950" t="s">
        <v>2463</v>
      </c>
      <c r="B13" s="797"/>
      <c r="C13" s="797"/>
      <c r="D13" s="793"/>
      <c r="E13" s="945">
        <f>+C45/12</f>
        <v>0</v>
      </c>
      <c r="F13" s="797"/>
      <c r="G13" s="793"/>
      <c r="H13" s="944" t="e">
        <f>+E13/E9</f>
        <v>#DIV/0!</v>
      </c>
      <c r="I13" s="797"/>
      <c r="J13" s="793"/>
      <c r="K13" s="9"/>
      <c r="L13" s="825"/>
      <c r="M13" s="825"/>
      <c r="N13" s="825"/>
      <c r="O13" s="825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ht="14.25" customHeight="1">
      <c r="A14" s="950" t="s">
        <v>2535</v>
      </c>
      <c r="B14" s="797"/>
      <c r="C14" s="797"/>
      <c r="D14" s="793"/>
      <c r="E14" s="945">
        <f>+C45</f>
        <v>0</v>
      </c>
      <c r="F14" s="797"/>
      <c r="G14" s="797"/>
      <c r="H14" s="797"/>
      <c r="I14" s="797"/>
      <c r="J14" s="793"/>
      <c r="K14" s="9"/>
      <c r="L14" s="825"/>
      <c r="M14" s="825"/>
      <c r="N14" s="825"/>
      <c r="O14" s="825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ht="27.75" customHeight="1">
      <c r="A15" s="950" t="s">
        <v>2470</v>
      </c>
      <c r="B15" s="793"/>
      <c r="C15" s="516" t="s">
        <v>2471</v>
      </c>
      <c r="D15" s="517" t="e">
        <f>F45/I45</f>
        <v>#DIV/0!</v>
      </c>
      <c r="E15" s="946" t="s">
        <v>2536</v>
      </c>
      <c r="F15" s="793"/>
      <c r="G15" s="518">
        <f>SUM(F39:F44)</f>
        <v>0</v>
      </c>
      <c r="H15" s="519" t="s">
        <v>2473</v>
      </c>
      <c r="I15" s="947">
        <f>IF(I45&lt;100,0,1)</f>
        <v>0</v>
      </c>
      <c r="J15" s="793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ht="15.75" customHeight="1">
      <c r="A16" s="943" t="s">
        <v>2474</v>
      </c>
      <c r="B16" s="797"/>
      <c r="C16" s="797"/>
      <c r="D16" s="797"/>
      <c r="E16" s="797"/>
      <c r="F16" s="797"/>
      <c r="G16" s="797"/>
      <c r="H16" s="797"/>
      <c r="I16" s="797"/>
      <c r="J16" s="793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ht="26.25" customHeight="1">
      <c r="A17" s="950" t="s">
        <v>2475</v>
      </c>
      <c r="B17" s="793"/>
      <c r="C17" s="959" t="s">
        <v>2537</v>
      </c>
      <c r="D17" s="797"/>
      <c r="E17" s="797"/>
      <c r="F17" s="793"/>
      <c r="G17" s="520" t="s">
        <v>2507</v>
      </c>
      <c r="H17" s="520" t="s">
        <v>2538</v>
      </c>
      <c r="I17" s="9"/>
      <c r="J17" s="9"/>
      <c r="K17" s="520" t="s">
        <v>2539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ht="12.75" customHeight="1">
      <c r="A18" s="952">
        <f t="shared" ref="A18:A27" si="0">EDATE(A19,-1)</f>
        <v>43983</v>
      </c>
      <c r="B18" s="793"/>
      <c r="C18" s="970"/>
      <c r="D18" s="797"/>
      <c r="E18" s="797"/>
      <c r="F18" s="793"/>
      <c r="G18" s="521" t="e">
        <f t="shared" ref="G18:G29" si="1">C18/$E$9</f>
        <v>#DIV/0!</v>
      </c>
      <c r="H18" s="522">
        <f t="shared" ref="H18:H29" si="2">C18</f>
        <v>0</v>
      </c>
      <c r="I18" s="9"/>
      <c r="J18" s="9"/>
      <c r="K18" s="523" t="str">
        <f>IF('Master Sheet-BS'!C40="R","Restricted","Not Applicable")</f>
        <v>Not Applicable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ht="12.75" customHeight="1">
      <c r="A19" s="952">
        <f t="shared" si="0"/>
        <v>44013</v>
      </c>
      <c r="B19" s="793"/>
      <c r="C19" s="970"/>
      <c r="D19" s="797"/>
      <c r="E19" s="797"/>
      <c r="F19" s="793"/>
      <c r="G19" s="521" t="e">
        <f t="shared" si="1"/>
        <v>#DIV/0!</v>
      </c>
      <c r="H19" s="522">
        <f t="shared" si="2"/>
        <v>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ht="12.75" customHeight="1">
      <c r="A20" s="952">
        <f t="shared" si="0"/>
        <v>44044</v>
      </c>
      <c r="B20" s="793"/>
      <c r="C20" s="970"/>
      <c r="D20" s="797"/>
      <c r="E20" s="797"/>
      <c r="F20" s="793"/>
      <c r="G20" s="521" t="e">
        <f t="shared" si="1"/>
        <v>#DIV/0!</v>
      </c>
      <c r="H20" s="522">
        <f t="shared" si="2"/>
        <v>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ht="12.75" customHeight="1">
      <c r="A21" s="952">
        <f t="shared" si="0"/>
        <v>44075</v>
      </c>
      <c r="B21" s="793"/>
      <c r="C21" s="970"/>
      <c r="D21" s="797"/>
      <c r="E21" s="797"/>
      <c r="F21" s="793"/>
      <c r="G21" s="521" t="e">
        <f t="shared" si="1"/>
        <v>#DIV/0!</v>
      </c>
      <c r="H21" s="522">
        <f t="shared" si="2"/>
        <v>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ht="12.75" customHeight="1">
      <c r="A22" s="952">
        <f t="shared" si="0"/>
        <v>44105</v>
      </c>
      <c r="B22" s="793"/>
      <c r="C22" s="970"/>
      <c r="D22" s="797"/>
      <c r="E22" s="797"/>
      <c r="F22" s="793"/>
      <c r="G22" s="521" t="e">
        <f t="shared" si="1"/>
        <v>#DIV/0!</v>
      </c>
      <c r="H22" s="522">
        <f t="shared" si="2"/>
        <v>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ht="12.75" customHeight="1">
      <c r="A23" s="952">
        <f t="shared" si="0"/>
        <v>44136</v>
      </c>
      <c r="B23" s="793"/>
      <c r="C23" s="970"/>
      <c r="D23" s="797"/>
      <c r="E23" s="797"/>
      <c r="F23" s="793"/>
      <c r="G23" s="521" t="e">
        <f t="shared" si="1"/>
        <v>#DIV/0!</v>
      </c>
      <c r="H23" s="522">
        <f t="shared" si="2"/>
        <v>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ht="12.75" customHeight="1">
      <c r="A24" s="952">
        <f t="shared" si="0"/>
        <v>44166</v>
      </c>
      <c r="B24" s="793"/>
      <c r="C24" s="970"/>
      <c r="D24" s="797"/>
      <c r="E24" s="797"/>
      <c r="F24" s="793"/>
      <c r="G24" s="521" t="e">
        <f t="shared" si="1"/>
        <v>#DIV/0!</v>
      </c>
      <c r="H24" s="522">
        <f t="shared" si="2"/>
        <v>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ht="12.75" customHeight="1">
      <c r="A25" s="952">
        <f t="shared" si="0"/>
        <v>44197</v>
      </c>
      <c r="B25" s="793"/>
      <c r="C25" s="970"/>
      <c r="D25" s="797"/>
      <c r="E25" s="797"/>
      <c r="F25" s="793"/>
      <c r="G25" s="521" t="e">
        <f t="shared" si="1"/>
        <v>#DIV/0!</v>
      </c>
      <c r="H25" s="522">
        <f t="shared" si="2"/>
        <v>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ht="12.75" customHeight="1">
      <c r="A26" s="952">
        <f t="shared" si="0"/>
        <v>44228</v>
      </c>
      <c r="B26" s="793"/>
      <c r="C26" s="970"/>
      <c r="D26" s="797"/>
      <c r="E26" s="797"/>
      <c r="F26" s="793"/>
      <c r="G26" s="521" t="e">
        <f t="shared" si="1"/>
        <v>#DIV/0!</v>
      </c>
      <c r="H26" s="522">
        <f t="shared" si="2"/>
        <v>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ht="12.75" customHeight="1">
      <c r="A27" s="952">
        <f t="shared" si="0"/>
        <v>44256</v>
      </c>
      <c r="B27" s="793"/>
      <c r="C27" s="970"/>
      <c r="D27" s="797"/>
      <c r="E27" s="797"/>
      <c r="F27" s="793"/>
      <c r="G27" s="521" t="e">
        <f t="shared" si="1"/>
        <v>#DIV/0!</v>
      </c>
      <c r="H27" s="522">
        <f t="shared" si="2"/>
        <v>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ht="12.75" customHeight="1">
      <c r="A28" s="952">
        <f>EDATE(A29,-1)</f>
        <v>44287</v>
      </c>
      <c r="B28" s="793"/>
      <c r="C28" s="970"/>
      <c r="D28" s="797"/>
      <c r="E28" s="797"/>
      <c r="F28" s="793"/>
      <c r="G28" s="521" t="e">
        <f t="shared" si="1"/>
        <v>#DIV/0!</v>
      </c>
      <c r="H28" s="522">
        <f t="shared" si="2"/>
        <v>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ht="12.75" customHeight="1">
      <c r="A29" s="952">
        <v>44317</v>
      </c>
      <c r="B29" s="793"/>
      <c r="C29" s="970"/>
      <c r="D29" s="797"/>
      <c r="E29" s="797"/>
      <c r="F29" s="793"/>
      <c r="G29" s="521" t="e">
        <f t="shared" si="1"/>
        <v>#DIV/0!</v>
      </c>
      <c r="H29" s="522">
        <f t="shared" si="2"/>
        <v>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ht="15.75" customHeight="1">
      <c r="A30" s="950" t="s">
        <v>2540</v>
      </c>
      <c r="B30" s="793"/>
      <c r="C30" s="963">
        <f>SUM(C18:C29)</f>
        <v>0</v>
      </c>
      <c r="D30" s="797"/>
      <c r="E30" s="797"/>
      <c r="F30" s="793"/>
      <c r="G30" s="524"/>
      <c r="H30" s="524">
        <f>SUM(H18:H29)</f>
        <v>0</v>
      </c>
      <c r="I30" s="512"/>
      <c r="J30" s="524"/>
      <c r="K30" s="512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ht="15.75" customHeight="1">
      <c r="A31" s="943" t="s">
        <v>2491</v>
      </c>
      <c r="B31" s="797"/>
      <c r="C31" s="797"/>
      <c r="D31" s="797"/>
      <c r="E31" s="797"/>
      <c r="F31" s="797"/>
      <c r="G31" s="797"/>
      <c r="H31" s="797"/>
      <c r="I31" s="797"/>
      <c r="J31" s="797"/>
      <c r="K31" s="797"/>
      <c r="L31" s="793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ht="50.25" customHeight="1">
      <c r="A32" s="965" t="s">
        <v>2475</v>
      </c>
      <c r="B32" s="793"/>
      <c r="C32" s="966" t="s">
        <v>2541</v>
      </c>
      <c r="D32" s="793"/>
      <c r="E32" s="525" t="s">
        <v>2461</v>
      </c>
      <c r="F32" s="525" t="s">
        <v>2493</v>
      </c>
      <c r="G32" s="966" t="s">
        <v>2494</v>
      </c>
      <c r="H32" s="793"/>
      <c r="I32" s="966" t="s">
        <v>2542</v>
      </c>
      <c r="J32" s="793"/>
      <c r="K32" s="525" t="s">
        <v>2543</v>
      </c>
      <c r="L32" s="526" t="s">
        <v>2519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ht="12.75" customHeight="1">
      <c r="A33" s="952">
        <f t="shared" ref="A33:A44" si="3">A18</f>
        <v>43983</v>
      </c>
      <c r="B33" s="793"/>
      <c r="C33" s="962"/>
      <c r="D33" s="793"/>
      <c r="E33" s="527" t="e">
        <f t="shared" ref="E33:E44" si="4">C33/$E$9</f>
        <v>#DIV/0!</v>
      </c>
      <c r="F33" s="528"/>
      <c r="G33" s="972"/>
      <c r="H33" s="793"/>
      <c r="I33" s="954"/>
      <c r="J33" s="793"/>
      <c r="K33" s="529"/>
      <c r="L33" s="529">
        <f t="shared" ref="L33:L45" si="5">+G33+I33</f>
        <v>0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ht="12.75" customHeight="1">
      <c r="A34" s="952">
        <f t="shared" si="3"/>
        <v>44013</v>
      </c>
      <c r="B34" s="793"/>
      <c r="C34" s="962"/>
      <c r="D34" s="793"/>
      <c r="E34" s="527" t="e">
        <f t="shared" si="4"/>
        <v>#DIV/0!</v>
      </c>
      <c r="F34" s="528"/>
      <c r="G34" s="972"/>
      <c r="H34" s="793"/>
      <c r="I34" s="954"/>
      <c r="J34" s="793"/>
      <c r="K34" s="529"/>
      <c r="L34" s="529">
        <f t="shared" si="5"/>
        <v>0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ht="12.75" customHeight="1">
      <c r="A35" s="952">
        <f t="shared" si="3"/>
        <v>44044</v>
      </c>
      <c r="B35" s="793"/>
      <c r="C35" s="962"/>
      <c r="D35" s="793"/>
      <c r="E35" s="527" t="e">
        <f t="shared" si="4"/>
        <v>#DIV/0!</v>
      </c>
      <c r="F35" s="530"/>
      <c r="G35" s="972"/>
      <c r="H35" s="793"/>
      <c r="I35" s="954"/>
      <c r="J35" s="793"/>
      <c r="K35" s="529"/>
      <c r="L35" s="529">
        <f t="shared" si="5"/>
        <v>0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ht="12.75" customHeight="1">
      <c r="A36" s="952">
        <f t="shared" si="3"/>
        <v>44075</v>
      </c>
      <c r="B36" s="793"/>
      <c r="C36" s="962"/>
      <c r="D36" s="793"/>
      <c r="E36" s="527" t="e">
        <f t="shared" si="4"/>
        <v>#DIV/0!</v>
      </c>
      <c r="F36" s="528"/>
      <c r="G36" s="972"/>
      <c r="H36" s="793"/>
      <c r="I36" s="954"/>
      <c r="J36" s="793"/>
      <c r="K36" s="529"/>
      <c r="L36" s="529">
        <f t="shared" si="5"/>
        <v>0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ht="12.75" customHeight="1">
      <c r="A37" s="952">
        <f t="shared" si="3"/>
        <v>44105</v>
      </c>
      <c r="B37" s="793"/>
      <c r="C37" s="962"/>
      <c r="D37" s="793"/>
      <c r="E37" s="527" t="e">
        <f t="shared" si="4"/>
        <v>#DIV/0!</v>
      </c>
      <c r="F37" s="528"/>
      <c r="G37" s="972"/>
      <c r="H37" s="793"/>
      <c r="I37" s="954"/>
      <c r="J37" s="793"/>
      <c r="K37" s="529"/>
      <c r="L37" s="529">
        <f t="shared" si="5"/>
        <v>0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ht="12.75" customHeight="1">
      <c r="A38" s="952">
        <f t="shared" si="3"/>
        <v>44136</v>
      </c>
      <c r="B38" s="793"/>
      <c r="C38" s="962"/>
      <c r="D38" s="793"/>
      <c r="E38" s="527" t="e">
        <f t="shared" si="4"/>
        <v>#DIV/0!</v>
      </c>
      <c r="F38" s="528"/>
      <c r="G38" s="972"/>
      <c r="H38" s="793"/>
      <c r="I38" s="954"/>
      <c r="J38" s="793"/>
      <c r="K38" s="529"/>
      <c r="L38" s="529">
        <f t="shared" si="5"/>
        <v>0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ht="12.75" customHeight="1">
      <c r="A39" s="952">
        <f t="shared" si="3"/>
        <v>44166</v>
      </c>
      <c r="B39" s="793"/>
      <c r="C39" s="962"/>
      <c r="D39" s="793"/>
      <c r="E39" s="527" t="e">
        <f t="shared" si="4"/>
        <v>#DIV/0!</v>
      </c>
      <c r="F39" s="528"/>
      <c r="G39" s="972"/>
      <c r="H39" s="793"/>
      <c r="I39" s="954"/>
      <c r="J39" s="793"/>
      <c r="K39" s="529"/>
      <c r="L39" s="529">
        <f t="shared" si="5"/>
        <v>0</v>
      </c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ht="12.75" customHeight="1">
      <c r="A40" s="952">
        <f t="shared" si="3"/>
        <v>44197</v>
      </c>
      <c r="B40" s="793"/>
      <c r="C40" s="962"/>
      <c r="D40" s="793"/>
      <c r="E40" s="527" t="e">
        <f t="shared" si="4"/>
        <v>#DIV/0!</v>
      </c>
      <c r="F40" s="528"/>
      <c r="G40" s="972"/>
      <c r="H40" s="793"/>
      <c r="I40" s="954"/>
      <c r="J40" s="793"/>
      <c r="K40" s="529"/>
      <c r="L40" s="529">
        <f t="shared" si="5"/>
        <v>0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ht="12.75" customHeight="1">
      <c r="A41" s="952">
        <f t="shared" si="3"/>
        <v>44228</v>
      </c>
      <c r="B41" s="793"/>
      <c r="C41" s="962"/>
      <c r="D41" s="793"/>
      <c r="E41" s="527" t="e">
        <f t="shared" si="4"/>
        <v>#DIV/0!</v>
      </c>
      <c r="F41" s="528"/>
      <c r="G41" s="972"/>
      <c r="H41" s="793"/>
      <c r="I41" s="954"/>
      <c r="J41" s="793"/>
      <c r="K41" s="529"/>
      <c r="L41" s="529">
        <f t="shared" si="5"/>
        <v>0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ht="12.75" customHeight="1">
      <c r="A42" s="952">
        <f t="shared" si="3"/>
        <v>44256</v>
      </c>
      <c r="B42" s="793"/>
      <c r="C42" s="962"/>
      <c r="D42" s="793"/>
      <c r="E42" s="527" t="e">
        <f t="shared" si="4"/>
        <v>#DIV/0!</v>
      </c>
      <c r="F42" s="528"/>
      <c r="G42" s="972"/>
      <c r="H42" s="793"/>
      <c r="I42" s="954"/>
      <c r="J42" s="793"/>
      <c r="K42" s="529"/>
      <c r="L42" s="529">
        <f t="shared" si="5"/>
        <v>0</v>
      </c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ht="12.75" customHeight="1">
      <c r="A43" s="952">
        <f t="shared" si="3"/>
        <v>44287</v>
      </c>
      <c r="B43" s="793"/>
      <c r="C43" s="962"/>
      <c r="D43" s="793"/>
      <c r="E43" s="527" t="e">
        <f t="shared" si="4"/>
        <v>#DIV/0!</v>
      </c>
      <c r="F43" s="528"/>
      <c r="G43" s="972"/>
      <c r="H43" s="793"/>
      <c r="I43" s="954"/>
      <c r="J43" s="793"/>
      <c r="K43" s="529"/>
      <c r="L43" s="529">
        <f t="shared" si="5"/>
        <v>0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ht="12.75" customHeight="1">
      <c r="A44" s="952">
        <f t="shared" si="3"/>
        <v>44317</v>
      </c>
      <c r="B44" s="793"/>
      <c r="C44" s="962"/>
      <c r="D44" s="793"/>
      <c r="E44" s="527" t="e">
        <f t="shared" si="4"/>
        <v>#DIV/0!</v>
      </c>
      <c r="F44" s="528"/>
      <c r="G44" s="972"/>
      <c r="H44" s="793"/>
      <c r="I44" s="954"/>
      <c r="J44" s="793"/>
      <c r="K44" s="529"/>
      <c r="L44" s="529">
        <f t="shared" si="5"/>
        <v>0</v>
      </c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ht="15.75" customHeight="1">
      <c r="A45" s="950" t="s">
        <v>2540</v>
      </c>
      <c r="B45" s="793"/>
      <c r="C45" s="973">
        <f>SUM(C33:C44)</f>
        <v>0</v>
      </c>
      <c r="D45" s="793"/>
      <c r="E45" s="531" t="s">
        <v>2499</v>
      </c>
      <c r="F45" s="532">
        <f t="shared" ref="F45:G45" si="6">SUM(F33:F44)</f>
        <v>0</v>
      </c>
      <c r="G45" s="957">
        <f t="shared" si="6"/>
        <v>0</v>
      </c>
      <c r="H45" s="793"/>
      <c r="I45" s="957">
        <f>SUM(I33:I44)</f>
        <v>0</v>
      </c>
      <c r="J45" s="793"/>
      <c r="K45" s="533">
        <f>SUM(K33:K44)</f>
        <v>0</v>
      </c>
      <c r="L45" s="534">
        <f t="shared" si="5"/>
        <v>0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ht="14.25" customHeight="1">
      <c r="A46" s="950" t="s">
        <v>2502</v>
      </c>
      <c r="B46" s="793"/>
      <c r="C46" s="535" t="e">
        <f>F45/I45</f>
        <v>#DIV/0!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ht="12.75" customHeight="1">
      <c r="A47" s="536"/>
      <c r="B47" s="536"/>
      <c r="C47" s="536"/>
      <c r="D47" s="536"/>
      <c r="E47" s="536"/>
      <c r="F47" s="536"/>
      <c r="G47" s="536"/>
      <c r="H47" s="536"/>
      <c r="I47" s="536"/>
      <c r="J47" s="536"/>
      <c r="K47" s="536"/>
      <c r="L47" s="536"/>
      <c r="M47" s="536"/>
      <c r="N47" s="536"/>
      <c r="O47" s="536"/>
      <c r="P47" s="536"/>
      <c r="Q47" s="536"/>
      <c r="R47" s="536"/>
      <c r="S47" s="536"/>
      <c r="T47" s="536"/>
      <c r="U47" s="536"/>
      <c r="V47" s="536"/>
      <c r="W47" s="536"/>
      <c r="X47" s="536"/>
      <c r="Y47" s="536"/>
      <c r="Z47" s="536"/>
      <c r="AA47" s="536"/>
      <c r="AB47" s="536"/>
      <c r="AC47" s="536"/>
      <c r="AD47" s="536"/>
      <c r="AE47" s="536"/>
      <c r="AF47" s="536"/>
    </row>
    <row r="48" spans="1:32" ht="12.7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ht="15.75" customHeight="1">
      <c r="A49" s="943" t="s">
        <v>2544</v>
      </c>
      <c r="B49" s="797"/>
      <c r="C49" s="797"/>
      <c r="D49" s="797"/>
      <c r="E49" s="797"/>
      <c r="F49" s="797"/>
      <c r="G49" s="797"/>
      <c r="H49" s="797"/>
      <c r="I49" s="797"/>
      <c r="J49" s="79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ht="15.75" customHeight="1">
      <c r="A50" s="939" t="s">
        <v>2450</v>
      </c>
      <c r="B50" s="797"/>
      <c r="C50" s="797"/>
      <c r="D50" s="793"/>
      <c r="E50" s="940"/>
      <c r="F50" s="797"/>
      <c r="G50" s="797"/>
      <c r="H50" s="797"/>
      <c r="I50" s="797"/>
      <c r="J50" s="79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ht="15.75" customHeight="1">
      <c r="A51" s="939" t="s">
        <v>2452</v>
      </c>
      <c r="B51" s="797"/>
      <c r="C51" s="797"/>
      <c r="D51" s="793"/>
      <c r="E51" s="940"/>
      <c r="F51" s="797"/>
      <c r="G51" s="797"/>
      <c r="H51" s="797"/>
      <c r="I51" s="797"/>
      <c r="J51" s="79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ht="15.75" customHeight="1">
      <c r="A52" s="939" t="s">
        <v>2453</v>
      </c>
      <c r="B52" s="797"/>
      <c r="C52" s="797"/>
      <c r="D52" s="793"/>
      <c r="E52" s="940"/>
      <c r="F52" s="797"/>
      <c r="G52" s="797"/>
      <c r="H52" s="797"/>
      <c r="I52" s="797"/>
      <c r="J52" s="79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ht="15.75" customHeight="1">
      <c r="A53" s="939" t="s">
        <v>681</v>
      </c>
      <c r="B53" s="797"/>
      <c r="C53" s="797"/>
      <c r="D53" s="793"/>
      <c r="E53" s="940"/>
      <c r="F53" s="797"/>
      <c r="G53" s="797"/>
      <c r="H53" s="797"/>
      <c r="I53" s="797"/>
      <c r="J53" s="79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ht="15.75" customHeight="1">
      <c r="A54" s="939" t="s">
        <v>2455</v>
      </c>
      <c r="B54" s="797"/>
      <c r="C54" s="797"/>
      <c r="D54" s="793"/>
      <c r="E54" s="940"/>
      <c r="F54" s="797"/>
      <c r="G54" s="797"/>
      <c r="H54" s="797"/>
      <c r="I54" s="797"/>
      <c r="J54" s="79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ht="14.25" customHeight="1">
      <c r="A55" s="939" t="s">
        <v>2545</v>
      </c>
      <c r="B55" s="797"/>
      <c r="C55" s="797"/>
      <c r="D55" s="793"/>
      <c r="E55" s="941" t="s">
        <v>2533</v>
      </c>
      <c r="F55" s="797"/>
      <c r="G55" s="797"/>
      <c r="H55" s="797"/>
      <c r="I55" s="797"/>
      <c r="J55" s="793"/>
      <c r="K55" s="9"/>
      <c r="L55" s="9"/>
      <c r="M55" s="942"/>
      <c r="N55" s="793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ht="15.75" customHeight="1">
      <c r="A56" s="943" t="s">
        <v>2457</v>
      </c>
      <c r="B56" s="797"/>
      <c r="C56" s="797"/>
      <c r="D56" s="797"/>
      <c r="E56" s="797"/>
      <c r="F56" s="797"/>
      <c r="G56" s="797"/>
      <c r="H56" s="797"/>
      <c r="I56" s="797"/>
      <c r="J56" s="793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ht="15.75" customHeight="1">
      <c r="A57" s="950" t="s">
        <v>2458</v>
      </c>
      <c r="B57" s="797"/>
      <c r="C57" s="797"/>
      <c r="D57" s="793"/>
      <c r="E57" s="948">
        <f>FOIR!G193</f>
        <v>0</v>
      </c>
      <c r="F57" s="797"/>
      <c r="G57" s="797"/>
      <c r="H57" s="797"/>
      <c r="I57" s="797"/>
      <c r="J57" s="793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ht="14.25" customHeight="1">
      <c r="A58" s="943" t="s">
        <v>2459</v>
      </c>
      <c r="B58" s="797"/>
      <c r="C58" s="797"/>
      <c r="D58" s="797"/>
      <c r="E58" s="797"/>
      <c r="F58" s="797"/>
      <c r="G58" s="797"/>
      <c r="H58" s="797"/>
      <c r="I58" s="797"/>
      <c r="J58" s="797"/>
      <c r="K58" s="793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ht="38.25" customHeight="1">
      <c r="A59" s="951" t="s">
        <v>490</v>
      </c>
      <c r="B59" s="797"/>
      <c r="C59" s="797"/>
      <c r="D59" s="793"/>
      <c r="E59" s="949" t="s">
        <v>2460</v>
      </c>
      <c r="F59" s="797"/>
      <c r="G59" s="793"/>
      <c r="H59" s="949" t="s">
        <v>2461</v>
      </c>
      <c r="I59" s="797"/>
      <c r="J59" s="793"/>
      <c r="K59" s="510" t="s">
        <v>2513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ht="15.75" customHeight="1">
      <c r="A60" s="950" t="s">
        <v>2462</v>
      </c>
      <c r="B60" s="797"/>
      <c r="C60" s="797"/>
      <c r="D60" s="793"/>
      <c r="E60" s="945">
        <f>K78/12</f>
        <v>0</v>
      </c>
      <c r="F60" s="797"/>
      <c r="G60" s="793"/>
      <c r="H60" s="944" t="e">
        <f>+E60/E57</f>
        <v>#DIV/0!</v>
      </c>
      <c r="I60" s="797"/>
      <c r="J60" s="793"/>
      <c r="K60" s="51">
        <f>E60*2</f>
        <v>0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ht="15.75" customHeight="1">
      <c r="A61" s="950" t="s">
        <v>2463</v>
      </c>
      <c r="B61" s="797"/>
      <c r="C61" s="797"/>
      <c r="D61" s="793"/>
      <c r="E61" s="945">
        <f>+C93/12</f>
        <v>0</v>
      </c>
      <c r="F61" s="797"/>
      <c r="G61" s="793"/>
      <c r="H61" s="944" t="e">
        <f>+E61/E57</f>
        <v>#DIV/0!</v>
      </c>
      <c r="I61" s="797"/>
      <c r="J61" s="793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ht="15.75" customHeight="1">
      <c r="A62" s="950" t="s">
        <v>2535</v>
      </c>
      <c r="B62" s="797"/>
      <c r="C62" s="797"/>
      <c r="D62" s="793"/>
      <c r="E62" s="945">
        <f>+C93</f>
        <v>0</v>
      </c>
      <c r="F62" s="797"/>
      <c r="G62" s="797"/>
      <c r="H62" s="797"/>
      <c r="I62" s="797"/>
      <c r="J62" s="793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ht="27.75" customHeight="1">
      <c r="A63" s="950" t="s">
        <v>2470</v>
      </c>
      <c r="B63" s="793"/>
      <c r="C63" s="516" t="s">
        <v>2471</v>
      </c>
      <c r="D63" s="517" t="e">
        <f>F93/I93</f>
        <v>#DIV/0!</v>
      </c>
      <c r="E63" s="946" t="s">
        <v>2536</v>
      </c>
      <c r="F63" s="793"/>
      <c r="G63" s="518">
        <f>SUM(F87:F92)</f>
        <v>0</v>
      </c>
      <c r="H63" s="519" t="s">
        <v>2473</v>
      </c>
      <c r="I63" s="947">
        <f>IF(I93&lt;100,0,1)</f>
        <v>0</v>
      </c>
      <c r="J63" s="793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ht="15.75" customHeight="1">
      <c r="A64" s="943" t="s">
        <v>2474</v>
      </c>
      <c r="B64" s="797"/>
      <c r="C64" s="797"/>
      <c r="D64" s="797"/>
      <c r="E64" s="797"/>
      <c r="F64" s="797"/>
      <c r="G64" s="797"/>
      <c r="H64" s="797"/>
      <c r="I64" s="797"/>
      <c r="J64" s="793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ht="30" customHeight="1">
      <c r="A65" s="950" t="s">
        <v>2475</v>
      </c>
      <c r="B65" s="793"/>
      <c r="C65" s="520" t="s">
        <v>2546</v>
      </c>
      <c r="D65" s="520" t="s">
        <v>2547</v>
      </c>
      <c r="E65" s="520" t="s">
        <v>2548</v>
      </c>
      <c r="F65" s="520" t="s">
        <v>2549</v>
      </c>
      <c r="G65" s="520" t="s">
        <v>2550</v>
      </c>
      <c r="H65" s="520" t="s">
        <v>2551</v>
      </c>
      <c r="I65" s="520" t="s">
        <v>2552</v>
      </c>
      <c r="J65" s="520" t="s">
        <v>2461</v>
      </c>
      <c r="K65" s="520" t="s">
        <v>2538</v>
      </c>
      <c r="L65" s="9"/>
      <c r="M65" s="9"/>
      <c r="N65" s="520" t="s">
        <v>2539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ht="16.5" customHeight="1">
      <c r="A66" s="952">
        <f t="shared" ref="A66:A75" si="7">EDATE(A67,-1)</f>
        <v>43983</v>
      </c>
      <c r="B66" s="793"/>
      <c r="C66" s="537"/>
      <c r="D66" s="537"/>
      <c r="E66" s="537"/>
      <c r="F66" s="537"/>
      <c r="G66" s="537"/>
      <c r="H66" s="537"/>
      <c r="I66" s="538">
        <f t="shared" ref="I66:I77" si="8">SUM(C66:H66)/6</f>
        <v>0</v>
      </c>
      <c r="J66" s="521" t="e">
        <f>I66/$E$57</f>
        <v>#DIV/0!</v>
      </c>
      <c r="K66" s="538">
        <f t="shared" ref="K66:K77" si="9">I66</f>
        <v>0</v>
      </c>
      <c r="N66" s="523" t="e">
        <f>IF(OR('MS-Non-I Bank Surr.'!C40="R",'MS-Non-I Bank Surr.'!C41="R"),"Restricted","Not Applicable")</f>
        <v>#DIV/0!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ht="16.5" customHeight="1">
      <c r="A67" s="952">
        <f t="shared" si="7"/>
        <v>44013</v>
      </c>
      <c r="B67" s="793"/>
      <c r="C67" s="537"/>
      <c r="D67" s="537"/>
      <c r="E67" s="537"/>
      <c r="F67" s="537"/>
      <c r="G67" s="537"/>
      <c r="H67" s="537"/>
      <c r="I67" s="538">
        <f t="shared" si="8"/>
        <v>0</v>
      </c>
      <c r="J67" s="521" t="e">
        <f t="shared" ref="J67:J77" si="10">I67/$E$57</f>
        <v>#DIV/0!</v>
      </c>
      <c r="K67" s="538">
        <f t="shared" si="9"/>
        <v>0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ht="16.5" customHeight="1">
      <c r="A68" s="952">
        <f t="shared" si="7"/>
        <v>44044</v>
      </c>
      <c r="B68" s="793"/>
      <c r="C68" s="537"/>
      <c r="D68" s="537"/>
      <c r="E68" s="537"/>
      <c r="F68" s="537"/>
      <c r="G68" s="537"/>
      <c r="H68" s="537"/>
      <c r="I68" s="538">
        <f t="shared" si="8"/>
        <v>0</v>
      </c>
      <c r="J68" s="521" t="e">
        <f t="shared" si="10"/>
        <v>#DIV/0!</v>
      </c>
      <c r="K68" s="538">
        <f t="shared" si="9"/>
        <v>0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ht="16.5" customHeight="1">
      <c r="A69" s="952">
        <f t="shared" si="7"/>
        <v>44075</v>
      </c>
      <c r="B69" s="793"/>
      <c r="C69" s="537"/>
      <c r="D69" s="537"/>
      <c r="E69" s="537"/>
      <c r="F69" s="537"/>
      <c r="G69" s="537"/>
      <c r="H69" s="537"/>
      <c r="I69" s="538">
        <f t="shared" si="8"/>
        <v>0</v>
      </c>
      <c r="J69" s="521" t="e">
        <f t="shared" si="10"/>
        <v>#DIV/0!</v>
      </c>
      <c r="K69" s="538">
        <f t="shared" si="9"/>
        <v>0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ht="16.5" customHeight="1">
      <c r="A70" s="952">
        <f t="shared" si="7"/>
        <v>44105</v>
      </c>
      <c r="B70" s="793"/>
      <c r="C70" s="537"/>
      <c r="D70" s="537"/>
      <c r="E70" s="537"/>
      <c r="F70" s="537"/>
      <c r="G70" s="537"/>
      <c r="H70" s="537"/>
      <c r="I70" s="538">
        <f t="shared" si="8"/>
        <v>0</v>
      </c>
      <c r="J70" s="521" t="e">
        <f t="shared" si="10"/>
        <v>#DIV/0!</v>
      </c>
      <c r="K70" s="538">
        <f t="shared" si="9"/>
        <v>0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ht="16.5" customHeight="1">
      <c r="A71" s="952">
        <f t="shared" si="7"/>
        <v>44136</v>
      </c>
      <c r="B71" s="793"/>
      <c r="C71" s="537"/>
      <c r="D71" s="537"/>
      <c r="E71" s="537"/>
      <c r="F71" s="537"/>
      <c r="G71" s="537"/>
      <c r="H71" s="537"/>
      <c r="I71" s="538">
        <f t="shared" si="8"/>
        <v>0</v>
      </c>
      <c r="J71" s="521" t="e">
        <f t="shared" si="10"/>
        <v>#DIV/0!</v>
      </c>
      <c r="K71" s="538">
        <f t="shared" si="9"/>
        <v>0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ht="16.5" customHeight="1">
      <c r="A72" s="952">
        <f t="shared" si="7"/>
        <v>44166</v>
      </c>
      <c r="B72" s="793"/>
      <c r="C72" s="537"/>
      <c r="D72" s="537"/>
      <c r="E72" s="537"/>
      <c r="F72" s="537"/>
      <c r="G72" s="537"/>
      <c r="H72" s="537"/>
      <c r="I72" s="538">
        <f t="shared" si="8"/>
        <v>0</v>
      </c>
      <c r="J72" s="521" t="e">
        <f t="shared" si="10"/>
        <v>#DIV/0!</v>
      </c>
      <c r="K72" s="538">
        <f t="shared" si="9"/>
        <v>0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ht="16.5" customHeight="1">
      <c r="A73" s="952">
        <f t="shared" si="7"/>
        <v>44197</v>
      </c>
      <c r="B73" s="793"/>
      <c r="C73" s="537"/>
      <c r="D73" s="537"/>
      <c r="E73" s="537"/>
      <c r="F73" s="537"/>
      <c r="G73" s="537"/>
      <c r="H73" s="537"/>
      <c r="I73" s="538">
        <f t="shared" si="8"/>
        <v>0</v>
      </c>
      <c r="J73" s="521" t="e">
        <f t="shared" si="10"/>
        <v>#DIV/0!</v>
      </c>
      <c r="K73" s="538">
        <f t="shared" si="9"/>
        <v>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ht="16.5" customHeight="1">
      <c r="A74" s="952">
        <f t="shared" si="7"/>
        <v>44228</v>
      </c>
      <c r="B74" s="793"/>
      <c r="C74" s="537"/>
      <c r="D74" s="537"/>
      <c r="E74" s="537"/>
      <c r="F74" s="537"/>
      <c r="G74" s="537"/>
      <c r="H74" s="537"/>
      <c r="I74" s="538">
        <f t="shared" si="8"/>
        <v>0</v>
      </c>
      <c r="J74" s="521" t="e">
        <f t="shared" si="10"/>
        <v>#DIV/0!</v>
      </c>
      <c r="K74" s="538">
        <f t="shared" si="9"/>
        <v>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ht="16.5" customHeight="1">
      <c r="A75" s="952">
        <f t="shared" si="7"/>
        <v>44256</v>
      </c>
      <c r="B75" s="793"/>
      <c r="C75" s="537"/>
      <c r="D75" s="537"/>
      <c r="E75" s="537"/>
      <c r="F75" s="537"/>
      <c r="G75" s="537"/>
      <c r="H75" s="537"/>
      <c r="I75" s="538">
        <f t="shared" si="8"/>
        <v>0</v>
      </c>
      <c r="J75" s="521" t="e">
        <f t="shared" si="10"/>
        <v>#DIV/0!</v>
      </c>
      <c r="K75" s="538">
        <f t="shared" si="9"/>
        <v>0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ht="16.5" customHeight="1">
      <c r="A76" s="952">
        <f>EDATE(A77,-1)</f>
        <v>44287</v>
      </c>
      <c r="B76" s="793"/>
      <c r="C76" s="537"/>
      <c r="D76" s="537"/>
      <c r="E76" s="537"/>
      <c r="F76" s="537"/>
      <c r="G76" s="537"/>
      <c r="H76" s="537"/>
      <c r="I76" s="538">
        <f t="shared" si="8"/>
        <v>0</v>
      </c>
      <c r="J76" s="521" t="e">
        <f t="shared" si="10"/>
        <v>#DIV/0!</v>
      </c>
      <c r="K76" s="538">
        <f t="shared" si="9"/>
        <v>0</v>
      </c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ht="16.5" customHeight="1">
      <c r="A77" s="952">
        <v>44317</v>
      </c>
      <c r="B77" s="793"/>
      <c r="C77" s="537"/>
      <c r="D77" s="537"/>
      <c r="E77" s="537"/>
      <c r="F77" s="537"/>
      <c r="G77" s="537"/>
      <c r="H77" s="537"/>
      <c r="I77" s="538">
        <f t="shared" si="8"/>
        <v>0</v>
      </c>
      <c r="J77" s="521" t="e">
        <f t="shared" si="10"/>
        <v>#DIV/0!</v>
      </c>
      <c r="K77" s="538">
        <f t="shared" si="9"/>
        <v>0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ht="16.5" customHeight="1">
      <c r="A78" s="950" t="s">
        <v>2540</v>
      </c>
      <c r="B78" s="793"/>
      <c r="C78" s="539">
        <f t="shared" ref="C78:I78" si="11">SUM(C66:C77)</f>
        <v>0</v>
      </c>
      <c r="D78" s="539">
        <f t="shared" si="11"/>
        <v>0</v>
      </c>
      <c r="E78" s="539">
        <f t="shared" si="11"/>
        <v>0</v>
      </c>
      <c r="F78" s="539">
        <f t="shared" si="11"/>
        <v>0</v>
      </c>
      <c r="G78" s="539">
        <f t="shared" si="11"/>
        <v>0</v>
      </c>
      <c r="H78" s="539">
        <f t="shared" si="11"/>
        <v>0</v>
      </c>
      <c r="I78" s="539">
        <f t="shared" si="11"/>
        <v>0</v>
      </c>
      <c r="J78" s="524"/>
      <c r="K78" s="539">
        <f>SUM(K66:K77)</f>
        <v>0</v>
      </c>
      <c r="L78" s="540"/>
      <c r="M78" s="953"/>
      <c r="N78" s="825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ht="15.75" customHeight="1">
      <c r="A79" s="943" t="s">
        <v>2491</v>
      </c>
      <c r="B79" s="797"/>
      <c r="C79" s="797"/>
      <c r="D79" s="797"/>
      <c r="E79" s="797"/>
      <c r="F79" s="797"/>
      <c r="G79" s="797"/>
      <c r="H79" s="797"/>
      <c r="I79" s="797"/>
      <c r="J79" s="793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ht="56.25" customHeight="1">
      <c r="A80" s="965" t="s">
        <v>2475</v>
      </c>
      <c r="B80" s="793"/>
      <c r="C80" s="966" t="s">
        <v>2492</v>
      </c>
      <c r="D80" s="793"/>
      <c r="E80" s="525" t="s">
        <v>2461</v>
      </c>
      <c r="F80" s="525" t="s">
        <v>2493</v>
      </c>
      <c r="G80" s="966" t="s">
        <v>2494</v>
      </c>
      <c r="H80" s="793"/>
      <c r="I80" s="966" t="s">
        <v>2542</v>
      </c>
      <c r="J80" s="793"/>
      <c r="K80" s="525" t="s">
        <v>2543</v>
      </c>
      <c r="L80" s="526" t="s">
        <v>2519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ht="15" customHeight="1">
      <c r="A81" s="952">
        <f>A66</f>
        <v>43983</v>
      </c>
      <c r="B81" s="793"/>
      <c r="C81" s="955"/>
      <c r="D81" s="793"/>
      <c r="E81" s="527"/>
      <c r="F81" s="528"/>
      <c r="G81" s="954"/>
      <c r="H81" s="793"/>
      <c r="I81" s="954"/>
      <c r="J81" s="793"/>
      <c r="K81" s="529"/>
      <c r="L81" s="541">
        <f t="shared" ref="L81:L93" si="12">+G81+I81</f>
        <v>0</v>
      </c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ht="15" customHeight="1">
      <c r="A82" s="952">
        <f t="shared" ref="A82:A92" si="13">A67</f>
        <v>44013</v>
      </c>
      <c r="B82" s="793"/>
      <c r="C82" s="955"/>
      <c r="D82" s="793"/>
      <c r="E82" s="527"/>
      <c r="F82" s="528"/>
      <c r="G82" s="954"/>
      <c r="H82" s="793"/>
      <c r="I82" s="954"/>
      <c r="J82" s="793"/>
      <c r="K82" s="529"/>
      <c r="L82" s="541">
        <f t="shared" si="12"/>
        <v>0</v>
      </c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ht="15" customHeight="1">
      <c r="A83" s="952">
        <f t="shared" si="13"/>
        <v>44044</v>
      </c>
      <c r="B83" s="793"/>
      <c r="C83" s="955"/>
      <c r="D83" s="793"/>
      <c r="E83" s="527"/>
      <c r="F83" s="528"/>
      <c r="G83" s="954"/>
      <c r="H83" s="793"/>
      <c r="I83" s="954"/>
      <c r="J83" s="793"/>
      <c r="K83" s="529"/>
      <c r="L83" s="541">
        <f t="shared" si="12"/>
        <v>0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ht="15" customHeight="1">
      <c r="A84" s="952">
        <f t="shared" si="13"/>
        <v>44075</v>
      </c>
      <c r="B84" s="793"/>
      <c r="C84" s="955"/>
      <c r="D84" s="793"/>
      <c r="E84" s="527"/>
      <c r="F84" s="528"/>
      <c r="G84" s="954"/>
      <c r="H84" s="793"/>
      <c r="I84" s="954"/>
      <c r="J84" s="793"/>
      <c r="K84" s="529"/>
      <c r="L84" s="541">
        <f t="shared" si="12"/>
        <v>0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ht="15" customHeight="1">
      <c r="A85" s="952">
        <f t="shared" si="13"/>
        <v>44105</v>
      </c>
      <c r="B85" s="793"/>
      <c r="C85" s="955"/>
      <c r="D85" s="793"/>
      <c r="E85" s="527"/>
      <c r="F85" s="528"/>
      <c r="G85" s="954"/>
      <c r="H85" s="793"/>
      <c r="I85" s="954"/>
      <c r="J85" s="793"/>
      <c r="K85" s="529"/>
      <c r="L85" s="541">
        <f t="shared" si="12"/>
        <v>0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ht="15" customHeight="1">
      <c r="A86" s="952">
        <f t="shared" si="13"/>
        <v>44136</v>
      </c>
      <c r="B86" s="793"/>
      <c r="C86" s="955"/>
      <c r="D86" s="793"/>
      <c r="E86" s="527"/>
      <c r="F86" s="528"/>
      <c r="G86" s="954"/>
      <c r="H86" s="793"/>
      <c r="I86" s="954"/>
      <c r="J86" s="793"/>
      <c r="K86" s="529"/>
      <c r="L86" s="541">
        <f t="shared" si="12"/>
        <v>0</v>
      </c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ht="15" customHeight="1">
      <c r="A87" s="952">
        <f t="shared" si="13"/>
        <v>44166</v>
      </c>
      <c r="B87" s="793"/>
      <c r="C87" s="955"/>
      <c r="D87" s="793"/>
      <c r="E87" s="527"/>
      <c r="F87" s="528"/>
      <c r="G87" s="954"/>
      <c r="H87" s="793"/>
      <c r="I87" s="954"/>
      <c r="J87" s="793"/>
      <c r="K87" s="529"/>
      <c r="L87" s="541">
        <f t="shared" si="12"/>
        <v>0</v>
      </c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ht="15" customHeight="1">
      <c r="A88" s="952">
        <f t="shared" si="13"/>
        <v>44197</v>
      </c>
      <c r="B88" s="793"/>
      <c r="C88" s="955"/>
      <c r="D88" s="793"/>
      <c r="E88" s="527"/>
      <c r="F88" s="528"/>
      <c r="G88" s="954"/>
      <c r="H88" s="793"/>
      <c r="I88" s="954"/>
      <c r="J88" s="793"/>
      <c r="K88" s="529"/>
      <c r="L88" s="541">
        <f t="shared" si="12"/>
        <v>0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ht="15" customHeight="1">
      <c r="A89" s="952">
        <f t="shared" si="13"/>
        <v>44228</v>
      </c>
      <c r="B89" s="793"/>
      <c r="C89" s="955"/>
      <c r="D89" s="793"/>
      <c r="E89" s="527"/>
      <c r="F89" s="528"/>
      <c r="G89" s="954"/>
      <c r="H89" s="793"/>
      <c r="I89" s="954"/>
      <c r="J89" s="793"/>
      <c r="K89" s="529"/>
      <c r="L89" s="541">
        <f t="shared" si="12"/>
        <v>0</v>
      </c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ht="15" customHeight="1">
      <c r="A90" s="952">
        <f t="shared" si="13"/>
        <v>44256</v>
      </c>
      <c r="B90" s="793"/>
      <c r="C90" s="955"/>
      <c r="D90" s="793"/>
      <c r="E90" s="527"/>
      <c r="F90" s="528"/>
      <c r="G90" s="954"/>
      <c r="H90" s="793"/>
      <c r="I90" s="954"/>
      <c r="J90" s="793"/>
      <c r="K90" s="529"/>
      <c r="L90" s="541">
        <f t="shared" si="12"/>
        <v>0</v>
      </c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ht="15" customHeight="1">
      <c r="A91" s="952">
        <f t="shared" si="13"/>
        <v>44287</v>
      </c>
      <c r="B91" s="793"/>
      <c r="C91" s="955"/>
      <c r="D91" s="793"/>
      <c r="E91" s="527"/>
      <c r="F91" s="528"/>
      <c r="G91" s="954"/>
      <c r="H91" s="793"/>
      <c r="I91" s="954"/>
      <c r="J91" s="793"/>
      <c r="K91" s="529"/>
      <c r="L91" s="541">
        <f t="shared" si="12"/>
        <v>0</v>
      </c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ht="15" customHeight="1">
      <c r="A92" s="952">
        <f t="shared" si="13"/>
        <v>44317</v>
      </c>
      <c r="B92" s="793"/>
      <c r="C92" s="955"/>
      <c r="D92" s="793"/>
      <c r="E92" s="527"/>
      <c r="F92" s="528"/>
      <c r="G92" s="954"/>
      <c r="H92" s="793"/>
      <c r="I92" s="954"/>
      <c r="J92" s="793"/>
      <c r="K92" s="529"/>
      <c r="L92" s="541">
        <f t="shared" si="12"/>
        <v>0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ht="15.75" customHeight="1">
      <c r="A93" s="950" t="s">
        <v>2540</v>
      </c>
      <c r="B93" s="793"/>
      <c r="C93" s="956">
        <f>SUM(C81:C92)</f>
        <v>0</v>
      </c>
      <c r="D93" s="793"/>
      <c r="E93" s="531" t="s">
        <v>2499</v>
      </c>
      <c r="F93" s="532">
        <f t="shared" ref="F93:G93" si="14">SUM(F81:F92)</f>
        <v>0</v>
      </c>
      <c r="G93" s="957">
        <f t="shared" si="14"/>
        <v>0</v>
      </c>
      <c r="H93" s="793"/>
      <c r="I93" s="957">
        <f>SUM(I81:I92)</f>
        <v>0</v>
      </c>
      <c r="J93" s="793"/>
      <c r="K93" s="533">
        <f>SUM(K87:K92)</f>
        <v>0</v>
      </c>
      <c r="L93" s="534">
        <f t="shared" si="12"/>
        <v>0</v>
      </c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ht="14.25" customHeight="1">
      <c r="A94" s="950" t="s">
        <v>2502</v>
      </c>
      <c r="B94" s="793"/>
      <c r="C94" s="535" t="e">
        <f>F93/I93</f>
        <v>#DIV/0!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ht="12.7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6"/>
      <c r="O95" s="536"/>
      <c r="P95" s="536"/>
      <c r="Q95" s="536"/>
      <c r="R95" s="536"/>
      <c r="S95" s="536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</row>
    <row r="96" spans="1:32" ht="12.7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ht="14.25" customHeight="1">
      <c r="A97" s="943" t="s">
        <v>2553</v>
      </c>
      <c r="B97" s="797"/>
      <c r="C97" s="797"/>
      <c r="D97" s="797"/>
      <c r="E97" s="797"/>
      <c r="F97" s="797"/>
      <c r="G97" s="797"/>
      <c r="H97" s="797"/>
      <c r="I97" s="797"/>
      <c r="J97" s="793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ht="14.25" customHeight="1">
      <c r="A98" s="939" t="s">
        <v>2450</v>
      </c>
      <c r="B98" s="797"/>
      <c r="C98" s="797"/>
      <c r="D98" s="793"/>
      <c r="E98" s="940">
        <f t="shared" ref="E98:E102" si="15">E2</f>
        <v>0</v>
      </c>
      <c r="F98" s="797"/>
      <c r="G98" s="797"/>
      <c r="H98" s="797"/>
      <c r="I98" s="797"/>
      <c r="J98" s="793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ht="16.5" customHeight="1">
      <c r="A99" s="939" t="s">
        <v>2452</v>
      </c>
      <c r="B99" s="797"/>
      <c r="C99" s="797"/>
      <c r="D99" s="793"/>
      <c r="E99" s="940">
        <f t="shared" si="15"/>
        <v>0</v>
      </c>
      <c r="F99" s="797"/>
      <c r="G99" s="797"/>
      <c r="H99" s="797"/>
      <c r="I99" s="797"/>
      <c r="J99" s="793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ht="16.5" customHeight="1">
      <c r="A100" s="939" t="s">
        <v>2453</v>
      </c>
      <c r="B100" s="797"/>
      <c r="C100" s="797"/>
      <c r="D100" s="793"/>
      <c r="E100" s="940">
        <f t="shared" si="15"/>
        <v>0</v>
      </c>
      <c r="F100" s="797"/>
      <c r="G100" s="797"/>
      <c r="H100" s="797"/>
      <c r="I100" s="797"/>
      <c r="J100" s="793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1:32" ht="16.5" customHeight="1">
      <c r="A101" s="939" t="s">
        <v>681</v>
      </c>
      <c r="B101" s="797"/>
      <c r="C101" s="797"/>
      <c r="D101" s="793"/>
      <c r="E101" s="960">
        <f t="shared" si="15"/>
        <v>0</v>
      </c>
      <c r="F101" s="797"/>
      <c r="G101" s="797"/>
      <c r="H101" s="797"/>
      <c r="I101" s="797"/>
      <c r="J101" s="793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1:32" ht="16.5" customHeight="1">
      <c r="A102" s="939" t="s">
        <v>2455</v>
      </c>
      <c r="B102" s="797"/>
      <c r="C102" s="797"/>
      <c r="D102" s="793"/>
      <c r="E102" s="961">
        <f t="shared" si="15"/>
        <v>0</v>
      </c>
      <c r="F102" s="797"/>
      <c r="G102" s="797"/>
      <c r="H102" s="797"/>
      <c r="I102" s="797"/>
      <c r="J102" s="793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1:32" ht="14.25" customHeight="1">
      <c r="A103" s="939" t="s">
        <v>2545</v>
      </c>
      <c r="B103" s="797"/>
      <c r="C103" s="797"/>
      <c r="D103" s="793"/>
      <c r="E103" s="941" t="s">
        <v>2533</v>
      </c>
      <c r="F103" s="797"/>
      <c r="G103" s="797"/>
      <c r="H103" s="797"/>
      <c r="I103" s="797"/>
      <c r="J103" s="793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1:32" ht="15.75" customHeight="1">
      <c r="A104" s="943" t="s">
        <v>2457</v>
      </c>
      <c r="B104" s="797"/>
      <c r="C104" s="797"/>
      <c r="D104" s="797"/>
      <c r="E104" s="797"/>
      <c r="F104" s="797"/>
      <c r="G104" s="797"/>
      <c r="H104" s="797"/>
      <c r="I104" s="797"/>
      <c r="J104" s="793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1:32" ht="14.25" customHeight="1">
      <c r="A105" s="950" t="s">
        <v>2458</v>
      </c>
      <c r="B105" s="797"/>
      <c r="C105" s="797"/>
      <c r="D105" s="793"/>
      <c r="E105" s="948">
        <f>FOIR!G467</f>
        <v>15276.181271243797</v>
      </c>
      <c r="F105" s="797"/>
      <c r="G105" s="797"/>
      <c r="H105" s="797"/>
      <c r="I105" s="797"/>
      <c r="J105" s="793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1:32" ht="15.75" customHeight="1">
      <c r="A106" s="943" t="s">
        <v>2459</v>
      </c>
      <c r="B106" s="797"/>
      <c r="C106" s="797"/>
      <c r="D106" s="797"/>
      <c r="E106" s="797"/>
      <c r="F106" s="797"/>
      <c r="G106" s="797"/>
      <c r="H106" s="797"/>
      <c r="I106" s="797"/>
      <c r="J106" s="793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1:32" ht="15.75" customHeight="1">
      <c r="A107" s="951" t="s">
        <v>490</v>
      </c>
      <c r="B107" s="797"/>
      <c r="C107" s="797"/>
      <c r="D107" s="793"/>
      <c r="E107" s="949" t="s">
        <v>2460</v>
      </c>
      <c r="F107" s="797"/>
      <c r="G107" s="793"/>
      <c r="H107" s="949" t="s">
        <v>2461</v>
      </c>
      <c r="I107" s="797"/>
      <c r="J107" s="793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1:32" ht="15.75" customHeight="1">
      <c r="A108" s="950" t="s">
        <v>2462</v>
      </c>
      <c r="B108" s="797"/>
      <c r="C108" s="797"/>
      <c r="D108" s="793"/>
      <c r="E108" s="945">
        <f>C126/12</f>
        <v>0</v>
      </c>
      <c r="F108" s="797"/>
      <c r="G108" s="793"/>
      <c r="H108" s="944">
        <f>+E108/E105</f>
        <v>0</v>
      </c>
      <c r="I108" s="797"/>
      <c r="J108" s="793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1:32" ht="15.75" customHeight="1">
      <c r="A109" s="950" t="s">
        <v>2463</v>
      </c>
      <c r="B109" s="797"/>
      <c r="C109" s="797"/>
      <c r="D109" s="793"/>
      <c r="E109" s="945">
        <f>+C141/12</f>
        <v>0</v>
      </c>
      <c r="F109" s="797"/>
      <c r="G109" s="793"/>
      <c r="H109" s="944">
        <f>+E109/E105</f>
        <v>0</v>
      </c>
      <c r="I109" s="797"/>
      <c r="J109" s="793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1:32" ht="15.75" customHeight="1">
      <c r="A110" s="950" t="s">
        <v>2535</v>
      </c>
      <c r="B110" s="797"/>
      <c r="C110" s="797"/>
      <c r="D110" s="793"/>
      <c r="E110" s="945">
        <f>+C141</f>
        <v>0</v>
      </c>
      <c r="F110" s="797"/>
      <c r="G110" s="797"/>
      <c r="H110" s="797"/>
      <c r="I110" s="797"/>
      <c r="J110" s="793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</row>
    <row r="111" spans="1:32" ht="27.75" customHeight="1">
      <c r="A111" s="950" t="s">
        <v>2470</v>
      </c>
      <c r="B111" s="793"/>
      <c r="C111" s="516" t="s">
        <v>2471</v>
      </c>
      <c r="D111" s="517" t="e">
        <f>F141/I141</f>
        <v>#DIV/0!</v>
      </c>
      <c r="E111" s="946" t="s">
        <v>2536</v>
      </c>
      <c r="F111" s="793"/>
      <c r="G111" s="518">
        <f>SUM(F135:F140)</f>
        <v>0</v>
      </c>
      <c r="H111" s="519" t="s">
        <v>2473</v>
      </c>
      <c r="I111" s="947">
        <f>IF(I141&lt;100,0,1)</f>
        <v>0</v>
      </c>
      <c r="J111" s="793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</row>
    <row r="112" spans="1:32" ht="15.75" customHeight="1">
      <c r="A112" s="943" t="s">
        <v>2474</v>
      </c>
      <c r="B112" s="797"/>
      <c r="C112" s="797"/>
      <c r="D112" s="797"/>
      <c r="E112" s="797"/>
      <c r="F112" s="797"/>
      <c r="G112" s="797"/>
      <c r="H112" s="797"/>
      <c r="I112" s="797"/>
      <c r="J112" s="793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</row>
    <row r="113" spans="1:32" ht="29.25" customHeight="1">
      <c r="A113" s="950" t="s">
        <v>2475</v>
      </c>
      <c r="B113" s="793"/>
      <c r="C113" s="959" t="s">
        <v>2537</v>
      </c>
      <c r="D113" s="797"/>
      <c r="E113" s="793"/>
      <c r="F113" s="520" t="s">
        <v>2461</v>
      </c>
      <c r="G113" s="542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</row>
    <row r="114" spans="1:32" ht="12.75" customHeight="1">
      <c r="A114" s="952">
        <f t="shared" ref="A114:A123" si="16">A18</f>
        <v>43983</v>
      </c>
      <c r="B114" s="793"/>
      <c r="C114" s="958">
        <f t="shared" ref="C114:C125" si="17">C18</f>
        <v>0</v>
      </c>
      <c r="D114" s="797"/>
      <c r="E114" s="793"/>
      <c r="F114" s="521">
        <f t="shared" ref="F114:F125" si="18">C114/$E$105</f>
        <v>0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1:32" ht="12.75" customHeight="1">
      <c r="A115" s="952">
        <f t="shared" si="16"/>
        <v>44013</v>
      </c>
      <c r="B115" s="793"/>
      <c r="C115" s="958">
        <f t="shared" si="17"/>
        <v>0</v>
      </c>
      <c r="D115" s="797"/>
      <c r="E115" s="793"/>
      <c r="F115" s="521">
        <f t="shared" si="18"/>
        <v>0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</row>
    <row r="116" spans="1:32" ht="12.75" customHeight="1">
      <c r="A116" s="952">
        <f t="shared" si="16"/>
        <v>44044</v>
      </c>
      <c r="B116" s="793"/>
      <c r="C116" s="958">
        <f t="shared" si="17"/>
        <v>0</v>
      </c>
      <c r="D116" s="797"/>
      <c r="E116" s="793"/>
      <c r="F116" s="521">
        <f t="shared" si="18"/>
        <v>0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1:32" ht="12.75" customHeight="1">
      <c r="A117" s="952">
        <f t="shared" si="16"/>
        <v>44075</v>
      </c>
      <c r="B117" s="793"/>
      <c r="C117" s="958">
        <f t="shared" si="17"/>
        <v>0</v>
      </c>
      <c r="D117" s="797"/>
      <c r="E117" s="793"/>
      <c r="F117" s="521">
        <f t="shared" si="18"/>
        <v>0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</row>
    <row r="118" spans="1:32" ht="12.75" customHeight="1">
      <c r="A118" s="952">
        <f t="shared" si="16"/>
        <v>44105</v>
      </c>
      <c r="B118" s="793"/>
      <c r="C118" s="958">
        <f t="shared" si="17"/>
        <v>0</v>
      </c>
      <c r="D118" s="797"/>
      <c r="E118" s="793"/>
      <c r="F118" s="521">
        <f t="shared" si="18"/>
        <v>0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</row>
    <row r="119" spans="1:32" ht="12.75" customHeight="1">
      <c r="A119" s="952">
        <f t="shared" si="16"/>
        <v>44136</v>
      </c>
      <c r="B119" s="793"/>
      <c r="C119" s="958">
        <f t="shared" si="17"/>
        <v>0</v>
      </c>
      <c r="D119" s="797"/>
      <c r="E119" s="793"/>
      <c r="F119" s="521">
        <f t="shared" si="18"/>
        <v>0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</row>
    <row r="120" spans="1:32" ht="12.75" customHeight="1">
      <c r="A120" s="952">
        <f t="shared" si="16"/>
        <v>44166</v>
      </c>
      <c r="B120" s="793"/>
      <c r="C120" s="958">
        <f t="shared" si="17"/>
        <v>0</v>
      </c>
      <c r="D120" s="797"/>
      <c r="E120" s="793"/>
      <c r="F120" s="521">
        <f t="shared" si="18"/>
        <v>0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1:32" ht="12.75" customHeight="1">
      <c r="A121" s="952">
        <f t="shared" si="16"/>
        <v>44197</v>
      </c>
      <c r="B121" s="793"/>
      <c r="C121" s="958">
        <f t="shared" si="17"/>
        <v>0</v>
      </c>
      <c r="D121" s="797"/>
      <c r="E121" s="793"/>
      <c r="F121" s="521">
        <f t="shared" si="18"/>
        <v>0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1:32" ht="12.75" customHeight="1">
      <c r="A122" s="952">
        <f t="shared" si="16"/>
        <v>44228</v>
      </c>
      <c r="B122" s="793"/>
      <c r="C122" s="958">
        <f t="shared" si="17"/>
        <v>0</v>
      </c>
      <c r="D122" s="797"/>
      <c r="E122" s="793"/>
      <c r="F122" s="521">
        <f t="shared" si="18"/>
        <v>0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1:32" ht="12.75" customHeight="1">
      <c r="A123" s="952">
        <f t="shared" si="16"/>
        <v>44256</v>
      </c>
      <c r="B123" s="793"/>
      <c r="C123" s="958">
        <f t="shared" si="17"/>
        <v>0</v>
      </c>
      <c r="D123" s="797"/>
      <c r="E123" s="793"/>
      <c r="F123" s="521">
        <f t="shared" si="18"/>
        <v>0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1:32" ht="12.75" customHeight="1">
      <c r="A124" s="952">
        <f t="shared" ref="A124:A125" si="19">A43</f>
        <v>44287</v>
      </c>
      <c r="B124" s="793"/>
      <c r="C124" s="958">
        <f t="shared" si="17"/>
        <v>0</v>
      </c>
      <c r="D124" s="797"/>
      <c r="E124" s="793"/>
      <c r="F124" s="521">
        <f t="shared" si="18"/>
        <v>0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1:32" ht="12.75" customHeight="1">
      <c r="A125" s="952">
        <f t="shared" si="19"/>
        <v>44317</v>
      </c>
      <c r="B125" s="793"/>
      <c r="C125" s="958">
        <f t="shared" si="17"/>
        <v>0</v>
      </c>
      <c r="D125" s="797"/>
      <c r="E125" s="793"/>
      <c r="F125" s="521">
        <f t="shared" si="18"/>
        <v>0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1:32" ht="14.25" customHeight="1">
      <c r="A126" s="950" t="s">
        <v>2540</v>
      </c>
      <c r="B126" s="793"/>
      <c r="C126" s="963">
        <f>SUM(C114:C125)</f>
        <v>0</v>
      </c>
      <c r="D126" s="797"/>
      <c r="E126" s="793"/>
      <c r="F126" s="524"/>
      <c r="G126" s="953"/>
      <c r="H126" s="825"/>
      <c r="I126" s="953"/>
      <c r="J126" s="825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1:32" ht="15.75" customHeight="1">
      <c r="A127" s="943" t="s">
        <v>2491</v>
      </c>
      <c r="B127" s="797"/>
      <c r="C127" s="797"/>
      <c r="D127" s="797"/>
      <c r="E127" s="797"/>
      <c r="F127" s="797"/>
      <c r="G127" s="797"/>
      <c r="H127" s="797"/>
      <c r="I127" s="797"/>
      <c r="J127" s="793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1:32" ht="50.25" customHeight="1">
      <c r="A128" s="965" t="s">
        <v>2475</v>
      </c>
      <c r="B128" s="793"/>
      <c r="C128" s="966" t="s">
        <v>2492</v>
      </c>
      <c r="D128" s="793"/>
      <c r="E128" s="525" t="s">
        <v>2461</v>
      </c>
      <c r="F128" s="525" t="s">
        <v>2493</v>
      </c>
      <c r="G128" s="966" t="s">
        <v>2494</v>
      </c>
      <c r="H128" s="793"/>
      <c r="I128" s="966" t="s">
        <v>2542</v>
      </c>
      <c r="J128" s="793"/>
      <c r="K128" s="525" t="s">
        <v>2543</v>
      </c>
      <c r="L128" s="526" t="s">
        <v>2519</v>
      </c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1:32" ht="12.75" customHeight="1">
      <c r="A129" s="952">
        <f t="shared" ref="A129:A140" si="20">A114</f>
        <v>43983</v>
      </c>
      <c r="B129" s="793"/>
      <c r="C129" s="962">
        <f t="shared" ref="C129:C140" si="21">C33</f>
        <v>0</v>
      </c>
      <c r="D129" s="793"/>
      <c r="E129" s="527">
        <f t="shared" ref="E129:E140" si="22">C129/$E$105</f>
        <v>0</v>
      </c>
      <c r="F129" s="543">
        <f t="shared" ref="F129:G129" si="23">F33</f>
        <v>0</v>
      </c>
      <c r="G129" s="964">
        <f t="shared" si="23"/>
        <v>0</v>
      </c>
      <c r="H129" s="793"/>
      <c r="I129" s="964">
        <f t="shared" ref="I129:I140" si="24">I33</f>
        <v>0</v>
      </c>
      <c r="J129" s="793"/>
      <c r="K129" s="543">
        <f t="shared" ref="K129:K140" si="25">K33</f>
        <v>0</v>
      </c>
      <c r="L129" s="541">
        <f t="shared" ref="L129:L141" si="26">+G129+I129</f>
        <v>0</v>
      </c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1:32" ht="12.75" customHeight="1">
      <c r="A130" s="952">
        <f t="shared" si="20"/>
        <v>44013</v>
      </c>
      <c r="B130" s="793"/>
      <c r="C130" s="962">
        <f t="shared" si="21"/>
        <v>0</v>
      </c>
      <c r="D130" s="793"/>
      <c r="E130" s="527">
        <f t="shared" si="22"/>
        <v>0</v>
      </c>
      <c r="F130" s="543">
        <f t="shared" ref="F130:G130" si="27">F34</f>
        <v>0</v>
      </c>
      <c r="G130" s="964">
        <f t="shared" si="27"/>
        <v>0</v>
      </c>
      <c r="H130" s="793"/>
      <c r="I130" s="964">
        <f t="shared" si="24"/>
        <v>0</v>
      </c>
      <c r="J130" s="793"/>
      <c r="K130" s="543">
        <f t="shared" si="25"/>
        <v>0</v>
      </c>
      <c r="L130" s="541">
        <f t="shared" si="26"/>
        <v>0</v>
      </c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1:32" ht="12.75" customHeight="1">
      <c r="A131" s="952">
        <f t="shared" si="20"/>
        <v>44044</v>
      </c>
      <c r="B131" s="793"/>
      <c r="C131" s="962">
        <f t="shared" si="21"/>
        <v>0</v>
      </c>
      <c r="D131" s="793"/>
      <c r="E131" s="527">
        <f t="shared" si="22"/>
        <v>0</v>
      </c>
      <c r="F131" s="543">
        <f t="shared" ref="F131:G131" si="28">F35</f>
        <v>0</v>
      </c>
      <c r="G131" s="964">
        <f t="shared" si="28"/>
        <v>0</v>
      </c>
      <c r="H131" s="793"/>
      <c r="I131" s="964">
        <f t="shared" si="24"/>
        <v>0</v>
      </c>
      <c r="J131" s="793"/>
      <c r="K131" s="543">
        <f t="shared" si="25"/>
        <v>0</v>
      </c>
      <c r="L131" s="541">
        <f t="shared" si="26"/>
        <v>0</v>
      </c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1:32" ht="12.75" customHeight="1">
      <c r="A132" s="952">
        <f t="shared" si="20"/>
        <v>44075</v>
      </c>
      <c r="B132" s="793"/>
      <c r="C132" s="962">
        <f t="shared" si="21"/>
        <v>0</v>
      </c>
      <c r="D132" s="793"/>
      <c r="E132" s="527">
        <f t="shared" si="22"/>
        <v>0</v>
      </c>
      <c r="F132" s="543">
        <f t="shared" ref="F132:G132" si="29">F36</f>
        <v>0</v>
      </c>
      <c r="G132" s="964">
        <f t="shared" si="29"/>
        <v>0</v>
      </c>
      <c r="H132" s="793"/>
      <c r="I132" s="964">
        <f t="shared" si="24"/>
        <v>0</v>
      </c>
      <c r="J132" s="793"/>
      <c r="K132" s="543">
        <f t="shared" si="25"/>
        <v>0</v>
      </c>
      <c r="L132" s="541">
        <f t="shared" si="26"/>
        <v>0</v>
      </c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1:32" ht="12.75" customHeight="1">
      <c r="A133" s="952">
        <f t="shared" si="20"/>
        <v>44105</v>
      </c>
      <c r="B133" s="793"/>
      <c r="C133" s="962">
        <f t="shared" si="21"/>
        <v>0</v>
      </c>
      <c r="D133" s="793"/>
      <c r="E133" s="527">
        <f t="shared" si="22"/>
        <v>0</v>
      </c>
      <c r="F133" s="543">
        <f t="shared" ref="F133:G133" si="30">F37</f>
        <v>0</v>
      </c>
      <c r="G133" s="964">
        <f t="shared" si="30"/>
        <v>0</v>
      </c>
      <c r="H133" s="793"/>
      <c r="I133" s="964">
        <f t="shared" si="24"/>
        <v>0</v>
      </c>
      <c r="J133" s="793"/>
      <c r="K133" s="543">
        <f t="shared" si="25"/>
        <v>0</v>
      </c>
      <c r="L133" s="541">
        <f t="shared" si="26"/>
        <v>0</v>
      </c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1:32" ht="12.75" customHeight="1">
      <c r="A134" s="952">
        <f t="shared" si="20"/>
        <v>44136</v>
      </c>
      <c r="B134" s="793"/>
      <c r="C134" s="962">
        <f t="shared" si="21"/>
        <v>0</v>
      </c>
      <c r="D134" s="793"/>
      <c r="E134" s="527">
        <f t="shared" si="22"/>
        <v>0</v>
      </c>
      <c r="F134" s="543">
        <f t="shared" ref="F134:G134" si="31">F38</f>
        <v>0</v>
      </c>
      <c r="G134" s="964">
        <f t="shared" si="31"/>
        <v>0</v>
      </c>
      <c r="H134" s="793"/>
      <c r="I134" s="964">
        <f t="shared" si="24"/>
        <v>0</v>
      </c>
      <c r="J134" s="793"/>
      <c r="K134" s="543">
        <f t="shared" si="25"/>
        <v>0</v>
      </c>
      <c r="L134" s="541">
        <f t="shared" si="26"/>
        <v>0</v>
      </c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1:32" ht="12.75" customHeight="1">
      <c r="A135" s="952">
        <f t="shared" si="20"/>
        <v>44166</v>
      </c>
      <c r="B135" s="793"/>
      <c r="C135" s="962">
        <f t="shared" si="21"/>
        <v>0</v>
      </c>
      <c r="D135" s="793"/>
      <c r="E135" s="527">
        <f t="shared" si="22"/>
        <v>0</v>
      </c>
      <c r="F135" s="543">
        <f t="shared" ref="F135:G135" si="32">F39</f>
        <v>0</v>
      </c>
      <c r="G135" s="964">
        <f t="shared" si="32"/>
        <v>0</v>
      </c>
      <c r="H135" s="793"/>
      <c r="I135" s="964">
        <f t="shared" si="24"/>
        <v>0</v>
      </c>
      <c r="J135" s="793"/>
      <c r="K135" s="543">
        <f t="shared" si="25"/>
        <v>0</v>
      </c>
      <c r="L135" s="541">
        <f t="shared" si="26"/>
        <v>0</v>
      </c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1:32" ht="12.75" customHeight="1">
      <c r="A136" s="952">
        <f t="shared" si="20"/>
        <v>44197</v>
      </c>
      <c r="B136" s="793"/>
      <c r="C136" s="962">
        <f t="shared" si="21"/>
        <v>0</v>
      </c>
      <c r="D136" s="793"/>
      <c r="E136" s="527">
        <f t="shared" si="22"/>
        <v>0</v>
      </c>
      <c r="F136" s="543">
        <f t="shared" ref="F136:G136" si="33">F40</f>
        <v>0</v>
      </c>
      <c r="G136" s="964">
        <f t="shared" si="33"/>
        <v>0</v>
      </c>
      <c r="H136" s="793"/>
      <c r="I136" s="964">
        <f t="shared" si="24"/>
        <v>0</v>
      </c>
      <c r="J136" s="793"/>
      <c r="K136" s="543">
        <f t="shared" si="25"/>
        <v>0</v>
      </c>
      <c r="L136" s="541">
        <f t="shared" si="26"/>
        <v>0</v>
      </c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1:32" ht="12.75" customHeight="1">
      <c r="A137" s="952">
        <f t="shared" si="20"/>
        <v>44228</v>
      </c>
      <c r="B137" s="793"/>
      <c r="C137" s="962">
        <f t="shared" si="21"/>
        <v>0</v>
      </c>
      <c r="D137" s="793"/>
      <c r="E137" s="527">
        <f t="shared" si="22"/>
        <v>0</v>
      </c>
      <c r="F137" s="543">
        <f t="shared" ref="F137:G137" si="34">F41</f>
        <v>0</v>
      </c>
      <c r="G137" s="964">
        <f t="shared" si="34"/>
        <v>0</v>
      </c>
      <c r="H137" s="793"/>
      <c r="I137" s="964">
        <f t="shared" si="24"/>
        <v>0</v>
      </c>
      <c r="J137" s="793"/>
      <c r="K137" s="543">
        <f t="shared" si="25"/>
        <v>0</v>
      </c>
      <c r="L137" s="541">
        <f t="shared" si="26"/>
        <v>0</v>
      </c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1:32" ht="12.75" customHeight="1">
      <c r="A138" s="952">
        <f t="shared" si="20"/>
        <v>44256</v>
      </c>
      <c r="B138" s="793"/>
      <c r="C138" s="962">
        <f t="shared" si="21"/>
        <v>0</v>
      </c>
      <c r="D138" s="793"/>
      <c r="E138" s="527">
        <f t="shared" si="22"/>
        <v>0</v>
      </c>
      <c r="F138" s="543">
        <f t="shared" ref="F138:G138" si="35">F42</f>
        <v>0</v>
      </c>
      <c r="G138" s="964">
        <f t="shared" si="35"/>
        <v>0</v>
      </c>
      <c r="H138" s="793"/>
      <c r="I138" s="964">
        <f t="shared" si="24"/>
        <v>0</v>
      </c>
      <c r="J138" s="793"/>
      <c r="K138" s="543">
        <f t="shared" si="25"/>
        <v>0</v>
      </c>
      <c r="L138" s="541">
        <f t="shared" si="26"/>
        <v>0</v>
      </c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1:32" ht="12.75" customHeight="1">
      <c r="A139" s="952">
        <f t="shared" si="20"/>
        <v>44287</v>
      </c>
      <c r="B139" s="793"/>
      <c r="C139" s="962">
        <f t="shared" si="21"/>
        <v>0</v>
      </c>
      <c r="D139" s="793"/>
      <c r="E139" s="527">
        <f t="shared" si="22"/>
        <v>0</v>
      </c>
      <c r="F139" s="543">
        <f t="shared" ref="F139:G139" si="36">F43</f>
        <v>0</v>
      </c>
      <c r="G139" s="964">
        <f t="shared" si="36"/>
        <v>0</v>
      </c>
      <c r="H139" s="793"/>
      <c r="I139" s="964">
        <f t="shared" si="24"/>
        <v>0</v>
      </c>
      <c r="J139" s="793"/>
      <c r="K139" s="543">
        <f t="shared" si="25"/>
        <v>0</v>
      </c>
      <c r="L139" s="541">
        <f t="shared" si="26"/>
        <v>0</v>
      </c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1:32" ht="12.75" customHeight="1">
      <c r="A140" s="952">
        <f t="shared" si="20"/>
        <v>44317</v>
      </c>
      <c r="B140" s="793"/>
      <c r="C140" s="962">
        <f t="shared" si="21"/>
        <v>0</v>
      </c>
      <c r="D140" s="793"/>
      <c r="E140" s="527">
        <f t="shared" si="22"/>
        <v>0</v>
      </c>
      <c r="F140" s="543">
        <f t="shared" ref="F140:G140" si="37">F44</f>
        <v>0</v>
      </c>
      <c r="G140" s="964">
        <f t="shared" si="37"/>
        <v>0</v>
      </c>
      <c r="H140" s="793"/>
      <c r="I140" s="964">
        <f t="shared" si="24"/>
        <v>0</v>
      </c>
      <c r="J140" s="793"/>
      <c r="K140" s="543">
        <f t="shared" si="25"/>
        <v>0</v>
      </c>
      <c r="L140" s="541">
        <f t="shared" si="26"/>
        <v>0</v>
      </c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1:32" ht="15.75" customHeight="1">
      <c r="A141" s="950" t="s">
        <v>2540</v>
      </c>
      <c r="B141" s="793"/>
      <c r="C141" s="956">
        <f>SUM(C129:C140)</f>
        <v>0</v>
      </c>
      <c r="D141" s="793"/>
      <c r="E141" s="531" t="s">
        <v>2499</v>
      </c>
      <c r="F141" s="532">
        <f t="shared" ref="F141:G141" si="38">SUM(F129:F140)</f>
        <v>0</v>
      </c>
      <c r="G141" s="957">
        <f t="shared" si="38"/>
        <v>0</v>
      </c>
      <c r="H141" s="793"/>
      <c r="I141" s="957">
        <f>SUM(I129:I140)</f>
        <v>0</v>
      </c>
      <c r="J141" s="793"/>
      <c r="K141" s="533">
        <f>SUM(K135:K140)</f>
        <v>0</v>
      </c>
      <c r="L141" s="534">
        <f t="shared" si="26"/>
        <v>0</v>
      </c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1:32" ht="14.25" customHeight="1">
      <c r="A142" s="950" t="s">
        <v>2502</v>
      </c>
      <c r="B142" s="793"/>
      <c r="C142" s="535" t="e">
        <f>F141/I141</f>
        <v>#DIV/0!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1:32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1:32" ht="12.7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1:32" ht="12.7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1:32" ht="12.7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1:32" ht="12.7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1:32" ht="12.7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1:32" ht="12.7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1:32" ht="12.7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1:32" ht="12.7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1:32" ht="12.7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1:32" ht="12.7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1:32" ht="12.7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1:32" ht="12.7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1:32" ht="12.7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1:32" ht="12.7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1:32" ht="12.7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1:32" ht="12.7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1:32" ht="12.7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1:32" ht="12.7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1:32" ht="12.7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1:32" ht="12.7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1:32" ht="12.7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1:32" ht="12.7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 ht="12.7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 ht="12.7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 ht="12.7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 ht="12.7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 ht="12.7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 ht="12.7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 ht="12.7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 ht="12.7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 ht="12.7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 ht="12.7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 ht="12.7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 ht="12.7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 ht="12.7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 ht="12.7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 ht="12.7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 ht="12.7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 ht="12.7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 ht="12.7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 ht="12.7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 ht="12.7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 ht="12.7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 ht="12.7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 ht="12.7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 ht="12.7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 ht="12.7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 ht="12.7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 ht="12.7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 ht="12.7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 ht="12.7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 ht="12.7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 ht="12.7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 ht="12.7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 ht="12.7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 ht="12.7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 ht="12.7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 ht="12.7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 ht="12.7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 ht="12.7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 ht="12.7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 ht="12.7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 ht="12.7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 ht="12.7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 ht="12.7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 ht="12.7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 ht="12.7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 ht="12.7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 ht="12.7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 ht="12.7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 ht="12.7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 ht="12.7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 ht="12.7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 ht="12.7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 ht="12.7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 ht="12.7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 ht="12.7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 ht="12.7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 ht="12.7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 ht="12.7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 ht="12.7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 ht="12.7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 ht="12.7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 ht="12.7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 ht="12.7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 ht="12.7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 ht="12.7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 ht="12.7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 ht="12.7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 ht="12.7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 ht="12.7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 ht="12.7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 ht="12.7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 ht="12.7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 ht="12.7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 ht="12.7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 ht="12.7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 ht="12.7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 ht="12.7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 ht="12.7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 ht="12.7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 ht="12.7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 ht="12.7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 ht="12.7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 ht="12.7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 ht="12.7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 ht="12.7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 ht="12.7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 ht="12.7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 ht="12.7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 ht="12.7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 ht="12.7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 ht="12.7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 ht="12.7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 ht="12.7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 ht="12.7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 ht="12.7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 ht="12.7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 ht="12.7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 ht="12.7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 ht="12.7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 ht="12.7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 ht="12.7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 ht="12.7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 ht="12.7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 ht="12.7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 ht="12.7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 ht="12.7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 ht="12.7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 ht="12.7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 ht="12.7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 ht="12.7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 ht="12.7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 ht="12.7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 ht="12.7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 ht="12.7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 ht="12.7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 ht="12.7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 ht="12.7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 ht="12.7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 ht="12.7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 ht="12.7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 ht="12.7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 ht="12.7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 ht="12.7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 ht="12.7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 ht="12.7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 ht="12.7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 ht="12.7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 ht="12.7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 ht="12.7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 ht="12.7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 ht="12.7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 ht="12.7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 ht="12.7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 ht="12.7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 ht="12.7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 ht="12.7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 ht="12.7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 ht="12.7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 ht="12.7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 ht="12.7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 ht="12.7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 ht="12.7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 ht="12.7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 ht="12.7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 ht="12.7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 ht="12.7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 ht="12.7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 ht="12.7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 ht="12.7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 ht="12.7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 ht="12.7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 ht="12.7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 ht="12.7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 ht="12.7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 ht="12.7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 ht="12.7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 ht="12.7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 ht="12.7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 ht="12.7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 ht="12.7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  <row r="331" spans="1:32" ht="12.7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</row>
    <row r="332" spans="1:32" ht="12.7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</row>
    <row r="333" spans="1:32" ht="12.7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</row>
    <row r="334" spans="1:32" ht="12.7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</row>
    <row r="335" spans="1:32" ht="12.7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</row>
    <row r="336" spans="1:32" ht="12.7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</row>
    <row r="337" spans="1:32" ht="12.7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</row>
    <row r="338" spans="1:32" ht="12.7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</row>
    <row r="339" spans="1:32" ht="12.7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</row>
    <row r="340" spans="1:32" ht="12.7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</row>
    <row r="341" spans="1:32" ht="12.7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</row>
    <row r="342" spans="1:32" ht="12.7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</row>
    <row r="343" spans="1:32" ht="12.7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</row>
    <row r="344" spans="1:32" ht="12.7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</row>
    <row r="345" spans="1:32" ht="12.7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</row>
    <row r="346" spans="1:32" ht="12.7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</row>
    <row r="347" spans="1:32" ht="12.7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</row>
    <row r="348" spans="1:32" ht="12.7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</row>
    <row r="349" spans="1:32" ht="12.7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</row>
    <row r="350" spans="1:32" ht="12.7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</row>
    <row r="351" spans="1:32" ht="12.7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</row>
    <row r="352" spans="1:32" ht="12.7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</row>
    <row r="353" spans="1:32" ht="12.7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</row>
    <row r="354" spans="1:32" ht="12.7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</row>
    <row r="355" spans="1:32" ht="12.7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</row>
    <row r="356" spans="1:32" ht="12.7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</row>
    <row r="357" spans="1:32" ht="12.7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</row>
    <row r="358" spans="1:32" ht="12.7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</row>
    <row r="359" spans="1:32" ht="12.7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</row>
    <row r="360" spans="1:32" ht="12.7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</row>
    <row r="361" spans="1:32" ht="12.7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</row>
    <row r="362" spans="1:32" ht="12.7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</row>
    <row r="363" spans="1:32" ht="12.7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</row>
    <row r="364" spans="1:32" ht="12.7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</row>
    <row r="365" spans="1:32" ht="12.7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</row>
    <row r="366" spans="1:32" ht="12.7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</row>
    <row r="367" spans="1:32" ht="12.7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</row>
    <row r="368" spans="1:32" ht="12.7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</row>
    <row r="369" spans="1:32" ht="12.7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</row>
    <row r="370" spans="1:32" ht="12.7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</row>
    <row r="371" spans="1:32" ht="12.7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</row>
    <row r="372" spans="1:32" ht="12.7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</row>
    <row r="373" spans="1:32" ht="12.7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</row>
    <row r="374" spans="1:32" ht="12.7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</row>
    <row r="375" spans="1:32" ht="12.7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</row>
    <row r="376" spans="1:32" ht="12.7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</row>
    <row r="377" spans="1:32" ht="12.7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</row>
    <row r="378" spans="1:32" ht="12.7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</row>
    <row r="379" spans="1:32" ht="12.7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</row>
    <row r="380" spans="1:32" ht="12.7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</row>
    <row r="381" spans="1:32" ht="12.7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</row>
    <row r="382" spans="1:32" ht="12.7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</row>
    <row r="383" spans="1:32" ht="12.7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</row>
    <row r="384" spans="1:32" ht="12.7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</row>
    <row r="385" spans="1:32" ht="12.7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</row>
    <row r="386" spans="1:32" ht="12.7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</row>
    <row r="387" spans="1:32" ht="12.7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</row>
    <row r="388" spans="1:32" ht="12.7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</row>
    <row r="389" spans="1:32" ht="12.7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</row>
    <row r="390" spans="1:32" ht="12.7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</row>
    <row r="391" spans="1:32" ht="12.7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</row>
    <row r="392" spans="1:32" ht="12.7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</row>
    <row r="393" spans="1:32" ht="12.7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</row>
    <row r="394" spans="1:32" ht="12.7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</row>
    <row r="395" spans="1:32" ht="12.7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</row>
    <row r="396" spans="1:32" ht="12.7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</row>
    <row r="397" spans="1:32" ht="12.7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</row>
    <row r="398" spans="1:32" ht="12.7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</row>
    <row r="399" spans="1:32" ht="12.7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</row>
    <row r="400" spans="1:32" ht="12.7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</row>
    <row r="401" spans="1:32" ht="12.7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</row>
    <row r="402" spans="1:32" ht="12.7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</row>
    <row r="403" spans="1:32" ht="12.7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</row>
    <row r="404" spans="1:32" ht="12.7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</row>
    <row r="405" spans="1:32" ht="12.7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</row>
    <row r="406" spans="1:32" ht="12.7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</row>
    <row r="407" spans="1:32" ht="12.7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</row>
    <row r="408" spans="1:32" ht="12.7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</row>
    <row r="409" spans="1:32" ht="12.7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</row>
    <row r="410" spans="1:32" ht="12.7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</row>
    <row r="411" spans="1:32" ht="12.7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</row>
    <row r="412" spans="1:32" ht="12.7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</row>
    <row r="413" spans="1:32" ht="12.7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</row>
    <row r="414" spans="1:32" ht="12.7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</row>
    <row r="415" spans="1:32" ht="12.7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</row>
    <row r="416" spans="1:32" ht="12.7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</row>
    <row r="417" spans="1:32" ht="12.7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</row>
    <row r="418" spans="1:32" ht="12.7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</row>
    <row r="419" spans="1:32" ht="12.7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</row>
    <row r="420" spans="1:32" ht="12.7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</row>
    <row r="421" spans="1:32" ht="12.7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</row>
    <row r="422" spans="1:32" ht="12.7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</row>
    <row r="423" spans="1:32" ht="12.7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</row>
    <row r="424" spans="1:32" ht="12.7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</row>
    <row r="425" spans="1:32" ht="12.7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</row>
    <row r="426" spans="1:32" ht="12.7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</row>
    <row r="427" spans="1:32" ht="12.7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</row>
    <row r="428" spans="1:32" ht="12.7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</row>
    <row r="429" spans="1:32" ht="12.7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</row>
    <row r="430" spans="1:32" ht="12.7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</row>
    <row r="431" spans="1:32" ht="12.7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</row>
    <row r="432" spans="1:32" ht="12.7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</row>
    <row r="433" spans="1:32" ht="12.7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</row>
    <row r="434" spans="1:32" ht="12.7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</row>
    <row r="435" spans="1:32" ht="12.7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</row>
    <row r="436" spans="1:32" ht="12.7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</row>
    <row r="437" spans="1:32" ht="12.7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</row>
    <row r="438" spans="1:32" ht="12.7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</row>
    <row r="439" spans="1:32" ht="12.7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</row>
    <row r="440" spans="1:32" ht="12.7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</row>
    <row r="441" spans="1:32" ht="12.7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</row>
    <row r="442" spans="1:32" ht="12.7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</row>
    <row r="443" spans="1:32" ht="12.7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</row>
    <row r="444" spans="1:32" ht="12.7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</row>
    <row r="445" spans="1:32" ht="12.7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</row>
    <row r="446" spans="1:32" ht="12.7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</row>
    <row r="447" spans="1:32" ht="12.7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</row>
    <row r="448" spans="1:32" ht="12.7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</row>
    <row r="449" spans="1:32" ht="12.7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</row>
    <row r="450" spans="1:32" ht="12.7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</row>
    <row r="451" spans="1:32" ht="12.7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</row>
    <row r="452" spans="1:32" ht="12.7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</row>
    <row r="453" spans="1:32" ht="12.7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</row>
    <row r="454" spans="1:32" ht="12.7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</row>
    <row r="455" spans="1:32" ht="12.7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</row>
    <row r="456" spans="1:32" ht="12.7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</row>
    <row r="457" spans="1:32" ht="12.7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</row>
    <row r="458" spans="1:32" ht="12.7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</row>
    <row r="459" spans="1:32" ht="12.7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</row>
    <row r="460" spans="1:32" ht="12.7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</row>
    <row r="461" spans="1:32" ht="12.7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</row>
    <row r="462" spans="1:32" ht="12.7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</row>
    <row r="463" spans="1:32" ht="12.7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</row>
    <row r="464" spans="1:32" ht="12.7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</row>
    <row r="465" spans="1:32" ht="12.7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</row>
    <row r="466" spans="1:32" ht="12.7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</row>
    <row r="467" spans="1:32" ht="12.7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</row>
    <row r="468" spans="1:32" ht="12.7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</row>
    <row r="469" spans="1:32" ht="12.7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</row>
    <row r="470" spans="1:32" ht="12.7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</row>
    <row r="471" spans="1:32" ht="12.7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</row>
    <row r="472" spans="1:32" ht="12.7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</row>
    <row r="473" spans="1:32" ht="12.7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</row>
    <row r="474" spans="1:32" ht="12.7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</row>
    <row r="475" spans="1:32" ht="12.7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</row>
    <row r="476" spans="1:32" ht="12.7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</row>
    <row r="477" spans="1:32" ht="12.7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</row>
    <row r="478" spans="1:32" ht="12.7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</row>
    <row r="479" spans="1:32" ht="12.7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</row>
    <row r="480" spans="1:32" ht="12.7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</row>
    <row r="481" spans="1:32" ht="12.7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</row>
    <row r="482" spans="1:32" ht="12.7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</row>
    <row r="483" spans="1:32" ht="12.7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</row>
    <row r="484" spans="1:32" ht="12.7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</row>
    <row r="485" spans="1:32" ht="12.7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</row>
    <row r="486" spans="1:32" ht="12.7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</row>
    <row r="487" spans="1:32" ht="12.7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</row>
    <row r="488" spans="1:32" ht="12.7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</row>
    <row r="489" spans="1:32" ht="12.7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</row>
    <row r="490" spans="1:32" ht="12.7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</row>
    <row r="491" spans="1:32" ht="12.7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</row>
    <row r="492" spans="1:32" ht="12.7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</row>
    <row r="493" spans="1:32" ht="12.7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</row>
    <row r="494" spans="1:32" ht="12.7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</row>
    <row r="495" spans="1:32" ht="12.7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</row>
    <row r="496" spans="1:32" ht="12.7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</row>
    <row r="497" spans="1:32" ht="12.7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</row>
    <row r="498" spans="1:32" ht="12.7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</row>
    <row r="499" spans="1:32" ht="12.7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</row>
    <row r="500" spans="1:32" ht="12.7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</row>
    <row r="501" spans="1:32" ht="12.7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</row>
    <row r="502" spans="1:32" ht="12.7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</row>
    <row r="503" spans="1:32" ht="12.7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</row>
    <row r="504" spans="1:32" ht="12.7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</row>
    <row r="505" spans="1:32" ht="12.7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</row>
    <row r="506" spans="1:32" ht="12.7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</row>
    <row r="507" spans="1:32" ht="12.7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</row>
    <row r="508" spans="1:32" ht="12.7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</row>
    <row r="509" spans="1:32" ht="12.7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</row>
    <row r="510" spans="1:32" ht="12.7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</row>
    <row r="511" spans="1:32" ht="12.7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</row>
    <row r="512" spans="1:32" ht="12.7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</row>
    <row r="513" spans="1:32" ht="12.7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</row>
    <row r="514" spans="1:32" ht="12.7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</row>
    <row r="515" spans="1:32" ht="12.7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</row>
    <row r="516" spans="1:32" ht="12.7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</row>
    <row r="517" spans="1:32" ht="12.7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</row>
    <row r="518" spans="1:32" ht="12.7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</row>
    <row r="519" spans="1:32" ht="12.7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</row>
    <row r="520" spans="1:32" ht="12.7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</row>
    <row r="521" spans="1:32" ht="12.7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</row>
    <row r="522" spans="1:32" ht="12.7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</row>
    <row r="523" spans="1:32" ht="12.7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</row>
    <row r="524" spans="1:32" ht="12.7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</row>
    <row r="525" spans="1:32" ht="12.7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</row>
    <row r="526" spans="1:32" ht="12.7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</row>
    <row r="527" spans="1:32" ht="12.7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</row>
    <row r="528" spans="1:32" ht="12.7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</row>
    <row r="529" spans="1:32" ht="12.7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</row>
    <row r="530" spans="1:32" ht="12.7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</row>
    <row r="531" spans="1:32" ht="12.7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</row>
    <row r="532" spans="1:32" ht="12.7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</row>
    <row r="533" spans="1:32" ht="12.7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</row>
    <row r="534" spans="1:32" ht="12.7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</row>
    <row r="535" spans="1:32" ht="12.7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</row>
    <row r="536" spans="1:32" ht="12.7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</row>
    <row r="537" spans="1:32" ht="12.7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</row>
    <row r="538" spans="1:32" ht="12.7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</row>
    <row r="539" spans="1:32" ht="12.7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</row>
    <row r="540" spans="1:32" ht="12.7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</row>
    <row r="541" spans="1:32" ht="12.7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</row>
    <row r="542" spans="1:32" ht="12.7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</row>
    <row r="543" spans="1:32" ht="12.7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</row>
    <row r="544" spans="1:32" ht="12.7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</row>
    <row r="545" spans="1:32" ht="12.7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</row>
    <row r="546" spans="1:32" ht="12.7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</row>
    <row r="547" spans="1:32" ht="12.7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1:32" ht="12.7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</row>
    <row r="549" spans="1:32" ht="12.7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</row>
    <row r="550" spans="1:32" ht="12.7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</row>
    <row r="551" spans="1:32" ht="12.7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</row>
    <row r="552" spans="1:32" ht="12.7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</row>
    <row r="553" spans="1:32" ht="12.7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</row>
    <row r="554" spans="1:32" ht="12.7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</row>
    <row r="555" spans="1:32" ht="12.7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</row>
    <row r="556" spans="1:32" ht="12.7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</row>
    <row r="557" spans="1:32" ht="12.7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</row>
    <row r="558" spans="1:32" ht="12.7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</row>
    <row r="559" spans="1:32" ht="12.7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</row>
    <row r="560" spans="1:32" ht="12.7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</row>
    <row r="561" spans="1:32" ht="12.7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</row>
    <row r="562" spans="1:32" ht="12.7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</row>
    <row r="563" spans="1:32" ht="12.7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</row>
    <row r="564" spans="1:32" ht="12.7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</row>
    <row r="565" spans="1:32" ht="12.7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</row>
    <row r="566" spans="1:32" ht="12.7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</row>
    <row r="567" spans="1:32" ht="12.7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</row>
    <row r="568" spans="1:32" ht="12.7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</row>
    <row r="569" spans="1:32" ht="12.7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</row>
    <row r="570" spans="1:32" ht="12.7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</row>
    <row r="571" spans="1:32" ht="12.7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</row>
    <row r="572" spans="1:32" ht="12.7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</row>
    <row r="573" spans="1:32" ht="12.7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</row>
    <row r="574" spans="1:32" ht="12.7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</row>
    <row r="575" spans="1:32" ht="12.7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</row>
    <row r="576" spans="1:32" ht="12.7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</row>
    <row r="577" spans="1:32" ht="12.7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</row>
    <row r="578" spans="1:32" ht="12.7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</row>
    <row r="579" spans="1:32" ht="12.7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</row>
    <row r="580" spans="1:32" ht="12.7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</row>
    <row r="581" spans="1:32" ht="12.7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</row>
    <row r="582" spans="1:32" ht="12.7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</row>
    <row r="583" spans="1:32" ht="12.7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</row>
    <row r="584" spans="1:32" ht="12.7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</row>
    <row r="585" spans="1:32" ht="12.7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</row>
    <row r="586" spans="1:32" ht="12.7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</row>
    <row r="587" spans="1:32" ht="12.7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</row>
    <row r="588" spans="1:32" ht="12.7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</row>
    <row r="589" spans="1:32" ht="12.7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</row>
    <row r="590" spans="1:32" ht="12.7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</row>
    <row r="591" spans="1:32" ht="12.7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</row>
    <row r="592" spans="1:32" ht="12.7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</row>
    <row r="593" spans="1:32" ht="12.7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</row>
    <row r="594" spans="1:32" ht="12.7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</row>
    <row r="595" spans="1:32" ht="12.7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</row>
    <row r="596" spans="1:32" ht="12.7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</row>
    <row r="597" spans="1:32" ht="12.7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</row>
    <row r="598" spans="1:32" ht="12.7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</row>
    <row r="599" spans="1:32" ht="12.7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</row>
    <row r="600" spans="1:32" ht="12.7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</row>
    <row r="601" spans="1:32" ht="12.7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</row>
    <row r="602" spans="1:32" ht="12.7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</row>
    <row r="603" spans="1:32" ht="12.7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</row>
    <row r="604" spans="1:32" ht="12.7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</row>
    <row r="605" spans="1:32" ht="12.7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</row>
    <row r="606" spans="1:32" ht="12.7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</row>
    <row r="607" spans="1:32" ht="12.7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</row>
    <row r="608" spans="1:32" ht="12.7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</row>
    <row r="609" spans="1:32" ht="12.7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</row>
    <row r="610" spans="1:32" ht="12.7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</row>
    <row r="611" spans="1:32" ht="12.7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</row>
    <row r="612" spans="1:32" ht="12.7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</row>
    <row r="613" spans="1:32" ht="12.7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</row>
    <row r="614" spans="1:32" ht="12.7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</row>
    <row r="615" spans="1:32" ht="12.7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</row>
    <row r="616" spans="1:32" ht="12.7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</row>
    <row r="617" spans="1:32" ht="12.7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</row>
    <row r="618" spans="1:32" ht="12.7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</row>
    <row r="619" spans="1:32" ht="12.7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</row>
    <row r="620" spans="1:32" ht="12.7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</row>
    <row r="621" spans="1:32" ht="12.7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</row>
    <row r="622" spans="1:32" ht="12.7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</row>
    <row r="623" spans="1:32" ht="12.7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</row>
    <row r="624" spans="1:32" ht="12.7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</row>
    <row r="625" spans="1:32" ht="12.7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</row>
    <row r="626" spans="1:32" ht="12.7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</row>
    <row r="627" spans="1:32" ht="12.7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</row>
    <row r="628" spans="1:32" ht="12.7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</row>
    <row r="629" spans="1:32" ht="12.7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</row>
    <row r="630" spans="1:32" ht="12.7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</row>
    <row r="631" spans="1:32" ht="12.7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</row>
    <row r="632" spans="1:32" ht="12.7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</row>
    <row r="633" spans="1:32" ht="12.7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</row>
    <row r="634" spans="1:32" ht="12.7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</row>
    <row r="635" spans="1:32" ht="12.7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</row>
    <row r="636" spans="1:32" ht="12.7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</row>
    <row r="637" spans="1:32" ht="12.7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</row>
    <row r="638" spans="1:32" ht="12.7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</row>
    <row r="639" spans="1:32" ht="12.7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</row>
    <row r="640" spans="1:32" ht="12.7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</row>
    <row r="641" spans="1:32" ht="12.7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</row>
    <row r="642" spans="1:32" ht="12.7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</row>
    <row r="643" spans="1:32" ht="12.7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</row>
    <row r="644" spans="1:32" ht="12.7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</row>
    <row r="645" spans="1:32" ht="12.7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</row>
    <row r="646" spans="1:32" ht="12.7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</row>
    <row r="647" spans="1:32" ht="12.7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</row>
    <row r="648" spans="1:32" ht="12.7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</row>
    <row r="649" spans="1:32" ht="12.7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</row>
    <row r="650" spans="1:32" ht="12.7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</row>
    <row r="651" spans="1:32" ht="12.7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</row>
    <row r="652" spans="1:32" ht="12.7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</row>
    <row r="653" spans="1:32" ht="12.7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</row>
    <row r="654" spans="1:32" ht="12.7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</row>
    <row r="655" spans="1:32" ht="12.7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</row>
    <row r="656" spans="1:32" ht="12.7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</row>
    <row r="657" spans="1:32" ht="12.7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</row>
    <row r="658" spans="1:32" ht="12.7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</row>
    <row r="659" spans="1:32" ht="12.7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</row>
    <row r="660" spans="1:32" ht="12.7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</row>
    <row r="661" spans="1:32" ht="12.7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</row>
    <row r="662" spans="1:32" ht="12.7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</row>
    <row r="663" spans="1:32" ht="12.7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</row>
    <row r="664" spans="1:32" ht="12.7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</row>
    <row r="665" spans="1:32" ht="12.7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</row>
    <row r="666" spans="1:32" ht="12.7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</row>
    <row r="667" spans="1:32" ht="12.7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</row>
    <row r="668" spans="1:32" ht="12.7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</row>
    <row r="669" spans="1:32" ht="12.7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</row>
    <row r="670" spans="1:32" ht="12.7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</row>
    <row r="671" spans="1:32" ht="12.7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</row>
    <row r="672" spans="1:32" ht="12.7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</row>
    <row r="673" spans="1:32" ht="12.7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</row>
    <row r="674" spans="1:32" ht="12.7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</row>
    <row r="675" spans="1:32" ht="12.7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</row>
    <row r="676" spans="1:32" ht="12.7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</row>
    <row r="677" spans="1:32" ht="12.7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</row>
    <row r="678" spans="1:32" ht="12.7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</row>
    <row r="679" spans="1:32" ht="12.7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</row>
    <row r="680" spans="1:32" ht="12.7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</row>
    <row r="681" spans="1:32" ht="12.7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</row>
    <row r="682" spans="1:32" ht="12.7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</row>
    <row r="683" spans="1:32" ht="12.7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</row>
    <row r="684" spans="1:32" ht="12.7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</row>
    <row r="685" spans="1:32" ht="12.7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</row>
    <row r="686" spans="1:32" ht="12.7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</row>
    <row r="687" spans="1:32" ht="12.7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</row>
    <row r="688" spans="1:32" ht="12.7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</row>
    <row r="689" spans="1:32" ht="12.7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</row>
    <row r="690" spans="1:32" ht="12.7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</row>
    <row r="691" spans="1:32" ht="12.7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</row>
    <row r="692" spans="1:32" ht="12.7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</row>
    <row r="693" spans="1:32" ht="12.7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</row>
    <row r="694" spans="1:32" ht="12.7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</row>
    <row r="695" spans="1:32" ht="12.7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</row>
    <row r="696" spans="1:32" ht="12.7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</row>
    <row r="697" spans="1:32" ht="12.7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</row>
    <row r="698" spans="1:32" ht="12.7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</row>
    <row r="699" spans="1:32" ht="12.7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</row>
    <row r="700" spans="1:32" ht="12.7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</row>
    <row r="701" spans="1:32" ht="12.7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</row>
    <row r="702" spans="1:32" ht="12.7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</row>
    <row r="703" spans="1:32" ht="12.7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</row>
    <row r="704" spans="1:32" ht="12.7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</row>
    <row r="705" spans="1:32" ht="12.7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</row>
    <row r="706" spans="1:32" ht="12.7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</row>
    <row r="707" spans="1:32" ht="12.7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</row>
    <row r="708" spans="1:32" ht="12.7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</row>
    <row r="709" spans="1:32" ht="12.7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</row>
    <row r="710" spans="1:32" ht="12.7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</row>
    <row r="711" spans="1:32" ht="12.7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</row>
    <row r="712" spans="1:32" ht="12.7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</row>
    <row r="713" spans="1:32" ht="12.7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</row>
    <row r="714" spans="1:32" ht="12.7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</row>
    <row r="715" spans="1:32" ht="12.7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</row>
    <row r="716" spans="1:32" ht="12.7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</row>
    <row r="717" spans="1:32" ht="12.7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</row>
    <row r="718" spans="1:32" ht="12.7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</row>
    <row r="719" spans="1:32" ht="12.7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</row>
    <row r="720" spans="1:32" ht="12.7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</row>
    <row r="721" spans="1:32" ht="12.7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</row>
    <row r="722" spans="1:32" ht="12.7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</row>
    <row r="723" spans="1:32" ht="12.7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</row>
    <row r="724" spans="1:32" ht="12.7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</row>
    <row r="725" spans="1:32" ht="12.7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</row>
    <row r="726" spans="1:32" ht="12.7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</row>
    <row r="727" spans="1:32" ht="12.7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</row>
    <row r="728" spans="1:32" ht="12.7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</row>
    <row r="729" spans="1:32" ht="12.7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</row>
    <row r="730" spans="1:32" ht="12.7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</row>
    <row r="731" spans="1:32" ht="12.7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</row>
    <row r="732" spans="1:32" ht="12.7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</row>
    <row r="733" spans="1:32" ht="12.7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</row>
    <row r="734" spans="1:32" ht="12.7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</row>
    <row r="735" spans="1:32" ht="12.7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</row>
    <row r="736" spans="1:32" ht="12.7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</row>
    <row r="737" spans="1:32" ht="12.7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</row>
    <row r="738" spans="1:32" ht="12.7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</row>
    <row r="739" spans="1:32" ht="12.7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</row>
    <row r="740" spans="1:32" ht="12.7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</row>
    <row r="741" spans="1:32" ht="12.7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</row>
    <row r="742" spans="1:32" ht="12.7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</row>
    <row r="743" spans="1:32" ht="12.7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</row>
    <row r="744" spans="1:32" ht="12.7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</row>
    <row r="745" spans="1:32" ht="12.7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</row>
    <row r="746" spans="1:32" ht="12.7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</row>
    <row r="747" spans="1:32" ht="12.7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</row>
    <row r="748" spans="1:32" ht="12.7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</row>
    <row r="749" spans="1:32" ht="12.7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</row>
    <row r="750" spans="1:32" ht="12.7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</row>
    <row r="751" spans="1:32" ht="12.7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</row>
    <row r="752" spans="1:32" ht="12.7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</row>
    <row r="753" spans="1:32" ht="12.7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</row>
    <row r="754" spans="1:32" ht="12.7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</row>
    <row r="755" spans="1:32" ht="12.7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</row>
    <row r="756" spans="1:32" ht="12.7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</row>
    <row r="757" spans="1:32" ht="12.7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</row>
    <row r="758" spans="1:32" ht="12.7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</row>
    <row r="759" spans="1:32" ht="12.7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</row>
    <row r="760" spans="1:32" ht="12.7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</row>
    <row r="761" spans="1:32" ht="12.7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</row>
    <row r="762" spans="1:32" ht="12.7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</row>
    <row r="763" spans="1:32" ht="12.7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</row>
    <row r="764" spans="1:32" ht="12.7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</row>
    <row r="765" spans="1:32" ht="12.7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</row>
    <row r="766" spans="1:32" ht="12.7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</row>
    <row r="767" spans="1:32" ht="12.7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</row>
    <row r="768" spans="1:32" ht="12.7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</row>
    <row r="769" spans="1:32" ht="12.7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</row>
    <row r="770" spans="1:32" ht="12.7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</row>
    <row r="771" spans="1:32" ht="12.7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</row>
    <row r="772" spans="1:32" ht="12.7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</row>
    <row r="773" spans="1:32" ht="12.7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</row>
    <row r="774" spans="1:32" ht="12.7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</row>
    <row r="775" spans="1:32" ht="12.7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</row>
    <row r="776" spans="1:32" ht="12.7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</row>
    <row r="777" spans="1:32" ht="12.7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</row>
    <row r="778" spans="1:32" ht="12.7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</row>
    <row r="779" spans="1:32" ht="12.7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</row>
    <row r="780" spans="1:32" ht="12.7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</row>
    <row r="781" spans="1:32" ht="12.7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</row>
    <row r="782" spans="1:32" ht="12.7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</row>
    <row r="783" spans="1:32" ht="12.7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</row>
    <row r="784" spans="1:32" ht="12.7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</row>
    <row r="785" spans="1:32" ht="12.7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</row>
    <row r="786" spans="1:32" ht="12.7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</row>
    <row r="787" spans="1:32" ht="12.7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</row>
    <row r="788" spans="1:32" ht="12.7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</row>
    <row r="789" spans="1:32" ht="12.7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</row>
    <row r="790" spans="1:32" ht="12.7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</row>
    <row r="791" spans="1:32" ht="12.7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</row>
    <row r="792" spans="1:32" ht="12.7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</row>
    <row r="793" spans="1:32" ht="12.7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</row>
    <row r="794" spans="1:32" ht="12.7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</row>
    <row r="795" spans="1:32" ht="12.7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</row>
    <row r="796" spans="1:32" ht="12.7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</row>
    <row r="797" spans="1:32" ht="12.7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</row>
    <row r="798" spans="1:32" ht="12.7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</row>
    <row r="799" spans="1:32" ht="12.7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</row>
    <row r="800" spans="1:32" ht="12.7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</row>
    <row r="801" spans="1:32" ht="12.7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</row>
    <row r="802" spans="1:32" ht="12.7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</row>
    <row r="803" spans="1:32" ht="12.7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</row>
    <row r="804" spans="1:32" ht="12.7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</row>
    <row r="805" spans="1:32" ht="12.7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</row>
    <row r="806" spans="1:32" ht="12.7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</row>
    <row r="807" spans="1:32" ht="12.7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</row>
    <row r="808" spans="1:32" ht="12.7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</row>
    <row r="809" spans="1:32" ht="12.7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</row>
    <row r="810" spans="1:32" ht="12.7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</row>
    <row r="811" spans="1:32" ht="12.7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</row>
    <row r="812" spans="1:32" ht="12.7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</row>
    <row r="813" spans="1:32" ht="12.7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</row>
    <row r="814" spans="1:32" ht="12.7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</row>
    <row r="815" spans="1:32" ht="12.7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</row>
    <row r="816" spans="1:32" ht="12.7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</row>
    <row r="817" spans="1:32" ht="12.7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</row>
    <row r="818" spans="1:32" ht="12.7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</row>
    <row r="819" spans="1:32" ht="12.7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</row>
    <row r="820" spans="1:32" ht="12.7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</row>
    <row r="821" spans="1:32" ht="12.7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</row>
    <row r="822" spans="1:32" ht="12.7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</row>
    <row r="823" spans="1:32" ht="12.7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</row>
    <row r="824" spans="1:32" ht="12.7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</row>
    <row r="825" spans="1:32" ht="12.7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</row>
    <row r="826" spans="1:32" ht="12.7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</row>
    <row r="827" spans="1:32" ht="12.7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</row>
    <row r="828" spans="1:32" ht="12.7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</row>
    <row r="829" spans="1:32" ht="12.7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</row>
    <row r="830" spans="1:32" ht="12.7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</row>
    <row r="831" spans="1:32" ht="12.7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</row>
    <row r="832" spans="1:32" ht="12.7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</row>
    <row r="833" spans="1:32" ht="12.7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</row>
    <row r="834" spans="1:32" ht="12.7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</row>
    <row r="835" spans="1:32" ht="12.7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</row>
    <row r="836" spans="1:32" ht="12.7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</row>
    <row r="837" spans="1:32" ht="12.7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</row>
    <row r="838" spans="1:32" ht="12.7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</row>
    <row r="839" spans="1:32" ht="12.7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</row>
    <row r="840" spans="1:32" ht="12.7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</row>
    <row r="841" spans="1:32" ht="12.7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</row>
    <row r="842" spans="1:32" ht="12.7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</row>
    <row r="843" spans="1:32" ht="12.7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</row>
    <row r="844" spans="1:32" ht="12.7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</row>
    <row r="845" spans="1:32" ht="12.7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</row>
    <row r="846" spans="1:32" ht="12.7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</row>
    <row r="847" spans="1:32" ht="12.7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</row>
    <row r="848" spans="1:32" ht="12.7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</row>
    <row r="849" spans="1:32" ht="12.7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</row>
    <row r="850" spans="1:32" ht="12.7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</row>
    <row r="851" spans="1:32" ht="12.7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</row>
    <row r="852" spans="1:32" ht="12.7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</row>
    <row r="853" spans="1:32" ht="12.7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</row>
    <row r="854" spans="1:32" ht="12.7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</row>
    <row r="855" spans="1:32" ht="12.7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</row>
    <row r="856" spans="1:32" ht="12.7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</row>
    <row r="857" spans="1:32" ht="12.7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</row>
    <row r="858" spans="1:32" ht="12.7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</row>
    <row r="859" spans="1:32" ht="12.7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</row>
    <row r="860" spans="1:32" ht="12.7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</row>
    <row r="861" spans="1:32" ht="12.7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</row>
    <row r="862" spans="1:32" ht="12.7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</row>
    <row r="863" spans="1:32" ht="12.7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</row>
    <row r="864" spans="1:32" ht="12.7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</row>
    <row r="865" spans="1:32" ht="12.7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</row>
    <row r="866" spans="1:32" ht="12.7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</row>
    <row r="867" spans="1:32" ht="12.7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</row>
    <row r="868" spans="1:32" ht="12.7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</row>
    <row r="869" spans="1:32" ht="12.7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</row>
    <row r="870" spans="1:32" ht="12.7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</row>
    <row r="871" spans="1:32" ht="12.7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</row>
    <row r="872" spans="1:32" ht="12.7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</row>
    <row r="873" spans="1:32" ht="12.7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</row>
    <row r="874" spans="1:32" ht="12.7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</row>
    <row r="875" spans="1:32" ht="12.7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</row>
    <row r="876" spans="1:32" ht="12.7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</row>
    <row r="877" spans="1:32" ht="12.7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</row>
    <row r="878" spans="1:32" ht="12.7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</row>
    <row r="879" spans="1:32" ht="12.7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</row>
    <row r="880" spans="1:32" ht="12.7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</row>
    <row r="881" spans="1:32" ht="12.7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</row>
    <row r="882" spans="1:32" ht="12.7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</row>
    <row r="883" spans="1:32" ht="12.7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</row>
    <row r="884" spans="1:32" ht="12.7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</row>
    <row r="885" spans="1:32" ht="12.7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</row>
    <row r="886" spans="1:32" ht="12.7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</row>
    <row r="887" spans="1:32" ht="12.7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</row>
    <row r="888" spans="1:32" ht="12.7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</row>
    <row r="889" spans="1:32" ht="12.7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</row>
    <row r="890" spans="1:32" ht="12.7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</row>
    <row r="891" spans="1:32" ht="12.7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</row>
    <row r="892" spans="1:32" ht="12.7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</row>
    <row r="893" spans="1:32" ht="12.7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</row>
    <row r="894" spans="1:32" ht="12.7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</row>
    <row r="895" spans="1:32" ht="12.7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</row>
    <row r="896" spans="1:32" ht="12.7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</row>
    <row r="897" spans="1:32" ht="12.7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</row>
    <row r="898" spans="1:32" ht="12.7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</row>
    <row r="899" spans="1:32" ht="12.7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</row>
    <row r="900" spans="1:32" ht="12.7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</row>
    <row r="901" spans="1:32" ht="12.7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</row>
    <row r="902" spans="1:32" ht="12.7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</row>
    <row r="903" spans="1:32" ht="12.7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</row>
    <row r="904" spans="1:32" ht="12.7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</row>
    <row r="905" spans="1:32" ht="12.7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</row>
    <row r="906" spans="1:32" ht="12.7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</row>
    <row r="907" spans="1:32" ht="12.7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</row>
    <row r="908" spans="1:32" ht="12.7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</row>
    <row r="909" spans="1:32" ht="12.7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</row>
    <row r="910" spans="1:32" ht="12.7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</row>
    <row r="911" spans="1:32" ht="12.7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</row>
    <row r="912" spans="1:32" ht="12.7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</row>
    <row r="913" spans="1:32" ht="12.7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</row>
    <row r="914" spans="1:32" ht="12.7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</row>
    <row r="915" spans="1:32" ht="12.7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</row>
    <row r="916" spans="1:32" ht="12.7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</row>
    <row r="917" spans="1:32" ht="12.7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</row>
    <row r="918" spans="1:32" ht="12.7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</row>
    <row r="919" spans="1:32" ht="12.7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</row>
    <row r="920" spans="1:32" ht="12.7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</row>
    <row r="921" spans="1:32" ht="12.7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</row>
    <row r="922" spans="1:32" ht="12.7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</row>
    <row r="923" spans="1:32" ht="12.7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</row>
    <row r="924" spans="1:32" ht="12.7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</row>
    <row r="925" spans="1:32" ht="12.7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</row>
    <row r="926" spans="1:32" ht="12.7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</row>
    <row r="927" spans="1:32" ht="12.7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</row>
    <row r="928" spans="1:32" ht="12.7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</row>
    <row r="929" spans="1:32" ht="12.7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</row>
    <row r="930" spans="1:32" ht="12.7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</row>
    <row r="931" spans="1:32" ht="12.7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</row>
    <row r="932" spans="1:32" ht="12.7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</row>
    <row r="933" spans="1:32" ht="12.7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</row>
    <row r="934" spans="1:32" ht="12.7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</row>
    <row r="935" spans="1:32" ht="12.7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</row>
    <row r="936" spans="1:32" ht="12.7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</row>
    <row r="937" spans="1:32" ht="12.7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</row>
    <row r="938" spans="1:32" ht="12.7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</row>
    <row r="939" spans="1:32" ht="12.7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</row>
    <row r="940" spans="1:32" ht="12.7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</row>
    <row r="941" spans="1:32" ht="12.7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</row>
    <row r="942" spans="1:32" ht="12.7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</row>
    <row r="943" spans="1:32" ht="12.7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</row>
    <row r="944" spans="1:32" ht="12.7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</row>
    <row r="945" spans="1:32" ht="12.7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</row>
    <row r="946" spans="1:32" ht="12.7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</row>
    <row r="947" spans="1:32" ht="12.7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</row>
    <row r="948" spans="1:32" ht="12.7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</row>
    <row r="949" spans="1:32" ht="12.7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</row>
    <row r="950" spans="1:32" ht="12.7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</row>
    <row r="951" spans="1:32" ht="12.7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</row>
    <row r="952" spans="1:32" ht="12.7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</row>
    <row r="953" spans="1:32" ht="12.7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</row>
    <row r="954" spans="1:32" ht="12.7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</row>
    <row r="955" spans="1:32" ht="12.7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</row>
    <row r="956" spans="1:32" ht="12.7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</row>
    <row r="957" spans="1:32" ht="12.7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</row>
    <row r="958" spans="1:32" ht="12.7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</row>
    <row r="959" spans="1:32" ht="12.7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</row>
    <row r="960" spans="1:32" ht="12.7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</row>
    <row r="961" spans="1:32" ht="12.7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</row>
    <row r="962" spans="1:32" ht="12.7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</row>
    <row r="963" spans="1:32" ht="12.7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</row>
    <row r="964" spans="1:32" ht="12.7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</row>
    <row r="965" spans="1:32" ht="12.7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</row>
    <row r="966" spans="1:32" ht="12.7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</row>
    <row r="967" spans="1:32" ht="12.7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</row>
    <row r="968" spans="1:32" ht="12.7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</row>
    <row r="969" spans="1:32" ht="12.7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</row>
    <row r="970" spans="1:32" ht="12.7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</row>
    <row r="971" spans="1:32" ht="12.7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</row>
    <row r="972" spans="1:32" ht="12.7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</row>
    <row r="973" spans="1:32" ht="12.7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</row>
    <row r="974" spans="1:32" ht="12.7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</row>
    <row r="975" spans="1:32" ht="12.7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</row>
    <row r="976" spans="1:32" ht="12.7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</row>
    <row r="977" spans="1:32" ht="12.7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</row>
    <row r="978" spans="1:32" ht="12.7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</row>
    <row r="979" spans="1:32" ht="12.7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</row>
    <row r="980" spans="1:32" ht="12.7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</row>
    <row r="981" spans="1:32" ht="12.7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</row>
    <row r="982" spans="1:32" ht="12.7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</row>
    <row r="983" spans="1:32" ht="12.7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</row>
    <row r="984" spans="1:32" ht="12.7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</row>
    <row r="985" spans="1:32" ht="12.7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</row>
    <row r="986" spans="1:32" ht="12.7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</row>
    <row r="987" spans="1:32" ht="12.7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</row>
    <row r="988" spans="1:32" ht="12.7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</row>
    <row r="989" spans="1:32" ht="12.7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</row>
    <row r="990" spans="1:32" ht="12.7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</row>
    <row r="991" spans="1:32" ht="12.7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</row>
    <row r="992" spans="1:32" ht="12.7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</row>
    <row r="993" spans="1:32" ht="12.7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</row>
    <row r="994" spans="1:32" ht="12.7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</row>
    <row r="995" spans="1:32" ht="12.7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</row>
    <row r="996" spans="1:32" ht="12.7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</row>
    <row r="997" spans="1:32" ht="12.7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</row>
    <row r="998" spans="1:32" ht="12.7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</row>
    <row r="999" spans="1:32" ht="12.7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</row>
    <row r="1000" spans="1:32" ht="12.7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</row>
  </sheetData>
  <mergeCells count="345">
    <mergeCell ref="C83:D83"/>
    <mergeCell ref="A49:J49"/>
    <mergeCell ref="A50:D50"/>
    <mergeCell ref="E50:J50"/>
    <mergeCell ref="A51:D51"/>
    <mergeCell ref="E51:J51"/>
    <mergeCell ref="A52:D52"/>
    <mergeCell ref="E52:J52"/>
    <mergeCell ref="G80:H80"/>
    <mergeCell ref="G81:H81"/>
    <mergeCell ref="A78:B78"/>
    <mergeCell ref="A79:J79"/>
    <mergeCell ref="A80:B80"/>
    <mergeCell ref="C80:D80"/>
    <mergeCell ref="I80:J80"/>
    <mergeCell ref="C81:D81"/>
    <mergeCell ref="I81:J81"/>
    <mergeCell ref="A81:B81"/>
    <mergeCell ref="A74:B74"/>
    <mergeCell ref="A75:B75"/>
    <mergeCell ref="A76:B76"/>
    <mergeCell ref="A77:B77"/>
    <mergeCell ref="I34:J34"/>
    <mergeCell ref="C35:D35"/>
    <mergeCell ref="G35:H35"/>
    <mergeCell ref="I35:J35"/>
    <mergeCell ref="C36:D36"/>
    <mergeCell ref="G39:H39"/>
    <mergeCell ref="I39:J39"/>
    <mergeCell ref="C37:D37"/>
    <mergeCell ref="G37:H37"/>
    <mergeCell ref="I37:J37"/>
    <mergeCell ref="C38:D38"/>
    <mergeCell ref="G38:H38"/>
    <mergeCell ref="I38:J38"/>
    <mergeCell ref="C39:D39"/>
    <mergeCell ref="G45:H45"/>
    <mergeCell ref="I45:J45"/>
    <mergeCell ref="C43:D43"/>
    <mergeCell ref="G43:H43"/>
    <mergeCell ref="I43:J43"/>
    <mergeCell ref="C44:D44"/>
    <mergeCell ref="G44:H44"/>
    <mergeCell ref="I44:J44"/>
    <mergeCell ref="C45:D45"/>
    <mergeCell ref="C27:F27"/>
    <mergeCell ref="C28:F28"/>
    <mergeCell ref="G42:H42"/>
    <mergeCell ref="I42:J42"/>
    <mergeCell ref="C40:D40"/>
    <mergeCell ref="G40:H40"/>
    <mergeCell ref="I40:J40"/>
    <mergeCell ref="C41:D41"/>
    <mergeCell ref="G41:H41"/>
    <mergeCell ref="I41:J41"/>
    <mergeCell ref="C42:D42"/>
    <mergeCell ref="G33:H33"/>
    <mergeCell ref="I33:J33"/>
    <mergeCell ref="C29:F29"/>
    <mergeCell ref="C30:F30"/>
    <mergeCell ref="A31:L31"/>
    <mergeCell ref="C32:D32"/>
    <mergeCell ref="G32:H32"/>
    <mergeCell ref="I32:J32"/>
    <mergeCell ref="C33:D33"/>
    <mergeCell ref="G36:H36"/>
    <mergeCell ref="I36:J36"/>
    <mergeCell ref="C34:D34"/>
    <mergeCell ref="G34:H34"/>
    <mergeCell ref="C19:F19"/>
    <mergeCell ref="A20:B20"/>
    <mergeCell ref="C20:F20"/>
    <mergeCell ref="C21:F21"/>
    <mergeCell ref="C22:F22"/>
    <mergeCell ref="C23:F23"/>
    <mergeCell ref="C24:F24"/>
    <mergeCell ref="C25:F25"/>
    <mergeCell ref="C26:F26"/>
    <mergeCell ref="L12:O14"/>
    <mergeCell ref="E13:G13"/>
    <mergeCell ref="H13:J13"/>
    <mergeCell ref="E14:J14"/>
    <mergeCell ref="I15:J15"/>
    <mergeCell ref="A9:D9"/>
    <mergeCell ref="E9:J9"/>
    <mergeCell ref="A10:K10"/>
    <mergeCell ref="A11:D11"/>
    <mergeCell ref="E11:G11"/>
    <mergeCell ref="H11:J11"/>
    <mergeCell ref="A12:D12"/>
    <mergeCell ref="A13:D13"/>
    <mergeCell ref="A14:D14"/>
    <mergeCell ref="A15:B15"/>
    <mergeCell ref="E15:F15"/>
    <mergeCell ref="A41:B41"/>
    <mergeCell ref="A42:B42"/>
    <mergeCell ref="A1:J1"/>
    <mergeCell ref="A2:D2"/>
    <mergeCell ref="E2:J2"/>
    <mergeCell ref="A3:D3"/>
    <mergeCell ref="E3:J3"/>
    <mergeCell ref="A4:D4"/>
    <mergeCell ref="E4:J4"/>
    <mergeCell ref="A5:D5"/>
    <mergeCell ref="E5:J5"/>
    <mergeCell ref="A6:D6"/>
    <mergeCell ref="E6:J6"/>
    <mergeCell ref="A7:D7"/>
    <mergeCell ref="E7:J7"/>
    <mergeCell ref="A8:J8"/>
    <mergeCell ref="E12:G12"/>
    <mergeCell ref="H12:J12"/>
    <mergeCell ref="A16:J16"/>
    <mergeCell ref="A17:B17"/>
    <mergeCell ref="C17:F17"/>
    <mergeCell ref="A18:B18"/>
    <mergeCell ref="C18:F18"/>
    <mergeCell ref="A19:B19"/>
    <mergeCell ref="A142:B142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2:B32"/>
    <mergeCell ref="A33:B33"/>
    <mergeCell ref="A34:B34"/>
    <mergeCell ref="A35:B35"/>
    <mergeCell ref="A43:B43"/>
    <mergeCell ref="A44:B44"/>
    <mergeCell ref="A45:B45"/>
    <mergeCell ref="A46:B46"/>
    <mergeCell ref="A36:B36"/>
    <mergeCell ref="A37:B37"/>
    <mergeCell ref="A38:B38"/>
    <mergeCell ref="A39:B39"/>
    <mergeCell ref="A40:B40"/>
    <mergeCell ref="G140:H140"/>
    <mergeCell ref="I140:J140"/>
    <mergeCell ref="A141:B141"/>
    <mergeCell ref="C141:D141"/>
    <mergeCell ref="G141:H141"/>
    <mergeCell ref="I141:J141"/>
    <mergeCell ref="A139:B139"/>
    <mergeCell ref="C139:D139"/>
    <mergeCell ref="G139:H139"/>
    <mergeCell ref="I139:J139"/>
    <mergeCell ref="A140:B140"/>
    <mergeCell ref="C140:D140"/>
    <mergeCell ref="G126:H126"/>
    <mergeCell ref="I126:J126"/>
    <mergeCell ref="A127:J127"/>
    <mergeCell ref="A128:B128"/>
    <mergeCell ref="C128:D128"/>
    <mergeCell ref="G131:H131"/>
    <mergeCell ref="I131:J131"/>
    <mergeCell ref="A132:B132"/>
    <mergeCell ref="C132:D132"/>
    <mergeCell ref="G129:H129"/>
    <mergeCell ref="I129:J129"/>
    <mergeCell ref="C130:D130"/>
    <mergeCell ref="G130:H130"/>
    <mergeCell ref="I130:J130"/>
    <mergeCell ref="G132:H132"/>
    <mergeCell ref="I132:J132"/>
    <mergeCell ref="G128:H128"/>
    <mergeCell ref="I128:J128"/>
    <mergeCell ref="C138:D138"/>
    <mergeCell ref="G138:H138"/>
    <mergeCell ref="I138:J138"/>
    <mergeCell ref="A138:B138"/>
    <mergeCell ref="G133:H133"/>
    <mergeCell ref="I133:J133"/>
    <mergeCell ref="C134:D134"/>
    <mergeCell ref="G134:H134"/>
    <mergeCell ref="I134:J134"/>
    <mergeCell ref="A134:B134"/>
    <mergeCell ref="A135:B135"/>
    <mergeCell ref="C135:D135"/>
    <mergeCell ref="G135:H135"/>
    <mergeCell ref="I135:J135"/>
    <mergeCell ref="G136:H136"/>
    <mergeCell ref="I136:J136"/>
    <mergeCell ref="A136:B136"/>
    <mergeCell ref="C136:D136"/>
    <mergeCell ref="A137:B137"/>
    <mergeCell ref="C137:D137"/>
    <mergeCell ref="G137:H137"/>
    <mergeCell ref="I137:J137"/>
    <mergeCell ref="A125:B125"/>
    <mergeCell ref="C125:E125"/>
    <mergeCell ref="A133:B133"/>
    <mergeCell ref="C133:D133"/>
    <mergeCell ref="A130:B130"/>
    <mergeCell ref="A131:B131"/>
    <mergeCell ref="C131:D131"/>
    <mergeCell ref="A129:B129"/>
    <mergeCell ref="C129:D129"/>
    <mergeCell ref="A126:B126"/>
    <mergeCell ref="C126:E126"/>
    <mergeCell ref="A110:D110"/>
    <mergeCell ref="E110:J110"/>
    <mergeCell ref="A111:B111"/>
    <mergeCell ref="E111:F111"/>
    <mergeCell ref="I111:J111"/>
    <mergeCell ref="A122:B122"/>
    <mergeCell ref="A123:B123"/>
    <mergeCell ref="C123:E123"/>
    <mergeCell ref="A124:B124"/>
    <mergeCell ref="C124:E124"/>
    <mergeCell ref="A120:B120"/>
    <mergeCell ref="C120:E120"/>
    <mergeCell ref="A121:B121"/>
    <mergeCell ref="C121:E121"/>
    <mergeCell ref="C122:E122"/>
    <mergeCell ref="A97:J97"/>
    <mergeCell ref="A98:D98"/>
    <mergeCell ref="E98:J98"/>
    <mergeCell ref="A99:D99"/>
    <mergeCell ref="E99:J99"/>
    <mergeCell ref="A100:D100"/>
    <mergeCell ref="E100:J100"/>
    <mergeCell ref="A101:D101"/>
    <mergeCell ref="E101:J101"/>
    <mergeCell ref="A102:D102"/>
    <mergeCell ref="E102:J102"/>
    <mergeCell ref="A103:D103"/>
    <mergeCell ref="E103:J103"/>
    <mergeCell ref="A104:J104"/>
    <mergeCell ref="E108:G108"/>
    <mergeCell ref="H108:J108"/>
    <mergeCell ref="A105:D105"/>
    <mergeCell ref="E105:J105"/>
    <mergeCell ref="A106:J106"/>
    <mergeCell ref="A116:B116"/>
    <mergeCell ref="C116:E116"/>
    <mergeCell ref="A117:B117"/>
    <mergeCell ref="C117:E117"/>
    <mergeCell ref="A118:B118"/>
    <mergeCell ref="C118:E118"/>
    <mergeCell ref="A119:B119"/>
    <mergeCell ref="C119:E119"/>
    <mergeCell ref="A93:B93"/>
    <mergeCell ref="A94:B94"/>
    <mergeCell ref="A107:D107"/>
    <mergeCell ref="E107:G107"/>
    <mergeCell ref="A112:J112"/>
    <mergeCell ref="A113:B113"/>
    <mergeCell ref="C113:E113"/>
    <mergeCell ref="A114:B114"/>
    <mergeCell ref="C114:E114"/>
    <mergeCell ref="C115:E115"/>
    <mergeCell ref="A115:B115"/>
    <mergeCell ref="H107:J107"/>
    <mergeCell ref="A108:D108"/>
    <mergeCell ref="A109:D109"/>
    <mergeCell ref="E109:G109"/>
    <mergeCell ref="H109:J109"/>
    <mergeCell ref="A92:B92"/>
    <mergeCell ref="C92:D92"/>
    <mergeCell ref="G92:H92"/>
    <mergeCell ref="I92:J92"/>
    <mergeCell ref="C93:D93"/>
    <mergeCell ref="G93:H93"/>
    <mergeCell ref="I93:J93"/>
    <mergeCell ref="A88:B88"/>
    <mergeCell ref="C88:D88"/>
    <mergeCell ref="G88:H88"/>
    <mergeCell ref="I88:J88"/>
    <mergeCell ref="C89:D89"/>
    <mergeCell ref="G89:H89"/>
    <mergeCell ref="I89:J89"/>
    <mergeCell ref="G91:H91"/>
    <mergeCell ref="I91:J91"/>
    <mergeCell ref="A89:B89"/>
    <mergeCell ref="A90:B90"/>
    <mergeCell ref="C90:D90"/>
    <mergeCell ref="G90:H90"/>
    <mergeCell ref="I90:J90"/>
    <mergeCell ref="A91:B91"/>
    <mergeCell ref="C91:D91"/>
    <mergeCell ref="M78:N78"/>
    <mergeCell ref="G87:H87"/>
    <mergeCell ref="I87:J87"/>
    <mergeCell ref="A84:B84"/>
    <mergeCell ref="C84:D84"/>
    <mergeCell ref="G84:H84"/>
    <mergeCell ref="I84:J84"/>
    <mergeCell ref="C85:D85"/>
    <mergeCell ref="G85:H85"/>
    <mergeCell ref="I85:J85"/>
    <mergeCell ref="A85:B85"/>
    <mergeCell ref="A86:B86"/>
    <mergeCell ref="C86:D86"/>
    <mergeCell ref="G86:H86"/>
    <mergeCell ref="I86:J86"/>
    <mergeCell ref="A87:B87"/>
    <mergeCell ref="C87:D87"/>
    <mergeCell ref="G83:H83"/>
    <mergeCell ref="I83:J83"/>
    <mergeCell ref="A82:B82"/>
    <mergeCell ref="C82:D82"/>
    <mergeCell ref="G82:H82"/>
    <mergeCell ref="I82:J82"/>
    <mergeCell ref="A83:B83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E63:F63"/>
    <mergeCell ref="I63:J63"/>
    <mergeCell ref="A64:J64"/>
    <mergeCell ref="E57:J57"/>
    <mergeCell ref="A58:K58"/>
    <mergeCell ref="E59:G59"/>
    <mergeCell ref="H59:J59"/>
    <mergeCell ref="E60:G60"/>
    <mergeCell ref="H60:J60"/>
    <mergeCell ref="E61:G61"/>
    <mergeCell ref="A57:D57"/>
    <mergeCell ref="A59:D59"/>
    <mergeCell ref="A60:D60"/>
    <mergeCell ref="A61:D61"/>
    <mergeCell ref="A62:D62"/>
    <mergeCell ref="A63:B63"/>
    <mergeCell ref="A53:D53"/>
    <mergeCell ref="E53:J53"/>
    <mergeCell ref="A54:D54"/>
    <mergeCell ref="E54:J54"/>
    <mergeCell ref="E55:J55"/>
    <mergeCell ref="M55:N55"/>
    <mergeCell ref="A56:J56"/>
    <mergeCell ref="H61:J61"/>
    <mergeCell ref="E62:J62"/>
    <mergeCell ref="A55:D55"/>
  </mergeCells>
  <conditionalFormatting sqref="L33:L44">
    <cfRule type="cellIs" dxfId="285" priority="1" operator="lessThan">
      <formula>10</formula>
    </cfRule>
  </conditionalFormatting>
  <conditionalFormatting sqref="G15">
    <cfRule type="cellIs" dxfId="284" priority="2" operator="greaterThan">
      <formula>0</formula>
    </cfRule>
  </conditionalFormatting>
  <conditionalFormatting sqref="L45">
    <cfRule type="cellIs" dxfId="283" priority="3" operator="lessThan">
      <formula>180</formula>
    </cfRule>
  </conditionalFormatting>
  <conditionalFormatting sqref="F45">
    <cfRule type="colorScale" priority="4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G18">
    <cfRule type="cellIs" dxfId="282" priority="5" operator="lessThan">
      <formula>1.5</formula>
    </cfRule>
  </conditionalFormatting>
  <conditionalFormatting sqref="G18">
    <cfRule type="cellIs" dxfId="281" priority="6" operator="greaterThanOrEqual">
      <formula>1.5</formula>
    </cfRule>
  </conditionalFormatting>
  <conditionalFormatting sqref="F30">
    <cfRule type="colorScale" priority="7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N66 C18:F29">
    <cfRule type="cellIs" dxfId="280" priority="8" operator="lessThan">
      <formula>50000</formula>
    </cfRule>
  </conditionalFormatting>
  <conditionalFormatting sqref="N66 C18:F29">
    <cfRule type="cellIs" dxfId="279" priority="9" operator="greaterThanOrEqual">
      <formula>50000</formula>
    </cfRule>
  </conditionalFormatting>
  <conditionalFormatting sqref="G19">
    <cfRule type="cellIs" dxfId="278" priority="10" operator="lessThan">
      <formula>1.5</formula>
    </cfRule>
  </conditionalFormatting>
  <conditionalFormatting sqref="G19">
    <cfRule type="cellIs" dxfId="277" priority="11" operator="greaterThanOrEqual">
      <formula>1.5</formula>
    </cfRule>
  </conditionalFormatting>
  <conditionalFormatting sqref="G20">
    <cfRule type="cellIs" dxfId="276" priority="12" operator="lessThan">
      <formula>1.5</formula>
    </cfRule>
  </conditionalFormatting>
  <conditionalFormatting sqref="G20">
    <cfRule type="cellIs" dxfId="275" priority="13" operator="greaterThanOrEqual">
      <formula>1.5</formula>
    </cfRule>
  </conditionalFormatting>
  <conditionalFormatting sqref="G21">
    <cfRule type="cellIs" dxfId="274" priority="14" operator="lessThan">
      <formula>1.5</formula>
    </cfRule>
  </conditionalFormatting>
  <conditionalFormatting sqref="G21">
    <cfRule type="cellIs" dxfId="273" priority="15" operator="greaterThanOrEqual">
      <formula>1.5</formula>
    </cfRule>
  </conditionalFormatting>
  <conditionalFormatting sqref="G22">
    <cfRule type="cellIs" dxfId="272" priority="16" operator="lessThan">
      <formula>1.5</formula>
    </cfRule>
  </conditionalFormatting>
  <conditionalFormatting sqref="G22">
    <cfRule type="cellIs" dxfId="271" priority="17" operator="greaterThanOrEqual">
      <formula>1.5</formula>
    </cfRule>
  </conditionalFormatting>
  <conditionalFormatting sqref="G23">
    <cfRule type="cellIs" dxfId="270" priority="18" operator="lessThan">
      <formula>1.5</formula>
    </cfRule>
  </conditionalFormatting>
  <conditionalFormatting sqref="G23">
    <cfRule type="cellIs" dxfId="269" priority="19" operator="greaterThanOrEqual">
      <formula>1.5</formula>
    </cfRule>
  </conditionalFormatting>
  <conditionalFormatting sqref="G24">
    <cfRule type="cellIs" dxfId="268" priority="20" operator="lessThan">
      <formula>1.5</formula>
    </cfRule>
  </conditionalFormatting>
  <conditionalFormatting sqref="G24">
    <cfRule type="cellIs" dxfId="267" priority="21" operator="greaterThanOrEqual">
      <formula>1.5</formula>
    </cfRule>
  </conditionalFormatting>
  <conditionalFormatting sqref="G25">
    <cfRule type="cellIs" dxfId="266" priority="22" operator="lessThan">
      <formula>1.5</formula>
    </cfRule>
  </conditionalFormatting>
  <conditionalFormatting sqref="G25">
    <cfRule type="cellIs" dxfId="265" priority="23" operator="greaterThanOrEqual">
      <formula>1.5</formula>
    </cfRule>
  </conditionalFormatting>
  <conditionalFormatting sqref="G26">
    <cfRule type="cellIs" dxfId="264" priority="24" operator="lessThan">
      <formula>1.5</formula>
    </cfRule>
  </conditionalFormatting>
  <conditionalFormatting sqref="G26">
    <cfRule type="cellIs" dxfId="263" priority="25" operator="greaterThanOrEqual">
      <formula>1.5</formula>
    </cfRule>
  </conditionalFormatting>
  <conditionalFormatting sqref="G27">
    <cfRule type="cellIs" dxfId="262" priority="26" operator="lessThan">
      <formula>1.5</formula>
    </cfRule>
  </conditionalFormatting>
  <conditionalFormatting sqref="G27">
    <cfRule type="cellIs" dxfId="261" priority="27" operator="greaterThanOrEqual">
      <formula>1.5</formula>
    </cfRule>
  </conditionalFormatting>
  <conditionalFormatting sqref="G28">
    <cfRule type="cellIs" dxfId="260" priority="28" operator="lessThan">
      <formula>1.5</formula>
    </cfRule>
  </conditionalFormatting>
  <conditionalFormatting sqref="G28">
    <cfRule type="cellIs" dxfId="259" priority="29" operator="greaterThanOrEqual">
      <formula>1.5</formula>
    </cfRule>
  </conditionalFormatting>
  <conditionalFormatting sqref="G29">
    <cfRule type="cellIs" dxfId="258" priority="30" operator="lessThan">
      <formula>1.5</formula>
    </cfRule>
  </conditionalFormatting>
  <conditionalFormatting sqref="G29">
    <cfRule type="cellIs" dxfId="257" priority="31" operator="greaterThanOrEqual">
      <formula>1.5</formula>
    </cfRule>
  </conditionalFormatting>
  <conditionalFormatting sqref="H18">
    <cfRule type="cellIs" dxfId="256" priority="32" operator="lessThan">
      <formula>50000</formula>
    </cfRule>
  </conditionalFormatting>
  <conditionalFormatting sqref="H18">
    <cfRule type="cellIs" dxfId="255" priority="33" operator="greaterThanOrEqual">
      <formula>50000</formula>
    </cfRule>
  </conditionalFormatting>
  <conditionalFormatting sqref="H19">
    <cfRule type="cellIs" dxfId="254" priority="34" operator="lessThan">
      <formula>50000</formula>
    </cfRule>
  </conditionalFormatting>
  <conditionalFormatting sqref="H19">
    <cfRule type="cellIs" dxfId="253" priority="35" operator="greaterThanOrEqual">
      <formula>50000</formula>
    </cfRule>
  </conditionalFormatting>
  <conditionalFormatting sqref="H20">
    <cfRule type="cellIs" dxfId="252" priority="36" operator="lessThan">
      <formula>50000</formula>
    </cfRule>
  </conditionalFormatting>
  <conditionalFormatting sqref="H20">
    <cfRule type="cellIs" dxfId="251" priority="37" operator="greaterThanOrEqual">
      <formula>50000</formula>
    </cfRule>
  </conditionalFormatting>
  <conditionalFormatting sqref="H21">
    <cfRule type="cellIs" dxfId="250" priority="38" operator="lessThan">
      <formula>50000</formula>
    </cfRule>
  </conditionalFormatting>
  <conditionalFormatting sqref="H21">
    <cfRule type="cellIs" dxfId="249" priority="39" operator="greaterThanOrEqual">
      <formula>50000</formula>
    </cfRule>
  </conditionalFormatting>
  <conditionalFormatting sqref="H22">
    <cfRule type="cellIs" dxfId="248" priority="40" operator="lessThan">
      <formula>50000</formula>
    </cfRule>
  </conditionalFormatting>
  <conditionalFormatting sqref="H22">
    <cfRule type="cellIs" dxfId="247" priority="41" operator="greaterThanOrEqual">
      <formula>50000</formula>
    </cfRule>
  </conditionalFormatting>
  <conditionalFormatting sqref="H23">
    <cfRule type="cellIs" dxfId="246" priority="42" operator="lessThan">
      <formula>50000</formula>
    </cfRule>
  </conditionalFormatting>
  <conditionalFormatting sqref="H23">
    <cfRule type="cellIs" dxfId="245" priority="43" operator="greaterThanOrEqual">
      <formula>50000</formula>
    </cfRule>
  </conditionalFormatting>
  <conditionalFormatting sqref="H24">
    <cfRule type="cellIs" dxfId="244" priority="44" operator="lessThan">
      <formula>50000</formula>
    </cfRule>
  </conditionalFormatting>
  <conditionalFormatting sqref="H24">
    <cfRule type="cellIs" dxfId="243" priority="45" operator="greaterThanOrEqual">
      <formula>50000</formula>
    </cfRule>
  </conditionalFormatting>
  <conditionalFormatting sqref="H25">
    <cfRule type="cellIs" dxfId="242" priority="46" operator="lessThan">
      <formula>50000</formula>
    </cfRule>
  </conditionalFormatting>
  <conditionalFormatting sqref="H25">
    <cfRule type="cellIs" dxfId="241" priority="47" operator="greaterThanOrEqual">
      <formula>50000</formula>
    </cfRule>
  </conditionalFormatting>
  <conditionalFormatting sqref="H26">
    <cfRule type="cellIs" dxfId="240" priority="48" operator="lessThan">
      <formula>50000</formula>
    </cfRule>
  </conditionalFormatting>
  <conditionalFormatting sqref="H26">
    <cfRule type="cellIs" dxfId="239" priority="49" operator="greaterThanOrEqual">
      <formula>50000</formula>
    </cfRule>
  </conditionalFormatting>
  <conditionalFormatting sqref="H27">
    <cfRule type="cellIs" dxfId="238" priority="50" operator="lessThan">
      <formula>50000</formula>
    </cfRule>
  </conditionalFormatting>
  <conditionalFormatting sqref="H27">
    <cfRule type="cellIs" dxfId="237" priority="51" operator="greaterThanOrEqual">
      <formula>50000</formula>
    </cfRule>
  </conditionalFormatting>
  <conditionalFormatting sqref="H28">
    <cfRule type="cellIs" dxfId="236" priority="52" operator="lessThan">
      <formula>50000</formula>
    </cfRule>
  </conditionalFormatting>
  <conditionalFormatting sqref="H28">
    <cfRule type="cellIs" dxfId="235" priority="53" operator="greaterThanOrEqual">
      <formula>50000</formula>
    </cfRule>
  </conditionalFormatting>
  <conditionalFormatting sqref="H29">
    <cfRule type="cellIs" dxfId="234" priority="54" operator="lessThan">
      <formula>50000</formula>
    </cfRule>
  </conditionalFormatting>
  <conditionalFormatting sqref="H29">
    <cfRule type="cellIs" dxfId="233" priority="55" operator="greaterThanOrEqual">
      <formula>50000</formula>
    </cfRule>
  </conditionalFormatting>
  <conditionalFormatting sqref="G63">
    <cfRule type="cellIs" dxfId="232" priority="56" operator="greaterThan">
      <formula>0</formula>
    </cfRule>
  </conditionalFormatting>
  <conditionalFormatting sqref="E60">
    <cfRule type="cellIs" dxfId="231" priority="57" operator="lessThan">
      <formula>50000</formula>
    </cfRule>
  </conditionalFormatting>
  <conditionalFormatting sqref="L93">
    <cfRule type="cellIs" dxfId="230" priority="58" operator="lessThan">
      <formula>180</formula>
    </cfRule>
  </conditionalFormatting>
  <conditionalFormatting sqref="F93">
    <cfRule type="colorScale" priority="59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C81:D92 C34:C44">
    <cfRule type="cellIs" dxfId="229" priority="60" operator="lessThan">
      <formula>200000</formula>
    </cfRule>
  </conditionalFormatting>
  <conditionalFormatting sqref="C81:D92 C34:C44">
    <cfRule type="cellIs" dxfId="228" priority="61" operator="greaterThanOrEqual">
      <formula>200000</formula>
    </cfRule>
  </conditionalFormatting>
  <conditionalFormatting sqref="L81:L92">
    <cfRule type="cellIs" dxfId="227" priority="62" operator="lessThan">
      <formula>10</formula>
    </cfRule>
  </conditionalFormatting>
  <conditionalFormatting sqref="L81:L92">
    <cfRule type="cellIs" dxfId="226" priority="63" operator="greaterThanOrEqual">
      <formula>10</formula>
    </cfRule>
  </conditionalFormatting>
  <conditionalFormatting sqref="G111">
    <cfRule type="cellIs" dxfId="225" priority="64" operator="greaterThan">
      <formula>0</formula>
    </cfRule>
  </conditionalFormatting>
  <conditionalFormatting sqref="E108">
    <cfRule type="cellIs" dxfId="224" priority="65" operator="lessThan">
      <formula>50000</formula>
    </cfRule>
  </conditionalFormatting>
  <conditionalFormatting sqref="L141">
    <cfRule type="cellIs" dxfId="223" priority="66" operator="lessThan">
      <formula>180</formula>
    </cfRule>
  </conditionalFormatting>
  <conditionalFormatting sqref="F141">
    <cfRule type="colorScale" priority="67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C129:D140">
    <cfRule type="cellIs" dxfId="222" priority="68" operator="lessThan">
      <formula>200000</formula>
    </cfRule>
  </conditionalFormatting>
  <conditionalFormatting sqref="C129:D140">
    <cfRule type="cellIs" dxfId="221" priority="69" operator="greaterThanOrEqual">
      <formula>200000</formula>
    </cfRule>
  </conditionalFormatting>
  <conditionalFormatting sqref="L129:L140">
    <cfRule type="cellIs" dxfId="220" priority="70" operator="lessThan">
      <formula>10</formula>
    </cfRule>
  </conditionalFormatting>
  <conditionalFormatting sqref="L129:L140">
    <cfRule type="cellIs" dxfId="219" priority="71" operator="greaterThanOrEqual">
      <formula>10</formula>
    </cfRule>
  </conditionalFormatting>
  <conditionalFormatting sqref="C46">
    <cfRule type="colorScale" priority="72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C94">
    <cfRule type="colorScale" priority="73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C142">
    <cfRule type="colorScale" priority="74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F114">
    <cfRule type="cellIs" dxfId="218" priority="75" operator="lessThan">
      <formula>1.5</formula>
    </cfRule>
  </conditionalFormatting>
  <conditionalFormatting sqref="F114">
    <cfRule type="cellIs" dxfId="217" priority="76" operator="greaterThanOrEqual">
      <formula>1.5</formula>
    </cfRule>
  </conditionalFormatting>
  <conditionalFormatting sqref="F115">
    <cfRule type="cellIs" dxfId="216" priority="77" operator="lessThan">
      <formula>1.5</formula>
    </cfRule>
  </conditionalFormatting>
  <conditionalFormatting sqref="F115">
    <cfRule type="cellIs" dxfId="215" priority="78" operator="greaterThanOrEqual">
      <formula>1.5</formula>
    </cfRule>
  </conditionalFormatting>
  <conditionalFormatting sqref="F116">
    <cfRule type="cellIs" dxfId="214" priority="79" operator="lessThan">
      <formula>1.5</formula>
    </cfRule>
  </conditionalFormatting>
  <conditionalFormatting sqref="F116">
    <cfRule type="cellIs" dxfId="213" priority="80" operator="greaterThanOrEqual">
      <formula>1.5</formula>
    </cfRule>
  </conditionalFormatting>
  <conditionalFormatting sqref="F117">
    <cfRule type="cellIs" dxfId="212" priority="81" operator="lessThan">
      <formula>1.5</formula>
    </cfRule>
  </conditionalFormatting>
  <conditionalFormatting sqref="F117">
    <cfRule type="cellIs" dxfId="211" priority="82" operator="greaterThanOrEqual">
      <formula>1.5</formula>
    </cfRule>
  </conditionalFormatting>
  <conditionalFormatting sqref="F118">
    <cfRule type="cellIs" dxfId="210" priority="83" operator="lessThan">
      <formula>1.5</formula>
    </cfRule>
  </conditionalFormatting>
  <conditionalFormatting sqref="F118">
    <cfRule type="cellIs" dxfId="209" priority="84" operator="greaterThanOrEqual">
      <formula>1.5</formula>
    </cfRule>
  </conditionalFormatting>
  <conditionalFormatting sqref="F119">
    <cfRule type="cellIs" dxfId="208" priority="85" operator="lessThan">
      <formula>1.5</formula>
    </cfRule>
  </conditionalFormatting>
  <conditionalFormatting sqref="F119">
    <cfRule type="cellIs" dxfId="207" priority="86" operator="greaterThanOrEqual">
      <formula>1.5</formula>
    </cfRule>
  </conditionalFormatting>
  <conditionalFormatting sqref="F120">
    <cfRule type="cellIs" dxfId="206" priority="87" operator="lessThan">
      <formula>1.5</formula>
    </cfRule>
  </conditionalFormatting>
  <conditionalFormatting sqref="F120">
    <cfRule type="cellIs" dxfId="205" priority="88" operator="greaterThanOrEqual">
      <formula>1.5</formula>
    </cfRule>
  </conditionalFormatting>
  <conditionalFormatting sqref="F121">
    <cfRule type="cellIs" dxfId="204" priority="89" operator="lessThan">
      <formula>1.5</formula>
    </cfRule>
  </conditionalFormatting>
  <conditionalFormatting sqref="F121">
    <cfRule type="cellIs" dxfId="203" priority="90" operator="greaterThanOrEqual">
      <formula>1.5</formula>
    </cfRule>
  </conditionalFormatting>
  <conditionalFormatting sqref="F122">
    <cfRule type="cellIs" dxfId="202" priority="91" operator="lessThan">
      <formula>1.5</formula>
    </cfRule>
  </conditionalFormatting>
  <conditionalFormatting sqref="F122">
    <cfRule type="cellIs" dxfId="201" priority="92" operator="greaterThanOrEqual">
      <formula>1.5</formula>
    </cfRule>
  </conditionalFormatting>
  <conditionalFormatting sqref="F123">
    <cfRule type="cellIs" dxfId="200" priority="93" operator="lessThan">
      <formula>1.5</formula>
    </cfRule>
  </conditionalFormatting>
  <conditionalFormatting sqref="F123">
    <cfRule type="cellIs" dxfId="199" priority="94" operator="greaterThanOrEqual">
      <formula>1.5</formula>
    </cfRule>
  </conditionalFormatting>
  <conditionalFormatting sqref="F124">
    <cfRule type="cellIs" dxfId="198" priority="95" operator="lessThan">
      <formula>1.5</formula>
    </cfRule>
  </conditionalFormatting>
  <conditionalFormatting sqref="F124">
    <cfRule type="cellIs" dxfId="197" priority="96" operator="greaterThanOrEqual">
      <formula>1.5</formula>
    </cfRule>
  </conditionalFormatting>
  <conditionalFormatting sqref="F125">
    <cfRule type="cellIs" dxfId="196" priority="97" operator="lessThan">
      <formula>1.5</formula>
    </cfRule>
  </conditionalFormatting>
  <conditionalFormatting sqref="F125">
    <cfRule type="cellIs" dxfId="195" priority="98" operator="greaterThanOrEqual">
      <formula>1.5</formula>
    </cfRule>
  </conditionalFormatting>
  <conditionalFormatting sqref="K18">
    <cfRule type="cellIs" dxfId="194" priority="99" operator="equal">
      <formula>restricted</formula>
    </cfRule>
  </conditionalFormatting>
  <conditionalFormatting sqref="C33">
    <cfRule type="cellIs" dxfId="193" priority="100" operator="lessThan">
      <formula>200000</formula>
    </cfRule>
  </conditionalFormatting>
  <conditionalFormatting sqref="C33">
    <cfRule type="cellIs" dxfId="192" priority="101" operator="greaterThanOrEqual">
      <formula>200000</formula>
    </cfRule>
  </conditionalFormatting>
  <conditionalFormatting sqref="C114:C125">
    <cfRule type="cellIs" dxfId="191" priority="102" operator="lessThan">
      <formula>12000</formula>
    </cfRule>
  </conditionalFormatting>
  <conditionalFormatting sqref="C114:C125">
    <cfRule type="cellIs" dxfId="190" priority="103" operator="greaterThanOrEqual">
      <formula>50000</formula>
    </cfRule>
  </conditionalFormatting>
  <conditionalFormatting sqref="C114:C125">
    <cfRule type="cellIs" dxfId="189" priority="104" operator="lessThan">
      <formula>12000</formula>
    </cfRule>
  </conditionalFormatting>
  <conditionalFormatting sqref="C114:C125">
    <cfRule type="cellIs" dxfId="188" priority="105" operator="greaterThanOrEqual">
      <formula>12000</formula>
    </cfRule>
  </conditionalFormatting>
  <conditionalFormatting sqref="N66">
    <cfRule type="cellIs" dxfId="187" priority="106" operator="equal">
      <formula>restricted</formula>
    </cfRule>
  </conditionalFormatting>
  <conditionalFormatting sqref="N66">
    <cfRule type="colorScale" priority="107">
      <colorScale>
        <cfvo type="min"/>
        <cfvo type="percentile" val="50"/>
        <cfvo type="max"/>
        <color rgb="FFFF0000"/>
        <color rgb="FFFFFF00"/>
        <color rgb="FF00CC00"/>
      </colorScale>
    </cfRule>
  </conditionalFormatting>
  <conditionalFormatting sqref="I66:I77 K66:K77">
    <cfRule type="cellIs" dxfId="186" priority="108" operator="lessThan">
      <formula>50000</formula>
    </cfRule>
  </conditionalFormatting>
  <conditionalFormatting sqref="I66:I77 K66:K77">
    <cfRule type="cellIs" dxfId="185" priority="109" operator="greaterThanOrEqual">
      <formula>50000</formula>
    </cfRule>
  </conditionalFormatting>
  <conditionalFormatting sqref="J66:J77">
    <cfRule type="cellIs" dxfId="184" priority="110" operator="greaterThanOrEqual">
      <formula>1.5</formula>
    </cfRule>
  </conditionalFormatting>
  <conditionalFormatting sqref="J66:J77">
    <cfRule type="cellIs" dxfId="183" priority="111" operator="lessThan">
      <formula>1.5</formula>
    </cfRule>
  </conditionalFormatting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Z1000"/>
  <sheetViews>
    <sheetView workbookViewId="0"/>
  </sheetViews>
  <sheetFormatPr defaultColWidth="12.625" defaultRowHeight="15" customHeight="1"/>
  <cols>
    <col min="1" max="1" width="6.375" customWidth="1"/>
    <col min="2" max="2" width="15.125" customWidth="1"/>
    <col min="3" max="3" width="13.125" customWidth="1"/>
    <col min="4" max="4" width="8.125" customWidth="1"/>
    <col min="5" max="5" width="8.625" customWidth="1"/>
    <col min="6" max="6" width="8" customWidth="1"/>
    <col min="7" max="7" width="9.25" customWidth="1"/>
    <col min="8" max="8" width="17.125" hidden="1" customWidth="1"/>
    <col min="9" max="9" width="10.625" customWidth="1"/>
    <col min="10" max="10" width="6.125" customWidth="1"/>
    <col min="11" max="11" width="8.25" customWidth="1"/>
    <col min="12" max="12" width="7.625" customWidth="1"/>
    <col min="13" max="13" width="10.5" customWidth="1"/>
    <col min="14" max="14" width="10.625" customWidth="1"/>
    <col min="15" max="26" width="8.625" customWidth="1"/>
  </cols>
  <sheetData>
    <row r="1" spans="1:26" ht="13.5" customHeight="1">
      <c r="A1" s="974" t="s">
        <v>2554</v>
      </c>
      <c r="B1" s="975"/>
      <c r="C1" s="975"/>
      <c r="D1" s="975"/>
      <c r="E1" s="975"/>
      <c r="F1" s="975"/>
      <c r="G1" s="975"/>
      <c r="H1" s="975"/>
      <c r="I1" s="975"/>
      <c r="J1" s="975"/>
      <c r="K1" s="975"/>
      <c r="L1" s="975"/>
      <c r="M1" s="975"/>
      <c r="N1" s="544"/>
      <c r="O1" s="544"/>
      <c r="P1" s="544"/>
      <c r="Q1" s="544"/>
      <c r="R1" s="544"/>
      <c r="S1" s="544"/>
      <c r="T1" s="544"/>
      <c r="U1" s="544"/>
      <c r="V1" s="544"/>
      <c r="W1" s="544"/>
      <c r="X1" s="544"/>
      <c r="Y1" s="544"/>
      <c r="Z1" s="544"/>
    </row>
    <row r="2" spans="1:26" ht="13.5" customHeight="1">
      <c r="A2" s="545" t="s">
        <v>112</v>
      </c>
      <c r="B2" s="545" t="s">
        <v>2555</v>
      </c>
      <c r="C2" s="545" t="s">
        <v>2556</v>
      </c>
      <c r="D2" s="545" t="s">
        <v>2557</v>
      </c>
      <c r="E2" s="545" t="s">
        <v>2558</v>
      </c>
      <c r="F2" s="545" t="s">
        <v>181</v>
      </c>
      <c r="G2" s="545" t="s">
        <v>186</v>
      </c>
      <c r="H2" s="545" t="s">
        <v>2559</v>
      </c>
      <c r="I2" s="545" t="s">
        <v>2560</v>
      </c>
      <c r="J2" s="545" t="s">
        <v>2561</v>
      </c>
      <c r="K2" s="545" t="s">
        <v>2562</v>
      </c>
      <c r="L2" s="545" t="s">
        <v>2563</v>
      </c>
      <c r="M2" s="545" t="s">
        <v>2564</v>
      </c>
      <c r="N2" s="546"/>
      <c r="O2" s="546"/>
      <c r="P2" s="546"/>
      <c r="Q2" s="546"/>
      <c r="R2" s="546"/>
      <c r="S2" s="546"/>
      <c r="T2" s="546"/>
      <c r="U2" s="546"/>
      <c r="V2" s="546"/>
      <c r="W2" s="546"/>
      <c r="X2" s="546"/>
      <c r="Y2" s="546"/>
      <c r="Z2" s="546"/>
    </row>
    <row r="3" spans="1:26" ht="13.5" customHeight="1">
      <c r="A3" s="547">
        <v>1</v>
      </c>
      <c r="B3" s="16"/>
      <c r="C3" s="548">
        <f>Input_Actv_Loan!C3</f>
        <v>0</v>
      </c>
      <c r="D3" s="548">
        <f>Input_Actv_Loan!B3</f>
        <v>0</v>
      </c>
      <c r="E3" s="64">
        <f>Input_Actv_Loan!D3</f>
        <v>0</v>
      </c>
      <c r="F3" s="549">
        <f>Input_Actv_Loan!F3</f>
        <v>0</v>
      </c>
      <c r="G3" s="548">
        <f>Input_Actv_Loan!K3</f>
        <v>0</v>
      </c>
      <c r="H3" s="548"/>
      <c r="I3" s="548">
        <f>Input_Actv_Loan!E3</f>
        <v>0</v>
      </c>
      <c r="J3" s="16"/>
      <c r="K3" s="16"/>
      <c r="L3" s="16"/>
      <c r="M3" s="16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  <c r="Z3" s="544"/>
    </row>
    <row r="4" spans="1:26" ht="13.5" customHeight="1">
      <c r="A4" s="547">
        <f t="shared" ref="A4:A19" si="0">A3+1</f>
        <v>2</v>
      </c>
      <c r="B4" s="16"/>
      <c r="C4" s="548">
        <f>Input_Actv_Loan!C4</f>
        <v>0</v>
      </c>
      <c r="D4" s="548">
        <f>Input_Actv_Loan!B4</f>
        <v>0</v>
      </c>
      <c r="E4" s="64">
        <f>Input_Actv_Loan!D4</f>
        <v>0</v>
      </c>
      <c r="F4" s="549">
        <f>Input_Actv_Loan!F4</f>
        <v>0</v>
      </c>
      <c r="G4" s="548">
        <f>Input_Actv_Loan!K4</f>
        <v>0</v>
      </c>
      <c r="H4" s="548"/>
      <c r="I4" s="548">
        <f>Input_Actv_Loan!E4</f>
        <v>0</v>
      </c>
      <c r="J4" s="16"/>
      <c r="K4" s="16"/>
      <c r="L4" s="16"/>
      <c r="M4" s="16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4"/>
    </row>
    <row r="5" spans="1:26" ht="13.5" customHeight="1">
      <c r="A5" s="547">
        <f t="shared" si="0"/>
        <v>3</v>
      </c>
      <c r="B5" s="16"/>
      <c r="C5" s="548" t="e">
        <f>Input_Actv_Loan!#REF!</f>
        <v>#REF!</v>
      </c>
      <c r="D5" s="548" t="e">
        <f>Input_Actv_Loan!#REF!</f>
        <v>#REF!</v>
      </c>
      <c r="E5" s="64" t="e">
        <f>Input_Actv_Loan!#REF!</f>
        <v>#REF!</v>
      </c>
      <c r="F5" s="549" t="e">
        <f>Input_Actv_Loan!#REF!</f>
        <v>#REF!</v>
      </c>
      <c r="G5" s="548" t="e">
        <f>Input_Actv_Loan!#REF!</f>
        <v>#REF!</v>
      </c>
      <c r="H5" s="548"/>
      <c r="I5" s="548" t="e">
        <f>Input_Actv_Loan!#REF!</f>
        <v>#REF!</v>
      </c>
      <c r="J5" s="16"/>
      <c r="K5" s="16"/>
      <c r="L5" s="16"/>
      <c r="M5" s="16"/>
      <c r="N5" s="544"/>
      <c r="O5" s="544"/>
      <c r="P5" s="544"/>
      <c r="Q5" s="544"/>
      <c r="R5" s="544"/>
      <c r="S5" s="544"/>
      <c r="T5" s="544"/>
      <c r="U5" s="544"/>
      <c r="V5" s="544"/>
      <c r="W5" s="544"/>
      <c r="X5" s="544"/>
      <c r="Y5" s="544"/>
      <c r="Z5" s="544"/>
    </row>
    <row r="6" spans="1:26" ht="13.5" customHeight="1">
      <c r="A6" s="547">
        <f t="shared" si="0"/>
        <v>4</v>
      </c>
      <c r="B6" s="16"/>
      <c r="C6" s="548" t="e">
        <f>Input_Actv_Loan!#REF!</f>
        <v>#REF!</v>
      </c>
      <c r="D6" s="548" t="e">
        <f>Input_Actv_Loan!#REF!</f>
        <v>#REF!</v>
      </c>
      <c r="E6" s="548" t="e">
        <f>Input_Actv_Loan!#REF!</f>
        <v>#REF!</v>
      </c>
      <c r="F6" s="548" t="e">
        <f>Input_Actv_Loan!#REF!</f>
        <v>#REF!</v>
      </c>
      <c r="G6" s="548" t="e">
        <f>Input_Actv_Loan!#REF!</f>
        <v>#REF!</v>
      </c>
      <c r="H6" s="548" t="e">
        <f>Input_Actv_Loan!#REF!</f>
        <v>#REF!</v>
      </c>
      <c r="I6" s="548" t="e">
        <f>Input_Actv_Loan!#REF!</f>
        <v>#REF!</v>
      </c>
      <c r="J6" s="16"/>
      <c r="K6" s="16"/>
      <c r="L6" s="16"/>
      <c r="M6" s="16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4"/>
    </row>
    <row r="7" spans="1:26" ht="13.5" customHeight="1">
      <c r="A7" s="547">
        <f t="shared" si="0"/>
        <v>5</v>
      </c>
      <c r="B7" s="16"/>
      <c r="C7" s="548" t="e">
        <f>Input_Actv_Loan!#REF!</f>
        <v>#REF!</v>
      </c>
      <c r="D7" s="548" t="e">
        <f>Input_Actv_Loan!#REF!</f>
        <v>#REF!</v>
      </c>
      <c r="E7" s="548" t="e">
        <f>Input_Actv_Loan!#REF!</f>
        <v>#REF!</v>
      </c>
      <c r="F7" s="548" t="e">
        <f>Input_Actv_Loan!#REF!</f>
        <v>#REF!</v>
      </c>
      <c r="G7" s="548" t="e">
        <f>Input_Actv_Loan!#REF!</f>
        <v>#REF!</v>
      </c>
      <c r="H7" s="548" t="e">
        <f>Input_Actv_Loan!#REF!</f>
        <v>#REF!</v>
      </c>
      <c r="I7" s="548" t="e">
        <f>Input_Actv_Loan!#REF!</f>
        <v>#REF!</v>
      </c>
      <c r="J7" s="16"/>
      <c r="K7" s="16"/>
      <c r="L7" s="16"/>
      <c r="M7" s="16"/>
      <c r="N7" s="544"/>
      <c r="O7" s="544"/>
      <c r="P7" s="544"/>
      <c r="Q7" s="544"/>
      <c r="R7" s="544"/>
      <c r="S7" s="544"/>
      <c r="T7" s="544"/>
      <c r="U7" s="544"/>
      <c r="V7" s="544"/>
      <c r="W7" s="544"/>
      <c r="X7" s="544"/>
      <c r="Y7" s="544"/>
      <c r="Z7" s="544"/>
    </row>
    <row r="8" spans="1:26" ht="13.5" customHeight="1">
      <c r="A8" s="547">
        <f t="shared" si="0"/>
        <v>6</v>
      </c>
      <c r="B8" s="16"/>
      <c r="C8" s="548" t="e">
        <f>Input_Actv_Loan!#REF!</f>
        <v>#REF!</v>
      </c>
      <c r="D8" s="548" t="e">
        <f>Input_Actv_Loan!#REF!</f>
        <v>#REF!</v>
      </c>
      <c r="E8" s="548" t="e">
        <f>Input_Actv_Loan!#REF!</f>
        <v>#REF!</v>
      </c>
      <c r="F8" s="548" t="e">
        <f>Input_Actv_Loan!#REF!</f>
        <v>#REF!</v>
      </c>
      <c r="G8" s="548" t="e">
        <f>Input_Actv_Loan!#REF!</f>
        <v>#REF!</v>
      </c>
      <c r="H8" s="548" t="e">
        <f>Input_Actv_Loan!#REF!</f>
        <v>#REF!</v>
      </c>
      <c r="I8" s="548" t="e">
        <f>Input_Actv_Loan!#REF!</f>
        <v>#REF!</v>
      </c>
      <c r="J8" s="16"/>
      <c r="K8" s="16"/>
      <c r="L8" s="16"/>
      <c r="M8" s="16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4"/>
    </row>
    <row r="9" spans="1:26" ht="13.5" customHeight="1">
      <c r="A9" s="547">
        <f t="shared" si="0"/>
        <v>7</v>
      </c>
      <c r="B9" s="16"/>
      <c r="C9" s="548" t="e">
        <f>Input_Actv_Loan!#REF!</f>
        <v>#REF!</v>
      </c>
      <c r="D9" s="548" t="e">
        <f>Input_Actv_Loan!#REF!</f>
        <v>#REF!</v>
      </c>
      <c r="E9" s="64" t="e">
        <f>Input_Actv_Loan!#REF!</f>
        <v>#REF!</v>
      </c>
      <c r="F9" s="549" t="e">
        <f>Input_Actv_Loan!#REF!</f>
        <v>#REF!</v>
      </c>
      <c r="G9" s="548" t="e">
        <f>Input_Actv_Loan!#REF!</f>
        <v>#REF!</v>
      </c>
      <c r="H9" s="548"/>
      <c r="I9" s="548" t="e">
        <f>Input_Actv_Loan!#REF!</f>
        <v>#REF!</v>
      </c>
      <c r="J9" s="16"/>
      <c r="K9" s="16"/>
      <c r="L9" s="16"/>
      <c r="M9" s="16"/>
      <c r="N9" s="544"/>
      <c r="O9" s="544"/>
      <c r="P9" s="544"/>
      <c r="Q9" s="544"/>
      <c r="R9" s="544"/>
      <c r="S9" s="544"/>
      <c r="T9" s="544"/>
      <c r="U9" s="544"/>
      <c r="V9" s="544"/>
      <c r="W9" s="544"/>
      <c r="X9" s="544"/>
      <c r="Y9" s="544"/>
      <c r="Z9" s="544"/>
    </row>
    <row r="10" spans="1:26" ht="13.5" customHeight="1">
      <c r="A10" s="547">
        <f t="shared" si="0"/>
        <v>8</v>
      </c>
      <c r="B10" s="16"/>
      <c r="C10" s="548" t="e">
        <f>Input_Actv_Loan!#REF!</f>
        <v>#REF!</v>
      </c>
      <c r="D10" s="548" t="e">
        <f>Input_Actv_Loan!#REF!</f>
        <v>#REF!</v>
      </c>
      <c r="E10" s="64" t="e">
        <f>Input_Actv_Loan!#REF!</f>
        <v>#REF!</v>
      </c>
      <c r="F10" s="549" t="e">
        <f>Input_Actv_Loan!#REF!</f>
        <v>#REF!</v>
      </c>
      <c r="G10" s="548" t="e">
        <f>Input_Actv_Loan!#REF!</f>
        <v>#REF!</v>
      </c>
      <c r="H10" s="548"/>
      <c r="I10" s="548" t="e">
        <f>Input_Actv_Loan!#REF!</f>
        <v>#REF!</v>
      </c>
      <c r="J10" s="16"/>
      <c r="K10" s="16"/>
      <c r="L10" s="16"/>
      <c r="M10" s="16"/>
      <c r="N10" s="544"/>
      <c r="O10" s="544"/>
      <c r="P10" s="544"/>
      <c r="Q10" s="544"/>
      <c r="R10" s="544"/>
      <c r="S10" s="544"/>
      <c r="T10" s="544"/>
      <c r="U10" s="544"/>
      <c r="V10" s="544"/>
      <c r="W10" s="544"/>
      <c r="X10" s="544"/>
      <c r="Y10" s="544"/>
      <c r="Z10" s="544"/>
    </row>
    <row r="11" spans="1:26" ht="13.5" customHeight="1">
      <c r="A11" s="547">
        <f t="shared" si="0"/>
        <v>9</v>
      </c>
      <c r="B11" s="16"/>
      <c r="C11" s="548" t="e">
        <f>Input_Actv_Loan!#REF!</f>
        <v>#REF!</v>
      </c>
      <c r="D11" s="548" t="e">
        <f>Input_Actv_Loan!#REF!</f>
        <v>#REF!</v>
      </c>
      <c r="E11" s="64" t="e">
        <f>Input_Actv_Loan!#REF!</f>
        <v>#REF!</v>
      </c>
      <c r="F11" s="549" t="e">
        <f>Input_Actv_Loan!#REF!</f>
        <v>#REF!</v>
      </c>
      <c r="G11" s="548" t="e">
        <f>Input_Actv_Loan!#REF!</f>
        <v>#REF!</v>
      </c>
      <c r="H11" s="548"/>
      <c r="I11" s="548" t="e">
        <f>Input_Actv_Loan!#REF!</f>
        <v>#REF!</v>
      </c>
      <c r="J11" s="16"/>
      <c r="K11" s="16"/>
      <c r="L11" s="16"/>
      <c r="M11" s="16"/>
      <c r="N11" s="544"/>
      <c r="O11" s="544"/>
      <c r="P11" s="544"/>
      <c r="Q11" s="544"/>
      <c r="R11" s="544"/>
      <c r="S11" s="544"/>
      <c r="T11" s="544"/>
      <c r="U11" s="544"/>
      <c r="V11" s="544"/>
      <c r="W11" s="544"/>
      <c r="X11" s="544"/>
      <c r="Y11" s="544"/>
      <c r="Z11" s="544"/>
    </row>
    <row r="12" spans="1:26" ht="13.5" customHeight="1">
      <c r="A12" s="547">
        <f t="shared" si="0"/>
        <v>10</v>
      </c>
      <c r="B12" s="16"/>
      <c r="C12" s="548">
        <f>Input_Actv_Loan!C5</f>
        <v>0</v>
      </c>
      <c r="D12" s="548">
        <f>Input_Actv_Loan!B5</f>
        <v>0</v>
      </c>
      <c r="E12" s="64">
        <f>Input_Actv_Loan!D5</f>
        <v>0</v>
      </c>
      <c r="F12" s="549">
        <f>Input_Actv_Loan!F5</f>
        <v>0</v>
      </c>
      <c r="G12" s="548">
        <f>Input_Actv_Loan!K5</f>
        <v>0</v>
      </c>
      <c r="H12" s="548"/>
      <c r="I12" s="548">
        <f>Input_Actv_Loan!E5</f>
        <v>0</v>
      </c>
      <c r="J12" s="16"/>
      <c r="K12" s="16"/>
      <c r="L12" s="16"/>
      <c r="M12" s="16"/>
      <c r="N12" s="544"/>
      <c r="O12" s="544"/>
      <c r="P12" s="544"/>
      <c r="Q12" s="544"/>
      <c r="R12" s="544"/>
      <c r="S12" s="544"/>
      <c r="T12" s="544"/>
      <c r="U12" s="544"/>
      <c r="V12" s="544"/>
      <c r="W12" s="544"/>
      <c r="X12" s="544"/>
      <c r="Y12" s="544"/>
      <c r="Z12" s="544"/>
    </row>
    <row r="13" spans="1:26" ht="13.5" customHeight="1">
      <c r="A13" s="547">
        <f t="shared" si="0"/>
        <v>11</v>
      </c>
      <c r="B13" s="16"/>
      <c r="C13" s="548">
        <f>Input_Actv_Loan!C6</f>
        <v>0</v>
      </c>
      <c r="D13" s="548">
        <f>Input_Actv_Loan!B6</f>
        <v>0</v>
      </c>
      <c r="E13" s="64">
        <f>Input_Actv_Loan!D6</f>
        <v>0</v>
      </c>
      <c r="F13" s="549">
        <f>Input_Actv_Loan!F6</f>
        <v>0</v>
      </c>
      <c r="G13" s="548">
        <f>Input_Actv_Loan!K6</f>
        <v>0</v>
      </c>
      <c r="H13" s="548"/>
      <c r="I13" s="548">
        <f>Input_Actv_Loan!E6</f>
        <v>0</v>
      </c>
      <c r="J13" s="16"/>
      <c r="K13" s="16"/>
      <c r="L13" s="16"/>
      <c r="M13" s="16"/>
      <c r="N13" s="544"/>
      <c r="O13" s="544"/>
      <c r="P13" s="544"/>
      <c r="Q13" s="544"/>
      <c r="R13" s="544"/>
      <c r="S13" s="544"/>
      <c r="T13" s="544"/>
      <c r="U13" s="544"/>
      <c r="V13" s="544"/>
      <c r="W13" s="544"/>
      <c r="X13" s="544"/>
      <c r="Y13" s="544"/>
      <c r="Z13" s="544"/>
    </row>
    <row r="14" spans="1:26" ht="13.5" customHeight="1">
      <c r="A14" s="547">
        <f t="shared" si="0"/>
        <v>12</v>
      </c>
      <c r="B14" s="16"/>
      <c r="C14" s="548">
        <f>Input_Actv_Loan!C7</f>
        <v>0</v>
      </c>
      <c r="D14" s="548">
        <f>Input_Actv_Loan!B7</f>
        <v>0</v>
      </c>
      <c r="E14" s="64">
        <f>Input_Actv_Loan!D7</f>
        <v>0</v>
      </c>
      <c r="F14" s="549">
        <f>Input_Actv_Loan!F7</f>
        <v>0</v>
      </c>
      <c r="G14" s="548">
        <f>Input_Actv_Loan!K7</f>
        <v>0</v>
      </c>
      <c r="H14" s="548"/>
      <c r="I14" s="548">
        <f>Input_Actv_Loan!E7</f>
        <v>0</v>
      </c>
      <c r="J14" s="16"/>
      <c r="K14" s="16"/>
      <c r="L14" s="16"/>
      <c r="M14" s="16"/>
      <c r="N14" s="544"/>
      <c r="O14" s="544"/>
      <c r="P14" s="544"/>
      <c r="Q14" s="544"/>
      <c r="R14" s="544"/>
      <c r="S14" s="544"/>
      <c r="T14" s="544"/>
      <c r="U14" s="544"/>
      <c r="V14" s="544"/>
      <c r="W14" s="544"/>
      <c r="X14" s="544"/>
      <c r="Y14" s="544"/>
      <c r="Z14" s="544"/>
    </row>
    <row r="15" spans="1:26" ht="13.5" customHeight="1">
      <c r="A15" s="547">
        <f t="shared" si="0"/>
        <v>13</v>
      </c>
      <c r="B15" s="16"/>
      <c r="C15" s="548">
        <f>Input_Actv_Loan!C8</f>
        <v>0</v>
      </c>
      <c r="D15" s="548">
        <f>Input_Actv_Loan!B8</f>
        <v>0</v>
      </c>
      <c r="E15" s="64">
        <f>Input_Actv_Loan!D8</f>
        <v>0</v>
      </c>
      <c r="F15" s="549">
        <f>Input_Actv_Loan!F8</f>
        <v>0</v>
      </c>
      <c r="G15" s="548">
        <f>Input_Actv_Loan!K8</f>
        <v>0</v>
      </c>
      <c r="H15" s="548"/>
      <c r="I15" s="548">
        <f>Input_Actv_Loan!E8</f>
        <v>0</v>
      </c>
      <c r="J15" s="16"/>
      <c r="K15" s="16"/>
      <c r="L15" s="16"/>
      <c r="M15" s="16"/>
      <c r="N15" s="544"/>
      <c r="O15" s="544"/>
      <c r="P15" s="544"/>
      <c r="Q15" s="544"/>
      <c r="R15" s="544"/>
      <c r="S15" s="544"/>
      <c r="T15" s="544"/>
      <c r="U15" s="544"/>
      <c r="V15" s="544"/>
      <c r="W15" s="544"/>
      <c r="X15" s="544"/>
      <c r="Y15" s="544"/>
      <c r="Z15" s="544"/>
    </row>
    <row r="16" spans="1:26" ht="13.5" customHeight="1">
      <c r="A16" s="547">
        <f t="shared" si="0"/>
        <v>14</v>
      </c>
      <c r="B16" s="16"/>
      <c r="C16" s="548">
        <f>Input_Actv_Loan!C9</f>
        <v>0</v>
      </c>
      <c r="D16" s="548">
        <f>Input_Actv_Loan!B9</f>
        <v>0</v>
      </c>
      <c r="E16" s="64">
        <f>Input_Actv_Loan!D9</f>
        <v>0</v>
      </c>
      <c r="F16" s="549">
        <f>Input_Actv_Loan!F9</f>
        <v>0</v>
      </c>
      <c r="G16" s="548">
        <f>Input_Actv_Loan!K9</f>
        <v>0</v>
      </c>
      <c r="H16" s="548"/>
      <c r="I16" s="548">
        <f>Input_Actv_Loan!E9</f>
        <v>0</v>
      </c>
      <c r="J16" s="16"/>
      <c r="K16" s="16"/>
      <c r="L16" s="16"/>
      <c r="M16" s="16"/>
      <c r="N16" s="544"/>
      <c r="O16" s="544"/>
      <c r="P16" s="544"/>
      <c r="Q16" s="544"/>
      <c r="R16" s="544"/>
      <c r="S16" s="544"/>
      <c r="T16" s="544"/>
      <c r="U16" s="544"/>
      <c r="V16" s="544"/>
      <c r="W16" s="544"/>
      <c r="X16" s="544"/>
      <c r="Y16" s="544"/>
      <c r="Z16" s="544"/>
    </row>
    <row r="17" spans="1:26" ht="13.5" customHeight="1">
      <c r="A17" s="547">
        <f t="shared" si="0"/>
        <v>15</v>
      </c>
      <c r="B17" s="16"/>
      <c r="C17" s="548">
        <f>Input_Actv_Loan!C10</f>
        <v>0</v>
      </c>
      <c r="D17" s="548">
        <f>Input_Actv_Loan!B10</f>
        <v>0</v>
      </c>
      <c r="E17" s="64">
        <f>Input_Actv_Loan!D10</f>
        <v>0</v>
      </c>
      <c r="F17" s="549">
        <f>Input_Actv_Loan!F10</f>
        <v>0</v>
      </c>
      <c r="G17" s="548">
        <f>Input_Actv_Loan!K10</f>
        <v>0</v>
      </c>
      <c r="H17" s="548"/>
      <c r="I17" s="548">
        <f>Input_Actv_Loan!E10</f>
        <v>0</v>
      </c>
      <c r="J17" s="16"/>
      <c r="K17" s="16"/>
      <c r="L17" s="16"/>
      <c r="M17" s="16"/>
      <c r="N17" s="544"/>
      <c r="O17" s="544"/>
      <c r="P17" s="544"/>
      <c r="Q17" s="544"/>
      <c r="R17" s="544"/>
      <c r="S17" s="544"/>
      <c r="T17" s="544"/>
      <c r="U17" s="544"/>
      <c r="V17" s="544"/>
      <c r="W17" s="544"/>
      <c r="X17" s="544"/>
      <c r="Y17" s="544"/>
      <c r="Z17" s="544"/>
    </row>
    <row r="18" spans="1:26" ht="13.5" customHeight="1">
      <c r="A18" s="547">
        <f t="shared" si="0"/>
        <v>16</v>
      </c>
      <c r="B18" s="16"/>
      <c r="C18" s="548">
        <f>Input_Actv_Loan!C11</f>
        <v>0</v>
      </c>
      <c r="D18" s="548">
        <f>Input_Actv_Loan!B11</f>
        <v>0</v>
      </c>
      <c r="E18" s="64">
        <f>Input_Actv_Loan!D11</f>
        <v>0</v>
      </c>
      <c r="F18" s="549">
        <f>Input_Actv_Loan!F11</f>
        <v>0</v>
      </c>
      <c r="G18" s="548">
        <f>Input_Actv_Loan!K11</f>
        <v>0</v>
      </c>
      <c r="H18" s="548"/>
      <c r="I18" s="548">
        <f>Input_Actv_Loan!E11</f>
        <v>0</v>
      </c>
      <c r="J18" s="16"/>
      <c r="K18" s="16"/>
      <c r="L18" s="16"/>
      <c r="M18" s="16"/>
      <c r="N18" s="544"/>
      <c r="O18" s="544"/>
      <c r="P18" s="544"/>
      <c r="Q18" s="544"/>
      <c r="R18" s="544"/>
      <c r="S18" s="544"/>
      <c r="T18" s="544"/>
      <c r="U18" s="544"/>
      <c r="V18" s="544"/>
      <c r="W18" s="544"/>
      <c r="X18" s="544"/>
      <c r="Y18" s="544"/>
      <c r="Z18" s="544"/>
    </row>
    <row r="19" spans="1:26" ht="13.5" customHeight="1">
      <c r="A19" s="547">
        <f t="shared" si="0"/>
        <v>17</v>
      </c>
      <c r="B19" s="16"/>
      <c r="C19" s="548">
        <f>Input_Actv_Loan!C12</f>
        <v>0</v>
      </c>
      <c r="D19" s="548">
        <f>Input_Actv_Loan!B12</f>
        <v>0</v>
      </c>
      <c r="E19" s="64">
        <f>Input_Actv_Loan!D12</f>
        <v>0</v>
      </c>
      <c r="F19" s="549">
        <f>Input_Actv_Loan!F12</f>
        <v>0</v>
      </c>
      <c r="G19" s="548">
        <f>Input_Actv_Loan!K12</f>
        <v>0</v>
      </c>
      <c r="H19" s="548"/>
      <c r="I19" s="548">
        <f>Input_Actv_Loan!E12</f>
        <v>0</v>
      </c>
      <c r="J19" s="16"/>
      <c r="K19" s="16"/>
      <c r="L19" s="16"/>
      <c r="M19" s="16"/>
      <c r="N19" s="544"/>
      <c r="O19" s="544"/>
      <c r="P19" s="544"/>
      <c r="Q19" s="544"/>
      <c r="R19" s="544"/>
      <c r="S19" s="544"/>
      <c r="T19" s="544"/>
      <c r="U19" s="544"/>
      <c r="V19" s="544"/>
      <c r="W19" s="544"/>
      <c r="X19" s="544"/>
      <c r="Y19" s="544"/>
      <c r="Z19" s="544"/>
    </row>
    <row r="20" spans="1:26" ht="13.5" customHeight="1">
      <c r="A20" s="550"/>
      <c r="B20" s="550"/>
      <c r="C20" s="550"/>
      <c r="D20" s="550"/>
      <c r="E20" s="551"/>
      <c r="F20" s="550"/>
      <c r="G20" s="550"/>
      <c r="H20" s="550"/>
      <c r="I20" s="550"/>
      <c r="J20" s="550"/>
      <c r="K20" s="550"/>
      <c r="L20" s="550"/>
      <c r="M20" s="550"/>
      <c r="N20" s="544"/>
      <c r="O20" s="544"/>
      <c r="P20" s="544"/>
      <c r="Q20" s="544"/>
      <c r="R20" s="544"/>
      <c r="S20" s="544"/>
      <c r="T20" s="544"/>
      <c r="U20" s="544"/>
      <c r="V20" s="544"/>
      <c r="W20" s="544"/>
      <c r="X20" s="544"/>
      <c r="Y20" s="544"/>
      <c r="Z20" s="544"/>
    </row>
    <row r="21" spans="1:26" ht="13.5" customHeight="1">
      <c r="A21" s="974" t="s">
        <v>2565</v>
      </c>
      <c r="B21" s="975"/>
      <c r="C21" s="975"/>
      <c r="D21" s="975"/>
      <c r="E21" s="975"/>
      <c r="F21" s="975"/>
      <c r="G21" s="975"/>
      <c r="H21" s="975"/>
      <c r="I21" s="975"/>
      <c r="J21" s="975"/>
      <c r="K21" s="975"/>
      <c r="L21" s="975"/>
      <c r="M21" s="975"/>
      <c r="N21" s="544"/>
      <c r="O21" s="544"/>
      <c r="P21" s="544"/>
      <c r="Q21" s="544"/>
      <c r="R21" s="544"/>
      <c r="S21" s="544"/>
      <c r="T21" s="544"/>
      <c r="U21" s="544"/>
      <c r="V21" s="544"/>
      <c r="W21" s="544"/>
      <c r="X21" s="544"/>
      <c r="Y21" s="544"/>
      <c r="Z21" s="544"/>
    </row>
    <row r="22" spans="1:26" ht="13.5" customHeight="1">
      <c r="A22" s="545" t="s">
        <v>112</v>
      </c>
      <c r="B22" s="545" t="s">
        <v>2555</v>
      </c>
      <c r="C22" s="545" t="s">
        <v>2556</v>
      </c>
      <c r="D22" s="545" t="s">
        <v>2557</v>
      </c>
      <c r="E22" s="545" t="s">
        <v>2558</v>
      </c>
      <c r="F22" s="545" t="s">
        <v>2566</v>
      </c>
      <c r="G22" s="545" t="s">
        <v>186</v>
      </c>
      <c r="H22" s="545" t="s">
        <v>2559</v>
      </c>
      <c r="I22" s="545" t="s">
        <v>2560</v>
      </c>
      <c r="J22" s="545" t="s">
        <v>2561</v>
      </c>
      <c r="K22" s="545" t="s">
        <v>2562</v>
      </c>
      <c r="L22" s="545" t="s">
        <v>2563</v>
      </c>
      <c r="M22" s="545" t="s">
        <v>2564</v>
      </c>
      <c r="N22" s="544"/>
      <c r="O22" s="544"/>
      <c r="P22" s="544"/>
      <c r="Q22" s="544"/>
      <c r="R22" s="544"/>
      <c r="S22" s="544"/>
      <c r="T22" s="544"/>
      <c r="U22" s="544"/>
      <c r="V22" s="544"/>
      <c r="W22" s="544"/>
      <c r="X22" s="544"/>
      <c r="Y22" s="544"/>
      <c r="Z22" s="544"/>
    </row>
    <row r="23" spans="1:26" ht="13.5" customHeight="1">
      <c r="A23" s="547">
        <v>1</v>
      </c>
      <c r="B23" s="16"/>
      <c r="C23" s="548">
        <f>Input_Actv_Loan!C18</f>
        <v>0</v>
      </c>
      <c r="D23" s="548">
        <f>Input_Actv_Loan!B18</f>
        <v>0</v>
      </c>
      <c r="E23" s="64">
        <f>Input_Actv_Loan!D18</f>
        <v>0</v>
      </c>
      <c r="F23" s="549">
        <f>Input_Actv_Loan!F18</f>
        <v>0</v>
      </c>
      <c r="G23" s="548">
        <f>Input_Actv_Loan!K18</f>
        <v>0</v>
      </c>
      <c r="H23" s="64"/>
      <c r="I23" s="548">
        <f>Input_Actv_Loan!E18</f>
        <v>0</v>
      </c>
      <c r="J23" s="16"/>
      <c r="K23" s="16"/>
      <c r="L23" s="16"/>
      <c r="M23" s="16"/>
      <c r="N23" s="544"/>
      <c r="O23" s="544"/>
      <c r="P23" s="544"/>
      <c r="Q23" s="544"/>
      <c r="R23" s="544"/>
      <c r="S23" s="544"/>
      <c r="T23" s="544"/>
      <c r="U23" s="544"/>
      <c r="V23" s="544"/>
      <c r="W23" s="544"/>
      <c r="X23" s="544"/>
      <c r="Y23" s="544"/>
      <c r="Z23" s="544"/>
    </row>
    <row r="24" spans="1:26" ht="13.5" customHeight="1">
      <c r="A24" s="547">
        <f t="shared" ref="A24:A54" si="1">A23+1</f>
        <v>2</v>
      </c>
      <c r="B24" s="16"/>
      <c r="C24" s="548">
        <f>Input_Actv_Loan!C19</f>
        <v>0</v>
      </c>
      <c r="D24" s="548">
        <f>Input_Actv_Loan!B19</f>
        <v>0</v>
      </c>
      <c r="E24" s="64">
        <f>Input_Actv_Loan!D19</f>
        <v>0</v>
      </c>
      <c r="F24" s="549">
        <f>Input_Actv_Loan!F19</f>
        <v>0</v>
      </c>
      <c r="G24" s="548">
        <f>Input_Actv_Loan!K19</f>
        <v>0</v>
      </c>
      <c r="H24" s="64"/>
      <c r="I24" s="548">
        <f>Input_Actv_Loan!E19</f>
        <v>0</v>
      </c>
      <c r="J24" s="16"/>
      <c r="K24" s="16"/>
      <c r="L24" s="16"/>
      <c r="M24" s="16"/>
      <c r="N24" s="544"/>
      <c r="O24" s="544"/>
      <c r="P24" s="544"/>
      <c r="Q24" s="544"/>
      <c r="R24" s="544"/>
      <c r="S24" s="544"/>
      <c r="T24" s="544"/>
      <c r="U24" s="544"/>
      <c r="V24" s="544"/>
      <c r="W24" s="544"/>
      <c r="X24" s="544"/>
      <c r="Y24" s="544"/>
      <c r="Z24" s="544"/>
    </row>
    <row r="25" spans="1:26" ht="13.5" customHeight="1">
      <c r="A25" s="547">
        <f t="shared" si="1"/>
        <v>3</v>
      </c>
      <c r="B25" s="16"/>
      <c r="C25" s="548">
        <f>Input_Actv_Loan!C20</f>
        <v>0</v>
      </c>
      <c r="D25" s="548">
        <f>Input_Actv_Loan!B20</f>
        <v>0</v>
      </c>
      <c r="E25" s="64">
        <f>Input_Actv_Loan!D20</f>
        <v>0</v>
      </c>
      <c r="F25" s="549">
        <f>Input_Actv_Loan!F20</f>
        <v>0</v>
      </c>
      <c r="G25" s="548">
        <f>Input_Actv_Loan!K20</f>
        <v>0</v>
      </c>
      <c r="H25" s="64"/>
      <c r="I25" s="548">
        <f>Input_Actv_Loan!E20</f>
        <v>0</v>
      </c>
      <c r="J25" s="16"/>
      <c r="K25" s="16"/>
      <c r="L25" s="16"/>
      <c r="M25" s="16"/>
      <c r="N25" s="544"/>
      <c r="O25" s="544"/>
      <c r="P25" s="544"/>
      <c r="Q25" s="544"/>
      <c r="R25" s="544"/>
      <c r="S25" s="544"/>
      <c r="T25" s="544"/>
      <c r="U25" s="544"/>
      <c r="V25" s="544"/>
      <c r="W25" s="544"/>
      <c r="X25" s="544"/>
      <c r="Y25" s="544"/>
      <c r="Z25" s="544"/>
    </row>
    <row r="26" spans="1:26" ht="13.5" customHeight="1">
      <c r="A26" s="547">
        <f t="shared" si="1"/>
        <v>4</v>
      </c>
      <c r="B26" s="16"/>
      <c r="C26" s="548">
        <f>Input_Actv_Loan!C21</f>
        <v>0</v>
      </c>
      <c r="D26" s="548">
        <f>Input_Actv_Loan!B21</f>
        <v>0</v>
      </c>
      <c r="E26" s="64">
        <f>Input_Actv_Loan!D21</f>
        <v>0</v>
      </c>
      <c r="F26" s="549">
        <f>Input_Actv_Loan!F21</f>
        <v>0</v>
      </c>
      <c r="G26" s="548">
        <f>Input_Actv_Loan!K21</f>
        <v>0</v>
      </c>
      <c r="H26" s="64"/>
      <c r="I26" s="548">
        <f>Input_Actv_Loan!E21</f>
        <v>0</v>
      </c>
      <c r="J26" s="16"/>
      <c r="K26" s="16"/>
      <c r="L26" s="16"/>
      <c r="M26" s="16"/>
      <c r="N26" s="544"/>
      <c r="O26" s="544"/>
      <c r="P26" s="544"/>
      <c r="Q26" s="544"/>
      <c r="R26" s="544"/>
      <c r="S26" s="544"/>
      <c r="T26" s="544"/>
      <c r="U26" s="544"/>
      <c r="V26" s="544"/>
      <c r="W26" s="544"/>
      <c r="X26" s="544"/>
      <c r="Y26" s="544"/>
      <c r="Z26" s="544"/>
    </row>
    <row r="27" spans="1:26" ht="13.5" customHeight="1">
      <c r="A27" s="547">
        <f t="shared" si="1"/>
        <v>5</v>
      </c>
      <c r="B27" s="16"/>
      <c r="C27" s="548">
        <f>Input_Actv_Loan!C22</f>
        <v>0</v>
      </c>
      <c r="D27" s="548">
        <f>Input_Actv_Loan!B22</f>
        <v>0</v>
      </c>
      <c r="E27" s="64">
        <f>Input_Actv_Loan!D22</f>
        <v>0</v>
      </c>
      <c r="F27" s="549">
        <f>Input_Actv_Loan!F22</f>
        <v>0</v>
      </c>
      <c r="G27" s="548">
        <f>Input_Actv_Loan!K22</f>
        <v>0</v>
      </c>
      <c r="H27" s="64"/>
      <c r="I27" s="548">
        <f>Input_Actv_Loan!E22</f>
        <v>0</v>
      </c>
      <c r="J27" s="16"/>
      <c r="K27" s="16"/>
      <c r="L27" s="16"/>
      <c r="M27" s="16"/>
      <c r="N27" s="544"/>
      <c r="O27" s="544"/>
      <c r="P27" s="544"/>
      <c r="Q27" s="544"/>
      <c r="R27" s="544"/>
      <c r="S27" s="544"/>
      <c r="T27" s="544"/>
      <c r="U27" s="544"/>
      <c r="V27" s="544"/>
      <c r="W27" s="544"/>
      <c r="X27" s="544"/>
      <c r="Y27" s="544"/>
      <c r="Z27" s="544"/>
    </row>
    <row r="28" spans="1:26" ht="13.5" customHeight="1">
      <c r="A28" s="547">
        <f t="shared" si="1"/>
        <v>6</v>
      </c>
      <c r="B28" s="16"/>
      <c r="C28" s="548">
        <f>Input_Actv_Loan!C23</f>
        <v>0</v>
      </c>
      <c r="D28" s="548">
        <f>Input_Actv_Loan!B23</f>
        <v>0</v>
      </c>
      <c r="E28" s="64">
        <f>Input_Actv_Loan!D23</f>
        <v>0</v>
      </c>
      <c r="F28" s="549">
        <f>Input_Actv_Loan!F23</f>
        <v>0</v>
      </c>
      <c r="G28" s="548">
        <f>Input_Actv_Loan!K23</f>
        <v>0</v>
      </c>
      <c r="H28" s="64"/>
      <c r="I28" s="548">
        <f>Input_Actv_Loan!E23</f>
        <v>0</v>
      </c>
      <c r="J28" s="16"/>
      <c r="K28" s="16"/>
      <c r="L28" s="16"/>
      <c r="M28" s="16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  <c r="Z28" s="544"/>
    </row>
    <row r="29" spans="1:26" ht="13.5" customHeight="1">
      <c r="A29" s="547">
        <f t="shared" si="1"/>
        <v>7</v>
      </c>
      <c r="B29" s="16"/>
      <c r="C29" s="548">
        <f>Input_Actv_Loan!C24</f>
        <v>0</v>
      </c>
      <c r="D29" s="548">
        <f>Input_Actv_Loan!B24</f>
        <v>0</v>
      </c>
      <c r="E29" s="64">
        <f>Input_Actv_Loan!D24</f>
        <v>0</v>
      </c>
      <c r="F29" s="549">
        <f>Input_Actv_Loan!F24</f>
        <v>0</v>
      </c>
      <c r="G29" s="548">
        <f>Input_Actv_Loan!K24</f>
        <v>0</v>
      </c>
      <c r="H29" s="64"/>
      <c r="I29" s="548">
        <f>Input_Actv_Loan!E24</f>
        <v>0</v>
      </c>
      <c r="J29" s="16"/>
      <c r="K29" s="16"/>
      <c r="L29" s="16"/>
      <c r="M29" s="16"/>
      <c r="N29" s="544"/>
      <c r="O29" s="544"/>
      <c r="P29" s="544"/>
      <c r="Q29" s="544"/>
      <c r="R29" s="544"/>
      <c r="S29" s="544"/>
      <c r="T29" s="544"/>
      <c r="U29" s="544"/>
      <c r="V29" s="544"/>
      <c r="W29" s="544"/>
      <c r="X29" s="544"/>
      <c r="Y29" s="544"/>
      <c r="Z29" s="544"/>
    </row>
    <row r="30" spans="1:26" ht="13.5" customHeight="1">
      <c r="A30" s="547">
        <f t="shared" si="1"/>
        <v>8</v>
      </c>
      <c r="B30" s="16"/>
      <c r="C30" s="548">
        <f>Input_Actv_Loan!C25</f>
        <v>0</v>
      </c>
      <c r="D30" s="548">
        <f>Input_Actv_Loan!B25</f>
        <v>0</v>
      </c>
      <c r="E30" s="64">
        <f>Input_Actv_Loan!D25</f>
        <v>0</v>
      </c>
      <c r="F30" s="549">
        <f>Input_Actv_Loan!F25</f>
        <v>0</v>
      </c>
      <c r="G30" s="548">
        <f>Input_Actv_Loan!K25</f>
        <v>0</v>
      </c>
      <c r="H30" s="64"/>
      <c r="I30" s="548">
        <f>Input_Actv_Loan!E25</f>
        <v>0</v>
      </c>
      <c r="J30" s="16"/>
      <c r="K30" s="16"/>
      <c r="L30" s="16"/>
      <c r="M30" s="16"/>
      <c r="N30" s="544"/>
      <c r="O30" s="544"/>
      <c r="P30" s="544"/>
      <c r="Q30" s="544"/>
      <c r="R30" s="544"/>
      <c r="S30" s="544"/>
      <c r="T30" s="544"/>
      <c r="U30" s="544"/>
      <c r="V30" s="544"/>
      <c r="W30" s="544"/>
      <c r="X30" s="544"/>
      <c r="Y30" s="544"/>
      <c r="Z30" s="544"/>
    </row>
    <row r="31" spans="1:26" ht="13.5" customHeight="1">
      <c r="A31" s="547">
        <f t="shared" si="1"/>
        <v>9</v>
      </c>
      <c r="B31" s="16"/>
      <c r="C31" s="548">
        <f>Input_Actv_Loan!C26</f>
        <v>0</v>
      </c>
      <c r="D31" s="548">
        <f>Input_Actv_Loan!B26</f>
        <v>0</v>
      </c>
      <c r="E31" s="64">
        <f>Input_Actv_Loan!D26</f>
        <v>0</v>
      </c>
      <c r="F31" s="549">
        <f>Input_Actv_Loan!F26</f>
        <v>0</v>
      </c>
      <c r="G31" s="548">
        <f>Input_Actv_Loan!K26</f>
        <v>0</v>
      </c>
      <c r="H31" s="64"/>
      <c r="I31" s="548">
        <f>Input_Actv_Loan!E26</f>
        <v>0</v>
      </c>
      <c r="J31" s="16"/>
      <c r="K31" s="16"/>
      <c r="L31" s="16"/>
      <c r="M31" s="16"/>
      <c r="N31" s="544"/>
      <c r="O31" s="544"/>
      <c r="P31" s="544"/>
      <c r="Q31" s="544"/>
      <c r="R31" s="544"/>
      <c r="S31" s="544"/>
      <c r="T31" s="544"/>
      <c r="U31" s="544"/>
      <c r="V31" s="544"/>
      <c r="W31" s="544"/>
      <c r="X31" s="544"/>
      <c r="Y31" s="544"/>
      <c r="Z31" s="544"/>
    </row>
    <row r="32" spans="1:26" ht="13.5" customHeight="1">
      <c r="A32" s="547">
        <f t="shared" si="1"/>
        <v>10</v>
      </c>
      <c r="B32" s="16"/>
      <c r="C32" s="548">
        <f>Input_Actv_Loan!C27</f>
        <v>0</v>
      </c>
      <c r="D32" s="548">
        <f>Input_Actv_Loan!B27</f>
        <v>0</v>
      </c>
      <c r="E32" s="64">
        <f>Input_Actv_Loan!D27</f>
        <v>0</v>
      </c>
      <c r="F32" s="549">
        <f>Input_Actv_Loan!F27</f>
        <v>0</v>
      </c>
      <c r="G32" s="548">
        <f>Input_Actv_Loan!K27</f>
        <v>0</v>
      </c>
      <c r="H32" s="64"/>
      <c r="I32" s="548">
        <f>Input_Actv_Loan!E27</f>
        <v>0</v>
      </c>
      <c r="J32" s="16"/>
      <c r="K32" s="16"/>
      <c r="L32" s="16"/>
      <c r="M32" s="16"/>
      <c r="N32" s="544"/>
      <c r="O32" s="544"/>
      <c r="P32" s="544"/>
      <c r="Q32" s="544"/>
      <c r="R32" s="544"/>
      <c r="S32" s="544"/>
      <c r="T32" s="544"/>
      <c r="U32" s="544"/>
      <c r="V32" s="544"/>
      <c r="W32" s="544"/>
      <c r="X32" s="544"/>
      <c r="Y32" s="544"/>
      <c r="Z32" s="544"/>
    </row>
    <row r="33" spans="1:26" ht="13.5" customHeight="1">
      <c r="A33" s="547">
        <f t="shared" si="1"/>
        <v>11</v>
      </c>
      <c r="B33" s="16"/>
      <c r="C33" s="548" t="e">
        <f>Input_Actv_Loan!#REF!</f>
        <v>#REF!</v>
      </c>
      <c r="D33" s="548" t="e">
        <f>Input_Actv_Loan!#REF!</f>
        <v>#REF!</v>
      </c>
      <c r="E33" s="64" t="e">
        <f>Input_Actv_Loan!#REF!</f>
        <v>#REF!</v>
      </c>
      <c r="F33" s="549" t="e">
        <f>Input_Actv_Loan!#REF!</f>
        <v>#REF!</v>
      </c>
      <c r="G33" s="548" t="e">
        <f>Input_Actv_Loan!#REF!</f>
        <v>#REF!</v>
      </c>
      <c r="H33" s="64"/>
      <c r="I33" s="548" t="e">
        <f>Input_Actv_Loan!#REF!</f>
        <v>#REF!</v>
      </c>
      <c r="J33" s="16"/>
      <c r="K33" s="16"/>
      <c r="L33" s="16"/>
      <c r="M33" s="16"/>
      <c r="N33" s="544"/>
      <c r="O33" s="544"/>
      <c r="P33" s="544"/>
      <c r="Q33" s="544"/>
      <c r="R33" s="544"/>
      <c r="S33" s="544"/>
      <c r="T33" s="544"/>
      <c r="U33" s="544"/>
      <c r="V33" s="544"/>
      <c r="W33" s="544"/>
      <c r="X33" s="544"/>
      <c r="Y33" s="544"/>
      <c r="Z33" s="544"/>
    </row>
    <row r="34" spans="1:26" ht="13.5" customHeight="1">
      <c r="A34" s="547">
        <f t="shared" si="1"/>
        <v>12</v>
      </c>
      <c r="B34" s="16"/>
      <c r="C34" s="548" t="e">
        <f>Input_Actv_Loan!#REF!</f>
        <v>#REF!</v>
      </c>
      <c r="D34" s="548" t="e">
        <f>Input_Actv_Loan!#REF!</f>
        <v>#REF!</v>
      </c>
      <c r="E34" s="64" t="e">
        <f>Input_Actv_Loan!#REF!</f>
        <v>#REF!</v>
      </c>
      <c r="F34" s="549" t="e">
        <f>Input_Actv_Loan!#REF!</f>
        <v>#REF!</v>
      </c>
      <c r="G34" s="548" t="e">
        <f>Input_Actv_Loan!#REF!</f>
        <v>#REF!</v>
      </c>
      <c r="H34" s="64"/>
      <c r="I34" s="548" t="e">
        <f>Input_Actv_Loan!#REF!</f>
        <v>#REF!</v>
      </c>
      <c r="J34" s="16"/>
      <c r="K34" s="16"/>
      <c r="L34" s="16"/>
      <c r="M34" s="16"/>
      <c r="N34" s="544"/>
      <c r="O34" s="544"/>
      <c r="P34" s="544"/>
      <c r="Q34" s="544"/>
      <c r="R34" s="544"/>
      <c r="S34" s="544"/>
      <c r="T34" s="544"/>
      <c r="U34" s="544"/>
      <c r="V34" s="544"/>
      <c r="W34" s="544"/>
      <c r="X34" s="544"/>
      <c r="Y34" s="544"/>
      <c r="Z34" s="544"/>
    </row>
    <row r="35" spans="1:26" ht="13.5" customHeight="1">
      <c r="A35" s="547">
        <f t="shared" si="1"/>
        <v>13</v>
      </c>
      <c r="B35" s="16"/>
      <c r="C35" s="548" t="e">
        <f>Input_Actv_Loan!#REF!</f>
        <v>#REF!</v>
      </c>
      <c r="D35" s="548" t="e">
        <f>Input_Actv_Loan!#REF!</f>
        <v>#REF!</v>
      </c>
      <c r="E35" s="64" t="e">
        <f>Input_Actv_Loan!#REF!</f>
        <v>#REF!</v>
      </c>
      <c r="F35" s="549" t="e">
        <f>Input_Actv_Loan!#REF!</f>
        <v>#REF!</v>
      </c>
      <c r="G35" s="548" t="e">
        <f>Input_Actv_Loan!#REF!</f>
        <v>#REF!</v>
      </c>
      <c r="H35" s="64"/>
      <c r="I35" s="548" t="e">
        <f>Input_Actv_Loan!#REF!</f>
        <v>#REF!</v>
      </c>
      <c r="J35" s="16"/>
      <c r="K35" s="16"/>
      <c r="L35" s="16"/>
      <c r="M35" s="16"/>
      <c r="N35" s="544"/>
      <c r="O35" s="544"/>
      <c r="P35" s="544"/>
      <c r="Q35" s="544"/>
      <c r="R35" s="544"/>
      <c r="S35" s="544"/>
      <c r="T35" s="544"/>
      <c r="U35" s="544"/>
      <c r="V35" s="544"/>
      <c r="W35" s="544"/>
      <c r="X35" s="544"/>
      <c r="Y35" s="544"/>
      <c r="Z35" s="544"/>
    </row>
    <row r="36" spans="1:26" ht="13.5" customHeight="1">
      <c r="A36" s="547">
        <f t="shared" si="1"/>
        <v>14</v>
      </c>
      <c r="B36" s="16"/>
      <c r="C36" s="548" t="e">
        <f>Input_Actv_Loan!#REF!</f>
        <v>#REF!</v>
      </c>
      <c r="D36" s="548" t="e">
        <f>Input_Actv_Loan!#REF!</f>
        <v>#REF!</v>
      </c>
      <c r="E36" s="64" t="e">
        <f>Input_Actv_Loan!#REF!</f>
        <v>#REF!</v>
      </c>
      <c r="F36" s="549" t="e">
        <f>Input_Actv_Loan!#REF!</f>
        <v>#REF!</v>
      </c>
      <c r="G36" s="548" t="e">
        <f>Input_Actv_Loan!#REF!</f>
        <v>#REF!</v>
      </c>
      <c r="H36" s="64"/>
      <c r="I36" s="548" t="e">
        <f>Input_Actv_Loan!#REF!</f>
        <v>#REF!</v>
      </c>
      <c r="J36" s="16"/>
      <c r="K36" s="16"/>
      <c r="L36" s="16"/>
      <c r="M36" s="16"/>
      <c r="N36" s="544"/>
      <c r="O36" s="544"/>
      <c r="P36" s="544"/>
      <c r="Q36" s="544"/>
      <c r="R36" s="544"/>
      <c r="S36" s="544"/>
      <c r="T36" s="544"/>
      <c r="U36" s="544"/>
      <c r="V36" s="544"/>
      <c r="W36" s="544"/>
      <c r="X36" s="544"/>
      <c r="Y36" s="544"/>
      <c r="Z36" s="544"/>
    </row>
    <row r="37" spans="1:26" ht="13.5" customHeight="1">
      <c r="A37" s="547">
        <f t="shared" si="1"/>
        <v>15</v>
      </c>
      <c r="B37" s="16"/>
      <c r="C37" s="548" t="e">
        <f>Input_Actv_Loan!#REF!</f>
        <v>#REF!</v>
      </c>
      <c r="D37" s="548" t="e">
        <f>Input_Actv_Loan!#REF!</f>
        <v>#REF!</v>
      </c>
      <c r="E37" s="64" t="e">
        <f>Input_Actv_Loan!#REF!</f>
        <v>#REF!</v>
      </c>
      <c r="F37" s="549" t="e">
        <f>Input_Actv_Loan!#REF!</f>
        <v>#REF!</v>
      </c>
      <c r="G37" s="548" t="e">
        <f>Input_Actv_Loan!#REF!</f>
        <v>#REF!</v>
      </c>
      <c r="H37" s="64"/>
      <c r="I37" s="548" t="e">
        <f>Input_Actv_Loan!#REF!</f>
        <v>#REF!</v>
      </c>
      <c r="J37" s="16"/>
      <c r="K37" s="16"/>
      <c r="L37" s="16"/>
      <c r="M37" s="16"/>
      <c r="N37" s="544"/>
      <c r="O37" s="544"/>
      <c r="P37" s="544"/>
      <c r="Q37" s="544"/>
      <c r="R37" s="544"/>
      <c r="S37" s="544"/>
      <c r="T37" s="544"/>
      <c r="U37" s="544"/>
      <c r="V37" s="544"/>
      <c r="W37" s="544"/>
      <c r="X37" s="544"/>
      <c r="Y37" s="544"/>
      <c r="Z37" s="544"/>
    </row>
    <row r="38" spans="1:26" ht="13.5" customHeight="1">
      <c r="A38" s="547">
        <f t="shared" si="1"/>
        <v>16</v>
      </c>
      <c r="B38" s="16"/>
      <c r="C38" s="548" t="e">
        <f>Input_Actv_Loan!#REF!</f>
        <v>#REF!</v>
      </c>
      <c r="D38" s="548" t="e">
        <f>Input_Actv_Loan!#REF!</f>
        <v>#REF!</v>
      </c>
      <c r="E38" s="64" t="e">
        <f>Input_Actv_Loan!#REF!</f>
        <v>#REF!</v>
      </c>
      <c r="F38" s="549" t="e">
        <f>Input_Actv_Loan!#REF!</f>
        <v>#REF!</v>
      </c>
      <c r="G38" s="548" t="e">
        <f>Input_Actv_Loan!#REF!</f>
        <v>#REF!</v>
      </c>
      <c r="H38" s="64"/>
      <c r="I38" s="548" t="e">
        <f>Input_Actv_Loan!#REF!</f>
        <v>#REF!</v>
      </c>
      <c r="J38" s="16"/>
      <c r="K38" s="16"/>
      <c r="L38" s="16"/>
      <c r="M38" s="16"/>
      <c r="N38" s="544"/>
      <c r="O38" s="544"/>
      <c r="P38" s="544"/>
      <c r="Q38" s="544"/>
      <c r="R38" s="544"/>
      <c r="S38" s="544"/>
      <c r="T38" s="544"/>
      <c r="U38" s="544"/>
      <c r="V38" s="544"/>
      <c r="W38" s="544"/>
      <c r="X38" s="544"/>
      <c r="Y38" s="544"/>
      <c r="Z38" s="544"/>
    </row>
    <row r="39" spans="1:26" ht="13.5" customHeight="1">
      <c r="A39" s="547">
        <f t="shared" si="1"/>
        <v>17</v>
      </c>
      <c r="B39" s="16"/>
      <c r="C39" s="548" t="e">
        <f>Input_Actv_Loan!#REF!</f>
        <v>#REF!</v>
      </c>
      <c r="D39" s="548" t="e">
        <f>Input_Actv_Loan!#REF!</f>
        <v>#REF!</v>
      </c>
      <c r="E39" s="64" t="e">
        <f>Input_Actv_Loan!#REF!</f>
        <v>#REF!</v>
      </c>
      <c r="F39" s="549" t="e">
        <f>Input_Actv_Loan!#REF!</f>
        <v>#REF!</v>
      </c>
      <c r="G39" s="548" t="e">
        <f>Input_Actv_Loan!#REF!</f>
        <v>#REF!</v>
      </c>
      <c r="H39" s="64"/>
      <c r="I39" s="548" t="e">
        <f>Input_Actv_Loan!#REF!</f>
        <v>#REF!</v>
      </c>
      <c r="J39" s="16"/>
      <c r="K39" s="16"/>
      <c r="L39" s="16"/>
      <c r="M39" s="16"/>
      <c r="N39" s="544"/>
      <c r="O39" s="544"/>
      <c r="P39" s="544"/>
      <c r="Q39" s="544"/>
      <c r="R39" s="544"/>
      <c r="S39" s="544"/>
      <c r="T39" s="544"/>
      <c r="U39" s="544"/>
      <c r="V39" s="544"/>
      <c r="W39" s="544"/>
      <c r="X39" s="544"/>
      <c r="Y39" s="544"/>
      <c r="Z39" s="544"/>
    </row>
    <row r="40" spans="1:26" ht="13.5" customHeight="1">
      <c r="A40" s="547">
        <f t="shared" si="1"/>
        <v>18</v>
      </c>
      <c r="B40" s="16"/>
      <c r="C40" s="548" t="e">
        <f>Input_Actv_Loan!#REF!</f>
        <v>#REF!</v>
      </c>
      <c r="D40" s="548" t="e">
        <f>Input_Actv_Loan!#REF!</f>
        <v>#REF!</v>
      </c>
      <c r="E40" s="64" t="e">
        <f>Input_Actv_Loan!#REF!</f>
        <v>#REF!</v>
      </c>
      <c r="F40" s="549" t="e">
        <f>Input_Actv_Loan!#REF!</f>
        <v>#REF!</v>
      </c>
      <c r="G40" s="548" t="e">
        <f>Input_Actv_Loan!#REF!</f>
        <v>#REF!</v>
      </c>
      <c r="H40" s="64"/>
      <c r="I40" s="548" t="e">
        <f>Input_Actv_Loan!#REF!</f>
        <v>#REF!</v>
      </c>
      <c r="J40" s="16"/>
      <c r="K40" s="16"/>
      <c r="L40" s="16"/>
      <c r="M40" s="16"/>
      <c r="N40" s="544"/>
      <c r="O40" s="544"/>
      <c r="P40" s="544"/>
      <c r="Q40" s="544"/>
      <c r="R40" s="544"/>
      <c r="S40" s="544"/>
      <c r="T40" s="544"/>
      <c r="U40" s="544"/>
      <c r="V40" s="544"/>
      <c r="W40" s="544"/>
      <c r="X40" s="544"/>
      <c r="Y40" s="544"/>
      <c r="Z40" s="544"/>
    </row>
    <row r="41" spans="1:26" ht="13.5" customHeight="1">
      <c r="A41" s="547">
        <f t="shared" si="1"/>
        <v>19</v>
      </c>
      <c r="B41" s="16"/>
      <c r="C41" s="548" t="e">
        <f>Input_Actv_Loan!#REF!</f>
        <v>#REF!</v>
      </c>
      <c r="D41" s="548" t="e">
        <f>Input_Actv_Loan!#REF!</f>
        <v>#REF!</v>
      </c>
      <c r="E41" s="64" t="e">
        <f>Input_Actv_Loan!#REF!</f>
        <v>#REF!</v>
      </c>
      <c r="F41" s="549" t="e">
        <f>Input_Actv_Loan!#REF!</f>
        <v>#REF!</v>
      </c>
      <c r="G41" s="548" t="e">
        <f>Input_Actv_Loan!#REF!</f>
        <v>#REF!</v>
      </c>
      <c r="H41" s="64"/>
      <c r="I41" s="548" t="e">
        <f>Input_Actv_Loan!#REF!</f>
        <v>#REF!</v>
      </c>
      <c r="J41" s="16"/>
      <c r="K41" s="16"/>
      <c r="L41" s="16"/>
      <c r="M41" s="16"/>
      <c r="N41" s="544"/>
      <c r="O41" s="544"/>
      <c r="P41" s="544"/>
      <c r="Q41" s="544"/>
      <c r="R41" s="544"/>
      <c r="S41" s="544"/>
      <c r="T41" s="544"/>
      <c r="U41" s="544"/>
      <c r="V41" s="544"/>
      <c r="W41" s="544"/>
      <c r="X41" s="544"/>
      <c r="Y41" s="544"/>
      <c r="Z41" s="544"/>
    </row>
    <row r="42" spans="1:26" ht="13.5" customHeight="1">
      <c r="A42" s="547">
        <f t="shared" si="1"/>
        <v>20</v>
      </c>
      <c r="B42" s="16"/>
      <c r="C42" s="548" t="e">
        <f>Input_Actv_Loan!#REF!</f>
        <v>#REF!</v>
      </c>
      <c r="D42" s="548" t="e">
        <f>Input_Actv_Loan!#REF!</f>
        <v>#REF!</v>
      </c>
      <c r="E42" s="64" t="e">
        <f>Input_Actv_Loan!#REF!</f>
        <v>#REF!</v>
      </c>
      <c r="F42" s="549" t="e">
        <f>Input_Actv_Loan!#REF!</f>
        <v>#REF!</v>
      </c>
      <c r="G42" s="548" t="e">
        <f>Input_Actv_Loan!#REF!</f>
        <v>#REF!</v>
      </c>
      <c r="H42" s="64"/>
      <c r="I42" s="548" t="e">
        <f>Input_Actv_Loan!#REF!</f>
        <v>#REF!</v>
      </c>
      <c r="J42" s="16"/>
      <c r="K42" s="16"/>
      <c r="L42" s="16"/>
      <c r="M42" s="16"/>
      <c r="N42" s="544"/>
      <c r="O42" s="544"/>
      <c r="P42" s="544"/>
      <c r="Q42" s="544"/>
      <c r="R42" s="544"/>
      <c r="S42" s="544"/>
      <c r="T42" s="544"/>
      <c r="U42" s="544"/>
      <c r="V42" s="544"/>
      <c r="W42" s="544"/>
      <c r="X42" s="544"/>
      <c r="Y42" s="544"/>
      <c r="Z42" s="544"/>
    </row>
    <row r="43" spans="1:26" ht="13.5" customHeight="1">
      <c r="A43" s="547">
        <f t="shared" si="1"/>
        <v>21</v>
      </c>
      <c r="B43" s="16"/>
      <c r="C43" s="548" t="e">
        <f>Input_Actv_Loan!#REF!</f>
        <v>#REF!</v>
      </c>
      <c r="D43" s="548" t="e">
        <f>Input_Actv_Loan!#REF!</f>
        <v>#REF!</v>
      </c>
      <c r="E43" s="64" t="e">
        <f>Input_Actv_Loan!#REF!</f>
        <v>#REF!</v>
      </c>
      <c r="F43" s="549" t="e">
        <f>Input_Actv_Loan!#REF!</f>
        <v>#REF!</v>
      </c>
      <c r="G43" s="548" t="e">
        <f>Input_Actv_Loan!#REF!</f>
        <v>#REF!</v>
      </c>
      <c r="H43" s="64"/>
      <c r="I43" s="548" t="e">
        <f>Input_Actv_Loan!#REF!</f>
        <v>#REF!</v>
      </c>
      <c r="J43" s="16"/>
      <c r="K43" s="16"/>
      <c r="L43" s="16"/>
      <c r="M43" s="16"/>
      <c r="N43" s="544"/>
      <c r="O43" s="544"/>
      <c r="P43" s="544"/>
      <c r="Q43" s="544"/>
      <c r="R43" s="544"/>
      <c r="S43" s="544"/>
      <c r="T43" s="544"/>
      <c r="U43" s="544"/>
      <c r="V43" s="544"/>
      <c r="W43" s="544"/>
      <c r="X43" s="544"/>
      <c r="Y43" s="544"/>
      <c r="Z43" s="544"/>
    </row>
    <row r="44" spans="1:26" ht="13.5" customHeight="1">
      <c r="A44" s="547">
        <f t="shared" si="1"/>
        <v>22</v>
      </c>
      <c r="B44" s="16"/>
      <c r="C44" s="548" t="e">
        <f>Input_Actv_Loan!#REF!</f>
        <v>#REF!</v>
      </c>
      <c r="D44" s="548" t="e">
        <f>Input_Actv_Loan!#REF!</f>
        <v>#REF!</v>
      </c>
      <c r="E44" s="64" t="e">
        <f>Input_Actv_Loan!#REF!</f>
        <v>#REF!</v>
      </c>
      <c r="F44" s="549" t="e">
        <f>Input_Actv_Loan!#REF!</f>
        <v>#REF!</v>
      </c>
      <c r="G44" s="548" t="e">
        <f>Input_Actv_Loan!#REF!</f>
        <v>#REF!</v>
      </c>
      <c r="H44" s="64"/>
      <c r="I44" s="548" t="e">
        <f>Input_Actv_Loan!#REF!</f>
        <v>#REF!</v>
      </c>
      <c r="J44" s="16"/>
      <c r="K44" s="16"/>
      <c r="L44" s="16"/>
      <c r="M44" s="16"/>
      <c r="N44" s="544"/>
      <c r="O44" s="544"/>
      <c r="P44" s="544"/>
      <c r="Q44" s="544"/>
      <c r="R44" s="544"/>
      <c r="S44" s="544"/>
      <c r="T44" s="544"/>
      <c r="U44" s="544"/>
      <c r="V44" s="544"/>
      <c r="W44" s="544"/>
      <c r="X44" s="544"/>
      <c r="Y44" s="544"/>
      <c r="Z44" s="544"/>
    </row>
    <row r="45" spans="1:26" ht="13.5" customHeight="1">
      <c r="A45" s="547">
        <f t="shared" si="1"/>
        <v>23</v>
      </c>
      <c r="B45" s="16"/>
      <c r="C45" s="548" t="e">
        <f>Input_Actv_Loan!#REF!</f>
        <v>#REF!</v>
      </c>
      <c r="D45" s="548" t="e">
        <f>Input_Actv_Loan!#REF!</f>
        <v>#REF!</v>
      </c>
      <c r="E45" s="64" t="e">
        <f>Input_Actv_Loan!#REF!</f>
        <v>#REF!</v>
      </c>
      <c r="F45" s="549" t="e">
        <f>Input_Actv_Loan!#REF!</f>
        <v>#REF!</v>
      </c>
      <c r="G45" s="548" t="e">
        <f>Input_Actv_Loan!#REF!</f>
        <v>#REF!</v>
      </c>
      <c r="H45" s="64"/>
      <c r="I45" s="548" t="e">
        <f>Input_Actv_Loan!#REF!</f>
        <v>#REF!</v>
      </c>
      <c r="J45" s="16"/>
      <c r="K45" s="16"/>
      <c r="L45" s="16"/>
      <c r="M45" s="16"/>
      <c r="N45" s="544"/>
      <c r="O45" s="544"/>
      <c r="P45" s="544"/>
      <c r="Q45" s="544"/>
      <c r="R45" s="544"/>
      <c r="S45" s="544"/>
      <c r="T45" s="544"/>
      <c r="U45" s="544"/>
      <c r="V45" s="544"/>
      <c r="W45" s="544"/>
      <c r="X45" s="544"/>
      <c r="Y45" s="544"/>
      <c r="Z45" s="544"/>
    </row>
    <row r="46" spans="1:26" ht="13.5" customHeight="1">
      <c r="A46" s="547">
        <f t="shared" si="1"/>
        <v>24</v>
      </c>
      <c r="B46" s="16"/>
      <c r="C46" s="548" t="e">
        <f>Input_Actv_Loan!#REF!</f>
        <v>#REF!</v>
      </c>
      <c r="D46" s="548" t="e">
        <f>Input_Actv_Loan!#REF!</f>
        <v>#REF!</v>
      </c>
      <c r="E46" s="64" t="e">
        <f>Input_Actv_Loan!#REF!</f>
        <v>#REF!</v>
      </c>
      <c r="F46" s="549" t="e">
        <f>Input_Actv_Loan!#REF!</f>
        <v>#REF!</v>
      </c>
      <c r="G46" s="548" t="e">
        <f>Input_Actv_Loan!#REF!</f>
        <v>#REF!</v>
      </c>
      <c r="H46" s="64"/>
      <c r="I46" s="548" t="e">
        <f>Input_Actv_Loan!#REF!</f>
        <v>#REF!</v>
      </c>
      <c r="J46" s="16"/>
      <c r="K46" s="16"/>
      <c r="L46" s="16"/>
      <c r="M46" s="16"/>
      <c r="N46" s="544"/>
      <c r="O46" s="544"/>
      <c r="P46" s="544"/>
      <c r="Q46" s="544"/>
      <c r="R46" s="544"/>
      <c r="S46" s="544"/>
      <c r="T46" s="544"/>
      <c r="U46" s="544"/>
      <c r="V46" s="544"/>
      <c r="W46" s="544"/>
      <c r="X46" s="544"/>
      <c r="Y46" s="544"/>
      <c r="Z46" s="544"/>
    </row>
    <row r="47" spans="1:26" ht="13.5" customHeight="1">
      <c r="A47" s="547">
        <f t="shared" si="1"/>
        <v>25</v>
      </c>
      <c r="B47" s="16"/>
      <c r="C47" s="548" t="e">
        <f>Input_Actv_Loan!#REF!</f>
        <v>#REF!</v>
      </c>
      <c r="D47" s="548" t="e">
        <f>Input_Actv_Loan!#REF!</f>
        <v>#REF!</v>
      </c>
      <c r="E47" s="64" t="e">
        <f>Input_Actv_Loan!#REF!</f>
        <v>#REF!</v>
      </c>
      <c r="F47" s="549" t="e">
        <f>Input_Actv_Loan!#REF!</f>
        <v>#REF!</v>
      </c>
      <c r="G47" s="548" t="e">
        <f>Input_Actv_Loan!#REF!</f>
        <v>#REF!</v>
      </c>
      <c r="H47" s="64"/>
      <c r="I47" s="548" t="e">
        <f>Input_Actv_Loan!#REF!</f>
        <v>#REF!</v>
      </c>
      <c r="J47" s="16"/>
      <c r="K47" s="16"/>
      <c r="L47" s="16"/>
      <c r="M47" s="16"/>
      <c r="N47" s="544"/>
      <c r="O47" s="544"/>
      <c r="P47" s="544"/>
      <c r="Q47" s="544"/>
      <c r="R47" s="544"/>
      <c r="S47" s="544"/>
      <c r="T47" s="544"/>
      <c r="U47" s="544"/>
      <c r="V47" s="544"/>
      <c r="W47" s="544"/>
      <c r="X47" s="544"/>
      <c r="Y47" s="544"/>
      <c r="Z47" s="544"/>
    </row>
    <row r="48" spans="1:26" ht="13.5" customHeight="1">
      <c r="A48" s="547">
        <f t="shared" si="1"/>
        <v>26</v>
      </c>
      <c r="B48" s="16"/>
      <c r="C48" s="548" t="e">
        <f>Input_Actv_Loan!#REF!</f>
        <v>#REF!</v>
      </c>
      <c r="D48" s="548" t="e">
        <f>Input_Actv_Loan!#REF!</f>
        <v>#REF!</v>
      </c>
      <c r="E48" s="64" t="e">
        <f>Input_Actv_Loan!#REF!</f>
        <v>#REF!</v>
      </c>
      <c r="F48" s="549" t="e">
        <f>Input_Actv_Loan!#REF!</f>
        <v>#REF!</v>
      </c>
      <c r="G48" s="548" t="e">
        <f>Input_Actv_Loan!#REF!</f>
        <v>#REF!</v>
      </c>
      <c r="H48" s="64"/>
      <c r="I48" s="548" t="e">
        <f>Input_Actv_Loan!#REF!</f>
        <v>#REF!</v>
      </c>
      <c r="J48" s="16"/>
      <c r="K48" s="16"/>
      <c r="L48" s="16"/>
      <c r="M48" s="16"/>
      <c r="N48" s="544"/>
      <c r="O48" s="544"/>
      <c r="P48" s="544"/>
      <c r="Q48" s="544"/>
      <c r="R48" s="544"/>
      <c r="S48" s="544"/>
      <c r="T48" s="544"/>
      <c r="U48" s="544"/>
      <c r="V48" s="544"/>
      <c r="W48" s="544"/>
      <c r="X48" s="544"/>
      <c r="Y48" s="544"/>
      <c r="Z48" s="544"/>
    </row>
    <row r="49" spans="1:26" ht="13.5" customHeight="1">
      <c r="A49" s="547">
        <f t="shared" si="1"/>
        <v>27</v>
      </c>
      <c r="B49" s="16"/>
      <c r="C49" s="548" t="e">
        <f>Input_Actv_Loan!#REF!</f>
        <v>#REF!</v>
      </c>
      <c r="D49" s="548" t="e">
        <f>Input_Actv_Loan!#REF!</f>
        <v>#REF!</v>
      </c>
      <c r="E49" s="64" t="e">
        <f>Input_Actv_Loan!#REF!</f>
        <v>#REF!</v>
      </c>
      <c r="F49" s="549" t="e">
        <f>Input_Actv_Loan!#REF!</f>
        <v>#REF!</v>
      </c>
      <c r="G49" s="548" t="e">
        <f>Input_Actv_Loan!#REF!</f>
        <v>#REF!</v>
      </c>
      <c r="H49" s="64"/>
      <c r="I49" s="548" t="e">
        <f>Input_Actv_Loan!#REF!</f>
        <v>#REF!</v>
      </c>
      <c r="J49" s="16"/>
      <c r="K49" s="16"/>
      <c r="L49" s="16"/>
      <c r="M49" s="16"/>
      <c r="N49" s="544"/>
      <c r="O49" s="544"/>
      <c r="P49" s="544"/>
      <c r="Q49" s="544"/>
      <c r="R49" s="544"/>
      <c r="S49" s="544"/>
      <c r="T49" s="544"/>
      <c r="U49" s="544"/>
      <c r="V49" s="544"/>
      <c r="W49" s="544"/>
      <c r="X49" s="544"/>
      <c r="Y49" s="544"/>
      <c r="Z49" s="544"/>
    </row>
    <row r="50" spans="1:26" ht="13.5" customHeight="1">
      <c r="A50" s="547">
        <f t="shared" si="1"/>
        <v>28</v>
      </c>
      <c r="B50" s="16"/>
      <c r="C50" s="548" t="e">
        <f t="shared" ref="C50:G50" si="2">#REF!</f>
        <v>#REF!</v>
      </c>
      <c r="D50" s="548" t="e">
        <f t="shared" si="2"/>
        <v>#REF!</v>
      </c>
      <c r="E50" s="64" t="e">
        <f t="shared" si="2"/>
        <v>#REF!</v>
      </c>
      <c r="F50" s="549" t="e">
        <f t="shared" si="2"/>
        <v>#REF!</v>
      </c>
      <c r="G50" s="548" t="e">
        <f t="shared" si="2"/>
        <v>#REF!</v>
      </c>
      <c r="H50" s="64"/>
      <c r="I50" s="548" t="e">
        <f>#REF!</f>
        <v>#REF!</v>
      </c>
      <c r="J50" s="16"/>
      <c r="K50" s="16"/>
      <c r="L50" s="16"/>
      <c r="M50" s="16"/>
      <c r="N50" s="544"/>
      <c r="O50" s="544"/>
      <c r="P50" s="544"/>
      <c r="Q50" s="544"/>
      <c r="R50" s="544"/>
      <c r="S50" s="544"/>
      <c r="T50" s="544"/>
      <c r="U50" s="544"/>
      <c r="V50" s="544"/>
      <c r="W50" s="544"/>
      <c r="X50" s="544"/>
      <c r="Y50" s="544"/>
      <c r="Z50" s="544"/>
    </row>
    <row r="51" spans="1:26" ht="13.5" customHeight="1">
      <c r="A51" s="547">
        <f t="shared" si="1"/>
        <v>29</v>
      </c>
      <c r="B51" s="16"/>
      <c r="C51" s="548" t="e">
        <f t="shared" ref="C51:I51" si="3">#REF!</f>
        <v>#REF!</v>
      </c>
      <c r="D51" s="548" t="e">
        <f t="shared" si="3"/>
        <v>#REF!</v>
      </c>
      <c r="E51" s="548" t="e">
        <f t="shared" si="3"/>
        <v>#REF!</v>
      </c>
      <c r="F51" s="548" t="e">
        <f t="shared" si="3"/>
        <v>#REF!</v>
      </c>
      <c r="G51" s="548" t="e">
        <f t="shared" si="3"/>
        <v>#REF!</v>
      </c>
      <c r="H51" s="548" t="e">
        <f t="shared" si="3"/>
        <v>#REF!</v>
      </c>
      <c r="I51" s="548" t="e">
        <f t="shared" si="3"/>
        <v>#REF!</v>
      </c>
      <c r="J51" s="16"/>
      <c r="K51" s="16"/>
      <c r="L51" s="16"/>
      <c r="M51" s="16"/>
      <c r="N51" s="544" t="s">
        <v>2567</v>
      </c>
      <c r="O51" s="544"/>
      <c r="P51" s="544"/>
      <c r="Q51" s="544"/>
      <c r="R51" s="544"/>
      <c r="S51" s="544"/>
      <c r="T51" s="544"/>
      <c r="U51" s="544"/>
      <c r="V51" s="544"/>
      <c r="W51" s="544"/>
      <c r="X51" s="544"/>
      <c r="Y51" s="544"/>
      <c r="Z51" s="544"/>
    </row>
    <row r="52" spans="1:26" ht="13.5" customHeight="1">
      <c r="A52" s="547">
        <f t="shared" si="1"/>
        <v>30</v>
      </c>
      <c r="B52" s="16"/>
      <c r="C52" s="548" t="e">
        <f t="shared" ref="C52:I52" si="4">#REF!</f>
        <v>#REF!</v>
      </c>
      <c r="D52" s="548" t="e">
        <f t="shared" si="4"/>
        <v>#REF!</v>
      </c>
      <c r="E52" s="548" t="e">
        <f t="shared" si="4"/>
        <v>#REF!</v>
      </c>
      <c r="F52" s="548" t="e">
        <f t="shared" si="4"/>
        <v>#REF!</v>
      </c>
      <c r="G52" s="548" t="e">
        <f t="shared" si="4"/>
        <v>#REF!</v>
      </c>
      <c r="H52" s="548" t="e">
        <f t="shared" si="4"/>
        <v>#REF!</v>
      </c>
      <c r="I52" s="548" t="e">
        <f t="shared" si="4"/>
        <v>#REF!</v>
      </c>
      <c r="J52" s="16"/>
      <c r="K52" s="16"/>
      <c r="L52" s="16"/>
      <c r="M52" s="16"/>
      <c r="N52" s="544" t="s">
        <v>2567</v>
      </c>
      <c r="O52" s="544"/>
      <c r="P52" s="544"/>
      <c r="Q52" s="544"/>
      <c r="R52" s="544"/>
      <c r="S52" s="544"/>
      <c r="T52" s="544"/>
      <c r="U52" s="544"/>
      <c r="V52" s="544"/>
      <c r="W52" s="544"/>
      <c r="X52" s="544"/>
      <c r="Y52" s="544"/>
      <c r="Z52" s="544"/>
    </row>
    <row r="53" spans="1:26" ht="13.5" customHeight="1">
      <c r="A53" s="547">
        <f t="shared" si="1"/>
        <v>31</v>
      </c>
      <c r="B53" s="16"/>
      <c r="C53" s="548" t="e">
        <f t="shared" ref="C53:I53" si="5">#REF!</f>
        <v>#REF!</v>
      </c>
      <c r="D53" s="548" t="e">
        <f t="shared" si="5"/>
        <v>#REF!</v>
      </c>
      <c r="E53" s="548" t="e">
        <f t="shared" si="5"/>
        <v>#REF!</v>
      </c>
      <c r="F53" s="548" t="e">
        <f t="shared" si="5"/>
        <v>#REF!</v>
      </c>
      <c r="G53" s="548" t="e">
        <f t="shared" si="5"/>
        <v>#REF!</v>
      </c>
      <c r="H53" s="548" t="e">
        <f t="shared" si="5"/>
        <v>#REF!</v>
      </c>
      <c r="I53" s="548" t="e">
        <f t="shared" si="5"/>
        <v>#REF!</v>
      </c>
      <c r="J53" s="16"/>
      <c r="K53" s="16"/>
      <c r="L53" s="16"/>
      <c r="M53" s="16"/>
      <c r="N53" s="544" t="s">
        <v>2567</v>
      </c>
      <c r="O53" s="544"/>
      <c r="P53" s="544"/>
      <c r="Q53" s="544"/>
      <c r="R53" s="544"/>
      <c r="S53" s="544"/>
      <c r="T53" s="544"/>
      <c r="U53" s="544"/>
      <c r="V53" s="544"/>
      <c r="W53" s="544"/>
      <c r="X53" s="544"/>
      <c r="Y53" s="544"/>
      <c r="Z53" s="544"/>
    </row>
    <row r="54" spans="1:26" ht="13.5" customHeight="1">
      <c r="A54" s="547">
        <f t="shared" si="1"/>
        <v>32</v>
      </c>
      <c r="B54" s="16"/>
      <c r="C54" s="548" t="e">
        <f t="shared" ref="C54:I54" si="6">#REF!</f>
        <v>#REF!</v>
      </c>
      <c r="D54" s="548" t="e">
        <f t="shared" si="6"/>
        <v>#REF!</v>
      </c>
      <c r="E54" s="548" t="e">
        <f t="shared" si="6"/>
        <v>#REF!</v>
      </c>
      <c r="F54" s="548" t="e">
        <f t="shared" si="6"/>
        <v>#REF!</v>
      </c>
      <c r="G54" s="548" t="e">
        <f t="shared" si="6"/>
        <v>#REF!</v>
      </c>
      <c r="H54" s="548" t="e">
        <f t="shared" si="6"/>
        <v>#REF!</v>
      </c>
      <c r="I54" s="548" t="e">
        <f t="shared" si="6"/>
        <v>#REF!</v>
      </c>
      <c r="J54" s="16"/>
      <c r="K54" s="16"/>
      <c r="L54" s="16"/>
      <c r="M54" s="16"/>
      <c r="N54" s="544" t="s">
        <v>2567</v>
      </c>
      <c r="O54" s="544"/>
      <c r="P54" s="544"/>
      <c r="Q54" s="544"/>
      <c r="R54" s="544"/>
      <c r="S54" s="544"/>
      <c r="T54" s="544"/>
      <c r="U54" s="544"/>
      <c r="V54" s="544"/>
      <c r="W54" s="544"/>
      <c r="X54" s="544"/>
      <c r="Y54" s="544"/>
      <c r="Z54" s="544"/>
    </row>
    <row r="55" spans="1:26" ht="13.5" hidden="1" customHeight="1">
      <c r="A55" s="547"/>
      <c r="B55" s="16"/>
      <c r="C55" s="548"/>
      <c r="D55" s="548"/>
      <c r="E55" s="548"/>
      <c r="F55" s="548"/>
      <c r="G55" s="548"/>
      <c r="H55" s="548"/>
      <c r="I55" s="548"/>
      <c r="J55" s="16"/>
      <c r="K55" s="16"/>
      <c r="L55" s="16"/>
      <c r="M55" s="16"/>
      <c r="N55" s="544"/>
      <c r="O55" s="544"/>
      <c r="P55" s="544"/>
      <c r="Q55" s="544"/>
      <c r="R55" s="544"/>
      <c r="S55" s="544"/>
      <c r="T55" s="544"/>
      <c r="U55" s="544"/>
      <c r="V55" s="544"/>
      <c r="W55" s="544"/>
      <c r="X55" s="544"/>
      <c r="Y55" s="544"/>
      <c r="Z55" s="544"/>
    </row>
    <row r="56" spans="1:26" ht="13.5" hidden="1" customHeight="1">
      <c r="A56" s="547"/>
      <c r="B56" s="16"/>
      <c r="C56" s="548"/>
      <c r="D56" s="548"/>
      <c r="E56" s="548"/>
      <c r="F56" s="548"/>
      <c r="G56" s="548"/>
      <c r="H56" s="548"/>
      <c r="I56" s="548"/>
      <c r="J56" s="16"/>
      <c r="K56" s="16"/>
      <c r="L56" s="16"/>
      <c r="M56" s="16"/>
      <c r="N56" s="544"/>
      <c r="O56" s="544"/>
      <c r="P56" s="544"/>
      <c r="Q56" s="544"/>
      <c r="R56" s="544"/>
      <c r="S56" s="544"/>
      <c r="T56" s="544"/>
      <c r="U56" s="544"/>
      <c r="V56" s="544"/>
      <c r="W56" s="544"/>
      <c r="X56" s="544"/>
      <c r="Y56" s="544"/>
      <c r="Z56" s="544"/>
    </row>
    <row r="57" spans="1:26" ht="13.5" hidden="1" customHeight="1">
      <c r="A57" s="547"/>
      <c r="B57" s="16"/>
      <c r="C57" s="548"/>
      <c r="D57" s="548"/>
      <c r="E57" s="548"/>
      <c r="F57" s="548"/>
      <c r="G57" s="548"/>
      <c r="H57" s="548"/>
      <c r="I57" s="548"/>
      <c r="J57" s="16"/>
      <c r="K57" s="16"/>
      <c r="L57" s="16"/>
      <c r="M57" s="16"/>
      <c r="N57" s="544"/>
      <c r="O57" s="544"/>
      <c r="P57" s="544"/>
      <c r="Q57" s="544"/>
      <c r="R57" s="544"/>
      <c r="S57" s="544"/>
      <c r="T57" s="544"/>
      <c r="U57" s="544"/>
      <c r="V57" s="544"/>
      <c r="W57" s="544"/>
      <c r="X57" s="544"/>
      <c r="Y57" s="544"/>
      <c r="Z57" s="544"/>
    </row>
    <row r="58" spans="1:26" ht="13.5" hidden="1" customHeight="1">
      <c r="A58" s="547"/>
      <c r="B58" s="16"/>
      <c r="C58" s="548"/>
      <c r="D58" s="548"/>
      <c r="E58" s="548"/>
      <c r="F58" s="548"/>
      <c r="G58" s="548"/>
      <c r="H58" s="548"/>
      <c r="I58" s="548"/>
      <c r="J58" s="16"/>
      <c r="K58" s="16"/>
      <c r="L58" s="16"/>
      <c r="M58" s="16"/>
      <c r="N58" s="544"/>
      <c r="O58" s="544"/>
      <c r="P58" s="544"/>
      <c r="Q58" s="544"/>
      <c r="R58" s="544"/>
      <c r="S58" s="544"/>
      <c r="T58" s="544"/>
      <c r="U58" s="544"/>
      <c r="V58" s="544"/>
      <c r="W58" s="544"/>
      <c r="X58" s="544"/>
      <c r="Y58" s="544"/>
      <c r="Z58" s="544"/>
    </row>
    <row r="59" spans="1:26" ht="13.5" hidden="1" customHeight="1">
      <c r="A59" s="547"/>
      <c r="B59" s="16"/>
      <c r="C59" s="548"/>
      <c r="D59" s="548"/>
      <c r="E59" s="548"/>
      <c r="F59" s="548"/>
      <c r="G59" s="548"/>
      <c r="H59" s="548"/>
      <c r="I59" s="548"/>
      <c r="J59" s="16"/>
      <c r="K59" s="16"/>
      <c r="L59" s="16"/>
      <c r="M59" s="16"/>
      <c r="N59" s="544"/>
      <c r="O59" s="544"/>
      <c r="P59" s="544"/>
      <c r="Q59" s="544"/>
      <c r="R59" s="544"/>
      <c r="S59" s="544"/>
      <c r="T59" s="544"/>
      <c r="U59" s="544"/>
      <c r="V59" s="544"/>
      <c r="W59" s="544"/>
      <c r="X59" s="544"/>
      <c r="Y59" s="544"/>
      <c r="Z59" s="544"/>
    </row>
    <row r="60" spans="1:26" ht="13.5" hidden="1" customHeight="1">
      <c r="A60" s="547"/>
      <c r="B60" s="16"/>
      <c r="C60" s="548"/>
      <c r="D60" s="548"/>
      <c r="E60" s="548"/>
      <c r="F60" s="548"/>
      <c r="G60" s="548"/>
      <c r="H60" s="548"/>
      <c r="I60" s="548"/>
      <c r="J60" s="16"/>
      <c r="K60" s="16"/>
      <c r="L60" s="16"/>
      <c r="M60" s="16"/>
      <c r="N60" s="544"/>
      <c r="O60" s="544"/>
      <c r="P60" s="544"/>
      <c r="Q60" s="544"/>
      <c r="R60" s="544"/>
      <c r="S60" s="544"/>
      <c r="T60" s="544"/>
      <c r="U60" s="544"/>
      <c r="V60" s="544"/>
      <c r="W60" s="544"/>
      <c r="X60" s="544"/>
      <c r="Y60" s="544"/>
      <c r="Z60" s="544"/>
    </row>
    <row r="61" spans="1:26" ht="13.5" hidden="1" customHeight="1">
      <c r="A61" s="547"/>
      <c r="B61" s="16"/>
      <c r="C61" s="548"/>
      <c r="D61" s="548"/>
      <c r="E61" s="548"/>
      <c r="F61" s="548"/>
      <c r="G61" s="548"/>
      <c r="H61" s="548"/>
      <c r="I61" s="548"/>
      <c r="J61" s="16"/>
      <c r="K61" s="16"/>
      <c r="L61" s="16"/>
      <c r="M61" s="16"/>
      <c r="N61" s="544"/>
      <c r="O61" s="544"/>
      <c r="P61" s="544"/>
      <c r="Q61" s="544"/>
      <c r="R61" s="544"/>
      <c r="S61" s="544"/>
      <c r="T61" s="544"/>
      <c r="U61" s="544"/>
      <c r="V61" s="544"/>
      <c r="W61" s="544"/>
      <c r="X61" s="544"/>
      <c r="Y61" s="544"/>
      <c r="Z61" s="544"/>
    </row>
    <row r="62" spans="1:26" ht="13.5" hidden="1" customHeight="1">
      <c r="A62" s="547"/>
      <c r="B62" s="16"/>
      <c r="C62" s="548"/>
      <c r="D62" s="548"/>
      <c r="E62" s="548"/>
      <c r="F62" s="548"/>
      <c r="G62" s="548"/>
      <c r="H62" s="548"/>
      <c r="I62" s="548"/>
      <c r="J62" s="16"/>
      <c r="K62" s="16"/>
      <c r="L62" s="16"/>
      <c r="M62" s="16"/>
      <c r="N62" s="544"/>
      <c r="O62" s="544"/>
      <c r="P62" s="544"/>
      <c r="Q62" s="544"/>
      <c r="R62" s="544"/>
      <c r="S62" s="544"/>
      <c r="T62" s="544"/>
      <c r="U62" s="544"/>
      <c r="V62" s="544"/>
      <c r="W62" s="544"/>
      <c r="X62" s="544"/>
      <c r="Y62" s="544"/>
      <c r="Z62" s="544"/>
    </row>
    <row r="63" spans="1:26" ht="13.5" hidden="1" customHeight="1">
      <c r="A63" s="547"/>
      <c r="B63" s="16"/>
      <c r="C63" s="548"/>
      <c r="D63" s="548"/>
      <c r="E63" s="548"/>
      <c r="F63" s="548"/>
      <c r="G63" s="548"/>
      <c r="H63" s="548"/>
      <c r="I63" s="548"/>
      <c r="J63" s="16"/>
      <c r="K63" s="16"/>
      <c r="L63" s="16"/>
      <c r="M63" s="16"/>
      <c r="N63" s="544"/>
      <c r="O63" s="544"/>
      <c r="P63" s="544"/>
      <c r="Q63" s="544"/>
      <c r="R63" s="544"/>
      <c r="S63" s="544"/>
      <c r="T63" s="544"/>
      <c r="U63" s="544"/>
      <c r="V63" s="544"/>
      <c r="W63" s="544"/>
      <c r="X63" s="544"/>
      <c r="Y63" s="544"/>
      <c r="Z63" s="544"/>
    </row>
    <row r="64" spans="1:26" ht="13.5" hidden="1" customHeight="1">
      <c r="A64" s="547"/>
      <c r="B64" s="16"/>
      <c r="C64" s="548"/>
      <c r="D64" s="548"/>
      <c r="E64" s="548"/>
      <c r="F64" s="548"/>
      <c r="G64" s="548"/>
      <c r="H64" s="548"/>
      <c r="I64" s="548"/>
      <c r="J64" s="16"/>
      <c r="K64" s="16"/>
      <c r="L64" s="16"/>
      <c r="M64" s="16"/>
      <c r="N64" s="544"/>
      <c r="O64" s="544"/>
      <c r="P64" s="544"/>
      <c r="Q64" s="544"/>
      <c r="R64" s="544"/>
      <c r="S64" s="544"/>
      <c r="T64" s="544"/>
      <c r="U64" s="544"/>
      <c r="V64" s="544"/>
      <c r="W64" s="544"/>
      <c r="X64" s="544"/>
      <c r="Y64" s="544"/>
      <c r="Z64" s="544"/>
    </row>
    <row r="65" spans="1:26" ht="13.5" hidden="1" customHeight="1">
      <c r="A65" s="547"/>
      <c r="B65" s="16"/>
      <c r="C65" s="548"/>
      <c r="D65" s="548"/>
      <c r="E65" s="548"/>
      <c r="F65" s="548"/>
      <c r="G65" s="548"/>
      <c r="H65" s="548"/>
      <c r="I65" s="548"/>
      <c r="J65" s="16"/>
      <c r="K65" s="16"/>
      <c r="L65" s="16"/>
      <c r="M65" s="16"/>
      <c r="N65" s="544"/>
      <c r="O65" s="544"/>
      <c r="P65" s="544"/>
      <c r="Q65" s="544"/>
      <c r="R65" s="544"/>
      <c r="S65" s="544"/>
      <c r="T65" s="544"/>
      <c r="U65" s="544"/>
      <c r="V65" s="544"/>
      <c r="W65" s="544"/>
      <c r="X65" s="544"/>
      <c r="Y65" s="544"/>
      <c r="Z65" s="544"/>
    </row>
    <row r="66" spans="1:26" ht="13.5" hidden="1" customHeight="1">
      <c r="A66" s="547"/>
      <c r="B66" s="16"/>
      <c r="C66" s="548"/>
      <c r="D66" s="548"/>
      <c r="E66" s="548"/>
      <c r="F66" s="548"/>
      <c r="G66" s="548"/>
      <c r="H66" s="548"/>
      <c r="I66" s="548"/>
      <c r="J66" s="16"/>
      <c r="K66" s="16"/>
      <c r="L66" s="16"/>
      <c r="M66" s="16"/>
      <c r="N66" s="544"/>
      <c r="O66" s="544"/>
      <c r="P66" s="544"/>
      <c r="Q66" s="544"/>
      <c r="R66" s="544"/>
      <c r="S66" s="544"/>
      <c r="T66" s="544"/>
      <c r="U66" s="544"/>
      <c r="V66" s="544"/>
      <c r="W66" s="544"/>
      <c r="X66" s="544"/>
      <c r="Y66" s="544"/>
      <c r="Z66" s="544"/>
    </row>
    <row r="67" spans="1:26" ht="13.5" hidden="1" customHeight="1">
      <c r="A67" s="547"/>
      <c r="B67" s="16"/>
      <c r="C67" s="548"/>
      <c r="D67" s="548"/>
      <c r="E67" s="548"/>
      <c r="F67" s="548"/>
      <c r="G67" s="548"/>
      <c r="H67" s="548"/>
      <c r="I67" s="548"/>
      <c r="J67" s="16"/>
      <c r="K67" s="16"/>
      <c r="L67" s="16"/>
      <c r="M67" s="16"/>
      <c r="N67" s="544"/>
      <c r="O67" s="544"/>
      <c r="P67" s="544"/>
      <c r="Q67" s="544"/>
      <c r="R67" s="544"/>
      <c r="S67" s="544"/>
      <c r="T67" s="544"/>
      <c r="U67" s="544"/>
      <c r="V67" s="544"/>
      <c r="W67" s="544"/>
      <c r="X67" s="544"/>
      <c r="Y67" s="544"/>
      <c r="Z67" s="544"/>
    </row>
    <row r="68" spans="1:26" ht="13.5" hidden="1" customHeight="1">
      <c r="A68" s="547"/>
      <c r="B68" s="16"/>
      <c r="C68" s="548"/>
      <c r="D68" s="548"/>
      <c r="E68" s="548"/>
      <c r="F68" s="548"/>
      <c r="G68" s="548"/>
      <c r="H68" s="548"/>
      <c r="I68" s="548"/>
      <c r="J68" s="16"/>
      <c r="K68" s="16"/>
      <c r="L68" s="16"/>
      <c r="M68" s="16"/>
      <c r="N68" s="544"/>
      <c r="O68" s="544"/>
      <c r="P68" s="544"/>
      <c r="Q68" s="544"/>
      <c r="R68" s="544"/>
      <c r="S68" s="544"/>
      <c r="T68" s="544"/>
      <c r="U68" s="544"/>
      <c r="V68" s="544"/>
      <c r="W68" s="544"/>
      <c r="X68" s="544"/>
      <c r="Y68" s="544"/>
      <c r="Z68" s="544"/>
    </row>
    <row r="69" spans="1:26" ht="13.5" hidden="1" customHeight="1">
      <c r="A69" s="547"/>
      <c r="B69" s="16"/>
      <c r="C69" s="548"/>
      <c r="D69" s="548"/>
      <c r="E69" s="548"/>
      <c r="F69" s="548"/>
      <c r="G69" s="548"/>
      <c r="H69" s="548"/>
      <c r="I69" s="548"/>
      <c r="J69" s="16"/>
      <c r="K69" s="16"/>
      <c r="L69" s="16"/>
      <c r="M69" s="16"/>
      <c r="N69" s="544"/>
      <c r="O69" s="544"/>
      <c r="P69" s="544"/>
      <c r="Q69" s="544"/>
      <c r="R69" s="544"/>
      <c r="S69" s="544"/>
      <c r="T69" s="544"/>
      <c r="U69" s="544"/>
      <c r="V69" s="544"/>
      <c r="W69" s="544"/>
      <c r="X69" s="544"/>
      <c r="Y69" s="544"/>
      <c r="Z69" s="544"/>
    </row>
    <row r="70" spans="1:26" ht="13.5" hidden="1" customHeight="1">
      <c r="A70" s="547"/>
      <c r="B70" s="16"/>
      <c r="C70" s="548"/>
      <c r="D70" s="548"/>
      <c r="E70" s="548"/>
      <c r="F70" s="548"/>
      <c r="G70" s="548"/>
      <c r="H70" s="548"/>
      <c r="I70" s="548"/>
      <c r="J70" s="16"/>
      <c r="K70" s="16"/>
      <c r="L70" s="16"/>
      <c r="M70" s="16"/>
      <c r="N70" s="544"/>
      <c r="O70" s="544"/>
      <c r="P70" s="544"/>
      <c r="Q70" s="544"/>
      <c r="R70" s="544"/>
      <c r="S70" s="544"/>
      <c r="T70" s="544"/>
      <c r="U70" s="544"/>
      <c r="V70" s="544"/>
      <c r="W70" s="544"/>
      <c r="X70" s="544"/>
      <c r="Y70" s="544"/>
      <c r="Z70" s="544"/>
    </row>
    <row r="71" spans="1:26" ht="13.5" hidden="1" customHeight="1">
      <c r="A71" s="547"/>
      <c r="B71" s="16"/>
      <c r="C71" s="548"/>
      <c r="D71" s="548"/>
      <c r="E71" s="548"/>
      <c r="F71" s="548"/>
      <c r="G71" s="548"/>
      <c r="H71" s="548"/>
      <c r="I71" s="548"/>
      <c r="J71" s="16"/>
      <c r="K71" s="16"/>
      <c r="L71" s="16"/>
      <c r="M71" s="16"/>
      <c r="N71" s="544"/>
      <c r="O71" s="544"/>
      <c r="P71" s="544"/>
      <c r="Q71" s="544"/>
      <c r="R71" s="544"/>
      <c r="S71" s="544"/>
      <c r="T71" s="544"/>
      <c r="U71" s="544"/>
      <c r="V71" s="544"/>
      <c r="W71" s="544"/>
      <c r="X71" s="544"/>
      <c r="Y71" s="544"/>
      <c r="Z71" s="544"/>
    </row>
    <row r="72" spans="1:26" ht="13.5" hidden="1" customHeight="1">
      <c r="A72" s="547"/>
      <c r="B72" s="16"/>
      <c r="C72" s="548"/>
      <c r="D72" s="548"/>
      <c r="E72" s="548"/>
      <c r="F72" s="548"/>
      <c r="G72" s="548"/>
      <c r="H72" s="548"/>
      <c r="I72" s="548"/>
      <c r="J72" s="16"/>
      <c r="K72" s="16"/>
      <c r="L72" s="16"/>
      <c r="M72" s="16"/>
      <c r="N72" s="544"/>
      <c r="O72" s="544"/>
      <c r="P72" s="544"/>
      <c r="Q72" s="544"/>
      <c r="R72" s="544"/>
      <c r="S72" s="544"/>
      <c r="T72" s="544"/>
      <c r="U72" s="544"/>
      <c r="V72" s="544"/>
      <c r="W72" s="544"/>
      <c r="X72" s="544"/>
      <c r="Y72" s="544"/>
      <c r="Z72" s="544"/>
    </row>
    <row r="73" spans="1:26" ht="13.5" hidden="1" customHeight="1">
      <c r="A73" s="547"/>
      <c r="B73" s="16"/>
      <c r="C73" s="548"/>
      <c r="D73" s="548"/>
      <c r="E73" s="548"/>
      <c r="F73" s="548"/>
      <c r="G73" s="548"/>
      <c r="H73" s="548"/>
      <c r="I73" s="548"/>
      <c r="J73" s="16"/>
      <c r="K73" s="16"/>
      <c r="L73" s="16"/>
      <c r="M73" s="16"/>
      <c r="N73" s="544"/>
      <c r="O73" s="544"/>
      <c r="P73" s="544"/>
      <c r="Q73" s="544"/>
      <c r="R73" s="544"/>
      <c r="S73" s="544"/>
      <c r="T73" s="544"/>
      <c r="U73" s="544"/>
      <c r="V73" s="544"/>
      <c r="W73" s="544"/>
      <c r="X73" s="544"/>
      <c r="Y73" s="544"/>
      <c r="Z73" s="544"/>
    </row>
    <row r="74" spans="1:26" ht="13.5" hidden="1" customHeight="1">
      <c r="A74" s="547"/>
      <c r="B74" s="16"/>
      <c r="C74" s="548"/>
      <c r="D74" s="548"/>
      <c r="E74" s="548"/>
      <c r="F74" s="548"/>
      <c r="G74" s="548"/>
      <c r="H74" s="548"/>
      <c r="I74" s="548"/>
      <c r="J74" s="16"/>
      <c r="K74" s="16"/>
      <c r="L74" s="16"/>
      <c r="M74" s="16"/>
      <c r="N74" s="544"/>
      <c r="O74" s="544"/>
      <c r="P74" s="544"/>
      <c r="Q74" s="544"/>
      <c r="R74" s="544"/>
      <c r="S74" s="544"/>
      <c r="T74" s="544"/>
      <c r="U74" s="544"/>
      <c r="V74" s="544"/>
      <c r="W74" s="544"/>
      <c r="X74" s="544"/>
      <c r="Y74" s="544"/>
      <c r="Z74" s="544"/>
    </row>
    <row r="75" spans="1:26" ht="13.5" hidden="1" customHeight="1">
      <c r="A75" s="547"/>
      <c r="B75" s="16"/>
      <c r="C75" s="548"/>
      <c r="D75" s="548"/>
      <c r="E75" s="548"/>
      <c r="F75" s="548"/>
      <c r="G75" s="548"/>
      <c r="H75" s="548"/>
      <c r="I75" s="548"/>
      <c r="J75" s="16"/>
      <c r="K75" s="16"/>
      <c r="L75" s="16"/>
      <c r="M75" s="16"/>
      <c r="N75" s="544"/>
      <c r="O75" s="544"/>
      <c r="P75" s="544"/>
      <c r="Q75" s="544"/>
      <c r="R75" s="544"/>
      <c r="S75" s="544"/>
      <c r="T75" s="544"/>
      <c r="U75" s="544"/>
      <c r="V75" s="544"/>
      <c r="W75" s="544"/>
      <c r="X75" s="544"/>
      <c r="Y75" s="544"/>
      <c r="Z75" s="544"/>
    </row>
    <row r="76" spans="1:26" ht="13.5" hidden="1" customHeight="1">
      <c r="A76" s="547"/>
      <c r="B76" s="16"/>
      <c r="C76" s="548"/>
      <c r="D76" s="548"/>
      <c r="E76" s="548"/>
      <c r="F76" s="548"/>
      <c r="G76" s="548"/>
      <c r="H76" s="548"/>
      <c r="I76" s="548"/>
      <c r="J76" s="16"/>
      <c r="K76" s="16"/>
      <c r="L76" s="16"/>
      <c r="M76" s="16"/>
      <c r="N76" s="544"/>
      <c r="O76" s="544"/>
      <c r="P76" s="544"/>
      <c r="Q76" s="544"/>
      <c r="R76" s="544"/>
      <c r="S76" s="544"/>
      <c r="T76" s="544"/>
      <c r="U76" s="544"/>
      <c r="V76" s="544"/>
      <c r="W76" s="544"/>
      <c r="X76" s="544"/>
      <c r="Y76" s="544"/>
      <c r="Z76" s="544"/>
    </row>
    <row r="77" spans="1:26" ht="13.5" hidden="1" customHeight="1">
      <c r="A77" s="547"/>
      <c r="B77" s="16"/>
      <c r="C77" s="548"/>
      <c r="D77" s="548"/>
      <c r="E77" s="548"/>
      <c r="F77" s="548"/>
      <c r="G77" s="548"/>
      <c r="H77" s="548"/>
      <c r="I77" s="548"/>
      <c r="J77" s="16"/>
      <c r="K77" s="16"/>
      <c r="L77" s="16"/>
      <c r="M77" s="16"/>
      <c r="N77" s="544"/>
      <c r="O77" s="544"/>
      <c r="P77" s="544"/>
      <c r="Q77" s="544"/>
      <c r="R77" s="544"/>
      <c r="S77" s="544"/>
      <c r="T77" s="544"/>
      <c r="U77" s="544"/>
      <c r="V77" s="544"/>
      <c r="W77" s="544"/>
      <c r="X77" s="544"/>
      <c r="Y77" s="544"/>
      <c r="Z77" s="544"/>
    </row>
    <row r="78" spans="1:26" ht="13.5" hidden="1" customHeight="1">
      <c r="A78" s="547"/>
      <c r="B78" s="16"/>
      <c r="C78" s="548"/>
      <c r="D78" s="548"/>
      <c r="E78" s="548"/>
      <c r="F78" s="548"/>
      <c r="G78" s="548"/>
      <c r="H78" s="548"/>
      <c r="I78" s="548"/>
      <c r="J78" s="16"/>
      <c r="K78" s="16"/>
      <c r="L78" s="16"/>
      <c r="M78" s="16"/>
      <c r="N78" s="544"/>
      <c r="O78" s="544"/>
      <c r="P78" s="544"/>
      <c r="Q78" s="544"/>
      <c r="R78" s="544"/>
      <c r="S78" s="544"/>
      <c r="T78" s="544"/>
      <c r="U78" s="544"/>
      <c r="V78" s="544"/>
      <c r="W78" s="544"/>
      <c r="X78" s="544"/>
      <c r="Y78" s="544"/>
      <c r="Z78" s="544"/>
    </row>
    <row r="79" spans="1:26" ht="13.5" hidden="1" customHeight="1">
      <c r="A79" s="547"/>
      <c r="B79" s="16"/>
      <c r="C79" s="548"/>
      <c r="D79" s="548"/>
      <c r="E79" s="548"/>
      <c r="F79" s="548"/>
      <c r="G79" s="548"/>
      <c r="H79" s="548"/>
      <c r="I79" s="548"/>
      <c r="J79" s="16"/>
      <c r="K79" s="16"/>
      <c r="L79" s="16"/>
      <c r="M79" s="16"/>
      <c r="N79" s="544"/>
      <c r="O79" s="544"/>
      <c r="P79" s="544"/>
      <c r="Q79" s="544"/>
      <c r="R79" s="544"/>
      <c r="S79" s="544"/>
      <c r="T79" s="544"/>
      <c r="U79" s="544"/>
      <c r="V79" s="544"/>
      <c r="W79" s="544"/>
      <c r="X79" s="544"/>
      <c r="Y79" s="544"/>
      <c r="Z79" s="544"/>
    </row>
    <row r="80" spans="1:26" ht="13.5" hidden="1" customHeight="1">
      <c r="A80" s="547"/>
      <c r="B80" s="16"/>
      <c r="C80" s="548"/>
      <c r="D80" s="548"/>
      <c r="E80" s="548"/>
      <c r="F80" s="548"/>
      <c r="G80" s="548"/>
      <c r="H80" s="548"/>
      <c r="I80" s="548"/>
      <c r="J80" s="16"/>
      <c r="K80" s="16"/>
      <c r="L80" s="16"/>
      <c r="M80" s="16"/>
      <c r="N80" s="544"/>
      <c r="O80" s="544"/>
      <c r="P80" s="544"/>
      <c r="Q80" s="544"/>
      <c r="R80" s="544"/>
      <c r="S80" s="544"/>
      <c r="T80" s="544"/>
      <c r="U80" s="544"/>
      <c r="V80" s="544"/>
      <c r="W80" s="544"/>
      <c r="X80" s="544"/>
      <c r="Y80" s="544"/>
      <c r="Z80" s="544"/>
    </row>
    <row r="81" spans="1:26" ht="13.5" hidden="1" customHeight="1">
      <c r="A81" s="547"/>
      <c r="B81" s="16"/>
      <c r="C81" s="548"/>
      <c r="D81" s="548"/>
      <c r="E81" s="548"/>
      <c r="F81" s="548"/>
      <c r="G81" s="548"/>
      <c r="H81" s="548"/>
      <c r="I81" s="548"/>
      <c r="J81" s="16"/>
      <c r="K81" s="16"/>
      <c r="L81" s="16"/>
      <c r="M81" s="16"/>
      <c r="N81" s="544"/>
      <c r="O81" s="544"/>
      <c r="P81" s="544"/>
      <c r="Q81" s="544"/>
      <c r="R81" s="544"/>
      <c r="S81" s="544"/>
      <c r="T81" s="544"/>
      <c r="U81" s="544"/>
      <c r="V81" s="544"/>
      <c r="W81" s="544"/>
      <c r="X81" s="544"/>
      <c r="Y81" s="544"/>
      <c r="Z81" s="544"/>
    </row>
    <row r="82" spans="1:26" ht="13.5" hidden="1" customHeight="1">
      <c r="A82" s="547"/>
      <c r="B82" s="16"/>
      <c r="C82" s="548"/>
      <c r="D82" s="548"/>
      <c r="E82" s="548"/>
      <c r="F82" s="548"/>
      <c r="G82" s="548"/>
      <c r="H82" s="548"/>
      <c r="I82" s="548"/>
      <c r="J82" s="16"/>
      <c r="K82" s="16"/>
      <c r="L82" s="16"/>
      <c r="M82" s="16"/>
      <c r="N82" s="544"/>
      <c r="O82" s="544"/>
      <c r="P82" s="544"/>
      <c r="Q82" s="544"/>
      <c r="R82" s="544"/>
      <c r="S82" s="544"/>
      <c r="T82" s="544"/>
      <c r="U82" s="544"/>
      <c r="V82" s="544"/>
      <c r="W82" s="544"/>
      <c r="X82" s="544"/>
      <c r="Y82" s="544"/>
      <c r="Z82" s="544"/>
    </row>
    <row r="83" spans="1:26" ht="13.5" hidden="1" customHeight="1">
      <c r="A83" s="547"/>
      <c r="B83" s="16"/>
      <c r="C83" s="548"/>
      <c r="D83" s="548"/>
      <c r="E83" s="548"/>
      <c r="F83" s="548"/>
      <c r="G83" s="548"/>
      <c r="H83" s="548"/>
      <c r="I83" s="548"/>
      <c r="J83" s="16"/>
      <c r="K83" s="16"/>
      <c r="L83" s="16"/>
      <c r="M83" s="16"/>
      <c r="N83" s="544"/>
      <c r="O83" s="544"/>
      <c r="P83" s="544"/>
      <c r="Q83" s="544"/>
      <c r="R83" s="544"/>
      <c r="S83" s="544"/>
      <c r="T83" s="544"/>
      <c r="U83" s="544"/>
      <c r="V83" s="544"/>
      <c r="W83" s="544"/>
      <c r="X83" s="544"/>
      <c r="Y83" s="544"/>
      <c r="Z83" s="544"/>
    </row>
    <row r="84" spans="1:26" ht="13.5" hidden="1" customHeight="1">
      <c r="A84" s="547"/>
      <c r="B84" s="16"/>
      <c r="C84" s="548"/>
      <c r="D84" s="548"/>
      <c r="E84" s="548"/>
      <c r="F84" s="548"/>
      <c r="G84" s="548"/>
      <c r="H84" s="548"/>
      <c r="I84" s="548"/>
      <c r="J84" s="16"/>
      <c r="K84" s="16"/>
      <c r="L84" s="16"/>
      <c r="M84" s="16"/>
      <c r="N84" s="544"/>
      <c r="O84" s="544"/>
      <c r="P84" s="544"/>
      <c r="Q84" s="544"/>
      <c r="R84" s="544"/>
      <c r="S84" s="544"/>
      <c r="T84" s="544"/>
      <c r="U84" s="544"/>
      <c r="V84" s="544"/>
      <c r="W84" s="544"/>
      <c r="X84" s="544"/>
      <c r="Y84" s="544"/>
      <c r="Z84" s="544"/>
    </row>
    <row r="85" spans="1:26" ht="13.5" hidden="1" customHeight="1">
      <c r="A85" s="547"/>
      <c r="B85" s="16"/>
      <c r="C85" s="548"/>
      <c r="D85" s="548"/>
      <c r="E85" s="548"/>
      <c r="F85" s="548"/>
      <c r="G85" s="548"/>
      <c r="H85" s="548"/>
      <c r="I85" s="548"/>
      <c r="J85" s="16"/>
      <c r="K85" s="16"/>
      <c r="L85" s="16"/>
      <c r="M85" s="16"/>
      <c r="N85" s="544"/>
      <c r="O85" s="544"/>
      <c r="P85" s="544"/>
      <c r="Q85" s="544"/>
      <c r="R85" s="544"/>
      <c r="S85" s="544"/>
      <c r="T85" s="544"/>
      <c r="U85" s="544"/>
      <c r="V85" s="544"/>
      <c r="W85" s="544"/>
      <c r="X85" s="544"/>
      <c r="Y85" s="544"/>
      <c r="Z85" s="544"/>
    </row>
    <row r="86" spans="1:26" ht="13.5" hidden="1" customHeight="1">
      <c r="A86" s="547"/>
      <c r="B86" s="16"/>
      <c r="C86" s="548"/>
      <c r="D86" s="548"/>
      <c r="E86" s="548"/>
      <c r="F86" s="548"/>
      <c r="G86" s="548"/>
      <c r="H86" s="548"/>
      <c r="I86" s="548"/>
      <c r="J86" s="16"/>
      <c r="K86" s="16"/>
      <c r="L86" s="16"/>
      <c r="M86" s="16"/>
      <c r="N86" s="544"/>
      <c r="O86" s="544"/>
      <c r="P86" s="544"/>
      <c r="Q86" s="544"/>
      <c r="R86" s="544"/>
      <c r="S86" s="544"/>
      <c r="T86" s="544"/>
      <c r="U86" s="544"/>
      <c r="V86" s="544"/>
      <c r="W86" s="544"/>
      <c r="X86" s="544"/>
      <c r="Y86" s="544"/>
      <c r="Z86" s="544"/>
    </row>
    <row r="87" spans="1:26" ht="13.5" hidden="1" customHeight="1">
      <c r="A87" s="547"/>
      <c r="B87" s="16"/>
      <c r="C87" s="548"/>
      <c r="D87" s="548"/>
      <c r="E87" s="548"/>
      <c r="F87" s="548"/>
      <c r="G87" s="548"/>
      <c r="H87" s="548"/>
      <c r="I87" s="548"/>
      <c r="J87" s="16"/>
      <c r="K87" s="16"/>
      <c r="L87" s="16"/>
      <c r="M87" s="16"/>
      <c r="N87" s="544"/>
      <c r="O87" s="544"/>
      <c r="P87" s="544"/>
      <c r="Q87" s="544"/>
      <c r="R87" s="544"/>
      <c r="S87" s="544"/>
      <c r="T87" s="544"/>
      <c r="U87" s="544"/>
      <c r="V87" s="544"/>
      <c r="W87" s="544"/>
      <c r="X87" s="544"/>
      <c r="Y87" s="544"/>
      <c r="Z87" s="544"/>
    </row>
    <row r="88" spans="1:26" ht="13.5" hidden="1" customHeight="1">
      <c r="A88" s="547"/>
      <c r="B88" s="16"/>
      <c r="C88" s="548"/>
      <c r="D88" s="548"/>
      <c r="E88" s="548"/>
      <c r="F88" s="548"/>
      <c r="G88" s="548"/>
      <c r="H88" s="548"/>
      <c r="I88" s="548"/>
      <c r="J88" s="16"/>
      <c r="K88" s="16"/>
      <c r="L88" s="16"/>
      <c r="M88" s="16"/>
      <c r="N88" s="544"/>
      <c r="O88" s="544"/>
      <c r="P88" s="544"/>
      <c r="Q88" s="544"/>
      <c r="R88" s="544"/>
      <c r="S88" s="544"/>
      <c r="T88" s="544"/>
      <c r="U88" s="544"/>
      <c r="V88" s="544"/>
      <c r="W88" s="544"/>
      <c r="X88" s="544"/>
      <c r="Y88" s="544"/>
      <c r="Z88" s="544"/>
    </row>
    <row r="89" spans="1:26" ht="13.5" hidden="1" customHeight="1">
      <c r="A89" s="547"/>
      <c r="B89" s="16"/>
      <c r="C89" s="548"/>
      <c r="D89" s="548"/>
      <c r="E89" s="548"/>
      <c r="F89" s="548"/>
      <c r="G89" s="548"/>
      <c r="H89" s="548"/>
      <c r="I89" s="548"/>
      <c r="J89" s="16"/>
      <c r="K89" s="16"/>
      <c r="L89" s="16"/>
      <c r="M89" s="16"/>
      <c r="N89" s="544"/>
      <c r="O89" s="544"/>
      <c r="P89" s="544"/>
      <c r="Q89" s="544"/>
      <c r="R89" s="544"/>
      <c r="S89" s="544"/>
      <c r="T89" s="544"/>
      <c r="U89" s="544"/>
      <c r="V89" s="544"/>
      <c r="W89" s="544"/>
      <c r="X89" s="544"/>
      <c r="Y89" s="544"/>
      <c r="Z89" s="544"/>
    </row>
    <row r="90" spans="1:26" ht="13.5" hidden="1" customHeight="1">
      <c r="A90" s="547"/>
      <c r="B90" s="16"/>
      <c r="C90" s="548"/>
      <c r="D90" s="548"/>
      <c r="E90" s="548"/>
      <c r="F90" s="548"/>
      <c r="G90" s="548"/>
      <c r="H90" s="548"/>
      <c r="I90" s="548"/>
      <c r="J90" s="16"/>
      <c r="K90" s="16"/>
      <c r="L90" s="16"/>
      <c r="M90" s="16"/>
      <c r="N90" s="544"/>
      <c r="O90" s="544"/>
      <c r="P90" s="544"/>
      <c r="Q90" s="544"/>
      <c r="R90" s="544"/>
      <c r="S90" s="544"/>
      <c r="T90" s="544"/>
      <c r="U90" s="544"/>
      <c r="V90" s="544"/>
      <c r="W90" s="544"/>
      <c r="X90" s="544"/>
      <c r="Y90" s="544"/>
      <c r="Z90" s="544"/>
    </row>
    <row r="91" spans="1:26" ht="13.5" hidden="1" customHeight="1">
      <c r="A91" s="547"/>
      <c r="B91" s="16"/>
      <c r="C91" s="548"/>
      <c r="D91" s="548"/>
      <c r="E91" s="548"/>
      <c r="F91" s="548"/>
      <c r="G91" s="548"/>
      <c r="H91" s="548"/>
      <c r="I91" s="548"/>
      <c r="J91" s="16"/>
      <c r="K91" s="16"/>
      <c r="L91" s="16"/>
      <c r="M91" s="16"/>
      <c r="N91" s="544"/>
      <c r="O91" s="544"/>
      <c r="P91" s="544"/>
      <c r="Q91" s="544"/>
      <c r="R91" s="544"/>
      <c r="S91" s="544"/>
      <c r="T91" s="544"/>
      <c r="U91" s="544"/>
      <c r="V91" s="544"/>
      <c r="W91" s="544"/>
      <c r="X91" s="544"/>
      <c r="Y91" s="544"/>
      <c r="Z91" s="544"/>
    </row>
    <row r="92" spans="1:26" ht="13.5" hidden="1" customHeight="1">
      <c r="A92" s="547"/>
      <c r="B92" s="16"/>
      <c r="C92" s="548"/>
      <c r="D92" s="548"/>
      <c r="E92" s="548"/>
      <c r="F92" s="548"/>
      <c r="G92" s="548"/>
      <c r="H92" s="548"/>
      <c r="I92" s="548"/>
      <c r="J92" s="16"/>
      <c r="K92" s="16"/>
      <c r="L92" s="16"/>
      <c r="M92" s="16"/>
      <c r="N92" s="544"/>
      <c r="O92" s="544"/>
      <c r="P92" s="544"/>
      <c r="Q92" s="544"/>
      <c r="R92" s="544"/>
      <c r="S92" s="544"/>
      <c r="T92" s="544"/>
      <c r="U92" s="544"/>
      <c r="V92" s="544"/>
      <c r="W92" s="544"/>
      <c r="X92" s="544"/>
      <c r="Y92" s="544"/>
      <c r="Z92" s="544"/>
    </row>
    <row r="93" spans="1:26" ht="13.5" hidden="1" customHeight="1">
      <c r="A93" s="547"/>
      <c r="B93" s="16"/>
      <c r="C93" s="548"/>
      <c r="D93" s="548"/>
      <c r="E93" s="548"/>
      <c r="F93" s="548"/>
      <c r="G93" s="548"/>
      <c r="H93" s="548"/>
      <c r="I93" s="548"/>
      <c r="J93" s="16"/>
      <c r="K93" s="16"/>
      <c r="L93" s="16"/>
      <c r="M93" s="16"/>
      <c r="N93" s="544"/>
      <c r="O93" s="544"/>
      <c r="P93" s="544"/>
      <c r="Q93" s="544"/>
      <c r="R93" s="544"/>
      <c r="S93" s="544"/>
      <c r="T93" s="544"/>
      <c r="U93" s="544"/>
      <c r="V93" s="544"/>
      <c r="W93" s="544"/>
      <c r="X93" s="544"/>
      <c r="Y93" s="544"/>
      <c r="Z93" s="544"/>
    </row>
    <row r="94" spans="1:26" ht="13.5" hidden="1" customHeight="1">
      <c r="A94" s="547"/>
      <c r="B94" s="16"/>
      <c r="C94" s="548"/>
      <c r="D94" s="548"/>
      <c r="E94" s="548"/>
      <c r="F94" s="548"/>
      <c r="G94" s="548"/>
      <c r="H94" s="548"/>
      <c r="I94" s="548"/>
      <c r="J94" s="16"/>
      <c r="K94" s="16"/>
      <c r="L94" s="16"/>
      <c r="M94" s="16"/>
      <c r="N94" s="544"/>
      <c r="O94" s="544"/>
      <c r="P94" s="544"/>
      <c r="Q94" s="544"/>
      <c r="R94" s="544"/>
      <c r="S94" s="544"/>
      <c r="T94" s="544"/>
      <c r="U94" s="544"/>
      <c r="V94" s="544"/>
      <c r="W94" s="544"/>
      <c r="X94" s="544"/>
      <c r="Y94" s="544"/>
      <c r="Z94" s="544"/>
    </row>
    <row r="95" spans="1:26" ht="13.5" hidden="1" customHeight="1">
      <c r="A95" s="547"/>
      <c r="B95" s="16"/>
      <c r="C95" s="548"/>
      <c r="D95" s="548"/>
      <c r="E95" s="548"/>
      <c r="F95" s="548"/>
      <c r="G95" s="548"/>
      <c r="H95" s="548"/>
      <c r="I95" s="548"/>
      <c r="J95" s="16"/>
      <c r="K95" s="16"/>
      <c r="L95" s="16"/>
      <c r="M95" s="16"/>
      <c r="N95" s="544"/>
      <c r="O95" s="544"/>
      <c r="P95" s="544"/>
      <c r="Q95" s="544"/>
      <c r="R95" s="544"/>
      <c r="S95" s="544"/>
      <c r="T95" s="544"/>
      <c r="U95" s="544"/>
      <c r="V95" s="544"/>
      <c r="W95" s="544"/>
      <c r="X95" s="544"/>
      <c r="Y95" s="544"/>
      <c r="Z95" s="544"/>
    </row>
    <row r="96" spans="1:26" ht="13.5" hidden="1" customHeight="1">
      <c r="A96" s="547"/>
      <c r="B96" s="16"/>
      <c r="C96" s="548"/>
      <c r="D96" s="548"/>
      <c r="E96" s="548"/>
      <c r="F96" s="548"/>
      <c r="G96" s="548"/>
      <c r="H96" s="548"/>
      <c r="I96" s="548"/>
      <c r="J96" s="16"/>
      <c r="K96" s="16"/>
      <c r="L96" s="16"/>
      <c r="M96" s="16"/>
      <c r="N96" s="544"/>
      <c r="O96" s="544"/>
      <c r="P96" s="544"/>
      <c r="Q96" s="544"/>
      <c r="R96" s="544"/>
      <c r="S96" s="544"/>
      <c r="T96" s="544"/>
      <c r="U96" s="544"/>
      <c r="V96" s="544"/>
      <c r="W96" s="544"/>
      <c r="X96" s="544"/>
      <c r="Y96" s="544"/>
      <c r="Z96" s="544"/>
    </row>
    <row r="97" spans="1:26" ht="13.5" hidden="1" customHeight="1">
      <c r="A97" s="547"/>
      <c r="B97" s="16"/>
      <c r="C97" s="548"/>
      <c r="D97" s="548"/>
      <c r="E97" s="548"/>
      <c r="F97" s="548"/>
      <c r="G97" s="548"/>
      <c r="H97" s="548"/>
      <c r="I97" s="548"/>
      <c r="J97" s="16"/>
      <c r="K97" s="16"/>
      <c r="L97" s="16"/>
      <c r="M97" s="16"/>
      <c r="N97" s="544"/>
      <c r="O97" s="544"/>
      <c r="P97" s="544"/>
      <c r="Q97" s="544"/>
      <c r="R97" s="544"/>
      <c r="S97" s="544"/>
      <c r="T97" s="544"/>
      <c r="U97" s="544"/>
      <c r="V97" s="544"/>
      <c r="W97" s="544"/>
      <c r="X97" s="544"/>
      <c r="Y97" s="544"/>
      <c r="Z97" s="544"/>
    </row>
    <row r="98" spans="1:26" ht="13.5" hidden="1" customHeight="1">
      <c r="A98" s="547"/>
      <c r="B98" s="16"/>
      <c r="C98" s="548"/>
      <c r="D98" s="548"/>
      <c r="E98" s="548"/>
      <c r="F98" s="548"/>
      <c r="G98" s="548"/>
      <c r="H98" s="548"/>
      <c r="I98" s="548"/>
      <c r="J98" s="16"/>
      <c r="K98" s="16"/>
      <c r="L98" s="16"/>
      <c r="M98" s="16"/>
      <c r="N98" s="544"/>
      <c r="O98" s="544"/>
      <c r="P98" s="544"/>
      <c r="Q98" s="544"/>
      <c r="R98" s="544"/>
      <c r="S98" s="544"/>
      <c r="T98" s="544"/>
      <c r="U98" s="544"/>
      <c r="V98" s="544"/>
      <c r="W98" s="544"/>
      <c r="X98" s="544"/>
      <c r="Y98" s="544"/>
      <c r="Z98" s="544"/>
    </row>
    <row r="99" spans="1:26" ht="13.5" hidden="1" customHeight="1">
      <c r="A99" s="547"/>
      <c r="B99" s="16"/>
      <c r="C99" s="548"/>
      <c r="D99" s="548"/>
      <c r="E99" s="548"/>
      <c r="F99" s="548"/>
      <c r="G99" s="548"/>
      <c r="H99" s="548"/>
      <c r="I99" s="548"/>
      <c r="J99" s="16"/>
      <c r="K99" s="16"/>
      <c r="L99" s="16"/>
      <c r="M99" s="16"/>
      <c r="N99" s="544"/>
      <c r="O99" s="544"/>
      <c r="P99" s="544"/>
      <c r="Q99" s="544"/>
      <c r="R99" s="544"/>
      <c r="S99" s="544"/>
      <c r="T99" s="544"/>
      <c r="U99" s="544"/>
      <c r="V99" s="544"/>
      <c r="W99" s="544"/>
      <c r="X99" s="544"/>
      <c r="Y99" s="544"/>
      <c r="Z99" s="544"/>
    </row>
    <row r="100" spans="1:26" ht="13.5" hidden="1" customHeight="1">
      <c r="A100" s="547"/>
      <c r="B100" s="16"/>
      <c r="C100" s="548"/>
      <c r="D100" s="548"/>
      <c r="E100" s="548"/>
      <c r="F100" s="548"/>
      <c r="G100" s="548"/>
      <c r="H100" s="548"/>
      <c r="I100" s="548"/>
      <c r="J100" s="16"/>
      <c r="K100" s="16"/>
      <c r="L100" s="16"/>
      <c r="M100" s="16"/>
      <c r="N100" s="544"/>
      <c r="O100" s="544"/>
      <c r="P100" s="544"/>
      <c r="Q100" s="544"/>
      <c r="R100" s="544"/>
      <c r="S100" s="544"/>
      <c r="T100" s="544"/>
      <c r="U100" s="544"/>
      <c r="V100" s="544"/>
      <c r="W100" s="544"/>
      <c r="X100" s="544"/>
      <c r="Y100" s="544"/>
      <c r="Z100" s="544"/>
    </row>
    <row r="101" spans="1:26" ht="13.5" hidden="1" customHeight="1">
      <c r="A101" s="547"/>
      <c r="B101" s="16"/>
      <c r="C101" s="548"/>
      <c r="D101" s="548"/>
      <c r="E101" s="548"/>
      <c r="F101" s="548"/>
      <c r="G101" s="548"/>
      <c r="H101" s="548"/>
      <c r="I101" s="548"/>
      <c r="J101" s="16"/>
      <c r="K101" s="16"/>
      <c r="L101" s="16"/>
      <c r="M101" s="16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  <c r="X101" s="544"/>
      <c r="Y101" s="544"/>
      <c r="Z101" s="544"/>
    </row>
    <row r="102" spans="1:26" ht="13.5" hidden="1" customHeight="1">
      <c r="A102" s="547"/>
      <c r="B102" s="16"/>
      <c r="C102" s="548"/>
      <c r="D102" s="548"/>
      <c r="E102" s="548"/>
      <c r="F102" s="548"/>
      <c r="G102" s="548"/>
      <c r="H102" s="548"/>
      <c r="I102" s="548"/>
      <c r="J102" s="16"/>
      <c r="K102" s="16"/>
      <c r="L102" s="16"/>
      <c r="M102" s="16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</row>
    <row r="103" spans="1:26" ht="13.5" hidden="1" customHeight="1">
      <c r="A103" s="547"/>
      <c r="B103" s="16"/>
      <c r="C103" s="548"/>
      <c r="D103" s="548"/>
      <c r="E103" s="548"/>
      <c r="F103" s="548"/>
      <c r="G103" s="548"/>
      <c r="H103" s="548"/>
      <c r="I103" s="548"/>
      <c r="J103" s="16"/>
      <c r="K103" s="16"/>
      <c r="L103" s="16"/>
      <c r="M103" s="16"/>
      <c r="N103" s="544"/>
      <c r="O103" s="544"/>
      <c r="P103" s="544"/>
      <c r="Q103" s="544"/>
      <c r="R103" s="544"/>
      <c r="S103" s="544"/>
      <c r="T103" s="544"/>
      <c r="U103" s="544"/>
      <c r="V103" s="544"/>
      <c r="W103" s="544"/>
      <c r="X103" s="544"/>
      <c r="Y103" s="544"/>
      <c r="Z103" s="544"/>
    </row>
    <row r="104" spans="1:26" ht="13.5" hidden="1" customHeight="1">
      <c r="A104" s="547"/>
      <c r="B104" s="16"/>
      <c r="C104" s="548"/>
      <c r="D104" s="548"/>
      <c r="E104" s="548"/>
      <c r="F104" s="548"/>
      <c r="G104" s="548"/>
      <c r="H104" s="548"/>
      <c r="I104" s="548"/>
      <c r="J104" s="16"/>
      <c r="K104" s="16"/>
      <c r="L104" s="16"/>
      <c r="M104" s="16"/>
      <c r="N104" s="544"/>
      <c r="O104" s="544"/>
      <c r="P104" s="544"/>
      <c r="Q104" s="544"/>
      <c r="R104" s="544"/>
      <c r="S104" s="544"/>
      <c r="T104" s="544"/>
      <c r="U104" s="544"/>
      <c r="V104" s="544"/>
      <c r="W104" s="544"/>
      <c r="X104" s="544"/>
      <c r="Y104" s="544"/>
      <c r="Z104" s="544"/>
    </row>
    <row r="105" spans="1:26" ht="13.5" customHeight="1">
      <c r="A105" s="544"/>
      <c r="B105" s="544"/>
      <c r="C105" s="544"/>
      <c r="D105" s="544"/>
      <c r="E105" s="552"/>
      <c r="F105" s="544"/>
      <c r="G105" s="544"/>
      <c r="H105" s="544"/>
      <c r="I105" s="544"/>
      <c r="J105" s="544"/>
      <c r="K105" s="544"/>
      <c r="L105" s="544"/>
      <c r="M105" s="544"/>
      <c r="N105" s="544"/>
      <c r="O105" s="544"/>
      <c r="P105" s="544"/>
      <c r="Q105" s="544"/>
      <c r="R105" s="544"/>
      <c r="S105" s="544"/>
      <c r="T105" s="544"/>
      <c r="U105" s="544"/>
      <c r="V105" s="544"/>
      <c r="W105" s="544"/>
      <c r="X105" s="544"/>
      <c r="Y105" s="544"/>
      <c r="Z105" s="544"/>
    </row>
    <row r="106" spans="1:26" ht="13.5" customHeight="1">
      <c r="A106" s="544"/>
      <c r="B106" s="544"/>
      <c r="C106" s="544"/>
      <c r="D106" s="544"/>
      <c r="E106" s="552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  <c r="P106" s="544"/>
      <c r="Q106" s="544"/>
      <c r="R106" s="544"/>
      <c r="S106" s="544"/>
      <c r="T106" s="544"/>
      <c r="U106" s="544"/>
      <c r="V106" s="544"/>
      <c r="W106" s="544"/>
      <c r="X106" s="544"/>
      <c r="Y106" s="544"/>
      <c r="Z106" s="544"/>
    </row>
    <row r="107" spans="1:26" ht="13.5" customHeight="1">
      <c r="A107" s="544"/>
      <c r="B107" s="544"/>
      <c r="C107" s="544"/>
      <c r="D107" s="544"/>
      <c r="E107" s="552"/>
      <c r="F107" s="544"/>
      <c r="G107" s="544"/>
      <c r="H107" s="544"/>
      <c r="I107" s="544"/>
      <c r="J107" s="544"/>
      <c r="K107" s="544"/>
      <c r="L107" s="544"/>
      <c r="M107" s="544"/>
      <c r="N107" s="544"/>
      <c r="O107" s="544"/>
      <c r="P107" s="544"/>
      <c r="Q107" s="544"/>
      <c r="R107" s="544"/>
      <c r="S107" s="544"/>
      <c r="T107" s="544"/>
      <c r="U107" s="544"/>
      <c r="V107" s="544"/>
      <c r="W107" s="544"/>
      <c r="X107" s="544"/>
      <c r="Y107" s="544"/>
      <c r="Z107" s="544"/>
    </row>
    <row r="108" spans="1:26" ht="13.5" customHeight="1">
      <c r="A108" s="544"/>
      <c r="B108" s="544"/>
      <c r="C108" s="544"/>
      <c r="D108" s="544"/>
      <c r="E108" s="552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  <c r="X108" s="544"/>
      <c r="Y108" s="544"/>
      <c r="Z108" s="544"/>
    </row>
    <row r="109" spans="1:26" ht="13.5" customHeight="1">
      <c r="A109" s="544"/>
      <c r="B109" s="544"/>
      <c r="C109" s="544"/>
      <c r="D109" s="544"/>
      <c r="E109" s="552"/>
      <c r="F109" s="544"/>
      <c r="G109" s="544"/>
      <c r="H109" s="544"/>
      <c r="I109" s="544"/>
      <c r="J109" s="544"/>
      <c r="K109" s="544"/>
      <c r="L109" s="544"/>
      <c r="M109" s="544"/>
      <c r="N109" s="544"/>
      <c r="O109" s="544"/>
      <c r="P109" s="544"/>
      <c r="Q109" s="544"/>
      <c r="R109" s="544"/>
      <c r="S109" s="544"/>
      <c r="T109" s="544"/>
      <c r="U109" s="544"/>
      <c r="V109" s="544"/>
      <c r="W109" s="544"/>
      <c r="X109" s="544"/>
      <c r="Y109" s="544"/>
      <c r="Z109" s="544"/>
    </row>
    <row r="110" spans="1:26" ht="13.5" customHeight="1">
      <c r="A110" s="544"/>
      <c r="B110" s="544"/>
      <c r="C110" s="544"/>
      <c r="D110" s="544"/>
      <c r="E110" s="552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  <c r="Q110" s="544"/>
      <c r="R110" s="544"/>
      <c r="S110" s="544"/>
      <c r="T110" s="544"/>
      <c r="U110" s="544"/>
      <c r="V110" s="544"/>
      <c r="W110" s="544"/>
      <c r="X110" s="544"/>
      <c r="Y110" s="544"/>
      <c r="Z110" s="544"/>
    </row>
    <row r="111" spans="1:26" ht="13.5" customHeight="1">
      <c r="A111" s="544"/>
      <c r="B111" s="544"/>
      <c r="C111" s="544"/>
      <c r="D111" s="544"/>
      <c r="E111" s="552"/>
      <c r="F111" s="544"/>
      <c r="G111" s="544"/>
      <c r="H111" s="544"/>
      <c r="I111" s="544"/>
      <c r="J111" s="544"/>
      <c r="K111" s="544"/>
      <c r="L111" s="544"/>
      <c r="M111" s="544"/>
      <c r="N111" s="544"/>
      <c r="O111" s="544"/>
      <c r="P111" s="544"/>
      <c r="Q111" s="544"/>
      <c r="R111" s="544"/>
      <c r="S111" s="544"/>
      <c r="T111" s="544"/>
      <c r="U111" s="544"/>
      <c r="V111" s="544"/>
      <c r="W111" s="544"/>
      <c r="X111" s="544"/>
      <c r="Y111" s="544"/>
      <c r="Z111" s="544"/>
    </row>
    <row r="112" spans="1:26" ht="13.5" customHeight="1">
      <c r="A112" s="544"/>
      <c r="B112" s="544"/>
      <c r="C112" s="544"/>
      <c r="D112" s="544"/>
      <c r="E112" s="552"/>
      <c r="F112" s="544"/>
      <c r="G112" s="544"/>
      <c r="H112" s="544"/>
      <c r="I112" s="544"/>
      <c r="J112" s="544"/>
      <c r="K112" s="544"/>
      <c r="L112" s="544"/>
      <c r="M112" s="544"/>
      <c r="N112" s="544"/>
      <c r="O112" s="544"/>
      <c r="P112" s="544"/>
      <c r="Q112" s="544"/>
      <c r="R112" s="544"/>
      <c r="S112" s="544"/>
      <c r="T112" s="544"/>
      <c r="U112" s="544"/>
      <c r="V112" s="544"/>
      <c r="W112" s="544"/>
      <c r="X112" s="544"/>
      <c r="Y112" s="544"/>
      <c r="Z112" s="544"/>
    </row>
    <row r="113" spans="1:26" ht="13.5" customHeight="1">
      <c r="A113" s="544"/>
      <c r="B113" s="544"/>
      <c r="C113" s="544"/>
      <c r="D113" s="544"/>
      <c r="E113" s="552"/>
      <c r="F113" s="544"/>
      <c r="G113" s="544"/>
      <c r="H113" s="544"/>
      <c r="I113" s="544"/>
      <c r="J113" s="544"/>
      <c r="K113" s="544"/>
      <c r="L113" s="544"/>
      <c r="M113" s="544"/>
      <c r="N113" s="544"/>
      <c r="O113" s="544"/>
      <c r="P113" s="544"/>
      <c r="Q113" s="544"/>
      <c r="R113" s="544"/>
      <c r="S113" s="544"/>
      <c r="T113" s="544"/>
      <c r="U113" s="544"/>
      <c r="V113" s="544"/>
      <c r="W113" s="544"/>
      <c r="X113" s="544"/>
      <c r="Y113" s="544"/>
      <c r="Z113" s="544"/>
    </row>
    <row r="114" spans="1:26" ht="13.5" customHeight="1">
      <c r="A114" s="544"/>
      <c r="B114" s="544"/>
      <c r="C114" s="544"/>
      <c r="D114" s="544"/>
      <c r="E114" s="552"/>
      <c r="F114" s="544"/>
      <c r="G114" s="544"/>
      <c r="H114" s="544"/>
      <c r="I114" s="544"/>
      <c r="J114" s="544"/>
      <c r="K114" s="544"/>
      <c r="L114" s="544"/>
      <c r="M114" s="544"/>
      <c r="N114" s="544"/>
      <c r="O114" s="544"/>
      <c r="P114" s="544"/>
      <c r="Q114" s="544"/>
      <c r="R114" s="544"/>
      <c r="S114" s="544"/>
      <c r="T114" s="544"/>
      <c r="U114" s="544"/>
      <c r="V114" s="544"/>
      <c r="W114" s="544"/>
      <c r="X114" s="544"/>
      <c r="Y114" s="544"/>
      <c r="Z114" s="544"/>
    </row>
    <row r="115" spans="1:26" ht="13.5" customHeight="1">
      <c r="A115" s="544"/>
      <c r="B115" s="544"/>
      <c r="C115" s="544"/>
      <c r="D115" s="544"/>
      <c r="E115" s="552"/>
      <c r="F115" s="544"/>
      <c r="G115" s="544"/>
      <c r="H115" s="544"/>
      <c r="I115" s="544"/>
      <c r="J115" s="544"/>
      <c r="K115" s="544"/>
      <c r="L115" s="544"/>
      <c r="M115" s="544"/>
      <c r="N115" s="544"/>
      <c r="O115" s="544"/>
      <c r="P115" s="544"/>
      <c r="Q115" s="544"/>
      <c r="R115" s="544"/>
      <c r="S115" s="544"/>
      <c r="T115" s="544"/>
      <c r="U115" s="544"/>
      <c r="V115" s="544"/>
      <c r="W115" s="544"/>
      <c r="X115" s="544"/>
      <c r="Y115" s="544"/>
      <c r="Z115" s="544"/>
    </row>
    <row r="116" spans="1:26" ht="13.5" customHeight="1">
      <c r="A116" s="544"/>
      <c r="B116" s="544"/>
      <c r="C116" s="544"/>
      <c r="D116" s="544"/>
      <c r="E116" s="552"/>
      <c r="F116" s="544"/>
      <c r="G116" s="544"/>
      <c r="H116" s="544"/>
      <c r="I116" s="544"/>
      <c r="J116" s="544"/>
      <c r="K116" s="544"/>
      <c r="L116" s="544"/>
      <c r="M116" s="544"/>
      <c r="N116" s="544"/>
      <c r="O116" s="544"/>
      <c r="P116" s="544"/>
      <c r="Q116" s="544"/>
      <c r="R116" s="544"/>
      <c r="S116" s="544"/>
      <c r="T116" s="544"/>
      <c r="U116" s="544"/>
      <c r="V116" s="544"/>
      <c r="W116" s="544"/>
      <c r="X116" s="544"/>
      <c r="Y116" s="544"/>
      <c r="Z116" s="544"/>
    </row>
    <row r="117" spans="1:26" ht="13.5" customHeight="1">
      <c r="A117" s="544"/>
      <c r="B117" s="544"/>
      <c r="C117" s="544"/>
      <c r="D117" s="544"/>
      <c r="E117" s="552"/>
      <c r="F117" s="544"/>
      <c r="G117" s="544"/>
      <c r="H117" s="544"/>
      <c r="I117" s="544"/>
      <c r="J117" s="544"/>
      <c r="K117" s="544"/>
      <c r="L117" s="544"/>
      <c r="M117" s="544"/>
      <c r="N117" s="544"/>
      <c r="O117" s="544"/>
      <c r="P117" s="544"/>
      <c r="Q117" s="544"/>
      <c r="R117" s="544"/>
      <c r="S117" s="544"/>
      <c r="T117" s="544"/>
      <c r="U117" s="544"/>
      <c r="V117" s="544"/>
      <c r="W117" s="544"/>
      <c r="X117" s="544"/>
      <c r="Y117" s="544"/>
      <c r="Z117" s="544"/>
    </row>
    <row r="118" spans="1:26" ht="13.5" customHeight="1">
      <c r="A118" s="544"/>
      <c r="B118" s="544"/>
      <c r="C118" s="544"/>
      <c r="D118" s="544"/>
      <c r="E118" s="552"/>
      <c r="F118" s="544"/>
      <c r="G118" s="544"/>
      <c r="H118" s="544"/>
      <c r="I118" s="544"/>
      <c r="J118" s="544"/>
      <c r="K118" s="544"/>
      <c r="L118" s="544"/>
      <c r="M118" s="544"/>
      <c r="N118" s="544"/>
      <c r="O118" s="544"/>
      <c r="P118" s="544"/>
      <c r="Q118" s="544"/>
      <c r="R118" s="544"/>
      <c r="S118" s="544"/>
      <c r="T118" s="544"/>
      <c r="U118" s="544"/>
      <c r="V118" s="544"/>
      <c r="W118" s="544"/>
      <c r="X118" s="544"/>
      <c r="Y118" s="544"/>
      <c r="Z118" s="544"/>
    </row>
    <row r="119" spans="1:26" ht="13.5" customHeight="1">
      <c r="A119" s="544"/>
      <c r="B119" s="544"/>
      <c r="C119" s="544"/>
      <c r="D119" s="544"/>
      <c r="E119" s="552"/>
      <c r="F119" s="544"/>
      <c r="G119" s="544"/>
      <c r="H119" s="544"/>
      <c r="I119" s="544"/>
      <c r="J119" s="544"/>
      <c r="K119" s="544"/>
      <c r="L119" s="544"/>
      <c r="M119" s="544"/>
      <c r="N119" s="544"/>
      <c r="O119" s="544"/>
      <c r="P119" s="544"/>
      <c r="Q119" s="544"/>
      <c r="R119" s="544"/>
      <c r="S119" s="544"/>
      <c r="T119" s="544"/>
      <c r="U119" s="544"/>
      <c r="V119" s="544"/>
      <c r="W119" s="544"/>
      <c r="X119" s="544"/>
      <c r="Y119" s="544"/>
      <c r="Z119" s="544"/>
    </row>
    <row r="120" spans="1:26" ht="13.5" customHeight="1">
      <c r="A120" s="544"/>
      <c r="B120" s="544"/>
      <c r="C120" s="544"/>
      <c r="D120" s="544"/>
      <c r="E120" s="552"/>
      <c r="F120" s="544"/>
      <c r="G120" s="544"/>
      <c r="H120" s="544"/>
      <c r="I120" s="544"/>
      <c r="J120" s="544"/>
      <c r="K120" s="544"/>
      <c r="L120" s="544"/>
      <c r="M120" s="544"/>
      <c r="N120" s="544"/>
      <c r="O120" s="544"/>
      <c r="P120" s="544"/>
      <c r="Q120" s="544"/>
      <c r="R120" s="544"/>
      <c r="S120" s="544"/>
      <c r="T120" s="544"/>
      <c r="U120" s="544"/>
      <c r="V120" s="544"/>
      <c r="W120" s="544"/>
      <c r="X120" s="544"/>
      <c r="Y120" s="544"/>
      <c r="Z120" s="544"/>
    </row>
    <row r="121" spans="1:26" ht="13.5" customHeight="1">
      <c r="A121" s="544"/>
      <c r="B121" s="544"/>
      <c r="C121" s="544"/>
      <c r="D121" s="544"/>
      <c r="E121" s="552"/>
      <c r="F121" s="544"/>
      <c r="G121" s="544"/>
      <c r="H121" s="544"/>
      <c r="I121" s="544"/>
      <c r="J121" s="544"/>
      <c r="K121" s="544"/>
      <c r="L121" s="544"/>
      <c r="M121" s="544"/>
      <c r="N121" s="544"/>
      <c r="O121" s="544"/>
      <c r="P121" s="544"/>
      <c r="Q121" s="544"/>
      <c r="R121" s="544"/>
      <c r="S121" s="544"/>
      <c r="T121" s="544"/>
      <c r="U121" s="544"/>
      <c r="V121" s="544"/>
      <c r="W121" s="544"/>
      <c r="X121" s="544"/>
      <c r="Y121" s="544"/>
      <c r="Z121" s="544"/>
    </row>
    <row r="122" spans="1:26" ht="13.5" customHeight="1">
      <c r="A122" s="544"/>
      <c r="B122" s="544"/>
      <c r="C122" s="544"/>
      <c r="D122" s="544"/>
      <c r="E122" s="552"/>
      <c r="F122" s="544"/>
      <c r="G122" s="544"/>
      <c r="H122" s="544"/>
      <c r="I122" s="544"/>
      <c r="J122" s="544"/>
      <c r="K122" s="544"/>
      <c r="L122" s="544"/>
      <c r="M122" s="544"/>
      <c r="N122" s="544"/>
      <c r="O122" s="544"/>
      <c r="P122" s="544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</row>
    <row r="123" spans="1:26" ht="13.5" customHeight="1">
      <c r="A123" s="544"/>
      <c r="B123" s="544"/>
      <c r="C123" s="544"/>
      <c r="D123" s="544"/>
      <c r="E123" s="552"/>
      <c r="F123" s="544"/>
      <c r="G123" s="544"/>
      <c r="H123" s="544"/>
      <c r="I123" s="544"/>
      <c r="J123" s="544"/>
      <c r="K123" s="544"/>
      <c r="L123" s="544"/>
      <c r="M123" s="544"/>
      <c r="N123" s="544"/>
      <c r="O123" s="544"/>
      <c r="P123" s="544"/>
      <c r="Q123" s="544"/>
      <c r="R123" s="544"/>
      <c r="S123" s="544"/>
      <c r="T123" s="544"/>
      <c r="U123" s="544"/>
      <c r="V123" s="544"/>
      <c r="W123" s="544"/>
      <c r="X123" s="544"/>
      <c r="Y123" s="544"/>
      <c r="Z123" s="544"/>
    </row>
    <row r="124" spans="1:26" ht="13.5" customHeight="1">
      <c r="A124" s="544"/>
      <c r="B124" s="544"/>
      <c r="C124" s="544"/>
      <c r="D124" s="544"/>
      <c r="E124" s="552"/>
      <c r="F124" s="544"/>
      <c r="G124" s="544"/>
      <c r="H124" s="544"/>
      <c r="I124" s="544"/>
      <c r="J124" s="544"/>
      <c r="K124" s="544"/>
      <c r="L124" s="544"/>
      <c r="M124" s="544"/>
      <c r="N124" s="544"/>
      <c r="O124" s="544"/>
      <c r="P124" s="544"/>
      <c r="Q124" s="544"/>
      <c r="R124" s="544"/>
      <c r="S124" s="544"/>
      <c r="T124" s="544"/>
      <c r="U124" s="544"/>
      <c r="V124" s="544"/>
      <c r="W124" s="544"/>
      <c r="X124" s="544"/>
      <c r="Y124" s="544"/>
      <c r="Z124" s="544"/>
    </row>
    <row r="125" spans="1:26" ht="13.5" customHeight="1">
      <c r="A125" s="544"/>
      <c r="B125" s="544"/>
      <c r="C125" s="544"/>
      <c r="D125" s="544"/>
      <c r="E125" s="552"/>
      <c r="F125" s="544"/>
      <c r="G125" s="544"/>
      <c r="H125" s="544"/>
      <c r="I125" s="544"/>
      <c r="J125" s="544"/>
      <c r="K125" s="544"/>
      <c r="L125" s="544"/>
      <c r="M125" s="544"/>
      <c r="N125" s="544"/>
      <c r="O125" s="544"/>
      <c r="P125" s="544"/>
      <c r="Q125" s="544"/>
      <c r="R125" s="544"/>
      <c r="S125" s="544"/>
      <c r="T125" s="544"/>
      <c r="U125" s="544"/>
      <c r="V125" s="544"/>
      <c r="W125" s="544"/>
      <c r="X125" s="544"/>
      <c r="Y125" s="544"/>
      <c r="Z125" s="544"/>
    </row>
    <row r="126" spans="1:26" ht="13.5" customHeight="1">
      <c r="A126" s="544"/>
      <c r="B126" s="544"/>
      <c r="C126" s="544"/>
      <c r="D126" s="544"/>
      <c r="E126" s="552"/>
      <c r="F126" s="544"/>
      <c r="G126" s="544"/>
      <c r="H126" s="544"/>
      <c r="I126" s="544"/>
      <c r="J126" s="544"/>
      <c r="K126" s="544"/>
      <c r="L126" s="544"/>
      <c r="M126" s="544"/>
      <c r="N126" s="544"/>
      <c r="O126" s="544"/>
      <c r="P126" s="544"/>
      <c r="Q126" s="544"/>
      <c r="R126" s="544"/>
      <c r="S126" s="544"/>
      <c r="T126" s="544"/>
      <c r="U126" s="544"/>
      <c r="V126" s="544"/>
      <c r="W126" s="544"/>
      <c r="X126" s="544"/>
      <c r="Y126" s="544"/>
      <c r="Z126" s="544"/>
    </row>
    <row r="127" spans="1:26" ht="13.5" customHeight="1">
      <c r="A127" s="544"/>
      <c r="B127" s="544"/>
      <c r="C127" s="544"/>
      <c r="D127" s="544"/>
      <c r="E127" s="552"/>
      <c r="F127" s="544"/>
      <c r="G127" s="544"/>
      <c r="H127" s="544"/>
      <c r="I127" s="544"/>
      <c r="J127" s="544"/>
      <c r="K127" s="544"/>
      <c r="L127" s="544"/>
      <c r="M127" s="544"/>
      <c r="N127" s="544"/>
      <c r="O127" s="544"/>
      <c r="P127" s="544"/>
      <c r="Q127" s="544"/>
      <c r="R127" s="544"/>
      <c r="S127" s="544"/>
      <c r="T127" s="544"/>
      <c r="U127" s="544"/>
      <c r="V127" s="544"/>
      <c r="W127" s="544"/>
      <c r="X127" s="544"/>
      <c r="Y127" s="544"/>
      <c r="Z127" s="544"/>
    </row>
    <row r="128" spans="1:26" ht="13.5" customHeight="1">
      <c r="A128" s="544"/>
      <c r="B128" s="544"/>
      <c r="C128" s="544"/>
      <c r="D128" s="544"/>
      <c r="E128" s="552"/>
      <c r="F128" s="544"/>
      <c r="G128" s="544"/>
      <c r="H128" s="544"/>
      <c r="I128" s="544"/>
      <c r="J128" s="544"/>
      <c r="K128" s="544"/>
      <c r="L128" s="544"/>
      <c r="M128" s="544"/>
      <c r="N128" s="544"/>
      <c r="O128" s="544"/>
      <c r="P128" s="544"/>
      <c r="Q128" s="544"/>
      <c r="R128" s="544"/>
      <c r="S128" s="544"/>
      <c r="T128" s="544"/>
      <c r="U128" s="544"/>
      <c r="V128" s="544"/>
      <c r="W128" s="544"/>
      <c r="X128" s="544"/>
      <c r="Y128" s="544"/>
      <c r="Z128" s="544"/>
    </row>
    <row r="129" spans="1:26" ht="13.5" customHeight="1">
      <c r="A129" s="544"/>
      <c r="B129" s="544"/>
      <c r="C129" s="544"/>
      <c r="D129" s="544"/>
      <c r="E129" s="552"/>
      <c r="F129" s="544"/>
      <c r="G129" s="544"/>
      <c r="H129" s="544"/>
      <c r="I129" s="544"/>
      <c r="J129" s="544"/>
      <c r="K129" s="544"/>
      <c r="L129" s="544"/>
      <c r="M129" s="544"/>
      <c r="N129" s="544"/>
      <c r="O129" s="544"/>
      <c r="P129" s="544"/>
      <c r="Q129" s="544"/>
      <c r="R129" s="544"/>
      <c r="S129" s="544"/>
      <c r="T129" s="544"/>
      <c r="U129" s="544"/>
      <c r="V129" s="544"/>
      <c r="W129" s="544"/>
      <c r="X129" s="544"/>
      <c r="Y129" s="544"/>
      <c r="Z129" s="544"/>
    </row>
    <row r="130" spans="1:26" ht="13.5" customHeight="1">
      <c r="A130" s="544"/>
      <c r="B130" s="544"/>
      <c r="C130" s="544"/>
      <c r="D130" s="544"/>
      <c r="E130" s="552"/>
      <c r="F130" s="544"/>
      <c r="G130" s="544"/>
      <c r="H130" s="544"/>
      <c r="I130" s="544"/>
      <c r="J130" s="544"/>
      <c r="K130" s="544"/>
      <c r="L130" s="544"/>
      <c r="M130" s="544"/>
      <c r="N130" s="544"/>
      <c r="O130" s="544"/>
      <c r="P130" s="544"/>
      <c r="Q130" s="544"/>
      <c r="R130" s="544"/>
      <c r="S130" s="544"/>
      <c r="T130" s="544"/>
      <c r="U130" s="544"/>
      <c r="V130" s="544"/>
      <c r="W130" s="544"/>
      <c r="X130" s="544"/>
      <c r="Y130" s="544"/>
      <c r="Z130" s="544"/>
    </row>
    <row r="131" spans="1:26" ht="13.5" customHeight="1">
      <c r="A131" s="544"/>
      <c r="B131" s="544"/>
      <c r="C131" s="544"/>
      <c r="D131" s="544"/>
      <c r="E131" s="552"/>
      <c r="F131" s="544"/>
      <c r="G131" s="544"/>
      <c r="H131" s="544"/>
      <c r="I131" s="544"/>
      <c r="J131" s="544"/>
      <c r="K131" s="544"/>
      <c r="L131" s="544"/>
      <c r="M131" s="544"/>
      <c r="N131" s="544"/>
      <c r="O131" s="544"/>
      <c r="P131" s="544"/>
      <c r="Q131" s="544"/>
      <c r="R131" s="544"/>
      <c r="S131" s="544"/>
      <c r="T131" s="544"/>
      <c r="U131" s="544"/>
      <c r="V131" s="544"/>
      <c r="W131" s="544"/>
      <c r="X131" s="544"/>
      <c r="Y131" s="544"/>
      <c r="Z131" s="544"/>
    </row>
    <row r="132" spans="1:26" ht="13.5" customHeight="1">
      <c r="A132" s="544"/>
      <c r="B132" s="544"/>
      <c r="C132" s="544"/>
      <c r="D132" s="544"/>
      <c r="E132" s="552"/>
      <c r="F132" s="544"/>
      <c r="G132" s="544"/>
      <c r="H132" s="544"/>
      <c r="I132" s="544"/>
      <c r="J132" s="544"/>
      <c r="K132" s="544"/>
      <c r="L132" s="544"/>
      <c r="M132" s="544"/>
      <c r="N132" s="544"/>
      <c r="O132" s="544"/>
      <c r="P132" s="544"/>
      <c r="Q132" s="544"/>
      <c r="R132" s="544"/>
      <c r="S132" s="544"/>
      <c r="T132" s="544"/>
      <c r="U132" s="544"/>
      <c r="V132" s="544"/>
      <c r="W132" s="544"/>
      <c r="X132" s="544"/>
      <c r="Y132" s="544"/>
      <c r="Z132" s="544"/>
    </row>
    <row r="133" spans="1:26" ht="13.5" customHeight="1">
      <c r="A133" s="544"/>
      <c r="B133" s="544"/>
      <c r="C133" s="544"/>
      <c r="D133" s="544"/>
      <c r="E133" s="552"/>
      <c r="F133" s="544"/>
      <c r="G133" s="544"/>
      <c r="H133" s="544"/>
      <c r="I133" s="544"/>
      <c r="J133" s="544"/>
      <c r="K133" s="544"/>
      <c r="L133" s="544"/>
      <c r="M133" s="544"/>
      <c r="N133" s="544"/>
      <c r="O133" s="544"/>
      <c r="P133" s="544"/>
      <c r="Q133" s="544"/>
      <c r="R133" s="544"/>
      <c r="S133" s="544"/>
      <c r="T133" s="544"/>
      <c r="U133" s="544"/>
      <c r="V133" s="544"/>
      <c r="W133" s="544"/>
      <c r="X133" s="544"/>
      <c r="Y133" s="544"/>
      <c r="Z133" s="544"/>
    </row>
    <row r="134" spans="1:26" ht="13.5" customHeight="1">
      <c r="A134" s="544"/>
      <c r="B134" s="544"/>
      <c r="C134" s="544"/>
      <c r="D134" s="544"/>
      <c r="E134" s="552"/>
      <c r="F134" s="544"/>
      <c r="G134" s="544"/>
      <c r="H134" s="544"/>
      <c r="I134" s="544"/>
      <c r="J134" s="544"/>
      <c r="K134" s="544"/>
      <c r="L134" s="544"/>
      <c r="M134" s="544"/>
      <c r="N134" s="544"/>
      <c r="O134" s="544"/>
      <c r="P134" s="544"/>
      <c r="Q134" s="544"/>
      <c r="R134" s="544"/>
      <c r="S134" s="544"/>
      <c r="T134" s="544"/>
      <c r="U134" s="544"/>
      <c r="V134" s="544"/>
      <c r="W134" s="544"/>
      <c r="X134" s="544"/>
      <c r="Y134" s="544"/>
      <c r="Z134" s="544"/>
    </row>
    <row r="135" spans="1:26" ht="13.5" customHeight="1">
      <c r="A135" s="544"/>
      <c r="B135" s="544"/>
      <c r="C135" s="544"/>
      <c r="D135" s="544"/>
      <c r="E135" s="552"/>
      <c r="F135" s="544"/>
      <c r="G135" s="544"/>
      <c r="H135" s="544"/>
      <c r="I135" s="544"/>
      <c r="J135" s="544"/>
      <c r="K135" s="544"/>
      <c r="L135" s="544"/>
      <c r="M135" s="544"/>
      <c r="N135" s="544"/>
      <c r="O135" s="544"/>
      <c r="P135" s="544"/>
      <c r="Q135" s="544"/>
      <c r="R135" s="544"/>
      <c r="S135" s="544"/>
      <c r="T135" s="544"/>
      <c r="U135" s="544"/>
      <c r="V135" s="544"/>
      <c r="W135" s="544"/>
      <c r="X135" s="544"/>
      <c r="Y135" s="544"/>
      <c r="Z135" s="544"/>
    </row>
    <row r="136" spans="1:26" ht="13.5" customHeight="1">
      <c r="A136" s="544"/>
      <c r="B136" s="544"/>
      <c r="C136" s="544"/>
      <c r="D136" s="544"/>
      <c r="E136" s="552"/>
      <c r="F136" s="544"/>
      <c r="G136" s="544"/>
      <c r="H136" s="544"/>
      <c r="I136" s="544"/>
      <c r="J136" s="544"/>
      <c r="K136" s="544"/>
      <c r="L136" s="544"/>
      <c r="M136" s="544"/>
      <c r="N136" s="544"/>
      <c r="O136" s="544"/>
      <c r="P136" s="544"/>
      <c r="Q136" s="544"/>
      <c r="R136" s="544"/>
      <c r="S136" s="544"/>
      <c r="T136" s="544"/>
      <c r="U136" s="544"/>
      <c r="V136" s="544"/>
      <c r="W136" s="544"/>
      <c r="X136" s="544"/>
      <c r="Y136" s="544"/>
      <c r="Z136" s="544"/>
    </row>
    <row r="137" spans="1:26" ht="13.5" customHeight="1">
      <c r="A137" s="544"/>
      <c r="B137" s="544"/>
      <c r="C137" s="544"/>
      <c r="D137" s="544"/>
      <c r="E137" s="552"/>
      <c r="F137" s="544"/>
      <c r="G137" s="544"/>
      <c r="H137" s="544"/>
      <c r="I137" s="544"/>
      <c r="J137" s="544"/>
      <c r="K137" s="544"/>
      <c r="L137" s="544"/>
      <c r="M137" s="544"/>
      <c r="N137" s="544"/>
      <c r="O137" s="544"/>
      <c r="P137" s="544"/>
      <c r="Q137" s="544"/>
      <c r="R137" s="544"/>
      <c r="S137" s="544"/>
      <c r="T137" s="544"/>
      <c r="U137" s="544"/>
      <c r="V137" s="544"/>
      <c r="W137" s="544"/>
      <c r="X137" s="544"/>
      <c r="Y137" s="544"/>
      <c r="Z137" s="544"/>
    </row>
    <row r="138" spans="1:26" ht="13.5" customHeight="1">
      <c r="A138" s="544"/>
      <c r="B138" s="544"/>
      <c r="C138" s="544"/>
      <c r="D138" s="544"/>
      <c r="E138" s="552"/>
      <c r="F138" s="544"/>
      <c r="G138" s="544"/>
      <c r="H138" s="544"/>
      <c r="I138" s="544"/>
      <c r="J138" s="544"/>
      <c r="K138" s="544"/>
      <c r="L138" s="544"/>
      <c r="M138" s="544"/>
      <c r="N138" s="544"/>
      <c r="O138" s="544"/>
      <c r="P138" s="544"/>
      <c r="Q138" s="544"/>
      <c r="R138" s="544"/>
      <c r="S138" s="544"/>
      <c r="T138" s="544"/>
      <c r="U138" s="544"/>
      <c r="V138" s="544"/>
      <c r="W138" s="544"/>
      <c r="X138" s="544"/>
      <c r="Y138" s="544"/>
      <c r="Z138" s="544"/>
    </row>
    <row r="139" spans="1:26" ht="13.5" customHeight="1">
      <c r="A139" s="544"/>
      <c r="B139" s="544"/>
      <c r="C139" s="544"/>
      <c r="D139" s="544"/>
      <c r="E139" s="552"/>
      <c r="F139" s="544"/>
      <c r="G139" s="544"/>
      <c r="H139" s="544"/>
      <c r="I139" s="544"/>
      <c r="J139" s="544"/>
      <c r="K139" s="544"/>
      <c r="L139" s="544"/>
      <c r="M139" s="544"/>
      <c r="N139" s="544"/>
      <c r="O139" s="544"/>
      <c r="P139" s="544"/>
      <c r="Q139" s="544"/>
      <c r="R139" s="544"/>
      <c r="S139" s="544"/>
      <c r="T139" s="544"/>
      <c r="U139" s="544"/>
      <c r="V139" s="544"/>
      <c r="W139" s="544"/>
      <c r="X139" s="544"/>
      <c r="Y139" s="544"/>
      <c r="Z139" s="544"/>
    </row>
    <row r="140" spans="1:26" ht="13.5" customHeight="1">
      <c r="A140" s="544"/>
      <c r="B140" s="544"/>
      <c r="C140" s="544"/>
      <c r="D140" s="544"/>
      <c r="E140" s="552"/>
      <c r="F140" s="544"/>
      <c r="G140" s="544"/>
      <c r="H140" s="544"/>
      <c r="I140" s="544"/>
      <c r="J140" s="544"/>
      <c r="K140" s="544"/>
      <c r="L140" s="544"/>
      <c r="M140" s="544"/>
      <c r="N140" s="544"/>
      <c r="O140" s="544"/>
      <c r="P140" s="544"/>
      <c r="Q140" s="544"/>
      <c r="R140" s="544"/>
      <c r="S140" s="544"/>
      <c r="T140" s="544"/>
      <c r="U140" s="544"/>
      <c r="V140" s="544"/>
      <c r="W140" s="544"/>
      <c r="X140" s="544"/>
      <c r="Y140" s="544"/>
      <c r="Z140" s="544"/>
    </row>
    <row r="141" spans="1:26" ht="13.5" customHeight="1">
      <c r="A141" s="544"/>
      <c r="B141" s="544"/>
      <c r="C141" s="544"/>
      <c r="D141" s="544"/>
      <c r="E141" s="552"/>
      <c r="F141" s="544"/>
      <c r="G141" s="544"/>
      <c r="H141" s="544"/>
      <c r="I141" s="544"/>
      <c r="J141" s="544"/>
      <c r="K141" s="544"/>
      <c r="L141" s="544"/>
      <c r="M141" s="544"/>
      <c r="N141" s="544"/>
      <c r="O141" s="544"/>
      <c r="P141" s="544"/>
      <c r="Q141" s="544"/>
      <c r="R141" s="544"/>
      <c r="S141" s="544"/>
      <c r="T141" s="544"/>
      <c r="U141" s="544"/>
      <c r="V141" s="544"/>
      <c r="W141" s="544"/>
      <c r="X141" s="544"/>
      <c r="Y141" s="544"/>
      <c r="Z141" s="544"/>
    </row>
    <row r="142" spans="1:26" ht="13.5" customHeight="1">
      <c r="A142" s="544"/>
      <c r="B142" s="544"/>
      <c r="C142" s="544"/>
      <c r="D142" s="544"/>
      <c r="E142" s="552"/>
      <c r="F142" s="544"/>
      <c r="G142" s="544"/>
      <c r="H142" s="544"/>
      <c r="I142" s="544"/>
      <c r="J142" s="544"/>
      <c r="K142" s="544"/>
      <c r="L142" s="544"/>
      <c r="M142" s="544"/>
      <c r="N142" s="544"/>
      <c r="O142" s="544"/>
      <c r="P142" s="544"/>
      <c r="Q142" s="544"/>
      <c r="R142" s="544"/>
      <c r="S142" s="544"/>
      <c r="T142" s="544"/>
      <c r="U142" s="544"/>
      <c r="V142" s="544"/>
      <c r="W142" s="544"/>
      <c r="X142" s="544"/>
      <c r="Y142" s="544"/>
      <c r="Z142" s="544"/>
    </row>
    <row r="143" spans="1:26" ht="13.5" customHeight="1">
      <c r="A143" s="544"/>
      <c r="B143" s="544"/>
      <c r="C143" s="544"/>
      <c r="D143" s="544"/>
      <c r="E143" s="552"/>
      <c r="F143" s="544"/>
      <c r="G143" s="544"/>
      <c r="H143" s="544"/>
      <c r="I143" s="544"/>
      <c r="J143" s="544"/>
      <c r="K143" s="544"/>
      <c r="L143" s="544"/>
      <c r="M143" s="544"/>
      <c r="N143" s="544"/>
      <c r="O143" s="544"/>
      <c r="P143" s="544"/>
      <c r="Q143" s="544"/>
      <c r="R143" s="544"/>
      <c r="S143" s="544"/>
      <c r="T143" s="544"/>
      <c r="U143" s="544"/>
      <c r="V143" s="544"/>
      <c r="W143" s="544"/>
      <c r="X143" s="544"/>
      <c r="Y143" s="544"/>
      <c r="Z143" s="544"/>
    </row>
    <row r="144" spans="1:26" ht="13.5" customHeight="1">
      <c r="A144" s="544"/>
      <c r="B144" s="544"/>
      <c r="C144" s="544"/>
      <c r="D144" s="544"/>
      <c r="E144" s="552"/>
      <c r="F144" s="544"/>
      <c r="G144" s="544"/>
      <c r="H144" s="544"/>
      <c r="I144" s="544"/>
      <c r="J144" s="544"/>
      <c r="K144" s="544"/>
      <c r="L144" s="544"/>
      <c r="M144" s="544"/>
      <c r="N144" s="544"/>
      <c r="O144" s="544"/>
      <c r="P144" s="544"/>
      <c r="Q144" s="544"/>
      <c r="R144" s="544"/>
      <c r="S144" s="544"/>
      <c r="T144" s="544"/>
      <c r="U144" s="544"/>
      <c r="V144" s="544"/>
      <c r="W144" s="544"/>
      <c r="X144" s="544"/>
      <c r="Y144" s="544"/>
      <c r="Z144" s="544"/>
    </row>
    <row r="145" spans="1:26" ht="13.5" customHeight="1">
      <c r="A145" s="544"/>
      <c r="B145" s="544"/>
      <c r="C145" s="544"/>
      <c r="D145" s="544"/>
      <c r="E145" s="552"/>
      <c r="F145" s="544"/>
      <c r="G145" s="544"/>
      <c r="H145" s="544"/>
      <c r="I145" s="544"/>
      <c r="J145" s="544"/>
      <c r="K145" s="544"/>
      <c r="L145" s="544"/>
      <c r="M145" s="544"/>
      <c r="N145" s="544"/>
      <c r="O145" s="544"/>
      <c r="P145" s="544"/>
      <c r="Q145" s="544"/>
      <c r="R145" s="544"/>
      <c r="S145" s="544"/>
      <c r="T145" s="544"/>
      <c r="U145" s="544"/>
      <c r="V145" s="544"/>
      <c r="W145" s="544"/>
      <c r="X145" s="544"/>
      <c r="Y145" s="544"/>
      <c r="Z145" s="544"/>
    </row>
    <row r="146" spans="1:26" ht="13.5" customHeight="1">
      <c r="A146" s="544"/>
      <c r="B146" s="544"/>
      <c r="C146" s="544"/>
      <c r="D146" s="544"/>
      <c r="E146" s="552"/>
      <c r="F146" s="544"/>
      <c r="G146" s="544"/>
      <c r="H146" s="544"/>
      <c r="I146" s="544"/>
      <c r="J146" s="544"/>
      <c r="K146" s="544"/>
      <c r="L146" s="544"/>
      <c r="M146" s="544"/>
      <c r="N146" s="544"/>
      <c r="O146" s="544"/>
      <c r="P146" s="544"/>
      <c r="Q146" s="544"/>
      <c r="R146" s="544"/>
      <c r="S146" s="544"/>
      <c r="T146" s="544"/>
      <c r="U146" s="544"/>
      <c r="V146" s="544"/>
      <c r="W146" s="544"/>
      <c r="X146" s="544"/>
      <c r="Y146" s="544"/>
      <c r="Z146" s="544"/>
    </row>
    <row r="147" spans="1:26" ht="13.5" customHeight="1">
      <c r="A147" s="544"/>
      <c r="B147" s="544"/>
      <c r="C147" s="544"/>
      <c r="D147" s="544"/>
      <c r="E147" s="552"/>
      <c r="F147" s="544"/>
      <c r="G147" s="544"/>
      <c r="H147" s="544"/>
      <c r="I147" s="544"/>
      <c r="J147" s="544"/>
      <c r="K147" s="544"/>
      <c r="L147" s="544"/>
      <c r="M147" s="544"/>
      <c r="N147" s="544"/>
      <c r="O147" s="544"/>
      <c r="P147" s="544"/>
      <c r="Q147" s="544"/>
      <c r="R147" s="544"/>
      <c r="S147" s="544"/>
      <c r="T147" s="544"/>
      <c r="U147" s="544"/>
      <c r="V147" s="544"/>
      <c r="W147" s="544"/>
      <c r="X147" s="544"/>
      <c r="Y147" s="544"/>
      <c r="Z147" s="544"/>
    </row>
    <row r="148" spans="1:26" ht="13.5" customHeight="1">
      <c r="A148" s="544"/>
      <c r="B148" s="544"/>
      <c r="C148" s="544"/>
      <c r="D148" s="544"/>
      <c r="E148" s="552"/>
      <c r="F148" s="544"/>
      <c r="G148" s="544"/>
      <c r="H148" s="544"/>
      <c r="I148" s="544"/>
      <c r="J148" s="544"/>
      <c r="K148" s="544"/>
      <c r="L148" s="544"/>
      <c r="M148" s="544"/>
      <c r="N148" s="544"/>
      <c r="O148" s="544"/>
      <c r="P148" s="544"/>
      <c r="Q148" s="544"/>
      <c r="R148" s="544"/>
      <c r="S148" s="544"/>
      <c r="T148" s="544"/>
      <c r="U148" s="544"/>
      <c r="V148" s="544"/>
      <c r="W148" s="544"/>
      <c r="X148" s="544"/>
      <c r="Y148" s="544"/>
      <c r="Z148" s="544"/>
    </row>
    <row r="149" spans="1:26" ht="13.5" customHeight="1">
      <c r="A149" s="544"/>
      <c r="B149" s="544"/>
      <c r="C149" s="544"/>
      <c r="D149" s="544"/>
      <c r="E149" s="552"/>
      <c r="F149" s="544"/>
      <c r="G149" s="544"/>
      <c r="H149" s="544"/>
      <c r="I149" s="544"/>
      <c r="J149" s="544"/>
      <c r="K149" s="544"/>
      <c r="L149" s="544"/>
      <c r="M149" s="544"/>
      <c r="N149" s="544"/>
      <c r="O149" s="544"/>
      <c r="P149" s="544"/>
      <c r="Q149" s="544"/>
      <c r="R149" s="544"/>
      <c r="S149" s="544"/>
      <c r="T149" s="544"/>
      <c r="U149" s="544"/>
      <c r="V149" s="544"/>
      <c r="W149" s="544"/>
      <c r="X149" s="544"/>
      <c r="Y149" s="544"/>
      <c r="Z149" s="544"/>
    </row>
    <row r="150" spans="1:26" ht="13.5" customHeight="1">
      <c r="A150" s="544"/>
      <c r="B150" s="544"/>
      <c r="C150" s="544"/>
      <c r="D150" s="544"/>
      <c r="E150" s="552"/>
      <c r="F150" s="544"/>
      <c r="G150" s="544"/>
      <c r="H150" s="544"/>
      <c r="I150" s="544"/>
      <c r="J150" s="544"/>
      <c r="K150" s="544"/>
      <c r="L150" s="544"/>
      <c r="M150" s="544"/>
      <c r="N150" s="544"/>
      <c r="O150" s="544"/>
      <c r="P150" s="544"/>
      <c r="Q150" s="544"/>
      <c r="R150" s="544"/>
      <c r="S150" s="544"/>
      <c r="T150" s="544"/>
      <c r="U150" s="544"/>
      <c r="V150" s="544"/>
      <c r="W150" s="544"/>
      <c r="X150" s="544"/>
      <c r="Y150" s="544"/>
      <c r="Z150" s="544"/>
    </row>
    <row r="151" spans="1:26" ht="13.5" customHeight="1">
      <c r="A151" s="544"/>
      <c r="B151" s="544"/>
      <c r="C151" s="544"/>
      <c r="D151" s="544"/>
      <c r="E151" s="552"/>
      <c r="F151" s="544"/>
      <c r="G151" s="544"/>
      <c r="H151" s="544"/>
      <c r="I151" s="544"/>
      <c r="J151" s="544"/>
      <c r="K151" s="544"/>
      <c r="L151" s="544"/>
      <c r="M151" s="544"/>
      <c r="N151" s="544"/>
      <c r="O151" s="544"/>
      <c r="P151" s="544"/>
      <c r="Q151" s="544"/>
      <c r="R151" s="544"/>
      <c r="S151" s="544"/>
      <c r="T151" s="544"/>
      <c r="U151" s="544"/>
      <c r="V151" s="544"/>
      <c r="W151" s="544"/>
      <c r="X151" s="544"/>
      <c r="Y151" s="544"/>
      <c r="Z151" s="544"/>
    </row>
    <row r="152" spans="1:26" ht="13.5" customHeight="1">
      <c r="A152" s="544"/>
      <c r="B152" s="544"/>
      <c r="C152" s="544"/>
      <c r="D152" s="544"/>
      <c r="E152" s="552"/>
      <c r="F152" s="544"/>
      <c r="G152" s="544"/>
      <c r="H152" s="544"/>
      <c r="I152" s="544"/>
      <c r="J152" s="544"/>
      <c r="K152" s="544"/>
      <c r="L152" s="544"/>
      <c r="M152" s="544"/>
      <c r="N152" s="544"/>
      <c r="O152" s="544"/>
      <c r="P152" s="544"/>
      <c r="Q152" s="544"/>
      <c r="R152" s="544"/>
      <c r="S152" s="544"/>
      <c r="T152" s="544"/>
      <c r="U152" s="544"/>
      <c r="V152" s="544"/>
      <c r="W152" s="544"/>
      <c r="X152" s="544"/>
      <c r="Y152" s="544"/>
      <c r="Z152" s="544"/>
    </row>
    <row r="153" spans="1:26" ht="13.5" customHeight="1">
      <c r="A153" s="544"/>
      <c r="B153" s="544"/>
      <c r="C153" s="544"/>
      <c r="D153" s="544"/>
      <c r="E153" s="552"/>
      <c r="F153" s="544"/>
      <c r="G153" s="544"/>
      <c r="H153" s="544"/>
      <c r="I153" s="544"/>
      <c r="J153" s="544"/>
      <c r="K153" s="544"/>
      <c r="L153" s="544"/>
      <c r="M153" s="544"/>
      <c r="N153" s="544"/>
      <c r="O153" s="544"/>
      <c r="P153" s="544"/>
      <c r="Q153" s="544"/>
      <c r="R153" s="544"/>
      <c r="S153" s="544"/>
      <c r="T153" s="544"/>
      <c r="U153" s="544"/>
      <c r="V153" s="544"/>
      <c r="W153" s="544"/>
      <c r="X153" s="544"/>
      <c r="Y153" s="544"/>
      <c r="Z153" s="544"/>
    </row>
    <row r="154" spans="1:26" ht="13.5" customHeight="1">
      <c r="A154" s="544"/>
      <c r="B154" s="544"/>
      <c r="C154" s="544"/>
      <c r="D154" s="544"/>
      <c r="E154" s="552"/>
      <c r="F154" s="544"/>
      <c r="G154" s="544"/>
      <c r="H154" s="544"/>
      <c r="I154" s="544"/>
      <c r="J154" s="544"/>
      <c r="K154" s="544"/>
      <c r="L154" s="544"/>
      <c r="M154" s="544"/>
      <c r="N154" s="544"/>
      <c r="O154" s="544"/>
      <c r="P154" s="544"/>
      <c r="Q154" s="544"/>
      <c r="R154" s="544"/>
      <c r="S154" s="544"/>
      <c r="T154" s="544"/>
      <c r="U154" s="544"/>
      <c r="V154" s="544"/>
      <c r="W154" s="544"/>
      <c r="X154" s="544"/>
      <c r="Y154" s="544"/>
      <c r="Z154" s="544"/>
    </row>
    <row r="155" spans="1:26" ht="13.5" customHeight="1">
      <c r="A155" s="544"/>
      <c r="B155" s="544"/>
      <c r="C155" s="544"/>
      <c r="D155" s="544"/>
      <c r="E155" s="552"/>
      <c r="F155" s="544"/>
      <c r="G155" s="544"/>
      <c r="H155" s="544"/>
      <c r="I155" s="544"/>
      <c r="J155" s="544"/>
      <c r="K155" s="544"/>
      <c r="L155" s="544"/>
      <c r="M155" s="544"/>
      <c r="N155" s="544"/>
      <c r="O155" s="544"/>
      <c r="P155" s="544"/>
      <c r="Q155" s="544"/>
      <c r="R155" s="544"/>
      <c r="S155" s="544"/>
      <c r="T155" s="544"/>
      <c r="U155" s="544"/>
      <c r="V155" s="544"/>
      <c r="W155" s="544"/>
      <c r="X155" s="544"/>
      <c r="Y155" s="544"/>
      <c r="Z155" s="544"/>
    </row>
    <row r="156" spans="1:26" ht="13.5" customHeight="1">
      <c r="A156" s="544"/>
      <c r="B156" s="544"/>
      <c r="C156" s="544"/>
      <c r="D156" s="544"/>
      <c r="E156" s="552"/>
      <c r="F156" s="544"/>
      <c r="G156" s="544"/>
      <c r="H156" s="544"/>
      <c r="I156" s="544"/>
      <c r="J156" s="544"/>
      <c r="K156" s="544"/>
      <c r="L156" s="544"/>
      <c r="M156" s="544"/>
      <c r="N156" s="544"/>
      <c r="O156" s="544"/>
      <c r="P156" s="544"/>
      <c r="Q156" s="544"/>
      <c r="R156" s="544"/>
      <c r="S156" s="544"/>
      <c r="T156" s="544"/>
      <c r="U156" s="544"/>
      <c r="V156" s="544"/>
      <c r="W156" s="544"/>
      <c r="X156" s="544"/>
      <c r="Y156" s="544"/>
      <c r="Z156" s="544"/>
    </row>
    <row r="157" spans="1:26" ht="13.5" customHeight="1">
      <c r="A157" s="544"/>
      <c r="B157" s="544"/>
      <c r="C157" s="544"/>
      <c r="D157" s="544"/>
      <c r="E157" s="552"/>
      <c r="F157" s="544"/>
      <c r="G157" s="544"/>
      <c r="H157" s="544"/>
      <c r="I157" s="544"/>
      <c r="J157" s="544"/>
      <c r="K157" s="544"/>
      <c r="L157" s="544"/>
      <c r="M157" s="544"/>
      <c r="N157" s="544"/>
      <c r="O157" s="544"/>
      <c r="P157" s="544"/>
      <c r="Q157" s="544"/>
      <c r="R157" s="544"/>
      <c r="S157" s="544"/>
      <c r="T157" s="544"/>
      <c r="U157" s="544"/>
      <c r="V157" s="544"/>
      <c r="W157" s="544"/>
      <c r="X157" s="544"/>
      <c r="Y157" s="544"/>
      <c r="Z157" s="544"/>
    </row>
    <row r="158" spans="1:26" ht="13.5" customHeight="1">
      <c r="A158" s="544"/>
      <c r="B158" s="544"/>
      <c r="C158" s="544"/>
      <c r="D158" s="544"/>
      <c r="E158" s="552"/>
      <c r="F158" s="544"/>
      <c r="G158" s="544"/>
      <c r="H158" s="544"/>
      <c r="I158" s="544"/>
      <c r="J158" s="544"/>
      <c r="K158" s="544"/>
      <c r="L158" s="544"/>
      <c r="M158" s="544"/>
      <c r="N158" s="544"/>
      <c r="O158" s="544"/>
      <c r="P158" s="544"/>
      <c r="Q158" s="544"/>
      <c r="R158" s="544"/>
      <c r="S158" s="544"/>
      <c r="T158" s="544"/>
      <c r="U158" s="544"/>
      <c r="V158" s="544"/>
      <c r="W158" s="544"/>
      <c r="X158" s="544"/>
      <c r="Y158" s="544"/>
      <c r="Z158" s="544"/>
    </row>
    <row r="159" spans="1:26" ht="13.5" customHeight="1">
      <c r="A159" s="544"/>
      <c r="B159" s="544"/>
      <c r="C159" s="544"/>
      <c r="D159" s="544"/>
      <c r="E159" s="552"/>
      <c r="F159" s="544"/>
      <c r="G159" s="544"/>
      <c r="H159" s="544"/>
      <c r="I159" s="544"/>
      <c r="J159" s="544"/>
      <c r="K159" s="544"/>
      <c r="L159" s="544"/>
      <c r="M159" s="544"/>
      <c r="N159" s="544"/>
      <c r="O159" s="544"/>
      <c r="P159" s="544"/>
      <c r="Q159" s="544"/>
      <c r="R159" s="544"/>
      <c r="S159" s="544"/>
      <c r="T159" s="544"/>
      <c r="U159" s="544"/>
      <c r="V159" s="544"/>
      <c r="W159" s="544"/>
      <c r="X159" s="544"/>
      <c r="Y159" s="544"/>
      <c r="Z159" s="544"/>
    </row>
    <row r="160" spans="1:26" ht="13.5" customHeight="1">
      <c r="A160" s="544"/>
      <c r="B160" s="544"/>
      <c r="C160" s="544"/>
      <c r="D160" s="544"/>
      <c r="E160" s="552"/>
      <c r="F160" s="544"/>
      <c r="G160" s="544"/>
      <c r="H160" s="544"/>
      <c r="I160" s="544"/>
      <c r="J160" s="544"/>
      <c r="K160" s="544"/>
      <c r="L160" s="544"/>
      <c r="M160" s="544"/>
      <c r="N160" s="544"/>
      <c r="O160" s="544"/>
      <c r="P160" s="544"/>
      <c r="Q160" s="544"/>
      <c r="R160" s="544"/>
      <c r="S160" s="544"/>
      <c r="T160" s="544"/>
      <c r="U160" s="544"/>
      <c r="V160" s="544"/>
      <c r="W160" s="544"/>
      <c r="X160" s="544"/>
      <c r="Y160" s="544"/>
      <c r="Z160" s="544"/>
    </row>
    <row r="161" spans="1:26" ht="13.5" customHeight="1">
      <c r="A161" s="544"/>
      <c r="B161" s="544"/>
      <c r="C161" s="544"/>
      <c r="D161" s="544"/>
      <c r="E161" s="552"/>
      <c r="F161" s="544"/>
      <c r="G161" s="544"/>
      <c r="H161" s="544"/>
      <c r="I161" s="544"/>
      <c r="J161" s="544"/>
      <c r="K161" s="544"/>
      <c r="L161" s="544"/>
      <c r="M161" s="544"/>
      <c r="N161" s="544"/>
      <c r="O161" s="544"/>
      <c r="P161" s="544"/>
      <c r="Q161" s="544"/>
      <c r="R161" s="544"/>
      <c r="S161" s="544"/>
      <c r="T161" s="544"/>
      <c r="U161" s="544"/>
      <c r="V161" s="544"/>
      <c r="W161" s="544"/>
      <c r="X161" s="544"/>
      <c r="Y161" s="544"/>
      <c r="Z161" s="544"/>
    </row>
    <row r="162" spans="1:26" ht="13.5" customHeight="1">
      <c r="A162" s="544"/>
      <c r="B162" s="544"/>
      <c r="C162" s="544"/>
      <c r="D162" s="544"/>
      <c r="E162" s="552"/>
      <c r="F162" s="544"/>
      <c r="G162" s="544"/>
      <c r="H162" s="544"/>
      <c r="I162" s="544"/>
      <c r="J162" s="544"/>
      <c r="K162" s="544"/>
      <c r="L162" s="544"/>
      <c r="M162" s="544"/>
      <c r="N162" s="544"/>
      <c r="O162" s="544"/>
      <c r="P162" s="544"/>
      <c r="Q162" s="544"/>
      <c r="R162" s="544"/>
      <c r="S162" s="544"/>
      <c r="T162" s="544"/>
      <c r="U162" s="544"/>
      <c r="V162" s="544"/>
      <c r="W162" s="544"/>
      <c r="X162" s="544"/>
      <c r="Y162" s="544"/>
      <c r="Z162" s="544"/>
    </row>
    <row r="163" spans="1:26" ht="13.5" customHeight="1">
      <c r="A163" s="544"/>
      <c r="B163" s="544"/>
      <c r="C163" s="544"/>
      <c r="D163" s="544"/>
      <c r="E163" s="552"/>
      <c r="F163" s="544"/>
      <c r="G163" s="544"/>
      <c r="H163" s="544"/>
      <c r="I163" s="544"/>
      <c r="J163" s="544"/>
      <c r="K163" s="544"/>
      <c r="L163" s="544"/>
      <c r="M163" s="544"/>
      <c r="N163" s="544"/>
      <c r="O163" s="544"/>
      <c r="P163" s="544"/>
      <c r="Q163" s="544"/>
      <c r="R163" s="544"/>
      <c r="S163" s="544"/>
      <c r="T163" s="544"/>
      <c r="U163" s="544"/>
      <c r="V163" s="544"/>
      <c r="W163" s="544"/>
      <c r="X163" s="544"/>
      <c r="Y163" s="544"/>
      <c r="Z163" s="544"/>
    </row>
    <row r="164" spans="1:26" ht="13.5" customHeight="1">
      <c r="A164" s="544"/>
      <c r="B164" s="544"/>
      <c r="C164" s="544"/>
      <c r="D164" s="544"/>
      <c r="E164" s="552"/>
      <c r="F164" s="544"/>
      <c r="G164" s="544"/>
      <c r="H164" s="544"/>
      <c r="I164" s="544"/>
      <c r="J164" s="544"/>
      <c r="K164" s="544"/>
      <c r="L164" s="544"/>
      <c r="M164" s="544"/>
      <c r="N164" s="544"/>
      <c r="O164" s="544"/>
      <c r="P164" s="544"/>
      <c r="Q164" s="544"/>
      <c r="R164" s="544"/>
      <c r="S164" s="544"/>
      <c r="T164" s="544"/>
      <c r="U164" s="544"/>
      <c r="V164" s="544"/>
      <c r="W164" s="544"/>
      <c r="X164" s="544"/>
      <c r="Y164" s="544"/>
      <c r="Z164" s="544"/>
    </row>
    <row r="165" spans="1:26" ht="13.5" customHeight="1">
      <c r="A165" s="544"/>
      <c r="B165" s="544"/>
      <c r="C165" s="544"/>
      <c r="D165" s="544"/>
      <c r="E165" s="552"/>
      <c r="F165" s="544"/>
      <c r="G165" s="544"/>
      <c r="H165" s="544"/>
      <c r="I165" s="544"/>
      <c r="J165" s="544"/>
      <c r="K165" s="544"/>
      <c r="L165" s="544"/>
      <c r="M165" s="544"/>
      <c r="N165" s="544"/>
      <c r="O165" s="544"/>
      <c r="P165" s="544"/>
      <c r="Q165" s="544"/>
      <c r="R165" s="544"/>
      <c r="S165" s="544"/>
      <c r="T165" s="544"/>
      <c r="U165" s="544"/>
      <c r="V165" s="544"/>
      <c r="W165" s="544"/>
      <c r="X165" s="544"/>
      <c r="Y165" s="544"/>
      <c r="Z165" s="544"/>
    </row>
    <row r="166" spans="1:26" ht="13.5" customHeight="1">
      <c r="A166" s="544"/>
      <c r="B166" s="544"/>
      <c r="C166" s="544"/>
      <c r="D166" s="544"/>
      <c r="E166" s="552"/>
      <c r="F166" s="544"/>
      <c r="G166" s="544"/>
      <c r="H166" s="544"/>
      <c r="I166" s="544"/>
      <c r="J166" s="544"/>
      <c r="K166" s="544"/>
      <c r="L166" s="544"/>
      <c r="M166" s="544"/>
      <c r="N166" s="544"/>
      <c r="O166" s="544"/>
      <c r="P166" s="544"/>
      <c r="Q166" s="544"/>
      <c r="R166" s="544"/>
      <c r="S166" s="544"/>
      <c r="T166" s="544"/>
      <c r="U166" s="544"/>
      <c r="V166" s="544"/>
      <c r="W166" s="544"/>
      <c r="X166" s="544"/>
      <c r="Y166" s="544"/>
      <c r="Z166" s="544"/>
    </row>
    <row r="167" spans="1:26" ht="13.5" customHeight="1">
      <c r="A167" s="544"/>
      <c r="B167" s="544"/>
      <c r="C167" s="544"/>
      <c r="D167" s="544"/>
      <c r="E167" s="552"/>
      <c r="F167" s="544"/>
      <c r="G167" s="544"/>
      <c r="H167" s="544"/>
      <c r="I167" s="544"/>
      <c r="J167" s="544"/>
      <c r="K167" s="544"/>
      <c r="L167" s="544"/>
      <c r="M167" s="544"/>
      <c r="N167" s="544"/>
      <c r="O167" s="544"/>
      <c r="P167" s="544"/>
      <c r="Q167" s="544"/>
      <c r="R167" s="544"/>
      <c r="S167" s="544"/>
      <c r="T167" s="544"/>
      <c r="U167" s="544"/>
      <c r="V167" s="544"/>
      <c r="W167" s="544"/>
      <c r="X167" s="544"/>
      <c r="Y167" s="544"/>
      <c r="Z167" s="544"/>
    </row>
    <row r="168" spans="1:26" ht="13.5" customHeight="1">
      <c r="A168" s="544"/>
      <c r="B168" s="544"/>
      <c r="C168" s="544"/>
      <c r="D168" s="544"/>
      <c r="E168" s="552"/>
      <c r="F168" s="544"/>
      <c r="G168" s="544"/>
      <c r="H168" s="544"/>
      <c r="I168" s="544"/>
      <c r="J168" s="544"/>
      <c r="K168" s="544"/>
      <c r="L168" s="544"/>
      <c r="M168" s="544"/>
      <c r="N168" s="544"/>
      <c r="O168" s="544"/>
      <c r="P168" s="544"/>
      <c r="Q168" s="544"/>
      <c r="R168" s="544"/>
      <c r="S168" s="544"/>
      <c r="T168" s="544"/>
      <c r="U168" s="544"/>
      <c r="V168" s="544"/>
      <c r="W168" s="544"/>
      <c r="X168" s="544"/>
      <c r="Y168" s="544"/>
      <c r="Z168" s="544"/>
    </row>
    <row r="169" spans="1:26" ht="13.5" customHeight="1">
      <c r="A169" s="544"/>
      <c r="B169" s="544"/>
      <c r="C169" s="544"/>
      <c r="D169" s="544"/>
      <c r="E169" s="552"/>
      <c r="F169" s="544"/>
      <c r="G169" s="544"/>
      <c r="H169" s="544"/>
      <c r="I169" s="544"/>
      <c r="J169" s="544"/>
      <c r="K169" s="544"/>
      <c r="L169" s="544"/>
      <c r="M169" s="544"/>
      <c r="N169" s="544"/>
      <c r="O169" s="544"/>
      <c r="P169" s="544"/>
      <c r="Q169" s="544"/>
      <c r="R169" s="544"/>
      <c r="S169" s="544"/>
      <c r="T169" s="544"/>
      <c r="U169" s="544"/>
      <c r="V169" s="544"/>
      <c r="W169" s="544"/>
      <c r="X169" s="544"/>
      <c r="Y169" s="544"/>
      <c r="Z169" s="544"/>
    </row>
    <row r="170" spans="1:26" ht="13.5" customHeight="1">
      <c r="A170" s="544"/>
      <c r="B170" s="544"/>
      <c r="C170" s="544"/>
      <c r="D170" s="544"/>
      <c r="E170" s="552"/>
      <c r="F170" s="544"/>
      <c r="G170" s="544"/>
      <c r="H170" s="544"/>
      <c r="I170" s="544"/>
      <c r="J170" s="544"/>
      <c r="K170" s="544"/>
      <c r="L170" s="544"/>
      <c r="M170" s="544"/>
      <c r="N170" s="544"/>
      <c r="O170" s="544"/>
      <c r="P170" s="544"/>
      <c r="Q170" s="544"/>
      <c r="R170" s="544"/>
      <c r="S170" s="544"/>
      <c r="T170" s="544"/>
      <c r="U170" s="544"/>
      <c r="V170" s="544"/>
      <c r="W170" s="544"/>
      <c r="X170" s="544"/>
      <c r="Y170" s="544"/>
      <c r="Z170" s="544"/>
    </row>
    <row r="171" spans="1:26" ht="13.5" customHeight="1">
      <c r="A171" s="544"/>
      <c r="B171" s="544"/>
      <c r="C171" s="544"/>
      <c r="D171" s="544"/>
      <c r="E171" s="552"/>
      <c r="F171" s="544"/>
      <c r="G171" s="544"/>
      <c r="H171" s="544"/>
      <c r="I171" s="544"/>
      <c r="J171" s="544"/>
      <c r="K171" s="544"/>
      <c r="L171" s="544"/>
      <c r="M171" s="544"/>
      <c r="N171" s="544"/>
      <c r="O171" s="544"/>
      <c r="P171" s="544"/>
      <c r="Q171" s="544"/>
      <c r="R171" s="544"/>
      <c r="S171" s="544"/>
      <c r="T171" s="544"/>
      <c r="U171" s="544"/>
      <c r="V171" s="544"/>
      <c r="W171" s="544"/>
      <c r="X171" s="544"/>
      <c r="Y171" s="544"/>
      <c r="Z171" s="544"/>
    </row>
    <row r="172" spans="1:26" ht="13.5" customHeight="1">
      <c r="A172" s="544"/>
      <c r="B172" s="544"/>
      <c r="C172" s="544"/>
      <c r="D172" s="544"/>
      <c r="E172" s="552"/>
      <c r="F172" s="544"/>
      <c r="G172" s="544"/>
      <c r="H172" s="544"/>
      <c r="I172" s="544"/>
      <c r="J172" s="544"/>
      <c r="K172" s="544"/>
      <c r="L172" s="544"/>
      <c r="M172" s="544"/>
      <c r="N172" s="544"/>
      <c r="O172" s="544"/>
      <c r="P172" s="544"/>
      <c r="Q172" s="544"/>
      <c r="R172" s="544"/>
      <c r="S172" s="544"/>
      <c r="T172" s="544"/>
      <c r="U172" s="544"/>
      <c r="V172" s="544"/>
      <c r="W172" s="544"/>
      <c r="X172" s="544"/>
      <c r="Y172" s="544"/>
      <c r="Z172" s="544"/>
    </row>
    <row r="173" spans="1:26" ht="13.5" customHeight="1">
      <c r="A173" s="544"/>
      <c r="B173" s="544"/>
      <c r="C173" s="544"/>
      <c r="D173" s="544"/>
      <c r="E173" s="552"/>
      <c r="F173" s="544"/>
      <c r="G173" s="544"/>
      <c r="H173" s="544"/>
      <c r="I173" s="544"/>
      <c r="J173" s="544"/>
      <c r="K173" s="544"/>
      <c r="L173" s="544"/>
      <c r="M173" s="544"/>
      <c r="N173" s="544"/>
      <c r="O173" s="544"/>
      <c r="P173" s="544"/>
      <c r="Q173" s="544"/>
      <c r="R173" s="544"/>
      <c r="S173" s="544"/>
      <c r="T173" s="544"/>
      <c r="U173" s="544"/>
      <c r="V173" s="544"/>
      <c r="W173" s="544"/>
      <c r="X173" s="544"/>
      <c r="Y173" s="544"/>
      <c r="Z173" s="544"/>
    </row>
    <row r="174" spans="1:26" ht="13.5" customHeight="1">
      <c r="A174" s="544"/>
      <c r="B174" s="544"/>
      <c r="C174" s="544"/>
      <c r="D174" s="544"/>
      <c r="E174" s="552"/>
      <c r="F174" s="544"/>
      <c r="G174" s="544"/>
      <c r="H174" s="544"/>
      <c r="I174" s="544"/>
      <c r="J174" s="544"/>
      <c r="K174" s="544"/>
      <c r="L174" s="544"/>
      <c r="M174" s="544"/>
      <c r="N174" s="544"/>
      <c r="O174" s="544"/>
      <c r="P174" s="544"/>
      <c r="Q174" s="544"/>
      <c r="R174" s="544"/>
      <c r="S174" s="544"/>
      <c r="T174" s="544"/>
      <c r="U174" s="544"/>
      <c r="V174" s="544"/>
      <c r="W174" s="544"/>
      <c r="X174" s="544"/>
      <c r="Y174" s="544"/>
      <c r="Z174" s="544"/>
    </row>
    <row r="175" spans="1:26" ht="13.5" customHeight="1">
      <c r="A175" s="544"/>
      <c r="B175" s="544"/>
      <c r="C175" s="544"/>
      <c r="D175" s="544"/>
      <c r="E175" s="552"/>
      <c r="F175" s="544"/>
      <c r="G175" s="544"/>
      <c r="H175" s="544"/>
      <c r="I175" s="544"/>
      <c r="J175" s="544"/>
      <c r="K175" s="544"/>
      <c r="L175" s="544"/>
      <c r="M175" s="544"/>
      <c r="N175" s="544"/>
      <c r="O175" s="544"/>
      <c r="P175" s="544"/>
      <c r="Q175" s="544"/>
      <c r="R175" s="544"/>
      <c r="S175" s="544"/>
      <c r="T175" s="544"/>
      <c r="U175" s="544"/>
      <c r="V175" s="544"/>
      <c r="W175" s="544"/>
      <c r="X175" s="544"/>
      <c r="Y175" s="544"/>
      <c r="Z175" s="544"/>
    </row>
    <row r="176" spans="1:26" ht="13.5" customHeight="1">
      <c r="A176" s="544"/>
      <c r="B176" s="544"/>
      <c r="C176" s="544"/>
      <c r="D176" s="544"/>
      <c r="E176" s="552"/>
      <c r="F176" s="544"/>
      <c r="G176" s="544"/>
      <c r="H176" s="544"/>
      <c r="I176" s="544"/>
      <c r="J176" s="544"/>
      <c r="K176" s="544"/>
      <c r="L176" s="544"/>
      <c r="M176" s="544"/>
      <c r="N176" s="544"/>
      <c r="O176" s="544"/>
      <c r="P176" s="544"/>
      <c r="Q176" s="544"/>
      <c r="R176" s="544"/>
      <c r="S176" s="544"/>
      <c r="T176" s="544"/>
      <c r="U176" s="544"/>
      <c r="V176" s="544"/>
      <c r="W176" s="544"/>
      <c r="X176" s="544"/>
      <c r="Y176" s="544"/>
      <c r="Z176" s="544"/>
    </row>
    <row r="177" spans="1:26" ht="13.5" customHeight="1">
      <c r="A177" s="544"/>
      <c r="B177" s="544"/>
      <c r="C177" s="544"/>
      <c r="D177" s="544"/>
      <c r="E177" s="552"/>
      <c r="F177" s="544"/>
      <c r="G177" s="544"/>
      <c r="H177" s="544"/>
      <c r="I177" s="544"/>
      <c r="J177" s="544"/>
      <c r="K177" s="544"/>
      <c r="L177" s="544"/>
      <c r="M177" s="544"/>
      <c r="N177" s="544"/>
      <c r="O177" s="544"/>
      <c r="P177" s="544"/>
      <c r="Q177" s="544"/>
      <c r="R177" s="544"/>
      <c r="S177" s="544"/>
      <c r="T177" s="544"/>
      <c r="U177" s="544"/>
      <c r="V177" s="544"/>
      <c r="W177" s="544"/>
      <c r="X177" s="544"/>
      <c r="Y177" s="544"/>
      <c r="Z177" s="544"/>
    </row>
    <row r="178" spans="1:26" ht="13.5" customHeight="1">
      <c r="A178" s="544"/>
      <c r="B178" s="544"/>
      <c r="C178" s="544"/>
      <c r="D178" s="544"/>
      <c r="E178" s="552"/>
      <c r="F178" s="544"/>
      <c r="G178" s="544"/>
      <c r="H178" s="544"/>
      <c r="I178" s="544"/>
      <c r="J178" s="544"/>
      <c r="K178" s="544"/>
      <c r="L178" s="544"/>
      <c r="M178" s="544"/>
      <c r="N178" s="544"/>
      <c r="O178" s="544"/>
      <c r="P178" s="544"/>
      <c r="Q178" s="544"/>
      <c r="R178" s="544"/>
      <c r="S178" s="544"/>
      <c r="T178" s="544"/>
      <c r="U178" s="544"/>
      <c r="V178" s="544"/>
      <c r="W178" s="544"/>
      <c r="X178" s="544"/>
      <c r="Y178" s="544"/>
      <c r="Z178" s="544"/>
    </row>
    <row r="179" spans="1:26" ht="13.5" customHeight="1">
      <c r="A179" s="544"/>
      <c r="B179" s="544"/>
      <c r="C179" s="544"/>
      <c r="D179" s="544"/>
      <c r="E179" s="552"/>
      <c r="F179" s="544"/>
      <c r="G179" s="544"/>
      <c r="H179" s="544"/>
      <c r="I179" s="544"/>
      <c r="J179" s="544"/>
      <c r="K179" s="544"/>
      <c r="L179" s="544"/>
      <c r="M179" s="544"/>
      <c r="N179" s="544"/>
      <c r="O179" s="544"/>
      <c r="P179" s="544"/>
      <c r="Q179" s="544"/>
      <c r="R179" s="544"/>
      <c r="S179" s="544"/>
      <c r="T179" s="544"/>
      <c r="U179" s="544"/>
      <c r="V179" s="544"/>
      <c r="W179" s="544"/>
      <c r="X179" s="544"/>
      <c r="Y179" s="544"/>
      <c r="Z179" s="544"/>
    </row>
    <row r="180" spans="1:26" ht="13.5" customHeight="1">
      <c r="A180" s="544"/>
      <c r="B180" s="544"/>
      <c r="C180" s="544"/>
      <c r="D180" s="544"/>
      <c r="E180" s="552"/>
      <c r="F180" s="544"/>
      <c r="G180" s="544"/>
      <c r="H180" s="544"/>
      <c r="I180" s="544"/>
      <c r="J180" s="544"/>
      <c r="K180" s="544"/>
      <c r="L180" s="544"/>
      <c r="M180" s="544"/>
      <c r="N180" s="544"/>
      <c r="O180" s="544"/>
      <c r="P180" s="544"/>
      <c r="Q180" s="544"/>
      <c r="R180" s="544"/>
      <c r="S180" s="544"/>
      <c r="T180" s="544"/>
      <c r="U180" s="544"/>
      <c r="V180" s="544"/>
      <c r="W180" s="544"/>
      <c r="X180" s="544"/>
      <c r="Y180" s="544"/>
      <c r="Z180" s="544"/>
    </row>
    <row r="181" spans="1:26" ht="13.5" customHeight="1">
      <c r="A181" s="544"/>
      <c r="B181" s="544"/>
      <c r="C181" s="544"/>
      <c r="D181" s="544"/>
      <c r="E181" s="552"/>
      <c r="F181" s="544"/>
      <c r="G181" s="544"/>
      <c r="H181" s="544"/>
      <c r="I181" s="544"/>
      <c r="J181" s="544"/>
      <c r="K181" s="544"/>
      <c r="L181" s="544"/>
      <c r="M181" s="544"/>
      <c r="N181" s="544"/>
      <c r="O181" s="544"/>
      <c r="P181" s="544"/>
      <c r="Q181" s="544"/>
      <c r="R181" s="544"/>
      <c r="S181" s="544"/>
      <c r="T181" s="544"/>
      <c r="U181" s="544"/>
      <c r="V181" s="544"/>
      <c r="W181" s="544"/>
      <c r="X181" s="544"/>
      <c r="Y181" s="544"/>
      <c r="Z181" s="544"/>
    </row>
    <row r="182" spans="1:26" ht="13.5" customHeight="1">
      <c r="A182" s="544"/>
      <c r="B182" s="544"/>
      <c r="C182" s="544"/>
      <c r="D182" s="544"/>
      <c r="E182" s="552"/>
      <c r="F182" s="544"/>
      <c r="G182" s="544"/>
      <c r="H182" s="544"/>
      <c r="I182" s="544"/>
      <c r="J182" s="544"/>
      <c r="K182" s="544"/>
      <c r="L182" s="544"/>
      <c r="M182" s="544"/>
      <c r="N182" s="544"/>
      <c r="O182" s="544"/>
      <c r="P182" s="544"/>
      <c r="Q182" s="544"/>
      <c r="R182" s="544"/>
      <c r="S182" s="544"/>
      <c r="T182" s="544"/>
      <c r="U182" s="544"/>
      <c r="V182" s="544"/>
      <c r="W182" s="544"/>
      <c r="X182" s="544"/>
      <c r="Y182" s="544"/>
      <c r="Z182" s="544"/>
    </row>
    <row r="183" spans="1:26" ht="13.5" customHeight="1">
      <c r="A183" s="544"/>
      <c r="B183" s="544"/>
      <c r="C183" s="544"/>
      <c r="D183" s="544"/>
      <c r="E183" s="552"/>
      <c r="F183" s="544"/>
      <c r="G183" s="544"/>
      <c r="H183" s="544"/>
      <c r="I183" s="544"/>
      <c r="J183" s="544"/>
      <c r="K183" s="544"/>
      <c r="L183" s="544"/>
      <c r="M183" s="544"/>
      <c r="N183" s="544"/>
      <c r="O183" s="544"/>
      <c r="P183" s="544"/>
      <c r="Q183" s="544"/>
      <c r="R183" s="544"/>
      <c r="S183" s="544"/>
      <c r="T183" s="544"/>
      <c r="U183" s="544"/>
      <c r="V183" s="544"/>
      <c r="W183" s="544"/>
      <c r="X183" s="544"/>
      <c r="Y183" s="544"/>
      <c r="Z183" s="544"/>
    </row>
    <row r="184" spans="1:26" ht="13.5" customHeight="1">
      <c r="A184" s="544"/>
      <c r="B184" s="544"/>
      <c r="C184" s="544"/>
      <c r="D184" s="544"/>
      <c r="E184" s="552"/>
      <c r="F184" s="544"/>
      <c r="G184" s="544"/>
      <c r="H184" s="544"/>
      <c r="I184" s="544"/>
      <c r="J184" s="544"/>
      <c r="K184" s="544"/>
      <c r="L184" s="544"/>
      <c r="M184" s="544"/>
      <c r="N184" s="544"/>
      <c r="O184" s="544"/>
      <c r="P184" s="544"/>
      <c r="Q184" s="544"/>
      <c r="R184" s="544"/>
      <c r="S184" s="544"/>
      <c r="T184" s="544"/>
      <c r="U184" s="544"/>
      <c r="V184" s="544"/>
      <c r="W184" s="544"/>
      <c r="X184" s="544"/>
      <c r="Y184" s="544"/>
      <c r="Z184" s="544"/>
    </row>
    <row r="185" spans="1:26" ht="13.5" customHeight="1">
      <c r="A185" s="544"/>
      <c r="B185" s="544"/>
      <c r="C185" s="544"/>
      <c r="D185" s="544"/>
      <c r="E185" s="552"/>
      <c r="F185" s="544"/>
      <c r="G185" s="544"/>
      <c r="H185" s="544"/>
      <c r="I185" s="544"/>
      <c r="J185" s="544"/>
      <c r="K185" s="544"/>
      <c r="L185" s="544"/>
      <c r="M185" s="544"/>
      <c r="N185" s="544"/>
      <c r="O185" s="544"/>
      <c r="P185" s="544"/>
      <c r="Q185" s="544"/>
      <c r="R185" s="544"/>
      <c r="S185" s="544"/>
      <c r="T185" s="544"/>
      <c r="U185" s="544"/>
      <c r="V185" s="544"/>
      <c r="W185" s="544"/>
      <c r="X185" s="544"/>
      <c r="Y185" s="544"/>
      <c r="Z185" s="544"/>
    </row>
    <row r="186" spans="1:26" ht="13.5" customHeight="1">
      <c r="A186" s="544"/>
      <c r="B186" s="544"/>
      <c r="C186" s="544"/>
      <c r="D186" s="544"/>
      <c r="E186" s="552"/>
      <c r="F186" s="544"/>
      <c r="G186" s="544"/>
      <c r="H186" s="544"/>
      <c r="I186" s="544"/>
      <c r="J186" s="544"/>
      <c r="K186" s="544"/>
      <c r="L186" s="544"/>
      <c r="M186" s="544"/>
      <c r="N186" s="544"/>
      <c r="O186" s="544"/>
      <c r="P186" s="544"/>
      <c r="Q186" s="544"/>
      <c r="R186" s="544"/>
      <c r="S186" s="544"/>
      <c r="T186" s="544"/>
      <c r="U186" s="544"/>
      <c r="V186" s="544"/>
      <c r="W186" s="544"/>
      <c r="X186" s="544"/>
      <c r="Y186" s="544"/>
      <c r="Z186" s="544"/>
    </row>
    <row r="187" spans="1:26" ht="13.5" customHeight="1">
      <c r="A187" s="544"/>
      <c r="B187" s="544"/>
      <c r="C187" s="544"/>
      <c r="D187" s="544"/>
      <c r="E187" s="552"/>
      <c r="F187" s="544"/>
      <c r="G187" s="544"/>
      <c r="H187" s="544"/>
      <c r="I187" s="544"/>
      <c r="J187" s="544"/>
      <c r="K187" s="544"/>
      <c r="L187" s="544"/>
      <c r="M187" s="544"/>
      <c r="N187" s="544"/>
      <c r="O187" s="544"/>
      <c r="P187" s="544"/>
      <c r="Q187" s="544"/>
      <c r="R187" s="544"/>
      <c r="S187" s="544"/>
      <c r="T187" s="544"/>
      <c r="U187" s="544"/>
      <c r="V187" s="544"/>
      <c r="W187" s="544"/>
      <c r="X187" s="544"/>
      <c r="Y187" s="544"/>
      <c r="Z187" s="544"/>
    </row>
    <row r="188" spans="1:26" ht="13.5" customHeight="1">
      <c r="A188" s="544"/>
      <c r="B188" s="544"/>
      <c r="C188" s="544"/>
      <c r="D188" s="544"/>
      <c r="E188" s="552"/>
      <c r="F188" s="544"/>
      <c r="G188" s="544"/>
      <c r="H188" s="544"/>
      <c r="I188" s="544"/>
      <c r="J188" s="544"/>
      <c r="K188" s="544"/>
      <c r="L188" s="544"/>
      <c r="M188" s="544"/>
      <c r="N188" s="544"/>
      <c r="O188" s="544"/>
      <c r="P188" s="544"/>
      <c r="Q188" s="544"/>
      <c r="R188" s="544"/>
      <c r="S188" s="544"/>
      <c r="T188" s="544"/>
      <c r="U188" s="544"/>
      <c r="V188" s="544"/>
      <c r="W188" s="544"/>
      <c r="X188" s="544"/>
      <c r="Y188" s="544"/>
      <c r="Z188" s="544"/>
    </row>
    <row r="189" spans="1:26" ht="13.5" customHeight="1">
      <c r="A189" s="544"/>
      <c r="B189" s="544"/>
      <c r="C189" s="544"/>
      <c r="D189" s="544"/>
      <c r="E189" s="552"/>
      <c r="F189" s="544"/>
      <c r="G189" s="544"/>
      <c r="H189" s="544"/>
      <c r="I189" s="544"/>
      <c r="J189" s="544"/>
      <c r="K189" s="544"/>
      <c r="L189" s="544"/>
      <c r="M189" s="544"/>
      <c r="N189" s="544"/>
      <c r="O189" s="544"/>
      <c r="P189" s="544"/>
      <c r="Q189" s="544"/>
      <c r="R189" s="544"/>
      <c r="S189" s="544"/>
      <c r="T189" s="544"/>
      <c r="U189" s="544"/>
      <c r="V189" s="544"/>
      <c r="W189" s="544"/>
      <c r="X189" s="544"/>
      <c r="Y189" s="544"/>
      <c r="Z189" s="544"/>
    </row>
    <row r="190" spans="1:26" ht="13.5" customHeight="1">
      <c r="A190" s="544"/>
      <c r="B190" s="544"/>
      <c r="C190" s="544"/>
      <c r="D190" s="544"/>
      <c r="E190" s="552"/>
      <c r="F190" s="544"/>
      <c r="G190" s="544"/>
      <c r="H190" s="544"/>
      <c r="I190" s="544"/>
      <c r="J190" s="544"/>
      <c r="K190" s="544"/>
      <c r="L190" s="544"/>
      <c r="M190" s="544"/>
      <c r="N190" s="544"/>
      <c r="O190" s="544"/>
      <c r="P190" s="544"/>
      <c r="Q190" s="544"/>
      <c r="R190" s="544"/>
      <c r="S190" s="544"/>
      <c r="T190" s="544"/>
      <c r="U190" s="544"/>
      <c r="V190" s="544"/>
      <c r="W190" s="544"/>
      <c r="X190" s="544"/>
      <c r="Y190" s="544"/>
      <c r="Z190" s="544"/>
    </row>
    <row r="191" spans="1:26" ht="13.5" customHeight="1">
      <c r="A191" s="544"/>
      <c r="B191" s="544"/>
      <c r="C191" s="544"/>
      <c r="D191" s="544"/>
      <c r="E191" s="552"/>
      <c r="F191" s="544"/>
      <c r="G191" s="544"/>
      <c r="H191" s="544"/>
      <c r="I191" s="544"/>
      <c r="J191" s="544"/>
      <c r="K191" s="544"/>
      <c r="L191" s="544"/>
      <c r="M191" s="544"/>
      <c r="N191" s="544"/>
      <c r="O191" s="544"/>
      <c r="P191" s="544"/>
      <c r="Q191" s="544"/>
      <c r="R191" s="544"/>
      <c r="S191" s="544"/>
      <c r="T191" s="544"/>
      <c r="U191" s="544"/>
      <c r="V191" s="544"/>
      <c r="W191" s="544"/>
      <c r="X191" s="544"/>
      <c r="Y191" s="544"/>
      <c r="Z191" s="544"/>
    </row>
    <row r="192" spans="1:26" ht="13.5" customHeight="1">
      <c r="A192" s="544"/>
      <c r="B192" s="544"/>
      <c r="C192" s="544"/>
      <c r="D192" s="544"/>
      <c r="E192" s="552"/>
      <c r="F192" s="544"/>
      <c r="G192" s="544"/>
      <c r="H192" s="544"/>
      <c r="I192" s="544"/>
      <c r="J192" s="544"/>
      <c r="K192" s="544"/>
      <c r="L192" s="544"/>
      <c r="M192" s="544"/>
      <c r="N192" s="544"/>
      <c r="O192" s="544"/>
      <c r="P192" s="544"/>
      <c r="Q192" s="544"/>
      <c r="R192" s="544"/>
      <c r="S192" s="544"/>
      <c r="T192" s="544"/>
      <c r="U192" s="544"/>
      <c r="V192" s="544"/>
      <c r="W192" s="544"/>
      <c r="X192" s="544"/>
      <c r="Y192" s="544"/>
      <c r="Z192" s="544"/>
    </row>
    <row r="193" spans="1:26" ht="13.5" customHeight="1">
      <c r="A193" s="544"/>
      <c r="B193" s="544"/>
      <c r="C193" s="544"/>
      <c r="D193" s="544"/>
      <c r="E193" s="552"/>
      <c r="F193" s="544"/>
      <c r="G193" s="544"/>
      <c r="H193" s="544"/>
      <c r="I193" s="544"/>
      <c r="J193" s="544"/>
      <c r="K193" s="544"/>
      <c r="L193" s="544"/>
      <c r="M193" s="544"/>
      <c r="N193" s="544"/>
      <c r="O193" s="544"/>
      <c r="P193" s="544"/>
      <c r="Q193" s="544"/>
      <c r="R193" s="544"/>
      <c r="S193" s="544"/>
      <c r="T193" s="544"/>
      <c r="U193" s="544"/>
      <c r="V193" s="544"/>
      <c r="W193" s="544"/>
      <c r="X193" s="544"/>
      <c r="Y193" s="544"/>
      <c r="Z193" s="544"/>
    </row>
    <row r="194" spans="1:26" ht="13.5" customHeight="1">
      <c r="A194" s="544"/>
      <c r="B194" s="544"/>
      <c r="C194" s="544"/>
      <c r="D194" s="544"/>
      <c r="E194" s="552"/>
      <c r="F194" s="544"/>
      <c r="G194" s="544"/>
      <c r="H194" s="544"/>
      <c r="I194" s="544"/>
      <c r="J194" s="544"/>
      <c r="K194" s="544"/>
      <c r="L194" s="544"/>
      <c r="M194" s="544"/>
      <c r="N194" s="544"/>
      <c r="O194" s="544"/>
      <c r="P194" s="544"/>
      <c r="Q194" s="544"/>
      <c r="R194" s="544"/>
      <c r="S194" s="544"/>
      <c r="T194" s="544"/>
      <c r="U194" s="544"/>
      <c r="V194" s="544"/>
      <c r="W194" s="544"/>
      <c r="X194" s="544"/>
      <c r="Y194" s="544"/>
      <c r="Z194" s="544"/>
    </row>
    <row r="195" spans="1:26" ht="13.5" customHeight="1">
      <c r="A195" s="544"/>
      <c r="B195" s="544"/>
      <c r="C195" s="544"/>
      <c r="D195" s="544"/>
      <c r="E195" s="552"/>
      <c r="F195" s="544"/>
      <c r="G195" s="544"/>
      <c r="H195" s="544"/>
      <c r="I195" s="544"/>
      <c r="J195" s="544"/>
      <c r="K195" s="544"/>
      <c r="L195" s="544"/>
      <c r="M195" s="544"/>
      <c r="N195" s="544"/>
      <c r="O195" s="544"/>
      <c r="P195" s="544"/>
      <c r="Q195" s="544"/>
      <c r="R195" s="544"/>
      <c r="S195" s="544"/>
      <c r="T195" s="544"/>
      <c r="U195" s="544"/>
      <c r="V195" s="544"/>
      <c r="W195" s="544"/>
      <c r="X195" s="544"/>
      <c r="Y195" s="544"/>
      <c r="Z195" s="544"/>
    </row>
    <row r="196" spans="1:26" ht="13.5" customHeight="1">
      <c r="A196" s="544"/>
      <c r="B196" s="544"/>
      <c r="C196" s="544"/>
      <c r="D196" s="544"/>
      <c r="E196" s="552"/>
      <c r="F196" s="544"/>
      <c r="G196" s="544"/>
      <c r="H196" s="544"/>
      <c r="I196" s="544"/>
      <c r="J196" s="544"/>
      <c r="K196" s="544"/>
      <c r="L196" s="544"/>
      <c r="M196" s="544"/>
      <c r="N196" s="544"/>
      <c r="O196" s="544"/>
      <c r="P196" s="544"/>
      <c r="Q196" s="544"/>
      <c r="R196" s="544"/>
      <c r="S196" s="544"/>
      <c r="T196" s="544"/>
      <c r="U196" s="544"/>
      <c r="V196" s="544"/>
      <c r="W196" s="544"/>
      <c r="X196" s="544"/>
      <c r="Y196" s="544"/>
      <c r="Z196" s="544"/>
    </row>
    <row r="197" spans="1:26" ht="13.5" customHeight="1">
      <c r="A197" s="544"/>
      <c r="B197" s="544"/>
      <c r="C197" s="544"/>
      <c r="D197" s="544"/>
      <c r="E197" s="552"/>
      <c r="F197" s="544"/>
      <c r="G197" s="544"/>
      <c r="H197" s="544"/>
      <c r="I197" s="544"/>
      <c r="J197" s="544"/>
      <c r="K197" s="544"/>
      <c r="L197" s="544"/>
      <c r="M197" s="544"/>
      <c r="N197" s="544"/>
      <c r="O197" s="544"/>
      <c r="P197" s="544"/>
      <c r="Q197" s="544"/>
      <c r="R197" s="544"/>
      <c r="S197" s="544"/>
      <c r="T197" s="544"/>
      <c r="U197" s="544"/>
      <c r="V197" s="544"/>
      <c r="W197" s="544"/>
      <c r="X197" s="544"/>
      <c r="Y197" s="544"/>
      <c r="Z197" s="544"/>
    </row>
    <row r="198" spans="1:26" ht="13.5" customHeight="1">
      <c r="A198" s="544"/>
      <c r="B198" s="544"/>
      <c r="C198" s="544"/>
      <c r="D198" s="544"/>
      <c r="E198" s="552"/>
      <c r="F198" s="544"/>
      <c r="G198" s="544"/>
      <c r="H198" s="544"/>
      <c r="I198" s="544"/>
      <c r="J198" s="544"/>
      <c r="K198" s="544"/>
      <c r="L198" s="544"/>
      <c r="M198" s="544"/>
      <c r="N198" s="544"/>
      <c r="O198" s="544"/>
      <c r="P198" s="544"/>
      <c r="Q198" s="544"/>
      <c r="R198" s="544"/>
      <c r="S198" s="544"/>
      <c r="T198" s="544"/>
      <c r="U198" s="544"/>
      <c r="V198" s="544"/>
      <c r="W198" s="544"/>
      <c r="X198" s="544"/>
      <c r="Y198" s="544"/>
      <c r="Z198" s="544"/>
    </row>
    <row r="199" spans="1:26" ht="13.5" customHeight="1">
      <c r="A199" s="544"/>
      <c r="B199" s="544"/>
      <c r="C199" s="544"/>
      <c r="D199" s="544"/>
      <c r="E199" s="552"/>
      <c r="F199" s="544"/>
      <c r="G199" s="544"/>
      <c r="H199" s="544"/>
      <c r="I199" s="544"/>
      <c r="J199" s="544"/>
      <c r="K199" s="544"/>
      <c r="L199" s="544"/>
      <c r="M199" s="544"/>
      <c r="N199" s="544"/>
      <c r="O199" s="544"/>
      <c r="P199" s="544"/>
      <c r="Q199" s="544"/>
      <c r="R199" s="544"/>
      <c r="S199" s="544"/>
      <c r="T199" s="544"/>
      <c r="U199" s="544"/>
      <c r="V199" s="544"/>
      <c r="W199" s="544"/>
      <c r="X199" s="544"/>
      <c r="Y199" s="544"/>
      <c r="Z199" s="544"/>
    </row>
    <row r="200" spans="1:26" ht="13.5" customHeight="1">
      <c r="A200" s="544"/>
      <c r="B200" s="544"/>
      <c r="C200" s="544"/>
      <c r="D200" s="544"/>
      <c r="E200" s="552"/>
      <c r="F200" s="544"/>
      <c r="G200" s="544"/>
      <c r="H200" s="544"/>
      <c r="I200" s="544"/>
      <c r="J200" s="544"/>
      <c r="K200" s="544"/>
      <c r="L200" s="544"/>
      <c r="M200" s="544"/>
      <c r="N200" s="544"/>
      <c r="O200" s="544"/>
      <c r="P200" s="544"/>
      <c r="Q200" s="544"/>
      <c r="R200" s="544"/>
      <c r="S200" s="544"/>
      <c r="T200" s="544"/>
      <c r="U200" s="544"/>
      <c r="V200" s="544"/>
      <c r="W200" s="544"/>
      <c r="X200" s="544"/>
      <c r="Y200" s="544"/>
      <c r="Z200" s="544"/>
    </row>
    <row r="201" spans="1:26" ht="13.5" customHeight="1">
      <c r="A201" s="544"/>
      <c r="B201" s="544"/>
      <c r="C201" s="544"/>
      <c r="D201" s="544"/>
      <c r="E201" s="552"/>
      <c r="F201" s="544"/>
      <c r="G201" s="544"/>
      <c r="H201" s="544"/>
      <c r="I201" s="544"/>
      <c r="J201" s="544"/>
      <c r="K201" s="544"/>
      <c r="L201" s="544"/>
      <c r="M201" s="544"/>
      <c r="N201" s="544"/>
      <c r="O201" s="544"/>
      <c r="P201" s="544"/>
      <c r="Q201" s="544"/>
      <c r="R201" s="544"/>
      <c r="S201" s="544"/>
      <c r="T201" s="544"/>
      <c r="U201" s="544"/>
      <c r="V201" s="544"/>
      <c r="W201" s="544"/>
      <c r="X201" s="544"/>
      <c r="Y201" s="544"/>
      <c r="Z201" s="544"/>
    </row>
    <row r="202" spans="1:26" ht="13.5" customHeight="1">
      <c r="A202" s="544"/>
      <c r="B202" s="544"/>
      <c r="C202" s="544"/>
      <c r="D202" s="544"/>
      <c r="E202" s="552"/>
      <c r="F202" s="544"/>
      <c r="G202" s="544"/>
      <c r="H202" s="544"/>
      <c r="I202" s="544"/>
      <c r="J202" s="544"/>
      <c r="K202" s="544"/>
      <c r="L202" s="544"/>
      <c r="M202" s="544"/>
      <c r="N202" s="544"/>
      <c r="O202" s="544"/>
      <c r="P202" s="544"/>
      <c r="Q202" s="544"/>
      <c r="R202" s="544"/>
      <c r="S202" s="544"/>
      <c r="T202" s="544"/>
      <c r="U202" s="544"/>
      <c r="V202" s="544"/>
      <c r="W202" s="544"/>
      <c r="X202" s="544"/>
      <c r="Y202" s="544"/>
      <c r="Z202" s="544"/>
    </row>
    <row r="203" spans="1:26" ht="13.5" customHeight="1">
      <c r="A203" s="544"/>
      <c r="B203" s="544"/>
      <c r="C203" s="544"/>
      <c r="D203" s="544"/>
      <c r="E203" s="552"/>
      <c r="F203" s="544"/>
      <c r="G203" s="544"/>
      <c r="H203" s="544"/>
      <c r="I203" s="544"/>
      <c r="J203" s="544"/>
      <c r="K203" s="544"/>
      <c r="L203" s="544"/>
      <c r="M203" s="544"/>
      <c r="N203" s="544"/>
      <c r="O203" s="544"/>
      <c r="P203" s="544"/>
      <c r="Q203" s="544"/>
      <c r="R203" s="544"/>
      <c r="S203" s="544"/>
      <c r="T203" s="544"/>
      <c r="U203" s="544"/>
      <c r="V203" s="544"/>
      <c r="W203" s="544"/>
      <c r="X203" s="544"/>
      <c r="Y203" s="544"/>
      <c r="Z203" s="544"/>
    </row>
    <row r="204" spans="1:26" ht="13.5" customHeight="1">
      <c r="A204" s="544"/>
      <c r="B204" s="544"/>
      <c r="C204" s="544"/>
      <c r="D204" s="544"/>
      <c r="E204" s="552"/>
      <c r="F204" s="544"/>
      <c r="G204" s="544"/>
      <c r="H204" s="544"/>
      <c r="I204" s="544"/>
      <c r="J204" s="544"/>
      <c r="K204" s="544"/>
      <c r="L204" s="544"/>
      <c r="M204" s="544"/>
      <c r="N204" s="544"/>
      <c r="O204" s="544"/>
      <c r="P204" s="544"/>
      <c r="Q204" s="544"/>
      <c r="R204" s="544"/>
      <c r="S204" s="544"/>
      <c r="T204" s="544"/>
      <c r="U204" s="544"/>
      <c r="V204" s="544"/>
      <c r="W204" s="544"/>
      <c r="X204" s="544"/>
      <c r="Y204" s="544"/>
      <c r="Z204" s="544"/>
    </row>
    <row r="205" spans="1:26" ht="13.5" customHeight="1">
      <c r="A205" s="544"/>
      <c r="B205" s="544"/>
      <c r="C205" s="544"/>
      <c r="D205" s="544"/>
      <c r="E205" s="552"/>
      <c r="F205" s="544"/>
      <c r="G205" s="544"/>
      <c r="H205" s="544"/>
      <c r="I205" s="544"/>
      <c r="J205" s="544"/>
      <c r="K205" s="544"/>
      <c r="L205" s="544"/>
      <c r="M205" s="544"/>
      <c r="N205" s="544"/>
      <c r="O205" s="544"/>
      <c r="P205" s="544"/>
      <c r="Q205" s="544"/>
      <c r="R205" s="544"/>
      <c r="S205" s="544"/>
      <c r="T205" s="544"/>
      <c r="U205" s="544"/>
      <c r="V205" s="544"/>
      <c r="W205" s="544"/>
      <c r="X205" s="544"/>
      <c r="Y205" s="544"/>
      <c r="Z205" s="544"/>
    </row>
    <row r="206" spans="1:26" ht="13.5" customHeight="1">
      <c r="A206" s="544"/>
      <c r="B206" s="544"/>
      <c r="C206" s="544"/>
      <c r="D206" s="544"/>
      <c r="E206" s="552"/>
      <c r="F206" s="544"/>
      <c r="G206" s="544"/>
      <c r="H206" s="544"/>
      <c r="I206" s="544"/>
      <c r="J206" s="544"/>
      <c r="K206" s="544"/>
      <c r="L206" s="544"/>
      <c r="M206" s="544"/>
      <c r="N206" s="544"/>
      <c r="O206" s="544"/>
      <c r="P206" s="544"/>
      <c r="Q206" s="544"/>
      <c r="R206" s="544"/>
      <c r="S206" s="544"/>
      <c r="T206" s="544"/>
      <c r="U206" s="544"/>
      <c r="V206" s="544"/>
      <c r="W206" s="544"/>
      <c r="X206" s="544"/>
      <c r="Y206" s="544"/>
      <c r="Z206" s="544"/>
    </row>
    <row r="207" spans="1:26" ht="13.5" customHeight="1">
      <c r="A207" s="544"/>
      <c r="B207" s="544"/>
      <c r="C207" s="544"/>
      <c r="D207" s="544"/>
      <c r="E207" s="552"/>
      <c r="F207" s="544"/>
      <c r="G207" s="544"/>
      <c r="H207" s="544"/>
      <c r="I207" s="544"/>
      <c r="J207" s="544"/>
      <c r="K207" s="544"/>
      <c r="L207" s="544"/>
      <c r="M207" s="544"/>
      <c r="N207" s="544"/>
      <c r="O207" s="544"/>
      <c r="P207" s="544"/>
      <c r="Q207" s="544"/>
      <c r="R207" s="544"/>
      <c r="S207" s="544"/>
      <c r="T207" s="544"/>
      <c r="U207" s="544"/>
      <c r="V207" s="544"/>
      <c r="W207" s="544"/>
      <c r="X207" s="544"/>
      <c r="Y207" s="544"/>
      <c r="Z207" s="544"/>
    </row>
    <row r="208" spans="1:26" ht="13.5" customHeight="1">
      <c r="A208" s="544"/>
      <c r="B208" s="544"/>
      <c r="C208" s="544"/>
      <c r="D208" s="544"/>
      <c r="E208" s="552"/>
      <c r="F208" s="544"/>
      <c r="G208" s="544"/>
      <c r="H208" s="544"/>
      <c r="I208" s="544"/>
      <c r="J208" s="544"/>
      <c r="K208" s="544"/>
      <c r="L208" s="544"/>
      <c r="M208" s="544"/>
      <c r="N208" s="544"/>
      <c r="O208" s="544"/>
      <c r="P208" s="544"/>
      <c r="Q208" s="544"/>
      <c r="R208" s="544"/>
      <c r="S208" s="544"/>
      <c r="T208" s="544"/>
      <c r="U208" s="544"/>
      <c r="V208" s="544"/>
      <c r="W208" s="544"/>
      <c r="X208" s="544"/>
      <c r="Y208" s="544"/>
      <c r="Z208" s="544"/>
    </row>
    <row r="209" spans="1:26" ht="13.5" customHeight="1">
      <c r="A209" s="544"/>
      <c r="B209" s="544"/>
      <c r="C209" s="544"/>
      <c r="D209" s="544"/>
      <c r="E209" s="552"/>
      <c r="F209" s="544"/>
      <c r="G209" s="544"/>
      <c r="H209" s="544"/>
      <c r="I209" s="544"/>
      <c r="J209" s="544"/>
      <c r="K209" s="544"/>
      <c r="L209" s="544"/>
      <c r="M209" s="544"/>
      <c r="N209" s="544"/>
      <c r="O209" s="544"/>
      <c r="P209" s="544"/>
      <c r="Q209" s="544"/>
      <c r="R209" s="544"/>
      <c r="S209" s="544"/>
      <c r="T209" s="544"/>
      <c r="U209" s="544"/>
      <c r="V209" s="544"/>
      <c r="W209" s="544"/>
      <c r="X209" s="544"/>
      <c r="Y209" s="544"/>
      <c r="Z209" s="544"/>
    </row>
    <row r="210" spans="1:26" ht="13.5" customHeight="1">
      <c r="A210" s="544"/>
      <c r="B210" s="544"/>
      <c r="C210" s="544"/>
      <c r="D210" s="544"/>
      <c r="E210" s="552"/>
      <c r="F210" s="544"/>
      <c r="G210" s="544"/>
      <c r="H210" s="544"/>
      <c r="I210" s="544"/>
      <c r="J210" s="544"/>
      <c r="K210" s="544"/>
      <c r="L210" s="544"/>
      <c r="M210" s="544"/>
      <c r="N210" s="544"/>
      <c r="O210" s="544"/>
      <c r="P210" s="544"/>
      <c r="Q210" s="544"/>
      <c r="R210" s="544"/>
      <c r="S210" s="544"/>
      <c r="T210" s="544"/>
      <c r="U210" s="544"/>
      <c r="V210" s="544"/>
      <c r="W210" s="544"/>
      <c r="X210" s="544"/>
      <c r="Y210" s="544"/>
      <c r="Z210" s="544"/>
    </row>
    <row r="211" spans="1:26" ht="13.5" customHeight="1">
      <c r="A211" s="544"/>
      <c r="B211" s="544"/>
      <c r="C211" s="544"/>
      <c r="D211" s="544"/>
      <c r="E211" s="552"/>
      <c r="F211" s="544"/>
      <c r="G211" s="544"/>
      <c r="H211" s="544"/>
      <c r="I211" s="544"/>
      <c r="J211" s="544"/>
      <c r="K211" s="544"/>
      <c r="L211" s="544"/>
      <c r="M211" s="544"/>
      <c r="N211" s="544"/>
      <c r="O211" s="544"/>
      <c r="P211" s="544"/>
      <c r="Q211" s="544"/>
      <c r="R211" s="544"/>
      <c r="S211" s="544"/>
      <c r="T211" s="544"/>
      <c r="U211" s="544"/>
      <c r="V211" s="544"/>
      <c r="W211" s="544"/>
      <c r="X211" s="544"/>
      <c r="Y211" s="544"/>
      <c r="Z211" s="544"/>
    </row>
    <row r="212" spans="1:26" ht="13.5" customHeight="1">
      <c r="A212" s="544"/>
      <c r="B212" s="544"/>
      <c r="C212" s="544"/>
      <c r="D212" s="544"/>
      <c r="E212" s="552"/>
      <c r="F212" s="544"/>
      <c r="G212" s="544"/>
      <c r="H212" s="544"/>
      <c r="I212" s="544"/>
      <c r="J212" s="544"/>
      <c r="K212" s="544"/>
      <c r="L212" s="544"/>
      <c r="M212" s="544"/>
      <c r="N212" s="544"/>
      <c r="O212" s="544"/>
      <c r="P212" s="544"/>
      <c r="Q212" s="544"/>
      <c r="R212" s="544"/>
      <c r="S212" s="544"/>
      <c r="T212" s="544"/>
      <c r="U212" s="544"/>
      <c r="V212" s="544"/>
      <c r="W212" s="544"/>
      <c r="X212" s="544"/>
      <c r="Y212" s="544"/>
      <c r="Z212" s="544"/>
    </row>
    <row r="213" spans="1:26" ht="13.5" customHeight="1">
      <c r="A213" s="544"/>
      <c r="B213" s="544"/>
      <c r="C213" s="544"/>
      <c r="D213" s="544"/>
      <c r="E213" s="552"/>
      <c r="F213" s="544"/>
      <c r="G213" s="544"/>
      <c r="H213" s="544"/>
      <c r="I213" s="544"/>
      <c r="J213" s="544"/>
      <c r="K213" s="544"/>
      <c r="L213" s="544"/>
      <c r="M213" s="544"/>
      <c r="N213" s="544"/>
      <c r="O213" s="544"/>
      <c r="P213" s="544"/>
      <c r="Q213" s="544"/>
      <c r="R213" s="544"/>
      <c r="S213" s="544"/>
      <c r="T213" s="544"/>
      <c r="U213" s="544"/>
      <c r="V213" s="544"/>
      <c r="W213" s="544"/>
      <c r="X213" s="544"/>
      <c r="Y213" s="544"/>
      <c r="Z213" s="544"/>
    </row>
    <row r="214" spans="1:26" ht="13.5" customHeight="1">
      <c r="A214" s="544"/>
      <c r="B214" s="544"/>
      <c r="C214" s="544"/>
      <c r="D214" s="544"/>
      <c r="E214" s="552"/>
      <c r="F214" s="544"/>
      <c r="G214" s="544"/>
      <c r="H214" s="544"/>
      <c r="I214" s="544"/>
      <c r="J214" s="544"/>
      <c r="K214" s="544"/>
      <c r="L214" s="544"/>
      <c r="M214" s="544"/>
      <c r="N214" s="544"/>
      <c r="O214" s="544"/>
      <c r="P214" s="544"/>
      <c r="Q214" s="544"/>
      <c r="R214" s="544"/>
      <c r="S214" s="544"/>
      <c r="T214" s="544"/>
      <c r="U214" s="544"/>
      <c r="V214" s="544"/>
      <c r="W214" s="544"/>
      <c r="X214" s="544"/>
      <c r="Y214" s="544"/>
      <c r="Z214" s="544"/>
    </row>
    <row r="215" spans="1:26" ht="13.5" customHeight="1">
      <c r="A215" s="544"/>
      <c r="B215" s="544"/>
      <c r="C215" s="544"/>
      <c r="D215" s="544"/>
      <c r="E215" s="552"/>
      <c r="F215" s="544"/>
      <c r="G215" s="544"/>
      <c r="H215" s="544"/>
      <c r="I215" s="544"/>
      <c r="J215" s="544"/>
      <c r="K215" s="544"/>
      <c r="L215" s="544"/>
      <c r="M215" s="544"/>
      <c r="N215" s="544"/>
      <c r="O215" s="544"/>
      <c r="P215" s="544"/>
      <c r="Q215" s="544"/>
      <c r="R215" s="544"/>
      <c r="S215" s="544"/>
      <c r="T215" s="544"/>
      <c r="U215" s="544"/>
      <c r="V215" s="544"/>
      <c r="W215" s="544"/>
      <c r="X215" s="544"/>
      <c r="Y215" s="544"/>
      <c r="Z215" s="544"/>
    </row>
    <row r="216" spans="1:26" ht="13.5" customHeight="1">
      <c r="A216" s="544"/>
      <c r="B216" s="544"/>
      <c r="C216" s="544"/>
      <c r="D216" s="544"/>
      <c r="E216" s="552"/>
      <c r="F216" s="544"/>
      <c r="G216" s="544"/>
      <c r="H216" s="544"/>
      <c r="I216" s="544"/>
      <c r="J216" s="544"/>
      <c r="K216" s="544"/>
      <c r="L216" s="544"/>
      <c r="M216" s="544"/>
      <c r="N216" s="544"/>
      <c r="O216" s="544"/>
      <c r="P216" s="544"/>
      <c r="Q216" s="544"/>
      <c r="R216" s="544"/>
      <c r="S216" s="544"/>
      <c r="T216" s="544"/>
      <c r="U216" s="544"/>
      <c r="V216" s="544"/>
      <c r="W216" s="544"/>
      <c r="X216" s="544"/>
      <c r="Y216" s="544"/>
      <c r="Z216" s="544"/>
    </row>
    <row r="217" spans="1:26" ht="13.5" customHeight="1">
      <c r="A217" s="544"/>
      <c r="B217" s="544"/>
      <c r="C217" s="544"/>
      <c r="D217" s="544"/>
      <c r="E217" s="552"/>
      <c r="F217" s="544"/>
      <c r="G217" s="544"/>
      <c r="H217" s="544"/>
      <c r="I217" s="544"/>
      <c r="J217" s="544"/>
      <c r="K217" s="544"/>
      <c r="L217" s="544"/>
      <c r="M217" s="544"/>
      <c r="N217" s="544"/>
      <c r="O217" s="544"/>
      <c r="P217" s="544"/>
      <c r="Q217" s="544"/>
      <c r="R217" s="544"/>
      <c r="S217" s="544"/>
      <c r="T217" s="544"/>
      <c r="U217" s="544"/>
      <c r="V217" s="544"/>
      <c r="W217" s="544"/>
      <c r="X217" s="544"/>
      <c r="Y217" s="544"/>
      <c r="Z217" s="544"/>
    </row>
    <row r="218" spans="1:26" ht="13.5" customHeight="1">
      <c r="A218" s="544"/>
      <c r="B218" s="544"/>
      <c r="C218" s="544"/>
      <c r="D218" s="544"/>
      <c r="E218" s="552"/>
      <c r="F218" s="544"/>
      <c r="G218" s="544"/>
      <c r="H218" s="544"/>
      <c r="I218" s="544"/>
      <c r="J218" s="544"/>
      <c r="K218" s="544"/>
      <c r="L218" s="544"/>
      <c r="M218" s="544"/>
      <c r="N218" s="544"/>
      <c r="O218" s="544"/>
      <c r="P218" s="544"/>
      <c r="Q218" s="544"/>
      <c r="R218" s="544"/>
      <c r="S218" s="544"/>
      <c r="T218" s="544"/>
      <c r="U218" s="544"/>
      <c r="V218" s="544"/>
      <c r="W218" s="544"/>
      <c r="X218" s="544"/>
      <c r="Y218" s="544"/>
      <c r="Z218" s="544"/>
    </row>
    <row r="219" spans="1:26" ht="13.5" customHeight="1">
      <c r="A219" s="544"/>
      <c r="B219" s="544"/>
      <c r="C219" s="544"/>
      <c r="D219" s="544"/>
      <c r="E219" s="552"/>
      <c r="F219" s="544"/>
      <c r="G219" s="544"/>
      <c r="H219" s="544"/>
      <c r="I219" s="544"/>
      <c r="J219" s="544"/>
      <c r="K219" s="544"/>
      <c r="L219" s="544"/>
      <c r="M219" s="544"/>
      <c r="N219" s="544"/>
      <c r="O219" s="544"/>
      <c r="P219" s="544"/>
      <c r="Q219" s="544"/>
      <c r="R219" s="544"/>
      <c r="S219" s="544"/>
      <c r="T219" s="544"/>
      <c r="U219" s="544"/>
      <c r="V219" s="544"/>
      <c r="W219" s="544"/>
      <c r="X219" s="544"/>
      <c r="Y219" s="544"/>
      <c r="Z219" s="544"/>
    </row>
    <row r="220" spans="1:26" ht="13.5" customHeight="1">
      <c r="A220" s="544"/>
      <c r="B220" s="544"/>
      <c r="C220" s="544"/>
      <c r="D220" s="544"/>
      <c r="E220" s="552"/>
      <c r="F220" s="544"/>
      <c r="G220" s="544"/>
      <c r="H220" s="544"/>
      <c r="I220" s="544"/>
      <c r="J220" s="544"/>
      <c r="K220" s="544"/>
      <c r="L220" s="544"/>
      <c r="M220" s="544"/>
      <c r="N220" s="544"/>
      <c r="O220" s="544"/>
      <c r="P220" s="544"/>
      <c r="Q220" s="544"/>
      <c r="R220" s="544"/>
      <c r="S220" s="544"/>
      <c r="T220" s="544"/>
      <c r="U220" s="544"/>
      <c r="V220" s="544"/>
      <c r="W220" s="544"/>
      <c r="X220" s="544"/>
      <c r="Y220" s="544"/>
      <c r="Z220" s="544"/>
    </row>
    <row r="221" spans="1:26" ht="13.5" customHeight="1">
      <c r="A221" s="544"/>
      <c r="B221" s="544"/>
      <c r="C221" s="544"/>
      <c r="D221" s="544"/>
      <c r="E221" s="552"/>
      <c r="F221" s="544"/>
      <c r="G221" s="544"/>
      <c r="H221" s="544"/>
      <c r="I221" s="544"/>
      <c r="J221" s="544"/>
      <c r="K221" s="544"/>
      <c r="L221" s="544"/>
      <c r="M221" s="544"/>
      <c r="N221" s="544"/>
      <c r="O221" s="544"/>
      <c r="P221" s="544"/>
      <c r="Q221" s="544"/>
      <c r="R221" s="544"/>
      <c r="S221" s="544"/>
      <c r="T221" s="544"/>
      <c r="U221" s="544"/>
      <c r="V221" s="544"/>
      <c r="W221" s="544"/>
      <c r="X221" s="544"/>
      <c r="Y221" s="544"/>
      <c r="Z221" s="544"/>
    </row>
    <row r="222" spans="1:26" ht="13.5" customHeight="1">
      <c r="A222" s="544"/>
      <c r="B222" s="544"/>
      <c r="C222" s="544"/>
      <c r="D222" s="544"/>
      <c r="E222" s="552"/>
      <c r="F222" s="544"/>
      <c r="G222" s="544"/>
      <c r="H222" s="544"/>
      <c r="I222" s="544"/>
      <c r="J222" s="544"/>
      <c r="K222" s="544"/>
      <c r="L222" s="544"/>
      <c r="M222" s="544"/>
      <c r="N222" s="544"/>
      <c r="O222" s="544"/>
      <c r="P222" s="544"/>
      <c r="Q222" s="544"/>
      <c r="R222" s="544"/>
      <c r="S222" s="544"/>
      <c r="T222" s="544"/>
      <c r="U222" s="544"/>
      <c r="V222" s="544"/>
      <c r="W222" s="544"/>
      <c r="X222" s="544"/>
      <c r="Y222" s="544"/>
      <c r="Z222" s="544"/>
    </row>
    <row r="223" spans="1:26" ht="13.5" customHeight="1">
      <c r="A223" s="544"/>
      <c r="B223" s="544"/>
      <c r="C223" s="544"/>
      <c r="D223" s="544"/>
      <c r="E223" s="552"/>
      <c r="F223" s="544"/>
      <c r="G223" s="544"/>
      <c r="H223" s="544"/>
      <c r="I223" s="544"/>
      <c r="J223" s="544"/>
      <c r="K223" s="544"/>
      <c r="L223" s="544"/>
      <c r="M223" s="544"/>
      <c r="N223" s="544"/>
      <c r="O223" s="544"/>
      <c r="P223" s="544"/>
      <c r="Q223" s="544"/>
      <c r="R223" s="544"/>
      <c r="S223" s="544"/>
      <c r="T223" s="544"/>
      <c r="U223" s="544"/>
      <c r="V223" s="544"/>
      <c r="W223" s="544"/>
      <c r="X223" s="544"/>
      <c r="Y223" s="544"/>
      <c r="Z223" s="544"/>
    </row>
    <row r="224" spans="1:26" ht="13.5" customHeight="1">
      <c r="A224" s="544"/>
      <c r="B224" s="544"/>
      <c r="C224" s="544"/>
      <c r="D224" s="544"/>
      <c r="E224" s="552"/>
      <c r="F224" s="544"/>
      <c r="G224" s="544"/>
      <c r="H224" s="544"/>
      <c r="I224" s="544"/>
      <c r="J224" s="544"/>
      <c r="K224" s="544"/>
      <c r="L224" s="544"/>
      <c r="M224" s="544"/>
      <c r="N224" s="544"/>
      <c r="O224" s="544"/>
      <c r="P224" s="544"/>
      <c r="Q224" s="544"/>
      <c r="R224" s="544"/>
      <c r="S224" s="544"/>
      <c r="T224" s="544"/>
      <c r="U224" s="544"/>
      <c r="V224" s="544"/>
      <c r="W224" s="544"/>
      <c r="X224" s="544"/>
      <c r="Y224" s="544"/>
      <c r="Z224" s="544"/>
    </row>
    <row r="225" spans="1:26" ht="13.5" customHeight="1">
      <c r="A225" s="544"/>
      <c r="B225" s="544"/>
      <c r="C225" s="544"/>
      <c r="D225" s="544"/>
      <c r="E225" s="552"/>
      <c r="F225" s="544"/>
      <c r="G225" s="544"/>
      <c r="H225" s="544"/>
      <c r="I225" s="544"/>
      <c r="J225" s="544"/>
      <c r="K225" s="544"/>
      <c r="L225" s="544"/>
      <c r="M225" s="544"/>
      <c r="N225" s="544"/>
      <c r="O225" s="544"/>
      <c r="P225" s="544"/>
      <c r="Q225" s="544"/>
      <c r="R225" s="544"/>
      <c r="S225" s="544"/>
      <c r="T225" s="544"/>
      <c r="U225" s="544"/>
      <c r="V225" s="544"/>
      <c r="W225" s="544"/>
      <c r="X225" s="544"/>
      <c r="Y225" s="544"/>
      <c r="Z225" s="544"/>
    </row>
    <row r="226" spans="1:26" ht="13.5" customHeight="1">
      <c r="A226" s="544"/>
      <c r="B226" s="544"/>
      <c r="C226" s="544"/>
      <c r="D226" s="544"/>
      <c r="E226" s="552"/>
      <c r="F226" s="544"/>
      <c r="G226" s="544"/>
      <c r="H226" s="544"/>
      <c r="I226" s="544"/>
      <c r="J226" s="544"/>
      <c r="K226" s="544"/>
      <c r="L226" s="544"/>
      <c r="M226" s="544"/>
      <c r="N226" s="544"/>
      <c r="O226" s="544"/>
      <c r="P226" s="544"/>
      <c r="Q226" s="544"/>
      <c r="R226" s="544"/>
      <c r="S226" s="544"/>
      <c r="T226" s="544"/>
      <c r="U226" s="544"/>
      <c r="V226" s="544"/>
      <c r="W226" s="544"/>
      <c r="X226" s="544"/>
      <c r="Y226" s="544"/>
      <c r="Z226" s="544"/>
    </row>
    <row r="227" spans="1:26" ht="13.5" customHeight="1">
      <c r="A227" s="544"/>
      <c r="B227" s="544"/>
      <c r="C227" s="544"/>
      <c r="D227" s="544"/>
      <c r="E227" s="552"/>
      <c r="F227" s="544"/>
      <c r="G227" s="544"/>
      <c r="H227" s="544"/>
      <c r="I227" s="544"/>
      <c r="J227" s="544"/>
      <c r="K227" s="544"/>
      <c r="L227" s="544"/>
      <c r="M227" s="544"/>
      <c r="N227" s="544"/>
      <c r="O227" s="544"/>
      <c r="P227" s="544"/>
      <c r="Q227" s="544"/>
      <c r="R227" s="544"/>
      <c r="S227" s="544"/>
      <c r="T227" s="544"/>
      <c r="U227" s="544"/>
      <c r="V227" s="544"/>
      <c r="W227" s="544"/>
      <c r="X227" s="544"/>
      <c r="Y227" s="544"/>
      <c r="Z227" s="544"/>
    </row>
    <row r="228" spans="1:26" ht="13.5" customHeight="1">
      <c r="A228" s="544"/>
      <c r="B228" s="544"/>
      <c r="C228" s="544"/>
      <c r="D228" s="544"/>
      <c r="E228" s="552"/>
      <c r="F228" s="544"/>
      <c r="G228" s="544"/>
      <c r="H228" s="544"/>
      <c r="I228" s="544"/>
      <c r="J228" s="544"/>
      <c r="K228" s="544"/>
      <c r="L228" s="544"/>
      <c r="M228" s="544"/>
      <c r="N228" s="544"/>
      <c r="O228" s="544"/>
      <c r="P228" s="544"/>
      <c r="Q228" s="544"/>
      <c r="R228" s="544"/>
      <c r="S228" s="544"/>
      <c r="T228" s="544"/>
      <c r="U228" s="544"/>
      <c r="V228" s="544"/>
      <c r="W228" s="544"/>
      <c r="X228" s="544"/>
      <c r="Y228" s="544"/>
      <c r="Z228" s="544"/>
    </row>
    <row r="229" spans="1:26" ht="13.5" customHeight="1">
      <c r="A229" s="544"/>
      <c r="B229" s="544"/>
      <c r="C229" s="544"/>
      <c r="D229" s="544"/>
      <c r="E229" s="552"/>
      <c r="F229" s="544"/>
      <c r="G229" s="544"/>
      <c r="H229" s="544"/>
      <c r="I229" s="544"/>
      <c r="J229" s="544"/>
      <c r="K229" s="544"/>
      <c r="L229" s="544"/>
      <c r="M229" s="544"/>
      <c r="N229" s="544"/>
      <c r="O229" s="544"/>
      <c r="P229" s="544"/>
      <c r="Q229" s="544"/>
      <c r="R229" s="544"/>
      <c r="S229" s="544"/>
      <c r="T229" s="544"/>
      <c r="U229" s="544"/>
      <c r="V229" s="544"/>
      <c r="W229" s="544"/>
      <c r="X229" s="544"/>
      <c r="Y229" s="544"/>
      <c r="Z229" s="544"/>
    </row>
    <row r="230" spans="1:26" ht="13.5" customHeight="1">
      <c r="A230" s="544"/>
      <c r="B230" s="544"/>
      <c r="C230" s="544"/>
      <c r="D230" s="544"/>
      <c r="E230" s="552"/>
      <c r="F230" s="544"/>
      <c r="G230" s="544"/>
      <c r="H230" s="544"/>
      <c r="I230" s="544"/>
      <c r="J230" s="544"/>
      <c r="K230" s="544"/>
      <c r="L230" s="544"/>
      <c r="M230" s="544"/>
      <c r="N230" s="544"/>
      <c r="O230" s="544"/>
      <c r="P230" s="544"/>
      <c r="Q230" s="544"/>
      <c r="R230" s="544"/>
      <c r="S230" s="544"/>
      <c r="T230" s="544"/>
      <c r="U230" s="544"/>
      <c r="V230" s="544"/>
      <c r="W230" s="544"/>
      <c r="X230" s="544"/>
      <c r="Y230" s="544"/>
      <c r="Z230" s="544"/>
    </row>
    <row r="231" spans="1:26" ht="13.5" customHeight="1">
      <c r="A231" s="544"/>
      <c r="B231" s="544"/>
      <c r="C231" s="544"/>
      <c r="D231" s="544"/>
      <c r="E231" s="552"/>
      <c r="F231" s="544"/>
      <c r="G231" s="544"/>
      <c r="H231" s="544"/>
      <c r="I231" s="544"/>
      <c r="J231" s="544"/>
      <c r="K231" s="544"/>
      <c r="L231" s="544"/>
      <c r="M231" s="544"/>
      <c r="N231" s="544"/>
      <c r="O231" s="544"/>
      <c r="P231" s="544"/>
      <c r="Q231" s="544"/>
      <c r="R231" s="544"/>
      <c r="S231" s="544"/>
      <c r="T231" s="544"/>
      <c r="U231" s="544"/>
      <c r="V231" s="544"/>
      <c r="W231" s="544"/>
      <c r="X231" s="544"/>
      <c r="Y231" s="544"/>
      <c r="Z231" s="544"/>
    </row>
    <row r="232" spans="1:26" ht="13.5" customHeight="1">
      <c r="A232" s="544"/>
      <c r="B232" s="544"/>
      <c r="C232" s="544"/>
      <c r="D232" s="544"/>
      <c r="E232" s="552"/>
      <c r="F232" s="544"/>
      <c r="G232" s="544"/>
      <c r="H232" s="544"/>
      <c r="I232" s="544"/>
      <c r="J232" s="544"/>
      <c r="K232" s="544"/>
      <c r="L232" s="544"/>
      <c r="M232" s="544"/>
      <c r="N232" s="544"/>
      <c r="O232" s="544"/>
      <c r="P232" s="544"/>
      <c r="Q232" s="544"/>
      <c r="R232" s="544"/>
      <c r="S232" s="544"/>
      <c r="T232" s="544"/>
      <c r="U232" s="544"/>
      <c r="V232" s="544"/>
      <c r="W232" s="544"/>
      <c r="X232" s="544"/>
      <c r="Y232" s="544"/>
      <c r="Z232" s="544"/>
    </row>
    <row r="233" spans="1:26" ht="13.5" customHeight="1">
      <c r="A233" s="544"/>
      <c r="B233" s="544"/>
      <c r="C233" s="544"/>
      <c r="D233" s="544"/>
      <c r="E233" s="552"/>
      <c r="F233" s="544"/>
      <c r="G233" s="544"/>
      <c r="H233" s="544"/>
      <c r="I233" s="544"/>
      <c r="J233" s="544"/>
      <c r="K233" s="544"/>
      <c r="L233" s="544"/>
      <c r="M233" s="544"/>
      <c r="N233" s="544"/>
      <c r="O233" s="544"/>
      <c r="P233" s="544"/>
      <c r="Q233" s="544"/>
      <c r="R233" s="544"/>
      <c r="S233" s="544"/>
      <c r="T233" s="544"/>
      <c r="U233" s="544"/>
      <c r="V233" s="544"/>
      <c r="W233" s="544"/>
      <c r="X233" s="544"/>
      <c r="Y233" s="544"/>
      <c r="Z233" s="544"/>
    </row>
    <row r="234" spans="1:26" ht="13.5" customHeight="1">
      <c r="A234" s="544"/>
      <c r="B234" s="544"/>
      <c r="C234" s="544"/>
      <c r="D234" s="544"/>
      <c r="E234" s="552"/>
      <c r="F234" s="544"/>
      <c r="G234" s="544"/>
      <c r="H234" s="544"/>
      <c r="I234" s="544"/>
      <c r="J234" s="544"/>
      <c r="K234" s="544"/>
      <c r="L234" s="544"/>
      <c r="M234" s="544"/>
      <c r="N234" s="544"/>
      <c r="O234" s="544"/>
      <c r="P234" s="544"/>
      <c r="Q234" s="544"/>
      <c r="R234" s="544"/>
      <c r="S234" s="544"/>
      <c r="T234" s="544"/>
      <c r="U234" s="544"/>
      <c r="V234" s="544"/>
      <c r="W234" s="544"/>
      <c r="X234" s="544"/>
      <c r="Y234" s="544"/>
      <c r="Z234" s="544"/>
    </row>
    <row r="235" spans="1:26" ht="13.5" customHeight="1">
      <c r="A235" s="544"/>
      <c r="B235" s="544"/>
      <c r="C235" s="544"/>
      <c r="D235" s="544"/>
      <c r="E235" s="552"/>
      <c r="F235" s="544"/>
      <c r="G235" s="544"/>
      <c r="H235" s="544"/>
      <c r="I235" s="544"/>
      <c r="J235" s="544"/>
      <c r="K235" s="544"/>
      <c r="L235" s="544"/>
      <c r="M235" s="544"/>
      <c r="N235" s="544"/>
      <c r="O235" s="544"/>
      <c r="P235" s="544"/>
      <c r="Q235" s="544"/>
      <c r="R235" s="544"/>
      <c r="S235" s="544"/>
      <c r="T235" s="544"/>
      <c r="U235" s="544"/>
      <c r="V235" s="544"/>
      <c r="W235" s="544"/>
      <c r="X235" s="544"/>
      <c r="Y235" s="544"/>
      <c r="Z235" s="544"/>
    </row>
    <row r="236" spans="1:26" ht="13.5" customHeight="1">
      <c r="A236" s="544"/>
      <c r="B236" s="544"/>
      <c r="C236" s="544"/>
      <c r="D236" s="544"/>
      <c r="E236" s="552"/>
      <c r="F236" s="544"/>
      <c r="G236" s="544"/>
      <c r="H236" s="544"/>
      <c r="I236" s="544"/>
      <c r="J236" s="544"/>
      <c r="K236" s="544"/>
      <c r="L236" s="544"/>
      <c r="M236" s="544"/>
      <c r="N236" s="544"/>
      <c r="O236" s="544"/>
      <c r="P236" s="544"/>
      <c r="Q236" s="544"/>
      <c r="R236" s="544"/>
      <c r="S236" s="544"/>
      <c r="T236" s="544"/>
      <c r="U236" s="544"/>
      <c r="V236" s="544"/>
      <c r="W236" s="544"/>
      <c r="X236" s="544"/>
      <c r="Y236" s="544"/>
      <c r="Z236" s="544"/>
    </row>
    <row r="237" spans="1:26" ht="13.5" customHeight="1">
      <c r="A237" s="544"/>
      <c r="B237" s="544"/>
      <c r="C237" s="544"/>
      <c r="D237" s="544"/>
      <c r="E237" s="552"/>
      <c r="F237" s="544"/>
      <c r="G237" s="544"/>
      <c r="H237" s="544"/>
      <c r="I237" s="544"/>
      <c r="J237" s="544"/>
      <c r="K237" s="544"/>
      <c r="L237" s="544"/>
      <c r="M237" s="544"/>
      <c r="N237" s="544"/>
      <c r="O237" s="544"/>
      <c r="P237" s="544"/>
      <c r="Q237" s="544"/>
      <c r="R237" s="544"/>
      <c r="S237" s="544"/>
      <c r="T237" s="544"/>
      <c r="U237" s="544"/>
      <c r="V237" s="544"/>
      <c r="W237" s="544"/>
      <c r="X237" s="544"/>
      <c r="Y237" s="544"/>
      <c r="Z237" s="544"/>
    </row>
    <row r="238" spans="1:26" ht="13.5" customHeight="1">
      <c r="A238" s="544"/>
      <c r="B238" s="544"/>
      <c r="C238" s="544"/>
      <c r="D238" s="544"/>
      <c r="E238" s="552"/>
      <c r="F238" s="544"/>
      <c r="G238" s="544"/>
      <c r="H238" s="544"/>
      <c r="I238" s="544"/>
      <c r="J238" s="544"/>
      <c r="K238" s="544"/>
      <c r="L238" s="544"/>
      <c r="M238" s="544"/>
      <c r="N238" s="544"/>
      <c r="O238" s="544"/>
      <c r="P238" s="544"/>
      <c r="Q238" s="544"/>
      <c r="R238" s="544"/>
      <c r="S238" s="544"/>
      <c r="T238" s="544"/>
      <c r="U238" s="544"/>
      <c r="V238" s="544"/>
      <c r="W238" s="544"/>
      <c r="X238" s="544"/>
      <c r="Y238" s="544"/>
      <c r="Z238" s="544"/>
    </row>
    <row r="239" spans="1:26" ht="13.5" customHeight="1">
      <c r="A239" s="544"/>
      <c r="B239" s="544"/>
      <c r="C239" s="544"/>
      <c r="D239" s="544"/>
      <c r="E239" s="552"/>
      <c r="F239" s="544"/>
      <c r="G239" s="544"/>
      <c r="H239" s="544"/>
      <c r="I239" s="544"/>
      <c r="J239" s="544"/>
      <c r="K239" s="544"/>
      <c r="L239" s="544"/>
      <c r="M239" s="544"/>
      <c r="N239" s="544"/>
      <c r="O239" s="544"/>
      <c r="P239" s="544"/>
      <c r="Q239" s="544"/>
      <c r="R239" s="544"/>
      <c r="S239" s="544"/>
      <c r="T239" s="544"/>
      <c r="U239" s="544"/>
      <c r="V239" s="544"/>
      <c r="W239" s="544"/>
      <c r="X239" s="544"/>
      <c r="Y239" s="544"/>
      <c r="Z239" s="544"/>
    </row>
    <row r="240" spans="1:26" ht="13.5" customHeight="1">
      <c r="A240" s="544"/>
      <c r="B240" s="544"/>
      <c r="C240" s="544"/>
      <c r="D240" s="544"/>
      <c r="E240" s="552"/>
      <c r="F240" s="544"/>
      <c r="G240" s="544"/>
      <c r="H240" s="544"/>
      <c r="I240" s="544"/>
      <c r="J240" s="544"/>
      <c r="K240" s="544"/>
      <c r="L240" s="544"/>
      <c r="M240" s="544"/>
      <c r="N240" s="544"/>
      <c r="O240" s="544"/>
      <c r="P240" s="544"/>
      <c r="Q240" s="544"/>
      <c r="R240" s="544"/>
      <c r="S240" s="544"/>
      <c r="T240" s="544"/>
      <c r="U240" s="544"/>
      <c r="V240" s="544"/>
      <c r="W240" s="544"/>
      <c r="X240" s="544"/>
      <c r="Y240" s="544"/>
      <c r="Z240" s="544"/>
    </row>
    <row r="241" spans="1:26" ht="13.5" customHeight="1">
      <c r="A241" s="544"/>
      <c r="B241" s="544"/>
      <c r="C241" s="544"/>
      <c r="D241" s="544"/>
      <c r="E241" s="552"/>
      <c r="F241" s="544"/>
      <c r="G241" s="544"/>
      <c r="H241" s="544"/>
      <c r="I241" s="544"/>
      <c r="J241" s="544"/>
      <c r="K241" s="544"/>
      <c r="L241" s="544"/>
      <c r="M241" s="544"/>
      <c r="N241" s="544"/>
      <c r="O241" s="544"/>
      <c r="P241" s="544"/>
      <c r="Q241" s="544"/>
      <c r="R241" s="544"/>
      <c r="S241" s="544"/>
      <c r="T241" s="544"/>
      <c r="U241" s="544"/>
      <c r="V241" s="544"/>
      <c r="W241" s="544"/>
      <c r="X241" s="544"/>
      <c r="Y241" s="544"/>
      <c r="Z241" s="544"/>
    </row>
    <row r="242" spans="1:26" ht="13.5" customHeight="1">
      <c r="A242" s="544"/>
      <c r="B242" s="544"/>
      <c r="C242" s="544"/>
      <c r="D242" s="544"/>
      <c r="E242" s="552"/>
      <c r="F242" s="544"/>
      <c r="G242" s="544"/>
      <c r="H242" s="544"/>
      <c r="I242" s="544"/>
      <c r="J242" s="544"/>
      <c r="K242" s="544"/>
      <c r="L242" s="544"/>
      <c r="M242" s="544"/>
      <c r="N242" s="544"/>
      <c r="O242" s="544"/>
      <c r="P242" s="544"/>
      <c r="Q242" s="544"/>
      <c r="R242" s="544"/>
      <c r="S242" s="544"/>
      <c r="T242" s="544"/>
      <c r="U242" s="544"/>
      <c r="V242" s="544"/>
      <c r="W242" s="544"/>
      <c r="X242" s="544"/>
      <c r="Y242" s="544"/>
      <c r="Z242" s="544"/>
    </row>
    <row r="243" spans="1:26" ht="13.5" customHeight="1">
      <c r="A243" s="544"/>
      <c r="B243" s="544"/>
      <c r="C243" s="544"/>
      <c r="D243" s="544"/>
      <c r="E243" s="552"/>
      <c r="F243" s="544"/>
      <c r="G243" s="544"/>
      <c r="H243" s="544"/>
      <c r="I243" s="544"/>
      <c r="J243" s="544"/>
      <c r="K243" s="544"/>
      <c r="L243" s="544"/>
      <c r="M243" s="544"/>
      <c r="N243" s="544"/>
      <c r="O243" s="544"/>
      <c r="P243" s="544"/>
      <c r="Q243" s="544"/>
      <c r="R243" s="544"/>
      <c r="S243" s="544"/>
      <c r="T243" s="544"/>
      <c r="U243" s="544"/>
      <c r="V243" s="544"/>
      <c r="W243" s="544"/>
      <c r="X243" s="544"/>
      <c r="Y243" s="544"/>
      <c r="Z243" s="544"/>
    </row>
    <row r="244" spans="1:26" ht="13.5" customHeight="1">
      <c r="A244" s="544"/>
      <c r="B244" s="544"/>
      <c r="C244" s="544"/>
      <c r="D244" s="544"/>
      <c r="E244" s="552"/>
      <c r="F244" s="544"/>
      <c r="G244" s="544"/>
      <c r="H244" s="544"/>
      <c r="I244" s="544"/>
      <c r="J244" s="544"/>
      <c r="K244" s="544"/>
      <c r="L244" s="544"/>
      <c r="M244" s="544"/>
      <c r="N244" s="544"/>
      <c r="O244" s="544"/>
      <c r="P244" s="544"/>
      <c r="Q244" s="544"/>
      <c r="R244" s="544"/>
      <c r="S244" s="544"/>
      <c r="T244" s="544"/>
      <c r="U244" s="544"/>
      <c r="V244" s="544"/>
      <c r="W244" s="544"/>
      <c r="X244" s="544"/>
      <c r="Y244" s="544"/>
      <c r="Z244" s="544"/>
    </row>
    <row r="245" spans="1:26" ht="13.5" customHeight="1">
      <c r="A245" s="544"/>
      <c r="B245" s="544"/>
      <c r="C245" s="544"/>
      <c r="D245" s="544"/>
      <c r="E245" s="552"/>
      <c r="F245" s="544"/>
      <c r="G245" s="544"/>
      <c r="H245" s="544"/>
      <c r="I245" s="544"/>
      <c r="J245" s="544"/>
      <c r="K245" s="544"/>
      <c r="L245" s="544"/>
      <c r="M245" s="544"/>
      <c r="N245" s="544"/>
      <c r="O245" s="544"/>
      <c r="P245" s="544"/>
      <c r="Q245" s="544"/>
      <c r="R245" s="544"/>
      <c r="S245" s="544"/>
      <c r="T245" s="544"/>
      <c r="U245" s="544"/>
      <c r="V245" s="544"/>
      <c r="W245" s="544"/>
      <c r="X245" s="544"/>
      <c r="Y245" s="544"/>
      <c r="Z245" s="544"/>
    </row>
    <row r="246" spans="1:26" ht="13.5" customHeight="1">
      <c r="A246" s="544"/>
      <c r="B246" s="544"/>
      <c r="C246" s="544"/>
      <c r="D246" s="544"/>
      <c r="E246" s="552"/>
      <c r="F246" s="544"/>
      <c r="G246" s="544"/>
      <c r="H246" s="544"/>
      <c r="I246" s="544"/>
      <c r="J246" s="544"/>
      <c r="K246" s="544"/>
      <c r="L246" s="544"/>
      <c r="M246" s="544"/>
      <c r="N246" s="544"/>
      <c r="O246" s="544"/>
      <c r="P246" s="544"/>
      <c r="Q246" s="544"/>
      <c r="R246" s="544"/>
      <c r="S246" s="544"/>
      <c r="T246" s="544"/>
      <c r="U246" s="544"/>
      <c r="V246" s="544"/>
      <c r="W246" s="544"/>
      <c r="X246" s="544"/>
      <c r="Y246" s="544"/>
      <c r="Z246" s="544"/>
    </row>
    <row r="247" spans="1:26" ht="13.5" customHeight="1">
      <c r="A247" s="544"/>
      <c r="B247" s="544"/>
      <c r="C247" s="544"/>
      <c r="D247" s="544"/>
      <c r="E247" s="552"/>
      <c r="F247" s="544"/>
      <c r="G247" s="544"/>
      <c r="H247" s="544"/>
      <c r="I247" s="544"/>
      <c r="J247" s="544"/>
      <c r="K247" s="544"/>
      <c r="L247" s="544"/>
      <c r="M247" s="544"/>
      <c r="N247" s="544"/>
      <c r="O247" s="544"/>
      <c r="P247" s="544"/>
      <c r="Q247" s="544"/>
      <c r="R247" s="544"/>
      <c r="S247" s="544"/>
      <c r="T247" s="544"/>
      <c r="U247" s="544"/>
      <c r="V247" s="544"/>
      <c r="W247" s="544"/>
      <c r="X247" s="544"/>
      <c r="Y247" s="544"/>
      <c r="Z247" s="544"/>
    </row>
    <row r="248" spans="1:26" ht="13.5" customHeight="1">
      <c r="A248" s="544"/>
      <c r="B248" s="544"/>
      <c r="C248" s="544"/>
      <c r="D248" s="544"/>
      <c r="E248" s="552"/>
      <c r="F248" s="544"/>
      <c r="G248" s="544"/>
      <c r="H248" s="544"/>
      <c r="I248" s="544"/>
      <c r="J248" s="544"/>
      <c r="K248" s="544"/>
      <c r="L248" s="544"/>
      <c r="M248" s="544"/>
      <c r="N248" s="544"/>
      <c r="O248" s="544"/>
      <c r="P248" s="544"/>
      <c r="Q248" s="544"/>
      <c r="R248" s="544"/>
      <c r="S248" s="544"/>
      <c r="T248" s="544"/>
      <c r="U248" s="544"/>
      <c r="V248" s="544"/>
      <c r="W248" s="544"/>
      <c r="X248" s="544"/>
      <c r="Y248" s="544"/>
      <c r="Z248" s="544"/>
    </row>
    <row r="249" spans="1:26" ht="13.5" customHeight="1">
      <c r="A249" s="544"/>
      <c r="B249" s="544"/>
      <c r="C249" s="544"/>
      <c r="D249" s="544"/>
      <c r="E249" s="552"/>
      <c r="F249" s="544"/>
      <c r="G249" s="544"/>
      <c r="H249" s="544"/>
      <c r="I249" s="544"/>
      <c r="J249" s="544"/>
      <c r="K249" s="544"/>
      <c r="L249" s="544"/>
      <c r="M249" s="544"/>
      <c r="N249" s="544"/>
      <c r="O249" s="544"/>
      <c r="P249" s="544"/>
      <c r="Q249" s="544"/>
      <c r="R249" s="544"/>
      <c r="S249" s="544"/>
      <c r="T249" s="544"/>
      <c r="U249" s="544"/>
      <c r="V249" s="544"/>
      <c r="W249" s="544"/>
      <c r="X249" s="544"/>
      <c r="Y249" s="544"/>
      <c r="Z249" s="544"/>
    </row>
    <row r="250" spans="1:26" ht="13.5" customHeight="1">
      <c r="A250" s="544"/>
      <c r="B250" s="544"/>
      <c r="C250" s="544"/>
      <c r="D250" s="544"/>
      <c r="E250" s="552"/>
      <c r="F250" s="544"/>
      <c r="G250" s="544"/>
      <c r="H250" s="544"/>
      <c r="I250" s="544"/>
      <c r="J250" s="544"/>
      <c r="K250" s="544"/>
      <c r="L250" s="544"/>
      <c r="M250" s="544"/>
      <c r="N250" s="544"/>
      <c r="O250" s="544"/>
      <c r="P250" s="544"/>
      <c r="Q250" s="544"/>
      <c r="R250" s="544"/>
      <c r="S250" s="544"/>
      <c r="T250" s="544"/>
      <c r="U250" s="544"/>
      <c r="V250" s="544"/>
      <c r="W250" s="544"/>
      <c r="X250" s="544"/>
      <c r="Y250" s="544"/>
      <c r="Z250" s="544"/>
    </row>
    <row r="251" spans="1:26" ht="13.5" customHeight="1">
      <c r="A251" s="544"/>
      <c r="B251" s="544"/>
      <c r="C251" s="544"/>
      <c r="D251" s="544"/>
      <c r="E251" s="552"/>
      <c r="F251" s="544"/>
      <c r="G251" s="544"/>
      <c r="H251" s="544"/>
      <c r="I251" s="544"/>
      <c r="J251" s="544"/>
      <c r="K251" s="544"/>
      <c r="L251" s="544"/>
      <c r="M251" s="544"/>
      <c r="N251" s="544"/>
      <c r="O251" s="544"/>
      <c r="P251" s="544"/>
      <c r="Q251" s="544"/>
      <c r="R251" s="544"/>
      <c r="S251" s="544"/>
      <c r="T251" s="544"/>
      <c r="U251" s="544"/>
      <c r="V251" s="544"/>
      <c r="W251" s="544"/>
      <c r="X251" s="544"/>
      <c r="Y251" s="544"/>
      <c r="Z251" s="544"/>
    </row>
    <row r="252" spans="1:26" ht="13.5" customHeight="1">
      <c r="A252" s="544"/>
      <c r="B252" s="544"/>
      <c r="C252" s="544"/>
      <c r="D252" s="544"/>
      <c r="E252" s="552"/>
      <c r="F252" s="544"/>
      <c r="G252" s="544"/>
      <c r="H252" s="544"/>
      <c r="I252" s="544"/>
      <c r="J252" s="544"/>
      <c r="K252" s="544"/>
      <c r="L252" s="544"/>
      <c r="M252" s="544"/>
      <c r="N252" s="544"/>
      <c r="O252" s="544"/>
      <c r="P252" s="544"/>
      <c r="Q252" s="544"/>
      <c r="R252" s="544"/>
      <c r="S252" s="544"/>
      <c r="T252" s="544"/>
      <c r="U252" s="544"/>
      <c r="V252" s="544"/>
      <c r="W252" s="544"/>
      <c r="X252" s="544"/>
      <c r="Y252" s="544"/>
      <c r="Z252" s="544"/>
    </row>
    <row r="253" spans="1:26" ht="13.5" customHeight="1">
      <c r="A253" s="544"/>
      <c r="B253" s="544"/>
      <c r="C253" s="544"/>
      <c r="D253" s="544"/>
      <c r="E253" s="552"/>
      <c r="F253" s="544"/>
      <c r="G253" s="544"/>
      <c r="H253" s="544"/>
      <c r="I253" s="544"/>
      <c r="J253" s="544"/>
      <c r="K253" s="544"/>
      <c r="L253" s="544"/>
      <c r="M253" s="544"/>
      <c r="N253" s="544"/>
      <c r="O253" s="544"/>
      <c r="P253" s="544"/>
      <c r="Q253" s="544"/>
      <c r="R253" s="544"/>
      <c r="S253" s="544"/>
      <c r="T253" s="544"/>
      <c r="U253" s="544"/>
      <c r="V253" s="544"/>
      <c r="W253" s="544"/>
      <c r="X253" s="544"/>
      <c r="Y253" s="544"/>
      <c r="Z253" s="544"/>
    </row>
    <row r="254" spans="1:26" ht="13.5" customHeight="1">
      <c r="A254" s="544"/>
      <c r="B254" s="544"/>
      <c r="C254" s="544"/>
      <c r="D254" s="544"/>
      <c r="E254" s="552"/>
      <c r="F254" s="544"/>
      <c r="G254" s="544"/>
      <c r="H254" s="544"/>
      <c r="I254" s="544"/>
      <c r="J254" s="544"/>
      <c r="K254" s="544"/>
      <c r="L254" s="544"/>
      <c r="M254" s="544"/>
      <c r="N254" s="544"/>
      <c r="O254" s="544"/>
      <c r="P254" s="544"/>
      <c r="Q254" s="544"/>
      <c r="R254" s="544"/>
      <c r="S254" s="544"/>
      <c r="T254" s="544"/>
      <c r="U254" s="544"/>
      <c r="V254" s="544"/>
      <c r="W254" s="544"/>
      <c r="X254" s="544"/>
      <c r="Y254" s="544"/>
      <c r="Z254" s="544"/>
    </row>
    <row r="255" spans="1:26" ht="13.5" customHeight="1">
      <c r="A255" s="544"/>
      <c r="B255" s="544"/>
      <c r="C255" s="544"/>
      <c r="D255" s="544"/>
      <c r="E255" s="552"/>
      <c r="F255" s="544"/>
      <c r="G255" s="544"/>
      <c r="H255" s="544"/>
      <c r="I255" s="544"/>
      <c r="J255" s="544"/>
      <c r="K255" s="544"/>
      <c r="L255" s="544"/>
      <c r="M255" s="544"/>
      <c r="N255" s="544"/>
      <c r="O255" s="544"/>
      <c r="P255" s="544"/>
      <c r="Q255" s="544"/>
      <c r="R255" s="544"/>
      <c r="S255" s="544"/>
      <c r="T255" s="544"/>
      <c r="U255" s="544"/>
      <c r="V255" s="544"/>
      <c r="W255" s="544"/>
      <c r="X255" s="544"/>
      <c r="Y255" s="544"/>
      <c r="Z255" s="544"/>
    </row>
    <row r="256" spans="1:26" ht="13.5" customHeight="1">
      <c r="A256" s="544"/>
      <c r="B256" s="544"/>
      <c r="C256" s="544"/>
      <c r="D256" s="544"/>
      <c r="E256" s="552"/>
      <c r="F256" s="544"/>
      <c r="G256" s="544"/>
      <c r="H256" s="544"/>
      <c r="I256" s="544"/>
      <c r="J256" s="544"/>
      <c r="K256" s="544"/>
      <c r="L256" s="544"/>
      <c r="M256" s="544"/>
      <c r="N256" s="544"/>
      <c r="O256" s="544"/>
      <c r="P256" s="544"/>
      <c r="Q256" s="544"/>
      <c r="R256" s="544"/>
      <c r="S256" s="544"/>
      <c r="T256" s="544"/>
      <c r="U256" s="544"/>
      <c r="V256" s="544"/>
      <c r="W256" s="544"/>
      <c r="X256" s="544"/>
      <c r="Y256" s="544"/>
      <c r="Z256" s="544"/>
    </row>
    <row r="257" spans="1:26" ht="13.5" customHeight="1">
      <c r="A257" s="544"/>
      <c r="B257" s="544"/>
      <c r="C257" s="544"/>
      <c r="D257" s="544"/>
      <c r="E257" s="552"/>
      <c r="F257" s="544"/>
      <c r="G257" s="544"/>
      <c r="H257" s="544"/>
      <c r="I257" s="544"/>
      <c r="J257" s="544"/>
      <c r="K257" s="544"/>
      <c r="L257" s="544"/>
      <c r="M257" s="544"/>
      <c r="N257" s="544"/>
      <c r="O257" s="544"/>
      <c r="P257" s="544"/>
      <c r="Q257" s="544"/>
      <c r="R257" s="544"/>
      <c r="S257" s="544"/>
      <c r="T257" s="544"/>
      <c r="U257" s="544"/>
      <c r="V257" s="544"/>
      <c r="W257" s="544"/>
      <c r="X257" s="544"/>
      <c r="Y257" s="544"/>
      <c r="Z257" s="544"/>
    </row>
    <row r="258" spans="1:26" ht="13.5" customHeight="1">
      <c r="A258" s="544"/>
      <c r="B258" s="544"/>
      <c r="C258" s="544"/>
      <c r="D258" s="544"/>
      <c r="E258" s="552"/>
      <c r="F258" s="544"/>
      <c r="G258" s="544"/>
      <c r="H258" s="544"/>
      <c r="I258" s="544"/>
      <c r="J258" s="544"/>
      <c r="K258" s="544"/>
      <c r="L258" s="544"/>
      <c r="M258" s="544"/>
      <c r="N258" s="544"/>
      <c r="O258" s="544"/>
      <c r="P258" s="544"/>
      <c r="Q258" s="544"/>
      <c r="R258" s="544"/>
      <c r="S258" s="544"/>
      <c r="T258" s="544"/>
      <c r="U258" s="544"/>
      <c r="V258" s="544"/>
      <c r="W258" s="544"/>
      <c r="X258" s="544"/>
      <c r="Y258" s="544"/>
      <c r="Z258" s="544"/>
    </row>
    <row r="259" spans="1:26" ht="13.5" customHeight="1">
      <c r="A259" s="544"/>
      <c r="B259" s="544"/>
      <c r="C259" s="544"/>
      <c r="D259" s="544"/>
      <c r="E259" s="552"/>
      <c r="F259" s="544"/>
      <c r="G259" s="544"/>
      <c r="H259" s="544"/>
      <c r="I259" s="544"/>
      <c r="J259" s="544"/>
      <c r="K259" s="544"/>
      <c r="L259" s="544"/>
      <c r="M259" s="544"/>
      <c r="N259" s="544"/>
      <c r="O259" s="544"/>
      <c r="P259" s="544"/>
      <c r="Q259" s="544"/>
      <c r="R259" s="544"/>
      <c r="S259" s="544"/>
      <c r="T259" s="544"/>
      <c r="U259" s="544"/>
      <c r="V259" s="544"/>
      <c r="W259" s="544"/>
      <c r="X259" s="544"/>
      <c r="Y259" s="544"/>
      <c r="Z259" s="544"/>
    </row>
    <row r="260" spans="1:26" ht="13.5" customHeight="1">
      <c r="A260" s="544"/>
      <c r="B260" s="544"/>
      <c r="C260" s="544"/>
      <c r="D260" s="544"/>
      <c r="E260" s="552"/>
      <c r="F260" s="544"/>
      <c r="G260" s="544"/>
      <c r="H260" s="544"/>
      <c r="I260" s="544"/>
      <c r="J260" s="544"/>
      <c r="K260" s="544"/>
      <c r="L260" s="544"/>
      <c r="M260" s="544"/>
      <c r="N260" s="544"/>
      <c r="O260" s="544"/>
      <c r="P260" s="544"/>
      <c r="Q260" s="544"/>
      <c r="R260" s="544"/>
      <c r="S260" s="544"/>
      <c r="T260" s="544"/>
      <c r="U260" s="544"/>
      <c r="V260" s="544"/>
      <c r="W260" s="544"/>
      <c r="X260" s="544"/>
      <c r="Y260" s="544"/>
      <c r="Z260" s="544"/>
    </row>
    <row r="261" spans="1:26" ht="13.5" customHeight="1">
      <c r="A261" s="544"/>
      <c r="B261" s="544"/>
      <c r="C261" s="544"/>
      <c r="D261" s="544"/>
      <c r="E261" s="552"/>
      <c r="F261" s="544"/>
      <c r="G261" s="544"/>
      <c r="H261" s="544"/>
      <c r="I261" s="544"/>
      <c r="J261" s="544"/>
      <c r="K261" s="544"/>
      <c r="L261" s="544"/>
      <c r="M261" s="544"/>
      <c r="N261" s="544"/>
      <c r="O261" s="544"/>
      <c r="P261" s="544"/>
      <c r="Q261" s="544"/>
      <c r="R261" s="544"/>
      <c r="S261" s="544"/>
      <c r="T261" s="544"/>
      <c r="U261" s="544"/>
      <c r="V261" s="544"/>
      <c r="W261" s="544"/>
      <c r="X261" s="544"/>
      <c r="Y261" s="544"/>
      <c r="Z261" s="544"/>
    </row>
    <row r="262" spans="1:26" ht="13.5" customHeight="1">
      <c r="A262" s="544"/>
      <c r="B262" s="544"/>
      <c r="C262" s="544"/>
      <c r="D262" s="544"/>
      <c r="E262" s="552"/>
      <c r="F262" s="544"/>
      <c r="G262" s="544"/>
      <c r="H262" s="544"/>
      <c r="I262" s="544"/>
      <c r="J262" s="544"/>
      <c r="K262" s="544"/>
      <c r="L262" s="544"/>
      <c r="M262" s="544"/>
      <c r="N262" s="544"/>
      <c r="O262" s="544"/>
      <c r="P262" s="544"/>
      <c r="Q262" s="544"/>
      <c r="R262" s="544"/>
      <c r="S262" s="544"/>
      <c r="T262" s="544"/>
      <c r="U262" s="544"/>
      <c r="V262" s="544"/>
      <c r="W262" s="544"/>
      <c r="X262" s="544"/>
      <c r="Y262" s="544"/>
      <c r="Z262" s="544"/>
    </row>
    <row r="263" spans="1:26" ht="13.5" customHeight="1">
      <c r="A263" s="544"/>
      <c r="B263" s="544"/>
      <c r="C263" s="544"/>
      <c r="D263" s="544"/>
      <c r="E263" s="552"/>
      <c r="F263" s="544"/>
      <c r="G263" s="544"/>
      <c r="H263" s="544"/>
      <c r="I263" s="544"/>
      <c r="J263" s="544"/>
      <c r="K263" s="544"/>
      <c r="L263" s="544"/>
      <c r="M263" s="544"/>
      <c r="N263" s="544"/>
      <c r="O263" s="544"/>
      <c r="P263" s="544"/>
      <c r="Q263" s="544"/>
      <c r="R263" s="544"/>
      <c r="S263" s="544"/>
      <c r="T263" s="544"/>
      <c r="U263" s="544"/>
      <c r="V263" s="544"/>
      <c r="W263" s="544"/>
      <c r="X263" s="544"/>
      <c r="Y263" s="544"/>
      <c r="Z263" s="544"/>
    </row>
    <row r="264" spans="1:26" ht="13.5" customHeight="1">
      <c r="A264" s="544"/>
      <c r="B264" s="544"/>
      <c r="C264" s="544"/>
      <c r="D264" s="544"/>
      <c r="E264" s="552"/>
      <c r="F264" s="544"/>
      <c r="G264" s="544"/>
      <c r="H264" s="544"/>
      <c r="I264" s="544"/>
      <c r="J264" s="544"/>
      <c r="K264" s="544"/>
      <c r="L264" s="544"/>
      <c r="M264" s="544"/>
      <c r="N264" s="544"/>
      <c r="O264" s="544"/>
      <c r="P264" s="544"/>
      <c r="Q264" s="544"/>
      <c r="R264" s="544"/>
      <c r="S264" s="544"/>
      <c r="T264" s="544"/>
      <c r="U264" s="544"/>
      <c r="V264" s="544"/>
      <c r="W264" s="544"/>
      <c r="X264" s="544"/>
      <c r="Y264" s="544"/>
      <c r="Z264" s="544"/>
    </row>
    <row r="265" spans="1:26" ht="13.5" customHeight="1">
      <c r="A265" s="544"/>
      <c r="B265" s="544"/>
      <c r="C265" s="544"/>
      <c r="D265" s="544"/>
      <c r="E265" s="552"/>
      <c r="F265" s="544"/>
      <c r="G265" s="544"/>
      <c r="H265" s="544"/>
      <c r="I265" s="544"/>
      <c r="J265" s="544"/>
      <c r="K265" s="544"/>
      <c r="L265" s="544"/>
      <c r="M265" s="544"/>
      <c r="N265" s="544"/>
      <c r="O265" s="544"/>
      <c r="P265" s="544"/>
      <c r="Q265" s="544"/>
      <c r="R265" s="544"/>
      <c r="S265" s="544"/>
      <c r="T265" s="544"/>
      <c r="U265" s="544"/>
      <c r="V265" s="544"/>
      <c r="W265" s="544"/>
      <c r="X265" s="544"/>
      <c r="Y265" s="544"/>
      <c r="Z265" s="544"/>
    </row>
    <row r="266" spans="1:26" ht="13.5" customHeight="1">
      <c r="A266" s="544"/>
      <c r="B266" s="544"/>
      <c r="C266" s="544"/>
      <c r="D266" s="544"/>
      <c r="E266" s="552"/>
      <c r="F266" s="544"/>
      <c r="G266" s="544"/>
      <c r="H266" s="544"/>
      <c r="I266" s="544"/>
      <c r="J266" s="544"/>
      <c r="K266" s="544"/>
      <c r="L266" s="544"/>
      <c r="M266" s="544"/>
      <c r="N266" s="544"/>
      <c r="O266" s="544"/>
      <c r="P266" s="544"/>
      <c r="Q266" s="544"/>
      <c r="R266" s="544"/>
      <c r="S266" s="544"/>
      <c r="T266" s="544"/>
      <c r="U266" s="544"/>
      <c r="V266" s="544"/>
      <c r="W266" s="544"/>
      <c r="X266" s="544"/>
      <c r="Y266" s="544"/>
      <c r="Z266" s="544"/>
    </row>
    <row r="267" spans="1:26" ht="13.5" customHeight="1">
      <c r="A267" s="544"/>
      <c r="B267" s="544"/>
      <c r="C267" s="544"/>
      <c r="D267" s="544"/>
      <c r="E267" s="552"/>
      <c r="F267" s="544"/>
      <c r="G267" s="544"/>
      <c r="H267" s="544"/>
      <c r="I267" s="544"/>
      <c r="J267" s="544"/>
      <c r="K267" s="544"/>
      <c r="L267" s="544"/>
      <c r="M267" s="544"/>
      <c r="N267" s="544"/>
      <c r="O267" s="544"/>
      <c r="P267" s="544"/>
      <c r="Q267" s="544"/>
      <c r="R267" s="544"/>
      <c r="S267" s="544"/>
      <c r="T267" s="544"/>
      <c r="U267" s="544"/>
      <c r="V267" s="544"/>
      <c r="W267" s="544"/>
      <c r="X267" s="544"/>
      <c r="Y267" s="544"/>
      <c r="Z267" s="544"/>
    </row>
    <row r="268" spans="1:26" ht="13.5" customHeight="1">
      <c r="A268" s="544"/>
      <c r="B268" s="544"/>
      <c r="C268" s="544"/>
      <c r="D268" s="544"/>
      <c r="E268" s="552"/>
      <c r="F268" s="544"/>
      <c r="G268" s="544"/>
      <c r="H268" s="544"/>
      <c r="I268" s="544"/>
      <c r="J268" s="544"/>
      <c r="K268" s="544"/>
      <c r="L268" s="544"/>
      <c r="M268" s="544"/>
      <c r="N268" s="544"/>
      <c r="O268" s="544"/>
      <c r="P268" s="544"/>
      <c r="Q268" s="544"/>
      <c r="R268" s="544"/>
      <c r="S268" s="544"/>
      <c r="T268" s="544"/>
      <c r="U268" s="544"/>
      <c r="V268" s="544"/>
      <c r="W268" s="544"/>
      <c r="X268" s="544"/>
      <c r="Y268" s="544"/>
      <c r="Z268" s="544"/>
    </row>
    <row r="269" spans="1:26" ht="13.5" customHeight="1">
      <c r="A269" s="544"/>
      <c r="B269" s="544"/>
      <c r="C269" s="544"/>
      <c r="D269" s="544"/>
      <c r="E269" s="552"/>
      <c r="F269" s="544"/>
      <c r="G269" s="544"/>
      <c r="H269" s="544"/>
      <c r="I269" s="544"/>
      <c r="J269" s="544"/>
      <c r="K269" s="544"/>
      <c r="L269" s="544"/>
      <c r="M269" s="544"/>
      <c r="N269" s="544"/>
      <c r="O269" s="544"/>
      <c r="P269" s="544"/>
      <c r="Q269" s="544"/>
      <c r="R269" s="544"/>
      <c r="S269" s="544"/>
      <c r="T269" s="544"/>
      <c r="U269" s="544"/>
      <c r="V269" s="544"/>
      <c r="W269" s="544"/>
      <c r="X269" s="544"/>
      <c r="Y269" s="544"/>
      <c r="Z269" s="544"/>
    </row>
    <row r="270" spans="1:26" ht="13.5" customHeight="1">
      <c r="A270" s="544"/>
      <c r="B270" s="544"/>
      <c r="C270" s="544"/>
      <c r="D270" s="544"/>
      <c r="E270" s="552"/>
      <c r="F270" s="544"/>
      <c r="G270" s="544"/>
      <c r="H270" s="544"/>
      <c r="I270" s="544"/>
      <c r="J270" s="544"/>
      <c r="K270" s="544"/>
      <c r="L270" s="544"/>
      <c r="M270" s="544"/>
      <c r="N270" s="544"/>
      <c r="O270" s="544"/>
      <c r="P270" s="544"/>
      <c r="Q270" s="544"/>
      <c r="R270" s="544"/>
      <c r="S270" s="544"/>
      <c r="T270" s="544"/>
      <c r="U270" s="544"/>
      <c r="V270" s="544"/>
      <c r="W270" s="544"/>
      <c r="X270" s="544"/>
      <c r="Y270" s="544"/>
      <c r="Z270" s="544"/>
    </row>
    <row r="271" spans="1:26" ht="13.5" customHeight="1">
      <c r="A271" s="544"/>
      <c r="B271" s="544"/>
      <c r="C271" s="544"/>
      <c r="D271" s="544"/>
      <c r="E271" s="552"/>
      <c r="F271" s="544"/>
      <c r="G271" s="544"/>
      <c r="H271" s="544"/>
      <c r="I271" s="544"/>
      <c r="J271" s="544"/>
      <c r="K271" s="544"/>
      <c r="L271" s="544"/>
      <c r="M271" s="544"/>
      <c r="N271" s="544"/>
      <c r="O271" s="544"/>
      <c r="P271" s="544"/>
      <c r="Q271" s="544"/>
      <c r="R271" s="544"/>
      <c r="S271" s="544"/>
      <c r="T271" s="544"/>
      <c r="U271" s="544"/>
      <c r="V271" s="544"/>
      <c r="W271" s="544"/>
      <c r="X271" s="544"/>
      <c r="Y271" s="544"/>
      <c r="Z271" s="544"/>
    </row>
    <row r="272" spans="1:26" ht="13.5" customHeight="1">
      <c r="A272" s="544"/>
      <c r="B272" s="544"/>
      <c r="C272" s="544"/>
      <c r="D272" s="544"/>
      <c r="E272" s="552"/>
      <c r="F272" s="544"/>
      <c r="G272" s="544"/>
      <c r="H272" s="544"/>
      <c r="I272" s="544"/>
      <c r="J272" s="544"/>
      <c r="K272" s="544"/>
      <c r="L272" s="544"/>
      <c r="M272" s="544"/>
      <c r="N272" s="544"/>
      <c r="O272" s="544"/>
      <c r="P272" s="544"/>
      <c r="Q272" s="544"/>
      <c r="R272" s="544"/>
      <c r="S272" s="544"/>
      <c r="T272" s="544"/>
      <c r="U272" s="544"/>
      <c r="V272" s="544"/>
      <c r="W272" s="544"/>
      <c r="X272" s="544"/>
      <c r="Y272" s="544"/>
      <c r="Z272" s="544"/>
    </row>
    <row r="273" spans="1:26" ht="13.5" customHeight="1">
      <c r="A273" s="544"/>
      <c r="B273" s="544"/>
      <c r="C273" s="544"/>
      <c r="D273" s="544"/>
      <c r="E273" s="552"/>
      <c r="F273" s="544"/>
      <c r="G273" s="544"/>
      <c r="H273" s="544"/>
      <c r="I273" s="544"/>
      <c r="J273" s="544"/>
      <c r="K273" s="544"/>
      <c r="L273" s="544"/>
      <c r="M273" s="544"/>
      <c r="N273" s="544"/>
      <c r="O273" s="544"/>
      <c r="P273" s="544"/>
      <c r="Q273" s="544"/>
      <c r="R273" s="544"/>
      <c r="S273" s="544"/>
      <c r="T273" s="544"/>
      <c r="U273" s="544"/>
      <c r="V273" s="544"/>
      <c r="W273" s="544"/>
      <c r="X273" s="544"/>
      <c r="Y273" s="544"/>
      <c r="Z273" s="544"/>
    </row>
    <row r="274" spans="1:26" ht="13.5" customHeight="1">
      <c r="A274" s="544"/>
      <c r="B274" s="544"/>
      <c r="C274" s="544"/>
      <c r="D274" s="544"/>
      <c r="E274" s="552"/>
      <c r="F274" s="544"/>
      <c r="G274" s="544"/>
      <c r="H274" s="544"/>
      <c r="I274" s="544"/>
      <c r="J274" s="544"/>
      <c r="K274" s="544"/>
      <c r="L274" s="544"/>
      <c r="M274" s="544"/>
      <c r="N274" s="544"/>
      <c r="O274" s="544"/>
      <c r="P274" s="544"/>
      <c r="Q274" s="544"/>
      <c r="R274" s="544"/>
      <c r="S274" s="544"/>
      <c r="T274" s="544"/>
      <c r="U274" s="544"/>
      <c r="V274" s="544"/>
      <c r="W274" s="544"/>
      <c r="X274" s="544"/>
      <c r="Y274" s="544"/>
      <c r="Z274" s="544"/>
    </row>
    <row r="275" spans="1:26" ht="13.5" customHeight="1">
      <c r="A275" s="544"/>
      <c r="B275" s="544"/>
      <c r="C275" s="544"/>
      <c r="D275" s="544"/>
      <c r="E275" s="552"/>
      <c r="F275" s="544"/>
      <c r="G275" s="544"/>
      <c r="H275" s="544"/>
      <c r="I275" s="544"/>
      <c r="J275" s="544"/>
      <c r="K275" s="544"/>
      <c r="L275" s="544"/>
      <c r="M275" s="544"/>
      <c r="N275" s="544"/>
      <c r="O275" s="544"/>
      <c r="P275" s="544"/>
      <c r="Q275" s="544"/>
      <c r="R275" s="544"/>
      <c r="S275" s="544"/>
      <c r="T275" s="544"/>
      <c r="U275" s="544"/>
      <c r="V275" s="544"/>
      <c r="W275" s="544"/>
      <c r="X275" s="544"/>
      <c r="Y275" s="544"/>
      <c r="Z275" s="544"/>
    </row>
    <row r="276" spans="1:26" ht="13.5" customHeight="1">
      <c r="A276" s="544"/>
      <c r="B276" s="544"/>
      <c r="C276" s="544"/>
      <c r="D276" s="544"/>
      <c r="E276" s="552"/>
      <c r="F276" s="544"/>
      <c r="G276" s="544"/>
      <c r="H276" s="544"/>
      <c r="I276" s="544"/>
      <c r="J276" s="544"/>
      <c r="K276" s="544"/>
      <c r="L276" s="544"/>
      <c r="M276" s="544"/>
      <c r="N276" s="544"/>
      <c r="O276" s="544"/>
      <c r="P276" s="544"/>
      <c r="Q276" s="544"/>
      <c r="R276" s="544"/>
      <c r="S276" s="544"/>
      <c r="T276" s="544"/>
      <c r="U276" s="544"/>
      <c r="V276" s="544"/>
      <c r="W276" s="544"/>
      <c r="X276" s="544"/>
      <c r="Y276" s="544"/>
      <c r="Z276" s="544"/>
    </row>
    <row r="277" spans="1:26" ht="13.5" customHeight="1">
      <c r="A277" s="544"/>
      <c r="B277" s="544"/>
      <c r="C277" s="544"/>
      <c r="D277" s="544"/>
      <c r="E277" s="552"/>
      <c r="F277" s="544"/>
      <c r="G277" s="544"/>
      <c r="H277" s="544"/>
      <c r="I277" s="544"/>
      <c r="J277" s="544"/>
      <c r="K277" s="544"/>
      <c r="L277" s="544"/>
      <c r="M277" s="544"/>
      <c r="N277" s="544"/>
      <c r="O277" s="544"/>
      <c r="P277" s="544"/>
      <c r="Q277" s="544"/>
      <c r="R277" s="544"/>
      <c r="S277" s="544"/>
      <c r="T277" s="544"/>
      <c r="U277" s="544"/>
      <c r="V277" s="544"/>
      <c r="W277" s="544"/>
      <c r="X277" s="544"/>
      <c r="Y277" s="544"/>
      <c r="Z277" s="544"/>
    </row>
    <row r="278" spans="1:26" ht="13.5" customHeight="1">
      <c r="A278" s="544"/>
      <c r="B278" s="544"/>
      <c r="C278" s="544"/>
      <c r="D278" s="544"/>
      <c r="E278" s="552"/>
      <c r="F278" s="544"/>
      <c r="G278" s="544"/>
      <c r="H278" s="544"/>
      <c r="I278" s="544"/>
      <c r="J278" s="544"/>
      <c r="K278" s="544"/>
      <c r="L278" s="544"/>
      <c r="M278" s="544"/>
      <c r="N278" s="544"/>
      <c r="O278" s="544"/>
      <c r="P278" s="544"/>
      <c r="Q278" s="544"/>
      <c r="R278" s="544"/>
      <c r="S278" s="544"/>
      <c r="T278" s="544"/>
      <c r="U278" s="544"/>
      <c r="V278" s="544"/>
      <c r="W278" s="544"/>
      <c r="X278" s="544"/>
      <c r="Y278" s="544"/>
      <c r="Z278" s="544"/>
    </row>
    <row r="279" spans="1:26" ht="13.5" customHeight="1">
      <c r="A279" s="544"/>
      <c r="B279" s="544"/>
      <c r="C279" s="544"/>
      <c r="D279" s="544"/>
      <c r="E279" s="552"/>
      <c r="F279" s="544"/>
      <c r="G279" s="544"/>
      <c r="H279" s="544"/>
      <c r="I279" s="544"/>
      <c r="J279" s="544"/>
      <c r="K279" s="544"/>
      <c r="L279" s="544"/>
      <c r="M279" s="544"/>
      <c r="N279" s="544"/>
      <c r="O279" s="544"/>
      <c r="P279" s="544"/>
      <c r="Q279" s="544"/>
      <c r="R279" s="544"/>
      <c r="S279" s="544"/>
      <c r="T279" s="544"/>
      <c r="U279" s="544"/>
      <c r="V279" s="544"/>
      <c r="W279" s="544"/>
      <c r="X279" s="544"/>
      <c r="Y279" s="544"/>
      <c r="Z279" s="544"/>
    </row>
    <row r="280" spans="1:26" ht="13.5" customHeight="1">
      <c r="A280" s="544"/>
      <c r="B280" s="544"/>
      <c r="C280" s="544"/>
      <c r="D280" s="544"/>
      <c r="E280" s="552"/>
      <c r="F280" s="544"/>
      <c r="G280" s="544"/>
      <c r="H280" s="544"/>
      <c r="I280" s="544"/>
      <c r="J280" s="544"/>
      <c r="K280" s="544"/>
      <c r="L280" s="544"/>
      <c r="M280" s="544"/>
      <c r="N280" s="544"/>
      <c r="O280" s="544"/>
      <c r="P280" s="544"/>
      <c r="Q280" s="544"/>
      <c r="R280" s="544"/>
      <c r="S280" s="544"/>
      <c r="T280" s="544"/>
      <c r="U280" s="544"/>
      <c r="V280" s="544"/>
      <c r="W280" s="544"/>
      <c r="X280" s="544"/>
      <c r="Y280" s="544"/>
      <c r="Z280" s="544"/>
    </row>
    <row r="281" spans="1:26" ht="13.5" customHeight="1">
      <c r="A281" s="544"/>
      <c r="B281" s="544"/>
      <c r="C281" s="544"/>
      <c r="D281" s="544"/>
      <c r="E281" s="552"/>
      <c r="F281" s="544"/>
      <c r="G281" s="544"/>
      <c r="H281" s="544"/>
      <c r="I281" s="544"/>
      <c r="J281" s="544"/>
      <c r="K281" s="544"/>
      <c r="L281" s="544"/>
      <c r="M281" s="544"/>
      <c r="N281" s="544"/>
      <c r="O281" s="544"/>
      <c r="P281" s="544"/>
      <c r="Q281" s="544"/>
      <c r="R281" s="544"/>
      <c r="S281" s="544"/>
      <c r="T281" s="544"/>
      <c r="U281" s="544"/>
      <c r="V281" s="544"/>
      <c r="W281" s="544"/>
      <c r="X281" s="544"/>
      <c r="Y281" s="544"/>
      <c r="Z281" s="544"/>
    </row>
    <row r="282" spans="1:26" ht="13.5" customHeight="1">
      <c r="A282" s="544"/>
      <c r="B282" s="544"/>
      <c r="C282" s="544"/>
      <c r="D282" s="544"/>
      <c r="E282" s="552"/>
      <c r="F282" s="544"/>
      <c r="G282" s="544"/>
      <c r="H282" s="544"/>
      <c r="I282" s="544"/>
      <c r="J282" s="544"/>
      <c r="K282" s="544"/>
      <c r="L282" s="544"/>
      <c r="M282" s="544"/>
      <c r="N282" s="544"/>
      <c r="O282" s="544"/>
      <c r="P282" s="544"/>
      <c r="Q282" s="544"/>
      <c r="R282" s="544"/>
      <c r="S282" s="544"/>
      <c r="T282" s="544"/>
      <c r="U282" s="544"/>
      <c r="V282" s="544"/>
      <c r="W282" s="544"/>
      <c r="X282" s="544"/>
      <c r="Y282" s="544"/>
      <c r="Z282" s="544"/>
    </row>
    <row r="283" spans="1:26" ht="13.5" customHeight="1">
      <c r="A283" s="544"/>
      <c r="B283" s="544"/>
      <c r="C283" s="544"/>
      <c r="D283" s="544"/>
      <c r="E283" s="552"/>
      <c r="F283" s="544"/>
      <c r="G283" s="544"/>
      <c r="H283" s="544"/>
      <c r="I283" s="544"/>
      <c r="J283" s="544"/>
      <c r="K283" s="544"/>
      <c r="L283" s="544"/>
      <c r="M283" s="544"/>
      <c r="N283" s="544"/>
      <c r="O283" s="544"/>
      <c r="P283" s="544"/>
      <c r="Q283" s="544"/>
      <c r="R283" s="544"/>
      <c r="S283" s="544"/>
      <c r="T283" s="544"/>
      <c r="U283" s="544"/>
      <c r="V283" s="544"/>
      <c r="W283" s="544"/>
      <c r="X283" s="544"/>
      <c r="Y283" s="544"/>
      <c r="Z283" s="544"/>
    </row>
    <row r="284" spans="1:26" ht="13.5" customHeight="1">
      <c r="A284" s="544"/>
      <c r="B284" s="544"/>
      <c r="C284" s="544"/>
      <c r="D284" s="544"/>
      <c r="E284" s="552"/>
      <c r="F284" s="544"/>
      <c r="G284" s="544"/>
      <c r="H284" s="544"/>
      <c r="I284" s="544"/>
      <c r="J284" s="544"/>
      <c r="K284" s="544"/>
      <c r="L284" s="544"/>
      <c r="M284" s="544"/>
      <c r="N284" s="544"/>
      <c r="O284" s="544"/>
      <c r="P284" s="544"/>
      <c r="Q284" s="544"/>
      <c r="R284" s="544"/>
      <c r="S284" s="544"/>
      <c r="T284" s="544"/>
      <c r="U284" s="544"/>
      <c r="V284" s="544"/>
      <c r="W284" s="544"/>
      <c r="X284" s="544"/>
      <c r="Y284" s="544"/>
      <c r="Z284" s="544"/>
    </row>
    <row r="285" spans="1:26" ht="13.5" customHeight="1">
      <c r="A285" s="544"/>
      <c r="B285" s="544"/>
      <c r="C285" s="544"/>
      <c r="D285" s="544"/>
      <c r="E285" s="552"/>
      <c r="F285" s="544"/>
      <c r="G285" s="544"/>
      <c r="H285" s="544"/>
      <c r="I285" s="544"/>
      <c r="J285" s="544"/>
      <c r="K285" s="544"/>
      <c r="L285" s="544"/>
      <c r="M285" s="544"/>
      <c r="N285" s="544"/>
      <c r="O285" s="544"/>
      <c r="P285" s="544"/>
      <c r="Q285" s="544"/>
      <c r="R285" s="544"/>
      <c r="S285" s="544"/>
      <c r="T285" s="544"/>
      <c r="U285" s="544"/>
      <c r="V285" s="544"/>
      <c r="W285" s="544"/>
      <c r="X285" s="544"/>
      <c r="Y285" s="544"/>
      <c r="Z285" s="544"/>
    </row>
    <row r="286" spans="1:26" ht="13.5" customHeight="1">
      <c r="A286" s="544"/>
      <c r="B286" s="544"/>
      <c r="C286" s="544"/>
      <c r="D286" s="544"/>
      <c r="E286" s="552"/>
      <c r="F286" s="544"/>
      <c r="G286" s="544"/>
      <c r="H286" s="544"/>
      <c r="I286" s="544"/>
      <c r="J286" s="544"/>
      <c r="K286" s="544"/>
      <c r="L286" s="544"/>
      <c r="M286" s="544"/>
      <c r="N286" s="544"/>
      <c r="O286" s="544"/>
      <c r="P286" s="544"/>
      <c r="Q286" s="544"/>
      <c r="R286" s="544"/>
      <c r="S286" s="544"/>
      <c r="T286" s="544"/>
      <c r="U286" s="544"/>
      <c r="V286" s="544"/>
      <c r="W286" s="544"/>
      <c r="X286" s="544"/>
      <c r="Y286" s="544"/>
      <c r="Z286" s="544"/>
    </row>
    <row r="287" spans="1:26" ht="13.5" customHeight="1">
      <c r="A287" s="544"/>
      <c r="B287" s="544"/>
      <c r="C287" s="544"/>
      <c r="D287" s="544"/>
      <c r="E287" s="552"/>
      <c r="F287" s="544"/>
      <c r="G287" s="544"/>
      <c r="H287" s="544"/>
      <c r="I287" s="544"/>
      <c r="J287" s="544"/>
      <c r="K287" s="544"/>
      <c r="L287" s="544"/>
      <c r="M287" s="544"/>
      <c r="N287" s="544"/>
      <c r="O287" s="544"/>
      <c r="P287" s="544"/>
      <c r="Q287" s="544"/>
      <c r="R287" s="544"/>
      <c r="S287" s="544"/>
      <c r="T287" s="544"/>
      <c r="U287" s="544"/>
      <c r="V287" s="544"/>
      <c r="W287" s="544"/>
      <c r="X287" s="544"/>
      <c r="Y287" s="544"/>
      <c r="Z287" s="544"/>
    </row>
    <row r="288" spans="1:26" ht="13.5" customHeight="1">
      <c r="A288" s="544"/>
      <c r="B288" s="544"/>
      <c r="C288" s="544"/>
      <c r="D288" s="544"/>
      <c r="E288" s="552"/>
      <c r="F288" s="544"/>
      <c r="G288" s="544"/>
      <c r="H288" s="544"/>
      <c r="I288" s="544"/>
      <c r="J288" s="544"/>
      <c r="K288" s="544"/>
      <c r="L288" s="544"/>
      <c r="M288" s="544"/>
      <c r="N288" s="544"/>
      <c r="O288" s="544"/>
      <c r="P288" s="544"/>
      <c r="Q288" s="544"/>
      <c r="R288" s="544"/>
      <c r="S288" s="544"/>
      <c r="T288" s="544"/>
      <c r="U288" s="544"/>
      <c r="V288" s="544"/>
      <c r="W288" s="544"/>
      <c r="X288" s="544"/>
      <c r="Y288" s="544"/>
      <c r="Z288" s="544"/>
    </row>
    <row r="289" spans="1:26" ht="13.5" customHeight="1">
      <c r="A289" s="544"/>
      <c r="B289" s="544"/>
      <c r="C289" s="544"/>
      <c r="D289" s="544"/>
      <c r="E289" s="552"/>
      <c r="F289" s="544"/>
      <c r="G289" s="544"/>
      <c r="H289" s="544"/>
      <c r="I289" s="544"/>
      <c r="J289" s="544"/>
      <c r="K289" s="544"/>
      <c r="L289" s="544"/>
      <c r="M289" s="544"/>
      <c r="N289" s="544"/>
      <c r="O289" s="544"/>
      <c r="P289" s="544"/>
      <c r="Q289" s="544"/>
      <c r="R289" s="544"/>
      <c r="S289" s="544"/>
      <c r="T289" s="544"/>
      <c r="U289" s="544"/>
      <c r="V289" s="544"/>
      <c r="W289" s="544"/>
      <c r="X289" s="544"/>
      <c r="Y289" s="544"/>
      <c r="Z289" s="544"/>
    </row>
    <row r="290" spans="1:26" ht="13.5" customHeight="1">
      <c r="A290" s="544"/>
      <c r="B290" s="544"/>
      <c r="C290" s="544"/>
      <c r="D290" s="544"/>
      <c r="E290" s="552"/>
      <c r="F290" s="544"/>
      <c r="G290" s="544"/>
      <c r="H290" s="544"/>
      <c r="I290" s="544"/>
      <c r="J290" s="544"/>
      <c r="K290" s="544"/>
      <c r="L290" s="544"/>
      <c r="M290" s="544"/>
      <c r="N290" s="544"/>
      <c r="O290" s="544"/>
      <c r="P290" s="544"/>
      <c r="Q290" s="544"/>
      <c r="R290" s="544"/>
      <c r="S290" s="544"/>
      <c r="T290" s="544"/>
      <c r="U290" s="544"/>
      <c r="V290" s="544"/>
      <c r="W290" s="544"/>
      <c r="X290" s="544"/>
      <c r="Y290" s="544"/>
      <c r="Z290" s="544"/>
    </row>
    <row r="291" spans="1:26" ht="13.5" customHeight="1">
      <c r="A291" s="544"/>
      <c r="B291" s="544"/>
      <c r="C291" s="544"/>
      <c r="D291" s="544"/>
      <c r="E291" s="552"/>
      <c r="F291" s="544"/>
      <c r="G291" s="544"/>
      <c r="H291" s="544"/>
      <c r="I291" s="544"/>
      <c r="J291" s="544"/>
      <c r="K291" s="544"/>
      <c r="L291" s="544"/>
      <c r="M291" s="544"/>
      <c r="N291" s="544"/>
      <c r="O291" s="544"/>
      <c r="P291" s="544"/>
      <c r="Q291" s="544"/>
      <c r="R291" s="544"/>
      <c r="S291" s="544"/>
      <c r="T291" s="544"/>
      <c r="U291" s="544"/>
      <c r="V291" s="544"/>
      <c r="W291" s="544"/>
      <c r="X291" s="544"/>
      <c r="Y291" s="544"/>
      <c r="Z291" s="544"/>
    </row>
    <row r="292" spans="1:26" ht="13.5" customHeight="1">
      <c r="A292" s="544"/>
      <c r="B292" s="544"/>
      <c r="C292" s="544"/>
      <c r="D292" s="544"/>
      <c r="E292" s="552"/>
      <c r="F292" s="544"/>
      <c r="G292" s="544"/>
      <c r="H292" s="544"/>
      <c r="I292" s="544"/>
      <c r="J292" s="544"/>
      <c r="K292" s="544"/>
      <c r="L292" s="544"/>
      <c r="M292" s="544"/>
      <c r="N292" s="544"/>
      <c r="O292" s="544"/>
      <c r="P292" s="544"/>
      <c r="Q292" s="544"/>
      <c r="R292" s="544"/>
      <c r="S292" s="544"/>
      <c r="T292" s="544"/>
      <c r="U292" s="544"/>
      <c r="V292" s="544"/>
      <c r="W292" s="544"/>
      <c r="X292" s="544"/>
      <c r="Y292" s="544"/>
      <c r="Z292" s="544"/>
    </row>
    <row r="293" spans="1:26" ht="13.5" customHeight="1">
      <c r="A293" s="544"/>
      <c r="B293" s="544"/>
      <c r="C293" s="544"/>
      <c r="D293" s="544"/>
      <c r="E293" s="552"/>
      <c r="F293" s="544"/>
      <c r="G293" s="544"/>
      <c r="H293" s="544"/>
      <c r="I293" s="544"/>
      <c r="J293" s="544"/>
      <c r="K293" s="544"/>
      <c r="L293" s="544"/>
      <c r="M293" s="544"/>
      <c r="N293" s="544"/>
      <c r="O293" s="544"/>
      <c r="P293" s="544"/>
      <c r="Q293" s="544"/>
      <c r="R293" s="544"/>
      <c r="S293" s="544"/>
      <c r="T293" s="544"/>
      <c r="U293" s="544"/>
      <c r="V293" s="544"/>
      <c r="W293" s="544"/>
      <c r="X293" s="544"/>
      <c r="Y293" s="544"/>
      <c r="Z293" s="544"/>
    </row>
    <row r="294" spans="1:26" ht="13.5" customHeight="1">
      <c r="A294" s="544"/>
      <c r="B294" s="544"/>
      <c r="C294" s="544"/>
      <c r="D294" s="544"/>
      <c r="E294" s="552"/>
      <c r="F294" s="544"/>
      <c r="G294" s="544"/>
      <c r="H294" s="544"/>
      <c r="I294" s="544"/>
      <c r="J294" s="544"/>
      <c r="K294" s="544"/>
      <c r="L294" s="544"/>
      <c r="M294" s="544"/>
      <c r="N294" s="544"/>
      <c r="O294" s="544"/>
      <c r="P294" s="544"/>
      <c r="Q294" s="544"/>
      <c r="R294" s="544"/>
      <c r="S294" s="544"/>
      <c r="T294" s="544"/>
      <c r="U294" s="544"/>
      <c r="V294" s="544"/>
      <c r="W294" s="544"/>
      <c r="X294" s="544"/>
      <c r="Y294" s="544"/>
      <c r="Z294" s="544"/>
    </row>
    <row r="295" spans="1:26" ht="13.5" customHeight="1">
      <c r="A295" s="544"/>
      <c r="B295" s="544"/>
      <c r="C295" s="544"/>
      <c r="D295" s="544"/>
      <c r="E295" s="552"/>
      <c r="F295" s="544"/>
      <c r="G295" s="544"/>
      <c r="H295" s="544"/>
      <c r="I295" s="544"/>
      <c r="J295" s="544"/>
      <c r="K295" s="544"/>
      <c r="L295" s="544"/>
      <c r="M295" s="544"/>
      <c r="N295" s="544"/>
      <c r="O295" s="544"/>
      <c r="P295" s="544"/>
      <c r="Q295" s="544"/>
      <c r="R295" s="544"/>
      <c r="S295" s="544"/>
      <c r="T295" s="544"/>
      <c r="U295" s="544"/>
      <c r="V295" s="544"/>
      <c r="W295" s="544"/>
      <c r="X295" s="544"/>
      <c r="Y295" s="544"/>
      <c r="Z295" s="544"/>
    </row>
    <row r="296" spans="1:26" ht="13.5" customHeight="1">
      <c r="A296" s="544"/>
      <c r="B296" s="544"/>
      <c r="C296" s="544"/>
      <c r="D296" s="544"/>
      <c r="E296" s="552"/>
      <c r="F296" s="544"/>
      <c r="G296" s="544"/>
      <c r="H296" s="544"/>
      <c r="I296" s="544"/>
      <c r="J296" s="544"/>
      <c r="K296" s="544"/>
      <c r="L296" s="544"/>
      <c r="M296" s="544"/>
      <c r="N296" s="544"/>
      <c r="O296" s="544"/>
      <c r="P296" s="544"/>
      <c r="Q296" s="544"/>
      <c r="R296" s="544"/>
      <c r="S296" s="544"/>
      <c r="T296" s="544"/>
      <c r="U296" s="544"/>
      <c r="V296" s="544"/>
      <c r="W296" s="544"/>
      <c r="X296" s="544"/>
      <c r="Y296" s="544"/>
      <c r="Z296" s="544"/>
    </row>
    <row r="297" spans="1:26" ht="13.5" customHeight="1">
      <c r="A297" s="544"/>
      <c r="B297" s="544"/>
      <c r="C297" s="544"/>
      <c r="D297" s="544"/>
      <c r="E297" s="552"/>
      <c r="F297" s="544"/>
      <c r="G297" s="544"/>
      <c r="H297" s="544"/>
      <c r="I297" s="544"/>
      <c r="J297" s="544"/>
      <c r="K297" s="544"/>
      <c r="L297" s="544"/>
      <c r="M297" s="544"/>
      <c r="N297" s="544"/>
      <c r="O297" s="544"/>
      <c r="P297" s="544"/>
      <c r="Q297" s="544"/>
      <c r="R297" s="544"/>
      <c r="S297" s="544"/>
      <c r="T297" s="544"/>
      <c r="U297" s="544"/>
      <c r="V297" s="544"/>
      <c r="W297" s="544"/>
      <c r="X297" s="544"/>
      <c r="Y297" s="544"/>
      <c r="Z297" s="544"/>
    </row>
    <row r="298" spans="1:26" ht="13.5" customHeight="1">
      <c r="A298" s="544"/>
      <c r="B298" s="544"/>
      <c r="C298" s="544"/>
      <c r="D298" s="544"/>
      <c r="E298" s="552"/>
      <c r="F298" s="544"/>
      <c r="G298" s="544"/>
      <c r="H298" s="544"/>
      <c r="I298" s="544"/>
      <c r="J298" s="544"/>
      <c r="K298" s="544"/>
      <c r="L298" s="544"/>
      <c r="M298" s="544"/>
      <c r="N298" s="544"/>
      <c r="O298" s="544"/>
      <c r="P298" s="544"/>
      <c r="Q298" s="544"/>
      <c r="R298" s="544"/>
      <c r="S298" s="544"/>
      <c r="T298" s="544"/>
      <c r="U298" s="544"/>
      <c r="V298" s="544"/>
      <c r="W298" s="544"/>
      <c r="X298" s="544"/>
      <c r="Y298" s="544"/>
      <c r="Z298" s="544"/>
    </row>
    <row r="299" spans="1:26" ht="13.5" customHeight="1">
      <c r="A299" s="544"/>
      <c r="B299" s="544"/>
      <c r="C299" s="544"/>
      <c r="D299" s="544"/>
      <c r="E299" s="552"/>
      <c r="F299" s="544"/>
      <c r="G299" s="544"/>
      <c r="H299" s="544"/>
      <c r="I299" s="544"/>
      <c r="J299" s="544"/>
      <c r="K299" s="544"/>
      <c r="L299" s="544"/>
      <c r="M299" s="544"/>
      <c r="N299" s="544"/>
      <c r="O299" s="544"/>
      <c r="P299" s="544"/>
      <c r="Q299" s="544"/>
      <c r="R299" s="544"/>
      <c r="S299" s="544"/>
      <c r="T299" s="544"/>
      <c r="U299" s="544"/>
      <c r="V299" s="544"/>
      <c r="W299" s="544"/>
      <c r="X299" s="544"/>
      <c r="Y299" s="544"/>
      <c r="Z299" s="544"/>
    </row>
    <row r="300" spans="1:26" ht="13.5" customHeight="1">
      <c r="A300" s="544"/>
      <c r="B300" s="544"/>
      <c r="C300" s="544"/>
      <c r="D300" s="544"/>
      <c r="E300" s="552"/>
      <c r="F300" s="544"/>
      <c r="G300" s="544"/>
      <c r="H300" s="544"/>
      <c r="I300" s="544"/>
      <c r="J300" s="544"/>
      <c r="K300" s="544"/>
      <c r="L300" s="544"/>
      <c r="M300" s="544"/>
      <c r="N300" s="544"/>
      <c r="O300" s="544"/>
      <c r="P300" s="544"/>
      <c r="Q300" s="544"/>
      <c r="R300" s="544"/>
      <c r="S300" s="544"/>
      <c r="T300" s="544"/>
      <c r="U300" s="544"/>
      <c r="V300" s="544"/>
      <c r="W300" s="544"/>
      <c r="X300" s="544"/>
      <c r="Y300" s="544"/>
      <c r="Z300" s="544"/>
    </row>
    <row r="301" spans="1:26" ht="13.5" customHeight="1">
      <c r="A301" s="544"/>
      <c r="B301" s="544"/>
      <c r="C301" s="544"/>
      <c r="D301" s="544"/>
      <c r="E301" s="552"/>
      <c r="F301" s="544"/>
      <c r="G301" s="544"/>
      <c r="H301" s="544"/>
      <c r="I301" s="544"/>
      <c r="J301" s="544"/>
      <c r="K301" s="544"/>
      <c r="L301" s="544"/>
      <c r="M301" s="544"/>
      <c r="N301" s="544"/>
      <c r="O301" s="544"/>
      <c r="P301" s="544"/>
      <c r="Q301" s="544"/>
      <c r="R301" s="544"/>
      <c r="S301" s="544"/>
      <c r="T301" s="544"/>
      <c r="U301" s="544"/>
      <c r="V301" s="544"/>
      <c r="W301" s="544"/>
      <c r="X301" s="544"/>
      <c r="Y301" s="544"/>
      <c r="Z301" s="544"/>
    </row>
    <row r="302" spans="1:26" ht="13.5" customHeight="1">
      <c r="A302" s="544"/>
      <c r="B302" s="544"/>
      <c r="C302" s="544"/>
      <c r="D302" s="544"/>
      <c r="E302" s="552"/>
      <c r="F302" s="544"/>
      <c r="G302" s="544"/>
      <c r="H302" s="544"/>
      <c r="I302" s="544"/>
      <c r="J302" s="544"/>
      <c r="K302" s="544"/>
      <c r="L302" s="544"/>
      <c r="M302" s="544"/>
      <c r="N302" s="544"/>
      <c r="O302" s="544"/>
      <c r="P302" s="544"/>
      <c r="Q302" s="544"/>
      <c r="R302" s="544"/>
      <c r="S302" s="544"/>
      <c r="T302" s="544"/>
      <c r="U302" s="544"/>
      <c r="V302" s="544"/>
      <c r="W302" s="544"/>
      <c r="X302" s="544"/>
      <c r="Y302" s="544"/>
      <c r="Z302" s="544"/>
    </row>
    <row r="303" spans="1:26" ht="13.5" customHeight="1">
      <c r="A303" s="544"/>
      <c r="B303" s="544"/>
      <c r="C303" s="544"/>
      <c r="D303" s="544"/>
      <c r="E303" s="552"/>
      <c r="F303" s="544"/>
      <c r="G303" s="544"/>
      <c r="H303" s="544"/>
      <c r="I303" s="544"/>
      <c r="J303" s="544"/>
      <c r="K303" s="544"/>
      <c r="L303" s="544"/>
      <c r="M303" s="544"/>
      <c r="N303" s="544"/>
      <c r="O303" s="544"/>
      <c r="P303" s="544"/>
      <c r="Q303" s="544"/>
      <c r="R303" s="544"/>
      <c r="S303" s="544"/>
      <c r="T303" s="544"/>
      <c r="U303" s="544"/>
      <c r="V303" s="544"/>
      <c r="W303" s="544"/>
      <c r="X303" s="544"/>
      <c r="Y303" s="544"/>
      <c r="Z303" s="544"/>
    </row>
    <row r="304" spans="1:26" ht="13.5" customHeight="1">
      <c r="A304" s="544"/>
      <c r="B304" s="544"/>
      <c r="C304" s="544"/>
      <c r="D304" s="544"/>
      <c r="E304" s="552"/>
      <c r="F304" s="544"/>
      <c r="G304" s="544"/>
      <c r="H304" s="544"/>
      <c r="I304" s="544"/>
      <c r="J304" s="544"/>
      <c r="K304" s="544"/>
      <c r="L304" s="544"/>
      <c r="M304" s="544"/>
      <c r="N304" s="544"/>
      <c r="O304" s="544"/>
      <c r="P304" s="544"/>
      <c r="Q304" s="544"/>
      <c r="R304" s="544"/>
      <c r="S304" s="544"/>
      <c r="T304" s="544"/>
      <c r="U304" s="544"/>
      <c r="V304" s="544"/>
      <c r="W304" s="544"/>
      <c r="X304" s="544"/>
      <c r="Y304" s="544"/>
      <c r="Z304" s="544"/>
    </row>
    <row r="305" spans="1:26" ht="13.5" customHeight="1">
      <c r="A305" s="544"/>
      <c r="B305" s="544"/>
      <c r="C305" s="544"/>
      <c r="D305" s="544"/>
      <c r="E305" s="552"/>
      <c r="F305" s="544"/>
      <c r="G305" s="544"/>
      <c r="H305" s="544"/>
      <c r="I305" s="544"/>
      <c r="J305" s="544"/>
      <c r="K305" s="544"/>
      <c r="L305" s="544"/>
      <c r="M305" s="544"/>
      <c r="N305" s="544"/>
      <c r="O305" s="544"/>
      <c r="P305" s="544"/>
      <c r="Q305" s="544"/>
      <c r="R305" s="544"/>
      <c r="S305" s="544"/>
      <c r="T305" s="544"/>
      <c r="U305" s="544"/>
      <c r="V305" s="544"/>
      <c r="W305" s="544"/>
      <c r="X305" s="544"/>
      <c r="Y305" s="544"/>
      <c r="Z305" s="544"/>
    </row>
    <row r="306" spans="1:26" ht="13.5" customHeight="1">
      <c r="A306" s="544"/>
      <c r="B306" s="544"/>
      <c r="C306" s="544"/>
      <c r="D306" s="544"/>
      <c r="E306" s="552"/>
      <c r="F306" s="544"/>
      <c r="G306" s="544"/>
      <c r="H306" s="544"/>
      <c r="I306" s="544"/>
      <c r="J306" s="544"/>
      <c r="K306" s="544"/>
      <c r="L306" s="544"/>
      <c r="M306" s="544"/>
      <c r="N306" s="544"/>
      <c r="O306" s="544"/>
      <c r="P306" s="544"/>
      <c r="Q306" s="544"/>
      <c r="R306" s="544"/>
      <c r="S306" s="544"/>
      <c r="T306" s="544"/>
      <c r="U306" s="544"/>
      <c r="V306" s="544"/>
      <c r="W306" s="544"/>
      <c r="X306" s="544"/>
      <c r="Y306" s="544"/>
      <c r="Z306" s="544"/>
    </row>
    <row r="307" spans="1:26" ht="13.5" customHeight="1">
      <c r="A307" s="544"/>
      <c r="B307" s="544"/>
      <c r="C307" s="544"/>
      <c r="D307" s="544"/>
      <c r="E307" s="552"/>
      <c r="F307" s="544"/>
      <c r="G307" s="544"/>
      <c r="H307" s="544"/>
      <c r="I307" s="544"/>
      <c r="J307" s="544"/>
      <c r="K307" s="544"/>
      <c r="L307" s="544"/>
      <c r="M307" s="544"/>
      <c r="N307" s="544"/>
      <c r="O307" s="544"/>
      <c r="P307" s="544"/>
      <c r="Q307" s="544"/>
      <c r="R307" s="544"/>
      <c r="S307" s="544"/>
      <c r="T307" s="544"/>
      <c r="U307" s="544"/>
      <c r="V307" s="544"/>
      <c r="W307" s="544"/>
      <c r="X307" s="544"/>
      <c r="Y307" s="544"/>
      <c r="Z307" s="544"/>
    </row>
    <row r="308" spans="1:26" ht="13.5" customHeight="1">
      <c r="A308" s="544"/>
      <c r="B308" s="544"/>
      <c r="C308" s="544"/>
      <c r="D308" s="544"/>
      <c r="E308" s="552"/>
      <c r="F308" s="544"/>
      <c r="G308" s="544"/>
      <c r="H308" s="544"/>
      <c r="I308" s="544"/>
      <c r="J308" s="544"/>
      <c r="K308" s="544"/>
      <c r="L308" s="544"/>
      <c r="M308" s="544"/>
      <c r="N308" s="544"/>
      <c r="O308" s="544"/>
      <c r="P308" s="544"/>
      <c r="Q308" s="544"/>
      <c r="R308" s="544"/>
      <c r="S308" s="544"/>
      <c r="T308" s="544"/>
      <c r="U308" s="544"/>
      <c r="V308" s="544"/>
      <c r="W308" s="544"/>
      <c r="X308" s="544"/>
      <c r="Y308" s="544"/>
      <c r="Z308" s="544"/>
    </row>
    <row r="309" spans="1:26" ht="13.5" customHeight="1">
      <c r="A309" s="544"/>
      <c r="B309" s="544"/>
      <c r="C309" s="544"/>
      <c r="D309" s="544"/>
      <c r="E309" s="552"/>
      <c r="F309" s="544"/>
      <c r="G309" s="544"/>
      <c r="H309" s="544"/>
      <c r="I309" s="544"/>
      <c r="J309" s="544"/>
      <c r="K309" s="544"/>
      <c r="L309" s="544"/>
      <c r="M309" s="544"/>
      <c r="N309" s="544"/>
      <c r="O309" s="544"/>
      <c r="P309" s="544"/>
      <c r="Q309" s="544"/>
      <c r="R309" s="544"/>
      <c r="S309" s="544"/>
      <c r="T309" s="544"/>
      <c r="U309" s="544"/>
      <c r="V309" s="544"/>
      <c r="W309" s="544"/>
      <c r="X309" s="544"/>
      <c r="Y309" s="544"/>
      <c r="Z309" s="544"/>
    </row>
    <row r="310" spans="1:26" ht="13.5" customHeight="1">
      <c r="A310" s="544"/>
      <c r="B310" s="544"/>
      <c r="C310" s="544"/>
      <c r="D310" s="544"/>
      <c r="E310" s="552"/>
      <c r="F310" s="544"/>
      <c r="G310" s="544"/>
      <c r="H310" s="544"/>
      <c r="I310" s="544"/>
      <c r="J310" s="544"/>
      <c r="K310" s="544"/>
      <c r="L310" s="544"/>
      <c r="M310" s="544"/>
      <c r="N310" s="544"/>
      <c r="O310" s="544"/>
      <c r="P310" s="544"/>
      <c r="Q310" s="544"/>
      <c r="R310" s="544"/>
      <c r="S310" s="544"/>
      <c r="T310" s="544"/>
      <c r="U310" s="544"/>
      <c r="V310" s="544"/>
      <c r="W310" s="544"/>
      <c r="X310" s="544"/>
      <c r="Y310" s="544"/>
      <c r="Z310" s="544"/>
    </row>
    <row r="311" spans="1:26" ht="13.5" customHeight="1">
      <c r="A311" s="544"/>
      <c r="B311" s="544"/>
      <c r="C311" s="544"/>
      <c r="D311" s="544"/>
      <c r="E311" s="552"/>
      <c r="F311" s="544"/>
      <c r="G311" s="544"/>
      <c r="H311" s="544"/>
      <c r="I311" s="544"/>
      <c r="J311" s="544"/>
      <c r="K311" s="544"/>
      <c r="L311" s="544"/>
      <c r="M311" s="544"/>
      <c r="N311" s="544"/>
      <c r="O311" s="544"/>
      <c r="P311" s="544"/>
      <c r="Q311" s="544"/>
      <c r="R311" s="544"/>
      <c r="S311" s="544"/>
      <c r="T311" s="544"/>
      <c r="U311" s="544"/>
      <c r="V311" s="544"/>
      <c r="W311" s="544"/>
      <c r="X311" s="544"/>
      <c r="Y311" s="544"/>
      <c r="Z311" s="544"/>
    </row>
    <row r="312" spans="1:26" ht="13.5" customHeight="1">
      <c r="A312" s="544"/>
      <c r="B312" s="544"/>
      <c r="C312" s="544"/>
      <c r="D312" s="544"/>
      <c r="E312" s="552"/>
      <c r="F312" s="544"/>
      <c r="G312" s="544"/>
      <c r="H312" s="544"/>
      <c r="I312" s="544"/>
      <c r="J312" s="544"/>
      <c r="K312" s="544"/>
      <c r="L312" s="544"/>
      <c r="M312" s="544"/>
      <c r="N312" s="544"/>
      <c r="O312" s="544"/>
      <c r="P312" s="544"/>
      <c r="Q312" s="544"/>
      <c r="R312" s="544"/>
      <c r="S312" s="544"/>
      <c r="T312" s="544"/>
      <c r="U312" s="544"/>
      <c r="V312" s="544"/>
      <c r="W312" s="544"/>
      <c r="X312" s="544"/>
      <c r="Y312" s="544"/>
      <c r="Z312" s="544"/>
    </row>
    <row r="313" spans="1:26" ht="13.5" customHeight="1">
      <c r="A313" s="544"/>
      <c r="B313" s="544"/>
      <c r="C313" s="544"/>
      <c r="D313" s="544"/>
      <c r="E313" s="552"/>
      <c r="F313" s="544"/>
      <c r="G313" s="544"/>
      <c r="H313" s="544"/>
      <c r="I313" s="544"/>
      <c r="J313" s="544"/>
      <c r="K313" s="544"/>
      <c r="L313" s="544"/>
      <c r="M313" s="544"/>
      <c r="N313" s="544"/>
      <c r="O313" s="544"/>
      <c r="P313" s="544"/>
      <c r="Q313" s="544"/>
      <c r="R313" s="544"/>
      <c r="S313" s="544"/>
      <c r="T313" s="544"/>
      <c r="U313" s="544"/>
      <c r="V313" s="544"/>
      <c r="W313" s="544"/>
      <c r="X313" s="544"/>
      <c r="Y313" s="544"/>
      <c r="Z313" s="544"/>
    </row>
    <row r="314" spans="1:26" ht="13.5" customHeight="1">
      <c r="A314" s="544"/>
      <c r="B314" s="544"/>
      <c r="C314" s="544"/>
      <c r="D314" s="544"/>
      <c r="E314" s="552"/>
      <c r="F314" s="544"/>
      <c r="G314" s="544"/>
      <c r="H314" s="544"/>
      <c r="I314" s="544"/>
      <c r="J314" s="544"/>
      <c r="K314" s="544"/>
      <c r="L314" s="544"/>
      <c r="M314" s="544"/>
      <c r="N314" s="544"/>
      <c r="O314" s="544"/>
      <c r="P314" s="544"/>
      <c r="Q314" s="544"/>
      <c r="R314" s="544"/>
      <c r="S314" s="544"/>
      <c r="T314" s="544"/>
      <c r="U314" s="544"/>
      <c r="V314" s="544"/>
      <c r="W314" s="544"/>
      <c r="X314" s="544"/>
      <c r="Y314" s="544"/>
      <c r="Z314" s="544"/>
    </row>
    <row r="315" spans="1:26" ht="13.5" customHeight="1">
      <c r="A315" s="544"/>
      <c r="B315" s="544"/>
      <c r="C315" s="544"/>
      <c r="D315" s="544"/>
      <c r="E315" s="552"/>
      <c r="F315" s="544"/>
      <c r="G315" s="544"/>
      <c r="H315" s="544"/>
      <c r="I315" s="544"/>
      <c r="J315" s="544"/>
      <c r="K315" s="544"/>
      <c r="L315" s="544"/>
      <c r="M315" s="544"/>
      <c r="N315" s="544"/>
      <c r="O315" s="544"/>
      <c r="P315" s="544"/>
      <c r="Q315" s="544"/>
      <c r="R315" s="544"/>
      <c r="S315" s="544"/>
      <c r="T315" s="544"/>
      <c r="U315" s="544"/>
      <c r="V315" s="544"/>
      <c r="W315" s="544"/>
      <c r="X315" s="544"/>
      <c r="Y315" s="544"/>
      <c r="Z315" s="544"/>
    </row>
    <row r="316" spans="1:26" ht="13.5" customHeight="1">
      <c r="A316" s="544"/>
      <c r="B316" s="544"/>
      <c r="C316" s="544"/>
      <c r="D316" s="544"/>
      <c r="E316" s="552"/>
      <c r="F316" s="544"/>
      <c r="G316" s="544"/>
      <c r="H316" s="544"/>
      <c r="I316" s="544"/>
      <c r="J316" s="544"/>
      <c r="K316" s="544"/>
      <c r="L316" s="544"/>
      <c r="M316" s="544"/>
      <c r="N316" s="544"/>
      <c r="O316" s="544"/>
      <c r="P316" s="544"/>
      <c r="Q316" s="544"/>
      <c r="R316" s="544"/>
      <c r="S316" s="544"/>
      <c r="T316" s="544"/>
      <c r="U316" s="544"/>
      <c r="V316" s="544"/>
      <c r="W316" s="544"/>
      <c r="X316" s="544"/>
      <c r="Y316" s="544"/>
      <c r="Z316" s="544"/>
    </row>
    <row r="317" spans="1:26" ht="13.5" customHeight="1">
      <c r="A317" s="544"/>
      <c r="B317" s="544"/>
      <c r="C317" s="544"/>
      <c r="D317" s="544"/>
      <c r="E317" s="552"/>
      <c r="F317" s="544"/>
      <c r="G317" s="544"/>
      <c r="H317" s="544"/>
      <c r="I317" s="544"/>
      <c r="J317" s="544"/>
      <c r="K317" s="544"/>
      <c r="L317" s="544"/>
      <c r="M317" s="544"/>
      <c r="N317" s="544"/>
      <c r="O317" s="544"/>
      <c r="P317" s="544"/>
      <c r="Q317" s="544"/>
      <c r="R317" s="544"/>
      <c r="S317" s="544"/>
      <c r="T317" s="544"/>
      <c r="U317" s="544"/>
      <c r="V317" s="544"/>
      <c r="W317" s="544"/>
      <c r="X317" s="544"/>
      <c r="Y317" s="544"/>
      <c r="Z317" s="544"/>
    </row>
    <row r="318" spans="1:26" ht="13.5" customHeight="1">
      <c r="A318" s="544"/>
      <c r="B318" s="544"/>
      <c r="C318" s="544"/>
      <c r="D318" s="544"/>
      <c r="E318" s="552"/>
      <c r="F318" s="544"/>
      <c r="G318" s="544"/>
      <c r="H318" s="544"/>
      <c r="I318" s="544"/>
      <c r="J318" s="544"/>
      <c r="K318" s="544"/>
      <c r="L318" s="544"/>
      <c r="M318" s="544"/>
      <c r="N318" s="544"/>
      <c r="O318" s="544"/>
      <c r="P318" s="544"/>
      <c r="Q318" s="544"/>
      <c r="R318" s="544"/>
      <c r="S318" s="544"/>
      <c r="T318" s="544"/>
      <c r="U318" s="544"/>
      <c r="V318" s="544"/>
      <c r="W318" s="544"/>
      <c r="X318" s="544"/>
      <c r="Y318" s="544"/>
      <c r="Z318" s="544"/>
    </row>
    <row r="319" spans="1:26" ht="13.5" customHeight="1">
      <c r="A319" s="544"/>
      <c r="B319" s="544"/>
      <c r="C319" s="544"/>
      <c r="D319" s="544"/>
      <c r="E319" s="552"/>
      <c r="F319" s="544"/>
      <c r="G319" s="544"/>
      <c r="H319" s="544"/>
      <c r="I319" s="544"/>
      <c r="J319" s="544"/>
      <c r="K319" s="544"/>
      <c r="L319" s="544"/>
      <c r="M319" s="544"/>
      <c r="N319" s="544"/>
      <c r="O319" s="544"/>
      <c r="P319" s="544"/>
      <c r="Q319" s="544"/>
      <c r="R319" s="544"/>
      <c r="S319" s="544"/>
      <c r="T319" s="544"/>
      <c r="U319" s="544"/>
      <c r="V319" s="544"/>
      <c r="W319" s="544"/>
      <c r="X319" s="544"/>
      <c r="Y319" s="544"/>
      <c r="Z319" s="544"/>
    </row>
    <row r="320" spans="1:26" ht="13.5" customHeight="1">
      <c r="A320" s="544"/>
      <c r="B320" s="544"/>
      <c r="C320" s="544"/>
      <c r="D320" s="544"/>
      <c r="E320" s="552"/>
      <c r="F320" s="544"/>
      <c r="G320" s="544"/>
      <c r="H320" s="544"/>
      <c r="I320" s="544"/>
      <c r="J320" s="544"/>
      <c r="K320" s="544"/>
      <c r="L320" s="544"/>
      <c r="M320" s="544"/>
      <c r="N320" s="544"/>
      <c r="O320" s="544"/>
      <c r="P320" s="544"/>
      <c r="Q320" s="544"/>
      <c r="R320" s="544"/>
      <c r="S320" s="544"/>
      <c r="T320" s="544"/>
      <c r="U320" s="544"/>
      <c r="V320" s="544"/>
      <c r="W320" s="544"/>
      <c r="X320" s="544"/>
      <c r="Y320" s="544"/>
      <c r="Z320" s="544"/>
    </row>
    <row r="321" spans="1:26" ht="13.5" customHeight="1">
      <c r="A321" s="544"/>
      <c r="B321" s="544"/>
      <c r="C321" s="544"/>
      <c r="D321" s="544"/>
      <c r="E321" s="552"/>
      <c r="F321" s="544"/>
      <c r="G321" s="544"/>
      <c r="H321" s="544"/>
      <c r="I321" s="544"/>
      <c r="J321" s="544"/>
      <c r="K321" s="544"/>
      <c r="L321" s="544"/>
      <c r="M321" s="544"/>
      <c r="N321" s="544"/>
      <c r="O321" s="544"/>
      <c r="P321" s="544"/>
      <c r="Q321" s="544"/>
      <c r="R321" s="544"/>
      <c r="S321" s="544"/>
      <c r="T321" s="544"/>
      <c r="U321" s="544"/>
      <c r="V321" s="544"/>
      <c r="W321" s="544"/>
      <c r="X321" s="544"/>
      <c r="Y321" s="544"/>
      <c r="Z321" s="544"/>
    </row>
    <row r="322" spans="1:26" ht="13.5" customHeight="1">
      <c r="A322" s="544"/>
      <c r="B322" s="544"/>
      <c r="C322" s="544"/>
      <c r="D322" s="544"/>
      <c r="E322" s="552"/>
      <c r="F322" s="544"/>
      <c r="G322" s="544"/>
      <c r="H322" s="544"/>
      <c r="I322" s="544"/>
      <c r="J322" s="544"/>
      <c r="K322" s="544"/>
      <c r="L322" s="544"/>
      <c r="M322" s="544"/>
      <c r="N322" s="544"/>
      <c r="O322" s="544"/>
      <c r="P322" s="544"/>
      <c r="Q322" s="544"/>
      <c r="R322" s="544"/>
      <c r="S322" s="544"/>
      <c r="T322" s="544"/>
      <c r="U322" s="544"/>
      <c r="V322" s="544"/>
      <c r="W322" s="544"/>
      <c r="X322" s="544"/>
      <c r="Y322" s="544"/>
      <c r="Z322" s="544"/>
    </row>
    <row r="323" spans="1:26" ht="13.5" customHeight="1">
      <c r="A323" s="544"/>
      <c r="B323" s="544"/>
      <c r="C323" s="544"/>
      <c r="D323" s="544"/>
      <c r="E323" s="552"/>
      <c r="F323" s="544"/>
      <c r="G323" s="544"/>
      <c r="H323" s="544"/>
      <c r="I323" s="544"/>
      <c r="J323" s="544"/>
      <c r="K323" s="544"/>
      <c r="L323" s="544"/>
      <c r="M323" s="544"/>
      <c r="N323" s="544"/>
      <c r="O323" s="544"/>
      <c r="P323" s="544"/>
      <c r="Q323" s="544"/>
      <c r="R323" s="544"/>
      <c r="S323" s="544"/>
      <c r="T323" s="544"/>
      <c r="U323" s="544"/>
      <c r="V323" s="544"/>
      <c r="W323" s="544"/>
      <c r="X323" s="544"/>
      <c r="Y323" s="544"/>
      <c r="Z323" s="544"/>
    </row>
    <row r="324" spans="1:26" ht="13.5" customHeight="1">
      <c r="A324" s="544"/>
      <c r="B324" s="544"/>
      <c r="C324" s="544"/>
      <c r="D324" s="544"/>
      <c r="E324" s="552"/>
      <c r="F324" s="544"/>
      <c r="G324" s="544"/>
      <c r="H324" s="544"/>
      <c r="I324" s="544"/>
      <c r="J324" s="544"/>
      <c r="K324" s="544"/>
      <c r="L324" s="544"/>
      <c r="M324" s="544"/>
      <c r="N324" s="544"/>
      <c r="O324" s="544"/>
      <c r="P324" s="544"/>
      <c r="Q324" s="544"/>
      <c r="R324" s="544"/>
      <c r="S324" s="544"/>
      <c r="T324" s="544"/>
      <c r="U324" s="544"/>
      <c r="V324" s="544"/>
      <c r="W324" s="544"/>
      <c r="X324" s="544"/>
      <c r="Y324" s="544"/>
      <c r="Z324" s="544"/>
    </row>
    <row r="325" spans="1:26" ht="13.5" customHeight="1">
      <c r="A325" s="544"/>
      <c r="B325" s="544"/>
      <c r="C325" s="544"/>
      <c r="D325" s="544"/>
      <c r="E325" s="552"/>
      <c r="F325" s="544"/>
      <c r="G325" s="544"/>
      <c r="H325" s="544"/>
      <c r="I325" s="544"/>
      <c r="J325" s="544"/>
      <c r="K325" s="544"/>
      <c r="L325" s="544"/>
      <c r="M325" s="544"/>
      <c r="N325" s="544"/>
      <c r="O325" s="544"/>
      <c r="P325" s="544"/>
      <c r="Q325" s="544"/>
      <c r="R325" s="544"/>
      <c r="S325" s="544"/>
      <c r="T325" s="544"/>
      <c r="U325" s="544"/>
      <c r="V325" s="544"/>
      <c r="W325" s="544"/>
      <c r="X325" s="544"/>
      <c r="Y325" s="544"/>
      <c r="Z325" s="544"/>
    </row>
    <row r="326" spans="1:26" ht="13.5" customHeight="1">
      <c r="A326" s="544"/>
      <c r="B326" s="544"/>
      <c r="C326" s="544"/>
      <c r="D326" s="544"/>
      <c r="E326" s="552"/>
      <c r="F326" s="544"/>
      <c r="G326" s="544"/>
      <c r="H326" s="544"/>
      <c r="I326" s="544"/>
      <c r="J326" s="544"/>
      <c r="K326" s="544"/>
      <c r="L326" s="544"/>
      <c r="M326" s="544"/>
      <c r="N326" s="544"/>
      <c r="O326" s="544"/>
      <c r="P326" s="544"/>
      <c r="Q326" s="544"/>
      <c r="R326" s="544"/>
      <c r="S326" s="544"/>
      <c r="T326" s="544"/>
      <c r="U326" s="544"/>
      <c r="V326" s="544"/>
      <c r="W326" s="544"/>
      <c r="X326" s="544"/>
      <c r="Y326" s="544"/>
      <c r="Z326" s="544"/>
    </row>
    <row r="327" spans="1:26" ht="13.5" customHeight="1">
      <c r="A327" s="544"/>
      <c r="B327" s="544"/>
      <c r="C327" s="544"/>
      <c r="D327" s="544"/>
      <c r="E327" s="552"/>
      <c r="F327" s="544"/>
      <c r="G327" s="544"/>
      <c r="H327" s="544"/>
      <c r="I327" s="544"/>
      <c r="J327" s="544"/>
      <c r="K327" s="544"/>
      <c r="L327" s="544"/>
      <c r="M327" s="544"/>
      <c r="N327" s="544"/>
      <c r="O327" s="544"/>
      <c r="P327" s="544"/>
      <c r="Q327" s="544"/>
      <c r="R327" s="544"/>
      <c r="S327" s="544"/>
      <c r="T327" s="544"/>
      <c r="U327" s="544"/>
      <c r="V327" s="544"/>
      <c r="W327" s="544"/>
      <c r="X327" s="544"/>
      <c r="Y327" s="544"/>
      <c r="Z327" s="544"/>
    </row>
    <row r="328" spans="1:26" ht="13.5" customHeight="1">
      <c r="A328" s="544"/>
      <c r="B328" s="544"/>
      <c r="C328" s="544"/>
      <c r="D328" s="544"/>
      <c r="E328" s="552"/>
      <c r="F328" s="544"/>
      <c r="G328" s="544"/>
      <c r="H328" s="544"/>
      <c r="I328" s="544"/>
      <c r="J328" s="544"/>
      <c r="K328" s="544"/>
      <c r="L328" s="544"/>
      <c r="M328" s="544"/>
      <c r="N328" s="544"/>
      <c r="O328" s="544"/>
      <c r="P328" s="544"/>
      <c r="Q328" s="544"/>
      <c r="R328" s="544"/>
      <c r="S328" s="544"/>
      <c r="T328" s="544"/>
      <c r="U328" s="544"/>
      <c r="V328" s="544"/>
      <c r="W328" s="544"/>
      <c r="X328" s="544"/>
      <c r="Y328" s="544"/>
      <c r="Z328" s="544"/>
    </row>
    <row r="329" spans="1:26" ht="13.5" customHeight="1">
      <c r="A329" s="544"/>
      <c r="B329" s="544"/>
      <c r="C329" s="544"/>
      <c r="D329" s="544"/>
      <c r="E329" s="552"/>
      <c r="F329" s="544"/>
      <c r="G329" s="544"/>
      <c r="H329" s="544"/>
      <c r="I329" s="544"/>
      <c r="J329" s="544"/>
      <c r="K329" s="544"/>
      <c r="L329" s="544"/>
      <c r="M329" s="544"/>
      <c r="N329" s="544"/>
      <c r="O329" s="544"/>
      <c r="P329" s="544"/>
      <c r="Q329" s="544"/>
      <c r="R329" s="544"/>
      <c r="S329" s="544"/>
      <c r="T329" s="544"/>
      <c r="U329" s="544"/>
      <c r="V329" s="544"/>
      <c r="W329" s="544"/>
      <c r="X329" s="544"/>
      <c r="Y329" s="544"/>
      <c r="Z329" s="544"/>
    </row>
    <row r="330" spans="1:26" ht="13.5" customHeight="1">
      <c r="A330" s="544"/>
      <c r="B330" s="544"/>
      <c r="C330" s="544"/>
      <c r="D330" s="544"/>
      <c r="E330" s="552"/>
      <c r="F330" s="544"/>
      <c r="G330" s="544"/>
      <c r="H330" s="544"/>
      <c r="I330" s="544"/>
      <c r="J330" s="544"/>
      <c r="K330" s="544"/>
      <c r="L330" s="544"/>
      <c r="M330" s="544"/>
      <c r="N330" s="544"/>
      <c r="O330" s="544"/>
      <c r="P330" s="544"/>
      <c r="Q330" s="544"/>
      <c r="R330" s="544"/>
      <c r="S330" s="544"/>
      <c r="T330" s="544"/>
      <c r="U330" s="544"/>
      <c r="V330" s="544"/>
      <c r="W330" s="544"/>
      <c r="X330" s="544"/>
      <c r="Y330" s="544"/>
      <c r="Z330" s="544"/>
    </row>
    <row r="331" spans="1:26" ht="13.5" customHeight="1">
      <c r="A331" s="544"/>
      <c r="B331" s="544"/>
      <c r="C331" s="544"/>
      <c r="D331" s="544"/>
      <c r="E331" s="552"/>
      <c r="F331" s="544"/>
      <c r="G331" s="544"/>
      <c r="H331" s="544"/>
      <c r="I331" s="544"/>
      <c r="J331" s="544"/>
      <c r="K331" s="544"/>
      <c r="L331" s="544"/>
      <c r="M331" s="544"/>
      <c r="N331" s="544"/>
      <c r="O331" s="544"/>
      <c r="P331" s="544"/>
      <c r="Q331" s="544"/>
      <c r="R331" s="544"/>
      <c r="S331" s="544"/>
      <c r="T331" s="544"/>
      <c r="U331" s="544"/>
      <c r="V331" s="544"/>
      <c r="W331" s="544"/>
      <c r="X331" s="544"/>
      <c r="Y331" s="544"/>
      <c r="Z331" s="544"/>
    </row>
    <row r="332" spans="1:26" ht="13.5" customHeight="1">
      <c r="A332" s="544"/>
      <c r="B332" s="544"/>
      <c r="C332" s="544"/>
      <c r="D332" s="544"/>
      <c r="E332" s="552"/>
      <c r="F332" s="544"/>
      <c r="G332" s="544"/>
      <c r="H332" s="544"/>
      <c r="I332" s="544"/>
      <c r="J332" s="544"/>
      <c r="K332" s="544"/>
      <c r="L332" s="544"/>
      <c r="M332" s="544"/>
      <c r="N332" s="544"/>
      <c r="O332" s="544"/>
      <c r="P332" s="544"/>
      <c r="Q332" s="544"/>
      <c r="R332" s="544"/>
      <c r="S332" s="544"/>
      <c r="T332" s="544"/>
      <c r="U332" s="544"/>
      <c r="V332" s="544"/>
      <c r="W332" s="544"/>
      <c r="X332" s="544"/>
      <c r="Y332" s="544"/>
      <c r="Z332" s="544"/>
    </row>
    <row r="333" spans="1:26" ht="13.5" customHeight="1">
      <c r="A333" s="544"/>
      <c r="B333" s="544"/>
      <c r="C333" s="544"/>
      <c r="D333" s="544"/>
      <c r="E333" s="552"/>
      <c r="F333" s="544"/>
      <c r="G333" s="544"/>
      <c r="H333" s="544"/>
      <c r="I333" s="544"/>
      <c r="J333" s="544"/>
      <c r="K333" s="544"/>
      <c r="L333" s="544"/>
      <c r="M333" s="544"/>
      <c r="N333" s="544"/>
      <c r="O333" s="544"/>
      <c r="P333" s="544"/>
      <c r="Q333" s="544"/>
      <c r="R333" s="544"/>
      <c r="S333" s="544"/>
      <c r="T333" s="544"/>
      <c r="U333" s="544"/>
      <c r="V333" s="544"/>
      <c r="W333" s="544"/>
      <c r="X333" s="544"/>
      <c r="Y333" s="544"/>
      <c r="Z333" s="544"/>
    </row>
    <row r="334" spans="1:26" ht="13.5" customHeight="1">
      <c r="A334" s="544"/>
      <c r="B334" s="544"/>
      <c r="C334" s="544"/>
      <c r="D334" s="544"/>
      <c r="E334" s="552"/>
      <c r="F334" s="544"/>
      <c r="G334" s="544"/>
      <c r="H334" s="544"/>
      <c r="I334" s="544"/>
      <c r="J334" s="544"/>
      <c r="K334" s="544"/>
      <c r="L334" s="544"/>
      <c r="M334" s="544"/>
      <c r="N334" s="544"/>
      <c r="O334" s="544"/>
      <c r="P334" s="544"/>
      <c r="Q334" s="544"/>
      <c r="R334" s="544"/>
      <c r="S334" s="544"/>
      <c r="T334" s="544"/>
      <c r="U334" s="544"/>
      <c r="V334" s="544"/>
      <c r="W334" s="544"/>
      <c r="X334" s="544"/>
      <c r="Y334" s="544"/>
      <c r="Z334" s="544"/>
    </row>
    <row r="335" spans="1:26" ht="13.5" customHeight="1">
      <c r="A335" s="544"/>
      <c r="B335" s="544"/>
      <c r="C335" s="544"/>
      <c r="D335" s="544"/>
      <c r="E335" s="552"/>
      <c r="F335" s="544"/>
      <c r="G335" s="544"/>
      <c r="H335" s="544"/>
      <c r="I335" s="544"/>
      <c r="J335" s="544"/>
      <c r="K335" s="544"/>
      <c r="L335" s="544"/>
      <c r="M335" s="544"/>
      <c r="N335" s="544"/>
      <c r="O335" s="544"/>
      <c r="P335" s="544"/>
      <c r="Q335" s="544"/>
      <c r="R335" s="544"/>
      <c r="S335" s="544"/>
      <c r="T335" s="544"/>
      <c r="U335" s="544"/>
      <c r="V335" s="544"/>
      <c r="W335" s="544"/>
      <c r="X335" s="544"/>
      <c r="Y335" s="544"/>
      <c r="Z335" s="544"/>
    </row>
    <row r="336" spans="1:26" ht="13.5" customHeight="1">
      <c r="A336" s="544"/>
      <c r="B336" s="544"/>
      <c r="C336" s="544"/>
      <c r="D336" s="544"/>
      <c r="E336" s="552"/>
      <c r="F336" s="544"/>
      <c r="G336" s="544"/>
      <c r="H336" s="544"/>
      <c r="I336" s="544"/>
      <c r="J336" s="544"/>
      <c r="K336" s="544"/>
      <c r="L336" s="544"/>
      <c r="M336" s="544"/>
      <c r="N336" s="544"/>
      <c r="O336" s="544"/>
      <c r="P336" s="544"/>
      <c r="Q336" s="544"/>
      <c r="R336" s="544"/>
      <c r="S336" s="544"/>
      <c r="T336" s="544"/>
      <c r="U336" s="544"/>
      <c r="V336" s="544"/>
      <c r="W336" s="544"/>
      <c r="X336" s="544"/>
      <c r="Y336" s="544"/>
      <c r="Z336" s="544"/>
    </row>
    <row r="337" spans="1:26" ht="13.5" customHeight="1">
      <c r="A337" s="544"/>
      <c r="B337" s="544"/>
      <c r="C337" s="544"/>
      <c r="D337" s="544"/>
      <c r="E337" s="552"/>
      <c r="F337" s="544"/>
      <c r="G337" s="544"/>
      <c r="H337" s="544"/>
      <c r="I337" s="544"/>
      <c r="J337" s="544"/>
      <c r="K337" s="544"/>
      <c r="L337" s="544"/>
      <c r="M337" s="544"/>
      <c r="N337" s="544"/>
      <c r="O337" s="544"/>
      <c r="P337" s="544"/>
      <c r="Q337" s="544"/>
      <c r="R337" s="544"/>
      <c r="S337" s="544"/>
      <c r="T337" s="544"/>
      <c r="U337" s="544"/>
      <c r="V337" s="544"/>
      <c r="W337" s="544"/>
      <c r="X337" s="544"/>
      <c r="Y337" s="544"/>
      <c r="Z337" s="544"/>
    </row>
    <row r="338" spans="1:26" ht="13.5" customHeight="1">
      <c r="A338" s="544"/>
      <c r="B338" s="544"/>
      <c r="C338" s="544"/>
      <c r="D338" s="544"/>
      <c r="E338" s="552"/>
      <c r="F338" s="544"/>
      <c r="G338" s="544"/>
      <c r="H338" s="544"/>
      <c r="I338" s="544"/>
      <c r="J338" s="544"/>
      <c r="K338" s="544"/>
      <c r="L338" s="544"/>
      <c r="M338" s="544"/>
      <c r="N338" s="544"/>
      <c r="O338" s="544"/>
      <c r="P338" s="544"/>
      <c r="Q338" s="544"/>
      <c r="R338" s="544"/>
      <c r="S338" s="544"/>
      <c r="T338" s="544"/>
      <c r="U338" s="544"/>
      <c r="V338" s="544"/>
      <c r="W338" s="544"/>
      <c r="X338" s="544"/>
      <c r="Y338" s="544"/>
      <c r="Z338" s="544"/>
    </row>
    <row r="339" spans="1:26" ht="13.5" customHeight="1">
      <c r="A339" s="544"/>
      <c r="B339" s="544"/>
      <c r="C339" s="544"/>
      <c r="D339" s="544"/>
      <c r="E339" s="552"/>
      <c r="F339" s="544"/>
      <c r="G339" s="544"/>
      <c r="H339" s="544"/>
      <c r="I339" s="544"/>
      <c r="J339" s="544"/>
      <c r="K339" s="544"/>
      <c r="L339" s="544"/>
      <c r="M339" s="544"/>
      <c r="N339" s="544"/>
      <c r="O339" s="544"/>
      <c r="P339" s="544"/>
      <c r="Q339" s="544"/>
      <c r="R339" s="544"/>
      <c r="S339" s="544"/>
      <c r="T339" s="544"/>
      <c r="U339" s="544"/>
      <c r="V339" s="544"/>
      <c r="W339" s="544"/>
      <c r="X339" s="544"/>
      <c r="Y339" s="544"/>
      <c r="Z339" s="544"/>
    </row>
    <row r="340" spans="1:26" ht="13.5" customHeight="1">
      <c r="A340" s="544"/>
      <c r="B340" s="544"/>
      <c r="C340" s="544"/>
      <c r="D340" s="544"/>
      <c r="E340" s="552"/>
      <c r="F340" s="544"/>
      <c r="G340" s="544"/>
      <c r="H340" s="544"/>
      <c r="I340" s="544"/>
      <c r="J340" s="544"/>
      <c r="K340" s="544"/>
      <c r="L340" s="544"/>
      <c r="M340" s="544"/>
      <c r="N340" s="544"/>
      <c r="O340" s="544"/>
      <c r="P340" s="544"/>
      <c r="Q340" s="544"/>
      <c r="R340" s="544"/>
      <c r="S340" s="544"/>
      <c r="T340" s="544"/>
      <c r="U340" s="544"/>
      <c r="V340" s="544"/>
      <c r="W340" s="544"/>
      <c r="X340" s="544"/>
      <c r="Y340" s="544"/>
      <c r="Z340" s="544"/>
    </row>
    <row r="341" spans="1:26" ht="13.5" customHeight="1">
      <c r="A341" s="544"/>
      <c r="B341" s="544"/>
      <c r="C341" s="544"/>
      <c r="D341" s="544"/>
      <c r="E341" s="552"/>
      <c r="F341" s="544"/>
      <c r="G341" s="544"/>
      <c r="H341" s="544"/>
      <c r="I341" s="544"/>
      <c r="J341" s="544"/>
      <c r="K341" s="544"/>
      <c r="L341" s="544"/>
      <c r="M341" s="544"/>
      <c r="N341" s="544"/>
      <c r="O341" s="544"/>
      <c r="P341" s="544"/>
      <c r="Q341" s="544"/>
      <c r="R341" s="544"/>
      <c r="S341" s="544"/>
      <c r="T341" s="544"/>
      <c r="U341" s="544"/>
      <c r="V341" s="544"/>
      <c r="W341" s="544"/>
      <c r="X341" s="544"/>
      <c r="Y341" s="544"/>
      <c r="Z341" s="544"/>
    </row>
    <row r="342" spans="1:26" ht="13.5" customHeight="1">
      <c r="A342" s="544"/>
      <c r="B342" s="544"/>
      <c r="C342" s="544"/>
      <c r="D342" s="544"/>
      <c r="E342" s="552"/>
      <c r="F342" s="544"/>
      <c r="G342" s="544"/>
      <c r="H342" s="544"/>
      <c r="I342" s="544"/>
      <c r="J342" s="544"/>
      <c r="K342" s="544"/>
      <c r="L342" s="544"/>
      <c r="M342" s="544"/>
      <c r="N342" s="544"/>
      <c r="O342" s="544"/>
      <c r="P342" s="544"/>
      <c r="Q342" s="544"/>
      <c r="R342" s="544"/>
      <c r="S342" s="544"/>
      <c r="T342" s="544"/>
      <c r="U342" s="544"/>
      <c r="V342" s="544"/>
      <c r="W342" s="544"/>
      <c r="X342" s="544"/>
      <c r="Y342" s="544"/>
      <c r="Z342" s="544"/>
    </row>
    <row r="343" spans="1:26" ht="13.5" customHeight="1">
      <c r="A343" s="544"/>
      <c r="B343" s="544"/>
      <c r="C343" s="544"/>
      <c r="D343" s="544"/>
      <c r="E343" s="552"/>
      <c r="F343" s="544"/>
      <c r="G343" s="544"/>
      <c r="H343" s="544"/>
      <c r="I343" s="544"/>
      <c r="J343" s="544"/>
      <c r="K343" s="544"/>
      <c r="L343" s="544"/>
      <c r="M343" s="544"/>
      <c r="N343" s="544"/>
      <c r="O343" s="544"/>
      <c r="P343" s="544"/>
      <c r="Q343" s="544"/>
      <c r="R343" s="544"/>
      <c r="S343" s="544"/>
      <c r="T343" s="544"/>
      <c r="U343" s="544"/>
      <c r="V343" s="544"/>
      <c r="W343" s="544"/>
      <c r="X343" s="544"/>
      <c r="Y343" s="544"/>
      <c r="Z343" s="544"/>
    </row>
    <row r="344" spans="1:26" ht="13.5" customHeight="1">
      <c r="A344" s="544"/>
      <c r="B344" s="544"/>
      <c r="C344" s="544"/>
      <c r="D344" s="544"/>
      <c r="E344" s="552"/>
      <c r="F344" s="544"/>
      <c r="G344" s="544"/>
      <c r="H344" s="544"/>
      <c r="I344" s="544"/>
      <c r="J344" s="544"/>
      <c r="K344" s="544"/>
      <c r="L344" s="544"/>
      <c r="M344" s="544"/>
      <c r="N344" s="544"/>
      <c r="O344" s="544"/>
      <c r="P344" s="544"/>
      <c r="Q344" s="544"/>
      <c r="R344" s="544"/>
      <c r="S344" s="544"/>
      <c r="T344" s="544"/>
      <c r="U344" s="544"/>
      <c r="V344" s="544"/>
      <c r="W344" s="544"/>
      <c r="X344" s="544"/>
      <c r="Y344" s="544"/>
      <c r="Z344" s="544"/>
    </row>
    <row r="345" spans="1:26" ht="13.5" customHeight="1">
      <c r="A345" s="544"/>
      <c r="B345" s="544"/>
      <c r="C345" s="544"/>
      <c r="D345" s="544"/>
      <c r="E345" s="552"/>
      <c r="F345" s="544"/>
      <c r="G345" s="544"/>
      <c r="H345" s="544"/>
      <c r="I345" s="544"/>
      <c r="J345" s="544"/>
      <c r="K345" s="544"/>
      <c r="L345" s="544"/>
      <c r="M345" s="544"/>
      <c r="N345" s="544"/>
      <c r="O345" s="544"/>
      <c r="P345" s="544"/>
      <c r="Q345" s="544"/>
      <c r="R345" s="544"/>
      <c r="S345" s="544"/>
      <c r="T345" s="544"/>
      <c r="U345" s="544"/>
      <c r="V345" s="544"/>
      <c r="W345" s="544"/>
      <c r="X345" s="544"/>
      <c r="Y345" s="544"/>
      <c r="Z345" s="544"/>
    </row>
    <row r="346" spans="1:26" ht="13.5" customHeight="1">
      <c r="A346" s="544"/>
      <c r="B346" s="544"/>
      <c r="C346" s="544"/>
      <c r="D346" s="544"/>
      <c r="E346" s="552"/>
      <c r="F346" s="544"/>
      <c r="G346" s="544"/>
      <c r="H346" s="544"/>
      <c r="I346" s="544"/>
      <c r="J346" s="544"/>
      <c r="K346" s="544"/>
      <c r="L346" s="544"/>
      <c r="M346" s="544"/>
      <c r="N346" s="544"/>
      <c r="O346" s="544"/>
      <c r="P346" s="544"/>
      <c r="Q346" s="544"/>
      <c r="R346" s="544"/>
      <c r="S346" s="544"/>
      <c r="T346" s="544"/>
      <c r="U346" s="544"/>
      <c r="V346" s="544"/>
      <c r="W346" s="544"/>
      <c r="X346" s="544"/>
      <c r="Y346" s="544"/>
      <c r="Z346" s="544"/>
    </row>
    <row r="347" spans="1:26" ht="13.5" customHeight="1">
      <c r="A347" s="544"/>
      <c r="B347" s="544"/>
      <c r="C347" s="544"/>
      <c r="D347" s="544"/>
      <c r="E347" s="552"/>
      <c r="F347" s="544"/>
      <c r="G347" s="544"/>
      <c r="H347" s="544"/>
      <c r="I347" s="544"/>
      <c r="J347" s="544"/>
      <c r="K347" s="544"/>
      <c r="L347" s="544"/>
      <c r="M347" s="544"/>
      <c r="N347" s="544"/>
      <c r="O347" s="544"/>
      <c r="P347" s="544"/>
      <c r="Q347" s="544"/>
      <c r="R347" s="544"/>
      <c r="S347" s="544"/>
      <c r="T347" s="544"/>
      <c r="U347" s="544"/>
      <c r="V347" s="544"/>
      <c r="W347" s="544"/>
      <c r="X347" s="544"/>
      <c r="Y347" s="544"/>
      <c r="Z347" s="544"/>
    </row>
    <row r="348" spans="1:26" ht="13.5" customHeight="1">
      <c r="A348" s="544"/>
      <c r="B348" s="544"/>
      <c r="C348" s="544"/>
      <c r="D348" s="544"/>
      <c r="E348" s="552"/>
      <c r="F348" s="544"/>
      <c r="G348" s="544"/>
      <c r="H348" s="544"/>
      <c r="I348" s="544"/>
      <c r="J348" s="544"/>
      <c r="K348" s="544"/>
      <c r="L348" s="544"/>
      <c r="M348" s="544"/>
      <c r="N348" s="544"/>
      <c r="O348" s="544"/>
      <c r="P348" s="544"/>
      <c r="Q348" s="544"/>
      <c r="R348" s="544"/>
      <c r="S348" s="544"/>
      <c r="T348" s="544"/>
      <c r="U348" s="544"/>
      <c r="V348" s="544"/>
      <c r="W348" s="544"/>
      <c r="X348" s="544"/>
      <c r="Y348" s="544"/>
      <c r="Z348" s="544"/>
    </row>
    <row r="349" spans="1:26" ht="13.5" customHeight="1">
      <c r="A349" s="544"/>
      <c r="B349" s="544"/>
      <c r="C349" s="544"/>
      <c r="D349" s="544"/>
      <c r="E349" s="552"/>
      <c r="F349" s="544"/>
      <c r="G349" s="544"/>
      <c r="H349" s="544"/>
      <c r="I349" s="544"/>
      <c r="J349" s="544"/>
      <c r="K349" s="544"/>
      <c r="L349" s="544"/>
      <c r="M349" s="544"/>
      <c r="N349" s="544"/>
      <c r="O349" s="544"/>
      <c r="P349" s="544"/>
      <c r="Q349" s="544"/>
      <c r="R349" s="544"/>
      <c r="S349" s="544"/>
      <c r="T349" s="544"/>
      <c r="U349" s="544"/>
      <c r="V349" s="544"/>
      <c r="W349" s="544"/>
      <c r="X349" s="544"/>
      <c r="Y349" s="544"/>
      <c r="Z349" s="544"/>
    </row>
    <row r="350" spans="1:26" ht="13.5" customHeight="1">
      <c r="A350" s="544"/>
      <c r="B350" s="544"/>
      <c r="C350" s="544"/>
      <c r="D350" s="544"/>
      <c r="E350" s="552"/>
      <c r="F350" s="544"/>
      <c r="G350" s="544"/>
      <c r="H350" s="544"/>
      <c r="I350" s="544"/>
      <c r="J350" s="544"/>
      <c r="K350" s="544"/>
      <c r="L350" s="544"/>
      <c r="M350" s="544"/>
      <c r="N350" s="544"/>
      <c r="O350" s="544"/>
      <c r="P350" s="544"/>
      <c r="Q350" s="544"/>
      <c r="R350" s="544"/>
      <c r="S350" s="544"/>
      <c r="T350" s="544"/>
      <c r="U350" s="544"/>
      <c r="V350" s="544"/>
      <c r="W350" s="544"/>
      <c r="X350" s="544"/>
      <c r="Y350" s="544"/>
      <c r="Z350" s="544"/>
    </row>
    <row r="351" spans="1:26" ht="13.5" customHeight="1">
      <c r="A351" s="544"/>
      <c r="B351" s="544"/>
      <c r="C351" s="544"/>
      <c r="D351" s="544"/>
      <c r="E351" s="552"/>
      <c r="F351" s="544"/>
      <c r="G351" s="544"/>
      <c r="H351" s="544"/>
      <c r="I351" s="544"/>
      <c r="J351" s="544"/>
      <c r="K351" s="544"/>
      <c r="L351" s="544"/>
      <c r="M351" s="544"/>
      <c r="N351" s="544"/>
      <c r="O351" s="544"/>
      <c r="P351" s="544"/>
      <c r="Q351" s="544"/>
      <c r="R351" s="544"/>
      <c r="S351" s="544"/>
      <c r="T351" s="544"/>
      <c r="U351" s="544"/>
      <c r="V351" s="544"/>
      <c r="W351" s="544"/>
      <c r="X351" s="544"/>
      <c r="Y351" s="544"/>
      <c r="Z351" s="544"/>
    </row>
    <row r="352" spans="1:26" ht="13.5" customHeight="1">
      <c r="A352" s="544"/>
      <c r="B352" s="544"/>
      <c r="C352" s="544"/>
      <c r="D352" s="544"/>
      <c r="E352" s="552"/>
      <c r="F352" s="544"/>
      <c r="G352" s="544"/>
      <c r="H352" s="544"/>
      <c r="I352" s="544"/>
      <c r="J352" s="544"/>
      <c r="K352" s="544"/>
      <c r="L352" s="544"/>
      <c r="M352" s="544"/>
      <c r="N352" s="544"/>
      <c r="O352" s="544"/>
      <c r="P352" s="544"/>
      <c r="Q352" s="544"/>
      <c r="R352" s="544"/>
      <c r="S352" s="544"/>
      <c r="T352" s="544"/>
      <c r="U352" s="544"/>
      <c r="V352" s="544"/>
      <c r="W352" s="544"/>
      <c r="X352" s="544"/>
      <c r="Y352" s="544"/>
      <c r="Z352" s="544"/>
    </row>
    <row r="353" spans="1:26" ht="13.5" customHeight="1">
      <c r="A353" s="544"/>
      <c r="B353" s="544"/>
      <c r="C353" s="544"/>
      <c r="D353" s="544"/>
      <c r="E353" s="552"/>
      <c r="F353" s="544"/>
      <c r="G353" s="544"/>
      <c r="H353" s="544"/>
      <c r="I353" s="544"/>
      <c r="J353" s="544"/>
      <c r="K353" s="544"/>
      <c r="L353" s="544"/>
      <c r="M353" s="544"/>
      <c r="N353" s="544"/>
      <c r="O353" s="544"/>
      <c r="P353" s="544"/>
      <c r="Q353" s="544"/>
      <c r="R353" s="544"/>
      <c r="S353" s="544"/>
      <c r="T353" s="544"/>
      <c r="U353" s="544"/>
      <c r="V353" s="544"/>
      <c r="W353" s="544"/>
      <c r="X353" s="544"/>
      <c r="Y353" s="544"/>
      <c r="Z353" s="544"/>
    </row>
    <row r="354" spans="1:26" ht="13.5" customHeight="1">
      <c r="A354" s="544"/>
      <c r="B354" s="544"/>
      <c r="C354" s="544"/>
      <c r="D354" s="544"/>
      <c r="E354" s="552"/>
      <c r="F354" s="544"/>
      <c r="G354" s="544"/>
      <c r="H354" s="544"/>
      <c r="I354" s="544"/>
      <c r="J354" s="544"/>
      <c r="K354" s="544"/>
      <c r="L354" s="544"/>
      <c r="M354" s="544"/>
      <c r="N354" s="544"/>
      <c r="O354" s="544"/>
      <c r="P354" s="544"/>
      <c r="Q354" s="544"/>
      <c r="R354" s="544"/>
      <c r="S354" s="544"/>
      <c r="T354" s="544"/>
      <c r="U354" s="544"/>
      <c r="V354" s="544"/>
      <c r="W354" s="544"/>
      <c r="X354" s="544"/>
      <c r="Y354" s="544"/>
      <c r="Z354" s="544"/>
    </row>
    <row r="355" spans="1:26" ht="13.5" customHeight="1">
      <c r="A355" s="544"/>
      <c r="B355" s="544"/>
      <c r="C355" s="544"/>
      <c r="D355" s="544"/>
      <c r="E355" s="552"/>
      <c r="F355" s="544"/>
      <c r="G355" s="544"/>
      <c r="H355" s="544"/>
      <c r="I355" s="544"/>
      <c r="J355" s="544"/>
      <c r="K355" s="544"/>
      <c r="L355" s="544"/>
      <c r="M355" s="544"/>
      <c r="N355" s="544"/>
      <c r="O355" s="544"/>
      <c r="P355" s="544"/>
      <c r="Q355" s="544"/>
      <c r="R355" s="544"/>
      <c r="S355" s="544"/>
      <c r="T355" s="544"/>
      <c r="U355" s="544"/>
      <c r="V355" s="544"/>
      <c r="W355" s="544"/>
      <c r="X355" s="544"/>
      <c r="Y355" s="544"/>
      <c r="Z355" s="544"/>
    </row>
    <row r="356" spans="1:26" ht="13.5" customHeight="1">
      <c r="A356" s="544"/>
      <c r="B356" s="544"/>
      <c r="C356" s="544"/>
      <c r="D356" s="544"/>
      <c r="E356" s="552"/>
      <c r="F356" s="544"/>
      <c r="G356" s="544"/>
      <c r="H356" s="544"/>
      <c r="I356" s="544"/>
      <c r="J356" s="544"/>
      <c r="K356" s="544"/>
      <c r="L356" s="544"/>
      <c r="M356" s="544"/>
      <c r="N356" s="544"/>
      <c r="O356" s="544"/>
      <c r="P356" s="544"/>
      <c r="Q356" s="544"/>
      <c r="R356" s="544"/>
      <c r="S356" s="544"/>
      <c r="T356" s="544"/>
      <c r="U356" s="544"/>
      <c r="V356" s="544"/>
      <c r="W356" s="544"/>
      <c r="X356" s="544"/>
      <c r="Y356" s="544"/>
      <c r="Z356" s="544"/>
    </row>
    <row r="357" spans="1:26" ht="13.5" customHeight="1">
      <c r="A357" s="544"/>
      <c r="B357" s="544"/>
      <c r="C357" s="544"/>
      <c r="D357" s="544"/>
      <c r="E357" s="552"/>
      <c r="F357" s="544"/>
      <c r="G357" s="544"/>
      <c r="H357" s="544"/>
      <c r="I357" s="544"/>
      <c r="J357" s="544"/>
      <c r="K357" s="544"/>
      <c r="L357" s="544"/>
      <c r="M357" s="544"/>
      <c r="N357" s="544"/>
      <c r="O357" s="544"/>
      <c r="P357" s="544"/>
      <c r="Q357" s="544"/>
      <c r="R357" s="544"/>
      <c r="S357" s="544"/>
      <c r="T357" s="544"/>
      <c r="U357" s="544"/>
      <c r="V357" s="544"/>
      <c r="W357" s="544"/>
      <c r="X357" s="544"/>
      <c r="Y357" s="544"/>
      <c r="Z357" s="544"/>
    </row>
    <row r="358" spans="1:26" ht="13.5" customHeight="1">
      <c r="A358" s="544"/>
      <c r="B358" s="544"/>
      <c r="C358" s="544"/>
      <c r="D358" s="544"/>
      <c r="E358" s="552"/>
      <c r="F358" s="544"/>
      <c r="G358" s="544"/>
      <c r="H358" s="544"/>
      <c r="I358" s="544"/>
      <c r="J358" s="544"/>
      <c r="K358" s="544"/>
      <c r="L358" s="544"/>
      <c r="M358" s="544"/>
      <c r="N358" s="544"/>
      <c r="O358" s="544"/>
      <c r="P358" s="544"/>
      <c r="Q358" s="544"/>
      <c r="R358" s="544"/>
      <c r="S358" s="544"/>
      <c r="T358" s="544"/>
      <c r="U358" s="544"/>
      <c r="V358" s="544"/>
      <c r="W358" s="544"/>
      <c r="X358" s="544"/>
      <c r="Y358" s="544"/>
      <c r="Z358" s="544"/>
    </row>
    <row r="359" spans="1:26" ht="13.5" customHeight="1">
      <c r="A359" s="544"/>
      <c r="B359" s="544"/>
      <c r="C359" s="544"/>
      <c r="D359" s="544"/>
      <c r="E359" s="552"/>
      <c r="F359" s="544"/>
      <c r="G359" s="544"/>
      <c r="H359" s="544"/>
      <c r="I359" s="544"/>
      <c r="J359" s="544"/>
      <c r="K359" s="544"/>
      <c r="L359" s="544"/>
      <c r="M359" s="544"/>
      <c r="N359" s="544"/>
      <c r="O359" s="544"/>
      <c r="P359" s="544"/>
      <c r="Q359" s="544"/>
      <c r="R359" s="544"/>
      <c r="S359" s="544"/>
      <c r="T359" s="544"/>
      <c r="U359" s="544"/>
      <c r="V359" s="544"/>
      <c r="W359" s="544"/>
      <c r="X359" s="544"/>
      <c r="Y359" s="544"/>
      <c r="Z359" s="544"/>
    </row>
    <row r="360" spans="1:26" ht="13.5" customHeight="1">
      <c r="A360" s="544"/>
      <c r="B360" s="544"/>
      <c r="C360" s="544"/>
      <c r="D360" s="544"/>
      <c r="E360" s="552"/>
      <c r="F360" s="544"/>
      <c r="G360" s="544"/>
      <c r="H360" s="544"/>
      <c r="I360" s="544"/>
      <c r="J360" s="544"/>
      <c r="K360" s="544"/>
      <c r="L360" s="544"/>
      <c r="M360" s="544"/>
      <c r="N360" s="544"/>
      <c r="O360" s="544"/>
      <c r="P360" s="544"/>
      <c r="Q360" s="544"/>
      <c r="R360" s="544"/>
      <c r="S360" s="544"/>
      <c r="T360" s="544"/>
      <c r="U360" s="544"/>
      <c r="V360" s="544"/>
      <c r="W360" s="544"/>
      <c r="X360" s="544"/>
      <c r="Y360" s="544"/>
      <c r="Z360" s="544"/>
    </row>
    <row r="361" spans="1:26" ht="13.5" customHeight="1">
      <c r="A361" s="544"/>
      <c r="B361" s="544"/>
      <c r="C361" s="544"/>
      <c r="D361" s="544"/>
      <c r="E361" s="552"/>
      <c r="F361" s="544"/>
      <c r="G361" s="544"/>
      <c r="H361" s="544"/>
      <c r="I361" s="544"/>
      <c r="J361" s="544"/>
      <c r="K361" s="544"/>
      <c r="L361" s="544"/>
      <c r="M361" s="544"/>
      <c r="N361" s="544"/>
      <c r="O361" s="544"/>
      <c r="P361" s="544"/>
      <c r="Q361" s="544"/>
      <c r="R361" s="544"/>
      <c r="S361" s="544"/>
      <c r="T361" s="544"/>
      <c r="U361" s="544"/>
      <c r="V361" s="544"/>
      <c r="W361" s="544"/>
      <c r="X361" s="544"/>
      <c r="Y361" s="544"/>
      <c r="Z361" s="544"/>
    </row>
    <row r="362" spans="1:26" ht="13.5" customHeight="1">
      <c r="A362" s="544"/>
      <c r="B362" s="544"/>
      <c r="C362" s="544"/>
      <c r="D362" s="544"/>
      <c r="E362" s="552"/>
      <c r="F362" s="544"/>
      <c r="G362" s="544"/>
      <c r="H362" s="544"/>
      <c r="I362" s="544"/>
      <c r="J362" s="544"/>
      <c r="K362" s="544"/>
      <c r="L362" s="544"/>
      <c r="M362" s="544"/>
      <c r="N362" s="544"/>
      <c r="O362" s="544"/>
      <c r="P362" s="544"/>
      <c r="Q362" s="544"/>
      <c r="R362" s="544"/>
      <c r="S362" s="544"/>
      <c r="T362" s="544"/>
      <c r="U362" s="544"/>
      <c r="V362" s="544"/>
      <c r="W362" s="544"/>
      <c r="X362" s="544"/>
      <c r="Y362" s="544"/>
      <c r="Z362" s="544"/>
    </row>
    <row r="363" spans="1:26" ht="13.5" customHeight="1">
      <c r="A363" s="544"/>
      <c r="B363" s="544"/>
      <c r="C363" s="544"/>
      <c r="D363" s="544"/>
      <c r="E363" s="552"/>
      <c r="F363" s="544"/>
      <c r="G363" s="544"/>
      <c r="H363" s="544"/>
      <c r="I363" s="544"/>
      <c r="J363" s="544"/>
      <c r="K363" s="544"/>
      <c r="L363" s="544"/>
      <c r="M363" s="544"/>
      <c r="N363" s="544"/>
      <c r="O363" s="544"/>
      <c r="P363" s="544"/>
      <c r="Q363" s="544"/>
      <c r="R363" s="544"/>
      <c r="S363" s="544"/>
      <c r="T363" s="544"/>
      <c r="U363" s="544"/>
      <c r="V363" s="544"/>
      <c r="W363" s="544"/>
      <c r="X363" s="544"/>
      <c r="Y363" s="544"/>
      <c r="Z363" s="544"/>
    </row>
    <row r="364" spans="1:26" ht="13.5" customHeight="1">
      <c r="A364" s="544"/>
      <c r="B364" s="544"/>
      <c r="C364" s="544"/>
      <c r="D364" s="544"/>
      <c r="E364" s="552"/>
      <c r="F364" s="544"/>
      <c r="G364" s="544"/>
      <c r="H364" s="544"/>
      <c r="I364" s="544"/>
      <c r="J364" s="544"/>
      <c r="K364" s="544"/>
      <c r="L364" s="544"/>
      <c r="M364" s="544"/>
      <c r="N364" s="544"/>
      <c r="O364" s="544"/>
      <c r="P364" s="544"/>
      <c r="Q364" s="544"/>
      <c r="R364" s="544"/>
      <c r="S364" s="544"/>
      <c r="T364" s="544"/>
      <c r="U364" s="544"/>
      <c r="V364" s="544"/>
      <c r="W364" s="544"/>
      <c r="X364" s="544"/>
      <c r="Y364" s="544"/>
      <c r="Z364" s="544"/>
    </row>
    <row r="365" spans="1:26" ht="13.5" customHeight="1">
      <c r="A365" s="544"/>
      <c r="B365" s="544"/>
      <c r="C365" s="544"/>
      <c r="D365" s="544"/>
      <c r="E365" s="552"/>
      <c r="F365" s="544"/>
      <c r="G365" s="544"/>
      <c r="H365" s="544"/>
      <c r="I365" s="544"/>
      <c r="J365" s="544"/>
      <c r="K365" s="544"/>
      <c r="L365" s="544"/>
      <c r="M365" s="544"/>
      <c r="N365" s="544"/>
      <c r="O365" s="544"/>
      <c r="P365" s="544"/>
      <c r="Q365" s="544"/>
      <c r="R365" s="544"/>
      <c r="S365" s="544"/>
      <c r="T365" s="544"/>
      <c r="U365" s="544"/>
      <c r="V365" s="544"/>
      <c r="W365" s="544"/>
      <c r="X365" s="544"/>
      <c r="Y365" s="544"/>
      <c r="Z365" s="544"/>
    </row>
    <row r="366" spans="1:26" ht="13.5" customHeight="1">
      <c r="A366" s="544"/>
      <c r="B366" s="544"/>
      <c r="C366" s="544"/>
      <c r="D366" s="544"/>
      <c r="E366" s="552"/>
      <c r="F366" s="544"/>
      <c r="G366" s="544"/>
      <c r="H366" s="544"/>
      <c r="I366" s="544"/>
      <c r="J366" s="544"/>
      <c r="K366" s="544"/>
      <c r="L366" s="544"/>
      <c r="M366" s="544"/>
      <c r="N366" s="544"/>
      <c r="O366" s="544"/>
      <c r="P366" s="544"/>
      <c r="Q366" s="544"/>
      <c r="R366" s="544"/>
      <c r="S366" s="544"/>
      <c r="T366" s="544"/>
      <c r="U366" s="544"/>
      <c r="V366" s="544"/>
      <c r="W366" s="544"/>
      <c r="X366" s="544"/>
      <c r="Y366" s="544"/>
      <c r="Z366" s="544"/>
    </row>
    <row r="367" spans="1:26" ht="13.5" customHeight="1">
      <c r="A367" s="544"/>
      <c r="B367" s="544"/>
      <c r="C367" s="544"/>
      <c r="D367" s="544"/>
      <c r="E367" s="552"/>
      <c r="F367" s="544"/>
      <c r="G367" s="544"/>
      <c r="H367" s="544"/>
      <c r="I367" s="544"/>
      <c r="J367" s="544"/>
      <c r="K367" s="544"/>
      <c r="L367" s="544"/>
      <c r="M367" s="544"/>
      <c r="N367" s="544"/>
      <c r="O367" s="544"/>
      <c r="P367" s="544"/>
      <c r="Q367" s="544"/>
      <c r="R367" s="544"/>
      <c r="S367" s="544"/>
      <c r="T367" s="544"/>
      <c r="U367" s="544"/>
      <c r="V367" s="544"/>
      <c r="W367" s="544"/>
      <c r="X367" s="544"/>
      <c r="Y367" s="544"/>
      <c r="Z367" s="544"/>
    </row>
    <row r="368" spans="1:26" ht="13.5" customHeight="1">
      <c r="A368" s="544"/>
      <c r="B368" s="544"/>
      <c r="C368" s="544"/>
      <c r="D368" s="544"/>
      <c r="E368" s="552"/>
      <c r="F368" s="544"/>
      <c r="G368" s="544"/>
      <c r="H368" s="544"/>
      <c r="I368" s="544"/>
      <c r="J368" s="544"/>
      <c r="K368" s="544"/>
      <c r="L368" s="544"/>
      <c r="M368" s="544"/>
      <c r="N368" s="544"/>
      <c r="O368" s="544"/>
      <c r="P368" s="544"/>
      <c r="Q368" s="544"/>
      <c r="R368" s="544"/>
      <c r="S368" s="544"/>
      <c r="T368" s="544"/>
      <c r="U368" s="544"/>
      <c r="V368" s="544"/>
      <c r="W368" s="544"/>
      <c r="X368" s="544"/>
      <c r="Y368" s="544"/>
      <c r="Z368" s="544"/>
    </row>
    <row r="369" spans="1:26" ht="13.5" customHeight="1">
      <c r="A369" s="544"/>
      <c r="B369" s="544"/>
      <c r="C369" s="544"/>
      <c r="D369" s="544"/>
      <c r="E369" s="552"/>
      <c r="F369" s="544"/>
      <c r="G369" s="544"/>
      <c r="H369" s="544"/>
      <c r="I369" s="544"/>
      <c r="J369" s="544"/>
      <c r="K369" s="544"/>
      <c r="L369" s="544"/>
      <c r="M369" s="544"/>
      <c r="N369" s="544"/>
      <c r="O369" s="544"/>
      <c r="P369" s="544"/>
      <c r="Q369" s="544"/>
      <c r="R369" s="544"/>
      <c r="S369" s="544"/>
      <c r="T369" s="544"/>
      <c r="U369" s="544"/>
      <c r="V369" s="544"/>
      <c r="W369" s="544"/>
      <c r="X369" s="544"/>
      <c r="Y369" s="544"/>
      <c r="Z369" s="544"/>
    </row>
    <row r="370" spans="1:26" ht="13.5" customHeight="1">
      <c r="A370" s="544"/>
      <c r="B370" s="544"/>
      <c r="C370" s="544"/>
      <c r="D370" s="544"/>
      <c r="E370" s="552"/>
      <c r="F370" s="544"/>
      <c r="G370" s="544"/>
      <c r="H370" s="544"/>
      <c r="I370" s="544"/>
      <c r="J370" s="544"/>
      <c r="K370" s="544"/>
      <c r="L370" s="544"/>
      <c r="M370" s="544"/>
      <c r="N370" s="544"/>
      <c r="O370" s="544"/>
      <c r="P370" s="544"/>
      <c r="Q370" s="544"/>
      <c r="R370" s="544"/>
      <c r="S370" s="544"/>
      <c r="T370" s="544"/>
      <c r="U370" s="544"/>
      <c r="V370" s="544"/>
      <c r="W370" s="544"/>
      <c r="X370" s="544"/>
      <c r="Y370" s="544"/>
      <c r="Z370" s="544"/>
    </row>
    <row r="371" spans="1:26" ht="13.5" customHeight="1">
      <c r="A371" s="544"/>
      <c r="B371" s="544"/>
      <c r="C371" s="544"/>
      <c r="D371" s="544"/>
      <c r="E371" s="552"/>
      <c r="F371" s="544"/>
      <c r="G371" s="544"/>
      <c r="H371" s="544"/>
      <c r="I371" s="544"/>
      <c r="J371" s="544"/>
      <c r="K371" s="544"/>
      <c r="L371" s="544"/>
      <c r="M371" s="544"/>
      <c r="N371" s="544"/>
      <c r="O371" s="544"/>
      <c r="P371" s="544"/>
      <c r="Q371" s="544"/>
      <c r="R371" s="544"/>
      <c r="S371" s="544"/>
      <c r="T371" s="544"/>
      <c r="U371" s="544"/>
      <c r="V371" s="544"/>
      <c r="W371" s="544"/>
      <c r="X371" s="544"/>
      <c r="Y371" s="544"/>
      <c r="Z371" s="544"/>
    </row>
    <row r="372" spans="1:26" ht="13.5" customHeight="1">
      <c r="A372" s="544"/>
      <c r="B372" s="544"/>
      <c r="C372" s="544"/>
      <c r="D372" s="544"/>
      <c r="E372" s="552"/>
      <c r="F372" s="544"/>
      <c r="G372" s="544"/>
      <c r="H372" s="544"/>
      <c r="I372" s="544"/>
      <c r="J372" s="544"/>
      <c r="K372" s="544"/>
      <c r="L372" s="544"/>
      <c r="M372" s="544"/>
      <c r="N372" s="544"/>
      <c r="O372" s="544"/>
      <c r="P372" s="544"/>
      <c r="Q372" s="544"/>
      <c r="R372" s="544"/>
      <c r="S372" s="544"/>
      <c r="T372" s="544"/>
      <c r="U372" s="544"/>
      <c r="V372" s="544"/>
      <c r="W372" s="544"/>
      <c r="X372" s="544"/>
      <c r="Y372" s="544"/>
      <c r="Z372" s="544"/>
    </row>
    <row r="373" spans="1:26" ht="13.5" customHeight="1">
      <c r="A373" s="544"/>
      <c r="B373" s="544"/>
      <c r="C373" s="544"/>
      <c r="D373" s="544"/>
      <c r="E373" s="552"/>
      <c r="F373" s="544"/>
      <c r="G373" s="544"/>
      <c r="H373" s="544"/>
      <c r="I373" s="544"/>
      <c r="J373" s="544"/>
      <c r="K373" s="544"/>
      <c r="L373" s="544"/>
      <c r="M373" s="544"/>
      <c r="N373" s="544"/>
      <c r="O373" s="544"/>
      <c r="P373" s="544"/>
      <c r="Q373" s="544"/>
      <c r="R373" s="544"/>
      <c r="S373" s="544"/>
      <c r="T373" s="544"/>
      <c r="U373" s="544"/>
      <c r="V373" s="544"/>
      <c r="W373" s="544"/>
      <c r="X373" s="544"/>
      <c r="Y373" s="544"/>
      <c r="Z373" s="544"/>
    </row>
    <row r="374" spans="1:26" ht="13.5" customHeight="1">
      <c r="A374" s="544"/>
      <c r="B374" s="544"/>
      <c r="C374" s="544"/>
      <c r="D374" s="544"/>
      <c r="E374" s="552"/>
      <c r="F374" s="544"/>
      <c r="G374" s="544"/>
      <c r="H374" s="544"/>
      <c r="I374" s="544"/>
      <c r="J374" s="544"/>
      <c r="K374" s="544"/>
      <c r="L374" s="544"/>
      <c r="M374" s="544"/>
      <c r="N374" s="544"/>
      <c r="O374" s="544"/>
      <c r="P374" s="544"/>
      <c r="Q374" s="544"/>
      <c r="R374" s="544"/>
      <c r="S374" s="544"/>
      <c r="T374" s="544"/>
      <c r="U374" s="544"/>
      <c r="V374" s="544"/>
      <c r="W374" s="544"/>
      <c r="X374" s="544"/>
      <c r="Y374" s="544"/>
      <c r="Z374" s="544"/>
    </row>
    <row r="375" spans="1:26" ht="13.5" customHeight="1">
      <c r="A375" s="544"/>
      <c r="B375" s="544"/>
      <c r="C375" s="544"/>
      <c r="D375" s="544"/>
      <c r="E375" s="552"/>
      <c r="F375" s="544"/>
      <c r="G375" s="544"/>
      <c r="H375" s="544"/>
      <c r="I375" s="544"/>
      <c r="J375" s="544"/>
      <c r="K375" s="544"/>
      <c r="L375" s="544"/>
      <c r="M375" s="544"/>
      <c r="N375" s="544"/>
      <c r="O375" s="544"/>
      <c r="P375" s="544"/>
      <c r="Q375" s="544"/>
      <c r="R375" s="544"/>
      <c r="S375" s="544"/>
      <c r="T375" s="544"/>
      <c r="U375" s="544"/>
      <c r="V375" s="544"/>
      <c r="W375" s="544"/>
      <c r="X375" s="544"/>
      <c r="Y375" s="544"/>
      <c r="Z375" s="544"/>
    </row>
    <row r="376" spans="1:26" ht="13.5" customHeight="1">
      <c r="A376" s="544"/>
      <c r="B376" s="544"/>
      <c r="C376" s="544"/>
      <c r="D376" s="544"/>
      <c r="E376" s="552"/>
      <c r="F376" s="544"/>
      <c r="G376" s="544"/>
      <c r="H376" s="544"/>
      <c r="I376" s="544"/>
      <c r="J376" s="544"/>
      <c r="K376" s="544"/>
      <c r="L376" s="544"/>
      <c r="M376" s="544"/>
      <c r="N376" s="544"/>
      <c r="O376" s="544"/>
      <c r="P376" s="544"/>
      <c r="Q376" s="544"/>
      <c r="R376" s="544"/>
      <c r="S376" s="544"/>
      <c r="T376" s="544"/>
      <c r="U376" s="544"/>
      <c r="V376" s="544"/>
      <c r="W376" s="544"/>
      <c r="X376" s="544"/>
      <c r="Y376" s="544"/>
      <c r="Z376" s="544"/>
    </row>
    <row r="377" spans="1:26" ht="13.5" customHeight="1">
      <c r="A377" s="544"/>
      <c r="B377" s="544"/>
      <c r="C377" s="544"/>
      <c r="D377" s="544"/>
      <c r="E377" s="552"/>
      <c r="F377" s="544"/>
      <c r="G377" s="544"/>
      <c r="H377" s="544"/>
      <c r="I377" s="544"/>
      <c r="J377" s="544"/>
      <c r="K377" s="544"/>
      <c r="L377" s="544"/>
      <c r="M377" s="544"/>
      <c r="N377" s="544"/>
      <c r="O377" s="544"/>
      <c r="P377" s="544"/>
      <c r="Q377" s="544"/>
      <c r="R377" s="544"/>
      <c r="S377" s="544"/>
      <c r="T377" s="544"/>
      <c r="U377" s="544"/>
      <c r="V377" s="544"/>
      <c r="W377" s="544"/>
      <c r="X377" s="544"/>
      <c r="Y377" s="544"/>
      <c r="Z377" s="544"/>
    </row>
    <row r="378" spans="1:26" ht="13.5" customHeight="1">
      <c r="A378" s="544"/>
      <c r="B378" s="544"/>
      <c r="C378" s="544"/>
      <c r="D378" s="544"/>
      <c r="E378" s="552"/>
      <c r="F378" s="544"/>
      <c r="G378" s="544"/>
      <c r="H378" s="544"/>
      <c r="I378" s="544"/>
      <c r="J378" s="544"/>
      <c r="K378" s="544"/>
      <c r="L378" s="544"/>
      <c r="M378" s="544"/>
      <c r="N378" s="544"/>
      <c r="O378" s="544"/>
      <c r="P378" s="544"/>
      <c r="Q378" s="544"/>
      <c r="R378" s="544"/>
      <c r="S378" s="544"/>
      <c r="T378" s="544"/>
      <c r="U378" s="544"/>
      <c r="V378" s="544"/>
      <c r="W378" s="544"/>
      <c r="X378" s="544"/>
      <c r="Y378" s="544"/>
      <c r="Z378" s="544"/>
    </row>
    <row r="379" spans="1:26" ht="13.5" customHeight="1">
      <c r="A379" s="544"/>
      <c r="B379" s="544"/>
      <c r="C379" s="544"/>
      <c r="D379" s="544"/>
      <c r="E379" s="552"/>
      <c r="F379" s="544"/>
      <c r="G379" s="544"/>
      <c r="H379" s="544"/>
      <c r="I379" s="544"/>
      <c r="J379" s="544"/>
      <c r="K379" s="544"/>
      <c r="L379" s="544"/>
      <c r="M379" s="544"/>
      <c r="N379" s="544"/>
      <c r="O379" s="544"/>
      <c r="P379" s="544"/>
      <c r="Q379" s="544"/>
      <c r="R379" s="544"/>
      <c r="S379" s="544"/>
      <c r="T379" s="544"/>
      <c r="U379" s="544"/>
      <c r="V379" s="544"/>
      <c r="W379" s="544"/>
      <c r="X379" s="544"/>
      <c r="Y379" s="544"/>
      <c r="Z379" s="544"/>
    </row>
    <row r="380" spans="1:26" ht="13.5" customHeight="1">
      <c r="A380" s="544"/>
      <c r="B380" s="544"/>
      <c r="C380" s="544"/>
      <c r="D380" s="544"/>
      <c r="E380" s="552"/>
      <c r="F380" s="544"/>
      <c r="G380" s="544"/>
      <c r="H380" s="544"/>
      <c r="I380" s="544"/>
      <c r="J380" s="544"/>
      <c r="K380" s="544"/>
      <c r="L380" s="544"/>
      <c r="M380" s="544"/>
      <c r="N380" s="544"/>
      <c r="O380" s="544"/>
      <c r="P380" s="544"/>
      <c r="Q380" s="544"/>
      <c r="R380" s="544"/>
      <c r="S380" s="544"/>
      <c r="T380" s="544"/>
      <c r="U380" s="544"/>
      <c r="V380" s="544"/>
      <c r="W380" s="544"/>
      <c r="X380" s="544"/>
      <c r="Y380" s="544"/>
      <c r="Z380" s="544"/>
    </row>
    <row r="381" spans="1:26" ht="13.5" customHeight="1">
      <c r="A381" s="544"/>
      <c r="B381" s="544"/>
      <c r="C381" s="544"/>
      <c r="D381" s="544"/>
      <c r="E381" s="552"/>
      <c r="F381" s="544"/>
      <c r="G381" s="544"/>
      <c r="H381" s="544"/>
      <c r="I381" s="544"/>
      <c r="J381" s="544"/>
      <c r="K381" s="544"/>
      <c r="L381" s="544"/>
      <c r="M381" s="544"/>
      <c r="N381" s="544"/>
      <c r="O381" s="544"/>
      <c r="P381" s="544"/>
      <c r="Q381" s="544"/>
      <c r="R381" s="544"/>
      <c r="S381" s="544"/>
      <c r="T381" s="544"/>
      <c r="U381" s="544"/>
      <c r="V381" s="544"/>
      <c r="W381" s="544"/>
      <c r="X381" s="544"/>
      <c r="Y381" s="544"/>
      <c r="Z381" s="544"/>
    </row>
    <row r="382" spans="1:26" ht="13.5" customHeight="1">
      <c r="A382" s="544"/>
      <c r="B382" s="544"/>
      <c r="C382" s="544"/>
      <c r="D382" s="544"/>
      <c r="E382" s="552"/>
      <c r="F382" s="544"/>
      <c r="G382" s="544"/>
      <c r="H382" s="544"/>
      <c r="I382" s="544"/>
      <c r="J382" s="544"/>
      <c r="K382" s="544"/>
      <c r="L382" s="544"/>
      <c r="M382" s="544"/>
      <c r="N382" s="544"/>
      <c r="O382" s="544"/>
      <c r="P382" s="544"/>
      <c r="Q382" s="544"/>
      <c r="R382" s="544"/>
      <c r="S382" s="544"/>
      <c r="T382" s="544"/>
      <c r="U382" s="544"/>
      <c r="V382" s="544"/>
      <c r="W382" s="544"/>
      <c r="X382" s="544"/>
      <c r="Y382" s="544"/>
      <c r="Z382" s="544"/>
    </row>
    <row r="383" spans="1:26" ht="13.5" customHeight="1">
      <c r="A383" s="544"/>
      <c r="B383" s="544"/>
      <c r="C383" s="544"/>
      <c r="D383" s="544"/>
      <c r="E383" s="552"/>
      <c r="F383" s="544"/>
      <c r="G383" s="544"/>
      <c r="H383" s="544"/>
      <c r="I383" s="544"/>
      <c r="J383" s="544"/>
      <c r="K383" s="544"/>
      <c r="L383" s="544"/>
      <c r="M383" s="544"/>
      <c r="N383" s="544"/>
      <c r="O383" s="544"/>
      <c r="P383" s="544"/>
      <c r="Q383" s="544"/>
      <c r="R383" s="544"/>
      <c r="S383" s="544"/>
      <c r="T383" s="544"/>
      <c r="U383" s="544"/>
      <c r="V383" s="544"/>
      <c r="W383" s="544"/>
      <c r="X383" s="544"/>
      <c r="Y383" s="544"/>
      <c r="Z383" s="544"/>
    </row>
    <row r="384" spans="1:26" ht="13.5" customHeight="1">
      <c r="A384" s="544"/>
      <c r="B384" s="544"/>
      <c r="C384" s="544"/>
      <c r="D384" s="544"/>
      <c r="E384" s="552"/>
      <c r="F384" s="544"/>
      <c r="G384" s="544"/>
      <c r="H384" s="544"/>
      <c r="I384" s="544"/>
      <c r="J384" s="544"/>
      <c r="K384" s="544"/>
      <c r="L384" s="544"/>
      <c r="M384" s="544"/>
      <c r="N384" s="544"/>
      <c r="O384" s="544"/>
      <c r="P384" s="544"/>
      <c r="Q384" s="544"/>
      <c r="R384" s="544"/>
      <c r="S384" s="544"/>
      <c r="T384" s="544"/>
      <c r="U384" s="544"/>
      <c r="V384" s="544"/>
      <c r="W384" s="544"/>
      <c r="X384" s="544"/>
      <c r="Y384" s="544"/>
      <c r="Z384" s="544"/>
    </row>
    <row r="385" spans="1:26" ht="13.5" customHeight="1">
      <c r="A385" s="544"/>
      <c r="B385" s="544"/>
      <c r="C385" s="544"/>
      <c r="D385" s="544"/>
      <c r="E385" s="552"/>
      <c r="F385" s="544"/>
      <c r="G385" s="544"/>
      <c r="H385" s="544"/>
      <c r="I385" s="544"/>
      <c r="J385" s="544"/>
      <c r="K385" s="544"/>
      <c r="L385" s="544"/>
      <c r="M385" s="544"/>
      <c r="N385" s="544"/>
      <c r="O385" s="544"/>
      <c r="P385" s="544"/>
      <c r="Q385" s="544"/>
      <c r="R385" s="544"/>
      <c r="S385" s="544"/>
      <c r="T385" s="544"/>
      <c r="U385" s="544"/>
      <c r="V385" s="544"/>
      <c r="W385" s="544"/>
      <c r="X385" s="544"/>
      <c r="Y385" s="544"/>
      <c r="Z385" s="544"/>
    </row>
    <row r="386" spans="1:26" ht="13.5" customHeight="1">
      <c r="A386" s="544"/>
      <c r="B386" s="544"/>
      <c r="C386" s="544"/>
      <c r="D386" s="544"/>
      <c r="E386" s="552"/>
      <c r="F386" s="544"/>
      <c r="G386" s="544"/>
      <c r="H386" s="544"/>
      <c r="I386" s="544"/>
      <c r="J386" s="544"/>
      <c r="K386" s="544"/>
      <c r="L386" s="544"/>
      <c r="M386" s="544"/>
      <c r="N386" s="544"/>
      <c r="O386" s="544"/>
      <c r="P386" s="544"/>
      <c r="Q386" s="544"/>
      <c r="R386" s="544"/>
      <c r="S386" s="544"/>
      <c r="T386" s="544"/>
      <c r="U386" s="544"/>
      <c r="V386" s="544"/>
      <c r="W386" s="544"/>
      <c r="X386" s="544"/>
      <c r="Y386" s="544"/>
      <c r="Z386" s="544"/>
    </row>
    <row r="387" spans="1:26" ht="13.5" customHeight="1">
      <c r="A387" s="544"/>
      <c r="B387" s="544"/>
      <c r="C387" s="544"/>
      <c r="D387" s="544"/>
      <c r="E387" s="552"/>
      <c r="F387" s="544"/>
      <c r="G387" s="544"/>
      <c r="H387" s="544"/>
      <c r="I387" s="544"/>
      <c r="J387" s="544"/>
      <c r="K387" s="544"/>
      <c r="L387" s="544"/>
      <c r="M387" s="544"/>
      <c r="N387" s="544"/>
      <c r="O387" s="544"/>
      <c r="P387" s="544"/>
      <c r="Q387" s="544"/>
      <c r="R387" s="544"/>
      <c r="S387" s="544"/>
      <c r="T387" s="544"/>
      <c r="U387" s="544"/>
      <c r="V387" s="544"/>
      <c r="W387" s="544"/>
      <c r="X387" s="544"/>
      <c r="Y387" s="544"/>
      <c r="Z387" s="544"/>
    </row>
    <row r="388" spans="1:26" ht="13.5" customHeight="1">
      <c r="A388" s="544"/>
      <c r="B388" s="544"/>
      <c r="C388" s="544"/>
      <c r="D388" s="544"/>
      <c r="E388" s="552"/>
      <c r="F388" s="544"/>
      <c r="G388" s="544"/>
      <c r="H388" s="544"/>
      <c r="I388" s="544"/>
      <c r="J388" s="544"/>
      <c r="K388" s="544"/>
      <c r="L388" s="544"/>
      <c r="M388" s="544"/>
      <c r="N388" s="544"/>
      <c r="O388" s="544"/>
      <c r="P388" s="544"/>
      <c r="Q388" s="544"/>
      <c r="R388" s="544"/>
      <c r="S388" s="544"/>
      <c r="T388" s="544"/>
      <c r="U388" s="544"/>
      <c r="V388" s="544"/>
      <c r="W388" s="544"/>
      <c r="X388" s="544"/>
      <c r="Y388" s="544"/>
      <c r="Z388" s="544"/>
    </row>
    <row r="389" spans="1:26" ht="13.5" customHeight="1">
      <c r="A389" s="544"/>
      <c r="B389" s="544"/>
      <c r="C389" s="544"/>
      <c r="D389" s="544"/>
      <c r="E389" s="552"/>
      <c r="F389" s="544"/>
      <c r="G389" s="544"/>
      <c r="H389" s="544"/>
      <c r="I389" s="544"/>
      <c r="J389" s="544"/>
      <c r="K389" s="544"/>
      <c r="L389" s="544"/>
      <c r="M389" s="544"/>
      <c r="N389" s="544"/>
      <c r="O389" s="544"/>
      <c r="P389" s="544"/>
      <c r="Q389" s="544"/>
      <c r="R389" s="544"/>
      <c r="S389" s="544"/>
      <c r="T389" s="544"/>
      <c r="U389" s="544"/>
      <c r="V389" s="544"/>
      <c r="W389" s="544"/>
      <c r="X389" s="544"/>
      <c r="Y389" s="544"/>
      <c r="Z389" s="544"/>
    </row>
    <row r="390" spans="1:26" ht="13.5" customHeight="1">
      <c r="A390" s="544"/>
      <c r="B390" s="544"/>
      <c r="C390" s="544"/>
      <c r="D390" s="544"/>
      <c r="E390" s="552"/>
      <c r="F390" s="544"/>
      <c r="G390" s="544"/>
      <c r="H390" s="544"/>
      <c r="I390" s="544"/>
      <c r="J390" s="544"/>
      <c r="K390" s="544"/>
      <c r="L390" s="544"/>
      <c r="M390" s="544"/>
      <c r="N390" s="544"/>
      <c r="O390" s="544"/>
      <c r="P390" s="544"/>
      <c r="Q390" s="544"/>
      <c r="R390" s="544"/>
      <c r="S390" s="544"/>
      <c r="T390" s="544"/>
      <c r="U390" s="544"/>
      <c r="V390" s="544"/>
      <c r="W390" s="544"/>
      <c r="X390" s="544"/>
      <c r="Y390" s="544"/>
      <c r="Z390" s="544"/>
    </row>
    <row r="391" spans="1:26" ht="13.5" customHeight="1">
      <c r="A391" s="544"/>
      <c r="B391" s="544"/>
      <c r="C391" s="544"/>
      <c r="D391" s="544"/>
      <c r="E391" s="552"/>
      <c r="F391" s="544"/>
      <c r="G391" s="544"/>
      <c r="H391" s="544"/>
      <c r="I391" s="544"/>
      <c r="J391" s="544"/>
      <c r="K391" s="544"/>
      <c r="L391" s="544"/>
      <c r="M391" s="544"/>
      <c r="N391" s="544"/>
      <c r="O391" s="544"/>
      <c r="P391" s="544"/>
      <c r="Q391" s="544"/>
      <c r="R391" s="544"/>
      <c r="S391" s="544"/>
      <c r="T391" s="544"/>
      <c r="U391" s="544"/>
      <c r="V391" s="544"/>
      <c r="W391" s="544"/>
      <c r="X391" s="544"/>
      <c r="Y391" s="544"/>
      <c r="Z391" s="544"/>
    </row>
    <row r="392" spans="1:26" ht="13.5" customHeight="1">
      <c r="A392" s="544"/>
      <c r="B392" s="544"/>
      <c r="C392" s="544"/>
      <c r="D392" s="544"/>
      <c r="E392" s="552"/>
      <c r="F392" s="544"/>
      <c r="G392" s="544"/>
      <c r="H392" s="544"/>
      <c r="I392" s="544"/>
      <c r="J392" s="544"/>
      <c r="K392" s="544"/>
      <c r="L392" s="544"/>
      <c r="M392" s="544"/>
      <c r="N392" s="544"/>
      <c r="O392" s="544"/>
      <c r="P392" s="544"/>
      <c r="Q392" s="544"/>
      <c r="R392" s="544"/>
      <c r="S392" s="544"/>
      <c r="T392" s="544"/>
      <c r="U392" s="544"/>
      <c r="V392" s="544"/>
      <c r="W392" s="544"/>
      <c r="X392" s="544"/>
      <c r="Y392" s="544"/>
      <c r="Z392" s="544"/>
    </row>
    <row r="393" spans="1:26" ht="13.5" customHeight="1">
      <c r="A393" s="544"/>
      <c r="B393" s="544"/>
      <c r="C393" s="544"/>
      <c r="D393" s="544"/>
      <c r="E393" s="552"/>
      <c r="F393" s="544"/>
      <c r="G393" s="544"/>
      <c r="H393" s="544"/>
      <c r="I393" s="544"/>
      <c r="J393" s="544"/>
      <c r="K393" s="544"/>
      <c r="L393" s="544"/>
      <c r="M393" s="544"/>
      <c r="N393" s="544"/>
      <c r="O393" s="544"/>
      <c r="P393" s="544"/>
      <c r="Q393" s="544"/>
      <c r="R393" s="544"/>
      <c r="S393" s="544"/>
      <c r="T393" s="544"/>
      <c r="U393" s="544"/>
      <c r="V393" s="544"/>
      <c r="W393" s="544"/>
      <c r="X393" s="544"/>
      <c r="Y393" s="544"/>
      <c r="Z393" s="544"/>
    </row>
    <row r="394" spans="1:26" ht="13.5" customHeight="1">
      <c r="A394" s="544"/>
      <c r="B394" s="544"/>
      <c r="C394" s="544"/>
      <c r="D394" s="544"/>
      <c r="E394" s="552"/>
      <c r="F394" s="544"/>
      <c r="G394" s="544"/>
      <c r="H394" s="544"/>
      <c r="I394" s="544"/>
      <c r="J394" s="544"/>
      <c r="K394" s="544"/>
      <c r="L394" s="544"/>
      <c r="M394" s="544"/>
      <c r="N394" s="544"/>
      <c r="O394" s="544"/>
      <c r="P394" s="544"/>
      <c r="Q394" s="544"/>
      <c r="R394" s="544"/>
      <c r="S394" s="544"/>
      <c r="T394" s="544"/>
      <c r="U394" s="544"/>
      <c r="V394" s="544"/>
      <c r="W394" s="544"/>
      <c r="X394" s="544"/>
      <c r="Y394" s="544"/>
      <c r="Z394" s="544"/>
    </row>
    <row r="395" spans="1:26" ht="13.5" customHeight="1">
      <c r="A395" s="544"/>
      <c r="B395" s="544"/>
      <c r="C395" s="544"/>
      <c r="D395" s="544"/>
      <c r="E395" s="552"/>
      <c r="F395" s="544"/>
      <c r="G395" s="544"/>
      <c r="H395" s="544"/>
      <c r="I395" s="544"/>
      <c r="J395" s="544"/>
      <c r="K395" s="544"/>
      <c r="L395" s="544"/>
      <c r="M395" s="544"/>
      <c r="N395" s="544"/>
      <c r="O395" s="544"/>
      <c r="P395" s="544"/>
      <c r="Q395" s="544"/>
      <c r="R395" s="544"/>
      <c r="S395" s="544"/>
      <c r="T395" s="544"/>
      <c r="U395" s="544"/>
      <c r="V395" s="544"/>
      <c r="W395" s="544"/>
      <c r="X395" s="544"/>
      <c r="Y395" s="544"/>
      <c r="Z395" s="544"/>
    </row>
    <row r="396" spans="1:26" ht="13.5" customHeight="1">
      <c r="A396" s="544"/>
      <c r="B396" s="544"/>
      <c r="C396" s="544"/>
      <c r="D396" s="544"/>
      <c r="E396" s="552"/>
      <c r="F396" s="544"/>
      <c r="G396" s="544"/>
      <c r="H396" s="544"/>
      <c r="I396" s="544"/>
      <c r="J396" s="544"/>
      <c r="K396" s="544"/>
      <c r="L396" s="544"/>
      <c r="M396" s="544"/>
      <c r="N396" s="544"/>
      <c r="O396" s="544"/>
      <c r="P396" s="544"/>
      <c r="Q396" s="544"/>
      <c r="R396" s="544"/>
      <c r="S396" s="544"/>
      <c r="T396" s="544"/>
      <c r="U396" s="544"/>
      <c r="V396" s="544"/>
      <c r="W396" s="544"/>
      <c r="X396" s="544"/>
      <c r="Y396" s="544"/>
      <c r="Z396" s="544"/>
    </row>
    <row r="397" spans="1:26" ht="13.5" customHeight="1">
      <c r="A397" s="544"/>
      <c r="B397" s="544"/>
      <c r="C397" s="544"/>
      <c r="D397" s="544"/>
      <c r="E397" s="552"/>
      <c r="F397" s="544"/>
      <c r="G397" s="544"/>
      <c r="H397" s="544"/>
      <c r="I397" s="544"/>
      <c r="J397" s="544"/>
      <c r="K397" s="544"/>
      <c r="L397" s="544"/>
      <c r="M397" s="544"/>
      <c r="N397" s="544"/>
      <c r="O397" s="544"/>
      <c r="P397" s="544"/>
      <c r="Q397" s="544"/>
      <c r="R397" s="544"/>
      <c r="S397" s="544"/>
      <c r="T397" s="544"/>
      <c r="U397" s="544"/>
      <c r="V397" s="544"/>
      <c r="W397" s="544"/>
      <c r="X397" s="544"/>
      <c r="Y397" s="544"/>
      <c r="Z397" s="544"/>
    </row>
    <row r="398" spans="1:26" ht="13.5" customHeight="1">
      <c r="A398" s="544"/>
      <c r="B398" s="544"/>
      <c r="C398" s="544"/>
      <c r="D398" s="544"/>
      <c r="E398" s="552"/>
      <c r="F398" s="544"/>
      <c r="G398" s="544"/>
      <c r="H398" s="544"/>
      <c r="I398" s="544"/>
      <c r="J398" s="544"/>
      <c r="K398" s="544"/>
      <c r="L398" s="544"/>
      <c r="M398" s="544"/>
      <c r="N398" s="544"/>
      <c r="O398" s="544"/>
      <c r="P398" s="544"/>
      <c r="Q398" s="544"/>
      <c r="R398" s="544"/>
      <c r="S398" s="544"/>
      <c r="T398" s="544"/>
      <c r="U398" s="544"/>
      <c r="V398" s="544"/>
      <c r="W398" s="544"/>
      <c r="X398" s="544"/>
      <c r="Y398" s="544"/>
      <c r="Z398" s="544"/>
    </row>
    <row r="399" spans="1:26" ht="13.5" customHeight="1">
      <c r="A399" s="544"/>
      <c r="B399" s="544"/>
      <c r="C399" s="544"/>
      <c r="D399" s="544"/>
      <c r="E399" s="552"/>
      <c r="F399" s="544"/>
      <c r="G399" s="544"/>
      <c r="H399" s="544"/>
      <c r="I399" s="544"/>
      <c r="J399" s="544"/>
      <c r="K399" s="544"/>
      <c r="L399" s="544"/>
      <c r="M399" s="544"/>
      <c r="N399" s="544"/>
      <c r="O399" s="544"/>
      <c r="P399" s="544"/>
      <c r="Q399" s="544"/>
      <c r="R399" s="544"/>
      <c r="S399" s="544"/>
      <c r="T399" s="544"/>
      <c r="U399" s="544"/>
      <c r="V399" s="544"/>
      <c r="W399" s="544"/>
      <c r="X399" s="544"/>
      <c r="Y399" s="544"/>
      <c r="Z399" s="544"/>
    </row>
    <row r="400" spans="1:26" ht="13.5" customHeight="1">
      <c r="A400" s="544"/>
      <c r="B400" s="544"/>
      <c r="C400" s="544"/>
      <c r="D400" s="544"/>
      <c r="E400" s="552"/>
      <c r="F400" s="544"/>
      <c r="G400" s="544"/>
      <c r="H400" s="544"/>
      <c r="I400" s="544"/>
      <c r="J400" s="544"/>
      <c r="K400" s="544"/>
      <c r="L400" s="544"/>
      <c r="M400" s="544"/>
      <c r="N400" s="544"/>
      <c r="O400" s="544"/>
      <c r="P400" s="544"/>
      <c r="Q400" s="544"/>
      <c r="R400" s="544"/>
      <c r="S400" s="544"/>
      <c r="T400" s="544"/>
      <c r="U400" s="544"/>
      <c r="V400" s="544"/>
      <c r="W400" s="544"/>
      <c r="X400" s="544"/>
      <c r="Y400" s="544"/>
      <c r="Z400" s="544"/>
    </row>
    <row r="401" spans="1:26" ht="13.5" customHeight="1">
      <c r="A401" s="544"/>
      <c r="B401" s="544"/>
      <c r="C401" s="544"/>
      <c r="D401" s="544"/>
      <c r="E401" s="552"/>
      <c r="F401" s="544"/>
      <c r="G401" s="544"/>
      <c r="H401" s="544"/>
      <c r="I401" s="544"/>
      <c r="J401" s="544"/>
      <c r="K401" s="544"/>
      <c r="L401" s="544"/>
      <c r="M401" s="544"/>
      <c r="N401" s="544"/>
      <c r="O401" s="544"/>
      <c r="P401" s="544"/>
      <c r="Q401" s="544"/>
      <c r="R401" s="544"/>
      <c r="S401" s="544"/>
      <c r="T401" s="544"/>
      <c r="U401" s="544"/>
      <c r="V401" s="544"/>
      <c r="W401" s="544"/>
      <c r="X401" s="544"/>
      <c r="Y401" s="544"/>
      <c r="Z401" s="544"/>
    </row>
    <row r="402" spans="1:26" ht="13.5" customHeight="1">
      <c r="A402" s="544"/>
      <c r="B402" s="544"/>
      <c r="C402" s="544"/>
      <c r="D402" s="544"/>
      <c r="E402" s="552"/>
      <c r="F402" s="544"/>
      <c r="G402" s="544"/>
      <c r="H402" s="544"/>
      <c r="I402" s="544"/>
      <c r="J402" s="544"/>
      <c r="K402" s="544"/>
      <c r="L402" s="544"/>
      <c r="M402" s="544"/>
      <c r="N402" s="544"/>
      <c r="O402" s="544"/>
      <c r="P402" s="544"/>
      <c r="Q402" s="544"/>
      <c r="R402" s="544"/>
      <c r="S402" s="544"/>
      <c r="T402" s="544"/>
      <c r="U402" s="544"/>
      <c r="V402" s="544"/>
      <c r="W402" s="544"/>
      <c r="X402" s="544"/>
      <c r="Y402" s="544"/>
      <c r="Z402" s="544"/>
    </row>
    <row r="403" spans="1:26" ht="13.5" customHeight="1">
      <c r="A403" s="544"/>
      <c r="B403" s="544"/>
      <c r="C403" s="544"/>
      <c r="D403" s="544"/>
      <c r="E403" s="552"/>
      <c r="F403" s="544"/>
      <c r="G403" s="544"/>
      <c r="H403" s="544"/>
      <c r="I403" s="544"/>
      <c r="J403" s="544"/>
      <c r="K403" s="544"/>
      <c r="L403" s="544"/>
      <c r="M403" s="544"/>
      <c r="N403" s="544"/>
      <c r="O403" s="544"/>
      <c r="P403" s="544"/>
      <c r="Q403" s="544"/>
      <c r="R403" s="544"/>
      <c r="S403" s="544"/>
      <c r="T403" s="544"/>
      <c r="U403" s="544"/>
      <c r="V403" s="544"/>
      <c r="W403" s="544"/>
      <c r="X403" s="544"/>
      <c r="Y403" s="544"/>
      <c r="Z403" s="544"/>
    </row>
    <row r="404" spans="1:26" ht="13.5" customHeight="1">
      <c r="A404" s="544"/>
      <c r="B404" s="544"/>
      <c r="C404" s="544"/>
      <c r="D404" s="544"/>
      <c r="E404" s="552"/>
      <c r="F404" s="544"/>
      <c r="G404" s="544"/>
      <c r="H404" s="544"/>
      <c r="I404" s="544"/>
      <c r="J404" s="544"/>
      <c r="K404" s="544"/>
      <c r="L404" s="544"/>
      <c r="M404" s="544"/>
      <c r="N404" s="544"/>
      <c r="O404" s="544"/>
      <c r="P404" s="544"/>
      <c r="Q404" s="544"/>
      <c r="R404" s="544"/>
      <c r="S404" s="544"/>
      <c r="T404" s="544"/>
      <c r="U404" s="544"/>
      <c r="V404" s="544"/>
      <c r="W404" s="544"/>
      <c r="X404" s="544"/>
      <c r="Y404" s="544"/>
      <c r="Z404" s="544"/>
    </row>
    <row r="405" spans="1:26" ht="13.5" customHeight="1">
      <c r="A405" s="544"/>
      <c r="B405" s="544"/>
      <c r="C405" s="544"/>
      <c r="D405" s="544"/>
      <c r="E405" s="552"/>
      <c r="F405" s="544"/>
      <c r="G405" s="544"/>
      <c r="H405" s="544"/>
      <c r="I405" s="544"/>
      <c r="J405" s="544"/>
      <c r="K405" s="544"/>
      <c r="L405" s="544"/>
      <c r="M405" s="544"/>
      <c r="N405" s="544"/>
      <c r="O405" s="544"/>
      <c r="P405" s="544"/>
      <c r="Q405" s="544"/>
      <c r="R405" s="544"/>
      <c r="S405" s="544"/>
      <c r="T405" s="544"/>
      <c r="U405" s="544"/>
      <c r="V405" s="544"/>
      <c r="W405" s="544"/>
      <c r="X405" s="544"/>
      <c r="Y405" s="544"/>
      <c r="Z405" s="544"/>
    </row>
    <row r="406" spans="1:26" ht="13.5" customHeight="1">
      <c r="A406" s="544"/>
      <c r="B406" s="544"/>
      <c r="C406" s="544"/>
      <c r="D406" s="544"/>
      <c r="E406" s="552"/>
      <c r="F406" s="544"/>
      <c r="G406" s="544"/>
      <c r="H406" s="544"/>
      <c r="I406" s="544"/>
      <c r="J406" s="544"/>
      <c r="K406" s="544"/>
      <c r="L406" s="544"/>
      <c r="M406" s="544"/>
      <c r="N406" s="544"/>
      <c r="O406" s="544"/>
      <c r="P406" s="544"/>
      <c r="Q406" s="544"/>
      <c r="R406" s="544"/>
      <c r="S406" s="544"/>
      <c r="T406" s="544"/>
      <c r="U406" s="544"/>
      <c r="V406" s="544"/>
      <c r="W406" s="544"/>
      <c r="X406" s="544"/>
      <c r="Y406" s="544"/>
      <c r="Z406" s="544"/>
    </row>
    <row r="407" spans="1:26" ht="13.5" customHeight="1">
      <c r="A407" s="544"/>
      <c r="B407" s="544"/>
      <c r="C407" s="544"/>
      <c r="D407" s="544"/>
      <c r="E407" s="552"/>
      <c r="F407" s="544"/>
      <c r="G407" s="544"/>
      <c r="H407" s="544"/>
      <c r="I407" s="544"/>
      <c r="J407" s="544"/>
      <c r="K407" s="544"/>
      <c r="L407" s="544"/>
      <c r="M407" s="544"/>
      <c r="N407" s="544"/>
      <c r="O407" s="544"/>
      <c r="P407" s="544"/>
      <c r="Q407" s="544"/>
      <c r="R407" s="544"/>
      <c r="S407" s="544"/>
      <c r="T407" s="544"/>
      <c r="U407" s="544"/>
      <c r="V407" s="544"/>
      <c r="W407" s="544"/>
      <c r="X407" s="544"/>
      <c r="Y407" s="544"/>
      <c r="Z407" s="544"/>
    </row>
    <row r="408" spans="1:26" ht="13.5" customHeight="1">
      <c r="A408" s="544"/>
      <c r="B408" s="544"/>
      <c r="C408" s="544"/>
      <c r="D408" s="544"/>
      <c r="E408" s="552"/>
      <c r="F408" s="544"/>
      <c r="G408" s="544"/>
      <c r="H408" s="544"/>
      <c r="I408" s="544"/>
      <c r="J408" s="544"/>
      <c r="K408" s="544"/>
      <c r="L408" s="544"/>
      <c r="M408" s="544"/>
      <c r="N408" s="544"/>
      <c r="O408" s="544"/>
      <c r="P408" s="544"/>
      <c r="Q408" s="544"/>
      <c r="R408" s="544"/>
      <c r="S408" s="544"/>
      <c r="T408" s="544"/>
      <c r="U408" s="544"/>
      <c r="V408" s="544"/>
      <c r="W408" s="544"/>
      <c r="X408" s="544"/>
      <c r="Y408" s="544"/>
      <c r="Z408" s="544"/>
    </row>
    <row r="409" spans="1:26" ht="13.5" customHeight="1">
      <c r="A409" s="544"/>
      <c r="B409" s="544"/>
      <c r="C409" s="544"/>
      <c r="D409" s="544"/>
      <c r="E409" s="552"/>
      <c r="F409" s="544"/>
      <c r="G409" s="544"/>
      <c r="H409" s="544"/>
      <c r="I409" s="544"/>
      <c r="J409" s="544"/>
      <c r="K409" s="544"/>
      <c r="L409" s="544"/>
      <c r="M409" s="544"/>
      <c r="N409" s="544"/>
      <c r="O409" s="544"/>
      <c r="P409" s="544"/>
      <c r="Q409" s="544"/>
      <c r="R409" s="544"/>
      <c r="S409" s="544"/>
      <c r="T409" s="544"/>
      <c r="U409" s="544"/>
      <c r="V409" s="544"/>
      <c r="W409" s="544"/>
      <c r="X409" s="544"/>
      <c r="Y409" s="544"/>
      <c r="Z409" s="544"/>
    </row>
    <row r="410" spans="1:26" ht="13.5" customHeight="1">
      <c r="A410" s="544"/>
      <c r="B410" s="544"/>
      <c r="C410" s="544"/>
      <c r="D410" s="544"/>
      <c r="E410" s="552"/>
      <c r="F410" s="544"/>
      <c r="G410" s="544"/>
      <c r="H410" s="544"/>
      <c r="I410" s="544"/>
      <c r="J410" s="544"/>
      <c r="K410" s="544"/>
      <c r="L410" s="544"/>
      <c r="M410" s="544"/>
      <c r="N410" s="544"/>
      <c r="O410" s="544"/>
      <c r="P410" s="544"/>
      <c r="Q410" s="544"/>
      <c r="R410" s="544"/>
      <c r="S410" s="544"/>
      <c r="T410" s="544"/>
      <c r="U410" s="544"/>
      <c r="V410" s="544"/>
      <c r="W410" s="544"/>
      <c r="X410" s="544"/>
      <c r="Y410" s="544"/>
      <c r="Z410" s="544"/>
    </row>
    <row r="411" spans="1:26" ht="13.5" customHeight="1">
      <c r="A411" s="544"/>
      <c r="B411" s="544"/>
      <c r="C411" s="544"/>
      <c r="D411" s="544"/>
      <c r="E411" s="552"/>
      <c r="F411" s="544"/>
      <c r="G411" s="544"/>
      <c r="H411" s="544"/>
      <c r="I411" s="544"/>
      <c r="J411" s="544"/>
      <c r="K411" s="544"/>
      <c r="L411" s="544"/>
      <c r="M411" s="544"/>
      <c r="N411" s="544"/>
      <c r="O411" s="544"/>
      <c r="P411" s="544"/>
      <c r="Q411" s="544"/>
      <c r="R411" s="544"/>
      <c r="S411" s="544"/>
      <c r="T411" s="544"/>
      <c r="U411" s="544"/>
      <c r="V411" s="544"/>
      <c r="W411" s="544"/>
      <c r="X411" s="544"/>
      <c r="Y411" s="544"/>
      <c r="Z411" s="544"/>
    </row>
    <row r="412" spans="1:26" ht="13.5" customHeight="1">
      <c r="A412" s="544"/>
      <c r="B412" s="544"/>
      <c r="C412" s="544"/>
      <c r="D412" s="544"/>
      <c r="E412" s="552"/>
      <c r="F412" s="544"/>
      <c r="G412" s="544"/>
      <c r="H412" s="544"/>
      <c r="I412" s="544"/>
      <c r="J412" s="544"/>
      <c r="K412" s="544"/>
      <c r="L412" s="544"/>
      <c r="M412" s="544"/>
      <c r="N412" s="544"/>
      <c r="O412" s="544"/>
      <c r="P412" s="544"/>
      <c r="Q412" s="544"/>
      <c r="R412" s="544"/>
      <c r="S412" s="544"/>
      <c r="T412" s="544"/>
      <c r="U412" s="544"/>
      <c r="V412" s="544"/>
      <c r="W412" s="544"/>
      <c r="X412" s="544"/>
      <c r="Y412" s="544"/>
      <c r="Z412" s="544"/>
    </row>
    <row r="413" spans="1:26" ht="13.5" customHeight="1">
      <c r="A413" s="544"/>
      <c r="B413" s="544"/>
      <c r="C413" s="544"/>
      <c r="D413" s="544"/>
      <c r="E413" s="552"/>
      <c r="F413" s="544"/>
      <c r="G413" s="544"/>
      <c r="H413" s="544"/>
      <c r="I413" s="544"/>
      <c r="J413" s="544"/>
      <c r="K413" s="544"/>
      <c r="L413" s="544"/>
      <c r="M413" s="544"/>
      <c r="N413" s="544"/>
      <c r="O413" s="544"/>
      <c r="P413" s="544"/>
      <c r="Q413" s="544"/>
      <c r="R413" s="544"/>
      <c r="S413" s="544"/>
      <c r="T413" s="544"/>
      <c r="U413" s="544"/>
      <c r="V413" s="544"/>
      <c r="W413" s="544"/>
      <c r="X413" s="544"/>
      <c r="Y413" s="544"/>
      <c r="Z413" s="544"/>
    </row>
    <row r="414" spans="1:26" ht="13.5" customHeight="1">
      <c r="A414" s="544"/>
      <c r="B414" s="544"/>
      <c r="C414" s="544"/>
      <c r="D414" s="544"/>
      <c r="E414" s="552"/>
      <c r="F414" s="544"/>
      <c r="G414" s="544"/>
      <c r="H414" s="544"/>
      <c r="I414" s="544"/>
      <c r="J414" s="544"/>
      <c r="K414" s="544"/>
      <c r="L414" s="544"/>
      <c r="M414" s="544"/>
      <c r="N414" s="544"/>
      <c r="O414" s="544"/>
      <c r="P414" s="544"/>
      <c r="Q414" s="544"/>
      <c r="R414" s="544"/>
      <c r="S414" s="544"/>
      <c r="T414" s="544"/>
      <c r="U414" s="544"/>
      <c r="V414" s="544"/>
      <c r="W414" s="544"/>
      <c r="X414" s="544"/>
      <c r="Y414" s="544"/>
      <c r="Z414" s="544"/>
    </row>
    <row r="415" spans="1:26" ht="13.5" customHeight="1">
      <c r="A415" s="544"/>
      <c r="B415" s="544"/>
      <c r="C415" s="544"/>
      <c r="D415" s="544"/>
      <c r="E415" s="552"/>
      <c r="F415" s="544"/>
      <c r="G415" s="544"/>
      <c r="H415" s="544"/>
      <c r="I415" s="544"/>
      <c r="J415" s="544"/>
      <c r="K415" s="544"/>
      <c r="L415" s="544"/>
      <c r="M415" s="544"/>
      <c r="N415" s="544"/>
      <c r="O415" s="544"/>
      <c r="P415" s="544"/>
      <c r="Q415" s="544"/>
      <c r="R415" s="544"/>
      <c r="S415" s="544"/>
      <c r="T415" s="544"/>
      <c r="U415" s="544"/>
      <c r="V415" s="544"/>
      <c r="W415" s="544"/>
      <c r="X415" s="544"/>
      <c r="Y415" s="544"/>
      <c r="Z415" s="544"/>
    </row>
    <row r="416" spans="1:26" ht="13.5" customHeight="1">
      <c r="A416" s="544"/>
      <c r="B416" s="544"/>
      <c r="C416" s="544"/>
      <c r="D416" s="544"/>
      <c r="E416" s="552"/>
      <c r="F416" s="544"/>
      <c r="G416" s="544"/>
      <c r="H416" s="544"/>
      <c r="I416" s="544"/>
      <c r="J416" s="544"/>
      <c r="K416" s="544"/>
      <c r="L416" s="544"/>
      <c r="M416" s="544"/>
      <c r="N416" s="544"/>
      <c r="O416" s="544"/>
      <c r="P416" s="544"/>
      <c r="Q416" s="544"/>
      <c r="R416" s="544"/>
      <c r="S416" s="544"/>
      <c r="T416" s="544"/>
      <c r="U416" s="544"/>
      <c r="V416" s="544"/>
      <c r="W416" s="544"/>
      <c r="X416" s="544"/>
      <c r="Y416" s="544"/>
      <c r="Z416" s="544"/>
    </row>
    <row r="417" spans="1:26" ht="13.5" customHeight="1">
      <c r="A417" s="544"/>
      <c r="B417" s="544"/>
      <c r="C417" s="544"/>
      <c r="D417" s="544"/>
      <c r="E417" s="552"/>
      <c r="F417" s="544"/>
      <c r="G417" s="544"/>
      <c r="H417" s="544"/>
      <c r="I417" s="544"/>
      <c r="J417" s="544"/>
      <c r="K417" s="544"/>
      <c r="L417" s="544"/>
      <c r="M417" s="544"/>
      <c r="N417" s="544"/>
      <c r="O417" s="544"/>
      <c r="P417" s="544"/>
      <c r="Q417" s="544"/>
      <c r="R417" s="544"/>
      <c r="S417" s="544"/>
      <c r="T417" s="544"/>
      <c r="U417" s="544"/>
      <c r="V417" s="544"/>
      <c r="W417" s="544"/>
      <c r="X417" s="544"/>
      <c r="Y417" s="544"/>
      <c r="Z417" s="544"/>
    </row>
    <row r="418" spans="1:26" ht="13.5" customHeight="1">
      <c r="A418" s="544"/>
      <c r="B418" s="544"/>
      <c r="C418" s="544"/>
      <c r="D418" s="544"/>
      <c r="E418" s="552"/>
      <c r="F418" s="544"/>
      <c r="G418" s="544"/>
      <c r="H418" s="544"/>
      <c r="I418" s="544"/>
      <c r="J418" s="544"/>
      <c r="K418" s="544"/>
      <c r="L418" s="544"/>
      <c r="M418" s="544"/>
      <c r="N418" s="544"/>
      <c r="O418" s="544"/>
      <c r="P418" s="544"/>
      <c r="Q418" s="544"/>
      <c r="R418" s="544"/>
      <c r="S418" s="544"/>
      <c r="T418" s="544"/>
      <c r="U418" s="544"/>
      <c r="V418" s="544"/>
      <c r="W418" s="544"/>
      <c r="X418" s="544"/>
      <c r="Y418" s="544"/>
      <c r="Z418" s="544"/>
    </row>
    <row r="419" spans="1:26" ht="13.5" customHeight="1">
      <c r="A419" s="544"/>
      <c r="B419" s="544"/>
      <c r="C419" s="544"/>
      <c r="D419" s="544"/>
      <c r="E419" s="552"/>
      <c r="F419" s="544"/>
      <c r="G419" s="544"/>
      <c r="H419" s="544"/>
      <c r="I419" s="544"/>
      <c r="J419" s="544"/>
      <c r="K419" s="544"/>
      <c r="L419" s="544"/>
      <c r="M419" s="544"/>
      <c r="N419" s="544"/>
      <c r="O419" s="544"/>
      <c r="P419" s="544"/>
      <c r="Q419" s="544"/>
      <c r="R419" s="544"/>
      <c r="S419" s="544"/>
      <c r="T419" s="544"/>
      <c r="U419" s="544"/>
      <c r="V419" s="544"/>
      <c r="W419" s="544"/>
      <c r="X419" s="544"/>
      <c r="Y419" s="544"/>
      <c r="Z419" s="544"/>
    </row>
    <row r="420" spans="1:26" ht="13.5" customHeight="1">
      <c r="A420" s="544"/>
      <c r="B420" s="544"/>
      <c r="C420" s="544"/>
      <c r="D420" s="544"/>
      <c r="E420" s="552"/>
      <c r="F420" s="544"/>
      <c r="G420" s="544"/>
      <c r="H420" s="544"/>
      <c r="I420" s="544"/>
      <c r="J420" s="544"/>
      <c r="K420" s="544"/>
      <c r="L420" s="544"/>
      <c r="M420" s="544"/>
      <c r="N420" s="544"/>
      <c r="O420" s="544"/>
      <c r="P420" s="544"/>
      <c r="Q420" s="544"/>
      <c r="R420" s="544"/>
      <c r="S420" s="544"/>
      <c r="T420" s="544"/>
      <c r="U420" s="544"/>
      <c r="V420" s="544"/>
      <c r="W420" s="544"/>
      <c r="X420" s="544"/>
      <c r="Y420" s="544"/>
      <c r="Z420" s="544"/>
    </row>
    <row r="421" spans="1:26" ht="13.5" customHeight="1">
      <c r="A421" s="544"/>
      <c r="B421" s="544"/>
      <c r="C421" s="544"/>
      <c r="D421" s="544"/>
      <c r="E421" s="552"/>
      <c r="F421" s="544"/>
      <c r="G421" s="544"/>
      <c r="H421" s="544"/>
      <c r="I421" s="544"/>
      <c r="J421" s="544"/>
      <c r="K421" s="544"/>
      <c r="L421" s="544"/>
      <c r="M421" s="544"/>
      <c r="N421" s="544"/>
      <c r="O421" s="544"/>
      <c r="P421" s="544"/>
      <c r="Q421" s="544"/>
      <c r="R421" s="544"/>
      <c r="S421" s="544"/>
      <c r="T421" s="544"/>
      <c r="U421" s="544"/>
      <c r="V421" s="544"/>
      <c r="W421" s="544"/>
      <c r="X421" s="544"/>
      <c r="Y421" s="544"/>
      <c r="Z421" s="544"/>
    </row>
    <row r="422" spans="1:26" ht="13.5" customHeight="1">
      <c r="A422" s="544"/>
      <c r="B422" s="544"/>
      <c r="C422" s="544"/>
      <c r="D422" s="544"/>
      <c r="E422" s="552"/>
      <c r="F422" s="544"/>
      <c r="G422" s="544"/>
      <c r="H422" s="544"/>
      <c r="I422" s="544"/>
      <c r="J422" s="544"/>
      <c r="K422" s="544"/>
      <c r="L422" s="544"/>
      <c r="M422" s="544"/>
      <c r="N422" s="544"/>
      <c r="O422" s="544"/>
      <c r="P422" s="544"/>
      <c r="Q422" s="544"/>
      <c r="R422" s="544"/>
      <c r="S422" s="544"/>
      <c r="T422" s="544"/>
      <c r="U422" s="544"/>
      <c r="V422" s="544"/>
      <c r="W422" s="544"/>
      <c r="X422" s="544"/>
      <c r="Y422" s="544"/>
      <c r="Z422" s="544"/>
    </row>
    <row r="423" spans="1:26" ht="13.5" customHeight="1">
      <c r="A423" s="544"/>
      <c r="B423" s="544"/>
      <c r="C423" s="544"/>
      <c r="D423" s="544"/>
      <c r="E423" s="552"/>
      <c r="F423" s="544"/>
      <c r="G423" s="544"/>
      <c r="H423" s="544"/>
      <c r="I423" s="544"/>
      <c r="J423" s="544"/>
      <c r="K423" s="544"/>
      <c r="L423" s="544"/>
      <c r="M423" s="544"/>
      <c r="N423" s="544"/>
      <c r="O423" s="544"/>
      <c r="P423" s="544"/>
      <c r="Q423" s="544"/>
      <c r="R423" s="544"/>
      <c r="S423" s="544"/>
      <c r="T423" s="544"/>
      <c r="U423" s="544"/>
      <c r="V423" s="544"/>
      <c r="W423" s="544"/>
      <c r="X423" s="544"/>
      <c r="Y423" s="544"/>
      <c r="Z423" s="544"/>
    </row>
    <row r="424" spans="1:26" ht="13.5" customHeight="1">
      <c r="A424" s="544"/>
      <c r="B424" s="544"/>
      <c r="C424" s="544"/>
      <c r="D424" s="544"/>
      <c r="E424" s="552"/>
      <c r="F424" s="544"/>
      <c r="G424" s="544"/>
      <c r="H424" s="544"/>
      <c r="I424" s="544"/>
      <c r="J424" s="544"/>
      <c r="K424" s="544"/>
      <c r="L424" s="544"/>
      <c r="M424" s="544"/>
      <c r="N424" s="544"/>
      <c r="O424" s="544"/>
      <c r="P424" s="544"/>
      <c r="Q424" s="544"/>
      <c r="R424" s="544"/>
      <c r="S424" s="544"/>
      <c r="T424" s="544"/>
      <c r="U424" s="544"/>
      <c r="V424" s="544"/>
      <c r="W424" s="544"/>
      <c r="X424" s="544"/>
      <c r="Y424" s="544"/>
      <c r="Z424" s="544"/>
    </row>
    <row r="425" spans="1:26" ht="13.5" customHeight="1">
      <c r="A425" s="544"/>
      <c r="B425" s="544"/>
      <c r="C425" s="544"/>
      <c r="D425" s="544"/>
      <c r="E425" s="552"/>
      <c r="F425" s="544"/>
      <c r="G425" s="544"/>
      <c r="H425" s="544"/>
      <c r="I425" s="544"/>
      <c r="J425" s="544"/>
      <c r="K425" s="544"/>
      <c r="L425" s="544"/>
      <c r="M425" s="544"/>
      <c r="N425" s="544"/>
      <c r="O425" s="544"/>
      <c r="P425" s="544"/>
      <c r="Q425" s="544"/>
      <c r="R425" s="544"/>
      <c r="S425" s="544"/>
      <c r="T425" s="544"/>
      <c r="U425" s="544"/>
      <c r="V425" s="544"/>
      <c r="W425" s="544"/>
      <c r="X425" s="544"/>
      <c r="Y425" s="544"/>
      <c r="Z425" s="544"/>
    </row>
    <row r="426" spans="1:26" ht="13.5" customHeight="1">
      <c r="A426" s="544"/>
      <c r="B426" s="544"/>
      <c r="C426" s="544"/>
      <c r="D426" s="544"/>
      <c r="E426" s="552"/>
      <c r="F426" s="544"/>
      <c r="G426" s="544"/>
      <c r="H426" s="544"/>
      <c r="I426" s="544"/>
      <c r="J426" s="544"/>
      <c r="K426" s="544"/>
      <c r="L426" s="544"/>
      <c r="M426" s="544"/>
      <c r="N426" s="544"/>
      <c r="O426" s="544"/>
      <c r="P426" s="544"/>
      <c r="Q426" s="544"/>
      <c r="R426" s="544"/>
      <c r="S426" s="544"/>
      <c r="T426" s="544"/>
      <c r="U426" s="544"/>
      <c r="V426" s="544"/>
      <c r="W426" s="544"/>
      <c r="X426" s="544"/>
      <c r="Y426" s="544"/>
      <c r="Z426" s="544"/>
    </row>
    <row r="427" spans="1:26" ht="13.5" customHeight="1">
      <c r="A427" s="544"/>
      <c r="B427" s="544"/>
      <c r="C427" s="544"/>
      <c r="D427" s="544"/>
      <c r="E427" s="552"/>
      <c r="F427" s="544"/>
      <c r="G427" s="544"/>
      <c r="H427" s="544"/>
      <c r="I427" s="544"/>
      <c r="J427" s="544"/>
      <c r="K427" s="544"/>
      <c r="L427" s="544"/>
      <c r="M427" s="544"/>
      <c r="N427" s="544"/>
      <c r="O427" s="544"/>
      <c r="P427" s="544"/>
      <c r="Q427" s="544"/>
      <c r="R427" s="544"/>
      <c r="S427" s="544"/>
      <c r="T427" s="544"/>
      <c r="U427" s="544"/>
      <c r="V427" s="544"/>
      <c r="W427" s="544"/>
      <c r="X427" s="544"/>
      <c r="Y427" s="544"/>
      <c r="Z427" s="544"/>
    </row>
    <row r="428" spans="1:26" ht="13.5" customHeight="1">
      <c r="A428" s="544"/>
      <c r="B428" s="544"/>
      <c r="C428" s="544"/>
      <c r="D428" s="544"/>
      <c r="E428" s="552"/>
      <c r="F428" s="544"/>
      <c r="G428" s="544"/>
      <c r="H428" s="544"/>
      <c r="I428" s="544"/>
      <c r="J428" s="544"/>
      <c r="K428" s="544"/>
      <c r="L428" s="544"/>
      <c r="M428" s="544"/>
      <c r="N428" s="544"/>
      <c r="O428" s="544"/>
      <c r="P428" s="544"/>
      <c r="Q428" s="544"/>
      <c r="R428" s="544"/>
      <c r="S428" s="544"/>
      <c r="T428" s="544"/>
      <c r="U428" s="544"/>
      <c r="V428" s="544"/>
      <c r="W428" s="544"/>
      <c r="X428" s="544"/>
      <c r="Y428" s="544"/>
      <c r="Z428" s="544"/>
    </row>
    <row r="429" spans="1:26" ht="13.5" customHeight="1">
      <c r="A429" s="544"/>
      <c r="B429" s="544"/>
      <c r="C429" s="544"/>
      <c r="D429" s="544"/>
      <c r="E429" s="552"/>
      <c r="F429" s="544"/>
      <c r="G429" s="544"/>
      <c r="H429" s="544"/>
      <c r="I429" s="544"/>
      <c r="J429" s="544"/>
      <c r="K429" s="544"/>
      <c r="L429" s="544"/>
      <c r="M429" s="544"/>
      <c r="N429" s="544"/>
      <c r="O429" s="544"/>
      <c r="P429" s="544"/>
      <c r="Q429" s="544"/>
      <c r="R429" s="544"/>
      <c r="S429" s="544"/>
      <c r="T429" s="544"/>
      <c r="U429" s="544"/>
      <c r="V429" s="544"/>
      <c r="W429" s="544"/>
      <c r="X429" s="544"/>
      <c r="Y429" s="544"/>
      <c r="Z429" s="544"/>
    </row>
    <row r="430" spans="1:26" ht="13.5" customHeight="1">
      <c r="A430" s="544"/>
      <c r="B430" s="544"/>
      <c r="C430" s="544"/>
      <c r="D430" s="544"/>
      <c r="E430" s="552"/>
      <c r="F430" s="544"/>
      <c r="G430" s="544"/>
      <c r="H430" s="544"/>
      <c r="I430" s="544"/>
      <c r="J430" s="544"/>
      <c r="K430" s="544"/>
      <c r="L430" s="544"/>
      <c r="M430" s="544"/>
      <c r="N430" s="544"/>
      <c r="O430" s="544"/>
      <c r="P430" s="544"/>
      <c r="Q430" s="544"/>
      <c r="R430" s="544"/>
      <c r="S430" s="544"/>
      <c r="T430" s="544"/>
      <c r="U430" s="544"/>
      <c r="V430" s="544"/>
      <c r="W430" s="544"/>
      <c r="X430" s="544"/>
      <c r="Y430" s="544"/>
      <c r="Z430" s="544"/>
    </row>
    <row r="431" spans="1:26" ht="13.5" customHeight="1">
      <c r="A431" s="544"/>
      <c r="B431" s="544"/>
      <c r="C431" s="544"/>
      <c r="D431" s="544"/>
      <c r="E431" s="552"/>
      <c r="F431" s="544"/>
      <c r="G431" s="544"/>
      <c r="H431" s="544"/>
      <c r="I431" s="544"/>
      <c r="J431" s="544"/>
      <c r="K431" s="544"/>
      <c r="L431" s="544"/>
      <c r="M431" s="544"/>
      <c r="N431" s="544"/>
      <c r="O431" s="544"/>
      <c r="P431" s="544"/>
      <c r="Q431" s="544"/>
      <c r="R431" s="544"/>
      <c r="S431" s="544"/>
      <c r="T431" s="544"/>
      <c r="U431" s="544"/>
      <c r="V431" s="544"/>
      <c r="W431" s="544"/>
      <c r="X431" s="544"/>
      <c r="Y431" s="544"/>
      <c r="Z431" s="544"/>
    </row>
    <row r="432" spans="1:26" ht="13.5" customHeight="1">
      <c r="A432" s="544"/>
      <c r="B432" s="544"/>
      <c r="C432" s="544"/>
      <c r="D432" s="544"/>
      <c r="E432" s="552"/>
      <c r="F432" s="544"/>
      <c r="G432" s="544"/>
      <c r="H432" s="544"/>
      <c r="I432" s="544"/>
      <c r="J432" s="544"/>
      <c r="K432" s="544"/>
      <c r="L432" s="544"/>
      <c r="M432" s="544"/>
      <c r="N432" s="544"/>
      <c r="O432" s="544"/>
      <c r="P432" s="544"/>
      <c r="Q432" s="544"/>
      <c r="R432" s="544"/>
      <c r="S432" s="544"/>
      <c r="T432" s="544"/>
      <c r="U432" s="544"/>
      <c r="V432" s="544"/>
      <c r="W432" s="544"/>
      <c r="X432" s="544"/>
      <c r="Y432" s="544"/>
      <c r="Z432" s="544"/>
    </row>
    <row r="433" spans="1:26" ht="13.5" customHeight="1">
      <c r="A433" s="544"/>
      <c r="B433" s="544"/>
      <c r="C433" s="544"/>
      <c r="D433" s="544"/>
      <c r="E433" s="552"/>
      <c r="F433" s="544"/>
      <c r="G433" s="544"/>
      <c r="H433" s="544"/>
      <c r="I433" s="544"/>
      <c r="J433" s="544"/>
      <c r="K433" s="544"/>
      <c r="L433" s="544"/>
      <c r="M433" s="544"/>
      <c r="N433" s="544"/>
      <c r="O433" s="544"/>
      <c r="P433" s="544"/>
      <c r="Q433" s="544"/>
      <c r="R433" s="544"/>
      <c r="S433" s="544"/>
      <c r="T433" s="544"/>
      <c r="U433" s="544"/>
      <c r="V433" s="544"/>
      <c r="W433" s="544"/>
      <c r="X433" s="544"/>
      <c r="Y433" s="544"/>
      <c r="Z433" s="544"/>
    </row>
    <row r="434" spans="1:26" ht="13.5" customHeight="1">
      <c r="A434" s="544"/>
      <c r="B434" s="544"/>
      <c r="C434" s="544"/>
      <c r="D434" s="544"/>
      <c r="E434" s="552"/>
      <c r="F434" s="544"/>
      <c r="G434" s="544"/>
      <c r="H434" s="544"/>
      <c r="I434" s="544"/>
      <c r="J434" s="544"/>
      <c r="K434" s="544"/>
      <c r="L434" s="544"/>
      <c r="M434" s="544"/>
      <c r="N434" s="544"/>
      <c r="O434" s="544"/>
      <c r="P434" s="544"/>
      <c r="Q434" s="544"/>
      <c r="R434" s="544"/>
      <c r="S434" s="544"/>
      <c r="T434" s="544"/>
      <c r="U434" s="544"/>
      <c r="V434" s="544"/>
      <c r="W434" s="544"/>
      <c r="X434" s="544"/>
      <c r="Y434" s="544"/>
      <c r="Z434" s="544"/>
    </row>
    <row r="435" spans="1:26" ht="13.5" customHeight="1">
      <c r="A435" s="544"/>
      <c r="B435" s="544"/>
      <c r="C435" s="544"/>
      <c r="D435" s="544"/>
      <c r="E435" s="552"/>
      <c r="F435" s="544"/>
      <c r="G435" s="544"/>
      <c r="H435" s="544"/>
      <c r="I435" s="544"/>
      <c r="J435" s="544"/>
      <c r="K435" s="544"/>
      <c r="L435" s="544"/>
      <c r="M435" s="544"/>
      <c r="N435" s="544"/>
      <c r="O435" s="544"/>
      <c r="P435" s="544"/>
      <c r="Q435" s="544"/>
      <c r="R435" s="544"/>
      <c r="S435" s="544"/>
      <c r="T435" s="544"/>
      <c r="U435" s="544"/>
      <c r="V435" s="544"/>
      <c r="W435" s="544"/>
      <c r="X435" s="544"/>
      <c r="Y435" s="544"/>
      <c r="Z435" s="544"/>
    </row>
    <row r="436" spans="1:26" ht="13.5" customHeight="1">
      <c r="A436" s="544"/>
      <c r="B436" s="544"/>
      <c r="C436" s="544"/>
      <c r="D436" s="544"/>
      <c r="E436" s="552"/>
      <c r="F436" s="544"/>
      <c r="G436" s="544"/>
      <c r="H436" s="544"/>
      <c r="I436" s="544"/>
      <c r="J436" s="544"/>
      <c r="K436" s="544"/>
      <c r="L436" s="544"/>
      <c r="M436" s="544"/>
      <c r="N436" s="544"/>
      <c r="O436" s="544"/>
      <c r="P436" s="544"/>
      <c r="Q436" s="544"/>
      <c r="R436" s="544"/>
      <c r="S436" s="544"/>
      <c r="T436" s="544"/>
      <c r="U436" s="544"/>
      <c r="V436" s="544"/>
      <c r="W436" s="544"/>
      <c r="X436" s="544"/>
      <c r="Y436" s="544"/>
      <c r="Z436" s="544"/>
    </row>
    <row r="437" spans="1:26" ht="13.5" customHeight="1">
      <c r="A437" s="544"/>
      <c r="B437" s="544"/>
      <c r="C437" s="544"/>
      <c r="D437" s="544"/>
      <c r="E437" s="552"/>
      <c r="F437" s="544"/>
      <c r="G437" s="544"/>
      <c r="H437" s="544"/>
      <c r="I437" s="544"/>
      <c r="J437" s="544"/>
      <c r="K437" s="544"/>
      <c r="L437" s="544"/>
      <c r="M437" s="544"/>
      <c r="N437" s="544"/>
      <c r="O437" s="544"/>
      <c r="P437" s="544"/>
      <c r="Q437" s="544"/>
      <c r="R437" s="544"/>
      <c r="S437" s="544"/>
      <c r="T437" s="544"/>
      <c r="U437" s="544"/>
      <c r="V437" s="544"/>
      <c r="W437" s="544"/>
      <c r="X437" s="544"/>
      <c r="Y437" s="544"/>
      <c r="Z437" s="544"/>
    </row>
    <row r="438" spans="1:26" ht="13.5" customHeight="1">
      <c r="A438" s="544"/>
      <c r="B438" s="544"/>
      <c r="C438" s="544"/>
      <c r="D438" s="544"/>
      <c r="E438" s="552"/>
      <c r="F438" s="544"/>
      <c r="G438" s="544"/>
      <c r="H438" s="544"/>
      <c r="I438" s="544"/>
      <c r="J438" s="544"/>
      <c r="K438" s="544"/>
      <c r="L438" s="544"/>
      <c r="M438" s="544"/>
      <c r="N438" s="544"/>
      <c r="O438" s="544"/>
      <c r="P438" s="544"/>
      <c r="Q438" s="544"/>
      <c r="R438" s="544"/>
      <c r="S438" s="544"/>
      <c r="T438" s="544"/>
      <c r="U438" s="544"/>
      <c r="V438" s="544"/>
      <c r="W438" s="544"/>
      <c r="X438" s="544"/>
      <c r="Y438" s="544"/>
      <c r="Z438" s="544"/>
    </row>
    <row r="439" spans="1:26" ht="13.5" customHeight="1">
      <c r="A439" s="544"/>
      <c r="B439" s="544"/>
      <c r="C439" s="544"/>
      <c r="D439" s="544"/>
      <c r="E439" s="552"/>
      <c r="F439" s="544"/>
      <c r="G439" s="544"/>
      <c r="H439" s="544"/>
      <c r="I439" s="544"/>
      <c r="J439" s="544"/>
      <c r="K439" s="544"/>
      <c r="L439" s="544"/>
      <c r="M439" s="544"/>
      <c r="N439" s="544"/>
      <c r="O439" s="544"/>
      <c r="P439" s="544"/>
      <c r="Q439" s="544"/>
      <c r="R439" s="544"/>
      <c r="S439" s="544"/>
      <c r="T439" s="544"/>
      <c r="U439" s="544"/>
      <c r="V439" s="544"/>
      <c r="W439" s="544"/>
      <c r="X439" s="544"/>
      <c r="Y439" s="544"/>
      <c r="Z439" s="544"/>
    </row>
    <row r="440" spans="1:26" ht="13.5" customHeight="1">
      <c r="A440" s="544"/>
      <c r="B440" s="544"/>
      <c r="C440" s="544"/>
      <c r="D440" s="544"/>
      <c r="E440" s="552"/>
      <c r="F440" s="544"/>
      <c r="G440" s="544"/>
      <c r="H440" s="544"/>
      <c r="I440" s="544"/>
      <c r="J440" s="544"/>
      <c r="K440" s="544"/>
      <c r="L440" s="544"/>
      <c r="M440" s="544"/>
      <c r="N440" s="544"/>
      <c r="O440" s="544"/>
      <c r="P440" s="544"/>
      <c r="Q440" s="544"/>
      <c r="R440" s="544"/>
      <c r="S440" s="544"/>
      <c r="T440" s="544"/>
      <c r="U440" s="544"/>
      <c r="V440" s="544"/>
      <c r="W440" s="544"/>
      <c r="X440" s="544"/>
      <c r="Y440" s="544"/>
      <c r="Z440" s="544"/>
    </row>
    <row r="441" spans="1:26" ht="13.5" customHeight="1">
      <c r="A441" s="544"/>
      <c r="B441" s="544"/>
      <c r="C441" s="544"/>
      <c r="D441" s="544"/>
      <c r="E441" s="552"/>
      <c r="F441" s="544"/>
      <c r="G441" s="544"/>
      <c r="H441" s="544"/>
      <c r="I441" s="544"/>
      <c r="J441" s="544"/>
      <c r="K441" s="544"/>
      <c r="L441" s="544"/>
      <c r="M441" s="544"/>
      <c r="N441" s="544"/>
      <c r="O441" s="544"/>
      <c r="P441" s="544"/>
      <c r="Q441" s="544"/>
      <c r="R441" s="544"/>
      <c r="S441" s="544"/>
      <c r="T441" s="544"/>
      <c r="U441" s="544"/>
      <c r="V441" s="544"/>
      <c r="W441" s="544"/>
      <c r="X441" s="544"/>
      <c r="Y441" s="544"/>
      <c r="Z441" s="544"/>
    </row>
    <row r="442" spans="1:26" ht="13.5" customHeight="1">
      <c r="A442" s="544"/>
      <c r="B442" s="544"/>
      <c r="C442" s="544"/>
      <c r="D442" s="544"/>
      <c r="E442" s="552"/>
      <c r="F442" s="544"/>
      <c r="G442" s="544"/>
      <c r="H442" s="544"/>
      <c r="I442" s="544"/>
      <c r="J442" s="544"/>
      <c r="K442" s="544"/>
      <c r="L442" s="544"/>
      <c r="M442" s="544"/>
      <c r="N442" s="544"/>
      <c r="O442" s="544"/>
      <c r="P442" s="544"/>
      <c r="Q442" s="544"/>
      <c r="R442" s="544"/>
      <c r="S442" s="544"/>
      <c r="T442" s="544"/>
      <c r="U442" s="544"/>
      <c r="V442" s="544"/>
      <c r="W442" s="544"/>
      <c r="X442" s="544"/>
      <c r="Y442" s="544"/>
      <c r="Z442" s="544"/>
    </row>
    <row r="443" spans="1:26" ht="13.5" customHeight="1">
      <c r="A443" s="544"/>
      <c r="B443" s="544"/>
      <c r="C443" s="544"/>
      <c r="D443" s="544"/>
      <c r="E443" s="552"/>
      <c r="F443" s="544"/>
      <c r="G443" s="544"/>
      <c r="H443" s="544"/>
      <c r="I443" s="544"/>
      <c r="J443" s="544"/>
      <c r="K443" s="544"/>
      <c r="L443" s="544"/>
      <c r="M443" s="544"/>
      <c r="N443" s="544"/>
      <c r="O443" s="544"/>
      <c r="P443" s="544"/>
      <c r="Q443" s="544"/>
      <c r="R443" s="544"/>
      <c r="S443" s="544"/>
      <c r="T443" s="544"/>
      <c r="U443" s="544"/>
      <c r="V443" s="544"/>
      <c r="W443" s="544"/>
      <c r="X443" s="544"/>
      <c r="Y443" s="544"/>
      <c r="Z443" s="544"/>
    </row>
    <row r="444" spans="1:26" ht="13.5" customHeight="1">
      <c r="A444" s="544"/>
      <c r="B444" s="544"/>
      <c r="C444" s="544"/>
      <c r="D444" s="544"/>
      <c r="E444" s="552"/>
      <c r="F444" s="544"/>
      <c r="G444" s="544"/>
      <c r="H444" s="544"/>
      <c r="I444" s="544"/>
      <c r="J444" s="544"/>
      <c r="K444" s="544"/>
      <c r="L444" s="544"/>
      <c r="M444" s="544"/>
      <c r="N444" s="544"/>
      <c r="O444" s="544"/>
      <c r="P444" s="544"/>
      <c r="Q444" s="544"/>
      <c r="R444" s="544"/>
      <c r="S444" s="544"/>
      <c r="T444" s="544"/>
      <c r="U444" s="544"/>
      <c r="V444" s="544"/>
      <c r="W444" s="544"/>
      <c r="X444" s="544"/>
      <c r="Y444" s="544"/>
      <c r="Z444" s="544"/>
    </row>
    <row r="445" spans="1:26" ht="13.5" customHeight="1">
      <c r="A445" s="544"/>
      <c r="B445" s="544"/>
      <c r="C445" s="544"/>
      <c r="D445" s="544"/>
      <c r="E445" s="552"/>
      <c r="F445" s="544"/>
      <c r="G445" s="544"/>
      <c r="H445" s="544"/>
      <c r="I445" s="544"/>
      <c r="J445" s="544"/>
      <c r="K445" s="544"/>
      <c r="L445" s="544"/>
      <c r="M445" s="544"/>
      <c r="N445" s="544"/>
      <c r="O445" s="544"/>
      <c r="P445" s="544"/>
      <c r="Q445" s="544"/>
      <c r="R445" s="544"/>
      <c r="S445" s="544"/>
      <c r="T445" s="544"/>
      <c r="U445" s="544"/>
      <c r="V445" s="544"/>
      <c r="W445" s="544"/>
      <c r="X445" s="544"/>
      <c r="Y445" s="544"/>
      <c r="Z445" s="544"/>
    </row>
    <row r="446" spans="1:26" ht="13.5" customHeight="1">
      <c r="A446" s="544"/>
      <c r="B446" s="544"/>
      <c r="C446" s="544"/>
      <c r="D446" s="544"/>
      <c r="E446" s="552"/>
      <c r="F446" s="544"/>
      <c r="G446" s="544"/>
      <c r="H446" s="544"/>
      <c r="I446" s="544"/>
      <c r="J446" s="544"/>
      <c r="K446" s="544"/>
      <c r="L446" s="544"/>
      <c r="M446" s="544"/>
      <c r="N446" s="544"/>
      <c r="O446" s="544"/>
      <c r="P446" s="544"/>
      <c r="Q446" s="544"/>
      <c r="R446" s="544"/>
      <c r="S446" s="544"/>
      <c r="T446" s="544"/>
      <c r="U446" s="544"/>
      <c r="V446" s="544"/>
      <c r="W446" s="544"/>
      <c r="X446" s="544"/>
      <c r="Y446" s="544"/>
      <c r="Z446" s="544"/>
    </row>
    <row r="447" spans="1:26" ht="13.5" customHeight="1">
      <c r="A447" s="544"/>
      <c r="B447" s="544"/>
      <c r="C447" s="544"/>
      <c r="D447" s="544"/>
      <c r="E447" s="552"/>
      <c r="F447" s="544"/>
      <c r="G447" s="544"/>
      <c r="H447" s="544"/>
      <c r="I447" s="544"/>
      <c r="J447" s="544"/>
      <c r="K447" s="544"/>
      <c r="L447" s="544"/>
      <c r="M447" s="544"/>
      <c r="N447" s="544"/>
      <c r="O447" s="544"/>
      <c r="P447" s="544"/>
      <c r="Q447" s="544"/>
      <c r="R447" s="544"/>
      <c r="S447" s="544"/>
      <c r="T447" s="544"/>
      <c r="U447" s="544"/>
      <c r="V447" s="544"/>
      <c r="W447" s="544"/>
      <c r="X447" s="544"/>
      <c r="Y447" s="544"/>
      <c r="Z447" s="544"/>
    </row>
    <row r="448" spans="1:26" ht="13.5" customHeight="1">
      <c r="A448" s="544"/>
      <c r="B448" s="544"/>
      <c r="C448" s="544"/>
      <c r="D448" s="544"/>
      <c r="E448" s="552"/>
      <c r="F448" s="544"/>
      <c r="G448" s="544"/>
      <c r="H448" s="544"/>
      <c r="I448" s="544"/>
      <c r="J448" s="544"/>
      <c r="K448" s="544"/>
      <c r="L448" s="544"/>
      <c r="M448" s="544"/>
      <c r="N448" s="544"/>
      <c r="O448" s="544"/>
      <c r="P448" s="544"/>
      <c r="Q448" s="544"/>
      <c r="R448" s="544"/>
      <c r="S448" s="544"/>
      <c r="T448" s="544"/>
      <c r="U448" s="544"/>
      <c r="V448" s="544"/>
      <c r="W448" s="544"/>
      <c r="X448" s="544"/>
      <c r="Y448" s="544"/>
      <c r="Z448" s="544"/>
    </row>
    <row r="449" spans="1:26" ht="13.5" customHeight="1">
      <c r="A449" s="544"/>
      <c r="B449" s="544"/>
      <c r="C449" s="544"/>
      <c r="D449" s="544"/>
      <c r="E449" s="552"/>
      <c r="F449" s="544"/>
      <c r="G449" s="544"/>
      <c r="H449" s="544"/>
      <c r="I449" s="544"/>
      <c r="J449" s="544"/>
      <c r="K449" s="544"/>
      <c r="L449" s="544"/>
      <c r="M449" s="544"/>
      <c r="N449" s="544"/>
      <c r="O449" s="544"/>
      <c r="P449" s="544"/>
      <c r="Q449" s="544"/>
      <c r="R449" s="544"/>
      <c r="S449" s="544"/>
      <c r="T449" s="544"/>
      <c r="U449" s="544"/>
      <c r="V449" s="544"/>
      <c r="W449" s="544"/>
      <c r="X449" s="544"/>
      <c r="Y449" s="544"/>
      <c r="Z449" s="544"/>
    </row>
    <row r="450" spans="1:26" ht="13.5" customHeight="1">
      <c r="A450" s="544"/>
      <c r="B450" s="544"/>
      <c r="C450" s="544"/>
      <c r="D450" s="544"/>
      <c r="E450" s="552"/>
      <c r="F450" s="544"/>
      <c r="G450" s="544"/>
      <c r="H450" s="544"/>
      <c r="I450" s="544"/>
      <c r="J450" s="544"/>
      <c r="K450" s="544"/>
      <c r="L450" s="544"/>
      <c r="M450" s="544"/>
      <c r="N450" s="544"/>
      <c r="O450" s="544"/>
      <c r="P450" s="544"/>
      <c r="Q450" s="544"/>
      <c r="R450" s="544"/>
      <c r="S450" s="544"/>
      <c r="T450" s="544"/>
      <c r="U450" s="544"/>
      <c r="V450" s="544"/>
      <c r="W450" s="544"/>
      <c r="X450" s="544"/>
      <c r="Y450" s="544"/>
      <c r="Z450" s="544"/>
    </row>
    <row r="451" spans="1:26" ht="13.5" customHeight="1">
      <c r="A451" s="544"/>
      <c r="B451" s="544"/>
      <c r="C451" s="544"/>
      <c r="D451" s="544"/>
      <c r="E451" s="552"/>
      <c r="F451" s="544"/>
      <c r="G451" s="544"/>
      <c r="H451" s="544"/>
      <c r="I451" s="544"/>
      <c r="J451" s="544"/>
      <c r="K451" s="544"/>
      <c r="L451" s="544"/>
      <c r="M451" s="544"/>
      <c r="N451" s="544"/>
      <c r="O451" s="544"/>
      <c r="P451" s="544"/>
      <c r="Q451" s="544"/>
      <c r="R451" s="544"/>
      <c r="S451" s="544"/>
      <c r="T451" s="544"/>
      <c r="U451" s="544"/>
      <c r="V451" s="544"/>
      <c r="W451" s="544"/>
      <c r="X451" s="544"/>
      <c r="Y451" s="544"/>
      <c r="Z451" s="544"/>
    </row>
    <row r="452" spans="1:26" ht="13.5" customHeight="1">
      <c r="A452" s="544"/>
      <c r="B452" s="544"/>
      <c r="C452" s="544"/>
      <c r="D452" s="544"/>
      <c r="E452" s="552"/>
      <c r="F452" s="544"/>
      <c r="G452" s="544"/>
      <c r="H452" s="544"/>
      <c r="I452" s="544"/>
      <c r="J452" s="544"/>
      <c r="K452" s="544"/>
      <c r="L452" s="544"/>
      <c r="M452" s="544"/>
      <c r="N452" s="544"/>
      <c r="O452" s="544"/>
      <c r="P452" s="544"/>
      <c r="Q452" s="544"/>
      <c r="R452" s="544"/>
      <c r="S452" s="544"/>
      <c r="T452" s="544"/>
      <c r="U452" s="544"/>
      <c r="V452" s="544"/>
      <c r="W452" s="544"/>
      <c r="X452" s="544"/>
      <c r="Y452" s="544"/>
      <c r="Z452" s="544"/>
    </row>
    <row r="453" spans="1:26" ht="13.5" customHeight="1">
      <c r="A453" s="544"/>
      <c r="B453" s="544"/>
      <c r="C453" s="544"/>
      <c r="D453" s="544"/>
      <c r="E453" s="552"/>
      <c r="F453" s="544"/>
      <c r="G453" s="544"/>
      <c r="H453" s="544"/>
      <c r="I453" s="544"/>
      <c r="J453" s="544"/>
      <c r="K453" s="544"/>
      <c r="L453" s="544"/>
      <c r="M453" s="544"/>
      <c r="N453" s="544"/>
      <c r="O453" s="544"/>
      <c r="P453" s="544"/>
      <c r="Q453" s="544"/>
      <c r="R453" s="544"/>
      <c r="S453" s="544"/>
      <c r="T453" s="544"/>
      <c r="U453" s="544"/>
      <c r="V453" s="544"/>
      <c r="W453" s="544"/>
      <c r="X453" s="544"/>
      <c r="Y453" s="544"/>
      <c r="Z453" s="544"/>
    </row>
    <row r="454" spans="1:26" ht="13.5" customHeight="1">
      <c r="A454" s="544"/>
      <c r="B454" s="544"/>
      <c r="C454" s="544"/>
      <c r="D454" s="544"/>
      <c r="E454" s="552"/>
      <c r="F454" s="544"/>
      <c r="G454" s="544"/>
      <c r="H454" s="544"/>
      <c r="I454" s="544"/>
      <c r="J454" s="544"/>
      <c r="K454" s="544"/>
      <c r="L454" s="544"/>
      <c r="M454" s="544"/>
      <c r="N454" s="544"/>
      <c r="O454" s="544"/>
      <c r="P454" s="544"/>
      <c r="Q454" s="544"/>
      <c r="R454" s="544"/>
      <c r="S454" s="544"/>
      <c r="T454" s="544"/>
      <c r="U454" s="544"/>
      <c r="V454" s="544"/>
      <c r="W454" s="544"/>
      <c r="X454" s="544"/>
      <c r="Y454" s="544"/>
      <c r="Z454" s="544"/>
    </row>
    <row r="455" spans="1:26" ht="13.5" customHeight="1">
      <c r="A455" s="544"/>
      <c r="B455" s="544"/>
      <c r="C455" s="544"/>
      <c r="D455" s="544"/>
      <c r="E455" s="552"/>
      <c r="F455" s="544"/>
      <c r="G455" s="544"/>
      <c r="H455" s="544"/>
      <c r="I455" s="544"/>
      <c r="J455" s="544"/>
      <c r="K455" s="544"/>
      <c r="L455" s="544"/>
      <c r="M455" s="544"/>
      <c r="N455" s="544"/>
      <c r="O455" s="544"/>
      <c r="P455" s="544"/>
      <c r="Q455" s="544"/>
      <c r="R455" s="544"/>
      <c r="S455" s="544"/>
      <c r="T455" s="544"/>
      <c r="U455" s="544"/>
      <c r="V455" s="544"/>
      <c r="W455" s="544"/>
      <c r="X455" s="544"/>
      <c r="Y455" s="544"/>
      <c r="Z455" s="544"/>
    </row>
    <row r="456" spans="1:26" ht="13.5" customHeight="1">
      <c r="A456" s="544"/>
      <c r="B456" s="544"/>
      <c r="C456" s="544"/>
      <c r="D456" s="544"/>
      <c r="E456" s="552"/>
      <c r="F456" s="544"/>
      <c r="G456" s="544"/>
      <c r="H456" s="544"/>
      <c r="I456" s="544"/>
      <c r="J456" s="544"/>
      <c r="K456" s="544"/>
      <c r="L456" s="544"/>
      <c r="M456" s="544"/>
      <c r="N456" s="544"/>
      <c r="O456" s="544"/>
      <c r="P456" s="544"/>
      <c r="Q456" s="544"/>
      <c r="R456" s="544"/>
      <c r="S456" s="544"/>
      <c r="T456" s="544"/>
      <c r="U456" s="544"/>
      <c r="V456" s="544"/>
      <c r="W456" s="544"/>
      <c r="X456" s="544"/>
      <c r="Y456" s="544"/>
      <c r="Z456" s="544"/>
    </row>
    <row r="457" spans="1:26" ht="13.5" customHeight="1">
      <c r="A457" s="544"/>
      <c r="B457" s="544"/>
      <c r="C457" s="544"/>
      <c r="D457" s="544"/>
      <c r="E457" s="552"/>
      <c r="F457" s="544"/>
      <c r="G457" s="544"/>
      <c r="H457" s="544"/>
      <c r="I457" s="544"/>
      <c r="J457" s="544"/>
      <c r="K457" s="544"/>
      <c r="L457" s="544"/>
      <c r="M457" s="544"/>
      <c r="N457" s="544"/>
      <c r="O457" s="544"/>
      <c r="P457" s="544"/>
      <c r="Q457" s="544"/>
      <c r="R457" s="544"/>
      <c r="S457" s="544"/>
      <c r="T457" s="544"/>
      <c r="U457" s="544"/>
      <c r="V457" s="544"/>
      <c r="W457" s="544"/>
      <c r="X457" s="544"/>
      <c r="Y457" s="544"/>
      <c r="Z457" s="544"/>
    </row>
    <row r="458" spans="1:26" ht="13.5" customHeight="1">
      <c r="A458" s="544"/>
      <c r="B458" s="544"/>
      <c r="C458" s="544"/>
      <c r="D458" s="544"/>
      <c r="E458" s="552"/>
      <c r="F458" s="544"/>
      <c r="G458" s="544"/>
      <c r="H458" s="544"/>
      <c r="I458" s="544"/>
      <c r="J458" s="544"/>
      <c r="K458" s="544"/>
      <c r="L458" s="544"/>
      <c r="M458" s="544"/>
      <c r="N458" s="544"/>
      <c r="O458" s="544"/>
      <c r="P458" s="544"/>
      <c r="Q458" s="544"/>
      <c r="R458" s="544"/>
      <c r="S458" s="544"/>
      <c r="T458" s="544"/>
      <c r="U458" s="544"/>
      <c r="V458" s="544"/>
      <c r="W458" s="544"/>
      <c r="X458" s="544"/>
      <c r="Y458" s="544"/>
      <c r="Z458" s="544"/>
    </row>
    <row r="459" spans="1:26" ht="13.5" customHeight="1">
      <c r="A459" s="544"/>
      <c r="B459" s="544"/>
      <c r="C459" s="544"/>
      <c r="D459" s="544"/>
      <c r="E459" s="552"/>
      <c r="F459" s="544"/>
      <c r="G459" s="544"/>
      <c r="H459" s="544"/>
      <c r="I459" s="544"/>
      <c r="J459" s="544"/>
      <c r="K459" s="544"/>
      <c r="L459" s="544"/>
      <c r="M459" s="544"/>
      <c r="N459" s="544"/>
      <c r="O459" s="544"/>
      <c r="P459" s="544"/>
      <c r="Q459" s="544"/>
      <c r="R459" s="544"/>
      <c r="S459" s="544"/>
      <c r="T459" s="544"/>
      <c r="U459" s="544"/>
      <c r="V459" s="544"/>
      <c r="W459" s="544"/>
      <c r="X459" s="544"/>
      <c r="Y459" s="544"/>
      <c r="Z459" s="544"/>
    </row>
    <row r="460" spans="1:26" ht="13.5" customHeight="1">
      <c r="A460" s="544"/>
      <c r="B460" s="544"/>
      <c r="C460" s="544"/>
      <c r="D460" s="544"/>
      <c r="E460" s="552"/>
      <c r="F460" s="544"/>
      <c r="G460" s="544"/>
      <c r="H460" s="544"/>
      <c r="I460" s="544"/>
      <c r="J460" s="544"/>
      <c r="K460" s="544"/>
      <c r="L460" s="544"/>
      <c r="M460" s="544"/>
      <c r="N460" s="544"/>
      <c r="O460" s="544"/>
      <c r="P460" s="544"/>
      <c r="Q460" s="544"/>
      <c r="R460" s="544"/>
      <c r="S460" s="544"/>
      <c r="T460" s="544"/>
      <c r="U460" s="544"/>
      <c r="V460" s="544"/>
      <c r="W460" s="544"/>
      <c r="X460" s="544"/>
      <c r="Y460" s="544"/>
      <c r="Z460" s="544"/>
    </row>
    <row r="461" spans="1:26" ht="13.5" customHeight="1">
      <c r="A461" s="544"/>
      <c r="B461" s="544"/>
      <c r="C461" s="544"/>
      <c r="D461" s="544"/>
      <c r="E461" s="552"/>
      <c r="F461" s="544"/>
      <c r="G461" s="544"/>
      <c r="H461" s="544"/>
      <c r="I461" s="544"/>
      <c r="J461" s="544"/>
      <c r="K461" s="544"/>
      <c r="L461" s="544"/>
      <c r="M461" s="544"/>
      <c r="N461" s="544"/>
      <c r="O461" s="544"/>
      <c r="P461" s="544"/>
      <c r="Q461" s="544"/>
      <c r="R461" s="544"/>
      <c r="S461" s="544"/>
      <c r="T461" s="544"/>
      <c r="U461" s="544"/>
      <c r="V461" s="544"/>
      <c r="W461" s="544"/>
      <c r="X461" s="544"/>
      <c r="Y461" s="544"/>
      <c r="Z461" s="544"/>
    </row>
    <row r="462" spans="1:26" ht="13.5" customHeight="1">
      <c r="A462" s="544"/>
      <c r="B462" s="544"/>
      <c r="C462" s="544"/>
      <c r="D462" s="544"/>
      <c r="E462" s="552"/>
      <c r="F462" s="544"/>
      <c r="G462" s="544"/>
      <c r="H462" s="544"/>
      <c r="I462" s="544"/>
      <c r="J462" s="544"/>
      <c r="K462" s="544"/>
      <c r="L462" s="544"/>
      <c r="M462" s="544"/>
      <c r="N462" s="544"/>
      <c r="O462" s="544"/>
      <c r="P462" s="544"/>
      <c r="Q462" s="544"/>
      <c r="R462" s="544"/>
      <c r="S462" s="544"/>
      <c r="T462" s="544"/>
      <c r="U462" s="544"/>
      <c r="V462" s="544"/>
      <c r="W462" s="544"/>
      <c r="X462" s="544"/>
      <c r="Y462" s="544"/>
      <c r="Z462" s="544"/>
    </row>
    <row r="463" spans="1:26" ht="13.5" customHeight="1">
      <c r="A463" s="544"/>
      <c r="B463" s="544"/>
      <c r="C463" s="544"/>
      <c r="D463" s="544"/>
      <c r="E463" s="552"/>
      <c r="F463" s="544"/>
      <c r="G463" s="544"/>
      <c r="H463" s="544"/>
      <c r="I463" s="544"/>
      <c r="J463" s="544"/>
      <c r="K463" s="544"/>
      <c r="L463" s="544"/>
      <c r="M463" s="544"/>
      <c r="N463" s="544"/>
      <c r="O463" s="544"/>
      <c r="P463" s="544"/>
      <c r="Q463" s="544"/>
      <c r="R463" s="544"/>
      <c r="S463" s="544"/>
      <c r="T463" s="544"/>
      <c r="U463" s="544"/>
      <c r="V463" s="544"/>
      <c r="W463" s="544"/>
      <c r="X463" s="544"/>
      <c r="Y463" s="544"/>
      <c r="Z463" s="544"/>
    </row>
    <row r="464" spans="1:26" ht="13.5" customHeight="1">
      <c r="A464" s="544"/>
      <c r="B464" s="544"/>
      <c r="C464" s="544"/>
      <c r="D464" s="544"/>
      <c r="E464" s="552"/>
      <c r="F464" s="544"/>
      <c r="G464" s="544"/>
      <c r="H464" s="544"/>
      <c r="I464" s="544"/>
      <c r="J464" s="544"/>
      <c r="K464" s="544"/>
      <c r="L464" s="544"/>
      <c r="M464" s="544"/>
      <c r="N464" s="544"/>
      <c r="O464" s="544"/>
      <c r="P464" s="544"/>
      <c r="Q464" s="544"/>
      <c r="R464" s="544"/>
      <c r="S464" s="544"/>
      <c r="T464" s="544"/>
      <c r="U464" s="544"/>
      <c r="V464" s="544"/>
      <c r="W464" s="544"/>
      <c r="X464" s="544"/>
      <c r="Y464" s="544"/>
      <c r="Z464" s="544"/>
    </row>
    <row r="465" spans="1:26" ht="13.5" customHeight="1">
      <c r="A465" s="544"/>
      <c r="B465" s="544"/>
      <c r="C465" s="544"/>
      <c r="D465" s="544"/>
      <c r="E465" s="552"/>
      <c r="F465" s="544"/>
      <c r="G465" s="544"/>
      <c r="H465" s="544"/>
      <c r="I465" s="544"/>
      <c r="J465" s="544"/>
      <c r="K465" s="544"/>
      <c r="L465" s="544"/>
      <c r="M465" s="544"/>
      <c r="N465" s="544"/>
      <c r="O465" s="544"/>
      <c r="P465" s="544"/>
      <c r="Q465" s="544"/>
      <c r="R465" s="544"/>
      <c r="S465" s="544"/>
      <c r="T465" s="544"/>
      <c r="U465" s="544"/>
      <c r="V465" s="544"/>
      <c r="W465" s="544"/>
      <c r="X465" s="544"/>
      <c r="Y465" s="544"/>
      <c r="Z465" s="544"/>
    </row>
    <row r="466" spans="1:26" ht="13.5" customHeight="1">
      <c r="A466" s="544"/>
      <c r="B466" s="544"/>
      <c r="C466" s="544"/>
      <c r="D466" s="544"/>
      <c r="E466" s="552"/>
      <c r="F466" s="544"/>
      <c r="G466" s="544"/>
      <c r="H466" s="544"/>
      <c r="I466" s="544"/>
      <c r="J466" s="544"/>
      <c r="K466" s="544"/>
      <c r="L466" s="544"/>
      <c r="M466" s="544"/>
      <c r="N466" s="544"/>
      <c r="O466" s="544"/>
      <c r="P466" s="544"/>
      <c r="Q466" s="544"/>
      <c r="R466" s="544"/>
      <c r="S466" s="544"/>
      <c r="T466" s="544"/>
      <c r="U466" s="544"/>
      <c r="V466" s="544"/>
      <c r="W466" s="544"/>
      <c r="X466" s="544"/>
      <c r="Y466" s="544"/>
      <c r="Z466" s="544"/>
    </row>
    <row r="467" spans="1:26" ht="13.5" customHeight="1">
      <c r="A467" s="544"/>
      <c r="B467" s="544"/>
      <c r="C467" s="544"/>
      <c r="D467" s="544"/>
      <c r="E467" s="552"/>
      <c r="F467" s="544"/>
      <c r="G467" s="544"/>
      <c r="H467" s="544"/>
      <c r="I467" s="544"/>
      <c r="J467" s="544"/>
      <c r="K467" s="544"/>
      <c r="L467" s="544"/>
      <c r="M467" s="544"/>
      <c r="N467" s="544"/>
      <c r="O467" s="544"/>
      <c r="P467" s="544"/>
      <c r="Q467" s="544"/>
      <c r="R467" s="544"/>
      <c r="S467" s="544"/>
      <c r="T467" s="544"/>
      <c r="U467" s="544"/>
      <c r="V467" s="544"/>
      <c r="W467" s="544"/>
      <c r="X467" s="544"/>
      <c r="Y467" s="544"/>
      <c r="Z467" s="544"/>
    </row>
    <row r="468" spans="1:26" ht="13.5" customHeight="1">
      <c r="A468" s="544"/>
      <c r="B468" s="544"/>
      <c r="C468" s="544"/>
      <c r="D468" s="544"/>
      <c r="E468" s="552"/>
      <c r="F468" s="544"/>
      <c r="G468" s="544"/>
      <c r="H468" s="544"/>
      <c r="I468" s="544"/>
      <c r="J468" s="544"/>
      <c r="K468" s="544"/>
      <c r="L468" s="544"/>
      <c r="M468" s="544"/>
      <c r="N468" s="544"/>
      <c r="O468" s="544"/>
      <c r="P468" s="544"/>
      <c r="Q468" s="544"/>
      <c r="R468" s="544"/>
      <c r="S468" s="544"/>
      <c r="T468" s="544"/>
      <c r="U468" s="544"/>
      <c r="V468" s="544"/>
      <c r="W468" s="544"/>
      <c r="X468" s="544"/>
      <c r="Y468" s="544"/>
      <c r="Z468" s="544"/>
    </row>
    <row r="469" spans="1:26" ht="13.5" customHeight="1">
      <c r="A469" s="544"/>
      <c r="B469" s="544"/>
      <c r="C469" s="544"/>
      <c r="D469" s="544"/>
      <c r="E469" s="552"/>
      <c r="F469" s="544"/>
      <c r="G469" s="544"/>
      <c r="H469" s="544"/>
      <c r="I469" s="544"/>
      <c r="J469" s="544"/>
      <c r="K469" s="544"/>
      <c r="L469" s="544"/>
      <c r="M469" s="544"/>
      <c r="N469" s="544"/>
      <c r="O469" s="544"/>
      <c r="P469" s="544"/>
      <c r="Q469" s="544"/>
      <c r="R469" s="544"/>
      <c r="S469" s="544"/>
      <c r="T469" s="544"/>
      <c r="U469" s="544"/>
      <c r="V469" s="544"/>
      <c r="W469" s="544"/>
      <c r="X469" s="544"/>
      <c r="Y469" s="544"/>
      <c r="Z469" s="544"/>
    </row>
    <row r="470" spans="1:26" ht="13.5" customHeight="1">
      <c r="A470" s="544"/>
      <c r="B470" s="544"/>
      <c r="C470" s="544"/>
      <c r="D470" s="544"/>
      <c r="E470" s="552"/>
      <c r="F470" s="544"/>
      <c r="G470" s="544"/>
      <c r="H470" s="544"/>
      <c r="I470" s="544"/>
      <c r="J470" s="544"/>
      <c r="K470" s="544"/>
      <c r="L470" s="544"/>
      <c r="M470" s="544"/>
      <c r="N470" s="544"/>
      <c r="O470" s="544"/>
      <c r="P470" s="544"/>
      <c r="Q470" s="544"/>
      <c r="R470" s="544"/>
      <c r="S470" s="544"/>
      <c r="T470" s="544"/>
      <c r="U470" s="544"/>
      <c r="V470" s="544"/>
      <c r="W470" s="544"/>
      <c r="X470" s="544"/>
      <c r="Y470" s="544"/>
      <c r="Z470" s="544"/>
    </row>
    <row r="471" spans="1:26" ht="13.5" customHeight="1">
      <c r="A471" s="544"/>
      <c r="B471" s="544"/>
      <c r="C471" s="544"/>
      <c r="D471" s="544"/>
      <c r="E471" s="552"/>
      <c r="F471" s="544"/>
      <c r="G471" s="544"/>
      <c r="H471" s="544"/>
      <c r="I471" s="544"/>
      <c r="J471" s="544"/>
      <c r="K471" s="544"/>
      <c r="L471" s="544"/>
      <c r="M471" s="544"/>
      <c r="N471" s="544"/>
      <c r="O471" s="544"/>
      <c r="P471" s="544"/>
      <c r="Q471" s="544"/>
      <c r="R471" s="544"/>
      <c r="S471" s="544"/>
      <c r="T471" s="544"/>
      <c r="U471" s="544"/>
      <c r="V471" s="544"/>
      <c r="W471" s="544"/>
      <c r="X471" s="544"/>
      <c r="Y471" s="544"/>
      <c r="Z471" s="544"/>
    </row>
    <row r="472" spans="1:26" ht="13.5" customHeight="1">
      <c r="A472" s="544"/>
      <c r="B472" s="544"/>
      <c r="C472" s="544"/>
      <c r="D472" s="544"/>
      <c r="E472" s="552"/>
      <c r="F472" s="544"/>
      <c r="G472" s="544"/>
      <c r="H472" s="544"/>
      <c r="I472" s="544"/>
      <c r="J472" s="544"/>
      <c r="K472" s="544"/>
      <c r="L472" s="544"/>
      <c r="M472" s="544"/>
      <c r="N472" s="544"/>
      <c r="O472" s="544"/>
      <c r="P472" s="544"/>
      <c r="Q472" s="544"/>
      <c r="R472" s="544"/>
      <c r="S472" s="544"/>
      <c r="T472" s="544"/>
      <c r="U472" s="544"/>
      <c r="V472" s="544"/>
      <c r="W472" s="544"/>
      <c r="X472" s="544"/>
      <c r="Y472" s="544"/>
      <c r="Z472" s="544"/>
    </row>
    <row r="473" spans="1:26" ht="13.5" customHeight="1">
      <c r="A473" s="544"/>
      <c r="B473" s="544"/>
      <c r="C473" s="544"/>
      <c r="D473" s="544"/>
      <c r="E473" s="552"/>
      <c r="F473" s="544"/>
      <c r="G473" s="544"/>
      <c r="H473" s="544"/>
      <c r="I473" s="544"/>
      <c r="J473" s="544"/>
      <c r="K473" s="544"/>
      <c r="L473" s="544"/>
      <c r="M473" s="544"/>
      <c r="N473" s="544"/>
      <c r="O473" s="544"/>
      <c r="P473" s="544"/>
      <c r="Q473" s="544"/>
      <c r="R473" s="544"/>
      <c r="S473" s="544"/>
      <c r="T473" s="544"/>
      <c r="U473" s="544"/>
      <c r="V473" s="544"/>
      <c r="W473" s="544"/>
      <c r="X473" s="544"/>
      <c r="Y473" s="544"/>
      <c r="Z473" s="544"/>
    </row>
    <row r="474" spans="1:26" ht="13.5" customHeight="1">
      <c r="A474" s="544"/>
      <c r="B474" s="544"/>
      <c r="C474" s="544"/>
      <c r="D474" s="544"/>
      <c r="E474" s="552"/>
      <c r="F474" s="544"/>
      <c r="G474" s="544"/>
      <c r="H474" s="544"/>
      <c r="I474" s="544"/>
      <c r="J474" s="544"/>
      <c r="K474" s="544"/>
      <c r="L474" s="544"/>
      <c r="M474" s="544"/>
      <c r="N474" s="544"/>
      <c r="O474" s="544"/>
      <c r="P474" s="544"/>
      <c r="Q474" s="544"/>
      <c r="R474" s="544"/>
      <c r="S474" s="544"/>
      <c r="T474" s="544"/>
      <c r="U474" s="544"/>
      <c r="V474" s="544"/>
      <c r="W474" s="544"/>
      <c r="X474" s="544"/>
      <c r="Y474" s="544"/>
      <c r="Z474" s="544"/>
    </row>
    <row r="475" spans="1:26" ht="13.5" customHeight="1">
      <c r="A475" s="544"/>
      <c r="B475" s="544"/>
      <c r="C475" s="544"/>
      <c r="D475" s="544"/>
      <c r="E475" s="552"/>
      <c r="F475" s="544"/>
      <c r="G475" s="544"/>
      <c r="H475" s="544"/>
      <c r="I475" s="544"/>
      <c r="J475" s="544"/>
      <c r="K475" s="544"/>
      <c r="L475" s="544"/>
      <c r="M475" s="544"/>
      <c r="N475" s="544"/>
      <c r="O475" s="544"/>
      <c r="P475" s="544"/>
      <c r="Q475" s="544"/>
      <c r="R475" s="544"/>
      <c r="S475" s="544"/>
      <c r="T475" s="544"/>
      <c r="U475" s="544"/>
      <c r="V475" s="544"/>
      <c r="W475" s="544"/>
      <c r="X475" s="544"/>
      <c r="Y475" s="544"/>
      <c r="Z475" s="544"/>
    </row>
    <row r="476" spans="1:26" ht="13.5" customHeight="1">
      <c r="A476" s="544"/>
      <c r="B476" s="544"/>
      <c r="C476" s="544"/>
      <c r="D476" s="544"/>
      <c r="E476" s="552"/>
      <c r="F476" s="544"/>
      <c r="G476" s="544"/>
      <c r="H476" s="544"/>
      <c r="I476" s="544"/>
      <c r="J476" s="544"/>
      <c r="K476" s="544"/>
      <c r="L476" s="544"/>
      <c r="M476" s="544"/>
      <c r="N476" s="544"/>
      <c r="O476" s="544"/>
      <c r="P476" s="544"/>
      <c r="Q476" s="544"/>
      <c r="R476" s="544"/>
      <c r="S476" s="544"/>
      <c r="T476" s="544"/>
      <c r="U476" s="544"/>
      <c r="V476" s="544"/>
      <c r="W476" s="544"/>
      <c r="X476" s="544"/>
      <c r="Y476" s="544"/>
      <c r="Z476" s="544"/>
    </row>
    <row r="477" spans="1:26" ht="13.5" customHeight="1">
      <c r="A477" s="544"/>
      <c r="B477" s="544"/>
      <c r="C477" s="544"/>
      <c r="D477" s="544"/>
      <c r="E477" s="552"/>
      <c r="F477" s="544"/>
      <c r="G477" s="544"/>
      <c r="H477" s="544"/>
      <c r="I477" s="544"/>
      <c r="J477" s="544"/>
      <c r="K477" s="544"/>
      <c r="L477" s="544"/>
      <c r="M477" s="544"/>
      <c r="N477" s="544"/>
      <c r="O477" s="544"/>
      <c r="P477" s="544"/>
      <c r="Q477" s="544"/>
      <c r="R477" s="544"/>
      <c r="S477" s="544"/>
      <c r="T477" s="544"/>
      <c r="U477" s="544"/>
      <c r="V477" s="544"/>
      <c r="W477" s="544"/>
      <c r="X477" s="544"/>
      <c r="Y477" s="544"/>
      <c r="Z477" s="544"/>
    </row>
    <row r="478" spans="1:26" ht="13.5" customHeight="1">
      <c r="A478" s="544"/>
      <c r="B478" s="544"/>
      <c r="C478" s="544"/>
      <c r="D478" s="544"/>
      <c r="E478" s="552"/>
      <c r="F478" s="544"/>
      <c r="G478" s="544"/>
      <c r="H478" s="544"/>
      <c r="I478" s="544"/>
      <c r="J478" s="544"/>
      <c r="K478" s="544"/>
      <c r="L478" s="544"/>
      <c r="M478" s="544"/>
      <c r="N478" s="544"/>
      <c r="O478" s="544"/>
      <c r="P478" s="544"/>
      <c r="Q478" s="544"/>
      <c r="R478" s="544"/>
      <c r="S478" s="544"/>
      <c r="T478" s="544"/>
      <c r="U478" s="544"/>
      <c r="V478" s="544"/>
      <c r="W478" s="544"/>
      <c r="X478" s="544"/>
      <c r="Y478" s="544"/>
      <c r="Z478" s="544"/>
    </row>
    <row r="479" spans="1:26" ht="13.5" customHeight="1">
      <c r="A479" s="544"/>
      <c r="B479" s="544"/>
      <c r="C479" s="544"/>
      <c r="D479" s="544"/>
      <c r="E479" s="552"/>
      <c r="F479" s="544"/>
      <c r="G479" s="544"/>
      <c r="H479" s="544"/>
      <c r="I479" s="544"/>
      <c r="J479" s="544"/>
      <c r="K479" s="544"/>
      <c r="L479" s="544"/>
      <c r="M479" s="544"/>
      <c r="N479" s="544"/>
      <c r="O479" s="544"/>
      <c r="P479" s="544"/>
      <c r="Q479" s="544"/>
      <c r="R479" s="544"/>
      <c r="S479" s="544"/>
      <c r="T479" s="544"/>
      <c r="U479" s="544"/>
      <c r="V479" s="544"/>
      <c r="W479" s="544"/>
      <c r="X479" s="544"/>
      <c r="Y479" s="544"/>
      <c r="Z479" s="544"/>
    </row>
    <row r="480" spans="1:26" ht="13.5" customHeight="1">
      <c r="A480" s="544"/>
      <c r="B480" s="544"/>
      <c r="C480" s="544"/>
      <c r="D480" s="544"/>
      <c r="E480" s="552"/>
      <c r="F480" s="544"/>
      <c r="G480" s="544"/>
      <c r="H480" s="544"/>
      <c r="I480" s="544"/>
      <c r="J480" s="544"/>
      <c r="K480" s="544"/>
      <c r="L480" s="544"/>
      <c r="M480" s="544"/>
      <c r="N480" s="544"/>
      <c r="O480" s="544"/>
      <c r="P480" s="544"/>
      <c r="Q480" s="544"/>
      <c r="R480" s="544"/>
      <c r="S480" s="544"/>
      <c r="T480" s="544"/>
      <c r="U480" s="544"/>
      <c r="V480" s="544"/>
      <c r="W480" s="544"/>
      <c r="X480" s="544"/>
      <c r="Y480" s="544"/>
      <c r="Z480" s="544"/>
    </row>
    <row r="481" spans="1:26" ht="13.5" customHeight="1">
      <c r="A481" s="544"/>
      <c r="B481" s="544"/>
      <c r="C481" s="544"/>
      <c r="D481" s="544"/>
      <c r="E481" s="552"/>
      <c r="F481" s="544"/>
      <c r="G481" s="544"/>
      <c r="H481" s="544"/>
      <c r="I481" s="544"/>
      <c r="J481" s="544"/>
      <c r="K481" s="544"/>
      <c r="L481" s="544"/>
      <c r="M481" s="544"/>
      <c r="N481" s="544"/>
      <c r="O481" s="544"/>
      <c r="P481" s="544"/>
      <c r="Q481" s="544"/>
      <c r="R481" s="544"/>
      <c r="S481" s="544"/>
      <c r="T481" s="544"/>
      <c r="U481" s="544"/>
      <c r="V481" s="544"/>
      <c r="W481" s="544"/>
      <c r="X481" s="544"/>
      <c r="Y481" s="544"/>
      <c r="Z481" s="544"/>
    </row>
    <row r="482" spans="1:26" ht="13.5" customHeight="1">
      <c r="A482" s="544"/>
      <c r="B482" s="544"/>
      <c r="C482" s="544"/>
      <c r="D482" s="544"/>
      <c r="E482" s="552"/>
      <c r="F482" s="544"/>
      <c r="G482" s="544"/>
      <c r="H482" s="544"/>
      <c r="I482" s="544"/>
      <c r="J482" s="544"/>
      <c r="K482" s="544"/>
      <c r="L482" s="544"/>
      <c r="M482" s="544"/>
      <c r="N482" s="544"/>
      <c r="O482" s="544"/>
      <c r="P482" s="544"/>
      <c r="Q482" s="544"/>
      <c r="R482" s="544"/>
      <c r="S482" s="544"/>
      <c r="T482" s="544"/>
      <c r="U482" s="544"/>
      <c r="V482" s="544"/>
      <c r="W482" s="544"/>
      <c r="X482" s="544"/>
      <c r="Y482" s="544"/>
      <c r="Z482" s="544"/>
    </row>
    <row r="483" spans="1:26" ht="13.5" customHeight="1">
      <c r="A483" s="544"/>
      <c r="B483" s="544"/>
      <c r="C483" s="544"/>
      <c r="D483" s="544"/>
      <c r="E483" s="552"/>
      <c r="F483" s="544"/>
      <c r="G483" s="544"/>
      <c r="H483" s="544"/>
      <c r="I483" s="544"/>
      <c r="J483" s="544"/>
      <c r="K483" s="544"/>
      <c r="L483" s="544"/>
      <c r="M483" s="544"/>
      <c r="N483" s="544"/>
      <c r="O483" s="544"/>
      <c r="P483" s="544"/>
      <c r="Q483" s="544"/>
      <c r="R483" s="544"/>
      <c r="S483" s="544"/>
      <c r="T483" s="544"/>
      <c r="U483" s="544"/>
      <c r="V483" s="544"/>
      <c r="W483" s="544"/>
      <c r="X483" s="544"/>
      <c r="Y483" s="544"/>
      <c r="Z483" s="544"/>
    </row>
    <row r="484" spans="1:26" ht="13.5" customHeight="1">
      <c r="A484" s="544"/>
      <c r="B484" s="544"/>
      <c r="C484" s="544"/>
      <c r="D484" s="544"/>
      <c r="E484" s="552"/>
      <c r="F484" s="544"/>
      <c r="G484" s="544"/>
      <c r="H484" s="544"/>
      <c r="I484" s="544"/>
      <c r="J484" s="544"/>
      <c r="K484" s="544"/>
      <c r="L484" s="544"/>
      <c r="M484" s="544"/>
      <c r="N484" s="544"/>
      <c r="O484" s="544"/>
      <c r="P484" s="544"/>
      <c r="Q484" s="544"/>
      <c r="R484" s="544"/>
      <c r="S484" s="544"/>
      <c r="T484" s="544"/>
      <c r="U484" s="544"/>
      <c r="V484" s="544"/>
      <c r="W484" s="544"/>
      <c r="X484" s="544"/>
      <c r="Y484" s="544"/>
      <c r="Z484" s="544"/>
    </row>
    <row r="485" spans="1:26" ht="13.5" customHeight="1">
      <c r="A485" s="544"/>
      <c r="B485" s="544"/>
      <c r="C485" s="544"/>
      <c r="D485" s="544"/>
      <c r="E485" s="552"/>
      <c r="F485" s="544"/>
      <c r="G485" s="544"/>
      <c r="H485" s="544"/>
      <c r="I485" s="544"/>
      <c r="J485" s="544"/>
      <c r="K485" s="544"/>
      <c r="L485" s="544"/>
      <c r="M485" s="544"/>
      <c r="N485" s="544"/>
      <c r="O485" s="544"/>
      <c r="P485" s="544"/>
      <c r="Q485" s="544"/>
      <c r="R485" s="544"/>
      <c r="S485" s="544"/>
      <c r="T485" s="544"/>
      <c r="U485" s="544"/>
      <c r="V485" s="544"/>
      <c r="W485" s="544"/>
      <c r="X485" s="544"/>
      <c r="Y485" s="544"/>
      <c r="Z485" s="544"/>
    </row>
    <row r="486" spans="1:26" ht="13.5" customHeight="1">
      <c r="A486" s="544"/>
      <c r="B486" s="544"/>
      <c r="C486" s="544"/>
      <c r="D486" s="544"/>
      <c r="E486" s="552"/>
      <c r="F486" s="544"/>
      <c r="G486" s="544"/>
      <c r="H486" s="544"/>
      <c r="I486" s="544"/>
      <c r="J486" s="544"/>
      <c r="K486" s="544"/>
      <c r="L486" s="544"/>
      <c r="M486" s="544"/>
      <c r="N486" s="544"/>
      <c r="O486" s="544"/>
      <c r="P486" s="544"/>
      <c r="Q486" s="544"/>
      <c r="R486" s="544"/>
      <c r="S486" s="544"/>
      <c r="T486" s="544"/>
      <c r="U486" s="544"/>
      <c r="V486" s="544"/>
      <c r="W486" s="544"/>
      <c r="X486" s="544"/>
      <c r="Y486" s="544"/>
      <c r="Z486" s="544"/>
    </row>
    <row r="487" spans="1:26" ht="13.5" customHeight="1">
      <c r="A487" s="544"/>
      <c r="B487" s="544"/>
      <c r="C487" s="544"/>
      <c r="D487" s="544"/>
      <c r="E487" s="552"/>
      <c r="F487" s="544"/>
      <c r="G487" s="544"/>
      <c r="H487" s="544"/>
      <c r="I487" s="544"/>
      <c r="J487" s="544"/>
      <c r="K487" s="544"/>
      <c r="L487" s="544"/>
      <c r="M487" s="544"/>
      <c r="N487" s="544"/>
      <c r="O487" s="544"/>
      <c r="P487" s="544"/>
      <c r="Q487" s="544"/>
      <c r="R487" s="544"/>
      <c r="S487" s="544"/>
      <c r="T487" s="544"/>
      <c r="U487" s="544"/>
      <c r="V487" s="544"/>
      <c r="W487" s="544"/>
      <c r="X487" s="544"/>
      <c r="Y487" s="544"/>
      <c r="Z487" s="544"/>
    </row>
    <row r="488" spans="1:26" ht="13.5" customHeight="1">
      <c r="A488" s="544"/>
      <c r="B488" s="544"/>
      <c r="C488" s="544"/>
      <c r="D488" s="544"/>
      <c r="E488" s="552"/>
      <c r="F488" s="544"/>
      <c r="G488" s="544"/>
      <c r="H488" s="544"/>
      <c r="I488" s="544"/>
      <c r="J488" s="544"/>
      <c r="K488" s="544"/>
      <c r="L488" s="544"/>
      <c r="M488" s="544"/>
      <c r="N488" s="544"/>
      <c r="O488" s="544"/>
      <c r="P488" s="544"/>
      <c r="Q488" s="544"/>
      <c r="R488" s="544"/>
      <c r="S488" s="544"/>
      <c r="T488" s="544"/>
      <c r="U488" s="544"/>
      <c r="V488" s="544"/>
      <c r="W488" s="544"/>
      <c r="X488" s="544"/>
      <c r="Y488" s="544"/>
      <c r="Z488" s="544"/>
    </row>
    <row r="489" spans="1:26" ht="13.5" customHeight="1">
      <c r="A489" s="544"/>
      <c r="B489" s="544"/>
      <c r="C489" s="544"/>
      <c r="D489" s="544"/>
      <c r="E489" s="552"/>
      <c r="F489" s="544"/>
      <c r="G489" s="544"/>
      <c r="H489" s="544"/>
      <c r="I489" s="544"/>
      <c r="J489" s="544"/>
      <c r="K489" s="544"/>
      <c r="L489" s="544"/>
      <c r="M489" s="544"/>
      <c r="N489" s="544"/>
      <c r="O489" s="544"/>
      <c r="P489" s="544"/>
      <c r="Q489" s="544"/>
      <c r="R489" s="544"/>
      <c r="S489" s="544"/>
      <c r="T489" s="544"/>
      <c r="U489" s="544"/>
      <c r="V489" s="544"/>
      <c r="W489" s="544"/>
      <c r="X489" s="544"/>
      <c r="Y489" s="544"/>
      <c r="Z489" s="544"/>
    </row>
    <row r="490" spans="1:26" ht="13.5" customHeight="1">
      <c r="A490" s="544"/>
      <c r="B490" s="544"/>
      <c r="C490" s="544"/>
      <c r="D490" s="544"/>
      <c r="E490" s="552"/>
      <c r="F490" s="544"/>
      <c r="G490" s="544"/>
      <c r="H490" s="544"/>
      <c r="I490" s="544"/>
      <c r="J490" s="544"/>
      <c r="K490" s="544"/>
      <c r="L490" s="544"/>
      <c r="M490" s="544"/>
      <c r="N490" s="544"/>
      <c r="O490" s="544"/>
      <c r="P490" s="544"/>
      <c r="Q490" s="544"/>
      <c r="R490" s="544"/>
      <c r="S490" s="544"/>
      <c r="T490" s="544"/>
      <c r="U490" s="544"/>
      <c r="V490" s="544"/>
      <c r="W490" s="544"/>
      <c r="X490" s="544"/>
      <c r="Y490" s="544"/>
      <c r="Z490" s="544"/>
    </row>
    <row r="491" spans="1:26" ht="13.5" customHeight="1">
      <c r="A491" s="544"/>
      <c r="B491" s="544"/>
      <c r="C491" s="544"/>
      <c r="D491" s="544"/>
      <c r="E491" s="552"/>
      <c r="F491" s="544"/>
      <c r="G491" s="544"/>
      <c r="H491" s="544"/>
      <c r="I491" s="544"/>
      <c r="J491" s="544"/>
      <c r="K491" s="544"/>
      <c r="L491" s="544"/>
      <c r="M491" s="544"/>
      <c r="N491" s="544"/>
      <c r="O491" s="544"/>
      <c r="P491" s="544"/>
      <c r="Q491" s="544"/>
      <c r="R491" s="544"/>
      <c r="S491" s="544"/>
      <c r="T491" s="544"/>
      <c r="U491" s="544"/>
      <c r="V491" s="544"/>
      <c r="W491" s="544"/>
      <c r="X491" s="544"/>
      <c r="Y491" s="544"/>
      <c r="Z491" s="544"/>
    </row>
    <row r="492" spans="1:26" ht="13.5" customHeight="1">
      <c r="A492" s="544"/>
      <c r="B492" s="544"/>
      <c r="C492" s="544"/>
      <c r="D492" s="544"/>
      <c r="E492" s="552"/>
      <c r="F492" s="544"/>
      <c r="G492" s="544"/>
      <c r="H492" s="544"/>
      <c r="I492" s="544"/>
      <c r="J492" s="544"/>
      <c r="K492" s="544"/>
      <c r="L492" s="544"/>
      <c r="M492" s="544"/>
      <c r="N492" s="544"/>
      <c r="O492" s="544"/>
      <c r="P492" s="544"/>
      <c r="Q492" s="544"/>
      <c r="R492" s="544"/>
      <c r="S492" s="544"/>
      <c r="T492" s="544"/>
      <c r="U492" s="544"/>
      <c r="V492" s="544"/>
      <c r="W492" s="544"/>
      <c r="X492" s="544"/>
      <c r="Y492" s="544"/>
      <c r="Z492" s="544"/>
    </row>
    <row r="493" spans="1:26" ht="13.5" customHeight="1">
      <c r="A493" s="544"/>
      <c r="B493" s="544"/>
      <c r="C493" s="544"/>
      <c r="D493" s="544"/>
      <c r="E493" s="552"/>
      <c r="F493" s="544"/>
      <c r="G493" s="544"/>
      <c r="H493" s="544"/>
      <c r="I493" s="544"/>
      <c r="J493" s="544"/>
      <c r="K493" s="544"/>
      <c r="L493" s="544"/>
      <c r="M493" s="544"/>
      <c r="N493" s="544"/>
      <c r="O493" s="544"/>
      <c r="P493" s="544"/>
      <c r="Q493" s="544"/>
      <c r="R493" s="544"/>
      <c r="S493" s="544"/>
      <c r="T493" s="544"/>
      <c r="U493" s="544"/>
      <c r="V493" s="544"/>
      <c r="W493" s="544"/>
      <c r="X493" s="544"/>
      <c r="Y493" s="544"/>
      <c r="Z493" s="544"/>
    </row>
    <row r="494" spans="1:26" ht="13.5" customHeight="1">
      <c r="A494" s="544"/>
      <c r="B494" s="544"/>
      <c r="C494" s="544"/>
      <c r="D494" s="544"/>
      <c r="E494" s="552"/>
      <c r="F494" s="544"/>
      <c r="G494" s="544"/>
      <c r="H494" s="544"/>
      <c r="I494" s="544"/>
      <c r="J494" s="544"/>
      <c r="K494" s="544"/>
      <c r="L494" s="544"/>
      <c r="M494" s="544"/>
      <c r="N494" s="544"/>
      <c r="O494" s="544"/>
      <c r="P494" s="544"/>
      <c r="Q494" s="544"/>
      <c r="R494" s="544"/>
      <c r="S494" s="544"/>
      <c r="T494" s="544"/>
      <c r="U494" s="544"/>
      <c r="V494" s="544"/>
      <c r="W494" s="544"/>
      <c r="X494" s="544"/>
      <c r="Y494" s="544"/>
      <c r="Z494" s="544"/>
    </row>
    <row r="495" spans="1:26" ht="13.5" customHeight="1">
      <c r="A495" s="544"/>
      <c r="B495" s="544"/>
      <c r="C495" s="544"/>
      <c r="D495" s="544"/>
      <c r="E495" s="552"/>
      <c r="F495" s="544"/>
      <c r="G495" s="544"/>
      <c r="H495" s="544"/>
      <c r="I495" s="544"/>
      <c r="J495" s="544"/>
      <c r="K495" s="544"/>
      <c r="L495" s="544"/>
      <c r="M495" s="544"/>
      <c r="N495" s="544"/>
      <c r="O495" s="544"/>
      <c r="P495" s="544"/>
      <c r="Q495" s="544"/>
      <c r="R495" s="544"/>
      <c r="S495" s="544"/>
      <c r="T495" s="544"/>
      <c r="U495" s="544"/>
      <c r="V495" s="544"/>
      <c r="W495" s="544"/>
      <c r="X495" s="544"/>
      <c r="Y495" s="544"/>
      <c r="Z495" s="544"/>
    </row>
    <row r="496" spans="1:26" ht="13.5" customHeight="1">
      <c r="A496" s="544"/>
      <c r="B496" s="544"/>
      <c r="C496" s="544"/>
      <c r="D496" s="544"/>
      <c r="E496" s="552"/>
      <c r="F496" s="544"/>
      <c r="G496" s="544"/>
      <c r="H496" s="544"/>
      <c r="I496" s="544"/>
      <c r="J496" s="544"/>
      <c r="K496" s="544"/>
      <c r="L496" s="544"/>
      <c r="M496" s="544"/>
      <c r="N496" s="544"/>
      <c r="O496" s="544"/>
      <c r="P496" s="544"/>
      <c r="Q496" s="544"/>
      <c r="R496" s="544"/>
      <c r="S496" s="544"/>
      <c r="T496" s="544"/>
      <c r="U496" s="544"/>
      <c r="V496" s="544"/>
      <c r="W496" s="544"/>
      <c r="X496" s="544"/>
      <c r="Y496" s="544"/>
      <c r="Z496" s="544"/>
    </row>
    <row r="497" spans="1:26" ht="13.5" customHeight="1">
      <c r="A497" s="544"/>
      <c r="B497" s="544"/>
      <c r="C497" s="544"/>
      <c r="D497" s="544"/>
      <c r="E497" s="552"/>
      <c r="F497" s="544"/>
      <c r="G497" s="544"/>
      <c r="H497" s="544"/>
      <c r="I497" s="544"/>
      <c r="J497" s="544"/>
      <c r="K497" s="544"/>
      <c r="L497" s="544"/>
      <c r="M497" s="544"/>
      <c r="N497" s="544"/>
      <c r="O497" s="544"/>
      <c r="P497" s="544"/>
      <c r="Q497" s="544"/>
      <c r="R497" s="544"/>
      <c r="S497" s="544"/>
      <c r="T497" s="544"/>
      <c r="U497" s="544"/>
      <c r="V497" s="544"/>
      <c r="W497" s="544"/>
      <c r="X497" s="544"/>
      <c r="Y497" s="544"/>
      <c r="Z497" s="544"/>
    </row>
    <row r="498" spans="1:26" ht="13.5" customHeight="1">
      <c r="A498" s="544"/>
      <c r="B498" s="544"/>
      <c r="C498" s="544"/>
      <c r="D498" s="544"/>
      <c r="E498" s="552"/>
      <c r="F498" s="544"/>
      <c r="G498" s="544"/>
      <c r="H498" s="544"/>
      <c r="I498" s="544"/>
      <c r="J498" s="544"/>
      <c r="K498" s="544"/>
      <c r="L498" s="544"/>
      <c r="M498" s="544"/>
      <c r="N498" s="544"/>
      <c r="O498" s="544"/>
      <c r="P498" s="544"/>
      <c r="Q498" s="544"/>
      <c r="R498" s="544"/>
      <c r="S498" s="544"/>
      <c r="T498" s="544"/>
      <c r="U498" s="544"/>
      <c r="V498" s="544"/>
      <c r="W498" s="544"/>
      <c r="X498" s="544"/>
      <c r="Y498" s="544"/>
      <c r="Z498" s="544"/>
    </row>
    <row r="499" spans="1:26" ht="13.5" customHeight="1">
      <c r="A499" s="544"/>
      <c r="B499" s="544"/>
      <c r="C499" s="544"/>
      <c r="D499" s="544"/>
      <c r="E499" s="552"/>
      <c r="F499" s="544"/>
      <c r="G499" s="544"/>
      <c r="H499" s="544"/>
      <c r="I499" s="544"/>
      <c r="J499" s="544"/>
      <c r="K499" s="544"/>
      <c r="L499" s="544"/>
      <c r="M499" s="544"/>
      <c r="N499" s="544"/>
      <c r="O499" s="544"/>
      <c r="P499" s="544"/>
      <c r="Q499" s="544"/>
      <c r="R499" s="544"/>
      <c r="S499" s="544"/>
      <c r="T499" s="544"/>
      <c r="U499" s="544"/>
      <c r="V499" s="544"/>
      <c r="W499" s="544"/>
      <c r="X499" s="544"/>
      <c r="Y499" s="544"/>
      <c r="Z499" s="544"/>
    </row>
    <row r="500" spans="1:26" ht="13.5" customHeight="1">
      <c r="A500" s="544"/>
      <c r="B500" s="544"/>
      <c r="C500" s="544"/>
      <c r="D500" s="544"/>
      <c r="E500" s="552"/>
      <c r="F500" s="544"/>
      <c r="G500" s="544"/>
      <c r="H500" s="544"/>
      <c r="I500" s="544"/>
      <c r="J500" s="544"/>
      <c r="K500" s="544"/>
      <c r="L500" s="544"/>
      <c r="M500" s="544"/>
      <c r="N500" s="544"/>
      <c r="O500" s="544"/>
      <c r="P500" s="544"/>
      <c r="Q500" s="544"/>
      <c r="R500" s="544"/>
      <c r="S500" s="544"/>
      <c r="T500" s="544"/>
      <c r="U500" s="544"/>
      <c r="V500" s="544"/>
      <c r="W500" s="544"/>
      <c r="X500" s="544"/>
      <c r="Y500" s="544"/>
      <c r="Z500" s="544"/>
    </row>
    <row r="501" spans="1:26" ht="13.5" customHeight="1">
      <c r="A501" s="544"/>
      <c r="B501" s="544"/>
      <c r="C501" s="544"/>
      <c r="D501" s="544"/>
      <c r="E501" s="552"/>
      <c r="F501" s="544"/>
      <c r="G501" s="544"/>
      <c r="H501" s="544"/>
      <c r="I501" s="544"/>
      <c r="J501" s="544"/>
      <c r="K501" s="544"/>
      <c r="L501" s="544"/>
      <c r="M501" s="544"/>
      <c r="N501" s="544"/>
      <c r="O501" s="544"/>
      <c r="P501" s="544"/>
      <c r="Q501" s="544"/>
      <c r="R501" s="544"/>
      <c r="S501" s="544"/>
      <c r="T501" s="544"/>
      <c r="U501" s="544"/>
      <c r="V501" s="544"/>
      <c r="W501" s="544"/>
      <c r="X501" s="544"/>
      <c r="Y501" s="544"/>
      <c r="Z501" s="544"/>
    </row>
    <row r="502" spans="1:26" ht="13.5" customHeight="1">
      <c r="A502" s="544"/>
      <c r="B502" s="544"/>
      <c r="C502" s="544"/>
      <c r="D502" s="544"/>
      <c r="E502" s="552"/>
      <c r="F502" s="544"/>
      <c r="G502" s="544"/>
      <c r="H502" s="544"/>
      <c r="I502" s="544"/>
      <c r="J502" s="544"/>
      <c r="K502" s="544"/>
      <c r="L502" s="544"/>
      <c r="M502" s="544"/>
      <c r="N502" s="544"/>
      <c r="O502" s="544"/>
      <c r="P502" s="544"/>
      <c r="Q502" s="544"/>
      <c r="R502" s="544"/>
      <c r="S502" s="544"/>
      <c r="T502" s="544"/>
      <c r="U502" s="544"/>
      <c r="V502" s="544"/>
      <c r="W502" s="544"/>
      <c r="X502" s="544"/>
      <c r="Y502" s="544"/>
      <c r="Z502" s="544"/>
    </row>
    <row r="503" spans="1:26" ht="13.5" customHeight="1">
      <c r="A503" s="544"/>
      <c r="B503" s="544"/>
      <c r="C503" s="544"/>
      <c r="D503" s="544"/>
      <c r="E503" s="552"/>
      <c r="F503" s="544"/>
      <c r="G503" s="544"/>
      <c r="H503" s="544"/>
      <c r="I503" s="544"/>
      <c r="J503" s="544"/>
      <c r="K503" s="544"/>
      <c r="L503" s="544"/>
      <c r="M503" s="544"/>
      <c r="N503" s="544"/>
      <c r="O503" s="544"/>
      <c r="P503" s="544"/>
      <c r="Q503" s="544"/>
      <c r="R503" s="544"/>
      <c r="S503" s="544"/>
      <c r="T503" s="544"/>
      <c r="U503" s="544"/>
      <c r="V503" s="544"/>
      <c r="W503" s="544"/>
      <c r="X503" s="544"/>
      <c r="Y503" s="544"/>
      <c r="Z503" s="544"/>
    </row>
    <row r="504" spans="1:26" ht="13.5" customHeight="1">
      <c r="A504" s="544"/>
      <c r="B504" s="544"/>
      <c r="C504" s="544"/>
      <c r="D504" s="544"/>
      <c r="E504" s="552"/>
      <c r="F504" s="544"/>
      <c r="G504" s="544"/>
      <c r="H504" s="544"/>
      <c r="I504" s="544"/>
      <c r="J504" s="544"/>
      <c r="K504" s="544"/>
      <c r="L504" s="544"/>
      <c r="M504" s="544"/>
      <c r="N504" s="544"/>
      <c r="O504" s="544"/>
      <c r="P504" s="544"/>
      <c r="Q504" s="544"/>
      <c r="R504" s="544"/>
      <c r="S504" s="544"/>
      <c r="T504" s="544"/>
      <c r="U504" s="544"/>
      <c r="V504" s="544"/>
      <c r="W504" s="544"/>
      <c r="X504" s="544"/>
      <c r="Y504" s="544"/>
      <c r="Z504" s="544"/>
    </row>
    <row r="505" spans="1:26" ht="13.5" customHeight="1">
      <c r="A505" s="544"/>
      <c r="B505" s="544"/>
      <c r="C505" s="544"/>
      <c r="D505" s="544"/>
      <c r="E505" s="552"/>
      <c r="F505" s="544"/>
      <c r="G505" s="544"/>
      <c r="H505" s="544"/>
      <c r="I505" s="544"/>
      <c r="J505" s="544"/>
      <c r="K505" s="544"/>
      <c r="L505" s="544"/>
      <c r="M505" s="544"/>
      <c r="N505" s="544"/>
      <c r="O505" s="544"/>
      <c r="P505" s="544"/>
      <c r="Q505" s="544"/>
      <c r="R505" s="544"/>
      <c r="S505" s="544"/>
      <c r="T505" s="544"/>
      <c r="U505" s="544"/>
      <c r="V505" s="544"/>
      <c r="W505" s="544"/>
      <c r="X505" s="544"/>
      <c r="Y505" s="544"/>
      <c r="Z505" s="544"/>
    </row>
    <row r="506" spans="1:26" ht="13.5" customHeight="1">
      <c r="A506" s="544"/>
      <c r="B506" s="544"/>
      <c r="C506" s="544"/>
      <c r="D506" s="544"/>
      <c r="E506" s="552"/>
      <c r="F506" s="544"/>
      <c r="G506" s="544"/>
      <c r="H506" s="544"/>
      <c r="I506" s="544"/>
      <c r="J506" s="544"/>
      <c r="K506" s="544"/>
      <c r="L506" s="544"/>
      <c r="M506" s="544"/>
      <c r="N506" s="544"/>
      <c r="O506" s="544"/>
      <c r="P506" s="544"/>
      <c r="Q506" s="544"/>
      <c r="R506" s="544"/>
      <c r="S506" s="544"/>
      <c r="T506" s="544"/>
      <c r="U506" s="544"/>
      <c r="V506" s="544"/>
      <c r="W506" s="544"/>
      <c r="X506" s="544"/>
      <c r="Y506" s="544"/>
      <c r="Z506" s="544"/>
    </row>
    <row r="507" spans="1:26" ht="13.5" customHeight="1">
      <c r="A507" s="544"/>
      <c r="B507" s="544"/>
      <c r="C507" s="544"/>
      <c r="D507" s="544"/>
      <c r="E507" s="552"/>
      <c r="F507" s="544"/>
      <c r="G507" s="544"/>
      <c r="H507" s="544"/>
      <c r="I507" s="544"/>
      <c r="J507" s="544"/>
      <c r="K507" s="544"/>
      <c r="L507" s="544"/>
      <c r="M507" s="544"/>
      <c r="N507" s="544"/>
      <c r="O507" s="544"/>
      <c r="P507" s="544"/>
      <c r="Q507" s="544"/>
      <c r="R507" s="544"/>
      <c r="S507" s="544"/>
      <c r="T507" s="544"/>
      <c r="U507" s="544"/>
      <c r="V507" s="544"/>
      <c r="W507" s="544"/>
      <c r="X507" s="544"/>
      <c r="Y507" s="544"/>
      <c r="Z507" s="544"/>
    </row>
    <row r="508" spans="1:26" ht="13.5" customHeight="1">
      <c r="A508" s="544"/>
      <c r="B508" s="544"/>
      <c r="C508" s="544"/>
      <c r="D508" s="544"/>
      <c r="E508" s="552"/>
      <c r="F508" s="544"/>
      <c r="G508" s="544"/>
      <c r="H508" s="544"/>
      <c r="I508" s="544"/>
      <c r="J508" s="544"/>
      <c r="K508" s="544"/>
      <c r="L508" s="544"/>
      <c r="M508" s="544"/>
      <c r="N508" s="544"/>
      <c r="O508" s="544"/>
      <c r="P508" s="544"/>
      <c r="Q508" s="544"/>
      <c r="R508" s="544"/>
      <c r="S508" s="544"/>
      <c r="T508" s="544"/>
      <c r="U508" s="544"/>
      <c r="V508" s="544"/>
      <c r="W508" s="544"/>
      <c r="X508" s="544"/>
      <c r="Y508" s="544"/>
      <c r="Z508" s="544"/>
    </row>
    <row r="509" spans="1:26" ht="13.5" customHeight="1">
      <c r="A509" s="544"/>
      <c r="B509" s="544"/>
      <c r="C509" s="544"/>
      <c r="D509" s="544"/>
      <c r="E509" s="552"/>
      <c r="F509" s="544"/>
      <c r="G509" s="544"/>
      <c r="H509" s="544"/>
      <c r="I509" s="544"/>
      <c r="J509" s="544"/>
      <c r="K509" s="544"/>
      <c r="L509" s="544"/>
      <c r="M509" s="544"/>
      <c r="N509" s="544"/>
      <c r="O509" s="544"/>
      <c r="P509" s="544"/>
      <c r="Q509" s="544"/>
      <c r="R509" s="544"/>
      <c r="S509" s="544"/>
      <c r="T509" s="544"/>
      <c r="U509" s="544"/>
      <c r="V509" s="544"/>
      <c r="W509" s="544"/>
      <c r="X509" s="544"/>
      <c r="Y509" s="544"/>
      <c r="Z509" s="544"/>
    </row>
    <row r="510" spans="1:26" ht="13.5" customHeight="1">
      <c r="A510" s="544"/>
      <c r="B510" s="544"/>
      <c r="C510" s="544"/>
      <c r="D510" s="544"/>
      <c r="E510" s="552"/>
      <c r="F510" s="544"/>
      <c r="G510" s="544"/>
      <c r="H510" s="544"/>
      <c r="I510" s="544"/>
      <c r="J510" s="544"/>
      <c r="K510" s="544"/>
      <c r="L510" s="544"/>
      <c r="M510" s="544"/>
      <c r="N510" s="544"/>
      <c r="O510" s="544"/>
      <c r="P510" s="544"/>
      <c r="Q510" s="544"/>
      <c r="R510" s="544"/>
      <c r="S510" s="544"/>
      <c r="T510" s="544"/>
      <c r="U510" s="544"/>
      <c r="V510" s="544"/>
      <c r="W510" s="544"/>
      <c r="X510" s="544"/>
      <c r="Y510" s="544"/>
      <c r="Z510" s="544"/>
    </row>
    <row r="511" spans="1:26" ht="13.5" customHeight="1">
      <c r="A511" s="544"/>
      <c r="B511" s="544"/>
      <c r="C511" s="544"/>
      <c r="D511" s="544"/>
      <c r="E511" s="552"/>
      <c r="F511" s="544"/>
      <c r="G511" s="544"/>
      <c r="H511" s="544"/>
      <c r="I511" s="544"/>
      <c r="J511" s="544"/>
      <c r="K511" s="544"/>
      <c r="L511" s="544"/>
      <c r="M511" s="544"/>
      <c r="N511" s="544"/>
      <c r="O511" s="544"/>
      <c r="P511" s="544"/>
      <c r="Q511" s="544"/>
      <c r="R511" s="544"/>
      <c r="S511" s="544"/>
      <c r="T511" s="544"/>
      <c r="U511" s="544"/>
      <c r="V511" s="544"/>
      <c r="W511" s="544"/>
      <c r="X511" s="544"/>
      <c r="Y511" s="544"/>
      <c r="Z511" s="544"/>
    </row>
    <row r="512" spans="1:26" ht="13.5" customHeight="1">
      <c r="A512" s="544"/>
      <c r="B512" s="544"/>
      <c r="C512" s="544"/>
      <c r="D512" s="544"/>
      <c r="E512" s="552"/>
      <c r="F512" s="544"/>
      <c r="G512" s="544"/>
      <c r="H512" s="544"/>
      <c r="I512" s="544"/>
      <c r="J512" s="544"/>
      <c r="K512" s="544"/>
      <c r="L512" s="544"/>
      <c r="M512" s="544"/>
      <c r="N512" s="544"/>
      <c r="O512" s="544"/>
      <c r="P512" s="544"/>
      <c r="Q512" s="544"/>
      <c r="R512" s="544"/>
      <c r="S512" s="544"/>
      <c r="T512" s="544"/>
      <c r="U512" s="544"/>
      <c r="V512" s="544"/>
      <c r="W512" s="544"/>
      <c r="X512" s="544"/>
      <c r="Y512" s="544"/>
      <c r="Z512" s="544"/>
    </row>
    <row r="513" spans="1:26" ht="13.5" customHeight="1">
      <c r="A513" s="544"/>
      <c r="B513" s="544"/>
      <c r="C513" s="544"/>
      <c r="D513" s="544"/>
      <c r="E513" s="552"/>
      <c r="F513" s="544"/>
      <c r="G513" s="544"/>
      <c r="H513" s="544"/>
      <c r="I513" s="544"/>
      <c r="J513" s="544"/>
      <c r="K513" s="544"/>
      <c r="L513" s="544"/>
      <c r="M513" s="544"/>
      <c r="N513" s="544"/>
      <c r="O513" s="544"/>
      <c r="P513" s="544"/>
      <c r="Q513" s="544"/>
      <c r="R513" s="544"/>
      <c r="S513" s="544"/>
      <c r="T513" s="544"/>
      <c r="U513" s="544"/>
      <c r="V513" s="544"/>
      <c r="W513" s="544"/>
      <c r="X513" s="544"/>
      <c r="Y513" s="544"/>
      <c r="Z513" s="544"/>
    </row>
    <row r="514" spans="1:26" ht="13.5" customHeight="1">
      <c r="A514" s="544"/>
      <c r="B514" s="544"/>
      <c r="C514" s="544"/>
      <c r="D514" s="544"/>
      <c r="E514" s="552"/>
      <c r="F514" s="544"/>
      <c r="G514" s="544"/>
      <c r="H514" s="544"/>
      <c r="I514" s="544"/>
      <c r="J514" s="544"/>
      <c r="K514" s="544"/>
      <c r="L514" s="544"/>
      <c r="M514" s="544"/>
      <c r="N514" s="544"/>
      <c r="O514" s="544"/>
      <c r="P514" s="544"/>
      <c r="Q514" s="544"/>
      <c r="R514" s="544"/>
      <c r="S514" s="544"/>
      <c r="T514" s="544"/>
      <c r="U514" s="544"/>
      <c r="V514" s="544"/>
      <c r="W514" s="544"/>
      <c r="X514" s="544"/>
      <c r="Y514" s="544"/>
      <c r="Z514" s="544"/>
    </row>
    <row r="515" spans="1:26" ht="13.5" customHeight="1">
      <c r="A515" s="544"/>
      <c r="B515" s="544"/>
      <c r="C515" s="544"/>
      <c r="D515" s="544"/>
      <c r="E515" s="552"/>
      <c r="F515" s="544"/>
      <c r="G515" s="544"/>
      <c r="H515" s="544"/>
      <c r="I515" s="544"/>
      <c r="J515" s="544"/>
      <c r="K515" s="544"/>
      <c r="L515" s="544"/>
      <c r="M515" s="544"/>
      <c r="N515" s="544"/>
      <c r="O515" s="544"/>
      <c r="P515" s="544"/>
      <c r="Q515" s="544"/>
      <c r="R515" s="544"/>
      <c r="S515" s="544"/>
      <c r="T515" s="544"/>
      <c r="U515" s="544"/>
      <c r="V515" s="544"/>
      <c r="W515" s="544"/>
      <c r="X515" s="544"/>
      <c r="Y515" s="544"/>
      <c r="Z515" s="544"/>
    </row>
    <row r="516" spans="1:26" ht="13.5" customHeight="1">
      <c r="A516" s="544"/>
      <c r="B516" s="544"/>
      <c r="C516" s="544"/>
      <c r="D516" s="544"/>
      <c r="E516" s="552"/>
      <c r="F516" s="544"/>
      <c r="G516" s="544"/>
      <c r="H516" s="544"/>
      <c r="I516" s="544"/>
      <c r="J516" s="544"/>
      <c r="K516" s="544"/>
      <c r="L516" s="544"/>
      <c r="M516" s="544"/>
      <c r="N516" s="544"/>
      <c r="O516" s="544"/>
      <c r="P516" s="544"/>
      <c r="Q516" s="544"/>
      <c r="R516" s="544"/>
      <c r="S516" s="544"/>
      <c r="T516" s="544"/>
      <c r="U516" s="544"/>
      <c r="V516" s="544"/>
      <c r="W516" s="544"/>
      <c r="X516" s="544"/>
      <c r="Y516" s="544"/>
      <c r="Z516" s="544"/>
    </row>
    <row r="517" spans="1:26" ht="13.5" customHeight="1">
      <c r="A517" s="544"/>
      <c r="B517" s="544"/>
      <c r="C517" s="544"/>
      <c r="D517" s="544"/>
      <c r="E517" s="552"/>
      <c r="F517" s="544"/>
      <c r="G517" s="544"/>
      <c r="H517" s="544"/>
      <c r="I517" s="544"/>
      <c r="J517" s="544"/>
      <c r="K517" s="544"/>
      <c r="L517" s="544"/>
      <c r="M517" s="544"/>
      <c r="N517" s="544"/>
      <c r="O517" s="544"/>
      <c r="P517" s="544"/>
      <c r="Q517" s="544"/>
      <c r="R517" s="544"/>
      <c r="S517" s="544"/>
      <c r="T517" s="544"/>
      <c r="U517" s="544"/>
      <c r="V517" s="544"/>
      <c r="W517" s="544"/>
      <c r="X517" s="544"/>
      <c r="Y517" s="544"/>
      <c r="Z517" s="544"/>
    </row>
    <row r="518" spans="1:26" ht="13.5" customHeight="1">
      <c r="A518" s="544"/>
      <c r="B518" s="544"/>
      <c r="C518" s="544"/>
      <c r="D518" s="544"/>
      <c r="E518" s="552"/>
      <c r="F518" s="544"/>
      <c r="G518" s="544"/>
      <c r="H518" s="544"/>
      <c r="I518" s="544"/>
      <c r="J518" s="544"/>
      <c r="K518" s="544"/>
      <c r="L518" s="544"/>
      <c r="M518" s="544"/>
      <c r="N518" s="544"/>
      <c r="O518" s="544"/>
      <c r="P518" s="544"/>
      <c r="Q518" s="544"/>
      <c r="R518" s="544"/>
      <c r="S518" s="544"/>
      <c r="T518" s="544"/>
      <c r="U518" s="544"/>
      <c r="V518" s="544"/>
      <c r="W518" s="544"/>
      <c r="X518" s="544"/>
      <c r="Y518" s="544"/>
      <c r="Z518" s="544"/>
    </row>
    <row r="519" spans="1:26" ht="13.5" customHeight="1">
      <c r="A519" s="544"/>
      <c r="B519" s="544"/>
      <c r="C519" s="544"/>
      <c r="D519" s="544"/>
      <c r="E519" s="552"/>
      <c r="F519" s="544"/>
      <c r="G519" s="544"/>
      <c r="H519" s="544"/>
      <c r="I519" s="544"/>
      <c r="J519" s="544"/>
      <c r="K519" s="544"/>
      <c r="L519" s="544"/>
      <c r="M519" s="544"/>
      <c r="N519" s="544"/>
      <c r="O519" s="544"/>
      <c r="P519" s="544"/>
      <c r="Q519" s="544"/>
      <c r="R519" s="544"/>
      <c r="S519" s="544"/>
      <c r="T519" s="544"/>
      <c r="U519" s="544"/>
      <c r="V519" s="544"/>
      <c r="W519" s="544"/>
      <c r="X519" s="544"/>
      <c r="Y519" s="544"/>
      <c r="Z519" s="544"/>
    </row>
    <row r="520" spans="1:26" ht="13.5" customHeight="1">
      <c r="A520" s="544"/>
      <c r="B520" s="544"/>
      <c r="C520" s="544"/>
      <c r="D520" s="544"/>
      <c r="E520" s="552"/>
      <c r="F520" s="544"/>
      <c r="G520" s="544"/>
      <c r="H520" s="544"/>
      <c r="I520" s="544"/>
      <c r="J520" s="544"/>
      <c r="K520" s="544"/>
      <c r="L520" s="544"/>
      <c r="M520" s="544"/>
      <c r="N520" s="544"/>
      <c r="O520" s="544"/>
      <c r="P520" s="544"/>
      <c r="Q520" s="544"/>
      <c r="R520" s="544"/>
      <c r="S520" s="544"/>
      <c r="T520" s="544"/>
      <c r="U520" s="544"/>
      <c r="V520" s="544"/>
      <c r="W520" s="544"/>
      <c r="X520" s="544"/>
      <c r="Y520" s="544"/>
      <c r="Z520" s="544"/>
    </row>
    <row r="521" spans="1:26" ht="13.5" customHeight="1">
      <c r="A521" s="544"/>
      <c r="B521" s="544"/>
      <c r="C521" s="544"/>
      <c r="D521" s="544"/>
      <c r="E521" s="552"/>
      <c r="F521" s="544"/>
      <c r="G521" s="544"/>
      <c r="H521" s="544"/>
      <c r="I521" s="544"/>
      <c r="J521" s="544"/>
      <c r="K521" s="544"/>
      <c r="L521" s="544"/>
      <c r="M521" s="544"/>
      <c r="N521" s="544"/>
      <c r="O521" s="544"/>
      <c r="P521" s="544"/>
      <c r="Q521" s="544"/>
      <c r="R521" s="544"/>
      <c r="S521" s="544"/>
      <c r="T521" s="544"/>
      <c r="U521" s="544"/>
      <c r="V521" s="544"/>
      <c r="W521" s="544"/>
      <c r="X521" s="544"/>
      <c r="Y521" s="544"/>
      <c r="Z521" s="544"/>
    </row>
    <row r="522" spans="1:26" ht="13.5" customHeight="1">
      <c r="A522" s="544"/>
      <c r="B522" s="544"/>
      <c r="C522" s="544"/>
      <c r="D522" s="544"/>
      <c r="E522" s="552"/>
      <c r="F522" s="544"/>
      <c r="G522" s="544"/>
      <c r="H522" s="544"/>
      <c r="I522" s="544"/>
      <c r="J522" s="544"/>
      <c r="K522" s="544"/>
      <c r="L522" s="544"/>
      <c r="M522" s="544"/>
      <c r="N522" s="544"/>
      <c r="O522" s="544"/>
      <c r="P522" s="544"/>
      <c r="Q522" s="544"/>
      <c r="R522" s="544"/>
      <c r="S522" s="544"/>
      <c r="T522" s="544"/>
      <c r="U522" s="544"/>
      <c r="V522" s="544"/>
      <c r="W522" s="544"/>
      <c r="X522" s="544"/>
      <c r="Y522" s="544"/>
      <c r="Z522" s="544"/>
    </row>
    <row r="523" spans="1:26" ht="13.5" customHeight="1">
      <c r="A523" s="544"/>
      <c r="B523" s="544"/>
      <c r="C523" s="544"/>
      <c r="D523" s="544"/>
      <c r="E523" s="552"/>
      <c r="F523" s="544"/>
      <c r="G523" s="544"/>
      <c r="H523" s="544"/>
      <c r="I523" s="544"/>
      <c r="J523" s="544"/>
      <c r="K523" s="544"/>
      <c r="L523" s="544"/>
      <c r="M523" s="544"/>
      <c r="N523" s="544"/>
      <c r="O523" s="544"/>
      <c r="P523" s="544"/>
      <c r="Q523" s="544"/>
      <c r="R523" s="544"/>
      <c r="S523" s="544"/>
      <c r="T523" s="544"/>
      <c r="U523" s="544"/>
      <c r="V523" s="544"/>
      <c r="W523" s="544"/>
      <c r="X523" s="544"/>
      <c r="Y523" s="544"/>
      <c r="Z523" s="544"/>
    </row>
    <row r="524" spans="1:26" ht="13.5" customHeight="1">
      <c r="A524" s="544"/>
      <c r="B524" s="544"/>
      <c r="C524" s="544"/>
      <c r="D524" s="544"/>
      <c r="E524" s="552"/>
      <c r="F524" s="544"/>
      <c r="G524" s="544"/>
      <c r="H524" s="544"/>
      <c r="I524" s="544"/>
      <c r="J524" s="544"/>
      <c r="K524" s="544"/>
      <c r="L524" s="544"/>
      <c r="M524" s="544"/>
      <c r="N524" s="544"/>
      <c r="O524" s="544"/>
      <c r="P524" s="544"/>
      <c r="Q524" s="544"/>
      <c r="R524" s="544"/>
      <c r="S524" s="544"/>
      <c r="T524" s="544"/>
      <c r="U524" s="544"/>
      <c r="V524" s="544"/>
      <c r="W524" s="544"/>
      <c r="X524" s="544"/>
      <c r="Y524" s="544"/>
      <c r="Z524" s="544"/>
    </row>
    <row r="525" spans="1:26" ht="13.5" customHeight="1">
      <c r="A525" s="544"/>
      <c r="B525" s="544"/>
      <c r="C525" s="544"/>
      <c r="D525" s="544"/>
      <c r="E525" s="552"/>
      <c r="F525" s="544"/>
      <c r="G525" s="544"/>
      <c r="H525" s="544"/>
      <c r="I525" s="544"/>
      <c r="J525" s="544"/>
      <c r="K525" s="544"/>
      <c r="L525" s="544"/>
      <c r="M525" s="544"/>
      <c r="N525" s="544"/>
      <c r="O525" s="544"/>
      <c r="P525" s="544"/>
      <c r="Q525" s="544"/>
      <c r="R525" s="544"/>
      <c r="S525" s="544"/>
      <c r="T525" s="544"/>
      <c r="U525" s="544"/>
      <c r="V525" s="544"/>
      <c r="W525" s="544"/>
      <c r="X525" s="544"/>
      <c r="Y525" s="544"/>
      <c r="Z525" s="544"/>
    </row>
    <row r="526" spans="1:26" ht="13.5" customHeight="1">
      <c r="A526" s="544"/>
      <c r="B526" s="544"/>
      <c r="C526" s="544"/>
      <c r="D526" s="544"/>
      <c r="E526" s="552"/>
      <c r="F526" s="544"/>
      <c r="G526" s="544"/>
      <c r="H526" s="544"/>
      <c r="I526" s="544"/>
      <c r="J526" s="544"/>
      <c r="K526" s="544"/>
      <c r="L526" s="544"/>
      <c r="M526" s="544"/>
      <c r="N526" s="544"/>
      <c r="O526" s="544"/>
      <c r="P526" s="544"/>
      <c r="Q526" s="544"/>
      <c r="R526" s="544"/>
      <c r="S526" s="544"/>
      <c r="T526" s="544"/>
      <c r="U526" s="544"/>
      <c r="V526" s="544"/>
      <c r="W526" s="544"/>
      <c r="X526" s="544"/>
      <c r="Y526" s="544"/>
      <c r="Z526" s="544"/>
    </row>
    <row r="527" spans="1:26" ht="13.5" customHeight="1">
      <c r="A527" s="544"/>
      <c r="B527" s="544"/>
      <c r="C527" s="544"/>
      <c r="D527" s="544"/>
      <c r="E527" s="552"/>
      <c r="F527" s="544"/>
      <c r="G527" s="544"/>
      <c r="H527" s="544"/>
      <c r="I527" s="544"/>
      <c r="J527" s="544"/>
      <c r="K527" s="544"/>
      <c r="L527" s="544"/>
      <c r="M527" s="544"/>
      <c r="N527" s="544"/>
      <c r="O527" s="544"/>
      <c r="P527" s="544"/>
      <c r="Q527" s="544"/>
      <c r="R527" s="544"/>
      <c r="S527" s="544"/>
      <c r="T527" s="544"/>
      <c r="U527" s="544"/>
      <c r="V527" s="544"/>
      <c r="W527" s="544"/>
      <c r="X527" s="544"/>
      <c r="Y527" s="544"/>
      <c r="Z527" s="544"/>
    </row>
    <row r="528" spans="1:26" ht="13.5" customHeight="1">
      <c r="A528" s="544"/>
      <c r="B528" s="544"/>
      <c r="C528" s="544"/>
      <c r="D528" s="544"/>
      <c r="E528" s="552"/>
      <c r="F528" s="544"/>
      <c r="G528" s="544"/>
      <c r="H528" s="544"/>
      <c r="I528" s="544"/>
      <c r="J528" s="544"/>
      <c r="K528" s="544"/>
      <c r="L528" s="544"/>
      <c r="M528" s="544"/>
      <c r="N528" s="544"/>
      <c r="O528" s="544"/>
      <c r="P528" s="544"/>
      <c r="Q528" s="544"/>
      <c r="R528" s="544"/>
      <c r="S528" s="544"/>
      <c r="T528" s="544"/>
      <c r="U528" s="544"/>
      <c r="V528" s="544"/>
      <c r="W528" s="544"/>
      <c r="X528" s="544"/>
      <c r="Y528" s="544"/>
      <c r="Z528" s="544"/>
    </row>
    <row r="529" spans="1:26" ht="13.5" customHeight="1">
      <c r="A529" s="544"/>
      <c r="B529" s="544"/>
      <c r="C529" s="544"/>
      <c r="D529" s="544"/>
      <c r="E529" s="552"/>
      <c r="F529" s="544"/>
      <c r="G529" s="544"/>
      <c r="H529" s="544"/>
      <c r="I529" s="544"/>
      <c r="J529" s="544"/>
      <c r="K529" s="544"/>
      <c r="L529" s="544"/>
      <c r="M529" s="544"/>
      <c r="N529" s="544"/>
      <c r="O529" s="544"/>
      <c r="P529" s="544"/>
      <c r="Q529" s="544"/>
      <c r="R529" s="544"/>
      <c r="S529" s="544"/>
      <c r="T529" s="544"/>
      <c r="U529" s="544"/>
      <c r="V529" s="544"/>
      <c r="W529" s="544"/>
      <c r="X529" s="544"/>
      <c r="Y529" s="544"/>
      <c r="Z529" s="544"/>
    </row>
    <row r="530" spans="1:26" ht="13.5" customHeight="1">
      <c r="A530" s="544"/>
      <c r="B530" s="544"/>
      <c r="C530" s="544"/>
      <c r="D530" s="544"/>
      <c r="E530" s="552"/>
      <c r="F530" s="544"/>
      <c r="G530" s="544"/>
      <c r="H530" s="544"/>
      <c r="I530" s="544"/>
      <c r="J530" s="544"/>
      <c r="K530" s="544"/>
      <c r="L530" s="544"/>
      <c r="M530" s="544"/>
      <c r="N530" s="544"/>
      <c r="O530" s="544"/>
      <c r="P530" s="544"/>
      <c r="Q530" s="544"/>
      <c r="R530" s="544"/>
      <c r="S530" s="544"/>
      <c r="T530" s="544"/>
      <c r="U530" s="544"/>
      <c r="V530" s="544"/>
      <c r="W530" s="544"/>
      <c r="X530" s="544"/>
      <c r="Y530" s="544"/>
      <c r="Z530" s="544"/>
    </row>
    <row r="531" spans="1:26" ht="13.5" customHeight="1">
      <c r="A531" s="544"/>
      <c r="B531" s="544"/>
      <c r="C531" s="544"/>
      <c r="D531" s="544"/>
      <c r="E531" s="552"/>
      <c r="F531" s="544"/>
      <c r="G531" s="544"/>
      <c r="H531" s="544"/>
      <c r="I531" s="544"/>
      <c r="J531" s="544"/>
      <c r="K531" s="544"/>
      <c r="L531" s="544"/>
      <c r="M531" s="544"/>
      <c r="N531" s="544"/>
      <c r="O531" s="544"/>
      <c r="P531" s="544"/>
      <c r="Q531" s="544"/>
      <c r="R531" s="544"/>
      <c r="S531" s="544"/>
      <c r="T531" s="544"/>
      <c r="U531" s="544"/>
      <c r="V531" s="544"/>
      <c r="W531" s="544"/>
      <c r="X531" s="544"/>
      <c r="Y531" s="544"/>
      <c r="Z531" s="544"/>
    </row>
    <row r="532" spans="1:26" ht="13.5" customHeight="1">
      <c r="A532" s="544"/>
      <c r="B532" s="544"/>
      <c r="C532" s="544"/>
      <c r="D532" s="544"/>
      <c r="E532" s="552"/>
      <c r="F532" s="544"/>
      <c r="G532" s="544"/>
      <c r="H532" s="544"/>
      <c r="I532" s="544"/>
      <c r="J532" s="544"/>
      <c r="K532" s="544"/>
      <c r="L532" s="544"/>
      <c r="M532" s="544"/>
      <c r="N532" s="544"/>
      <c r="O532" s="544"/>
      <c r="P532" s="544"/>
      <c r="Q532" s="544"/>
      <c r="R532" s="544"/>
      <c r="S532" s="544"/>
      <c r="T532" s="544"/>
      <c r="U532" s="544"/>
      <c r="V532" s="544"/>
      <c r="W532" s="544"/>
      <c r="X532" s="544"/>
      <c r="Y532" s="544"/>
      <c r="Z532" s="544"/>
    </row>
    <row r="533" spans="1:26" ht="13.5" customHeight="1">
      <c r="A533" s="544"/>
      <c r="B533" s="544"/>
      <c r="C533" s="544"/>
      <c r="D533" s="544"/>
      <c r="E533" s="552"/>
      <c r="F533" s="544"/>
      <c r="G533" s="544"/>
      <c r="H533" s="544"/>
      <c r="I533" s="544"/>
      <c r="J533" s="544"/>
      <c r="K533" s="544"/>
      <c r="L533" s="544"/>
      <c r="M533" s="544"/>
      <c r="N533" s="544"/>
      <c r="O533" s="544"/>
      <c r="P533" s="544"/>
      <c r="Q533" s="544"/>
      <c r="R533" s="544"/>
      <c r="S533" s="544"/>
      <c r="T533" s="544"/>
      <c r="U533" s="544"/>
      <c r="V533" s="544"/>
      <c r="W533" s="544"/>
      <c r="X533" s="544"/>
      <c r="Y533" s="544"/>
      <c r="Z533" s="544"/>
    </row>
    <row r="534" spans="1:26" ht="13.5" customHeight="1">
      <c r="A534" s="544"/>
      <c r="B534" s="544"/>
      <c r="C534" s="544"/>
      <c r="D534" s="544"/>
      <c r="E534" s="552"/>
      <c r="F534" s="544"/>
      <c r="G534" s="544"/>
      <c r="H534" s="544"/>
      <c r="I534" s="544"/>
      <c r="J534" s="544"/>
      <c r="K534" s="544"/>
      <c r="L534" s="544"/>
      <c r="M534" s="544"/>
      <c r="N534" s="544"/>
      <c r="O534" s="544"/>
      <c r="P534" s="544"/>
      <c r="Q534" s="544"/>
      <c r="R534" s="544"/>
      <c r="S534" s="544"/>
      <c r="T534" s="544"/>
      <c r="U534" s="544"/>
      <c r="V534" s="544"/>
      <c r="W534" s="544"/>
      <c r="X534" s="544"/>
      <c r="Y534" s="544"/>
      <c r="Z534" s="544"/>
    </row>
    <row r="535" spans="1:26" ht="13.5" customHeight="1">
      <c r="A535" s="544"/>
      <c r="B535" s="544"/>
      <c r="C535" s="544"/>
      <c r="D535" s="544"/>
      <c r="E535" s="552"/>
      <c r="F535" s="544"/>
      <c r="G535" s="544"/>
      <c r="H535" s="544"/>
      <c r="I535" s="544"/>
      <c r="J535" s="544"/>
      <c r="K535" s="544"/>
      <c r="L535" s="544"/>
      <c r="M535" s="544"/>
      <c r="N535" s="544"/>
      <c r="O535" s="544"/>
      <c r="P535" s="544"/>
      <c r="Q535" s="544"/>
      <c r="R535" s="544"/>
      <c r="S535" s="544"/>
      <c r="T535" s="544"/>
      <c r="U535" s="544"/>
      <c r="V535" s="544"/>
      <c r="W535" s="544"/>
      <c r="X535" s="544"/>
      <c r="Y535" s="544"/>
      <c r="Z535" s="544"/>
    </row>
    <row r="536" spans="1:26" ht="13.5" customHeight="1">
      <c r="A536" s="544"/>
      <c r="B536" s="544"/>
      <c r="C536" s="544"/>
      <c r="D536" s="544"/>
      <c r="E536" s="552"/>
      <c r="F536" s="544"/>
      <c r="G536" s="544"/>
      <c r="H536" s="544"/>
      <c r="I536" s="544"/>
      <c r="J536" s="544"/>
      <c r="K536" s="544"/>
      <c r="L536" s="544"/>
      <c r="M536" s="544"/>
      <c r="N536" s="544"/>
      <c r="O536" s="544"/>
      <c r="P536" s="544"/>
      <c r="Q536" s="544"/>
      <c r="R536" s="544"/>
      <c r="S536" s="544"/>
      <c r="T536" s="544"/>
      <c r="U536" s="544"/>
      <c r="V536" s="544"/>
      <c r="W536" s="544"/>
      <c r="X536" s="544"/>
      <c r="Y536" s="544"/>
      <c r="Z536" s="544"/>
    </row>
    <row r="537" spans="1:26" ht="13.5" customHeight="1">
      <c r="A537" s="544"/>
      <c r="B537" s="544"/>
      <c r="C537" s="544"/>
      <c r="D537" s="544"/>
      <c r="E537" s="552"/>
      <c r="F537" s="544"/>
      <c r="G537" s="544"/>
      <c r="H537" s="544"/>
      <c r="I537" s="544"/>
      <c r="J537" s="544"/>
      <c r="K537" s="544"/>
      <c r="L537" s="544"/>
      <c r="M537" s="544"/>
      <c r="N537" s="544"/>
      <c r="O537" s="544"/>
      <c r="P537" s="544"/>
      <c r="Q537" s="544"/>
      <c r="R537" s="544"/>
      <c r="S537" s="544"/>
      <c r="T537" s="544"/>
      <c r="U537" s="544"/>
      <c r="V537" s="544"/>
      <c r="W537" s="544"/>
      <c r="X537" s="544"/>
      <c r="Y537" s="544"/>
      <c r="Z537" s="544"/>
    </row>
    <row r="538" spans="1:26" ht="13.5" customHeight="1">
      <c r="A538" s="544"/>
      <c r="B538" s="544"/>
      <c r="C538" s="544"/>
      <c r="D538" s="544"/>
      <c r="E538" s="552"/>
      <c r="F538" s="544"/>
      <c r="G538" s="544"/>
      <c r="H538" s="544"/>
      <c r="I538" s="544"/>
      <c r="J538" s="544"/>
      <c r="K538" s="544"/>
      <c r="L538" s="544"/>
      <c r="M538" s="544"/>
      <c r="N538" s="544"/>
      <c r="O538" s="544"/>
      <c r="P538" s="544"/>
      <c r="Q538" s="544"/>
      <c r="R538" s="544"/>
      <c r="S538" s="544"/>
      <c r="T538" s="544"/>
      <c r="U538" s="544"/>
      <c r="V538" s="544"/>
      <c r="W538" s="544"/>
      <c r="X538" s="544"/>
      <c r="Y538" s="544"/>
      <c r="Z538" s="544"/>
    </row>
    <row r="539" spans="1:26" ht="13.5" customHeight="1">
      <c r="A539" s="544"/>
      <c r="B539" s="544"/>
      <c r="C539" s="544"/>
      <c r="D539" s="544"/>
      <c r="E539" s="552"/>
      <c r="F539" s="544"/>
      <c r="G539" s="544"/>
      <c r="H539" s="544"/>
      <c r="I539" s="544"/>
      <c r="J539" s="544"/>
      <c r="K539" s="544"/>
      <c r="L539" s="544"/>
      <c r="M539" s="544"/>
      <c r="N539" s="544"/>
      <c r="O539" s="544"/>
      <c r="P539" s="544"/>
      <c r="Q539" s="544"/>
      <c r="R539" s="544"/>
      <c r="S539" s="544"/>
      <c r="T539" s="544"/>
      <c r="U539" s="544"/>
      <c r="V539" s="544"/>
      <c r="W539" s="544"/>
      <c r="X539" s="544"/>
      <c r="Y539" s="544"/>
      <c r="Z539" s="544"/>
    </row>
    <row r="540" spans="1:26" ht="13.5" customHeight="1">
      <c r="A540" s="544"/>
      <c r="B540" s="544"/>
      <c r="C540" s="544"/>
      <c r="D540" s="544"/>
      <c r="E540" s="552"/>
      <c r="F540" s="544"/>
      <c r="G540" s="544"/>
      <c r="H540" s="544"/>
      <c r="I540" s="544"/>
      <c r="J540" s="544"/>
      <c r="K540" s="544"/>
      <c r="L540" s="544"/>
      <c r="M540" s="544"/>
      <c r="N540" s="544"/>
      <c r="O540" s="544"/>
      <c r="P540" s="544"/>
      <c r="Q540" s="544"/>
      <c r="R540" s="544"/>
      <c r="S540" s="544"/>
      <c r="T540" s="544"/>
      <c r="U540" s="544"/>
      <c r="V540" s="544"/>
      <c r="W540" s="544"/>
      <c r="X540" s="544"/>
      <c r="Y540" s="544"/>
      <c r="Z540" s="544"/>
    </row>
    <row r="541" spans="1:26" ht="13.5" customHeight="1">
      <c r="A541" s="544"/>
      <c r="B541" s="544"/>
      <c r="C541" s="544"/>
      <c r="D541" s="544"/>
      <c r="E541" s="552"/>
      <c r="F541" s="544"/>
      <c r="G541" s="544"/>
      <c r="H541" s="544"/>
      <c r="I541" s="544"/>
      <c r="J541" s="544"/>
      <c r="K541" s="544"/>
      <c r="L541" s="544"/>
      <c r="M541" s="544"/>
      <c r="N541" s="544"/>
      <c r="O541" s="544"/>
      <c r="P541" s="544"/>
      <c r="Q541" s="544"/>
      <c r="R541" s="544"/>
      <c r="S541" s="544"/>
      <c r="T541" s="544"/>
      <c r="U541" s="544"/>
      <c r="V541" s="544"/>
      <c r="W541" s="544"/>
      <c r="X541" s="544"/>
      <c r="Y541" s="544"/>
      <c r="Z541" s="544"/>
    </row>
    <row r="542" spans="1:26" ht="13.5" customHeight="1">
      <c r="A542" s="544"/>
      <c r="B542" s="544"/>
      <c r="C542" s="544"/>
      <c r="D542" s="544"/>
      <c r="E542" s="552"/>
      <c r="F542" s="544"/>
      <c r="G542" s="544"/>
      <c r="H542" s="544"/>
      <c r="I542" s="544"/>
      <c r="J542" s="544"/>
      <c r="K542" s="544"/>
      <c r="L542" s="544"/>
      <c r="M542" s="544"/>
      <c r="N542" s="544"/>
      <c r="O542" s="544"/>
      <c r="P542" s="544"/>
      <c r="Q542" s="544"/>
      <c r="R542" s="544"/>
      <c r="S542" s="544"/>
      <c r="T542" s="544"/>
      <c r="U542" s="544"/>
      <c r="V542" s="544"/>
      <c r="W542" s="544"/>
      <c r="X542" s="544"/>
      <c r="Y542" s="544"/>
      <c r="Z542" s="544"/>
    </row>
    <row r="543" spans="1:26" ht="13.5" customHeight="1">
      <c r="A543" s="544"/>
      <c r="B543" s="544"/>
      <c r="C543" s="544"/>
      <c r="D543" s="544"/>
      <c r="E543" s="552"/>
      <c r="F543" s="544"/>
      <c r="G543" s="544"/>
      <c r="H543" s="544"/>
      <c r="I543" s="544"/>
      <c r="J543" s="544"/>
      <c r="K543" s="544"/>
      <c r="L543" s="544"/>
      <c r="M543" s="544"/>
      <c r="N543" s="544"/>
      <c r="O543" s="544"/>
      <c r="P543" s="544"/>
      <c r="Q543" s="544"/>
      <c r="R543" s="544"/>
      <c r="S543" s="544"/>
      <c r="T543" s="544"/>
      <c r="U543" s="544"/>
      <c r="V543" s="544"/>
      <c r="W543" s="544"/>
      <c r="X543" s="544"/>
      <c r="Y543" s="544"/>
      <c r="Z543" s="544"/>
    </row>
    <row r="544" spans="1:26" ht="13.5" customHeight="1">
      <c r="A544" s="544"/>
      <c r="B544" s="544"/>
      <c r="C544" s="544"/>
      <c r="D544" s="544"/>
      <c r="E544" s="552"/>
      <c r="F544" s="544"/>
      <c r="G544" s="544"/>
      <c r="H544" s="544"/>
      <c r="I544" s="544"/>
      <c r="J544" s="544"/>
      <c r="K544" s="544"/>
      <c r="L544" s="544"/>
      <c r="M544" s="544"/>
      <c r="N544" s="544"/>
      <c r="O544" s="544"/>
      <c r="P544" s="544"/>
      <c r="Q544" s="544"/>
      <c r="R544" s="544"/>
      <c r="S544" s="544"/>
      <c r="T544" s="544"/>
      <c r="U544" s="544"/>
      <c r="V544" s="544"/>
      <c r="W544" s="544"/>
      <c r="X544" s="544"/>
      <c r="Y544" s="544"/>
      <c r="Z544" s="544"/>
    </row>
    <row r="545" spans="1:26" ht="13.5" customHeight="1">
      <c r="A545" s="544"/>
      <c r="B545" s="544"/>
      <c r="C545" s="544"/>
      <c r="D545" s="544"/>
      <c r="E545" s="552"/>
      <c r="F545" s="544"/>
      <c r="G545" s="544"/>
      <c r="H545" s="544"/>
      <c r="I545" s="544"/>
      <c r="J545" s="544"/>
      <c r="K545" s="544"/>
      <c r="L545" s="544"/>
      <c r="M545" s="544"/>
      <c r="N545" s="544"/>
      <c r="O545" s="544"/>
      <c r="P545" s="544"/>
      <c r="Q545" s="544"/>
      <c r="R545" s="544"/>
      <c r="S545" s="544"/>
      <c r="T545" s="544"/>
      <c r="U545" s="544"/>
      <c r="V545" s="544"/>
      <c r="W545" s="544"/>
      <c r="X545" s="544"/>
      <c r="Y545" s="544"/>
      <c r="Z545" s="544"/>
    </row>
    <row r="546" spans="1:26" ht="13.5" customHeight="1">
      <c r="A546" s="544"/>
      <c r="B546" s="544"/>
      <c r="C546" s="544"/>
      <c r="D546" s="544"/>
      <c r="E546" s="552"/>
      <c r="F546" s="544"/>
      <c r="G546" s="544"/>
      <c r="H546" s="544"/>
      <c r="I546" s="544"/>
      <c r="J546" s="544"/>
      <c r="K546" s="544"/>
      <c r="L546" s="544"/>
      <c r="M546" s="544"/>
      <c r="N546" s="544"/>
      <c r="O546" s="544"/>
      <c r="P546" s="544"/>
      <c r="Q546" s="544"/>
      <c r="R546" s="544"/>
      <c r="S546" s="544"/>
      <c r="T546" s="544"/>
      <c r="U546" s="544"/>
      <c r="V546" s="544"/>
      <c r="W546" s="544"/>
      <c r="X546" s="544"/>
      <c r="Y546" s="544"/>
      <c r="Z546" s="544"/>
    </row>
    <row r="547" spans="1:26" ht="13.5" customHeight="1">
      <c r="A547" s="544"/>
      <c r="B547" s="544"/>
      <c r="C547" s="544"/>
      <c r="D547" s="544"/>
      <c r="E547" s="552"/>
      <c r="F547" s="544"/>
      <c r="G547" s="544"/>
      <c r="H547" s="544"/>
      <c r="I547" s="544"/>
      <c r="J547" s="544"/>
      <c r="K547" s="544"/>
      <c r="L547" s="544"/>
      <c r="M547" s="544"/>
      <c r="N547" s="544"/>
      <c r="O547" s="544"/>
      <c r="P547" s="544"/>
      <c r="Q547" s="544"/>
      <c r="R547" s="544"/>
      <c r="S547" s="544"/>
      <c r="T547" s="544"/>
      <c r="U547" s="544"/>
      <c r="V547" s="544"/>
      <c r="W547" s="544"/>
      <c r="X547" s="544"/>
      <c r="Y547" s="544"/>
      <c r="Z547" s="544"/>
    </row>
    <row r="548" spans="1:26" ht="13.5" customHeight="1">
      <c r="A548" s="544"/>
      <c r="B548" s="544"/>
      <c r="C548" s="544"/>
      <c r="D548" s="544"/>
      <c r="E548" s="552"/>
      <c r="F548" s="544"/>
      <c r="G548" s="544"/>
      <c r="H548" s="544"/>
      <c r="I548" s="544"/>
      <c r="J548" s="544"/>
      <c r="K548" s="544"/>
      <c r="L548" s="544"/>
      <c r="M548" s="544"/>
      <c r="N548" s="544"/>
      <c r="O548" s="544"/>
      <c r="P548" s="544"/>
      <c r="Q548" s="544"/>
      <c r="R548" s="544"/>
      <c r="S548" s="544"/>
      <c r="T548" s="544"/>
      <c r="U548" s="544"/>
      <c r="V548" s="544"/>
      <c r="W548" s="544"/>
      <c r="X548" s="544"/>
      <c r="Y548" s="544"/>
      <c r="Z548" s="544"/>
    </row>
    <row r="549" spans="1:26" ht="13.5" customHeight="1">
      <c r="A549" s="544"/>
      <c r="B549" s="544"/>
      <c r="C549" s="544"/>
      <c r="D549" s="544"/>
      <c r="E549" s="552"/>
      <c r="F549" s="544"/>
      <c r="G549" s="544"/>
      <c r="H549" s="544"/>
      <c r="I549" s="544"/>
      <c r="J549" s="544"/>
      <c r="K549" s="544"/>
      <c r="L549" s="544"/>
      <c r="M549" s="544"/>
      <c r="N549" s="544"/>
      <c r="O549" s="544"/>
      <c r="P549" s="544"/>
      <c r="Q549" s="544"/>
      <c r="R549" s="544"/>
      <c r="S549" s="544"/>
      <c r="T549" s="544"/>
      <c r="U549" s="544"/>
      <c r="V549" s="544"/>
      <c r="W549" s="544"/>
      <c r="X549" s="544"/>
      <c r="Y549" s="544"/>
      <c r="Z549" s="544"/>
    </row>
    <row r="550" spans="1:26" ht="13.5" customHeight="1">
      <c r="A550" s="544"/>
      <c r="B550" s="544"/>
      <c r="C550" s="544"/>
      <c r="D550" s="544"/>
      <c r="E550" s="552"/>
      <c r="F550" s="544"/>
      <c r="G550" s="544"/>
      <c r="H550" s="544"/>
      <c r="I550" s="544"/>
      <c r="J550" s="544"/>
      <c r="K550" s="544"/>
      <c r="L550" s="544"/>
      <c r="M550" s="544"/>
      <c r="N550" s="544"/>
      <c r="O550" s="544"/>
      <c r="P550" s="544"/>
      <c r="Q550" s="544"/>
      <c r="R550" s="544"/>
      <c r="S550" s="544"/>
      <c r="T550" s="544"/>
      <c r="U550" s="544"/>
      <c r="V550" s="544"/>
      <c r="W550" s="544"/>
      <c r="X550" s="544"/>
      <c r="Y550" s="544"/>
      <c r="Z550" s="544"/>
    </row>
    <row r="551" spans="1:26" ht="13.5" customHeight="1">
      <c r="A551" s="544"/>
      <c r="B551" s="544"/>
      <c r="C551" s="544"/>
      <c r="D551" s="544"/>
      <c r="E551" s="552"/>
      <c r="F551" s="544"/>
      <c r="G551" s="544"/>
      <c r="H551" s="544"/>
      <c r="I551" s="544"/>
      <c r="J551" s="544"/>
      <c r="K551" s="544"/>
      <c r="L551" s="544"/>
      <c r="M551" s="544"/>
      <c r="N551" s="544"/>
      <c r="O551" s="544"/>
      <c r="P551" s="544"/>
      <c r="Q551" s="544"/>
      <c r="R551" s="544"/>
      <c r="S551" s="544"/>
      <c r="T551" s="544"/>
      <c r="U551" s="544"/>
      <c r="V551" s="544"/>
      <c r="W551" s="544"/>
      <c r="X551" s="544"/>
      <c r="Y551" s="544"/>
      <c r="Z551" s="544"/>
    </row>
    <row r="552" spans="1:26" ht="13.5" customHeight="1">
      <c r="A552" s="544"/>
      <c r="B552" s="544"/>
      <c r="C552" s="544"/>
      <c r="D552" s="544"/>
      <c r="E552" s="552"/>
      <c r="F552" s="544"/>
      <c r="G552" s="544"/>
      <c r="H552" s="544"/>
      <c r="I552" s="544"/>
      <c r="J552" s="544"/>
      <c r="K552" s="544"/>
      <c r="L552" s="544"/>
      <c r="M552" s="544"/>
      <c r="N552" s="544"/>
      <c r="O552" s="544"/>
      <c r="P552" s="544"/>
      <c r="Q552" s="544"/>
      <c r="R552" s="544"/>
      <c r="S552" s="544"/>
      <c r="T552" s="544"/>
      <c r="U552" s="544"/>
      <c r="V552" s="544"/>
      <c r="W552" s="544"/>
      <c r="X552" s="544"/>
      <c r="Y552" s="544"/>
      <c r="Z552" s="544"/>
    </row>
    <row r="553" spans="1:26" ht="13.5" customHeight="1">
      <c r="A553" s="544"/>
      <c r="B553" s="544"/>
      <c r="C553" s="544"/>
      <c r="D553" s="544"/>
      <c r="E553" s="552"/>
      <c r="F553" s="544"/>
      <c r="G553" s="544"/>
      <c r="H553" s="544"/>
      <c r="I553" s="544"/>
      <c r="J553" s="544"/>
      <c r="K553" s="544"/>
      <c r="L553" s="544"/>
      <c r="M553" s="544"/>
      <c r="N553" s="544"/>
      <c r="O553" s="544"/>
      <c r="P553" s="544"/>
      <c r="Q553" s="544"/>
      <c r="R553" s="544"/>
      <c r="S553" s="544"/>
      <c r="T553" s="544"/>
      <c r="U553" s="544"/>
      <c r="V553" s="544"/>
      <c r="W553" s="544"/>
      <c r="X553" s="544"/>
      <c r="Y553" s="544"/>
      <c r="Z553" s="544"/>
    </row>
    <row r="554" spans="1:26" ht="13.5" customHeight="1">
      <c r="A554" s="544"/>
      <c r="B554" s="544"/>
      <c r="C554" s="544"/>
      <c r="D554" s="544"/>
      <c r="E554" s="552"/>
      <c r="F554" s="544"/>
      <c r="G554" s="544"/>
      <c r="H554" s="544"/>
      <c r="I554" s="544"/>
      <c r="J554" s="544"/>
      <c r="K554" s="544"/>
      <c r="L554" s="544"/>
      <c r="M554" s="544"/>
      <c r="N554" s="544"/>
      <c r="O554" s="544"/>
      <c r="P554" s="544"/>
      <c r="Q554" s="544"/>
      <c r="R554" s="544"/>
      <c r="S554" s="544"/>
      <c r="T554" s="544"/>
      <c r="U554" s="544"/>
      <c r="V554" s="544"/>
      <c r="W554" s="544"/>
      <c r="X554" s="544"/>
      <c r="Y554" s="544"/>
      <c r="Z554" s="544"/>
    </row>
    <row r="555" spans="1:26" ht="13.5" customHeight="1">
      <c r="A555" s="544"/>
      <c r="B555" s="544"/>
      <c r="C555" s="544"/>
      <c r="D555" s="544"/>
      <c r="E555" s="552"/>
      <c r="F555" s="544"/>
      <c r="G555" s="544"/>
      <c r="H555" s="544"/>
      <c r="I555" s="544"/>
      <c r="J555" s="544"/>
      <c r="K555" s="544"/>
      <c r="L555" s="544"/>
      <c r="M555" s="544"/>
      <c r="N555" s="544"/>
      <c r="O555" s="544"/>
      <c r="P555" s="544"/>
      <c r="Q555" s="544"/>
      <c r="R555" s="544"/>
      <c r="S555" s="544"/>
      <c r="T555" s="544"/>
      <c r="U555" s="544"/>
      <c r="V555" s="544"/>
      <c r="W555" s="544"/>
      <c r="X555" s="544"/>
      <c r="Y555" s="544"/>
      <c r="Z555" s="544"/>
    </row>
    <row r="556" spans="1:26" ht="13.5" customHeight="1">
      <c r="A556" s="544"/>
      <c r="B556" s="544"/>
      <c r="C556" s="544"/>
      <c r="D556" s="544"/>
      <c r="E556" s="552"/>
      <c r="F556" s="544"/>
      <c r="G556" s="544"/>
      <c r="H556" s="544"/>
      <c r="I556" s="544"/>
      <c r="J556" s="544"/>
      <c r="K556" s="544"/>
      <c r="L556" s="544"/>
      <c r="M556" s="544"/>
      <c r="N556" s="544"/>
      <c r="O556" s="544"/>
      <c r="P556" s="544"/>
      <c r="Q556" s="544"/>
      <c r="R556" s="544"/>
      <c r="S556" s="544"/>
      <c r="T556" s="544"/>
      <c r="U556" s="544"/>
      <c r="V556" s="544"/>
      <c r="W556" s="544"/>
      <c r="X556" s="544"/>
      <c r="Y556" s="544"/>
      <c r="Z556" s="544"/>
    </row>
    <row r="557" spans="1:26" ht="13.5" customHeight="1">
      <c r="A557" s="544"/>
      <c r="B557" s="544"/>
      <c r="C557" s="544"/>
      <c r="D557" s="544"/>
      <c r="E557" s="552"/>
      <c r="F557" s="544"/>
      <c r="G557" s="544"/>
      <c r="H557" s="544"/>
      <c r="I557" s="544"/>
      <c r="J557" s="544"/>
      <c r="K557" s="544"/>
      <c r="L557" s="544"/>
      <c r="M557" s="544"/>
      <c r="N557" s="544"/>
      <c r="O557" s="544"/>
      <c r="P557" s="544"/>
      <c r="Q557" s="544"/>
      <c r="R557" s="544"/>
      <c r="S557" s="544"/>
      <c r="T557" s="544"/>
      <c r="U557" s="544"/>
      <c r="V557" s="544"/>
      <c r="W557" s="544"/>
      <c r="X557" s="544"/>
      <c r="Y557" s="544"/>
      <c r="Z557" s="544"/>
    </row>
    <row r="558" spans="1:26" ht="13.5" customHeight="1">
      <c r="A558" s="544"/>
      <c r="B558" s="544"/>
      <c r="C558" s="544"/>
      <c r="D558" s="544"/>
      <c r="E558" s="552"/>
      <c r="F558" s="544"/>
      <c r="G558" s="544"/>
      <c r="H558" s="544"/>
      <c r="I558" s="544"/>
      <c r="J558" s="544"/>
      <c r="K558" s="544"/>
      <c r="L558" s="544"/>
      <c r="M558" s="544"/>
      <c r="N558" s="544"/>
      <c r="O558" s="544"/>
      <c r="P558" s="544"/>
      <c r="Q558" s="544"/>
      <c r="R558" s="544"/>
      <c r="S558" s="544"/>
      <c r="T558" s="544"/>
      <c r="U558" s="544"/>
      <c r="V558" s="544"/>
      <c r="W558" s="544"/>
      <c r="X558" s="544"/>
      <c r="Y558" s="544"/>
      <c r="Z558" s="544"/>
    </row>
    <row r="559" spans="1:26" ht="13.5" customHeight="1">
      <c r="A559" s="544"/>
      <c r="B559" s="544"/>
      <c r="C559" s="544"/>
      <c r="D559" s="544"/>
      <c r="E559" s="552"/>
      <c r="F559" s="544"/>
      <c r="G559" s="544"/>
      <c r="H559" s="544"/>
      <c r="I559" s="544"/>
      <c r="J559" s="544"/>
      <c r="K559" s="544"/>
      <c r="L559" s="544"/>
      <c r="M559" s="544"/>
      <c r="N559" s="544"/>
      <c r="O559" s="544"/>
      <c r="P559" s="544"/>
      <c r="Q559" s="544"/>
      <c r="R559" s="544"/>
      <c r="S559" s="544"/>
      <c r="T559" s="544"/>
      <c r="U559" s="544"/>
      <c r="V559" s="544"/>
      <c r="W559" s="544"/>
      <c r="X559" s="544"/>
      <c r="Y559" s="544"/>
      <c r="Z559" s="544"/>
    </row>
    <row r="560" spans="1:26" ht="13.5" customHeight="1">
      <c r="A560" s="544"/>
      <c r="B560" s="544"/>
      <c r="C560" s="544"/>
      <c r="D560" s="544"/>
      <c r="E560" s="552"/>
      <c r="F560" s="544"/>
      <c r="G560" s="544"/>
      <c r="H560" s="544"/>
      <c r="I560" s="544"/>
      <c r="J560" s="544"/>
      <c r="K560" s="544"/>
      <c r="L560" s="544"/>
      <c r="M560" s="544"/>
      <c r="N560" s="544"/>
      <c r="O560" s="544"/>
      <c r="P560" s="544"/>
      <c r="Q560" s="544"/>
      <c r="R560" s="544"/>
      <c r="S560" s="544"/>
      <c r="T560" s="544"/>
      <c r="U560" s="544"/>
      <c r="V560" s="544"/>
      <c r="W560" s="544"/>
      <c r="X560" s="544"/>
      <c r="Y560" s="544"/>
      <c r="Z560" s="544"/>
    </row>
    <row r="561" spans="1:26" ht="13.5" customHeight="1">
      <c r="A561" s="544"/>
      <c r="B561" s="544"/>
      <c r="C561" s="544"/>
      <c r="D561" s="544"/>
      <c r="E561" s="552"/>
      <c r="F561" s="544"/>
      <c r="G561" s="544"/>
      <c r="H561" s="544"/>
      <c r="I561" s="544"/>
      <c r="J561" s="544"/>
      <c r="K561" s="544"/>
      <c r="L561" s="544"/>
      <c r="M561" s="544"/>
      <c r="N561" s="544"/>
      <c r="O561" s="544"/>
      <c r="P561" s="544"/>
      <c r="Q561" s="544"/>
      <c r="R561" s="544"/>
      <c r="S561" s="544"/>
      <c r="T561" s="544"/>
      <c r="U561" s="544"/>
      <c r="V561" s="544"/>
      <c r="W561" s="544"/>
      <c r="X561" s="544"/>
      <c r="Y561" s="544"/>
      <c r="Z561" s="544"/>
    </row>
    <row r="562" spans="1:26" ht="13.5" customHeight="1">
      <c r="A562" s="544"/>
      <c r="B562" s="544"/>
      <c r="C562" s="544"/>
      <c r="D562" s="544"/>
      <c r="E562" s="552"/>
      <c r="F562" s="544"/>
      <c r="G562" s="544"/>
      <c r="H562" s="544"/>
      <c r="I562" s="544"/>
      <c r="J562" s="544"/>
      <c r="K562" s="544"/>
      <c r="L562" s="544"/>
      <c r="M562" s="544"/>
      <c r="N562" s="544"/>
      <c r="O562" s="544"/>
      <c r="P562" s="544"/>
      <c r="Q562" s="544"/>
      <c r="R562" s="544"/>
      <c r="S562" s="544"/>
      <c r="T562" s="544"/>
      <c r="U562" s="544"/>
      <c r="V562" s="544"/>
      <c r="W562" s="544"/>
      <c r="X562" s="544"/>
      <c r="Y562" s="544"/>
      <c r="Z562" s="544"/>
    </row>
    <row r="563" spans="1:26" ht="13.5" customHeight="1">
      <c r="A563" s="544"/>
      <c r="B563" s="544"/>
      <c r="C563" s="544"/>
      <c r="D563" s="544"/>
      <c r="E563" s="552"/>
      <c r="F563" s="544"/>
      <c r="G563" s="544"/>
      <c r="H563" s="544"/>
      <c r="I563" s="544"/>
      <c r="J563" s="544"/>
      <c r="K563" s="544"/>
      <c r="L563" s="544"/>
      <c r="M563" s="544"/>
      <c r="N563" s="544"/>
      <c r="O563" s="544"/>
      <c r="P563" s="544"/>
      <c r="Q563" s="544"/>
      <c r="R563" s="544"/>
      <c r="S563" s="544"/>
      <c r="T563" s="544"/>
      <c r="U563" s="544"/>
      <c r="V563" s="544"/>
      <c r="W563" s="544"/>
      <c r="X563" s="544"/>
      <c r="Y563" s="544"/>
      <c r="Z563" s="544"/>
    </row>
    <row r="564" spans="1:26" ht="13.5" customHeight="1">
      <c r="A564" s="544"/>
      <c r="B564" s="544"/>
      <c r="C564" s="544"/>
      <c r="D564" s="544"/>
      <c r="E564" s="552"/>
      <c r="F564" s="544"/>
      <c r="G564" s="544"/>
      <c r="H564" s="544"/>
      <c r="I564" s="544"/>
      <c r="J564" s="544"/>
      <c r="K564" s="544"/>
      <c r="L564" s="544"/>
      <c r="M564" s="544"/>
      <c r="N564" s="544"/>
      <c r="O564" s="544"/>
      <c r="P564" s="544"/>
      <c r="Q564" s="544"/>
      <c r="R564" s="544"/>
      <c r="S564" s="544"/>
      <c r="T564" s="544"/>
      <c r="U564" s="544"/>
      <c r="V564" s="544"/>
      <c r="W564" s="544"/>
      <c r="X564" s="544"/>
      <c r="Y564" s="544"/>
      <c r="Z564" s="544"/>
    </row>
    <row r="565" spans="1:26" ht="13.5" customHeight="1">
      <c r="A565" s="544"/>
      <c r="B565" s="544"/>
      <c r="C565" s="544"/>
      <c r="D565" s="544"/>
      <c r="E565" s="552"/>
      <c r="F565" s="544"/>
      <c r="G565" s="544"/>
      <c r="H565" s="544"/>
      <c r="I565" s="544"/>
      <c r="J565" s="544"/>
      <c r="K565" s="544"/>
      <c r="L565" s="544"/>
      <c r="M565" s="544"/>
      <c r="N565" s="544"/>
      <c r="O565" s="544"/>
      <c r="P565" s="544"/>
      <c r="Q565" s="544"/>
      <c r="R565" s="544"/>
      <c r="S565" s="544"/>
      <c r="T565" s="544"/>
      <c r="U565" s="544"/>
      <c r="V565" s="544"/>
      <c r="W565" s="544"/>
      <c r="X565" s="544"/>
      <c r="Y565" s="544"/>
      <c r="Z565" s="544"/>
    </row>
    <row r="566" spans="1:26" ht="13.5" customHeight="1">
      <c r="A566" s="544"/>
      <c r="B566" s="544"/>
      <c r="C566" s="544"/>
      <c r="D566" s="544"/>
      <c r="E566" s="552"/>
      <c r="F566" s="544"/>
      <c r="G566" s="544"/>
      <c r="H566" s="544"/>
      <c r="I566" s="544"/>
      <c r="J566" s="544"/>
      <c r="K566" s="544"/>
      <c r="L566" s="544"/>
      <c r="M566" s="544"/>
      <c r="N566" s="544"/>
      <c r="O566" s="544"/>
      <c r="P566" s="544"/>
      <c r="Q566" s="544"/>
      <c r="R566" s="544"/>
      <c r="S566" s="544"/>
      <c r="T566" s="544"/>
      <c r="U566" s="544"/>
      <c r="V566" s="544"/>
      <c r="W566" s="544"/>
      <c r="X566" s="544"/>
      <c r="Y566" s="544"/>
      <c r="Z566" s="544"/>
    </row>
    <row r="567" spans="1:26" ht="13.5" customHeight="1">
      <c r="A567" s="544"/>
      <c r="B567" s="544"/>
      <c r="C567" s="544"/>
      <c r="D567" s="544"/>
      <c r="E567" s="552"/>
      <c r="F567" s="544"/>
      <c r="G567" s="544"/>
      <c r="H567" s="544"/>
      <c r="I567" s="544"/>
      <c r="J567" s="544"/>
      <c r="K567" s="544"/>
      <c r="L567" s="544"/>
      <c r="M567" s="544"/>
      <c r="N567" s="544"/>
      <c r="O567" s="544"/>
      <c r="P567" s="544"/>
      <c r="Q567" s="544"/>
      <c r="R567" s="544"/>
      <c r="S567" s="544"/>
      <c r="T567" s="544"/>
      <c r="U567" s="544"/>
      <c r="V567" s="544"/>
      <c r="W567" s="544"/>
      <c r="X567" s="544"/>
      <c r="Y567" s="544"/>
      <c r="Z567" s="544"/>
    </row>
    <row r="568" spans="1:26" ht="13.5" customHeight="1">
      <c r="A568" s="544"/>
      <c r="B568" s="544"/>
      <c r="C568" s="544"/>
      <c r="D568" s="544"/>
      <c r="E568" s="552"/>
      <c r="F568" s="544"/>
      <c r="G568" s="544"/>
      <c r="H568" s="544"/>
      <c r="I568" s="544"/>
      <c r="J568" s="544"/>
      <c r="K568" s="544"/>
      <c r="L568" s="544"/>
      <c r="M568" s="544"/>
      <c r="N568" s="544"/>
      <c r="O568" s="544"/>
      <c r="P568" s="544"/>
      <c r="Q568" s="544"/>
      <c r="R568" s="544"/>
      <c r="S568" s="544"/>
      <c r="T568" s="544"/>
      <c r="U568" s="544"/>
      <c r="V568" s="544"/>
      <c r="W568" s="544"/>
      <c r="X568" s="544"/>
      <c r="Y568" s="544"/>
      <c r="Z568" s="544"/>
    </row>
    <row r="569" spans="1:26" ht="13.5" customHeight="1">
      <c r="A569" s="544"/>
      <c r="B569" s="544"/>
      <c r="C569" s="544"/>
      <c r="D569" s="544"/>
      <c r="E569" s="552"/>
      <c r="F569" s="544"/>
      <c r="G569" s="544"/>
      <c r="H569" s="544"/>
      <c r="I569" s="544"/>
      <c r="J569" s="544"/>
      <c r="K569" s="544"/>
      <c r="L569" s="544"/>
      <c r="M569" s="544"/>
      <c r="N569" s="544"/>
      <c r="O569" s="544"/>
      <c r="P569" s="544"/>
      <c r="Q569" s="544"/>
      <c r="R569" s="544"/>
      <c r="S569" s="544"/>
      <c r="T569" s="544"/>
      <c r="U569" s="544"/>
      <c r="V569" s="544"/>
      <c r="W569" s="544"/>
      <c r="X569" s="544"/>
      <c r="Y569" s="544"/>
      <c r="Z569" s="544"/>
    </row>
    <row r="570" spans="1:26" ht="13.5" customHeight="1">
      <c r="A570" s="544"/>
      <c r="B570" s="544"/>
      <c r="C570" s="544"/>
      <c r="D570" s="544"/>
      <c r="E570" s="552"/>
      <c r="F570" s="544"/>
      <c r="G570" s="544"/>
      <c r="H570" s="544"/>
      <c r="I570" s="544"/>
      <c r="J570" s="544"/>
      <c r="K570" s="544"/>
      <c r="L570" s="544"/>
      <c r="M570" s="544"/>
      <c r="N570" s="544"/>
      <c r="O570" s="544"/>
      <c r="P570" s="544"/>
      <c r="Q570" s="544"/>
      <c r="R570" s="544"/>
      <c r="S570" s="544"/>
      <c r="T570" s="544"/>
      <c r="U570" s="544"/>
      <c r="V570" s="544"/>
      <c r="W570" s="544"/>
      <c r="X570" s="544"/>
      <c r="Y570" s="544"/>
      <c r="Z570" s="544"/>
    </row>
    <row r="571" spans="1:26" ht="13.5" customHeight="1">
      <c r="A571" s="544"/>
      <c r="B571" s="544"/>
      <c r="C571" s="544"/>
      <c r="D571" s="544"/>
      <c r="E571" s="552"/>
      <c r="F571" s="544"/>
      <c r="G571" s="544"/>
      <c r="H571" s="544"/>
      <c r="I571" s="544"/>
      <c r="J571" s="544"/>
      <c r="K571" s="544"/>
      <c r="L571" s="544"/>
      <c r="M571" s="544"/>
      <c r="N571" s="544"/>
      <c r="O571" s="544"/>
      <c r="P571" s="544"/>
      <c r="Q571" s="544"/>
      <c r="R571" s="544"/>
      <c r="S571" s="544"/>
      <c r="T571" s="544"/>
      <c r="U571" s="544"/>
      <c r="V571" s="544"/>
      <c r="W571" s="544"/>
      <c r="X571" s="544"/>
      <c r="Y571" s="544"/>
      <c r="Z571" s="544"/>
    </row>
    <row r="572" spans="1:26" ht="13.5" customHeight="1">
      <c r="A572" s="544"/>
      <c r="B572" s="544"/>
      <c r="C572" s="544"/>
      <c r="D572" s="544"/>
      <c r="E572" s="552"/>
      <c r="F572" s="544"/>
      <c r="G572" s="544"/>
      <c r="H572" s="544"/>
      <c r="I572" s="544"/>
      <c r="J572" s="544"/>
      <c r="K572" s="544"/>
      <c r="L572" s="544"/>
      <c r="M572" s="544"/>
      <c r="N572" s="544"/>
      <c r="O572" s="544"/>
      <c r="P572" s="544"/>
      <c r="Q572" s="544"/>
      <c r="R572" s="544"/>
      <c r="S572" s="544"/>
      <c r="T572" s="544"/>
      <c r="U572" s="544"/>
      <c r="V572" s="544"/>
      <c r="W572" s="544"/>
      <c r="X572" s="544"/>
      <c r="Y572" s="544"/>
      <c r="Z572" s="544"/>
    </row>
    <row r="573" spans="1:26" ht="13.5" customHeight="1">
      <c r="A573" s="544"/>
      <c r="B573" s="544"/>
      <c r="C573" s="544"/>
      <c r="D573" s="544"/>
      <c r="E573" s="552"/>
      <c r="F573" s="544"/>
      <c r="G573" s="544"/>
      <c r="H573" s="544"/>
      <c r="I573" s="544"/>
      <c r="J573" s="544"/>
      <c r="K573" s="544"/>
      <c r="L573" s="544"/>
      <c r="M573" s="544"/>
      <c r="N573" s="544"/>
      <c r="O573" s="544"/>
      <c r="P573" s="544"/>
      <c r="Q573" s="544"/>
      <c r="R573" s="544"/>
      <c r="S573" s="544"/>
      <c r="T573" s="544"/>
      <c r="U573" s="544"/>
      <c r="V573" s="544"/>
      <c r="W573" s="544"/>
      <c r="X573" s="544"/>
      <c r="Y573" s="544"/>
      <c r="Z573" s="544"/>
    </row>
    <row r="574" spans="1:26" ht="13.5" customHeight="1">
      <c r="A574" s="544"/>
      <c r="B574" s="544"/>
      <c r="C574" s="544"/>
      <c r="D574" s="544"/>
      <c r="E574" s="552"/>
      <c r="F574" s="544"/>
      <c r="G574" s="544"/>
      <c r="H574" s="544"/>
      <c r="I574" s="544"/>
      <c r="J574" s="544"/>
      <c r="K574" s="544"/>
      <c r="L574" s="544"/>
      <c r="M574" s="544"/>
      <c r="N574" s="544"/>
      <c r="O574" s="544"/>
      <c r="P574" s="544"/>
      <c r="Q574" s="544"/>
      <c r="R574" s="544"/>
      <c r="S574" s="544"/>
      <c r="T574" s="544"/>
      <c r="U574" s="544"/>
      <c r="V574" s="544"/>
      <c r="W574" s="544"/>
      <c r="X574" s="544"/>
      <c r="Y574" s="544"/>
      <c r="Z574" s="544"/>
    </row>
    <row r="575" spans="1:26" ht="13.5" customHeight="1">
      <c r="A575" s="544"/>
      <c r="B575" s="544"/>
      <c r="C575" s="544"/>
      <c r="D575" s="544"/>
      <c r="E575" s="552"/>
      <c r="F575" s="544"/>
      <c r="G575" s="544"/>
      <c r="H575" s="544"/>
      <c r="I575" s="544"/>
      <c r="J575" s="544"/>
      <c r="K575" s="544"/>
      <c r="L575" s="544"/>
      <c r="M575" s="544"/>
      <c r="N575" s="544"/>
      <c r="O575" s="544"/>
      <c r="P575" s="544"/>
      <c r="Q575" s="544"/>
      <c r="R575" s="544"/>
      <c r="S575" s="544"/>
      <c r="T575" s="544"/>
      <c r="U575" s="544"/>
      <c r="V575" s="544"/>
      <c r="W575" s="544"/>
      <c r="X575" s="544"/>
      <c r="Y575" s="544"/>
      <c r="Z575" s="544"/>
    </row>
    <row r="576" spans="1:26" ht="13.5" customHeight="1">
      <c r="A576" s="544"/>
      <c r="B576" s="544"/>
      <c r="C576" s="544"/>
      <c r="D576" s="544"/>
      <c r="E576" s="552"/>
      <c r="F576" s="544"/>
      <c r="G576" s="544"/>
      <c r="H576" s="544"/>
      <c r="I576" s="544"/>
      <c r="J576" s="544"/>
      <c r="K576" s="544"/>
      <c r="L576" s="544"/>
      <c r="M576" s="544"/>
      <c r="N576" s="544"/>
      <c r="O576" s="544"/>
      <c r="P576" s="544"/>
      <c r="Q576" s="544"/>
      <c r="R576" s="544"/>
      <c r="S576" s="544"/>
      <c r="T576" s="544"/>
      <c r="U576" s="544"/>
      <c r="V576" s="544"/>
      <c r="W576" s="544"/>
      <c r="X576" s="544"/>
      <c r="Y576" s="544"/>
      <c r="Z576" s="544"/>
    </row>
    <row r="577" spans="1:26" ht="13.5" customHeight="1">
      <c r="A577" s="544"/>
      <c r="B577" s="544"/>
      <c r="C577" s="544"/>
      <c r="D577" s="544"/>
      <c r="E577" s="552"/>
      <c r="F577" s="544"/>
      <c r="G577" s="544"/>
      <c r="H577" s="544"/>
      <c r="I577" s="544"/>
      <c r="J577" s="544"/>
      <c r="K577" s="544"/>
      <c r="L577" s="544"/>
      <c r="M577" s="544"/>
      <c r="N577" s="544"/>
      <c r="O577" s="544"/>
      <c r="P577" s="544"/>
      <c r="Q577" s="544"/>
      <c r="R577" s="544"/>
      <c r="S577" s="544"/>
      <c r="T577" s="544"/>
      <c r="U577" s="544"/>
      <c r="V577" s="544"/>
      <c r="W577" s="544"/>
      <c r="X577" s="544"/>
      <c r="Y577" s="544"/>
      <c r="Z577" s="544"/>
    </row>
    <row r="578" spans="1:26" ht="13.5" customHeight="1">
      <c r="A578" s="544"/>
      <c r="B578" s="544"/>
      <c r="C578" s="544"/>
      <c r="D578" s="544"/>
      <c r="E578" s="552"/>
      <c r="F578" s="544"/>
      <c r="G578" s="544"/>
      <c r="H578" s="544"/>
      <c r="I578" s="544"/>
      <c r="J578" s="544"/>
      <c r="K578" s="544"/>
      <c r="L578" s="544"/>
      <c r="M578" s="544"/>
      <c r="N578" s="544"/>
      <c r="O578" s="544"/>
      <c r="P578" s="544"/>
      <c r="Q578" s="544"/>
      <c r="R578" s="544"/>
      <c r="S578" s="544"/>
      <c r="T578" s="544"/>
      <c r="U578" s="544"/>
      <c r="V578" s="544"/>
      <c r="W578" s="544"/>
      <c r="X578" s="544"/>
      <c r="Y578" s="544"/>
      <c r="Z578" s="544"/>
    </row>
    <row r="579" spans="1:26" ht="13.5" customHeight="1">
      <c r="A579" s="544"/>
      <c r="B579" s="544"/>
      <c r="C579" s="544"/>
      <c r="D579" s="544"/>
      <c r="E579" s="552"/>
      <c r="F579" s="544"/>
      <c r="G579" s="544"/>
      <c r="H579" s="544"/>
      <c r="I579" s="544"/>
      <c r="J579" s="544"/>
      <c r="K579" s="544"/>
      <c r="L579" s="544"/>
      <c r="M579" s="544"/>
      <c r="N579" s="544"/>
      <c r="O579" s="544"/>
      <c r="P579" s="544"/>
      <c r="Q579" s="544"/>
      <c r="R579" s="544"/>
      <c r="S579" s="544"/>
      <c r="T579" s="544"/>
      <c r="U579" s="544"/>
      <c r="V579" s="544"/>
      <c r="W579" s="544"/>
      <c r="X579" s="544"/>
      <c r="Y579" s="544"/>
      <c r="Z579" s="544"/>
    </row>
    <row r="580" spans="1:26" ht="13.5" customHeight="1">
      <c r="A580" s="544"/>
      <c r="B580" s="544"/>
      <c r="C580" s="544"/>
      <c r="D580" s="544"/>
      <c r="E580" s="552"/>
      <c r="F580" s="544"/>
      <c r="G580" s="544"/>
      <c r="H580" s="544"/>
      <c r="I580" s="544"/>
      <c r="J580" s="544"/>
      <c r="K580" s="544"/>
      <c r="L580" s="544"/>
      <c r="M580" s="544"/>
      <c r="N580" s="544"/>
      <c r="O580" s="544"/>
      <c r="P580" s="544"/>
      <c r="Q580" s="544"/>
      <c r="R580" s="544"/>
      <c r="S580" s="544"/>
      <c r="T580" s="544"/>
      <c r="U580" s="544"/>
      <c r="V580" s="544"/>
      <c r="W580" s="544"/>
      <c r="X580" s="544"/>
      <c r="Y580" s="544"/>
      <c r="Z580" s="544"/>
    </row>
    <row r="581" spans="1:26" ht="13.5" customHeight="1">
      <c r="A581" s="544"/>
      <c r="B581" s="544"/>
      <c r="C581" s="544"/>
      <c r="D581" s="544"/>
      <c r="E581" s="552"/>
      <c r="F581" s="544"/>
      <c r="G581" s="544"/>
      <c r="H581" s="544"/>
      <c r="I581" s="544"/>
      <c r="J581" s="544"/>
      <c r="K581" s="544"/>
      <c r="L581" s="544"/>
      <c r="M581" s="544"/>
      <c r="N581" s="544"/>
      <c r="O581" s="544"/>
      <c r="P581" s="544"/>
      <c r="Q581" s="544"/>
      <c r="R581" s="544"/>
      <c r="S581" s="544"/>
      <c r="T581" s="544"/>
      <c r="U581" s="544"/>
      <c r="V581" s="544"/>
      <c r="W581" s="544"/>
      <c r="X581" s="544"/>
      <c r="Y581" s="544"/>
      <c r="Z581" s="544"/>
    </row>
    <row r="582" spans="1:26" ht="13.5" customHeight="1">
      <c r="A582" s="544"/>
      <c r="B582" s="544"/>
      <c r="C582" s="544"/>
      <c r="D582" s="544"/>
      <c r="E582" s="552"/>
      <c r="F582" s="544"/>
      <c r="G582" s="544"/>
      <c r="H582" s="544"/>
      <c r="I582" s="544"/>
      <c r="J582" s="544"/>
      <c r="K582" s="544"/>
      <c r="L582" s="544"/>
      <c r="M582" s="544"/>
      <c r="N582" s="544"/>
      <c r="O582" s="544"/>
      <c r="P582" s="544"/>
      <c r="Q582" s="544"/>
      <c r="R582" s="544"/>
      <c r="S582" s="544"/>
      <c r="T582" s="544"/>
      <c r="U582" s="544"/>
      <c r="V582" s="544"/>
      <c r="W582" s="544"/>
      <c r="X582" s="544"/>
      <c r="Y582" s="544"/>
      <c r="Z582" s="544"/>
    </row>
    <row r="583" spans="1:26" ht="13.5" customHeight="1">
      <c r="A583" s="544"/>
      <c r="B583" s="544"/>
      <c r="C583" s="544"/>
      <c r="D583" s="544"/>
      <c r="E583" s="552"/>
      <c r="F583" s="544"/>
      <c r="G583" s="544"/>
      <c r="H583" s="544"/>
      <c r="I583" s="544"/>
      <c r="J583" s="544"/>
      <c r="K583" s="544"/>
      <c r="L583" s="544"/>
      <c r="M583" s="544"/>
      <c r="N583" s="544"/>
      <c r="O583" s="544"/>
      <c r="P583" s="544"/>
      <c r="Q583" s="544"/>
      <c r="R583" s="544"/>
      <c r="S583" s="544"/>
      <c r="T583" s="544"/>
      <c r="U583" s="544"/>
      <c r="V583" s="544"/>
      <c r="W583" s="544"/>
      <c r="X583" s="544"/>
      <c r="Y583" s="544"/>
      <c r="Z583" s="544"/>
    </row>
    <row r="584" spans="1:26" ht="13.5" customHeight="1">
      <c r="A584" s="544"/>
      <c r="B584" s="544"/>
      <c r="C584" s="544"/>
      <c r="D584" s="544"/>
      <c r="E584" s="552"/>
      <c r="F584" s="544"/>
      <c r="G584" s="544"/>
      <c r="H584" s="544"/>
      <c r="I584" s="544"/>
      <c r="J584" s="544"/>
      <c r="K584" s="544"/>
      <c r="L584" s="544"/>
      <c r="M584" s="544"/>
      <c r="N584" s="544"/>
      <c r="O584" s="544"/>
      <c r="P584" s="544"/>
      <c r="Q584" s="544"/>
      <c r="R584" s="544"/>
      <c r="S584" s="544"/>
      <c r="T584" s="544"/>
      <c r="U584" s="544"/>
      <c r="V584" s="544"/>
      <c r="W584" s="544"/>
      <c r="X584" s="544"/>
      <c r="Y584" s="544"/>
      <c r="Z584" s="544"/>
    </row>
    <row r="585" spans="1:26" ht="13.5" customHeight="1">
      <c r="A585" s="544"/>
      <c r="B585" s="544"/>
      <c r="C585" s="544"/>
      <c r="D585" s="544"/>
      <c r="E585" s="552"/>
      <c r="F585" s="544"/>
      <c r="G585" s="544"/>
      <c r="H585" s="544"/>
      <c r="I585" s="544"/>
      <c r="J585" s="544"/>
      <c r="K585" s="544"/>
      <c r="L585" s="544"/>
      <c r="M585" s="544"/>
      <c r="N585" s="544"/>
      <c r="O585" s="544"/>
      <c r="P585" s="544"/>
      <c r="Q585" s="544"/>
      <c r="R585" s="544"/>
      <c r="S585" s="544"/>
      <c r="T585" s="544"/>
      <c r="U585" s="544"/>
      <c r="V585" s="544"/>
      <c r="W585" s="544"/>
      <c r="X585" s="544"/>
      <c r="Y585" s="544"/>
      <c r="Z585" s="544"/>
    </row>
    <row r="586" spans="1:26" ht="13.5" customHeight="1">
      <c r="A586" s="544"/>
      <c r="B586" s="544"/>
      <c r="C586" s="544"/>
      <c r="D586" s="544"/>
      <c r="E586" s="552"/>
      <c r="F586" s="544"/>
      <c r="G586" s="544"/>
      <c r="H586" s="544"/>
      <c r="I586" s="544"/>
      <c r="J586" s="544"/>
      <c r="K586" s="544"/>
      <c r="L586" s="544"/>
      <c r="M586" s="544"/>
      <c r="N586" s="544"/>
      <c r="O586" s="544"/>
      <c r="P586" s="544"/>
      <c r="Q586" s="544"/>
      <c r="R586" s="544"/>
      <c r="S586" s="544"/>
      <c r="T586" s="544"/>
      <c r="U586" s="544"/>
      <c r="V586" s="544"/>
      <c r="W586" s="544"/>
      <c r="X586" s="544"/>
      <c r="Y586" s="544"/>
      <c r="Z586" s="544"/>
    </row>
    <row r="587" spans="1:26" ht="13.5" customHeight="1">
      <c r="A587" s="544"/>
      <c r="B587" s="544"/>
      <c r="C587" s="544"/>
      <c r="D587" s="544"/>
      <c r="E587" s="552"/>
      <c r="F587" s="544"/>
      <c r="G587" s="544"/>
      <c r="H587" s="544"/>
      <c r="I587" s="544"/>
      <c r="J587" s="544"/>
      <c r="K587" s="544"/>
      <c r="L587" s="544"/>
      <c r="M587" s="544"/>
      <c r="N587" s="544"/>
      <c r="O587" s="544"/>
      <c r="P587" s="544"/>
      <c r="Q587" s="544"/>
      <c r="R587" s="544"/>
      <c r="S587" s="544"/>
      <c r="T587" s="544"/>
      <c r="U587" s="544"/>
      <c r="V587" s="544"/>
      <c r="W587" s="544"/>
      <c r="X587" s="544"/>
      <c r="Y587" s="544"/>
      <c r="Z587" s="544"/>
    </row>
    <row r="588" spans="1:26" ht="13.5" customHeight="1">
      <c r="A588" s="544"/>
      <c r="B588" s="544"/>
      <c r="C588" s="544"/>
      <c r="D588" s="544"/>
      <c r="E588" s="552"/>
      <c r="F588" s="544"/>
      <c r="G588" s="544"/>
      <c r="H588" s="544"/>
      <c r="I588" s="544"/>
      <c r="J588" s="544"/>
      <c r="K588" s="544"/>
      <c r="L588" s="544"/>
      <c r="M588" s="544"/>
      <c r="N588" s="544"/>
      <c r="O588" s="544"/>
      <c r="P588" s="544"/>
      <c r="Q588" s="544"/>
      <c r="R588" s="544"/>
      <c r="S588" s="544"/>
      <c r="T588" s="544"/>
      <c r="U588" s="544"/>
      <c r="V588" s="544"/>
      <c r="W588" s="544"/>
      <c r="X588" s="544"/>
      <c r="Y588" s="544"/>
      <c r="Z588" s="544"/>
    </row>
    <row r="589" spans="1:26" ht="13.5" customHeight="1">
      <c r="A589" s="544"/>
      <c r="B589" s="544"/>
      <c r="C589" s="544"/>
      <c r="D589" s="544"/>
      <c r="E589" s="552"/>
      <c r="F589" s="544"/>
      <c r="G589" s="544"/>
      <c r="H589" s="544"/>
      <c r="I589" s="544"/>
      <c r="J589" s="544"/>
      <c r="K589" s="544"/>
      <c r="L589" s="544"/>
      <c r="M589" s="544"/>
      <c r="N589" s="544"/>
      <c r="O589" s="544"/>
      <c r="P589" s="544"/>
      <c r="Q589" s="544"/>
      <c r="R589" s="544"/>
      <c r="S589" s="544"/>
      <c r="T589" s="544"/>
      <c r="U589" s="544"/>
      <c r="V589" s="544"/>
      <c r="W589" s="544"/>
      <c r="X589" s="544"/>
      <c r="Y589" s="544"/>
      <c r="Z589" s="544"/>
    </row>
    <row r="590" spans="1:26" ht="13.5" customHeight="1">
      <c r="A590" s="544"/>
      <c r="B590" s="544"/>
      <c r="C590" s="544"/>
      <c r="D590" s="544"/>
      <c r="E590" s="552"/>
      <c r="F590" s="544"/>
      <c r="G590" s="544"/>
      <c r="H590" s="544"/>
      <c r="I590" s="544"/>
      <c r="J590" s="544"/>
      <c r="K590" s="544"/>
      <c r="L590" s="544"/>
      <c r="M590" s="544"/>
      <c r="N590" s="544"/>
      <c r="O590" s="544"/>
      <c r="P590" s="544"/>
      <c r="Q590" s="544"/>
      <c r="R590" s="544"/>
      <c r="S590" s="544"/>
      <c r="T590" s="544"/>
      <c r="U590" s="544"/>
      <c r="V590" s="544"/>
      <c r="W590" s="544"/>
      <c r="X590" s="544"/>
      <c r="Y590" s="544"/>
      <c r="Z590" s="544"/>
    </row>
    <row r="591" spans="1:26" ht="13.5" customHeight="1">
      <c r="A591" s="544"/>
      <c r="B591" s="544"/>
      <c r="C591" s="544"/>
      <c r="D591" s="544"/>
      <c r="E591" s="552"/>
      <c r="F591" s="544"/>
      <c r="G591" s="544"/>
      <c r="H591" s="544"/>
      <c r="I591" s="544"/>
      <c r="J591" s="544"/>
      <c r="K591" s="544"/>
      <c r="L591" s="544"/>
      <c r="M591" s="544"/>
      <c r="N591" s="544"/>
      <c r="O591" s="544"/>
      <c r="P591" s="544"/>
      <c r="Q591" s="544"/>
      <c r="R591" s="544"/>
      <c r="S591" s="544"/>
      <c r="T591" s="544"/>
      <c r="U591" s="544"/>
      <c r="V591" s="544"/>
      <c r="W591" s="544"/>
      <c r="X591" s="544"/>
      <c r="Y591" s="544"/>
      <c r="Z591" s="544"/>
    </row>
    <row r="592" spans="1:26" ht="13.5" customHeight="1">
      <c r="A592" s="544"/>
      <c r="B592" s="544"/>
      <c r="C592" s="544"/>
      <c r="D592" s="544"/>
      <c r="E592" s="552"/>
      <c r="F592" s="544"/>
      <c r="G592" s="544"/>
      <c r="H592" s="544"/>
      <c r="I592" s="544"/>
      <c r="J592" s="544"/>
      <c r="K592" s="544"/>
      <c r="L592" s="544"/>
      <c r="M592" s="544"/>
      <c r="N592" s="544"/>
      <c r="O592" s="544"/>
      <c r="P592" s="544"/>
      <c r="Q592" s="544"/>
      <c r="R592" s="544"/>
      <c r="S592" s="544"/>
      <c r="T592" s="544"/>
      <c r="U592" s="544"/>
      <c r="V592" s="544"/>
      <c r="W592" s="544"/>
      <c r="X592" s="544"/>
      <c r="Y592" s="544"/>
      <c r="Z592" s="544"/>
    </row>
    <row r="593" spans="1:26" ht="13.5" customHeight="1">
      <c r="A593" s="544"/>
      <c r="B593" s="544"/>
      <c r="C593" s="544"/>
      <c r="D593" s="544"/>
      <c r="E593" s="552"/>
      <c r="F593" s="544"/>
      <c r="G593" s="544"/>
      <c r="H593" s="544"/>
      <c r="I593" s="544"/>
      <c r="J593" s="544"/>
      <c r="K593" s="544"/>
      <c r="L593" s="544"/>
      <c r="M593" s="544"/>
      <c r="N593" s="544"/>
      <c r="O593" s="544"/>
      <c r="P593" s="544"/>
      <c r="Q593" s="544"/>
      <c r="R593" s="544"/>
      <c r="S593" s="544"/>
      <c r="T593" s="544"/>
      <c r="U593" s="544"/>
      <c r="V593" s="544"/>
      <c r="W593" s="544"/>
      <c r="X593" s="544"/>
      <c r="Y593" s="544"/>
      <c r="Z593" s="544"/>
    </row>
    <row r="594" spans="1:26" ht="13.5" customHeight="1">
      <c r="A594" s="544"/>
      <c r="B594" s="544"/>
      <c r="C594" s="544"/>
      <c r="D594" s="544"/>
      <c r="E594" s="552"/>
      <c r="F594" s="544"/>
      <c r="G594" s="544"/>
      <c r="H594" s="544"/>
      <c r="I594" s="544"/>
      <c r="J594" s="544"/>
      <c r="K594" s="544"/>
      <c r="L594" s="544"/>
      <c r="M594" s="544"/>
      <c r="N594" s="544"/>
      <c r="O594" s="544"/>
      <c r="P594" s="544"/>
      <c r="Q594" s="544"/>
      <c r="R594" s="544"/>
      <c r="S594" s="544"/>
      <c r="T594" s="544"/>
      <c r="U594" s="544"/>
      <c r="V594" s="544"/>
      <c r="W594" s="544"/>
      <c r="X594" s="544"/>
      <c r="Y594" s="544"/>
      <c r="Z594" s="544"/>
    </row>
    <row r="595" spans="1:26" ht="13.5" customHeight="1">
      <c r="A595" s="544"/>
      <c r="B595" s="544"/>
      <c r="C595" s="544"/>
      <c r="D595" s="544"/>
      <c r="E595" s="552"/>
      <c r="F595" s="544"/>
      <c r="G595" s="544"/>
      <c r="H595" s="544"/>
      <c r="I595" s="544"/>
      <c r="J595" s="544"/>
      <c r="K595" s="544"/>
      <c r="L595" s="544"/>
      <c r="M595" s="544"/>
      <c r="N595" s="544"/>
      <c r="O595" s="544"/>
      <c r="P595" s="544"/>
      <c r="Q595" s="544"/>
      <c r="R595" s="544"/>
      <c r="S595" s="544"/>
      <c r="T595" s="544"/>
      <c r="U595" s="544"/>
      <c r="V595" s="544"/>
      <c r="W595" s="544"/>
      <c r="X595" s="544"/>
      <c r="Y595" s="544"/>
      <c r="Z595" s="544"/>
    </row>
    <row r="596" spans="1:26" ht="13.5" customHeight="1">
      <c r="A596" s="544"/>
      <c r="B596" s="544"/>
      <c r="C596" s="544"/>
      <c r="D596" s="544"/>
      <c r="E596" s="552"/>
      <c r="F596" s="544"/>
      <c r="G596" s="544"/>
      <c r="H596" s="544"/>
      <c r="I596" s="544"/>
      <c r="J596" s="544"/>
      <c r="K596" s="544"/>
      <c r="L596" s="544"/>
      <c r="M596" s="544"/>
      <c r="N596" s="544"/>
      <c r="O596" s="544"/>
      <c r="P596" s="544"/>
      <c r="Q596" s="544"/>
      <c r="R596" s="544"/>
      <c r="S596" s="544"/>
      <c r="T596" s="544"/>
      <c r="U596" s="544"/>
      <c r="V596" s="544"/>
      <c r="W596" s="544"/>
      <c r="X596" s="544"/>
      <c r="Y596" s="544"/>
      <c r="Z596" s="544"/>
    </row>
    <row r="597" spans="1:26" ht="13.5" customHeight="1">
      <c r="A597" s="544"/>
      <c r="B597" s="544"/>
      <c r="C597" s="544"/>
      <c r="D597" s="544"/>
      <c r="E597" s="552"/>
      <c r="F597" s="544"/>
      <c r="G597" s="544"/>
      <c r="H597" s="544"/>
      <c r="I597" s="544"/>
      <c r="J597" s="544"/>
      <c r="K597" s="544"/>
      <c r="L597" s="544"/>
      <c r="M597" s="544"/>
      <c r="N597" s="544"/>
      <c r="O597" s="544"/>
      <c r="P597" s="544"/>
      <c r="Q597" s="544"/>
      <c r="R597" s="544"/>
      <c r="S597" s="544"/>
      <c r="T597" s="544"/>
      <c r="U597" s="544"/>
      <c r="V597" s="544"/>
      <c r="W597" s="544"/>
      <c r="X597" s="544"/>
      <c r="Y597" s="544"/>
      <c r="Z597" s="544"/>
    </row>
    <row r="598" spans="1:26" ht="13.5" customHeight="1">
      <c r="A598" s="544"/>
      <c r="B598" s="544"/>
      <c r="C598" s="544"/>
      <c r="D598" s="544"/>
      <c r="E598" s="552"/>
      <c r="F598" s="544"/>
      <c r="G598" s="544"/>
      <c r="H598" s="544"/>
      <c r="I598" s="544"/>
      <c r="J598" s="544"/>
      <c r="K598" s="544"/>
      <c r="L598" s="544"/>
      <c r="M598" s="544"/>
      <c r="N598" s="544"/>
      <c r="O598" s="544"/>
      <c r="P598" s="544"/>
      <c r="Q598" s="544"/>
      <c r="R598" s="544"/>
      <c r="S598" s="544"/>
      <c r="T598" s="544"/>
      <c r="U598" s="544"/>
      <c r="V598" s="544"/>
      <c r="W598" s="544"/>
      <c r="X598" s="544"/>
      <c r="Y598" s="544"/>
      <c r="Z598" s="544"/>
    </row>
    <row r="599" spans="1:26" ht="13.5" customHeight="1">
      <c r="A599" s="544"/>
      <c r="B599" s="544"/>
      <c r="C599" s="544"/>
      <c r="D599" s="544"/>
      <c r="E599" s="552"/>
      <c r="F599" s="544"/>
      <c r="G599" s="544"/>
      <c r="H599" s="544"/>
      <c r="I599" s="544"/>
      <c r="J599" s="544"/>
      <c r="K599" s="544"/>
      <c r="L599" s="544"/>
      <c r="M599" s="544"/>
      <c r="N599" s="544"/>
      <c r="O599" s="544"/>
      <c r="P599" s="544"/>
      <c r="Q599" s="544"/>
      <c r="R599" s="544"/>
      <c r="S599" s="544"/>
      <c r="T599" s="544"/>
      <c r="U599" s="544"/>
      <c r="V599" s="544"/>
      <c r="W599" s="544"/>
      <c r="X599" s="544"/>
      <c r="Y599" s="544"/>
      <c r="Z599" s="544"/>
    </row>
    <row r="600" spans="1:26" ht="13.5" customHeight="1">
      <c r="A600" s="544"/>
      <c r="B600" s="544"/>
      <c r="C600" s="544"/>
      <c r="D600" s="544"/>
      <c r="E600" s="552"/>
      <c r="F600" s="544"/>
      <c r="G600" s="544"/>
      <c r="H600" s="544"/>
      <c r="I600" s="544"/>
      <c r="J600" s="544"/>
      <c r="K600" s="544"/>
      <c r="L600" s="544"/>
      <c r="M600" s="544"/>
      <c r="N600" s="544"/>
      <c r="O600" s="544"/>
      <c r="P600" s="544"/>
      <c r="Q600" s="544"/>
      <c r="R600" s="544"/>
      <c r="S600" s="544"/>
      <c r="T600" s="544"/>
      <c r="U600" s="544"/>
      <c r="V600" s="544"/>
      <c r="W600" s="544"/>
      <c r="X600" s="544"/>
      <c r="Y600" s="544"/>
      <c r="Z600" s="544"/>
    </row>
    <row r="601" spans="1:26" ht="13.5" customHeight="1">
      <c r="A601" s="544"/>
      <c r="B601" s="544"/>
      <c r="C601" s="544"/>
      <c r="D601" s="544"/>
      <c r="E601" s="552"/>
      <c r="F601" s="544"/>
      <c r="G601" s="544"/>
      <c r="H601" s="544"/>
      <c r="I601" s="544"/>
      <c r="J601" s="544"/>
      <c r="K601" s="544"/>
      <c r="L601" s="544"/>
      <c r="M601" s="544"/>
      <c r="N601" s="544"/>
      <c r="O601" s="544"/>
      <c r="P601" s="544"/>
      <c r="Q601" s="544"/>
      <c r="R601" s="544"/>
      <c r="S601" s="544"/>
      <c r="T601" s="544"/>
      <c r="U601" s="544"/>
      <c r="V601" s="544"/>
      <c r="W601" s="544"/>
      <c r="X601" s="544"/>
      <c r="Y601" s="544"/>
      <c r="Z601" s="544"/>
    </row>
    <row r="602" spans="1:26" ht="13.5" customHeight="1">
      <c r="A602" s="544"/>
      <c r="B602" s="544"/>
      <c r="C602" s="544"/>
      <c r="D602" s="544"/>
      <c r="E602" s="552"/>
      <c r="F602" s="544"/>
      <c r="G602" s="544"/>
      <c r="H602" s="544"/>
      <c r="I602" s="544"/>
      <c r="J602" s="544"/>
      <c r="K602" s="544"/>
      <c r="L602" s="544"/>
      <c r="M602" s="544"/>
      <c r="N602" s="544"/>
      <c r="O602" s="544"/>
      <c r="P602" s="544"/>
      <c r="Q602" s="544"/>
      <c r="R602" s="544"/>
      <c r="S602" s="544"/>
      <c r="T602" s="544"/>
      <c r="U602" s="544"/>
      <c r="V602" s="544"/>
      <c r="W602" s="544"/>
      <c r="X602" s="544"/>
      <c r="Y602" s="544"/>
      <c r="Z602" s="544"/>
    </row>
    <row r="603" spans="1:26" ht="13.5" customHeight="1">
      <c r="A603" s="544"/>
      <c r="B603" s="544"/>
      <c r="C603" s="544"/>
      <c r="D603" s="544"/>
      <c r="E603" s="552"/>
      <c r="F603" s="544"/>
      <c r="G603" s="544"/>
      <c r="H603" s="544"/>
      <c r="I603" s="544"/>
      <c r="J603" s="544"/>
      <c r="K603" s="544"/>
      <c r="L603" s="544"/>
      <c r="M603" s="544"/>
      <c r="N603" s="544"/>
      <c r="O603" s="544"/>
      <c r="P603" s="544"/>
      <c r="Q603" s="544"/>
      <c r="R603" s="544"/>
      <c r="S603" s="544"/>
      <c r="T603" s="544"/>
      <c r="U603" s="544"/>
      <c r="V603" s="544"/>
      <c r="W603" s="544"/>
      <c r="X603" s="544"/>
      <c r="Y603" s="544"/>
      <c r="Z603" s="544"/>
    </row>
    <row r="604" spans="1:26" ht="13.5" customHeight="1">
      <c r="A604" s="544"/>
      <c r="B604" s="544"/>
      <c r="C604" s="544"/>
      <c r="D604" s="544"/>
      <c r="E604" s="552"/>
      <c r="F604" s="544"/>
      <c r="G604" s="544"/>
      <c r="H604" s="544"/>
      <c r="I604" s="544"/>
      <c r="J604" s="544"/>
      <c r="K604" s="544"/>
      <c r="L604" s="544"/>
      <c r="M604" s="544"/>
      <c r="N604" s="544"/>
      <c r="O604" s="544"/>
      <c r="P604" s="544"/>
      <c r="Q604" s="544"/>
      <c r="R604" s="544"/>
      <c r="S604" s="544"/>
      <c r="T604" s="544"/>
      <c r="U604" s="544"/>
      <c r="V604" s="544"/>
      <c r="W604" s="544"/>
      <c r="X604" s="544"/>
      <c r="Y604" s="544"/>
      <c r="Z604" s="544"/>
    </row>
    <row r="605" spans="1:26" ht="13.5" customHeight="1">
      <c r="A605" s="544"/>
      <c r="B605" s="544"/>
      <c r="C605" s="544"/>
      <c r="D605" s="544"/>
      <c r="E605" s="552"/>
      <c r="F605" s="544"/>
      <c r="G605" s="544"/>
      <c r="H605" s="544"/>
      <c r="I605" s="544"/>
      <c r="J605" s="544"/>
      <c r="K605" s="544"/>
      <c r="L605" s="544"/>
      <c r="M605" s="544"/>
      <c r="N605" s="544"/>
      <c r="O605" s="544"/>
      <c r="P605" s="544"/>
      <c r="Q605" s="544"/>
      <c r="R605" s="544"/>
      <c r="S605" s="544"/>
      <c r="T605" s="544"/>
      <c r="U605" s="544"/>
      <c r="V605" s="544"/>
      <c r="W605" s="544"/>
      <c r="X605" s="544"/>
      <c r="Y605" s="544"/>
      <c r="Z605" s="544"/>
    </row>
    <row r="606" spans="1:26" ht="13.5" customHeight="1">
      <c r="A606" s="544"/>
      <c r="B606" s="544"/>
      <c r="C606" s="544"/>
      <c r="D606" s="544"/>
      <c r="E606" s="552"/>
      <c r="F606" s="544"/>
      <c r="G606" s="544"/>
      <c r="H606" s="544"/>
      <c r="I606" s="544"/>
      <c r="J606" s="544"/>
      <c r="K606" s="544"/>
      <c r="L606" s="544"/>
      <c r="M606" s="544"/>
      <c r="N606" s="544"/>
      <c r="O606" s="544"/>
      <c r="P606" s="544"/>
      <c r="Q606" s="544"/>
      <c r="R606" s="544"/>
      <c r="S606" s="544"/>
      <c r="T606" s="544"/>
      <c r="U606" s="544"/>
      <c r="V606" s="544"/>
      <c r="W606" s="544"/>
      <c r="X606" s="544"/>
      <c r="Y606" s="544"/>
      <c r="Z606" s="544"/>
    </row>
    <row r="607" spans="1:26" ht="13.5" customHeight="1">
      <c r="A607" s="544"/>
      <c r="B607" s="544"/>
      <c r="C607" s="544"/>
      <c r="D607" s="544"/>
      <c r="E607" s="552"/>
      <c r="F607" s="544"/>
      <c r="G607" s="544"/>
      <c r="H607" s="544"/>
      <c r="I607" s="544"/>
      <c r="J607" s="544"/>
      <c r="K607" s="544"/>
      <c r="L607" s="544"/>
      <c r="M607" s="544"/>
      <c r="N607" s="544"/>
      <c r="O607" s="544"/>
      <c r="P607" s="544"/>
      <c r="Q607" s="544"/>
      <c r="R607" s="544"/>
      <c r="S607" s="544"/>
      <c r="T607" s="544"/>
      <c r="U607" s="544"/>
      <c r="V607" s="544"/>
      <c r="W607" s="544"/>
      <c r="X607" s="544"/>
      <c r="Y607" s="544"/>
      <c r="Z607" s="544"/>
    </row>
    <row r="608" spans="1:26" ht="13.5" customHeight="1">
      <c r="A608" s="544"/>
      <c r="B608" s="544"/>
      <c r="C608" s="544"/>
      <c r="D608" s="544"/>
      <c r="E608" s="552"/>
      <c r="F608" s="544"/>
      <c r="G608" s="544"/>
      <c r="H608" s="544"/>
      <c r="I608" s="544"/>
      <c r="J608" s="544"/>
      <c r="K608" s="544"/>
      <c r="L608" s="544"/>
      <c r="M608" s="544"/>
      <c r="N608" s="544"/>
      <c r="O608" s="544"/>
      <c r="P608" s="544"/>
      <c r="Q608" s="544"/>
      <c r="R608" s="544"/>
      <c r="S608" s="544"/>
      <c r="T608" s="544"/>
      <c r="U608" s="544"/>
      <c r="V608" s="544"/>
      <c r="W608" s="544"/>
      <c r="X608" s="544"/>
      <c r="Y608" s="544"/>
      <c r="Z608" s="544"/>
    </row>
    <row r="609" spans="1:26" ht="13.5" customHeight="1">
      <c r="A609" s="544"/>
      <c r="B609" s="544"/>
      <c r="C609" s="544"/>
      <c r="D609" s="544"/>
      <c r="E609" s="552"/>
      <c r="F609" s="544"/>
      <c r="G609" s="544"/>
      <c r="H609" s="544"/>
      <c r="I609" s="544"/>
      <c r="J609" s="544"/>
      <c r="K609" s="544"/>
      <c r="L609" s="544"/>
      <c r="M609" s="544"/>
      <c r="N609" s="544"/>
      <c r="O609" s="544"/>
      <c r="P609" s="544"/>
      <c r="Q609" s="544"/>
      <c r="R609" s="544"/>
      <c r="S609" s="544"/>
      <c r="T609" s="544"/>
      <c r="U609" s="544"/>
      <c r="V609" s="544"/>
      <c r="W609" s="544"/>
      <c r="X609" s="544"/>
      <c r="Y609" s="544"/>
      <c r="Z609" s="544"/>
    </row>
    <row r="610" spans="1:26" ht="13.5" customHeight="1">
      <c r="A610" s="544"/>
      <c r="B610" s="544"/>
      <c r="C610" s="544"/>
      <c r="D610" s="544"/>
      <c r="E610" s="552"/>
      <c r="F610" s="544"/>
      <c r="G610" s="544"/>
      <c r="H610" s="544"/>
      <c r="I610" s="544"/>
      <c r="J610" s="544"/>
      <c r="K610" s="544"/>
      <c r="L610" s="544"/>
      <c r="M610" s="544"/>
      <c r="N610" s="544"/>
      <c r="O610" s="544"/>
      <c r="P610" s="544"/>
      <c r="Q610" s="544"/>
      <c r="R610" s="544"/>
      <c r="S610" s="544"/>
      <c r="T610" s="544"/>
      <c r="U610" s="544"/>
      <c r="V610" s="544"/>
      <c r="W610" s="544"/>
      <c r="X610" s="544"/>
      <c r="Y610" s="544"/>
      <c r="Z610" s="544"/>
    </row>
    <row r="611" spans="1:26" ht="13.5" customHeight="1">
      <c r="A611" s="544"/>
      <c r="B611" s="544"/>
      <c r="C611" s="544"/>
      <c r="D611" s="544"/>
      <c r="E611" s="552"/>
      <c r="F611" s="544"/>
      <c r="G611" s="544"/>
      <c r="H611" s="544"/>
      <c r="I611" s="544"/>
      <c r="J611" s="544"/>
      <c r="K611" s="544"/>
      <c r="L611" s="544"/>
      <c r="M611" s="544"/>
      <c r="N611" s="544"/>
      <c r="O611" s="544"/>
      <c r="P611" s="544"/>
      <c r="Q611" s="544"/>
      <c r="R611" s="544"/>
      <c r="S611" s="544"/>
      <c r="T611" s="544"/>
      <c r="U611" s="544"/>
      <c r="V611" s="544"/>
      <c r="W611" s="544"/>
      <c r="X611" s="544"/>
      <c r="Y611" s="544"/>
      <c r="Z611" s="544"/>
    </row>
    <row r="612" spans="1:26" ht="13.5" customHeight="1">
      <c r="A612" s="544"/>
      <c r="B612" s="544"/>
      <c r="C612" s="544"/>
      <c r="D612" s="544"/>
      <c r="E612" s="552"/>
      <c r="F612" s="544"/>
      <c r="G612" s="544"/>
      <c r="H612" s="544"/>
      <c r="I612" s="544"/>
      <c r="J612" s="544"/>
      <c r="K612" s="544"/>
      <c r="L612" s="544"/>
      <c r="M612" s="544"/>
      <c r="N612" s="544"/>
      <c r="O612" s="544"/>
      <c r="P612" s="544"/>
      <c r="Q612" s="544"/>
      <c r="R612" s="544"/>
      <c r="S612" s="544"/>
      <c r="T612" s="544"/>
      <c r="U612" s="544"/>
      <c r="V612" s="544"/>
      <c r="W612" s="544"/>
      <c r="X612" s="544"/>
      <c r="Y612" s="544"/>
      <c r="Z612" s="544"/>
    </row>
    <row r="613" spans="1:26" ht="13.5" customHeight="1">
      <c r="A613" s="544"/>
      <c r="B613" s="544"/>
      <c r="C613" s="544"/>
      <c r="D613" s="544"/>
      <c r="E613" s="552"/>
      <c r="F613" s="544"/>
      <c r="G613" s="544"/>
      <c r="H613" s="544"/>
      <c r="I613" s="544"/>
      <c r="J613" s="544"/>
      <c r="K613" s="544"/>
      <c r="L613" s="544"/>
      <c r="M613" s="544"/>
      <c r="N613" s="544"/>
      <c r="O613" s="544"/>
      <c r="P613" s="544"/>
      <c r="Q613" s="544"/>
      <c r="R613" s="544"/>
      <c r="S613" s="544"/>
      <c r="T613" s="544"/>
      <c r="U613" s="544"/>
      <c r="V613" s="544"/>
      <c r="W613" s="544"/>
      <c r="X613" s="544"/>
      <c r="Y613" s="544"/>
      <c r="Z613" s="544"/>
    </row>
    <row r="614" spans="1:26" ht="13.5" customHeight="1">
      <c r="A614" s="544"/>
      <c r="B614" s="544"/>
      <c r="C614" s="544"/>
      <c r="D614" s="544"/>
      <c r="E614" s="552"/>
      <c r="F614" s="544"/>
      <c r="G614" s="544"/>
      <c r="H614" s="544"/>
      <c r="I614" s="544"/>
      <c r="J614" s="544"/>
      <c r="K614" s="544"/>
      <c r="L614" s="544"/>
      <c r="M614" s="544"/>
      <c r="N614" s="544"/>
      <c r="O614" s="544"/>
      <c r="P614" s="544"/>
      <c r="Q614" s="544"/>
      <c r="R614" s="544"/>
      <c r="S614" s="544"/>
      <c r="T614" s="544"/>
      <c r="U614" s="544"/>
      <c r="V614" s="544"/>
      <c r="W614" s="544"/>
      <c r="X614" s="544"/>
      <c r="Y614" s="544"/>
      <c r="Z614" s="544"/>
    </row>
    <row r="615" spans="1:26" ht="13.5" customHeight="1">
      <c r="A615" s="544"/>
      <c r="B615" s="544"/>
      <c r="C615" s="544"/>
      <c r="D615" s="544"/>
      <c r="E615" s="552"/>
      <c r="F615" s="544"/>
      <c r="G615" s="544"/>
      <c r="H615" s="544"/>
      <c r="I615" s="544"/>
      <c r="J615" s="544"/>
      <c r="K615" s="544"/>
      <c r="L615" s="544"/>
      <c r="M615" s="544"/>
      <c r="N615" s="544"/>
      <c r="O615" s="544"/>
      <c r="P615" s="544"/>
      <c r="Q615" s="544"/>
      <c r="R615" s="544"/>
      <c r="S615" s="544"/>
      <c r="T615" s="544"/>
      <c r="U615" s="544"/>
      <c r="V615" s="544"/>
      <c r="W615" s="544"/>
      <c r="X615" s="544"/>
      <c r="Y615" s="544"/>
      <c r="Z615" s="544"/>
    </row>
    <row r="616" spans="1:26" ht="13.5" customHeight="1">
      <c r="A616" s="544"/>
      <c r="B616" s="544"/>
      <c r="C616" s="544"/>
      <c r="D616" s="544"/>
      <c r="E616" s="552"/>
      <c r="F616" s="544"/>
      <c r="G616" s="544"/>
      <c r="H616" s="544"/>
      <c r="I616" s="544"/>
      <c r="J616" s="544"/>
      <c r="K616" s="544"/>
      <c r="L616" s="544"/>
      <c r="M616" s="544"/>
      <c r="N616" s="544"/>
      <c r="O616" s="544"/>
      <c r="P616" s="544"/>
      <c r="Q616" s="544"/>
      <c r="R616" s="544"/>
      <c r="S616" s="544"/>
      <c r="T616" s="544"/>
      <c r="U616" s="544"/>
      <c r="V616" s="544"/>
      <c r="W616" s="544"/>
      <c r="X616" s="544"/>
      <c r="Y616" s="544"/>
      <c r="Z616" s="544"/>
    </row>
    <row r="617" spans="1:26" ht="13.5" customHeight="1">
      <c r="A617" s="544"/>
      <c r="B617" s="544"/>
      <c r="C617" s="544"/>
      <c r="D617" s="544"/>
      <c r="E617" s="552"/>
      <c r="F617" s="544"/>
      <c r="G617" s="544"/>
      <c r="H617" s="544"/>
      <c r="I617" s="544"/>
      <c r="J617" s="544"/>
      <c r="K617" s="544"/>
      <c r="L617" s="544"/>
      <c r="M617" s="544"/>
      <c r="N617" s="544"/>
      <c r="O617" s="544"/>
      <c r="P617" s="544"/>
      <c r="Q617" s="544"/>
      <c r="R617" s="544"/>
      <c r="S617" s="544"/>
      <c r="T617" s="544"/>
      <c r="U617" s="544"/>
      <c r="V617" s="544"/>
      <c r="W617" s="544"/>
      <c r="X617" s="544"/>
      <c r="Y617" s="544"/>
      <c r="Z617" s="544"/>
    </row>
    <row r="618" spans="1:26" ht="13.5" customHeight="1">
      <c r="A618" s="544"/>
      <c r="B618" s="544"/>
      <c r="C618" s="544"/>
      <c r="D618" s="544"/>
      <c r="E618" s="552"/>
      <c r="F618" s="544"/>
      <c r="G618" s="544"/>
      <c r="H618" s="544"/>
      <c r="I618" s="544"/>
      <c r="J618" s="544"/>
      <c r="K618" s="544"/>
      <c r="L618" s="544"/>
      <c r="M618" s="544"/>
      <c r="N618" s="544"/>
      <c r="O618" s="544"/>
      <c r="P618" s="544"/>
      <c r="Q618" s="544"/>
      <c r="R618" s="544"/>
      <c r="S618" s="544"/>
      <c r="T618" s="544"/>
      <c r="U618" s="544"/>
      <c r="V618" s="544"/>
      <c r="W618" s="544"/>
      <c r="X618" s="544"/>
      <c r="Y618" s="544"/>
      <c r="Z618" s="544"/>
    </row>
    <row r="619" spans="1:26" ht="13.5" customHeight="1">
      <c r="A619" s="544"/>
      <c r="B619" s="544"/>
      <c r="C619" s="544"/>
      <c r="D619" s="544"/>
      <c r="E619" s="552"/>
      <c r="F619" s="544"/>
      <c r="G619" s="544"/>
      <c r="H619" s="544"/>
      <c r="I619" s="544"/>
      <c r="J619" s="544"/>
      <c r="K619" s="544"/>
      <c r="L619" s="544"/>
      <c r="M619" s="544"/>
      <c r="N619" s="544"/>
      <c r="O619" s="544"/>
      <c r="P619" s="544"/>
      <c r="Q619" s="544"/>
      <c r="R619" s="544"/>
      <c r="S619" s="544"/>
      <c r="T619" s="544"/>
      <c r="U619" s="544"/>
      <c r="V619" s="544"/>
      <c r="W619" s="544"/>
      <c r="X619" s="544"/>
      <c r="Y619" s="544"/>
      <c r="Z619" s="544"/>
    </row>
    <row r="620" spans="1:26" ht="13.5" customHeight="1">
      <c r="A620" s="544"/>
      <c r="B620" s="544"/>
      <c r="C620" s="544"/>
      <c r="D620" s="544"/>
      <c r="E620" s="552"/>
      <c r="F620" s="544"/>
      <c r="G620" s="544"/>
      <c r="H620" s="544"/>
      <c r="I620" s="544"/>
      <c r="J620" s="544"/>
      <c r="K620" s="544"/>
      <c r="L620" s="544"/>
      <c r="M620" s="544"/>
      <c r="N620" s="544"/>
      <c r="O620" s="544"/>
      <c r="P620" s="544"/>
      <c r="Q620" s="544"/>
      <c r="R620" s="544"/>
      <c r="S620" s="544"/>
      <c r="T620" s="544"/>
      <c r="U620" s="544"/>
      <c r="V620" s="544"/>
      <c r="W620" s="544"/>
      <c r="X620" s="544"/>
      <c r="Y620" s="544"/>
      <c r="Z620" s="544"/>
    </row>
    <row r="621" spans="1:26" ht="13.5" customHeight="1">
      <c r="A621" s="544"/>
      <c r="B621" s="544"/>
      <c r="C621" s="544"/>
      <c r="D621" s="544"/>
      <c r="E621" s="552"/>
      <c r="F621" s="544"/>
      <c r="G621" s="544"/>
      <c r="H621" s="544"/>
      <c r="I621" s="544"/>
      <c r="J621" s="544"/>
      <c r="K621" s="544"/>
      <c r="L621" s="544"/>
      <c r="M621" s="544"/>
      <c r="N621" s="544"/>
      <c r="O621" s="544"/>
      <c r="P621" s="544"/>
      <c r="Q621" s="544"/>
      <c r="R621" s="544"/>
      <c r="S621" s="544"/>
      <c r="T621" s="544"/>
      <c r="U621" s="544"/>
      <c r="V621" s="544"/>
      <c r="W621" s="544"/>
      <c r="X621" s="544"/>
      <c r="Y621" s="544"/>
      <c r="Z621" s="544"/>
    </row>
    <row r="622" spans="1:26" ht="13.5" customHeight="1">
      <c r="A622" s="544"/>
      <c r="B622" s="544"/>
      <c r="C622" s="544"/>
      <c r="D622" s="544"/>
      <c r="E622" s="552"/>
      <c r="F622" s="544"/>
      <c r="G622" s="544"/>
      <c r="H622" s="544"/>
      <c r="I622" s="544"/>
      <c r="J622" s="544"/>
      <c r="K622" s="544"/>
      <c r="L622" s="544"/>
      <c r="M622" s="544"/>
      <c r="N622" s="544"/>
      <c r="O622" s="544"/>
      <c r="P622" s="544"/>
      <c r="Q622" s="544"/>
      <c r="R622" s="544"/>
      <c r="S622" s="544"/>
      <c r="T622" s="544"/>
      <c r="U622" s="544"/>
      <c r="V622" s="544"/>
      <c r="W622" s="544"/>
      <c r="X622" s="544"/>
      <c r="Y622" s="544"/>
      <c r="Z622" s="544"/>
    </row>
    <row r="623" spans="1:26" ht="13.5" customHeight="1">
      <c r="A623" s="544"/>
      <c r="B623" s="544"/>
      <c r="C623" s="544"/>
      <c r="D623" s="544"/>
      <c r="E623" s="552"/>
      <c r="F623" s="544"/>
      <c r="G623" s="544"/>
      <c r="H623" s="544"/>
      <c r="I623" s="544"/>
      <c r="J623" s="544"/>
      <c r="K623" s="544"/>
      <c r="L623" s="544"/>
      <c r="M623" s="544"/>
      <c r="N623" s="544"/>
      <c r="O623" s="544"/>
      <c r="P623" s="544"/>
      <c r="Q623" s="544"/>
      <c r="R623" s="544"/>
      <c r="S623" s="544"/>
      <c r="T623" s="544"/>
      <c r="U623" s="544"/>
      <c r="V623" s="544"/>
      <c r="W623" s="544"/>
      <c r="X623" s="544"/>
      <c r="Y623" s="544"/>
      <c r="Z623" s="544"/>
    </row>
    <row r="624" spans="1:26" ht="13.5" customHeight="1">
      <c r="A624" s="544"/>
      <c r="B624" s="544"/>
      <c r="C624" s="544"/>
      <c r="D624" s="544"/>
      <c r="E624" s="552"/>
      <c r="F624" s="544"/>
      <c r="G624" s="544"/>
      <c r="H624" s="544"/>
      <c r="I624" s="544"/>
      <c r="J624" s="544"/>
      <c r="K624" s="544"/>
      <c r="L624" s="544"/>
      <c r="M624" s="544"/>
      <c r="N624" s="544"/>
      <c r="O624" s="544"/>
      <c r="P624" s="544"/>
      <c r="Q624" s="544"/>
      <c r="R624" s="544"/>
      <c r="S624" s="544"/>
      <c r="T624" s="544"/>
      <c r="U624" s="544"/>
      <c r="V624" s="544"/>
      <c r="W624" s="544"/>
      <c r="X624" s="544"/>
      <c r="Y624" s="544"/>
      <c r="Z624" s="544"/>
    </row>
    <row r="625" spans="1:26" ht="13.5" customHeight="1">
      <c r="A625" s="544"/>
      <c r="B625" s="544"/>
      <c r="C625" s="544"/>
      <c r="D625" s="544"/>
      <c r="E625" s="552"/>
      <c r="F625" s="544"/>
      <c r="G625" s="544"/>
      <c r="H625" s="544"/>
      <c r="I625" s="544"/>
      <c r="J625" s="544"/>
      <c r="K625" s="544"/>
      <c r="L625" s="544"/>
      <c r="M625" s="544"/>
      <c r="N625" s="544"/>
      <c r="O625" s="544"/>
      <c r="P625" s="544"/>
      <c r="Q625" s="544"/>
      <c r="R625" s="544"/>
      <c r="S625" s="544"/>
      <c r="T625" s="544"/>
      <c r="U625" s="544"/>
      <c r="V625" s="544"/>
      <c r="W625" s="544"/>
      <c r="X625" s="544"/>
      <c r="Y625" s="544"/>
      <c r="Z625" s="544"/>
    </row>
    <row r="626" spans="1:26" ht="13.5" customHeight="1">
      <c r="A626" s="544"/>
      <c r="B626" s="544"/>
      <c r="C626" s="544"/>
      <c r="D626" s="544"/>
      <c r="E626" s="552"/>
      <c r="F626" s="544"/>
      <c r="G626" s="544"/>
      <c r="H626" s="544"/>
      <c r="I626" s="544"/>
      <c r="J626" s="544"/>
      <c r="K626" s="544"/>
      <c r="L626" s="544"/>
      <c r="M626" s="544"/>
      <c r="N626" s="544"/>
      <c r="O626" s="544"/>
      <c r="P626" s="544"/>
      <c r="Q626" s="544"/>
      <c r="R626" s="544"/>
      <c r="S626" s="544"/>
      <c r="T626" s="544"/>
      <c r="U626" s="544"/>
      <c r="V626" s="544"/>
      <c r="W626" s="544"/>
      <c r="X626" s="544"/>
      <c r="Y626" s="544"/>
      <c r="Z626" s="544"/>
    </row>
    <row r="627" spans="1:26" ht="13.5" customHeight="1">
      <c r="A627" s="544"/>
      <c r="B627" s="544"/>
      <c r="C627" s="544"/>
      <c r="D627" s="544"/>
      <c r="E627" s="552"/>
      <c r="F627" s="544"/>
      <c r="G627" s="544"/>
      <c r="H627" s="544"/>
      <c r="I627" s="544"/>
      <c r="J627" s="544"/>
      <c r="K627" s="544"/>
      <c r="L627" s="544"/>
      <c r="M627" s="544"/>
      <c r="N627" s="544"/>
      <c r="O627" s="544"/>
      <c r="P627" s="544"/>
      <c r="Q627" s="544"/>
      <c r="R627" s="544"/>
      <c r="S627" s="544"/>
      <c r="T627" s="544"/>
      <c r="U627" s="544"/>
      <c r="V627" s="544"/>
      <c r="W627" s="544"/>
      <c r="X627" s="544"/>
      <c r="Y627" s="544"/>
      <c r="Z627" s="544"/>
    </row>
    <row r="628" spans="1:26" ht="13.5" customHeight="1">
      <c r="A628" s="544"/>
      <c r="B628" s="544"/>
      <c r="C628" s="544"/>
      <c r="D628" s="544"/>
      <c r="E628" s="552"/>
      <c r="F628" s="544"/>
      <c r="G628" s="544"/>
      <c r="H628" s="544"/>
      <c r="I628" s="544"/>
      <c r="J628" s="544"/>
      <c r="K628" s="544"/>
      <c r="L628" s="544"/>
      <c r="M628" s="544"/>
      <c r="N628" s="544"/>
      <c r="O628" s="544"/>
      <c r="P628" s="544"/>
      <c r="Q628" s="544"/>
      <c r="R628" s="544"/>
      <c r="S628" s="544"/>
      <c r="T628" s="544"/>
      <c r="U628" s="544"/>
      <c r="V628" s="544"/>
      <c r="W628" s="544"/>
      <c r="X628" s="544"/>
      <c r="Y628" s="544"/>
      <c r="Z628" s="544"/>
    </row>
    <row r="629" spans="1:26" ht="13.5" customHeight="1">
      <c r="A629" s="544"/>
      <c r="B629" s="544"/>
      <c r="C629" s="544"/>
      <c r="D629" s="544"/>
      <c r="E629" s="552"/>
      <c r="F629" s="544"/>
      <c r="G629" s="544"/>
      <c r="H629" s="544"/>
      <c r="I629" s="544"/>
      <c r="J629" s="544"/>
      <c r="K629" s="544"/>
      <c r="L629" s="544"/>
      <c r="M629" s="544"/>
      <c r="N629" s="544"/>
      <c r="O629" s="544"/>
      <c r="P629" s="544"/>
      <c r="Q629" s="544"/>
      <c r="R629" s="544"/>
      <c r="S629" s="544"/>
      <c r="T629" s="544"/>
      <c r="U629" s="544"/>
      <c r="V629" s="544"/>
      <c r="W629" s="544"/>
      <c r="X629" s="544"/>
      <c r="Y629" s="544"/>
      <c r="Z629" s="544"/>
    </row>
    <row r="630" spans="1:26" ht="13.5" customHeight="1">
      <c r="A630" s="544"/>
      <c r="B630" s="544"/>
      <c r="C630" s="544"/>
      <c r="D630" s="544"/>
      <c r="E630" s="552"/>
      <c r="F630" s="544"/>
      <c r="G630" s="544"/>
      <c r="H630" s="544"/>
      <c r="I630" s="544"/>
      <c r="J630" s="544"/>
      <c r="K630" s="544"/>
      <c r="L630" s="544"/>
      <c r="M630" s="544"/>
      <c r="N630" s="544"/>
      <c r="O630" s="544"/>
      <c r="P630" s="544"/>
      <c r="Q630" s="544"/>
      <c r="R630" s="544"/>
      <c r="S630" s="544"/>
      <c r="T630" s="544"/>
      <c r="U630" s="544"/>
      <c r="V630" s="544"/>
      <c r="W630" s="544"/>
      <c r="X630" s="544"/>
      <c r="Y630" s="544"/>
      <c r="Z630" s="544"/>
    </row>
    <row r="631" spans="1:26" ht="13.5" customHeight="1">
      <c r="A631" s="544"/>
      <c r="B631" s="544"/>
      <c r="C631" s="544"/>
      <c r="D631" s="544"/>
      <c r="E631" s="552"/>
      <c r="F631" s="544"/>
      <c r="G631" s="544"/>
      <c r="H631" s="544"/>
      <c r="I631" s="544"/>
      <c r="J631" s="544"/>
      <c r="K631" s="544"/>
      <c r="L631" s="544"/>
      <c r="M631" s="544"/>
      <c r="N631" s="544"/>
      <c r="O631" s="544"/>
      <c r="P631" s="544"/>
      <c r="Q631" s="544"/>
      <c r="R631" s="544"/>
      <c r="S631" s="544"/>
      <c r="T631" s="544"/>
      <c r="U631" s="544"/>
      <c r="V631" s="544"/>
      <c r="W631" s="544"/>
      <c r="X631" s="544"/>
      <c r="Y631" s="544"/>
      <c r="Z631" s="544"/>
    </row>
    <row r="632" spans="1:26" ht="13.5" customHeight="1">
      <c r="A632" s="544"/>
      <c r="B632" s="544"/>
      <c r="C632" s="544"/>
      <c r="D632" s="544"/>
      <c r="E632" s="552"/>
      <c r="F632" s="544"/>
      <c r="G632" s="544"/>
      <c r="H632" s="544"/>
      <c r="I632" s="544"/>
      <c r="J632" s="544"/>
      <c r="K632" s="544"/>
      <c r="L632" s="544"/>
      <c r="M632" s="544"/>
      <c r="N632" s="544"/>
      <c r="O632" s="544"/>
      <c r="P632" s="544"/>
      <c r="Q632" s="544"/>
      <c r="R632" s="544"/>
      <c r="S632" s="544"/>
      <c r="T632" s="544"/>
      <c r="U632" s="544"/>
      <c r="V632" s="544"/>
      <c r="W632" s="544"/>
      <c r="X632" s="544"/>
      <c r="Y632" s="544"/>
      <c r="Z632" s="544"/>
    </row>
    <row r="633" spans="1:26" ht="13.5" customHeight="1">
      <c r="A633" s="544"/>
      <c r="B633" s="544"/>
      <c r="C633" s="544"/>
      <c r="D633" s="544"/>
      <c r="E633" s="552"/>
      <c r="F633" s="544"/>
      <c r="G633" s="544"/>
      <c r="H633" s="544"/>
      <c r="I633" s="544"/>
      <c r="J633" s="544"/>
      <c r="K633" s="544"/>
      <c r="L633" s="544"/>
      <c r="M633" s="544"/>
      <c r="N633" s="544"/>
      <c r="O633" s="544"/>
      <c r="P633" s="544"/>
      <c r="Q633" s="544"/>
      <c r="R633" s="544"/>
      <c r="S633" s="544"/>
      <c r="T633" s="544"/>
      <c r="U633" s="544"/>
      <c r="V633" s="544"/>
      <c r="W633" s="544"/>
      <c r="X633" s="544"/>
      <c r="Y633" s="544"/>
      <c r="Z633" s="544"/>
    </row>
    <row r="634" spans="1:26" ht="13.5" customHeight="1">
      <c r="A634" s="544"/>
      <c r="B634" s="544"/>
      <c r="C634" s="544"/>
      <c r="D634" s="544"/>
      <c r="E634" s="552"/>
      <c r="F634" s="544"/>
      <c r="G634" s="544"/>
      <c r="H634" s="544"/>
      <c r="I634" s="544"/>
      <c r="J634" s="544"/>
      <c r="K634" s="544"/>
      <c r="L634" s="544"/>
      <c r="M634" s="544"/>
      <c r="N634" s="544"/>
      <c r="O634" s="544"/>
      <c r="P634" s="544"/>
      <c r="Q634" s="544"/>
      <c r="R634" s="544"/>
      <c r="S634" s="544"/>
      <c r="T634" s="544"/>
      <c r="U634" s="544"/>
      <c r="V634" s="544"/>
      <c r="W634" s="544"/>
      <c r="X634" s="544"/>
      <c r="Y634" s="544"/>
      <c r="Z634" s="544"/>
    </row>
    <row r="635" spans="1:26" ht="13.5" customHeight="1">
      <c r="A635" s="544"/>
      <c r="B635" s="544"/>
      <c r="C635" s="544"/>
      <c r="D635" s="544"/>
      <c r="E635" s="552"/>
      <c r="F635" s="544"/>
      <c r="G635" s="544"/>
      <c r="H635" s="544"/>
      <c r="I635" s="544"/>
      <c r="J635" s="544"/>
      <c r="K635" s="544"/>
      <c r="L635" s="544"/>
      <c r="M635" s="544"/>
      <c r="N635" s="544"/>
      <c r="O635" s="544"/>
      <c r="P635" s="544"/>
      <c r="Q635" s="544"/>
      <c r="R635" s="544"/>
      <c r="S635" s="544"/>
      <c r="T635" s="544"/>
      <c r="U635" s="544"/>
      <c r="V635" s="544"/>
      <c r="W635" s="544"/>
      <c r="X635" s="544"/>
      <c r="Y635" s="544"/>
      <c r="Z635" s="544"/>
    </row>
    <row r="636" spans="1:26" ht="13.5" customHeight="1">
      <c r="A636" s="544"/>
      <c r="B636" s="544"/>
      <c r="C636" s="544"/>
      <c r="D636" s="544"/>
      <c r="E636" s="552"/>
      <c r="F636" s="544"/>
      <c r="G636" s="544"/>
      <c r="H636" s="544"/>
      <c r="I636" s="544"/>
      <c r="J636" s="544"/>
      <c r="K636" s="544"/>
      <c r="L636" s="544"/>
      <c r="M636" s="544"/>
      <c r="N636" s="544"/>
      <c r="O636" s="544"/>
      <c r="P636" s="544"/>
      <c r="Q636" s="544"/>
      <c r="R636" s="544"/>
      <c r="S636" s="544"/>
      <c r="T636" s="544"/>
      <c r="U636" s="544"/>
      <c r="V636" s="544"/>
      <c r="W636" s="544"/>
      <c r="X636" s="544"/>
      <c r="Y636" s="544"/>
      <c r="Z636" s="544"/>
    </row>
    <row r="637" spans="1:26" ht="13.5" customHeight="1">
      <c r="A637" s="544"/>
      <c r="B637" s="544"/>
      <c r="C637" s="544"/>
      <c r="D637" s="544"/>
      <c r="E637" s="552"/>
      <c r="F637" s="544"/>
      <c r="G637" s="544"/>
      <c r="H637" s="544"/>
      <c r="I637" s="544"/>
      <c r="J637" s="544"/>
      <c r="K637" s="544"/>
      <c r="L637" s="544"/>
      <c r="M637" s="544"/>
      <c r="N637" s="544"/>
      <c r="O637" s="544"/>
      <c r="P637" s="544"/>
      <c r="Q637" s="544"/>
      <c r="R637" s="544"/>
      <c r="S637" s="544"/>
      <c r="T637" s="544"/>
      <c r="U637" s="544"/>
      <c r="V637" s="544"/>
      <c r="W637" s="544"/>
      <c r="X637" s="544"/>
      <c r="Y637" s="544"/>
      <c r="Z637" s="544"/>
    </row>
    <row r="638" spans="1:26" ht="13.5" customHeight="1">
      <c r="A638" s="544"/>
      <c r="B638" s="544"/>
      <c r="C638" s="544"/>
      <c r="D638" s="544"/>
      <c r="E638" s="552"/>
      <c r="F638" s="544"/>
      <c r="G638" s="544"/>
      <c r="H638" s="544"/>
      <c r="I638" s="544"/>
      <c r="J638" s="544"/>
      <c r="K638" s="544"/>
      <c r="L638" s="544"/>
      <c r="M638" s="544"/>
      <c r="N638" s="544"/>
      <c r="O638" s="544"/>
      <c r="P638" s="544"/>
      <c r="Q638" s="544"/>
      <c r="R638" s="544"/>
      <c r="S638" s="544"/>
      <c r="T638" s="544"/>
      <c r="U638" s="544"/>
      <c r="V638" s="544"/>
      <c r="W638" s="544"/>
      <c r="X638" s="544"/>
      <c r="Y638" s="544"/>
      <c r="Z638" s="544"/>
    </row>
    <row r="639" spans="1:26" ht="13.5" customHeight="1">
      <c r="A639" s="544"/>
      <c r="B639" s="544"/>
      <c r="C639" s="544"/>
      <c r="D639" s="544"/>
      <c r="E639" s="552"/>
      <c r="F639" s="544"/>
      <c r="G639" s="544"/>
      <c r="H639" s="544"/>
      <c r="I639" s="544"/>
      <c r="J639" s="544"/>
      <c r="K639" s="544"/>
      <c r="L639" s="544"/>
      <c r="M639" s="544"/>
      <c r="N639" s="544"/>
      <c r="O639" s="544"/>
      <c r="P639" s="544"/>
      <c r="Q639" s="544"/>
      <c r="R639" s="544"/>
      <c r="S639" s="544"/>
      <c r="T639" s="544"/>
      <c r="U639" s="544"/>
      <c r="V639" s="544"/>
      <c r="W639" s="544"/>
      <c r="X639" s="544"/>
      <c r="Y639" s="544"/>
      <c r="Z639" s="544"/>
    </row>
    <row r="640" spans="1:26" ht="13.5" customHeight="1">
      <c r="A640" s="544"/>
      <c r="B640" s="544"/>
      <c r="C640" s="544"/>
      <c r="D640" s="544"/>
      <c r="E640" s="552"/>
      <c r="F640" s="544"/>
      <c r="G640" s="544"/>
      <c r="H640" s="544"/>
      <c r="I640" s="544"/>
      <c r="J640" s="544"/>
      <c r="K640" s="544"/>
      <c r="L640" s="544"/>
      <c r="M640" s="544"/>
      <c r="N640" s="544"/>
      <c r="O640" s="544"/>
      <c r="P640" s="544"/>
      <c r="Q640" s="544"/>
      <c r="R640" s="544"/>
      <c r="S640" s="544"/>
      <c r="T640" s="544"/>
      <c r="U640" s="544"/>
      <c r="V640" s="544"/>
      <c r="W640" s="544"/>
      <c r="X640" s="544"/>
      <c r="Y640" s="544"/>
      <c r="Z640" s="544"/>
    </row>
    <row r="641" spans="1:26" ht="13.5" customHeight="1">
      <c r="A641" s="544"/>
      <c r="B641" s="544"/>
      <c r="C641" s="544"/>
      <c r="D641" s="544"/>
      <c r="E641" s="552"/>
      <c r="F641" s="544"/>
      <c r="G641" s="544"/>
      <c r="H641" s="544"/>
      <c r="I641" s="544"/>
      <c r="J641" s="544"/>
      <c r="K641" s="544"/>
      <c r="L641" s="544"/>
      <c r="M641" s="544"/>
      <c r="N641" s="544"/>
      <c r="O641" s="544"/>
      <c r="P641" s="544"/>
      <c r="Q641" s="544"/>
      <c r="R641" s="544"/>
      <c r="S641" s="544"/>
      <c r="T641" s="544"/>
      <c r="U641" s="544"/>
      <c r="V641" s="544"/>
      <c r="W641" s="544"/>
      <c r="X641" s="544"/>
      <c r="Y641" s="544"/>
      <c r="Z641" s="544"/>
    </row>
    <row r="642" spans="1:26" ht="13.5" customHeight="1">
      <c r="A642" s="544"/>
      <c r="B642" s="544"/>
      <c r="C642" s="544"/>
      <c r="D642" s="544"/>
      <c r="E642" s="552"/>
      <c r="F642" s="544"/>
      <c r="G642" s="544"/>
      <c r="H642" s="544"/>
      <c r="I642" s="544"/>
      <c r="J642" s="544"/>
      <c r="K642" s="544"/>
      <c r="L642" s="544"/>
      <c r="M642" s="544"/>
      <c r="N642" s="544"/>
      <c r="O642" s="544"/>
      <c r="P642" s="544"/>
      <c r="Q642" s="544"/>
      <c r="R642" s="544"/>
      <c r="S642" s="544"/>
      <c r="T642" s="544"/>
      <c r="U642" s="544"/>
      <c r="V642" s="544"/>
      <c r="W642" s="544"/>
      <c r="X642" s="544"/>
      <c r="Y642" s="544"/>
      <c r="Z642" s="544"/>
    </row>
    <row r="643" spans="1:26" ht="13.5" customHeight="1">
      <c r="A643" s="544"/>
      <c r="B643" s="544"/>
      <c r="C643" s="544"/>
      <c r="D643" s="544"/>
      <c r="E643" s="552"/>
      <c r="F643" s="544"/>
      <c r="G643" s="544"/>
      <c r="H643" s="544"/>
      <c r="I643" s="544"/>
      <c r="J643" s="544"/>
      <c r="K643" s="544"/>
      <c r="L643" s="544"/>
      <c r="M643" s="544"/>
      <c r="N643" s="544"/>
      <c r="O643" s="544"/>
      <c r="P643" s="544"/>
      <c r="Q643" s="544"/>
      <c r="R643" s="544"/>
      <c r="S643" s="544"/>
      <c r="T643" s="544"/>
      <c r="U643" s="544"/>
      <c r="V643" s="544"/>
      <c r="W643" s="544"/>
      <c r="X643" s="544"/>
      <c r="Y643" s="544"/>
      <c r="Z643" s="544"/>
    </row>
    <row r="644" spans="1:26" ht="13.5" customHeight="1">
      <c r="A644" s="544"/>
      <c r="B644" s="544"/>
      <c r="C644" s="544"/>
      <c r="D644" s="544"/>
      <c r="E644" s="552"/>
      <c r="F644" s="544"/>
      <c r="G644" s="544"/>
      <c r="H644" s="544"/>
      <c r="I644" s="544"/>
      <c r="J644" s="544"/>
      <c r="K644" s="544"/>
      <c r="L644" s="544"/>
      <c r="M644" s="544"/>
      <c r="N644" s="544"/>
      <c r="O644" s="544"/>
      <c r="P644" s="544"/>
      <c r="Q644" s="544"/>
      <c r="R644" s="544"/>
      <c r="S644" s="544"/>
      <c r="T644" s="544"/>
      <c r="U644" s="544"/>
      <c r="V644" s="544"/>
      <c r="W644" s="544"/>
      <c r="X644" s="544"/>
      <c r="Y644" s="544"/>
      <c r="Z644" s="544"/>
    </row>
    <row r="645" spans="1:26" ht="13.5" customHeight="1">
      <c r="A645" s="544"/>
      <c r="B645" s="544"/>
      <c r="C645" s="544"/>
      <c r="D645" s="544"/>
      <c r="E645" s="552"/>
      <c r="F645" s="544"/>
      <c r="G645" s="544"/>
      <c r="H645" s="544"/>
      <c r="I645" s="544"/>
      <c r="J645" s="544"/>
      <c r="K645" s="544"/>
      <c r="L645" s="544"/>
      <c r="M645" s="544"/>
      <c r="N645" s="544"/>
      <c r="O645" s="544"/>
      <c r="P645" s="544"/>
      <c r="Q645" s="544"/>
      <c r="R645" s="544"/>
      <c r="S645" s="544"/>
      <c r="T645" s="544"/>
      <c r="U645" s="544"/>
      <c r="V645" s="544"/>
      <c r="W645" s="544"/>
      <c r="X645" s="544"/>
      <c r="Y645" s="544"/>
      <c r="Z645" s="544"/>
    </row>
    <row r="646" spans="1:26" ht="13.5" customHeight="1">
      <c r="A646" s="544"/>
      <c r="B646" s="544"/>
      <c r="C646" s="544"/>
      <c r="D646" s="544"/>
      <c r="E646" s="552"/>
      <c r="F646" s="544"/>
      <c r="G646" s="544"/>
      <c r="H646" s="544"/>
      <c r="I646" s="544"/>
      <c r="J646" s="544"/>
      <c r="K646" s="544"/>
      <c r="L646" s="544"/>
      <c r="M646" s="544"/>
      <c r="N646" s="544"/>
      <c r="O646" s="544"/>
      <c r="P646" s="544"/>
      <c r="Q646" s="544"/>
      <c r="R646" s="544"/>
      <c r="S646" s="544"/>
      <c r="T646" s="544"/>
      <c r="U646" s="544"/>
      <c r="V646" s="544"/>
      <c r="W646" s="544"/>
      <c r="X646" s="544"/>
      <c r="Y646" s="544"/>
      <c r="Z646" s="544"/>
    </row>
    <row r="647" spans="1:26" ht="13.5" customHeight="1">
      <c r="A647" s="544"/>
      <c r="B647" s="544"/>
      <c r="C647" s="544"/>
      <c r="D647" s="544"/>
      <c r="E647" s="552"/>
      <c r="F647" s="544"/>
      <c r="G647" s="544"/>
      <c r="H647" s="544"/>
      <c r="I647" s="544"/>
      <c r="J647" s="544"/>
      <c r="K647" s="544"/>
      <c r="L647" s="544"/>
      <c r="M647" s="544"/>
      <c r="N647" s="544"/>
      <c r="O647" s="544"/>
      <c r="P647" s="544"/>
      <c r="Q647" s="544"/>
      <c r="R647" s="544"/>
      <c r="S647" s="544"/>
      <c r="T647" s="544"/>
      <c r="U647" s="544"/>
      <c r="V647" s="544"/>
      <c r="W647" s="544"/>
      <c r="X647" s="544"/>
      <c r="Y647" s="544"/>
      <c r="Z647" s="544"/>
    </row>
    <row r="648" spans="1:26" ht="13.5" customHeight="1">
      <c r="A648" s="544"/>
      <c r="B648" s="544"/>
      <c r="C648" s="544"/>
      <c r="D648" s="544"/>
      <c r="E648" s="552"/>
      <c r="F648" s="544"/>
      <c r="G648" s="544"/>
      <c r="H648" s="544"/>
      <c r="I648" s="544"/>
      <c r="J648" s="544"/>
      <c r="K648" s="544"/>
      <c r="L648" s="544"/>
      <c r="M648" s="544"/>
      <c r="N648" s="544"/>
      <c r="O648" s="544"/>
      <c r="P648" s="544"/>
      <c r="Q648" s="544"/>
      <c r="R648" s="544"/>
      <c r="S648" s="544"/>
      <c r="T648" s="544"/>
      <c r="U648" s="544"/>
      <c r="V648" s="544"/>
      <c r="W648" s="544"/>
      <c r="X648" s="544"/>
      <c r="Y648" s="544"/>
      <c r="Z648" s="544"/>
    </row>
    <row r="649" spans="1:26" ht="13.5" customHeight="1">
      <c r="A649" s="544"/>
      <c r="B649" s="544"/>
      <c r="C649" s="544"/>
      <c r="D649" s="544"/>
      <c r="E649" s="552"/>
      <c r="F649" s="544"/>
      <c r="G649" s="544"/>
      <c r="H649" s="544"/>
      <c r="I649" s="544"/>
      <c r="J649" s="544"/>
      <c r="K649" s="544"/>
      <c r="L649" s="544"/>
      <c r="M649" s="544"/>
      <c r="N649" s="544"/>
      <c r="O649" s="544"/>
      <c r="P649" s="544"/>
      <c r="Q649" s="544"/>
      <c r="R649" s="544"/>
      <c r="S649" s="544"/>
      <c r="T649" s="544"/>
      <c r="U649" s="544"/>
      <c r="V649" s="544"/>
      <c r="W649" s="544"/>
      <c r="X649" s="544"/>
      <c r="Y649" s="544"/>
      <c r="Z649" s="544"/>
    </row>
    <row r="650" spans="1:26" ht="13.5" customHeight="1">
      <c r="A650" s="544"/>
      <c r="B650" s="544"/>
      <c r="C650" s="544"/>
      <c r="D650" s="544"/>
      <c r="E650" s="552"/>
      <c r="F650" s="544"/>
      <c r="G650" s="544"/>
      <c r="H650" s="544"/>
      <c r="I650" s="544"/>
      <c r="J650" s="544"/>
      <c r="K650" s="544"/>
      <c r="L650" s="544"/>
      <c r="M650" s="544"/>
      <c r="N650" s="544"/>
      <c r="O650" s="544"/>
      <c r="P650" s="544"/>
      <c r="Q650" s="544"/>
      <c r="R650" s="544"/>
      <c r="S650" s="544"/>
      <c r="T650" s="544"/>
      <c r="U650" s="544"/>
      <c r="V650" s="544"/>
      <c r="W650" s="544"/>
      <c r="X650" s="544"/>
      <c r="Y650" s="544"/>
      <c r="Z650" s="544"/>
    </row>
    <row r="651" spans="1:26" ht="13.5" customHeight="1">
      <c r="A651" s="544"/>
      <c r="B651" s="544"/>
      <c r="C651" s="544"/>
      <c r="D651" s="544"/>
      <c r="E651" s="552"/>
      <c r="F651" s="544"/>
      <c r="G651" s="544"/>
      <c r="H651" s="544"/>
      <c r="I651" s="544"/>
      <c r="J651" s="544"/>
      <c r="K651" s="544"/>
      <c r="L651" s="544"/>
      <c r="M651" s="544"/>
      <c r="N651" s="544"/>
      <c r="O651" s="544"/>
      <c r="P651" s="544"/>
      <c r="Q651" s="544"/>
      <c r="R651" s="544"/>
      <c r="S651" s="544"/>
      <c r="T651" s="544"/>
      <c r="U651" s="544"/>
      <c r="V651" s="544"/>
      <c r="W651" s="544"/>
      <c r="X651" s="544"/>
      <c r="Y651" s="544"/>
      <c r="Z651" s="544"/>
    </row>
    <row r="652" spans="1:26" ht="13.5" customHeight="1">
      <c r="A652" s="544"/>
      <c r="B652" s="544"/>
      <c r="C652" s="544"/>
      <c r="D652" s="544"/>
      <c r="E652" s="552"/>
      <c r="F652" s="544"/>
      <c r="G652" s="544"/>
      <c r="H652" s="544"/>
      <c r="I652" s="544"/>
      <c r="J652" s="544"/>
      <c r="K652" s="544"/>
      <c r="L652" s="544"/>
      <c r="M652" s="544"/>
      <c r="N652" s="544"/>
      <c r="O652" s="544"/>
      <c r="P652" s="544"/>
      <c r="Q652" s="544"/>
      <c r="R652" s="544"/>
      <c r="S652" s="544"/>
      <c r="T652" s="544"/>
      <c r="U652" s="544"/>
      <c r="V652" s="544"/>
      <c r="W652" s="544"/>
      <c r="X652" s="544"/>
      <c r="Y652" s="544"/>
      <c r="Z652" s="544"/>
    </row>
    <row r="653" spans="1:26" ht="13.5" customHeight="1">
      <c r="A653" s="544"/>
      <c r="B653" s="544"/>
      <c r="C653" s="544"/>
      <c r="D653" s="544"/>
      <c r="E653" s="552"/>
      <c r="F653" s="544"/>
      <c r="G653" s="544"/>
      <c r="H653" s="544"/>
      <c r="I653" s="544"/>
      <c r="J653" s="544"/>
      <c r="K653" s="544"/>
      <c r="L653" s="544"/>
      <c r="M653" s="544"/>
      <c r="N653" s="544"/>
      <c r="O653" s="544"/>
      <c r="P653" s="544"/>
      <c r="Q653" s="544"/>
      <c r="R653" s="544"/>
      <c r="S653" s="544"/>
      <c r="T653" s="544"/>
      <c r="U653" s="544"/>
      <c r="V653" s="544"/>
      <c r="W653" s="544"/>
      <c r="X653" s="544"/>
      <c r="Y653" s="544"/>
      <c r="Z653" s="544"/>
    </row>
    <row r="654" spans="1:26" ht="13.5" customHeight="1">
      <c r="A654" s="544"/>
      <c r="B654" s="544"/>
      <c r="C654" s="544"/>
      <c r="D654" s="544"/>
      <c r="E654" s="552"/>
      <c r="F654" s="544"/>
      <c r="G654" s="544"/>
      <c r="H654" s="544"/>
      <c r="I654" s="544"/>
      <c r="J654" s="544"/>
      <c r="K654" s="544"/>
      <c r="L654" s="544"/>
      <c r="M654" s="544"/>
      <c r="N654" s="544"/>
      <c r="O654" s="544"/>
      <c r="P654" s="544"/>
      <c r="Q654" s="544"/>
      <c r="R654" s="544"/>
      <c r="S654" s="544"/>
      <c r="T654" s="544"/>
      <c r="U654" s="544"/>
      <c r="V654" s="544"/>
      <c r="W654" s="544"/>
      <c r="X654" s="544"/>
      <c r="Y654" s="544"/>
      <c r="Z654" s="544"/>
    </row>
    <row r="655" spans="1:26" ht="13.5" customHeight="1">
      <c r="A655" s="544"/>
      <c r="B655" s="544"/>
      <c r="C655" s="544"/>
      <c r="D655" s="544"/>
      <c r="E655" s="552"/>
      <c r="F655" s="544"/>
      <c r="G655" s="544"/>
      <c r="H655" s="544"/>
      <c r="I655" s="544"/>
      <c r="J655" s="544"/>
      <c r="K655" s="544"/>
      <c r="L655" s="544"/>
      <c r="M655" s="544"/>
      <c r="N655" s="544"/>
      <c r="O655" s="544"/>
      <c r="P655" s="544"/>
      <c r="Q655" s="544"/>
      <c r="R655" s="544"/>
      <c r="S655" s="544"/>
      <c r="T655" s="544"/>
      <c r="U655" s="544"/>
      <c r="V655" s="544"/>
      <c r="W655" s="544"/>
      <c r="X655" s="544"/>
      <c r="Y655" s="544"/>
      <c r="Z655" s="544"/>
    </row>
    <row r="656" spans="1:26" ht="13.5" customHeight="1">
      <c r="A656" s="544"/>
      <c r="B656" s="544"/>
      <c r="C656" s="544"/>
      <c r="D656" s="544"/>
      <c r="E656" s="552"/>
      <c r="F656" s="544"/>
      <c r="G656" s="544"/>
      <c r="H656" s="544"/>
      <c r="I656" s="544"/>
      <c r="J656" s="544"/>
      <c r="K656" s="544"/>
      <c r="L656" s="544"/>
      <c r="M656" s="544"/>
      <c r="N656" s="544"/>
      <c r="O656" s="544"/>
      <c r="P656" s="544"/>
      <c r="Q656" s="544"/>
      <c r="R656" s="544"/>
      <c r="S656" s="544"/>
      <c r="T656" s="544"/>
      <c r="U656" s="544"/>
      <c r="V656" s="544"/>
      <c r="W656" s="544"/>
      <c r="X656" s="544"/>
      <c r="Y656" s="544"/>
      <c r="Z656" s="544"/>
    </row>
    <row r="657" spans="1:26" ht="13.5" customHeight="1">
      <c r="A657" s="544"/>
      <c r="B657" s="544"/>
      <c r="C657" s="544"/>
      <c r="D657" s="544"/>
      <c r="E657" s="552"/>
      <c r="F657" s="544"/>
      <c r="G657" s="544"/>
      <c r="H657" s="544"/>
      <c r="I657" s="544"/>
      <c r="J657" s="544"/>
      <c r="K657" s="544"/>
      <c r="L657" s="544"/>
      <c r="M657" s="544"/>
      <c r="N657" s="544"/>
      <c r="O657" s="544"/>
      <c r="P657" s="544"/>
      <c r="Q657" s="544"/>
      <c r="R657" s="544"/>
      <c r="S657" s="544"/>
      <c r="T657" s="544"/>
      <c r="U657" s="544"/>
      <c r="V657" s="544"/>
      <c r="W657" s="544"/>
      <c r="X657" s="544"/>
      <c r="Y657" s="544"/>
      <c r="Z657" s="544"/>
    </row>
    <row r="658" spans="1:26" ht="13.5" customHeight="1">
      <c r="A658" s="544"/>
      <c r="B658" s="544"/>
      <c r="C658" s="544"/>
      <c r="D658" s="544"/>
      <c r="E658" s="552"/>
      <c r="F658" s="544"/>
      <c r="G658" s="544"/>
      <c r="H658" s="544"/>
      <c r="I658" s="544"/>
      <c r="J658" s="544"/>
      <c r="K658" s="544"/>
      <c r="L658" s="544"/>
      <c r="M658" s="544"/>
      <c r="N658" s="544"/>
      <c r="O658" s="544"/>
      <c r="P658" s="544"/>
      <c r="Q658" s="544"/>
      <c r="R658" s="544"/>
      <c r="S658" s="544"/>
      <c r="T658" s="544"/>
      <c r="U658" s="544"/>
      <c r="V658" s="544"/>
      <c r="W658" s="544"/>
      <c r="X658" s="544"/>
      <c r="Y658" s="544"/>
      <c r="Z658" s="544"/>
    </row>
    <row r="659" spans="1:26" ht="13.5" customHeight="1">
      <c r="A659" s="544"/>
      <c r="B659" s="544"/>
      <c r="C659" s="544"/>
      <c r="D659" s="544"/>
      <c r="E659" s="552"/>
      <c r="F659" s="544"/>
      <c r="G659" s="544"/>
      <c r="H659" s="544"/>
      <c r="I659" s="544"/>
      <c r="J659" s="544"/>
      <c r="K659" s="544"/>
      <c r="L659" s="544"/>
      <c r="M659" s="544"/>
      <c r="N659" s="544"/>
      <c r="O659" s="544"/>
      <c r="P659" s="544"/>
      <c r="Q659" s="544"/>
      <c r="R659" s="544"/>
      <c r="S659" s="544"/>
      <c r="T659" s="544"/>
      <c r="U659" s="544"/>
      <c r="V659" s="544"/>
      <c r="W659" s="544"/>
      <c r="X659" s="544"/>
      <c r="Y659" s="544"/>
      <c r="Z659" s="544"/>
    </row>
    <row r="660" spans="1:26" ht="13.5" customHeight="1">
      <c r="A660" s="544"/>
      <c r="B660" s="544"/>
      <c r="C660" s="544"/>
      <c r="D660" s="544"/>
      <c r="E660" s="552"/>
      <c r="F660" s="544"/>
      <c r="G660" s="544"/>
      <c r="H660" s="544"/>
      <c r="I660" s="544"/>
      <c r="J660" s="544"/>
      <c r="K660" s="544"/>
      <c r="L660" s="544"/>
      <c r="M660" s="544"/>
      <c r="N660" s="544"/>
      <c r="O660" s="544"/>
      <c r="P660" s="544"/>
      <c r="Q660" s="544"/>
      <c r="R660" s="544"/>
      <c r="S660" s="544"/>
      <c r="T660" s="544"/>
      <c r="U660" s="544"/>
      <c r="V660" s="544"/>
      <c r="W660" s="544"/>
      <c r="X660" s="544"/>
      <c r="Y660" s="544"/>
      <c r="Z660" s="544"/>
    </row>
    <row r="661" spans="1:26" ht="13.5" customHeight="1">
      <c r="A661" s="544"/>
      <c r="B661" s="544"/>
      <c r="C661" s="544"/>
      <c r="D661" s="544"/>
      <c r="E661" s="552"/>
      <c r="F661" s="544"/>
      <c r="G661" s="544"/>
      <c r="H661" s="544"/>
      <c r="I661" s="544"/>
      <c r="J661" s="544"/>
      <c r="K661" s="544"/>
      <c r="L661" s="544"/>
      <c r="M661" s="544"/>
      <c r="N661" s="544"/>
      <c r="O661" s="544"/>
      <c r="P661" s="544"/>
      <c r="Q661" s="544"/>
      <c r="R661" s="544"/>
      <c r="S661" s="544"/>
      <c r="T661" s="544"/>
      <c r="U661" s="544"/>
      <c r="V661" s="544"/>
      <c r="W661" s="544"/>
      <c r="X661" s="544"/>
      <c r="Y661" s="544"/>
      <c r="Z661" s="544"/>
    </row>
    <row r="662" spans="1:26" ht="13.5" customHeight="1">
      <c r="A662" s="544"/>
      <c r="B662" s="544"/>
      <c r="C662" s="544"/>
      <c r="D662" s="544"/>
      <c r="E662" s="552"/>
      <c r="F662" s="544"/>
      <c r="G662" s="544"/>
      <c r="H662" s="544"/>
      <c r="I662" s="544"/>
      <c r="J662" s="544"/>
      <c r="K662" s="544"/>
      <c r="L662" s="544"/>
      <c r="M662" s="544"/>
      <c r="N662" s="544"/>
      <c r="O662" s="544"/>
      <c r="P662" s="544"/>
      <c r="Q662" s="544"/>
      <c r="R662" s="544"/>
      <c r="S662" s="544"/>
      <c r="T662" s="544"/>
      <c r="U662" s="544"/>
      <c r="V662" s="544"/>
      <c r="W662" s="544"/>
      <c r="X662" s="544"/>
      <c r="Y662" s="544"/>
      <c r="Z662" s="544"/>
    </row>
    <row r="663" spans="1:26" ht="13.5" customHeight="1">
      <c r="A663" s="544"/>
      <c r="B663" s="544"/>
      <c r="C663" s="544"/>
      <c r="D663" s="544"/>
      <c r="E663" s="552"/>
      <c r="F663" s="544"/>
      <c r="G663" s="544"/>
      <c r="H663" s="544"/>
      <c r="I663" s="544"/>
      <c r="J663" s="544"/>
      <c r="K663" s="544"/>
      <c r="L663" s="544"/>
      <c r="M663" s="544"/>
      <c r="N663" s="544"/>
      <c r="O663" s="544"/>
      <c r="P663" s="544"/>
      <c r="Q663" s="544"/>
      <c r="R663" s="544"/>
      <c r="S663" s="544"/>
      <c r="T663" s="544"/>
      <c r="U663" s="544"/>
      <c r="V663" s="544"/>
      <c r="W663" s="544"/>
      <c r="X663" s="544"/>
      <c r="Y663" s="544"/>
      <c r="Z663" s="544"/>
    </row>
    <row r="664" spans="1:26" ht="13.5" customHeight="1">
      <c r="A664" s="544"/>
      <c r="B664" s="544"/>
      <c r="C664" s="544"/>
      <c r="D664" s="544"/>
      <c r="E664" s="552"/>
      <c r="F664" s="544"/>
      <c r="G664" s="544"/>
      <c r="H664" s="544"/>
      <c r="I664" s="544"/>
      <c r="J664" s="544"/>
      <c r="K664" s="544"/>
      <c r="L664" s="544"/>
      <c r="M664" s="544"/>
      <c r="N664" s="544"/>
      <c r="O664" s="544"/>
      <c r="P664" s="544"/>
      <c r="Q664" s="544"/>
      <c r="R664" s="544"/>
      <c r="S664" s="544"/>
      <c r="T664" s="544"/>
      <c r="U664" s="544"/>
      <c r="V664" s="544"/>
      <c r="W664" s="544"/>
      <c r="X664" s="544"/>
      <c r="Y664" s="544"/>
      <c r="Z664" s="544"/>
    </row>
    <row r="665" spans="1:26" ht="13.5" customHeight="1">
      <c r="A665" s="544"/>
      <c r="B665" s="544"/>
      <c r="C665" s="544"/>
      <c r="D665" s="544"/>
      <c r="E665" s="552"/>
      <c r="F665" s="544"/>
      <c r="G665" s="544"/>
      <c r="H665" s="544"/>
      <c r="I665" s="544"/>
      <c r="J665" s="544"/>
      <c r="K665" s="544"/>
      <c r="L665" s="544"/>
      <c r="M665" s="544"/>
      <c r="N665" s="544"/>
      <c r="O665" s="544"/>
      <c r="P665" s="544"/>
      <c r="Q665" s="544"/>
      <c r="R665" s="544"/>
      <c r="S665" s="544"/>
      <c r="T665" s="544"/>
      <c r="U665" s="544"/>
      <c r="V665" s="544"/>
      <c r="W665" s="544"/>
      <c r="X665" s="544"/>
      <c r="Y665" s="544"/>
      <c r="Z665" s="544"/>
    </row>
    <row r="666" spans="1:26" ht="13.5" customHeight="1">
      <c r="A666" s="544"/>
      <c r="B666" s="544"/>
      <c r="C666" s="544"/>
      <c r="D666" s="544"/>
      <c r="E666" s="552"/>
      <c r="F666" s="544"/>
      <c r="G666" s="544"/>
      <c r="H666" s="544"/>
      <c r="I666" s="544"/>
      <c r="J666" s="544"/>
      <c r="K666" s="544"/>
      <c r="L666" s="544"/>
      <c r="M666" s="544"/>
      <c r="N666" s="544"/>
      <c r="O666" s="544"/>
      <c r="P666" s="544"/>
      <c r="Q666" s="544"/>
      <c r="R666" s="544"/>
      <c r="S666" s="544"/>
      <c r="T666" s="544"/>
      <c r="U666" s="544"/>
      <c r="V666" s="544"/>
      <c r="W666" s="544"/>
      <c r="X666" s="544"/>
      <c r="Y666" s="544"/>
      <c r="Z666" s="544"/>
    </row>
    <row r="667" spans="1:26" ht="13.5" customHeight="1">
      <c r="A667" s="544"/>
      <c r="B667" s="544"/>
      <c r="C667" s="544"/>
      <c r="D667" s="544"/>
      <c r="E667" s="552"/>
      <c r="F667" s="544"/>
      <c r="G667" s="544"/>
      <c r="H667" s="544"/>
      <c r="I667" s="544"/>
      <c r="J667" s="544"/>
      <c r="K667" s="544"/>
      <c r="L667" s="544"/>
      <c r="M667" s="544"/>
      <c r="N667" s="544"/>
      <c r="O667" s="544"/>
      <c r="P667" s="544"/>
      <c r="Q667" s="544"/>
      <c r="R667" s="544"/>
      <c r="S667" s="544"/>
      <c r="T667" s="544"/>
      <c r="U667" s="544"/>
      <c r="V667" s="544"/>
      <c r="W667" s="544"/>
      <c r="X667" s="544"/>
      <c r="Y667" s="544"/>
      <c r="Z667" s="544"/>
    </row>
    <row r="668" spans="1:26" ht="13.5" customHeight="1">
      <c r="A668" s="544"/>
      <c r="B668" s="544"/>
      <c r="C668" s="544"/>
      <c r="D668" s="544"/>
      <c r="E668" s="552"/>
      <c r="F668" s="544"/>
      <c r="G668" s="544"/>
      <c r="H668" s="544"/>
      <c r="I668" s="544"/>
      <c r="J668" s="544"/>
      <c r="K668" s="544"/>
      <c r="L668" s="544"/>
      <c r="M668" s="544"/>
      <c r="N668" s="544"/>
      <c r="O668" s="544"/>
      <c r="P668" s="544"/>
      <c r="Q668" s="544"/>
      <c r="R668" s="544"/>
      <c r="S668" s="544"/>
      <c r="T668" s="544"/>
      <c r="U668" s="544"/>
      <c r="V668" s="544"/>
      <c r="W668" s="544"/>
      <c r="X668" s="544"/>
      <c r="Y668" s="544"/>
      <c r="Z668" s="544"/>
    </row>
    <row r="669" spans="1:26" ht="13.5" customHeight="1">
      <c r="A669" s="544"/>
      <c r="B669" s="544"/>
      <c r="C669" s="544"/>
      <c r="D669" s="544"/>
      <c r="E669" s="552"/>
      <c r="F669" s="544"/>
      <c r="G669" s="544"/>
      <c r="H669" s="544"/>
      <c r="I669" s="544"/>
      <c r="J669" s="544"/>
      <c r="K669" s="544"/>
      <c r="L669" s="544"/>
      <c r="M669" s="544"/>
      <c r="N669" s="544"/>
      <c r="O669" s="544"/>
      <c r="P669" s="544"/>
      <c r="Q669" s="544"/>
      <c r="R669" s="544"/>
      <c r="S669" s="544"/>
      <c r="T669" s="544"/>
      <c r="U669" s="544"/>
      <c r="V669" s="544"/>
      <c r="W669" s="544"/>
      <c r="X669" s="544"/>
      <c r="Y669" s="544"/>
      <c r="Z669" s="544"/>
    </row>
    <row r="670" spans="1:26" ht="13.5" customHeight="1">
      <c r="A670" s="544"/>
      <c r="B670" s="544"/>
      <c r="C670" s="544"/>
      <c r="D670" s="544"/>
      <c r="E670" s="552"/>
      <c r="F670" s="544"/>
      <c r="G670" s="544"/>
      <c r="H670" s="544"/>
      <c r="I670" s="544"/>
      <c r="J670" s="544"/>
      <c r="K670" s="544"/>
      <c r="L670" s="544"/>
      <c r="M670" s="544"/>
      <c r="N670" s="544"/>
      <c r="O670" s="544"/>
      <c r="P670" s="544"/>
      <c r="Q670" s="544"/>
      <c r="R670" s="544"/>
      <c r="S670" s="544"/>
      <c r="T670" s="544"/>
      <c r="U670" s="544"/>
      <c r="V670" s="544"/>
      <c r="W670" s="544"/>
      <c r="X670" s="544"/>
      <c r="Y670" s="544"/>
      <c r="Z670" s="544"/>
    </row>
    <row r="671" spans="1:26" ht="13.5" customHeight="1">
      <c r="A671" s="544"/>
      <c r="B671" s="544"/>
      <c r="C671" s="544"/>
      <c r="D671" s="544"/>
      <c r="E671" s="552"/>
      <c r="F671" s="544"/>
      <c r="G671" s="544"/>
      <c r="H671" s="544"/>
      <c r="I671" s="544"/>
      <c r="J671" s="544"/>
      <c r="K671" s="544"/>
      <c r="L671" s="544"/>
      <c r="M671" s="544"/>
      <c r="N671" s="544"/>
      <c r="O671" s="544"/>
      <c r="P671" s="544"/>
      <c r="Q671" s="544"/>
      <c r="R671" s="544"/>
      <c r="S671" s="544"/>
      <c r="T671" s="544"/>
      <c r="U671" s="544"/>
      <c r="V671" s="544"/>
      <c r="W671" s="544"/>
      <c r="X671" s="544"/>
      <c r="Y671" s="544"/>
      <c r="Z671" s="544"/>
    </row>
    <row r="672" spans="1:26" ht="13.5" customHeight="1">
      <c r="A672" s="544"/>
      <c r="B672" s="544"/>
      <c r="C672" s="544"/>
      <c r="D672" s="544"/>
      <c r="E672" s="552"/>
      <c r="F672" s="544"/>
      <c r="G672" s="544"/>
      <c r="H672" s="544"/>
      <c r="I672" s="544"/>
      <c r="J672" s="544"/>
      <c r="K672" s="544"/>
      <c r="L672" s="544"/>
      <c r="M672" s="544"/>
      <c r="N672" s="544"/>
      <c r="O672" s="544"/>
      <c r="P672" s="544"/>
      <c r="Q672" s="544"/>
      <c r="R672" s="544"/>
      <c r="S672" s="544"/>
      <c r="T672" s="544"/>
      <c r="U672" s="544"/>
      <c r="V672" s="544"/>
      <c r="W672" s="544"/>
      <c r="X672" s="544"/>
      <c r="Y672" s="544"/>
      <c r="Z672" s="544"/>
    </row>
    <row r="673" spans="1:26" ht="13.5" customHeight="1">
      <c r="A673" s="544"/>
      <c r="B673" s="544"/>
      <c r="C673" s="544"/>
      <c r="D673" s="544"/>
      <c r="E673" s="552"/>
      <c r="F673" s="544"/>
      <c r="G673" s="544"/>
      <c r="H673" s="544"/>
      <c r="I673" s="544"/>
      <c r="J673" s="544"/>
      <c r="K673" s="544"/>
      <c r="L673" s="544"/>
      <c r="M673" s="544"/>
      <c r="N673" s="544"/>
      <c r="O673" s="544"/>
      <c r="P673" s="544"/>
      <c r="Q673" s="544"/>
      <c r="R673" s="544"/>
      <c r="S673" s="544"/>
      <c r="T673" s="544"/>
      <c r="U673" s="544"/>
      <c r="V673" s="544"/>
      <c r="W673" s="544"/>
      <c r="X673" s="544"/>
      <c r="Y673" s="544"/>
      <c r="Z673" s="544"/>
    </row>
    <row r="674" spans="1:26" ht="13.5" customHeight="1">
      <c r="A674" s="544"/>
      <c r="B674" s="544"/>
      <c r="C674" s="544"/>
      <c r="D674" s="544"/>
      <c r="E674" s="552"/>
      <c r="F674" s="544"/>
      <c r="G674" s="544"/>
      <c r="H674" s="544"/>
      <c r="I674" s="544"/>
      <c r="J674" s="544"/>
      <c r="K674" s="544"/>
      <c r="L674" s="544"/>
      <c r="M674" s="544"/>
      <c r="N674" s="544"/>
      <c r="O674" s="544"/>
      <c r="P674" s="544"/>
      <c r="Q674" s="544"/>
      <c r="R674" s="544"/>
      <c r="S674" s="544"/>
      <c r="T674" s="544"/>
      <c r="U674" s="544"/>
      <c r="V674" s="544"/>
      <c r="W674" s="544"/>
      <c r="X674" s="544"/>
      <c r="Y674" s="544"/>
      <c r="Z674" s="544"/>
    </row>
    <row r="675" spans="1:26" ht="13.5" customHeight="1">
      <c r="A675" s="544"/>
      <c r="B675" s="544"/>
      <c r="C675" s="544"/>
      <c r="D675" s="544"/>
      <c r="E675" s="552"/>
      <c r="F675" s="544"/>
      <c r="G675" s="544"/>
      <c r="H675" s="544"/>
      <c r="I675" s="544"/>
      <c r="J675" s="544"/>
      <c r="K675" s="544"/>
      <c r="L675" s="544"/>
      <c r="M675" s="544"/>
      <c r="N675" s="544"/>
      <c r="O675" s="544"/>
      <c r="P675" s="544"/>
      <c r="Q675" s="544"/>
      <c r="R675" s="544"/>
      <c r="S675" s="544"/>
      <c r="T675" s="544"/>
      <c r="U675" s="544"/>
      <c r="V675" s="544"/>
      <c r="W675" s="544"/>
      <c r="X675" s="544"/>
      <c r="Y675" s="544"/>
      <c r="Z675" s="544"/>
    </row>
    <row r="676" spans="1:26" ht="13.5" customHeight="1">
      <c r="A676" s="544"/>
      <c r="B676" s="544"/>
      <c r="C676" s="544"/>
      <c r="D676" s="544"/>
      <c r="E676" s="552"/>
      <c r="F676" s="544"/>
      <c r="G676" s="544"/>
      <c r="H676" s="544"/>
      <c r="I676" s="544"/>
      <c r="J676" s="544"/>
      <c r="K676" s="544"/>
      <c r="L676" s="544"/>
      <c r="M676" s="544"/>
      <c r="N676" s="544"/>
      <c r="O676" s="544"/>
      <c r="P676" s="544"/>
      <c r="Q676" s="544"/>
      <c r="R676" s="544"/>
      <c r="S676" s="544"/>
      <c r="T676" s="544"/>
      <c r="U676" s="544"/>
      <c r="V676" s="544"/>
      <c r="W676" s="544"/>
      <c r="X676" s="544"/>
      <c r="Y676" s="544"/>
      <c r="Z676" s="544"/>
    </row>
    <row r="677" spans="1:26" ht="13.5" customHeight="1">
      <c r="A677" s="544"/>
      <c r="B677" s="544"/>
      <c r="C677" s="544"/>
      <c r="D677" s="544"/>
      <c r="E677" s="552"/>
      <c r="F677" s="544"/>
      <c r="G677" s="544"/>
      <c r="H677" s="544"/>
      <c r="I677" s="544"/>
      <c r="J677" s="544"/>
      <c r="K677" s="544"/>
      <c r="L677" s="544"/>
      <c r="M677" s="544"/>
      <c r="N677" s="544"/>
      <c r="O677" s="544"/>
      <c r="P677" s="544"/>
      <c r="Q677" s="544"/>
      <c r="R677" s="544"/>
      <c r="S677" s="544"/>
      <c r="T677" s="544"/>
      <c r="U677" s="544"/>
      <c r="V677" s="544"/>
      <c r="W677" s="544"/>
      <c r="X677" s="544"/>
      <c r="Y677" s="544"/>
      <c r="Z677" s="544"/>
    </row>
    <row r="678" spans="1:26" ht="13.5" customHeight="1">
      <c r="A678" s="544"/>
      <c r="B678" s="544"/>
      <c r="C678" s="544"/>
      <c r="D678" s="544"/>
      <c r="E678" s="552"/>
      <c r="F678" s="544"/>
      <c r="G678" s="544"/>
      <c r="H678" s="544"/>
      <c r="I678" s="544"/>
      <c r="J678" s="544"/>
      <c r="K678" s="544"/>
      <c r="L678" s="544"/>
      <c r="M678" s="544"/>
      <c r="N678" s="544"/>
      <c r="O678" s="544"/>
      <c r="P678" s="544"/>
      <c r="Q678" s="544"/>
      <c r="R678" s="544"/>
      <c r="S678" s="544"/>
      <c r="T678" s="544"/>
      <c r="U678" s="544"/>
      <c r="V678" s="544"/>
      <c r="W678" s="544"/>
      <c r="X678" s="544"/>
      <c r="Y678" s="544"/>
      <c r="Z678" s="544"/>
    </row>
    <row r="679" spans="1:26" ht="13.5" customHeight="1">
      <c r="A679" s="544"/>
      <c r="B679" s="544"/>
      <c r="C679" s="544"/>
      <c r="D679" s="544"/>
      <c r="E679" s="552"/>
      <c r="F679" s="544"/>
      <c r="G679" s="544"/>
      <c r="H679" s="544"/>
      <c r="I679" s="544"/>
      <c r="J679" s="544"/>
      <c r="K679" s="544"/>
      <c r="L679" s="544"/>
      <c r="M679" s="544"/>
      <c r="N679" s="544"/>
      <c r="O679" s="544"/>
      <c r="P679" s="544"/>
      <c r="Q679" s="544"/>
      <c r="R679" s="544"/>
      <c r="S679" s="544"/>
      <c r="T679" s="544"/>
      <c r="U679" s="544"/>
      <c r="V679" s="544"/>
      <c r="W679" s="544"/>
      <c r="X679" s="544"/>
      <c r="Y679" s="544"/>
      <c r="Z679" s="544"/>
    </row>
    <row r="680" spans="1:26" ht="13.5" customHeight="1">
      <c r="A680" s="544"/>
      <c r="B680" s="544"/>
      <c r="C680" s="544"/>
      <c r="D680" s="544"/>
      <c r="E680" s="552"/>
      <c r="F680" s="544"/>
      <c r="G680" s="544"/>
      <c r="H680" s="544"/>
      <c r="I680" s="544"/>
      <c r="J680" s="544"/>
      <c r="K680" s="544"/>
      <c r="L680" s="544"/>
      <c r="M680" s="544"/>
      <c r="N680" s="544"/>
      <c r="O680" s="544"/>
      <c r="P680" s="544"/>
      <c r="Q680" s="544"/>
      <c r="R680" s="544"/>
      <c r="S680" s="544"/>
      <c r="T680" s="544"/>
      <c r="U680" s="544"/>
      <c r="V680" s="544"/>
      <c r="W680" s="544"/>
      <c r="X680" s="544"/>
      <c r="Y680" s="544"/>
      <c r="Z680" s="544"/>
    </row>
    <row r="681" spans="1:26" ht="13.5" customHeight="1">
      <c r="A681" s="544"/>
      <c r="B681" s="544"/>
      <c r="C681" s="544"/>
      <c r="D681" s="544"/>
      <c r="E681" s="552"/>
      <c r="F681" s="544"/>
      <c r="G681" s="544"/>
      <c r="H681" s="544"/>
      <c r="I681" s="544"/>
      <c r="J681" s="544"/>
      <c r="K681" s="544"/>
      <c r="L681" s="544"/>
      <c r="M681" s="544"/>
      <c r="N681" s="544"/>
      <c r="O681" s="544"/>
      <c r="P681" s="544"/>
      <c r="Q681" s="544"/>
      <c r="R681" s="544"/>
      <c r="S681" s="544"/>
      <c r="T681" s="544"/>
      <c r="U681" s="544"/>
      <c r="V681" s="544"/>
      <c r="W681" s="544"/>
      <c r="X681" s="544"/>
      <c r="Y681" s="544"/>
      <c r="Z681" s="544"/>
    </row>
    <row r="682" spans="1:26" ht="13.5" customHeight="1">
      <c r="A682" s="544"/>
      <c r="B682" s="544"/>
      <c r="C682" s="544"/>
      <c r="D682" s="544"/>
      <c r="E682" s="552"/>
      <c r="F682" s="544"/>
      <c r="G682" s="544"/>
      <c r="H682" s="544"/>
      <c r="I682" s="544"/>
      <c r="J682" s="544"/>
      <c r="K682" s="544"/>
      <c r="L682" s="544"/>
      <c r="M682" s="544"/>
      <c r="N682" s="544"/>
      <c r="O682" s="544"/>
      <c r="P682" s="544"/>
      <c r="Q682" s="544"/>
      <c r="R682" s="544"/>
      <c r="S682" s="544"/>
      <c r="T682" s="544"/>
      <c r="U682" s="544"/>
      <c r="V682" s="544"/>
      <c r="W682" s="544"/>
      <c r="X682" s="544"/>
      <c r="Y682" s="544"/>
      <c r="Z682" s="544"/>
    </row>
    <row r="683" spans="1:26" ht="13.5" customHeight="1">
      <c r="A683" s="544"/>
      <c r="B683" s="544"/>
      <c r="C683" s="544"/>
      <c r="D683" s="544"/>
      <c r="E683" s="552"/>
      <c r="F683" s="544"/>
      <c r="G683" s="544"/>
      <c r="H683" s="544"/>
      <c r="I683" s="544"/>
      <c r="J683" s="544"/>
      <c r="K683" s="544"/>
      <c r="L683" s="544"/>
      <c r="M683" s="544"/>
      <c r="N683" s="544"/>
      <c r="O683" s="544"/>
      <c r="P683" s="544"/>
      <c r="Q683" s="544"/>
      <c r="R683" s="544"/>
      <c r="S683" s="544"/>
      <c r="T683" s="544"/>
      <c r="U683" s="544"/>
      <c r="V683" s="544"/>
      <c r="W683" s="544"/>
      <c r="X683" s="544"/>
      <c r="Y683" s="544"/>
      <c r="Z683" s="544"/>
    </row>
    <row r="684" spans="1:26" ht="13.5" customHeight="1">
      <c r="A684" s="544"/>
      <c r="B684" s="544"/>
      <c r="C684" s="544"/>
      <c r="D684" s="544"/>
      <c r="E684" s="552"/>
      <c r="F684" s="544"/>
      <c r="G684" s="544"/>
      <c r="H684" s="544"/>
      <c r="I684" s="544"/>
      <c r="J684" s="544"/>
      <c r="K684" s="544"/>
      <c r="L684" s="544"/>
      <c r="M684" s="544"/>
      <c r="N684" s="544"/>
      <c r="O684" s="544"/>
      <c r="P684" s="544"/>
      <c r="Q684" s="544"/>
      <c r="R684" s="544"/>
      <c r="S684" s="544"/>
      <c r="T684" s="544"/>
      <c r="U684" s="544"/>
      <c r="V684" s="544"/>
      <c r="W684" s="544"/>
      <c r="X684" s="544"/>
      <c r="Y684" s="544"/>
      <c r="Z684" s="544"/>
    </row>
    <row r="685" spans="1:26" ht="13.5" customHeight="1">
      <c r="A685" s="544"/>
      <c r="B685" s="544"/>
      <c r="C685" s="544"/>
      <c r="D685" s="544"/>
      <c r="E685" s="552"/>
      <c r="F685" s="544"/>
      <c r="G685" s="544"/>
      <c r="H685" s="544"/>
      <c r="I685" s="544"/>
      <c r="J685" s="544"/>
      <c r="K685" s="544"/>
      <c r="L685" s="544"/>
      <c r="M685" s="544"/>
      <c r="N685" s="544"/>
      <c r="O685" s="544"/>
      <c r="P685" s="544"/>
      <c r="Q685" s="544"/>
      <c r="R685" s="544"/>
      <c r="S685" s="544"/>
      <c r="T685" s="544"/>
      <c r="U685" s="544"/>
      <c r="V685" s="544"/>
      <c r="W685" s="544"/>
      <c r="X685" s="544"/>
      <c r="Y685" s="544"/>
      <c r="Z685" s="544"/>
    </row>
    <row r="686" spans="1:26" ht="13.5" customHeight="1">
      <c r="A686" s="544"/>
      <c r="B686" s="544"/>
      <c r="C686" s="544"/>
      <c r="D686" s="544"/>
      <c r="E686" s="552"/>
      <c r="F686" s="544"/>
      <c r="G686" s="544"/>
      <c r="H686" s="544"/>
      <c r="I686" s="544"/>
      <c r="J686" s="544"/>
      <c r="K686" s="544"/>
      <c r="L686" s="544"/>
      <c r="M686" s="544"/>
      <c r="N686" s="544"/>
      <c r="O686" s="544"/>
      <c r="P686" s="544"/>
      <c r="Q686" s="544"/>
      <c r="R686" s="544"/>
      <c r="S686" s="544"/>
      <c r="T686" s="544"/>
      <c r="U686" s="544"/>
      <c r="V686" s="544"/>
      <c r="W686" s="544"/>
      <c r="X686" s="544"/>
      <c r="Y686" s="544"/>
      <c r="Z686" s="544"/>
    </row>
    <row r="687" spans="1:26" ht="13.5" customHeight="1">
      <c r="A687" s="544"/>
      <c r="B687" s="544"/>
      <c r="C687" s="544"/>
      <c r="D687" s="544"/>
      <c r="E687" s="552"/>
      <c r="F687" s="544"/>
      <c r="G687" s="544"/>
      <c r="H687" s="544"/>
      <c r="I687" s="544"/>
      <c r="J687" s="544"/>
      <c r="K687" s="544"/>
      <c r="L687" s="544"/>
      <c r="M687" s="544"/>
      <c r="N687" s="544"/>
      <c r="O687" s="544"/>
      <c r="P687" s="544"/>
      <c r="Q687" s="544"/>
      <c r="R687" s="544"/>
      <c r="S687" s="544"/>
      <c r="T687" s="544"/>
      <c r="U687" s="544"/>
      <c r="V687" s="544"/>
      <c r="W687" s="544"/>
      <c r="X687" s="544"/>
      <c r="Y687" s="544"/>
      <c r="Z687" s="544"/>
    </row>
    <row r="688" spans="1:26" ht="13.5" customHeight="1">
      <c r="A688" s="544"/>
      <c r="B688" s="544"/>
      <c r="C688" s="544"/>
      <c r="D688" s="544"/>
      <c r="E688" s="552"/>
      <c r="F688" s="544"/>
      <c r="G688" s="544"/>
      <c r="H688" s="544"/>
      <c r="I688" s="544"/>
      <c r="J688" s="544"/>
      <c r="K688" s="544"/>
      <c r="L688" s="544"/>
      <c r="M688" s="544"/>
      <c r="N688" s="544"/>
      <c r="O688" s="544"/>
      <c r="P688" s="544"/>
      <c r="Q688" s="544"/>
      <c r="R688" s="544"/>
      <c r="S688" s="544"/>
      <c r="T688" s="544"/>
      <c r="U688" s="544"/>
      <c r="V688" s="544"/>
      <c r="W688" s="544"/>
      <c r="X688" s="544"/>
      <c r="Y688" s="544"/>
      <c r="Z688" s="544"/>
    </row>
    <row r="689" spans="1:26" ht="13.5" customHeight="1">
      <c r="A689" s="544"/>
      <c r="B689" s="544"/>
      <c r="C689" s="544"/>
      <c r="D689" s="544"/>
      <c r="E689" s="552"/>
      <c r="F689" s="544"/>
      <c r="G689" s="544"/>
      <c r="H689" s="544"/>
      <c r="I689" s="544"/>
      <c r="J689" s="544"/>
      <c r="K689" s="544"/>
      <c r="L689" s="544"/>
      <c r="M689" s="544"/>
      <c r="N689" s="544"/>
      <c r="O689" s="544"/>
      <c r="P689" s="544"/>
      <c r="Q689" s="544"/>
      <c r="R689" s="544"/>
      <c r="S689" s="544"/>
      <c r="T689" s="544"/>
      <c r="U689" s="544"/>
      <c r="V689" s="544"/>
      <c r="W689" s="544"/>
      <c r="X689" s="544"/>
      <c r="Y689" s="544"/>
      <c r="Z689" s="544"/>
    </row>
    <row r="690" spans="1:26" ht="13.5" customHeight="1">
      <c r="A690" s="544"/>
      <c r="B690" s="544"/>
      <c r="C690" s="544"/>
      <c r="D690" s="544"/>
      <c r="E690" s="552"/>
      <c r="F690" s="544"/>
      <c r="G690" s="544"/>
      <c r="H690" s="544"/>
      <c r="I690" s="544"/>
      <c r="J690" s="544"/>
      <c r="K690" s="544"/>
      <c r="L690" s="544"/>
      <c r="M690" s="544"/>
      <c r="N690" s="544"/>
      <c r="O690" s="544"/>
      <c r="P690" s="544"/>
      <c r="Q690" s="544"/>
      <c r="R690" s="544"/>
      <c r="S690" s="544"/>
      <c r="T690" s="544"/>
      <c r="U690" s="544"/>
      <c r="V690" s="544"/>
      <c r="W690" s="544"/>
      <c r="X690" s="544"/>
      <c r="Y690" s="544"/>
      <c r="Z690" s="544"/>
    </row>
    <row r="691" spans="1:26" ht="13.5" customHeight="1">
      <c r="A691" s="544"/>
      <c r="B691" s="544"/>
      <c r="C691" s="544"/>
      <c r="D691" s="544"/>
      <c r="E691" s="552"/>
      <c r="F691" s="544"/>
      <c r="G691" s="544"/>
      <c r="H691" s="544"/>
      <c r="I691" s="544"/>
      <c r="J691" s="544"/>
      <c r="K691" s="544"/>
      <c r="L691" s="544"/>
      <c r="M691" s="544"/>
      <c r="N691" s="544"/>
      <c r="O691" s="544"/>
      <c r="P691" s="544"/>
      <c r="Q691" s="544"/>
      <c r="R691" s="544"/>
      <c r="S691" s="544"/>
      <c r="T691" s="544"/>
      <c r="U691" s="544"/>
      <c r="V691" s="544"/>
      <c r="W691" s="544"/>
      <c r="X691" s="544"/>
      <c r="Y691" s="544"/>
      <c r="Z691" s="544"/>
    </row>
    <row r="692" spans="1:26" ht="13.5" customHeight="1">
      <c r="A692" s="544"/>
      <c r="B692" s="544"/>
      <c r="C692" s="544"/>
      <c r="D692" s="544"/>
      <c r="E692" s="552"/>
      <c r="F692" s="544"/>
      <c r="G692" s="544"/>
      <c r="H692" s="544"/>
      <c r="I692" s="544"/>
      <c r="J692" s="544"/>
      <c r="K692" s="544"/>
      <c r="L692" s="544"/>
      <c r="M692" s="544"/>
      <c r="N692" s="544"/>
      <c r="O692" s="544"/>
      <c r="P692" s="544"/>
      <c r="Q692" s="544"/>
      <c r="R692" s="544"/>
      <c r="S692" s="544"/>
      <c r="T692" s="544"/>
      <c r="U692" s="544"/>
      <c r="V692" s="544"/>
      <c r="W692" s="544"/>
      <c r="X692" s="544"/>
      <c r="Y692" s="544"/>
      <c r="Z692" s="544"/>
    </row>
    <row r="693" spans="1:26" ht="13.5" customHeight="1">
      <c r="A693" s="544"/>
      <c r="B693" s="544"/>
      <c r="C693" s="544"/>
      <c r="D693" s="544"/>
      <c r="E693" s="552"/>
      <c r="F693" s="544"/>
      <c r="G693" s="544"/>
      <c r="H693" s="544"/>
      <c r="I693" s="544"/>
      <c r="J693" s="544"/>
      <c r="K693" s="544"/>
      <c r="L693" s="544"/>
      <c r="M693" s="544"/>
      <c r="N693" s="544"/>
      <c r="O693" s="544"/>
      <c r="P693" s="544"/>
      <c r="Q693" s="544"/>
      <c r="R693" s="544"/>
      <c r="S693" s="544"/>
      <c r="T693" s="544"/>
      <c r="U693" s="544"/>
      <c r="V693" s="544"/>
      <c r="W693" s="544"/>
      <c r="X693" s="544"/>
      <c r="Y693" s="544"/>
      <c r="Z693" s="544"/>
    </row>
    <row r="694" spans="1:26" ht="13.5" customHeight="1">
      <c r="A694" s="544"/>
      <c r="B694" s="544"/>
      <c r="C694" s="544"/>
      <c r="D694" s="544"/>
      <c r="E694" s="552"/>
      <c r="F694" s="544"/>
      <c r="G694" s="544"/>
      <c r="H694" s="544"/>
      <c r="I694" s="544"/>
      <c r="J694" s="544"/>
      <c r="K694" s="544"/>
      <c r="L694" s="544"/>
      <c r="M694" s="544"/>
      <c r="N694" s="544"/>
      <c r="O694" s="544"/>
      <c r="P694" s="544"/>
      <c r="Q694" s="544"/>
      <c r="R694" s="544"/>
      <c r="S694" s="544"/>
      <c r="T694" s="544"/>
      <c r="U694" s="544"/>
      <c r="V694" s="544"/>
      <c r="W694" s="544"/>
      <c r="X694" s="544"/>
      <c r="Y694" s="544"/>
      <c r="Z694" s="544"/>
    </row>
    <row r="695" spans="1:26" ht="13.5" customHeight="1">
      <c r="A695" s="544"/>
      <c r="B695" s="544"/>
      <c r="C695" s="544"/>
      <c r="D695" s="544"/>
      <c r="E695" s="552"/>
      <c r="F695" s="544"/>
      <c r="G695" s="544"/>
      <c r="H695" s="544"/>
      <c r="I695" s="544"/>
      <c r="J695" s="544"/>
      <c r="K695" s="544"/>
      <c r="L695" s="544"/>
      <c r="M695" s="544"/>
      <c r="N695" s="544"/>
      <c r="O695" s="544"/>
      <c r="P695" s="544"/>
      <c r="Q695" s="544"/>
      <c r="R695" s="544"/>
      <c r="S695" s="544"/>
      <c r="T695" s="544"/>
      <c r="U695" s="544"/>
      <c r="V695" s="544"/>
      <c r="W695" s="544"/>
      <c r="X695" s="544"/>
      <c r="Y695" s="544"/>
      <c r="Z695" s="544"/>
    </row>
    <row r="696" spans="1:26" ht="13.5" customHeight="1">
      <c r="A696" s="544"/>
      <c r="B696" s="544"/>
      <c r="C696" s="544"/>
      <c r="D696" s="544"/>
      <c r="E696" s="552"/>
      <c r="F696" s="544"/>
      <c r="G696" s="544"/>
      <c r="H696" s="544"/>
      <c r="I696" s="544"/>
      <c r="J696" s="544"/>
      <c r="K696" s="544"/>
      <c r="L696" s="544"/>
      <c r="M696" s="544"/>
      <c r="N696" s="544"/>
      <c r="O696" s="544"/>
      <c r="P696" s="544"/>
      <c r="Q696" s="544"/>
      <c r="R696" s="544"/>
      <c r="S696" s="544"/>
      <c r="T696" s="544"/>
      <c r="U696" s="544"/>
      <c r="V696" s="544"/>
      <c r="W696" s="544"/>
      <c r="X696" s="544"/>
      <c r="Y696" s="544"/>
      <c r="Z696" s="544"/>
    </row>
    <row r="697" spans="1:26" ht="13.5" customHeight="1">
      <c r="A697" s="544"/>
      <c r="B697" s="544"/>
      <c r="C697" s="544"/>
      <c r="D697" s="544"/>
      <c r="E697" s="552"/>
      <c r="F697" s="544"/>
      <c r="G697" s="544"/>
      <c r="H697" s="544"/>
      <c r="I697" s="544"/>
      <c r="J697" s="544"/>
      <c r="K697" s="544"/>
      <c r="L697" s="544"/>
      <c r="M697" s="544"/>
      <c r="N697" s="544"/>
      <c r="O697" s="544"/>
      <c r="P697" s="544"/>
      <c r="Q697" s="544"/>
      <c r="R697" s="544"/>
      <c r="S697" s="544"/>
      <c r="T697" s="544"/>
      <c r="U697" s="544"/>
      <c r="V697" s="544"/>
      <c r="W697" s="544"/>
      <c r="X697" s="544"/>
      <c r="Y697" s="544"/>
      <c r="Z697" s="544"/>
    </row>
    <row r="698" spans="1:26" ht="13.5" customHeight="1">
      <c r="A698" s="544"/>
      <c r="B698" s="544"/>
      <c r="C698" s="544"/>
      <c r="D698" s="544"/>
      <c r="E698" s="552"/>
      <c r="F698" s="544"/>
      <c r="G698" s="544"/>
      <c r="H698" s="544"/>
      <c r="I698" s="544"/>
      <c r="J698" s="544"/>
      <c r="K698" s="544"/>
      <c r="L698" s="544"/>
      <c r="M698" s="544"/>
      <c r="N698" s="544"/>
      <c r="O698" s="544"/>
      <c r="P698" s="544"/>
      <c r="Q698" s="544"/>
      <c r="R698" s="544"/>
      <c r="S698" s="544"/>
      <c r="T698" s="544"/>
      <c r="U698" s="544"/>
      <c r="V698" s="544"/>
      <c r="W698" s="544"/>
      <c r="X698" s="544"/>
      <c r="Y698" s="544"/>
      <c r="Z698" s="544"/>
    </row>
    <row r="699" spans="1:26" ht="13.5" customHeight="1">
      <c r="A699" s="544"/>
      <c r="B699" s="544"/>
      <c r="C699" s="544"/>
      <c r="D699" s="544"/>
      <c r="E699" s="552"/>
      <c r="F699" s="544"/>
      <c r="G699" s="544"/>
      <c r="H699" s="544"/>
      <c r="I699" s="544"/>
      <c r="J699" s="544"/>
      <c r="K699" s="544"/>
      <c r="L699" s="544"/>
      <c r="M699" s="544"/>
      <c r="N699" s="544"/>
      <c r="O699" s="544"/>
      <c r="P699" s="544"/>
      <c r="Q699" s="544"/>
      <c r="R699" s="544"/>
      <c r="S699" s="544"/>
      <c r="T699" s="544"/>
      <c r="U699" s="544"/>
      <c r="V699" s="544"/>
      <c r="W699" s="544"/>
      <c r="X699" s="544"/>
      <c r="Y699" s="544"/>
      <c r="Z699" s="544"/>
    </row>
    <row r="700" spans="1:26" ht="13.5" customHeight="1">
      <c r="A700" s="544"/>
      <c r="B700" s="544"/>
      <c r="C700" s="544"/>
      <c r="D700" s="544"/>
      <c r="E700" s="552"/>
      <c r="F700" s="544"/>
      <c r="G700" s="544"/>
      <c r="H700" s="544"/>
      <c r="I700" s="544"/>
      <c r="J700" s="544"/>
      <c r="K700" s="544"/>
      <c r="L700" s="544"/>
      <c r="M700" s="544"/>
      <c r="N700" s="544"/>
      <c r="O700" s="544"/>
      <c r="P700" s="544"/>
      <c r="Q700" s="544"/>
      <c r="R700" s="544"/>
      <c r="S700" s="544"/>
      <c r="T700" s="544"/>
      <c r="U700" s="544"/>
      <c r="V700" s="544"/>
      <c r="W700" s="544"/>
      <c r="X700" s="544"/>
      <c r="Y700" s="544"/>
      <c r="Z700" s="544"/>
    </row>
    <row r="701" spans="1:26" ht="13.5" customHeight="1">
      <c r="A701" s="544"/>
      <c r="B701" s="544"/>
      <c r="C701" s="544"/>
      <c r="D701" s="544"/>
      <c r="E701" s="552"/>
      <c r="F701" s="544"/>
      <c r="G701" s="544"/>
      <c r="H701" s="544"/>
      <c r="I701" s="544"/>
      <c r="J701" s="544"/>
      <c r="K701" s="544"/>
      <c r="L701" s="544"/>
      <c r="M701" s="544"/>
      <c r="N701" s="544"/>
      <c r="O701" s="544"/>
      <c r="P701" s="544"/>
      <c r="Q701" s="544"/>
      <c r="R701" s="544"/>
      <c r="S701" s="544"/>
      <c r="T701" s="544"/>
      <c r="U701" s="544"/>
      <c r="V701" s="544"/>
      <c r="W701" s="544"/>
      <c r="X701" s="544"/>
      <c r="Y701" s="544"/>
      <c r="Z701" s="544"/>
    </row>
    <row r="702" spans="1:26" ht="13.5" customHeight="1">
      <c r="A702" s="544"/>
      <c r="B702" s="544"/>
      <c r="C702" s="544"/>
      <c r="D702" s="544"/>
      <c r="E702" s="552"/>
      <c r="F702" s="544"/>
      <c r="G702" s="544"/>
      <c r="H702" s="544"/>
      <c r="I702" s="544"/>
      <c r="J702" s="544"/>
      <c r="K702" s="544"/>
      <c r="L702" s="544"/>
      <c r="M702" s="544"/>
      <c r="N702" s="544"/>
      <c r="O702" s="544"/>
      <c r="P702" s="544"/>
      <c r="Q702" s="544"/>
      <c r="R702" s="544"/>
      <c r="S702" s="544"/>
      <c r="T702" s="544"/>
      <c r="U702" s="544"/>
      <c r="V702" s="544"/>
      <c r="W702" s="544"/>
      <c r="X702" s="544"/>
      <c r="Y702" s="544"/>
      <c r="Z702" s="544"/>
    </row>
    <row r="703" spans="1:26" ht="13.5" customHeight="1">
      <c r="A703" s="544"/>
      <c r="B703" s="544"/>
      <c r="C703" s="544"/>
      <c r="D703" s="544"/>
      <c r="E703" s="552"/>
      <c r="F703" s="544"/>
      <c r="G703" s="544"/>
      <c r="H703" s="544"/>
      <c r="I703" s="544"/>
      <c r="J703" s="544"/>
      <c r="K703" s="544"/>
      <c r="L703" s="544"/>
      <c r="M703" s="544"/>
      <c r="N703" s="544"/>
      <c r="O703" s="544"/>
      <c r="P703" s="544"/>
      <c r="Q703" s="544"/>
      <c r="R703" s="544"/>
      <c r="S703" s="544"/>
      <c r="T703" s="544"/>
      <c r="U703" s="544"/>
      <c r="V703" s="544"/>
      <c r="W703" s="544"/>
      <c r="X703" s="544"/>
      <c r="Y703" s="544"/>
      <c r="Z703" s="544"/>
    </row>
    <row r="704" spans="1:26" ht="13.5" customHeight="1">
      <c r="A704" s="544"/>
      <c r="B704" s="544"/>
      <c r="C704" s="544"/>
      <c r="D704" s="544"/>
      <c r="E704" s="552"/>
      <c r="F704" s="544"/>
      <c r="G704" s="544"/>
      <c r="H704" s="544"/>
      <c r="I704" s="544"/>
      <c r="J704" s="544"/>
      <c r="K704" s="544"/>
      <c r="L704" s="544"/>
      <c r="M704" s="544"/>
      <c r="N704" s="544"/>
      <c r="O704" s="544"/>
      <c r="P704" s="544"/>
      <c r="Q704" s="544"/>
      <c r="R704" s="544"/>
      <c r="S704" s="544"/>
      <c r="T704" s="544"/>
      <c r="U704" s="544"/>
      <c r="V704" s="544"/>
      <c r="W704" s="544"/>
      <c r="X704" s="544"/>
      <c r="Y704" s="544"/>
      <c r="Z704" s="544"/>
    </row>
    <row r="705" spans="1:26" ht="13.5" customHeight="1">
      <c r="A705" s="544"/>
      <c r="B705" s="544"/>
      <c r="C705" s="544"/>
      <c r="D705" s="544"/>
      <c r="E705" s="552"/>
      <c r="F705" s="544"/>
      <c r="G705" s="544"/>
      <c r="H705" s="544"/>
      <c r="I705" s="544"/>
      <c r="J705" s="544"/>
      <c r="K705" s="544"/>
      <c r="L705" s="544"/>
      <c r="M705" s="544"/>
      <c r="N705" s="544"/>
      <c r="O705" s="544"/>
      <c r="P705" s="544"/>
      <c r="Q705" s="544"/>
      <c r="R705" s="544"/>
      <c r="S705" s="544"/>
      <c r="T705" s="544"/>
      <c r="U705" s="544"/>
      <c r="V705" s="544"/>
      <c r="W705" s="544"/>
      <c r="X705" s="544"/>
      <c r="Y705" s="544"/>
      <c r="Z705" s="544"/>
    </row>
    <row r="706" spans="1:26" ht="13.5" customHeight="1">
      <c r="A706" s="544"/>
      <c r="B706" s="544"/>
      <c r="C706" s="544"/>
      <c r="D706" s="544"/>
      <c r="E706" s="552"/>
      <c r="F706" s="544"/>
      <c r="G706" s="544"/>
      <c r="H706" s="544"/>
      <c r="I706" s="544"/>
      <c r="J706" s="544"/>
      <c r="K706" s="544"/>
      <c r="L706" s="544"/>
      <c r="M706" s="544"/>
      <c r="N706" s="544"/>
      <c r="O706" s="544"/>
      <c r="P706" s="544"/>
      <c r="Q706" s="544"/>
      <c r="R706" s="544"/>
      <c r="S706" s="544"/>
      <c r="T706" s="544"/>
      <c r="U706" s="544"/>
      <c r="V706" s="544"/>
      <c r="W706" s="544"/>
      <c r="X706" s="544"/>
      <c r="Y706" s="544"/>
      <c r="Z706" s="544"/>
    </row>
    <row r="707" spans="1:26" ht="13.5" customHeight="1">
      <c r="A707" s="544"/>
      <c r="B707" s="544"/>
      <c r="C707" s="544"/>
      <c r="D707" s="544"/>
      <c r="E707" s="552"/>
      <c r="F707" s="544"/>
      <c r="G707" s="544"/>
      <c r="H707" s="544"/>
      <c r="I707" s="544"/>
      <c r="J707" s="544"/>
      <c r="K707" s="544"/>
      <c r="L707" s="544"/>
      <c r="M707" s="544"/>
      <c r="N707" s="544"/>
      <c r="O707" s="544"/>
      <c r="P707" s="544"/>
      <c r="Q707" s="544"/>
      <c r="R707" s="544"/>
      <c r="S707" s="544"/>
      <c r="T707" s="544"/>
      <c r="U707" s="544"/>
      <c r="V707" s="544"/>
      <c r="W707" s="544"/>
      <c r="X707" s="544"/>
      <c r="Y707" s="544"/>
      <c r="Z707" s="544"/>
    </row>
    <row r="708" spans="1:26" ht="13.5" customHeight="1">
      <c r="A708" s="544"/>
      <c r="B708" s="544"/>
      <c r="C708" s="544"/>
      <c r="D708" s="544"/>
      <c r="E708" s="552"/>
      <c r="F708" s="544"/>
      <c r="G708" s="544"/>
      <c r="H708" s="544"/>
      <c r="I708" s="544"/>
      <c r="J708" s="544"/>
      <c r="K708" s="544"/>
      <c r="L708" s="544"/>
      <c r="M708" s="544"/>
      <c r="N708" s="544"/>
      <c r="O708" s="544"/>
      <c r="P708" s="544"/>
      <c r="Q708" s="544"/>
      <c r="R708" s="544"/>
      <c r="S708" s="544"/>
      <c r="T708" s="544"/>
      <c r="U708" s="544"/>
      <c r="V708" s="544"/>
      <c r="W708" s="544"/>
      <c r="X708" s="544"/>
      <c r="Y708" s="544"/>
      <c r="Z708" s="544"/>
    </row>
    <row r="709" spans="1:26" ht="13.5" customHeight="1">
      <c r="A709" s="544"/>
      <c r="B709" s="544"/>
      <c r="C709" s="544"/>
      <c r="D709" s="544"/>
      <c r="E709" s="552"/>
      <c r="F709" s="544"/>
      <c r="G709" s="544"/>
      <c r="H709" s="544"/>
      <c r="I709" s="544"/>
      <c r="J709" s="544"/>
      <c r="K709" s="544"/>
      <c r="L709" s="544"/>
      <c r="M709" s="544"/>
      <c r="N709" s="544"/>
      <c r="O709" s="544"/>
      <c r="P709" s="544"/>
      <c r="Q709" s="544"/>
      <c r="R709" s="544"/>
      <c r="S709" s="544"/>
      <c r="T709" s="544"/>
      <c r="U709" s="544"/>
      <c r="V709" s="544"/>
      <c r="W709" s="544"/>
      <c r="X709" s="544"/>
      <c r="Y709" s="544"/>
      <c r="Z709" s="544"/>
    </row>
    <row r="710" spans="1:26" ht="13.5" customHeight="1">
      <c r="A710" s="544"/>
      <c r="B710" s="544"/>
      <c r="C710" s="544"/>
      <c r="D710" s="544"/>
      <c r="E710" s="552"/>
      <c r="F710" s="544"/>
      <c r="G710" s="544"/>
      <c r="H710" s="544"/>
      <c r="I710" s="544"/>
      <c r="J710" s="544"/>
      <c r="K710" s="544"/>
      <c r="L710" s="544"/>
      <c r="M710" s="544"/>
      <c r="N710" s="544"/>
      <c r="O710" s="544"/>
      <c r="P710" s="544"/>
      <c r="Q710" s="544"/>
      <c r="R710" s="544"/>
      <c r="S710" s="544"/>
      <c r="T710" s="544"/>
      <c r="U710" s="544"/>
      <c r="V710" s="544"/>
      <c r="W710" s="544"/>
      <c r="X710" s="544"/>
      <c r="Y710" s="544"/>
      <c r="Z710" s="544"/>
    </row>
    <row r="711" spans="1:26" ht="13.5" customHeight="1">
      <c r="A711" s="544"/>
      <c r="B711" s="544"/>
      <c r="C711" s="544"/>
      <c r="D711" s="544"/>
      <c r="E711" s="552"/>
      <c r="F711" s="544"/>
      <c r="G711" s="544"/>
      <c r="H711" s="544"/>
      <c r="I711" s="544"/>
      <c r="J711" s="544"/>
      <c r="K711" s="544"/>
      <c r="L711" s="544"/>
      <c r="M711" s="544"/>
      <c r="N711" s="544"/>
      <c r="O711" s="544"/>
      <c r="P711" s="544"/>
      <c r="Q711" s="544"/>
      <c r="R711" s="544"/>
      <c r="S711" s="544"/>
      <c r="T711" s="544"/>
      <c r="U711" s="544"/>
      <c r="V711" s="544"/>
      <c r="W711" s="544"/>
      <c r="X711" s="544"/>
      <c r="Y711" s="544"/>
      <c r="Z711" s="544"/>
    </row>
    <row r="712" spans="1:26" ht="13.5" customHeight="1">
      <c r="A712" s="544"/>
      <c r="B712" s="544"/>
      <c r="C712" s="544"/>
      <c r="D712" s="544"/>
      <c r="E712" s="552"/>
      <c r="F712" s="544"/>
      <c r="G712" s="544"/>
      <c r="H712" s="544"/>
      <c r="I712" s="544"/>
      <c r="J712" s="544"/>
      <c r="K712" s="544"/>
      <c r="L712" s="544"/>
      <c r="M712" s="544"/>
      <c r="N712" s="544"/>
      <c r="O712" s="544"/>
      <c r="P712" s="544"/>
      <c r="Q712" s="544"/>
      <c r="R712" s="544"/>
      <c r="S712" s="544"/>
      <c r="T712" s="544"/>
      <c r="U712" s="544"/>
      <c r="V712" s="544"/>
      <c r="W712" s="544"/>
      <c r="X712" s="544"/>
      <c r="Y712" s="544"/>
      <c r="Z712" s="544"/>
    </row>
    <row r="713" spans="1:26" ht="13.5" customHeight="1">
      <c r="A713" s="544"/>
      <c r="B713" s="544"/>
      <c r="C713" s="544"/>
      <c r="D713" s="544"/>
      <c r="E713" s="552"/>
      <c r="F713" s="544"/>
      <c r="G713" s="544"/>
      <c r="H713" s="544"/>
      <c r="I713" s="544"/>
      <c r="J713" s="544"/>
      <c r="K713" s="544"/>
      <c r="L713" s="544"/>
      <c r="M713" s="544"/>
      <c r="N713" s="544"/>
      <c r="O713" s="544"/>
      <c r="P713" s="544"/>
      <c r="Q713" s="544"/>
      <c r="R713" s="544"/>
      <c r="S713" s="544"/>
      <c r="T713" s="544"/>
      <c r="U713" s="544"/>
      <c r="V713" s="544"/>
      <c r="W713" s="544"/>
      <c r="X713" s="544"/>
      <c r="Y713" s="544"/>
      <c r="Z713" s="544"/>
    </row>
    <row r="714" spans="1:26" ht="13.5" customHeight="1">
      <c r="A714" s="544"/>
      <c r="B714" s="544"/>
      <c r="C714" s="544"/>
      <c r="D714" s="544"/>
      <c r="E714" s="552"/>
      <c r="F714" s="544"/>
      <c r="G714" s="544"/>
      <c r="H714" s="544"/>
      <c r="I714" s="544"/>
      <c r="J714" s="544"/>
      <c r="K714" s="544"/>
      <c r="L714" s="544"/>
      <c r="M714" s="544"/>
      <c r="N714" s="544"/>
      <c r="O714" s="544"/>
      <c r="P714" s="544"/>
      <c r="Q714" s="544"/>
      <c r="R714" s="544"/>
      <c r="S714" s="544"/>
      <c r="T714" s="544"/>
      <c r="U714" s="544"/>
      <c r="V714" s="544"/>
      <c r="W714" s="544"/>
      <c r="X714" s="544"/>
      <c r="Y714" s="544"/>
      <c r="Z714" s="544"/>
    </row>
    <row r="715" spans="1:26" ht="13.5" customHeight="1">
      <c r="A715" s="544"/>
      <c r="B715" s="544"/>
      <c r="C715" s="544"/>
      <c r="D715" s="544"/>
      <c r="E715" s="552"/>
      <c r="F715" s="544"/>
      <c r="G715" s="544"/>
      <c r="H715" s="544"/>
      <c r="I715" s="544"/>
      <c r="J715" s="544"/>
      <c r="K715" s="544"/>
      <c r="L715" s="544"/>
      <c r="M715" s="544"/>
      <c r="N715" s="544"/>
      <c r="O715" s="544"/>
      <c r="P715" s="544"/>
      <c r="Q715" s="544"/>
      <c r="R715" s="544"/>
      <c r="S715" s="544"/>
      <c r="T715" s="544"/>
      <c r="U715" s="544"/>
      <c r="V715" s="544"/>
      <c r="W715" s="544"/>
      <c r="X715" s="544"/>
      <c r="Y715" s="544"/>
      <c r="Z715" s="544"/>
    </row>
    <row r="716" spans="1:26" ht="13.5" customHeight="1">
      <c r="A716" s="544"/>
      <c r="B716" s="544"/>
      <c r="C716" s="544"/>
      <c r="D716" s="544"/>
      <c r="E716" s="552"/>
      <c r="F716" s="544"/>
      <c r="G716" s="544"/>
      <c r="H716" s="544"/>
      <c r="I716" s="544"/>
      <c r="J716" s="544"/>
      <c r="K716" s="544"/>
      <c r="L716" s="544"/>
      <c r="M716" s="544"/>
      <c r="N716" s="544"/>
      <c r="O716" s="544"/>
      <c r="P716" s="544"/>
      <c r="Q716" s="544"/>
      <c r="R716" s="544"/>
      <c r="S716" s="544"/>
      <c r="T716" s="544"/>
      <c r="U716" s="544"/>
      <c r="V716" s="544"/>
      <c r="W716" s="544"/>
      <c r="X716" s="544"/>
      <c r="Y716" s="544"/>
      <c r="Z716" s="544"/>
    </row>
    <row r="717" spans="1:26" ht="13.5" customHeight="1">
      <c r="A717" s="544"/>
      <c r="B717" s="544"/>
      <c r="C717" s="544"/>
      <c r="D717" s="544"/>
      <c r="E717" s="552"/>
      <c r="F717" s="544"/>
      <c r="G717" s="544"/>
      <c r="H717" s="544"/>
      <c r="I717" s="544"/>
      <c r="J717" s="544"/>
      <c r="K717" s="544"/>
      <c r="L717" s="544"/>
      <c r="M717" s="544"/>
      <c r="N717" s="544"/>
      <c r="O717" s="544"/>
      <c r="P717" s="544"/>
      <c r="Q717" s="544"/>
      <c r="R717" s="544"/>
      <c r="S717" s="544"/>
      <c r="T717" s="544"/>
      <c r="U717" s="544"/>
      <c r="V717" s="544"/>
      <c r="W717" s="544"/>
      <c r="X717" s="544"/>
      <c r="Y717" s="544"/>
      <c r="Z717" s="544"/>
    </row>
    <row r="718" spans="1:26" ht="13.5" customHeight="1">
      <c r="A718" s="544"/>
      <c r="B718" s="544"/>
      <c r="C718" s="544"/>
      <c r="D718" s="544"/>
      <c r="E718" s="552"/>
      <c r="F718" s="544"/>
      <c r="G718" s="544"/>
      <c r="H718" s="544"/>
      <c r="I718" s="544"/>
      <c r="J718" s="544"/>
      <c r="K718" s="544"/>
      <c r="L718" s="544"/>
      <c r="M718" s="544"/>
      <c r="N718" s="544"/>
      <c r="O718" s="544"/>
      <c r="P718" s="544"/>
      <c r="Q718" s="544"/>
      <c r="R718" s="544"/>
      <c r="S718" s="544"/>
      <c r="T718" s="544"/>
      <c r="U718" s="544"/>
      <c r="V718" s="544"/>
      <c r="W718" s="544"/>
      <c r="X718" s="544"/>
      <c r="Y718" s="544"/>
      <c r="Z718" s="544"/>
    </row>
    <row r="719" spans="1:26" ht="13.5" customHeight="1">
      <c r="A719" s="544"/>
      <c r="B719" s="544"/>
      <c r="C719" s="544"/>
      <c r="D719" s="544"/>
      <c r="E719" s="552"/>
      <c r="F719" s="544"/>
      <c r="G719" s="544"/>
      <c r="H719" s="544"/>
      <c r="I719" s="544"/>
      <c r="J719" s="544"/>
      <c r="K719" s="544"/>
      <c r="L719" s="544"/>
      <c r="M719" s="544"/>
      <c r="N719" s="544"/>
      <c r="O719" s="544"/>
      <c r="P719" s="544"/>
      <c r="Q719" s="544"/>
      <c r="R719" s="544"/>
      <c r="S719" s="544"/>
      <c r="T719" s="544"/>
      <c r="U719" s="544"/>
      <c r="V719" s="544"/>
      <c r="W719" s="544"/>
      <c r="X719" s="544"/>
      <c r="Y719" s="544"/>
      <c r="Z719" s="544"/>
    </row>
    <row r="720" spans="1:26" ht="13.5" customHeight="1">
      <c r="A720" s="544"/>
      <c r="B720" s="544"/>
      <c r="C720" s="544"/>
      <c r="D720" s="544"/>
      <c r="E720" s="552"/>
      <c r="F720" s="544"/>
      <c r="G720" s="544"/>
      <c r="H720" s="544"/>
      <c r="I720" s="544"/>
      <c r="J720" s="544"/>
      <c r="K720" s="544"/>
      <c r="L720" s="544"/>
      <c r="M720" s="544"/>
      <c r="N720" s="544"/>
      <c r="O720" s="544"/>
      <c r="P720" s="544"/>
      <c r="Q720" s="544"/>
      <c r="R720" s="544"/>
      <c r="S720" s="544"/>
      <c r="T720" s="544"/>
      <c r="U720" s="544"/>
      <c r="V720" s="544"/>
      <c r="W720" s="544"/>
      <c r="X720" s="544"/>
      <c r="Y720" s="544"/>
      <c r="Z720" s="544"/>
    </row>
    <row r="721" spans="1:26" ht="13.5" customHeight="1">
      <c r="A721" s="544"/>
      <c r="B721" s="544"/>
      <c r="C721" s="544"/>
      <c r="D721" s="544"/>
      <c r="E721" s="552"/>
      <c r="F721" s="544"/>
      <c r="G721" s="544"/>
      <c r="H721" s="544"/>
      <c r="I721" s="544"/>
      <c r="J721" s="544"/>
      <c r="K721" s="544"/>
      <c r="L721" s="544"/>
      <c r="M721" s="544"/>
      <c r="N721" s="544"/>
      <c r="O721" s="544"/>
      <c r="P721" s="544"/>
      <c r="Q721" s="544"/>
      <c r="R721" s="544"/>
      <c r="S721" s="544"/>
      <c r="T721" s="544"/>
      <c r="U721" s="544"/>
      <c r="V721" s="544"/>
      <c r="W721" s="544"/>
      <c r="X721" s="544"/>
      <c r="Y721" s="544"/>
      <c r="Z721" s="544"/>
    </row>
    <row r="722" spans="1:26" ht="13.5" customHeight="1">
      <c r="A722" s="544"/>
      <c r="B722" s="544"/>
      <c r="C722" s="544"/>
      <c r="D722" s="544"/>
      <c r="E722" s="552"/>
      <c r="F722" s="544"/>
      <c r="G722" s="544"/>
      <c r="H722" s="544"/>
      <c r="I722" s="544"/>
      <c r="J722" s="544"/>
      <c r="K722" s="544"/>
      <c r="L722" s="544"/>
      <c r="M722" s="544"/>
      <c r="N722" s="544"/>
      <c r="O722" s="544"/>
      <c r="P722" s="544"/>
      <c r="Q722" s="544"/>
      <c r="R722" s="544"/>
      <c r="S722" s="544"/>
      <c r="T722" s="544"/>
      <c r="U722" s="544"/>
      <c r="V722" s="544"/>
      <c r="W722" s="544"/>
      <c r="X722" s="544"/>
      <c r="Y722" s="544"/>
      <c r="Z722" s="544"/>
    </row>
    <row r="723" spans="1:26" ht="13.5" customHeight="1">
      <c r="A723" s="544"/>
      <c r="B723" s="544"/>
      <c r="C723" s="544"/>
      <c r="D723" s="544"/>
      <c r="E723" s="552"/>
      <c r="F723" s="544"/>
      <c r="G723" s="544"/>
      <c r="H723" s="544"/>
      <c r="I723" s="544"/>
      <c r="J723" s="544"/>
      <c r="K723" s="544"/>
      <c r="L723" s="544"/>
      <c r="M723" s="544"/>
      <c r="N723" s="544"/>
      <c r="O723" s="544"/>
      <c r="P723" s="544"/>
      <c r="Q723" s="544"/>
      <c r="R723" s="544"/>
      <c r="S723" s="544"/>
      <c r="T723" s="544"/>
      <c r="U723" s="544"/>
      <c r="V723" s="544"/>
      <c r="W723" s="544"/>
      <c r="X723" s="544"/>
      <c r="Y723" s="544"/>
      <c r="Z723" s="544"/>
    </row>
    <row r="724" spans="1:26" ht="13.5" customHeight="1">
      <c r="A724" s="544"/>
      <c r="B724" s="544"/>
      <c r="C724" s="544"/>
      <c r="D724" s="544"/>
      <c r="E724" s="552"/>
      <c r="F724" s="544"/>
      <c r="G724" s="544"/>
      <c r="H724" s="544"/>
      <c r="I724" s="544"/>
      <c r="J724" s="544"/>
      <c r="K724" s="544"/>
      <c r="L724" s="544"/>
      <c r="M724" s="544"/>
      <c r="N724" s="544"/>
      <c r="O724" s="544"/>
      <c r="P724" s="544"/>
      <c r="Q724" s="544"/>
      <c r="R724" s="544"/>
      <c r="S724" s="544"/>
      <c r="T724" s="544"/>
      <c r="U724" s="544"/>
      <c r="V724" s="544"/>
      <c r="W724" s="544"/>
      <c r="X724" s="544"/>
      <c r="Y724" s="544"/>
      <c r="Z724" s="544"/>
    </row>
    <row r="725" spans="1:26" ht="13.5" customHeight="1">
      <c r="A725" s="544"/>
      <c r="B725" s="544"/>
      <c r="C725" s="544"/>
      <c r="D725" s="544"/>
      <c r="E725" s="552"/>
      <c r="F725" s="544"/>
      <c r="G725" s="544"/>
      <c r="H725" s="544"/>
      <c r="I725" s="544"/>
      <c r="J725" s="544"/>
      <c r="K725" s="544"/>
      <c r="L725" s="544"/>
      <c r="M725" s="544"/>
      <c r="N725" s="544"/>
      <c r="O725" s="544"/>
      <c r="P725" s="544"/>
      <c r="Q725" s="544"/>
      <c r="R725" s="544"/>
      <c r="S725" s="544"/>
      <c r="T725" s="544"/>
      <c r="U725" s="544"/>
      <c r="V725" s="544"/>
      <c r="W725" s="544"/>
      <c r="X725" s="544"/>
      <c r="Y725" s="544"/>
      <c r="Z725" s="544"/>
    </row>
    <row r="726" spans="1:26" ht="13.5" customHeight="1">
      <c r="A726" s="544"/>
      <c r="B726" s="544"/>
      <c r="C726" s="544"/>
      <c r="D726" s="544"/>
      <c r="E726" s="552"/>
      <c r="F726" s="544"/>
      <c r="G726" s="544"/>
      <c r="H726" s="544"/>
      <c r="I726" s="544"/>
      <c r="J726" s="544"/>
      <c r="K726" s="544"/>
      <c r="L726" s="544"/>
      <c r="M726" s="544"/>
      <c r="N726" s="544"/>
      <c r="O726" s="544"/>
      <c r="P726" s="544"/>
      <c r="Q726" s="544"/>
      <c r="R726" s="544"/>
      <c r="S726" s="544"/>
      <c r="T726" s="544"/>
      <c r="U726" s="544"/>
      <c r="V726" s="544"/>
      <c r="W726" s="544"/>
      <c r="X726" s="544"/>
      <c r="Y726" s="544"/>
      <c r="Z726" s="544"/>
    </row>
    <row r="727" spans="1:26" ht="13.5" customHeight="1">
      <c r="A727" s="544"/>
      <c r="B727" s="544"/>
      <c r="C727" s="544"/>
      <c r="D727" s="544"/>
      <c r="E727" s="552"/>
      <c r="F727" s="544"/>
      <c r="G727" s="544"/>
      <c r="H727" s="544"/>
      <c r="I727" s="544"/>
      <c r="J727" s="544"/>
      <c r="K727" s="544"/>
      <c r="L727" s="544"/>
      <c r="M727" s="544"/>
      <c r="N727" s="544"/>
      <c r="O727" s="544"/>
      <c r="P727" s="544"/>
      <c r="Q727" s="544"/>
      <c r="R727" s="544"/>
      <c r="S727" s="544"/>
      <c r="T727" s="544"/>
      <c r="U727" s="544"/>
      <c r="V727" s="544"/>
      <c r="W727" s="544"/>
      <c r="X727" s="544"/>
      <c r="Y727" s="544"/>
      <c r="Z727" s="544"/>
    </row>
    <row r="728" spans="1:26" ht="13.5" customHeight="1">
      <c r="A728" s="544"/>
      <c r="B728" s="544"/>
      <c r="C728" s="544"/>
      <c r="D728" s="544"/>
      <c r="E728" s="552"/>
      <c r="F728" s="544"/>
      <c r="G728" s="544"/>
      <c r="H728" s="544"/>
      <c r="I728" s="544"/>
      <c r="J728" s="544"/>
      <c r="K728" s="544"/>
      <c r="L728" s="544"/>
      <c r="M728" s="544"/>
      <c r="N728" s="544"/>
      <c r="O728" s="544"/>
      <c r="P728" s="544"/>
      <c r="Q728" s="544"/>
      <c r="R728" s="544"/>
      <c r="S728" s="544"/>
      <c r="T728" s="544"/>
      <c r="U728" s="544"/>
      <c r="V728" s="544"/>
      <c r="W728" s="544"/>
      <c r="X728" s="544"/>
      <c r="Y728" s="544"/>
      <c r="Z728" s="544"/>
    </row>
    <row r="729" spans="1:26" ht="13.5" customHeight="1">
      <c r="A729" s="544"/>
      <c r="B729" s="544"/>
      <c r="C729" s="544"/>
      <c r="D729" s="544"/>
      <c r="E729" s="552"/>
      <c r="F729" s="544"/>
      <c r="G729" s="544"/>
      <c r="H729" s="544"/>
      <c r="I729" s="544"/>
      <c r="J729" s="544"/>
      <c r="K729" s="544"/>
      <c r="L729" s="544"/>
      <c r="M729" s="544"/>
      <c r="N729" s="544"/>
      <c r="O729" s="544"/>
      <c r="P729" s="544"/>
      <c r="Q729" s="544"/>
      <c r="R729" s="544"/>
      <c r="S729" s="544"/>
      <c r="T729" s="544"/>
      <c r="U729" s="544"/>
      <c r="V729" s="544"/>
      <c r="W729" s="544"/>
      <c r="X729" s="544"/>
      <c r="Y729" s="544"/>
      <c r="Z729" s="544"/>
    </row>
    <row r="730" spans="1:26" ht="13.5" customHeight="1">
      <c r="A730" s="544"/>
      <c r="B730" s="544"/>
      <c r="C730" s="544"/>
      <c r="D730" s="544"/>
      <c r="E730" s="552"/>
      <c r="F730" s="544"/>
      <c r="G730" s="544"/>
      <c r="H730" s="544"/>
      <c r="I730" s="544"/>
      <c r="J730" s="544"/>
      <c r="K730" s="544"/>
      <c r="L730" s="544"/>
      <c r="M730" s="544"/>
      <c r="N730" s="544"/>
      <c r="O730" s="544"/>
      <c r="P730" s="544"/>
      <c r="Q730" s="544"/>
      <c r="R730" s="544"/>
      <c r="S730" s="544"/>
      <c r="T730" s="544"/>
      <c r="U730" s="544"/>
      <c r="V730" s="544"/>
      <c r="W730" s="544"/>
      <c r="X730" s="544"/>
      <c r="Y730" s="544"/>
      <c r="Z730" s="544"/>
    </row>
    <row r="731" spans="1:26" ht="13.5" customHeight="1">
      <c r="A731" s="544"/>
      <c r="B731" s="544"/>
      <c r="C731" s="544"/>
      <c r="D731" s="544"/>
      <c r="E731" s="552"/>
      <c r="F731" s="544"/>
      <c r="G731" s="544"/>
      <c r="H731" s="544"/>
      <c r="I731" s="544"/>
      <c r="J731" s="544"/>
      <c r="K731" s="544"/>
      <c r="L731" s="544"/>
      <c r="M731" s="544"/>
      <c r="N731" s="544"/>
      <c r="O731" s="544"/>
      <c r="P731" s="544"/>
      <c r="Q731" s="544"/>
      <c r="R731" s="544"/>
      <c r="S731" s="544"/>
      <c r="T731" s="544"/>
      <c r="U731" s="544"/>
      <c r="V731" s="544"/>
      <c r="W731" s="544"/>
      <c r="X731" s="544"/>
      <c r="Y731" s="544"/>
      <c r="Z731" s="544"/>
    </row>
    <row r="732" spans="1:26" ht="13.5" customHeight="1">
      <c r="A732" s="544"/>
      <c r="B732" s="544"/>
      <c r="C732" s="544"/>
      <c r="D732" s="544"/>
      <c r="E732" s="552"/>
      <c r="F732" s="544"/>
      <c r="G732" s="544"/>
      <c r="H732" s="544"/>
      <c r="I732" s="544"/>
      <c r="J732" s="544"/>
      <c r="K732" s="544"/>
      <c r="L732" s="544"/>
      <c r="M732" s="544"/>
      <c r="N732" s="544"/>
      <c r="O732" s="544"/>
      <c r="P732" s="544"/>
      <c r="Q732" s="544"/>
      <c r="R732" s="544"/>
      <c r="S732" s="544"/>
      <c r="T732" s="544"/>
      <c r="U732" s="544"/>
      <c r="V732" s="544"/>
      <c r="W732" s="544"/>
      <c r="X732" s="544"/>
      <c r="Y732" s="544"/>
      <c r="Z732" s="544"/>
    </row>
    <row r="733" spans="1:26" ht="13.5" customHeight="1">
      <c r="A733" s="544"/>
      <c r="B733" s="544"/>
      <c r="C733" s="544"/>
      <c r="D733" s="544"/>
      <c r="E733" s="552"/>
      <c r="F733" s="544"/>
      <c r="G733" s="544"/>
      <c r="H733" s="544"/>
      <c r="I733" s="544"/>
      <c r="J733" s="544"/>
      <c r="K733" s="544"/>
      <c r="L733" s="544"/>
      <c r="M733" s="544"/>
      <c r="N733" s="544"/>
      <c r="O733" s="544"/>
      <c r="P733" s="544"/>
      <c r="Q733" s="544"/>
      <c r="R733" s="544"/>
      <c r="S733" s="544"/>
      <c r="T733" s="544"/>
      <c r="U733" s="544"/>
      <c r="V733" s="544"/>
      <c r="W733" s="544"/>
      <c r="X733" s="544"/>
      <c r="Y733" s="544"/>
      <c r="Z733" s="544"/>
    </row>
    <row r="734" spans="1:26" ht="13.5" customHeight="1">
      <c r="A734" s="544"/>
      <c r="B734" s="544"/>
      <c r="C734" s="544"/>
      <c r="D734" s="544"/>
      <c r="E734" s="552"/>
      <c r="F734" s="544"/>
      <c r="G734" s="544"/>
      <c r="H734" s="544"/>
      <c r="I734" s="544"/>
      <c r="J734" s="544"/>
      <c r="K734" s="544"/>
      <c r="L734" s="544"/>
      <c r="M734" s="544"/>
      <c r="N734" s="544"/>
      <c r="O734" s="544"/>
      <c r="P734" s="544"/>
      <c r="Q734" s="544"/>
      <c r="R734" s="544"/>
      <c r="S734" s="544"/>
      <c r="T734" s="544"/>
      <c r="U734" s="544"/>
      <c r="V734" s="544"/>
      <c r="W734" s="544"/>
      <c r="X734" s="544"/>
      <c r="Y734" s="544"/>
      <c r="Z734" s="544"/>
    </row>
    <row r="735" spans="1:26" ht="13.5" customHeight="1">
      <c r="A735" s="544"/>
      <c r="B735" s="544"/>
      <c r="C735" s="544"/>
      <c r="D735" s="544"/>
      <c r="E735" s="552"/>
      <c r="F735" s="544"/>
      <c r="G735" s="544"/>
      <c r="H735" s="544"/>
      <c r="I735" s="544"/>
      <c r="J735" s="544"/>
      <c r="K735" s="544"/>
      <c r="L735" s="544"/>
      <c r="M735" s="544"/>
      <c r="N735" s="544"/>
      <c r="O735" s="544"/>
      <c r="P735" s="544"/>
      <c r="Q735" s="544"/>
      <c r="R735" s="544"/>
      <c r="S735" s="544"/>
      <c r="T735" s="544"/>
      <c r="U735" s="544"/>
      <c r="V735" s="544"/>
      <c r="W735" s="544"/>
      <c r="X735" s="544"/>
      <c r="Y735" s="544"/>
      <c r="Z735" s="544"/>
    </row>
    <row r="736" spans="1:26" ht="13.5" customHeight="1">
      <c r="A736" s="544"/>
      <c r="B736" s="544"/>
      <c r="C736" s="544"/>
      <c r="D736" s="544"/>
      <c r="E736" s="552"/>
      <c r="F736" s="544"/>
      <c r="G736" s="544"/>
      <c r="H736" s="544"/>
      <c r="I736" s="544"/>
      <c r="J736" s="544"/>
      <c r="K736" s="544"/>
      <c r="L736" s="544"/>
      <c r="M736" s="544"/>
      <c r="N736" s="544"/>
      <c r="O736" s="544"/>
      <c r="P736" s="544"/>
      <c r="Q736" s="544"/>
      <c r="R736" s="544"/>
      <c r="S736" s="544"/>
      <c r="T736" s="544"/>
      <c r="U736" s="544"/>
      <c r="V736" s="544"/>
      <c r="W736" s="544"/>
      <c r="X736" s="544"/>
      <c r="Y736" s="544"/>
      <c r="Z736" s="544"/>
    </row>
    <row r="737" spans="1:26" ht="13.5" customHeight="1">
      <c r="A737" s="544"/>
      <c r="B737" s="544"/>
      <c r="C737" s="544"/>
      <c r="D737" s="544"/>
      <c r="E737" s="552"/>
      <c r="F737" s="544"/>
      <c r="G737" s="544"/>
      <c r="H737" s="544"/>
      <c r="I737" s="544"/>
      <c r="J737" s="544"/>
      <c r="K737" s="544"/>
      <c r="L737" s="544"/>
      <c r="M737" s="544"/>
      <c r="N737" s="544"/>
      <c r="O737" s="544"/>
      <c r="P737" s="544"/>
      <c r="Q737" s="544"/>
      <c r="R737" s="544"/>
      <c r="S737" s="544"/>
      <c r="T737" s="544"/>
      <c r="U737" s="544"/>
      <c r="V737" s="544"/>
      <c r="W737" s="544"/>
      <c r="X737" s="544"/>
      <c r="Y737" s="544"/>
      <c r="Z737" s="544"/>
    </row>
    <row r="738" spans="1:26" ht="13.5" customHeight="1">
      <c r="A738" s="544"/>
      <c r="B738" s="544"/>
      <c r="C738" s="544"/>
      <c r="D738" s="544"/>
      <c r="E738" s="552"/>
      <c r="F738" s="544"/>
      <c r="G738" s="544"/>
      <c r="H738" s="544"/>
      <c r="I738" s="544"/>
      <c r="J738" s="544"/>
      <c r="K738" s="544"/>
      <c r="L738" s="544"/>
      <c r="M738" s="544"/>
      <c r="N738" s="544"/>
      <c r="O738" s="544"/>
      <c r="P738" s="544"/>
      <c r="Q738" s="544"/>
      <c r="R738" s="544"/>
      <c r="S738" s="544"/>
      <c r="T738" s="544"/>
      <c r="U738" s="544"/>
      <c r="V738" s="544"/>
      <c r="W738" s="544"/>
      <c r="X738" s="544"/>
      <c r="Y738" s="544"/>
      <c r="Z738" s="544"/>
    </row>
    <row r="739" spans="1:26" ht="13.5" customHeight="1">
      <c r="A739" s="544"/>
      <c r="B739" s="544"/>
      <c r="C739" s="544"/>
      <c r="D739" s="544"/>
      <c r="E739" s="552"/>
      <c r="F739" s="544"/>
      <c r="G739" s="544"/>
      <c r="H739" s="544"/>
      <c r="I739" s="544"/>
      <c r="J739" s="544"/>
      <c r="K739" s="544"/>
      <c r="L739" s="544"/>
      <c r="M739" s="544"/>
      <c r="N739" s="544"/>
      <c r="O739" s="544"/>
      <c r="P739" s="544"/>
      <c r="Q739" s="544"/>
      <c r="R739" s="544"/>
      <c r="S739" s="544"/>
      <c r="T739" s="544"/>
      <c r="U739" s="544"/>
      <c r="V739" s="544"/>
      <c r="W739" s="544"/>
      <c r="X739" s="544"/>
      <c r="Y739" s="544"/>
      <c r="Z739" s="544"/>
    </row>
    <row r="740" spans="1:26" ht="13.5" customHeight="1">
      <c r="A740" s="544"/>
      <c r="B740" s="544"/>
      <c r="C740" s="544"/>
      <c r="D740" s="544"/>
      <c r="E740" s="552"/>
      <c r="F740" s="544"/>
      <c r="G740" s="544"/>
      <c r="H740" s="544"/>
      <c r="I740" s="544"/>
      <c r="J740" s="544"/>
      <c r="K740" s="544"/>
      <c r="L740" s="544"/>
      <c r="M740" s="544"/>
      <c r="N740" s="544"/>
      <c r="O740" s="544"/>
      <c r="P740" s="544"/>
      <c r="Q740" s="544"/>
      <c r="R740" s="544"/>
      <c r="S740" s="544"/>
      <c r="T740" s="544"/>
      <c r="U740" s="544"/>
      <c r="V740" s="544"/>
      <c r="W740" s="544"/>
      <c r="X740" s="544"/>
      <c r="Y740" s="544"/>
      <c r="Z740" s="544"/>
    </row>
    <row r="741" spans="1:26" ht="13.5" customHeight="1">
      <c r="A741" s="544"/>
      <c r="B741" s="544"/>
      <c r="C741" s="544"/>
      <c r="D741" s="544"/>
      <c r="E741" s="552"/>
      <c r="F741" s="544"/>
      <c r="G741" s="544"/>
      <c r="H741" s="544"/>
      <c r="I741" s="544"/>
      <c r="J741" s="544"/>
      <c r="K741" s="544"/>
      <c r="L741" s="544"/>
      <c r="M741" s="544"/>
      <c r="N741" s="544"/>
      <c r="O741" s="544"/>
      <c r="P741" s="544"/>
      <c r="Q741" s="544"/>
      <c r="R741" s="544"/>
      <c r="S741" s="544"/>
      <c r="T741" s="544"/>
      <c r="U741" s="544"/>
      <c r="V741" s="544"/>
      <c r="W741" s="544"/>
      <c r="X741" s="544"/>
      <c r="Y741" s="544"/>
      <c r="Z741" s="544"/>
    </row>
    <row r="742" spans="1:26" ht="13.5" customHeight="1">
      <c r="A742" s="544"/>
      <c r="B742" s="544"/>
      <c r="C742" s="544"/>
      <c r="D742" s="544"/>
      <c r="E742" s="552"/>
      <c r="F742" s="544"/>
      <c r="G742" s="544"/>
      <c r="H742" s="544"/>
      <c r="I742" s="544"/>
      <c r="J742" s="544"/>
      <c r="K742" s="544"/>
      <c r="L742" s="544"/>
      <c r="M742" s="544"/>
      <c r="N742" s="544"/>
      <c r="O742" s="544"/>
      <c r="P742" s="544"/>
      <c r="Q742" s="544"/>
      <c r="R742" s="544"/>
      <c r="S742" s="544"/>
      <c r="T742" s="544"/>
      <c r="U742" s="544"/>
      <c r="V742" s="544"/>
      <c r="W742" s="544"/>
      <c r="X742" s="544"/>
      <c r="Y742" s="544"/>
      <c r="Z742" s="544"/>
    </row>
    <row r="743" spans="1:26" ht="13.5" customHeight="1">
      <c r="A743" s="544"/>
      <c r="B743" s="544"/>
      <c r="C743" s="544"/>
      <c r="D743" s="544"/>
      <c r="E743" s="552"/>
      <c r="F743" s="544"/>
      <c r="G743" s="544"/>
      <c r="H743" s="544"/>
      <c r="I743" s="544"/>
      <c r="J743" s="544"/>
      <c r="K743" s="544"/>
      <c r="L743" s="544"/>
      <c r="M743" s="544"/>
      <c r="N743" s="544"/>
      <c r="O743" s="544"/>
      <c r="P743" s="544"/>
      <c r="Q743" s="544"/>
      <c r="R743" s="544"/>
      <c r="S743" s="544"/>
      <c r="T743" s="544"/>
      <c r="U743" s="544"/>
      <c r="V743" s="544"/>
      <c r="W743" s="544"/>
      <c r="X743" s="544"/>
      <c r="Y743" s="544"/>
      <c r="Z743" s="544"/>
    </row>
    <row r="744" spans="1:26" ht="13.5" customHeight="1">
      <c r="A744" s="544"/>
      <c r="B744" s="544"/>
      <c r="C744" s="544"/>
      <c r="D744" s="544"/>
      <c r="E744" s="552"/>
      <c r="F744" s="544"/>
      <c r="G744" s="544"/>
      <c r="H744" s="544"/>
      <c r="I744" s="544"/>
      <c r="J744" s="544"/>
      <c r="K744" s="544"/>
      <c r="L744" s="544"/>
      <c r="M744" s="544"/>
      <c r="N744" s="544"/>
      <c r="O744" s="544"/>
      <c r="P744" s="544"/>
      <c r="Q744" s="544"/>
      <c r="R744" s="544"/>
      <c r="S744" s="544"/>
      <c r="T744" s="544"/>
      <c r="U744" s="544"/>
      <c r="V744" s="544"/>
      <c r="W744" s="544"/>
      <c r="X744" s="544"/>
      <c r="Y744" s="544"/>
      <c r="Z744" s="544"/>
    </row>
    <row r="745" spans="1:26" ht="13.5" customHeight="1">
      <c r="A745" s="544"/>
      <c r="B745" s="544"/>
      <c r="C745" s="544"/>
      <c r="D745" s="544"/>
      <c r="E745" s="552"/>
      <c r="F745" s="544"/>
      <c r="G745" s="544"/>
      <c r="H745" s="544"/>
      <c r="I745" s="544"/>
      <c r="J745" s="544"/>
      <c r="K745" s="544"/>
      <c r="L745" s="544"/>
      <c r="M745" s="544"/>
      <c r="N745" s="544"/>
      <c r="O745" s="544"/>
      <c r="P745" s="544"/>
      <c r="Q745" s="544"/>
      <c r="R745" s="544"/>
      <c r="S745" s="544"/>
      <c r="T745" s="544"/>
      <c r="U745" s="544"/>
      <c r="V745" s="544"/>
      <c r="W745" s="544"/>
      <c r="X745" s="544"/>
      <c r="Y745" s="544"/>
      <c r="Z745" s="544"/>
    </row>
    <row r="746" spans="1:26" ht="13.5" customHeight="1">
      <c r="A746" s="544"/>
      <c r="B746" s="544"/>
      <c r="C746" s="544"/>
      <c r="D746" s="544"/>
      <c r="E746" s="552"/>
      <c r="F746" s="544"/>
      <c r="G746" s="544"/>
      <c r="H746" s="544"/>
      <c r="I746" s="544"/>
      <c r="J746" s="544"/>
      <c r="K746" s="544"/>
      <c r="L746" s="544"/>
      <c r="M746" s="544"/>
      <c r="N746" s="544"/>
      <c r="O746" s="544"/>
      <c r="P746" s="544"/>
      <c r="Q746" s="544"/>
      <c r="R746" s="544"/>
      <c r="S746" s="544"/>
      <c r="T746" s="544"/>
      <c r="U746" s="544"/>
      <c r="V746" s="544"/>
      <c r="W746" s="544"/>
      <c r="X746" s="544"/>
      <c r="Y746" s="544"/>
      <c r="Z746" s="544"/>
    </row>
    <row r="747" spans="1:26" ht="13.5" customHeight="1">
      <c r="A747" s="544"/>
      <c r="B747" s="544"/>
      <c r="C747" s="544"/>
      <c r="D747" s="544"/>
      <c r="E747" s="552"/>
      <c r="F747" s="544"/>
      <c r="G747" s="544"/>
      <c r="H747" s="544"/>
      <c r="I747" s="544"/>
      <c r="J747" s="544"/>
      <c r="K747" s="544"/>
      <c r="L747" s="544"/>
      <c r="M747" s="544"/>
      <c r="N747" s="544"/>
      <c r="O747" s="544"/>
      <c r="P747" s="544"/>
      <c r="Q747" s="544"/>
      <c r="R747" s="544"/>
      <c r="S747" s="544"/>
      <c r="T747" s="544"/>
      <c r="U747" s="544"/>
      <c r="V747" s="544"/>
      <c r="W747" s="544"/>
      <c r="X747" s="544"/>
      <c r="Y747" s="544"/>
      <c r="Z747" s="544"/>
    </row>
    <row r="748" spans="1:26" ht="13.5" customHeight="1">
      <c r="A748" s="544"/>
      <c r="B748" s="544"/>
      <c r="C748" s="544"/>
      <c r="D748" s="544"/>
      <c r="E748" s="552"/>
      <c r="F748" s="544"/>
      <c r="G748" s="544"/>
      <c r="H748" s="544"/>
      <c r="I748" s="544"/>
      <c r="J748" s="544"/>
      <c r="K748" s="544"/>
      <c r="L748" s="544"/>
      <c r="M748" s="544"/>
      <c r="N748" s="544"/>
      <c r="O748" s="544"/>
      <c r="P748" s="544"/>
      <c r="Q748" s="544"/>
      <c r="R748" s="544"/>
      <c r="S748" s="544"/>
      <c r="T748" s="544"/>
      <c r="U748" s="544"/>
      <c r="V748" s="544"/>
      <c r="W748" s="544"/>
      <c r="X748" s="544"/>
      <c r="Y748" s="544"/>
      <c r="Z748" s="544"/>
    </row>
    <row r="749" spans="1:26" ht="13.5" customHeight="1">
      <c r="A749" s="544"/>
      <c r="B749" s="544"/>
      <c r="C749" s="544"/>
      <c r="D749" s="544"/>
      <c r="E749" s="552"/>
      <c r="F749" s="544"/>
      <c r="G749" s="544"/>
      <c r="H749" s="544"/>
      <c r="I749" s="544"/>
      <c r="J749" s="544"/>
      <c r="K749" s="544"/>
      <c r="L749" s="544"/>
      <c r="M749" s="544"/>
      <c r="N749" s="544"/>
      <c r="O749" s="544"/>
      <c r="P749" s="544"/>
      <c r="Q749" s="544"/>
      <c r="R749" s="544"/>
      <c r="S749" s="544"/>
      <c r="T749" s="544"/>
      <c r="U749" s="544"/>
      <c r="V749" s="544"/>
      <c r="W749" s="544"/>
      <c r="X749" s="544"/>
      <c r="Y749" s="544"/>
      <c r="Z749" s="544"/>
    </row>
    <row r="750" spans="1:26" ht="13.5" customHeight="1">
      <c r="A750" s="544"/>
      <c r="B750" s="544"/>
      <c r="C750" s="544"/>
      <c r="D750" s="544"/>
      <c r="E750" s="552"/>
      <c r="F750" s="544"/>
      <c r="G750" s="544"/>
      <c r="H750" s="544"/>
      <c r="I750" s="544"/>
      <c r="J750" s="544"/>
      <c r="K750" s="544"/>
      <c r="L750" s="544"/>
      <c r="M750" s="544"/>
      <c r="N750" s="544"/>
      <c r="O750" s="544"/>
      <c r="P750" s="544"/>
      <c r="Q750" s="544"/>
      <c r="R750" s="544"/>
      <c r="S750" s="544"/>
      <c r="T750" s="544"/>
      <c r="U750" s="544"/>
      <c r="V750" s="544"/>
      <c r="W750" s="544"/>
      <c r="X750" s="544"/>
      <c r="Y750" s="544"/>
      <c r="Z750" s="544"/>
    </row>
    <row r="751" spans="1:26" ht="13.5" customHeight="1">
      <c r="A751" s="544"/>
      <c r="B751" s="544"/>
      <c r="C751" s="544"/>
      <c r="D751" s="544"/>
      <c r="E751" s="552"/>
      <c r="F751" s="544"/>
      <c r="G751" s="544"/>
      <c r="H751" s="544"/>
      <c r="I751" s="544"/>
      <c r="J751" s="544"/>
      <c r="K751" s="544"/>
      <c r="L751" s="544"/>
      <c r="M751" s="544"/>
      <c r="N751" s="544"/>
      <c r="O751" s="544"/>
      <c r="P751" s="544"/>
      <c r="Q751" s="544"/>
      <c r="R751" s="544"/>
      <c r="S751" s="544"/>
      <c r="T751" s="544"/>
      <c r="U751" s="544"/>
      <c r="V751" s="544"/>
      <c r="W751" s="544"/>
      <c r="X751" s="544"/>
      <c r="Y751" s="544"/>
      <c r="Z751" s="544"/>
    </row>
    <row r="752" spans="1:26" ht="13.5" customHeight="1">
      <c r="A752" s="544"/>
      <c r="B752" s="544"/>
      <c r="C752" s="544"/>
      <c r="D752" s="544"/>
      <c r="E752" s="552"/>
      <c r="F752" s="544"/>
      <c r="G752" s="544"/>
      <c r="H752" s="544"/>
      <c r="I752" s="544"/>
      <c r="J752" s="544"/>
      <c r="K752" s="544"/>
      <c r="L752" s="544"/>
      <c r="M752" s="544"/>
      <c r="N752" s="544"/>
      <c r="O752" s="544"/>
      <c r="P752" s="544"/>
      <c r="Q752" s="544"/>
      <c r="R752" s="544"/>
      <c r="S752" s="544"/>
      <c r="T752" s="544"/>
      <c r="U752" s="544"/>
      <c r="V752" s="544"/>
      <c r="W752" s="544"/>
      <c r="X752" s="544"/>
      <c r="Y752" s="544"/>
      <c r="Z752" s="544"/>
    </row>
    <row r="753" spans="1:26" ht="13.5" customHeight="1">
      <c r="A753" s="544"/>
      <c r="B753" s="544"/>
      <c r="C753" s="544"/>
      <c r="D753" s="544"/>
      <c r="E753" s="552"/>
      <c r="F753" s="544"/>
      <c r="G753" s="544"/>
      <c r="H753" s="544"/>
      <c r="I753" s="544"/>
      <c r="J753" s="544"/>
      <c r="K753" s="544"/>
      <c r="L753" s="544"/>
      <c r="M753" s="544"/>
      <c r="N753" s="544"/>
      <c r="O753" s="544"/>
      <c r="P753" s="544"/>
      <c r="Q753" s="544"/>
      <c r="R753" s="544"/>
      <c r="S753" s="544"/>
      <c r="T753" s="544"/>
      <c r="U753" s="544"/>
      <c r="V753" s="544"/>
      <c r="W753" s="544"/>
      <c r="X753" s="544"/>
      <c r="Y753" s="544"/>
      <c r="Z753" s="544"/>
    </row>
    <row r="754" spans="1:26" ht="13.5" customHeight="1">
      <c r="A754" s="544"/>
      <c r="B754" s="544"/>
      <c r="C754" s="544"/>
      <c r="D754" s="544"/>
      <c r="E754" s="552"/>
      <c r="F754" s="544"/>
      <c r="G754" s="544"/>
      <c r="H754" s="544"/>
      <c r="I754" s="544"/>
      <c r="J754" s="544"/>
      <c r="K754" s="544"/>
      <c r="L754" s="544"/>
      <c r="M754" s="544"/>
      <c r="N754" s="544"/>
      <c r="O754" s="544"/>
      <c r="P754" s="544"/>
      <c r="Q754" s="544"/>
      <c r="R754" s="544"/>
      <c r="S754" s="544"/>
      <c r="T754" s="544"/>
      <c r="U754" s="544"/>
      <c r="V754" s="544"/>
      <c r="W754" s="544"/>
      <c r="X754" s="544"/>
      <c r="Y754" s="544"/>
      <c r="Z754" s="544"/>
    </row>
    <row r="755" spans="1:26" ht="13.5" customHeight="1">
      <c r="A755" s="544"/>
      <c r="B755" s="544"/>
      <c r="C755" s="544"/>
      <c r="D755" s="544"/>
      <c r="E755" s="552"/>
      <c r="F755" s="544"/>
      <c r="G755" s="544"/>
      <c r="H755" s="544"/>
      <c r="I755" s="544"/>
      <c r="J755" s="544"/>
      <c r="K755" s="544"/>
      <c r="L755" s="544"/>
      <c r="M755" s="544"/>
      <c r="N755" s="544"/>
      <c r="O755" s="544"/>
      <c r="P755" s="544"/>
      <c r="Q755" s="544"/>
      <c r="R755" s="544"/>
      <c r="S755" s="544"/>
      <c r="T755" s="544"/>
      <c r="U755" s="544"/>
      <c r="V755" s="544"/>
      <c r="W755" s="544"/>
      <c r="X755" s="544"/>
      <c r="Y755" s="544"/>
      <c r="Z755" s="544"/>
    </row>
    <row r="756" spans="1:26" ht="13.5" customHeight="1">
      <c r="A756" s="544"/>
      <c r="B756" s="544"/>
      <c r="C756" s="544"/>
      <c r="D756" s="544"/>
      <c r="E756" s="552"/>
      <c r="F756" s="544"/>
      <c r="G756" s="544"/>
      <c r="H756" s="544"/>
      <c r="I756" s="544"/>
      <c r="J756" s="544"/>
      <c r="K756" s="544"/>
      <c r="L756" s="544"/>
      <c r="M756" s="544"/>
      <c r="N756" s="544"/>
      <c r="O756" s="544"/>
      <c r="P756" s="544"/>
      <c r="Q756" s="544"/>
      <c r="R756" s="544"/>
      <c r="S756" s="544"/>
      <c r="T756" s="544"/>
      <c r="U756" s="544"/>
      <c r="V756" s="544"/>
      <c r="W756" s="544"/>
      <c r="X756" s="544"/>
      <c r="Y756" s="544"/>
      <c r="Z756" s="544"/>
    </row>
    <row r="757" spans="1:26" ht="13.5" customHeight="1">
      <c r="A757" s="544"/>
      <c r="B757" s="544"/>
      <c r="C757" s="544"/>
      <c r="D757" s="544"/>
      <c r="E757" s="552"/>
      <c r="F757" s="544"/>
      <c r="G757" s="544"/>
      <c r="H757" s="544"/>
      <c r="I757" s="544"/>
      <c r="J757" s="544"/>
      <c r="K757" s="544"/>
      <c r="L757" s="544"/>
      <c r="M757" s="544"/>
      <c r="N757" s="544"/>
      <c r="O757" s="544"/>
      <c r="P757" s="544"/>
      <c r="Q757" s="544"/>
      <c r="R757" s="544"/>
      <c r="S757" s="544"/>
      <c r="T757" s="544"/>
      <c r="U757" s="544"/>
      <c r="V757" s="544"/>
      <c r="W757" s="544"/>
      <c r="X757" s="544"/>
      <c r="Y757" s="544"/>
      <c r="Z757" s="544"/>
    </row>
    <row r="758" spans="1:26" ht="13.5" customHeight="1">
      <c r="A758" s="544"/>
      <c r="B758" s="544"/>
      <c r="C758" s="544"/>
      <c r="D758" s="544"/>
      <c r="E758" s="552"/>
      <c r="F758" s="544"/>
      <c r="G758" s="544"/>
      <c r="H758" s="544"/>
      <c r="I758" s="544"/>
      <c r="J758" s="544"/>
      <c r="K758" s="544"/>
      <c r="L758" s="544"/>
      <c r="M758" s="544"/>
      <c r="N758" s="544"/>
      <c r="O758" s="544"/>
      <c r="P758" s="544"/>
      <c r="Q758" s="544"/>
      <c r="R758" s="544"/>
      <c r="S758" s="544"/>
      <c r="T758" s="544"/>
      <c r="U758" s="544"/>
      <c r="V758" s="544"/>
      <c r="W758" s="544"/>
      <c r="X758" s="544"/>
      <c r="Y758" s="544"/>
      <c r="Z758" s="544"/>
    </row>
    <row r="759" spans="1:26" ht="13.5" customHeight="1">
      <c r="A759" s="544"/>
      <c r="B759" s="544"/>
      <c r="C759" s="544"/>
      <c r="D759" s="544"/>
      <c r="E759" s="552"/>
      <c r="F759" s="544"/>
      <c r="G759" s="544"/>
      <c r="H759" s="544"/>
      <c r="I759" s="544"/>
      <c r="J759" s="544"/>
      <c r="K759" s="544"/>
      <c r="L759" s="544"/>
      <c r="M759" s="544"/>
      <c r="N759" s="544"/>
      <c r="O759" s="544"/>
      <c r="P759" s="544"/>
      <c r="Q759" s="544"/>
      <c r="R759" s="544"/>
      <c r="S759" s="544"/>
      <c r="T759" s="544"/>
      <c r="U759" s="544"/>
      <c r="V759" s="544"/>
      <c r="W759" s="544"/>
      <c r="X759" s="544"/>
      <c r="Y759" s="544"/>
      <c r="Z759" s="544"/>
    </row>
    <row r="760" spans="1:26" ht="13.5" customHeight="1">
      <c r="A760" s="544"/>
      <c r="B760" s="544"/>
      <c r="C760" s="544"/>
      <c r="D760" s="544"/>
      <c r="E760" s="552"/>
      <c r="F760" s="544"/>
      <c r="G760" s="544"/>
      <c r="H760" s="544"/>
      <c r="I760" s="544"/>
      <c r="J760" s="544"/>
      <c r="K760" s="544"/>
      <c r="L760" s="544"/>
      <c r="M760" s="544"/>
      <c r="N760" s="544"/>
      <c r="O760" s="544"/>
      <c r="P760" s="544"/>
      <c r="Q760" s="544"/>
      <c r="R760" s="544"/>
      <c r="S760" s="544"/>
      <c r="T760" s="544"/>
      <c r="U760" s="544"/>
      <c r="V760" s="544"/>
      <c r="W760" s="544"/>
      <c r="X760" s="544"/>
      <c r="Y760" s="544"/>
      <c r="Z760" s="544"/>
    </row>
    <row r="761" spans="1:26" ht="13.5" customHeight="1">
      <c r="A761" s="544"/>
      <c r="B761" s="544"/>
      <c r="C761" s="544"/>
      <c r="D761" s="544"/>
      <c r="E761" s="552"/>
      <c r="F761" s="544"/>
      <c r="G761" s="544"/>
      <c r="H761" s="544"/>
      <c r="I761" s="544"/>
      <c r="J761" s="544"/>
      <c r="K761" s="544"/>
      <c r="L761" s="544"/>
      <c r="M761" s="544"/>
      <c r="N761" s="544"/>
      <c r="O761" s="544"/>
      <c r="P761" s="544"/>
      <c r="Q761" s="544"/>
      <c r="R761" s="544"/>
      <c r="S761" s="544"/>
      <c r="T761" s="544"/>
      <c r="U761" s="544"/>
      <c r="V761" s="544"/>
      <c r="W761" s="544"/>
      <c r="X761" s="544"/>
      <c r="Y761" s="544"/>
      <c r="Z761" s="544"/>
    </row>
    <row r="762" spans="1:26" ht="13.5" customHeight="1">
      <c r="A762" s="544"/>
      <c r="B762" s="544"/>
      <c r="C762" s="544"/>
      <c r="D762" s="544"/>
      <c r="E762" s="552"/>
      <c r="F762" s="544"/>
      <c r="G762" s="544"/>
      <c r="H762" s="544"/>
      <c r="I762" s="544"/>
      <c r="J762" s="544"/>
      <c r="K762" s="544"/>
      <c r="L762" s="544"/>
      <c r="M762" s="544"/>
      <c r="N762" s="544"/>
      <c r="O762" s="544"/>
      <c r="P762" s="544"/>
      <c r="Q762" s="544"/>
      <c r="R762" s="544"/>
      <c r="S762" s="544"/>
      <c r="T762" s="544"/>
      <c r="U762" s="544"/>
      <c r="V762" s="544"/>
      <c r="W762" s="544"/>
      <c r="X762" s="544"/>
      <c r="Y762" s="544"/>
      <c r="Z762" s="544"/>
    </row>
    <row r="763" spans="1:26" ht="13.5" customHeight="1">
      <c r="A763" s="544"/>
      <c r="B763" s="544"/>
      <c r="C763" s="544"/>
      <c r="D763" s="544"/>
      <c r="E763" s="552"/>
      <c r="F763" s="544"/>
      <c r="G763" s="544"/>
      <c r="H763" s="544"/>
      <c r="I763" s="544"/>
      <c r="J763" s="544"/>
      <c r="K763" s="544"/>
      <c r="L763" s="544"/>
      <c r="M763" s="544"/>
      <c r="N763" s="544"/>
      <c r="O763" s="544"/>
      <c r="P763" s="544"/>
      <c r="Q763" s="544"/>
      <c r="R763" s="544"/>
      <c r="S763" s="544"/>
      <c r="T763" s="544"/>
      <c r="U763" s="544"/>
      <c r="V763" s="544"/>
      <c r="W763" s="544"/>
      <c r="X763" s="544"/>
      <c r="Y763" s="544"/>
      <c r="Z763" s="544"/>
    </row>
    <row r="764" spans="1:26" ht="13.5" customHeight="1">
      <c r="A764" s="544"/>
      <c r="B764" s="544"/>
      <c r="C764" s="544"/>
      <c r="D764" s="544"/>
      <c r="E764" s="552"/>
      <c r="F764" s="544"/>
      <c r="G764" s="544"/>
      <c r="H764" s="544"/>
      <c r="I764" s="544"/>
      <c r="J764" s="544"/>
      <c r="K764" s="544"/>
      <c r="L764" s="544"/>
      <c r="M764" s="544"/>
      <c r="N764" s="544"/>
      <c r="O764" s="544"/>
      <c r="P764" s="544"/>
      <c r="Q764" s="544"/>
      <c r="R764" s="544"/>
      <c r="S764" s="544"/>
      <c r="T764" s="544"/>
      <c r="U764" s="544"/>
      <c r="V764" s="544"/>
      <c r="W764" s="544"/>
      <c r="X764" s="544"/>
      <c r="Y764" s="544"/>
      <c r="Z764" s="544"/>
    </row>
    <row r="765" spans="1:26" ht="13.5" customHeight="1">
      <c r="A765" s="544"/>
      <c r="B765" s="544"/>
      <c r="C765" s="544"/>
      <c r="D765" s="544"/>
      <c r="E765" s="552"/>
      <c r="F765" s="544"/>
      <c r="G765" s="544"/>
      <c r="H765" s="544"/>
      <c r="I765" s="544"/>
      <c r="J765" s="544"/>
      <c r="K765" s="544"/>
      <c r="L765" s="544"/>
      <c r="M765" s="544"/>
      <c r="N765" s="544"/>
      <c r="O765" s="544"/>
      <c r="P765" s="544"/>
      <c r="Q765" s="544"/>
      <c r="R765" s="544"/>
      <c r="S765" s="544"/>
      <c r="T765" s="544"/>
      <c r="U765" s="544"/>
      <c r="V765" s="544"/>
      <c r="W765" s="544"/>
      <c r="X765" s="544"/>
      <c r="Y765" s="544"/>
      <c r="Z765" s="544"/>
    </row>
    <row r="766" spans="1:26" ht="13.5" customHeight="1">
      <c r="A766" s="544"/>
      <c r="B766" s="544"/>
      <c r="C766" s="544"/>
      <c r="D766" s="544"/>
      <c r="E766" s="552"/>
      <c r="F766" s="544"/>
      <c r="G766" s="544"/>
      <c r="H766" s="544"/>
      <c r="I766" s="544"/>
      <c r="J766" s="544"/>
      <c r="K766" s="544"/>
      <c r="L766" s="544"/>
      <c r="M766" s="544"/>
      <c r="N766" s="544"/>
      <c r="O766" s="544"/>
      <c r="P766" s="544"/>
      <c r="Q766" s="544"/>
      <c r="R766" s="544"/>
      <c r="S766" s="544"/>
      <c r="T766" s="544"/>
      <c r="U766" s="544"/>
      <c r="V766" s="544"/>
      <c r="W766" s="544"/>
      <c r="X766" s="544"/>
      <c r="Y766" s="544"/>
      <c r="Z766" s="544"/>
    </row>
    <row r="767" spans="1:26" ht="13.5" customHeight="1">
      <c r="A767" s="544"/>
      <c r="B767" s="544"/>
      <c r="C767" s="544"/>
      <c r="D767" s="544"/>
      <c r="E767" s="552"/>
      <c r="F767" s="544"/>
      <c r="G767" s="544"/>
      <c r="H767" s="544"/>
      <c r="I767" s="544"/>
      <c r="J767" s="544"/>
      <c r="K767" s="544"/>
      <c r="L767" s="544"/>
      <c r="M767" s="544"/>
      <c r="N767" s="544"/>
      <c r="O767" s="544"/>
      <c r="P767" s="544"/>
      <c r="Q767" s="544"/>
      <c r="R767" s="544"/>
      <c r="S767" s="544"/>
      <c r="T767" s="544"/>
      <c r="U767" s="544"/>
      <c r="V767" s="544"/>
      <c r="W767" s="544"/>
      <c r="X767" s="544"/>
      <c r="Y767" s="544"/>
      <c r="Z767" s="544"/>
    </row>
    <row r="768" spans="1:26" ht="13.5" customHeight="1">
      <c r="A768" s="544"/>
      <c r="B768" s="544"/>
      <c r="C768" s="544"/>
      <c r="D768" s="544"/>
      <c r="E768" s="552"/>
      <c r="F768" s="544"/>
      <c r="G768" s="544"/>
      <c r="H768" s="544"/>
      <c r="I768" s="544"/>
      <c r="J768" s="544"/>
      <c r="K768" s="544"/>
      <c r="L768" s="544"/>
      <c r="M768" s="544"/>
      <c r="N768" s="544"/>
      <c r="O768" s="544"/>
      <c r="P768" s="544"/>
      <c r="Q768" s="544"/>
      <c r="R768" s="544"/>
      <c r="S768" s="544"/>
      <c r="T768" s="544"/>
      <c r="U768" s="544"/>
      <c r="V768" s="544"/>
      <c r="W768" s="544"/>
      <c r="X768" s="544"/>
      <c r="Y768" s="544"/>
      <c r="Z768" s="544"/>
    </row>
    <row r="769" spans="1:26" ht="13.5" customHeight="1">
      <c r="A769" s="544"/>
      <c r="B769" s="544"/>
      <c r="C769" s="544"/>
      <c r="D769" s="544"/>
      <c r="E769" s="552"/>
      <c r="F769" s="544"/>
      <c r="G769" s="544"/>
      <c r="H769" s="544"/>
      <c r="I769" s="544"/>
      <c r="J769" s="544"/>
      <c r="K769" s="544"/>
      <c r="L769" s="544"/>
      <c r="M769" s="544"/>
      <c r="N769" s="544"/>
      <c r="O769" s="544"/>
      <c r="P769" s="544"/>
      <c r="Q769" s="544"/>
      <c r="R769" s="544"/>
      <c r="S769" s="544"/>
      <c r="T769" s="544"/>
      <c r="U769" s="544"/>
      <c r="V769" s="544"/>
      <c r="W769" s="544"/>
      <c r="X769" s="544"/>
      <c r="Y769" s="544"/>
      <c r="Z769" s="544"/>
    </row>
    <row r="770" spans="1:26" ht="13.5" customHeight="1">
      <c r="A770" s="544"/>
      <c r="B770" s="544"/>
      <c r="C770" s="544"/>
      <c r="D770" s="544"/>
      <c r="E770" s="552"/>
      <c r="F770" s="544"/>
      <c r="G770" s="544"/>
      <c r="H770" s="544"/>
      <c r="I770" s="544"/>
      <c r="J770" s="544"/>
      <c r="K770" s="544"/>
      <c r="L770" s="544"/>
      <c r="M770" s="544"/>
      <c r="N770" s="544"/>
      <c r="O770" s="544"/>
      <c r="P770" s="544"/>
      <c r="Q770" s="544"/>
      <c r="R770" s="544"/>
      <c r="S770" s="544"/>
      <c r="T770" s="544"/>
      <c r="U770" s="544"/>
      <c r="V770" s="544"/>
      <c r="W770" s="544"/>
      <c r="X770" s="544"/>
      <c r="Y770" s="544"/>
      <c r="Z770" s="544"/>
    </row>
    <row r="771" spans="1:26" ht="13.5" customHeight="1">
      <c r="A771" s="544"/>
      <c r="B771" s="544"/>
      <c r="C771" s="544"/>
      <c r="D771" s="544"/>
      <c r="E771" s="552"/>
      <c r="F771" s="544"/>
      <c r="G771" s="544"/>
      <c r="H771" s="544"/>
      <c r="I771" s="544"/>
      <c r="J771" s="544"/>
      <c r="K771" s="544"/>
      <c r="L771" s="544"/>
      <c r="M771" s="544"/>
      <c r="N771" s="544"/>
      <c r="O771" s="544"/>
      <c r="P771" s="544"/>
      <c r="Q771" s="544"/>
      <c r="R771" s="544"/>
      <c r="S771" s="544"/>
      <c r="T771" s="544"/>
      <c r="U771" s="544"/>
      <c r="V771" s="544"/>
      <c r="W771" s="544"/>
      <c r="X771" s="544"/>
      <c r="Y771" s="544"/>
      <c r="Z771" s="544"/>
    </row>
    <row r="772" spans="1:26" ht="13.5" customHeight="1">
      <c r="A772" s="544"/>
      <c r="B772" s="544"/>
      <c r="C772" s="544"/>
      <c r="D772" s="544"/>
      <c r="E772" s="552"/>
      <c r="F772" s="544"/>
      <c r="G772" s="544"/>
      <c r="H772" s="544"/>
      <c r="I772" s="544"/>
      <c r="J772" s="544"/>
      <c r="K772" s="544"/>
      <c r="L772" s="544"/>
      <c r="M772" s="544"/>
      <c r="N772" s="544"/>
      <c r="O772" s="544"/>
      <c r="P772" s="544"/>
      <c r="Q772" s="544"/>
      <c r="R772" s="544"/>
      <c r="S772" s="544"/>
      <c r="T772" s="544"/>
      <c r="U772" s="544"/>
      <c r="V772" s="544"/>
      <c r="W772" s="544"/>
      <c r="X772" s="544"/>
      <c r="Y772" s="544"/>
      <c r="Z772" s="544"/>
    </row>
    <row r="773" spans="1:26" ht="13.5" customHeight="1">
      <c r="A773" s="544"/>
      <c r="B773" s="544"/>
      <c r="C773" s="544"/>
      <c r="D773" s="544"/>
      <c r="E773" s="552"/>
      <c r="F773" s="544"/>
      <c r="G773" s="544"/>
      <c r="H773" s="544"/>
      <c r="I773" s="544"/>
      <c r="J773" s="544"/>
      <c r="K773" s="544"/>
      <c r="L773" s="544"/>
      <c r="M773" s="544"/>
      <c r="N773" s="544"/>
      <c r="O773" s="544"/>
      <c r="P773" s="544"/>
      <c r="Q773" s="544"/>
      <c r="R773" s="544"/>
      <c r="S773" s="544"/>
      <c r="T773" s="544"/>
      <c r="U773" s="544"/>
      <c r="V773" s="544"/>
      <c r="W773" s="544"/>
      <c r="X773" s="544"/>
      <c r="Y773" s="544"/>
      <c r="Z773" s="544"/>
    </row>
    <row r="774" spans="1:26" ht="13.5" customHeight="1">
      <c r="A774" s="544"/>
      <c r="B774" s="544"/>
      <c r="C774" s="544"/>
      <c r="D774" s="544"/>
      <c r="E774" s="552"/>
      <c r="F774" s="544"/>
      <c r="G774" s="544"/>
      <c r="H774" s="544"/>
      <c r="I774" s="544"/>
      <c r="J774" s="544"/>
      <c r="K774" s="544"/>
      <c r="L774" s="544"/>
      <c r="M774" s="544"/>
      <c r="N774" s="544"/>
      <c r="O774" s="544"/>
      <c r="P774" s="544"/>
      <c r="Q774" s="544"/>
      <c r="R774" s="544"/>
      <c r="S774" s="544"/>
      <c r="T774" s="544"/>
      <c r="U774" s="544"/>
      <c r="V774" s="544"/>
      <c r="W774" s="544"/>
      <c r="X774" s="544"/>
      <c r="Y774" s="544"/>
      <c r="Z774" s="544"/>
    </row>
    <row r="775" spans="1:26" ht="13.5" customHeight="1">
      <c r="A775" s="544"/>
      <c r="B775" s="544"/>
      <c r="C775" s="544"/>
      <c r="D775" s="544"/>
      <c r="E775" s="552"/>
      <c r="F775" s="544"/>
      <c r="G775" s="544"/>
      <c r="H775" s="544"/>
      <c r="I775" s="544"/>
      <c r="J775" s="544"/>
      <c r="K775" s="544"/>
      <c r="L775" s="544"/>
      <c r="M775" s="544"/>
      <c r="N775" s="544"/>
      <c r="O775" s="544"/>
      <c r="P775" s="544"/>
      <c r="Q775" s="544"/>
      <c r="R775" s="544"/>
      <c r="S775" s="544"/>
      <c r="T775" s="544"/>
      <c r="U775" s="544"/>
      <c r="V775" s="544"/>
      <c r="W775" s="544"/>
      <c r="X775" s="544"/>
      <c r="Y775" s="544"/>
      <c r="Z775" s="544"/>
    </row>
    <row r="776" spans="1:26" ht="13.5" customHeight="1">
      <c r="A776" s="544"/>
      <c r="B776" s="544"/>
      <c r="C776" s="544"/>
      <c r="D776" s="544"/>
      <c r="E776" s="552"/>
      <c r="F776" s="544"/>
      <c r="G776" s="544"/>
      <c r="H776" s="544"/>
      <c r="I776" s="544"/>
      <c r="J776" s="544"/>
      <c r="K776" s="544"/>
      <c r="L776" s="544"/>
      <c r="M776" s="544"/>
      <c r="N776" s="544"/>
      <c r="O776" s="544"/>
      <c r="P776" s="544"/>
      <c r="Q776" s="544"/>
      <c r="R776" s="544"/>
      <c r="S776" s="544"/>
      <c r="T776" s="544"/>
      <c r="U776" s="544"/>
      <c r="V776" s="544"/>
      <c r="W776" s="544"/>
      <c r="X776" s="544"/>
      <c r="Y776" s="544"/>
      <c r="Z776" s="544"/>
    </row>
    <row r="777" spans="1:26" ht="13.5" customHeight="1">
      <c r="A777" s="544"/>
      <c r="B777" s="544"/>
      <c r="C777" s="544"/>
      <c r="D777" s="544"/>
      <c r="E777" s="552"/>
      <c r="F777" s="544"/>
      <c r="G777" s="544"/>
      <c r="H777" s="544"/>
      <c r="I777" s="544"/>
      <c r="J777" s="544"/>
      <c r="K777" s="544"/>
      <c r="L777" s="544"/>
      <c r="M777" s="544"/>
      <c r="N777" s="544"/>
      <c r="O777" s="544"/>
      <c r="P777" s="544"/>
      <c r="Q777" s="544"/>
      <c r="R777" s="544"/>
      <c r="S777" s="544"/>
      <c r="T777" s="544"/>
      <c r="U777" s="544"/>
      <c r="V777" s="544"/>
      <c r="W777" s="544"/>
      <c r="X777" s="544"/>
      <c r="Y777" s="544"/>
      <c r="Z777" s="544"/>
    </row>
    <row r="778" spans="1:26" ht="13.5" customHeight="1">
      <c r="A778" s="544"/>
      <c r="B778" s="544"/>
      <c r="C778" s="544"/>
      <c r="D778" s="544"/>
      <c r="E778" s="552"/>
      <c r="F778" s="544"/>
      <c r="G778" s="544"/>
      <c r="H778" s="544"/>
      <c r="I778" s="544"/>
      <c r="J778" s="544"/>
      <c r="K778" s="544"/>
      <c r="L778" s="544"/>
      <c r="M778" s="544"/>
      <c r="N778" s="544"/>
      <c r="O778" s="544"/>
      <c r="P778" s="544"/>
      <c r="Q778" s="544"/>
      <c r="R778" s="544"/>
      <c r="S778" s="544"/>
      <c r="T778" s="544"/>
      <c r="U778" s="544"/>
      <c r="V778" s="544"/>
      <c r="W778" s="544"/>
      <c r="X778" s="544"/>
      <c r="Y778" s="544"/>
      <c r="Z778" s="544"/>
    </row>
    <row r="779" spans="1:26" ht="13.5" customHeight="1">
      <c r="A779" s="544"/>
      <c r="B779" s="544"/>
      <c r="C779" s="544"/>
      <c r="D779" s="544"/>
      <c r="E779" s="552"/>
      <c r="F779" s="544"/>
      <c r="G779" s="544"/>
      <c r="H779" s="544"/>
      <c r="I779" s="544"/>
      <c r="J779" s="544"/>
      <c r="K779" s="544"/>
      <c r="L779" s="544"/>
      <c r="M779" s="544"/>
      <c r="N779" s="544"/>
      <c r="O779" s="544"/>
      <c r="P779" s="544"/>
      <c r="Q779" s="544"/>
      <c r="R779" s="544"/>
      <c r="S779" s="544"/>
      <c r="T779" s="544"/>
      <c r="U779" s="544"/>
      <c r="V779" s="544"/>
      <c r="W779" s="544"/>
      <c r="X779" s="544"/>
      <c r="Y779" s="544"/>
      <c r="Z779" s="544"/>
    </row>
    <row r="780" spans="1:26" ht="13.5" customHeight="1">
      <c r="A780" s="544"/>
      <c r="B780" s="544"/>
      <c r="C780" s="544"/>
      <c r="D780" s="544"/>
      <c r="E780" s="552"/>
      <c r="F780" s="544"/>
      <c r="G780" s="544"/>
      <c r="H780" s="544"/>
      <c r="I780" s="544"/>
      <c r="J780" s="544"/>
      <c r="K780" s="544"/>
      <c r="L780" s="544"/>
      <c r="M780" s="544"/>
      <c r="N780" s="544"/>
      <c r="O780" s="544"/>
      <c r="P780" s="544"/>
      <c r="Q780" s="544"/>
      <c r="R780" s="544"/>
      <c r="S780" s="544"/>
      <c r="T780" s="544"/>
      <c r="U780" s="544"/>
      <c r="V780" s="544"/>
      <c r="W780" s="544"/>
      <c r="X780" s="544"/>
      <c r="Y780" s="544"/>
      <c r="Z780" s="544"/>
    </row>
    <row r="781" spans="1:26" ht="13.5" customHeight="1">
      <c r="A781" s="544"/>
      <c r="B781" s="544"/>
      <c r="C781" s="544"/>
      <c r="D781" s="544"/>
      <c r="E781" s="552"/>
      <c r="F781" s="544"/>
      <c r="G781" s="544"/>
      <c r="H781" s="544"/>
      <c r="I781" s="544"/>
      <c r="J781" s="544"/>
      <c r="K781" s="544"/>
      <c r="L781" s="544"/>
      <c r="M781" s="544"/>
      <c r="N781" s="544"/>
      <c r="O781" s="544"/>
      <c r="P781" s="544"/>
      <c r="Q781" s="544"/>
      <c r="R781" s="544"/>
      <c r="S781" s="544"/>
      <c r="T781" s="544"/>
      <c r="U781" s="544"/>
      <c r="V781" s="544"/>
      <c r="W781" s="544"/>
      <c r="X781" s="544"/>
      <c r="Y781" s="544"/>
      <c r="Z781" s="544"/>
    </row>
    <row r="782" spans="1:26" ht="13.5" customHeight="1">
      <c r="A782" s="544"/>
      <c r="B782" s="544"/>
      <c r="C782" s="544"/>
      <c r="D782" s="544"/>
      <c r="E782" s="552"/>
      <c r="F782" s="544"/>
      <c r="G782" s="544"/>
      <c r="H782" s="544"/>
      <c r="I782" s="544"/>
      <c r="J782" s="544"/>
      <c r="K782" s="544"/>
      <c r="L782" s="544"/>
      <c r="M782" s="544"/>
      <c r="N782" s="544"/>
      <c r="O782" s="544"/>
      <c r="P782" s="544"/>
      <c r="Q782" s="544"/>
      <c r="R782" s="544"/>
      <c r="S782" s="544"/>
      <c r="T782" s="544"/>
      <c r="U782" s="544"/>
      <c r="V782" s="544"/>
      <c r="W782" s="544"/>
      <c r="X782" s="544"/>
      <c r="Y782" s="544"/>
      <c r="Z782" s="544"/>
    </row>
    <row r="783" spans="1:26" ht="13.5" customHeight="1">
      <c r="A783" s="544"/>
      <c r="B783" s="544"/>
      <c r="C783" s="544"/>
      <c r="D783" s="544"/>
      <c r="E783" s="552"/>
      <c r="F783" s="544"/>
      <c r="G783" s="544"/>
      <c r="H783" s="544"/>
      <c r="I783" s="544"/>
      <c r="J783" s="544"/>
      <c r="K783" s="544"/>
      <c r="L783" s="544"/>
      <c r="M783" s="544"/>
      <c r="N783" s="544"/>
      <c r="O783" s="544"/>
      <c r="P783" s="544"/>
      <c r="Q783" s="544"/>
      <c r="R783" s="544"/>
      <c r="S783" s="544"/>
      <c r="T783" s="544"/>
      <c r="U783" s="544"/>
      <c r="V783" s="544"/>
      <c r="W783" s="544"/>
      <c r="X783" s="544"/>
      <c r="Y783" s="544"/>
      <c r="Z783" s="544"/>
    </row>
    <row r="784" spans="1:26" ht="13.5" customHeight="1">
      <c r="A784" s="544"/>
      <c r="B784" s="544"/>
      <c r="C784" s="544"/>
      <c r="D784" s="544"/>
      <c r="E784" s="552"/>
      <c r="F784" s="544"/>
      <c r="G784" s="544"/>
      <c r="H784" s="544"/>
      <c r="I784" s="544"/>
      <c r="J784" s="544"/>
      <c r="K784" s="544"/>
      <c r="L784" s="544"/>
      <c r="M784" s="544"/>
      <c r="N784" s="544"/>
      <c r="O784" s="544"/>
      <c r="P784" s="544"/>
      <c r="Q784" s="544"/>
      <c r="R784" s="544"/>
      <c r="S784" s="544"/>
      <c r="T784" s="544"/>
      <c r="U784" s="544"/>
      <c r="V784" s="544"/>
      <c r="W784" s="544"/>
      <c r="X784" s="544"/>
      <c r="Y784" s="544"/>
      <c r="Z784" s="544"/>
    </row>
    <row r="785" spans="1:26" ht="13.5" customHeight="1">
      <c r="A785" s="544"/>
      <c r="B785" s="544"/>
      <c r="C785" s="544"/>
      <c r="D785" s="544"/>
      <c r="E785" s="552"/>
      <c r="F785" s="544"/>
      <c r="G785" s="544"/>
      <c r="H785" s="544"/>
      <c r="I785" s="544"/>
      <c r="J785" s="544"/>
      <c r="K785" s="544"/>
      <c r="L785" s="544"/>
      <c r="M785" s="544"/>
      <c r="N785" s="544"/>
      <c r="O785" s="544"/>
      <c r="P785" s="544"/>
      <c r="Q785" s="544"/>
      <c r="R785" s="544"/>
      <c r="S785" s="544"/>
      <c r="T785" s="544"/>
      <c r="U785" s="544"/>
      <c r="V785" s="544"/>
      <c r="W785" s="544"/>
      <c r="X785" s="544"/>
      <c r="Y785" s="544"/>
      <c r="Z785" s="544"/>
    </row>
    <row r="786" spans="1:26" ht="13.5" customHeight="1">
      <c r="A786" s="544"/>
      <c r="B786" s="544"/>
      <c r="C786" s="544"/>
      <c r="D786" s="544"/>
      <c r="E786" s="552"/>
      <c r="F786" s="544"/>
      <c r="G786" s="544"/>
      <c r="H786" s="544"/>
      <c r="I786" s="544"/>
      <c r="J786" s="544"/>
      <c r="K786" s="544"/>
      <c r="L786" s="544"/>
      <c r="M786" s="544"/>
      <c r="N786" s="544"/>
      <c r="O786" s="544"/>
      <c r="P786" s="544"/>
      <c r="Q786" s="544"/>
      <c r="R786" s="544"/>
      <c r="S786" s="544"/>
      <c r="T786" s="544"/>
      <c r="U786" s="544"/>
      <c r="V786" s="544"/>
      <c r="W786" s="544"/>
      <c r="X786" s="544"/>
      <c r="Y786" s="544"/>
      <c r="Z786" s="544"/>
    </row>
    <row r="787" spans="1:26" ht="13.5" customHeight="1">
      <c r="A787" s="544"/>
      <c r="B787" s="544"/>
      <c r="C787" s="544"/>
      <c r="D787" s="544"/>
      <c r="E787" s="552"/>
      <c r="F787" s="544"/>
      <c r="G787" s="544"/>
      <c r="H787" s="544"/>
      <c r="I787" s="544"/>
      <c r="J787" s="544"/>
      <c r="K787" s="544"/>
      <c r="L787" s="544"/>
      <c r="M787" s="544"/>
      <c r="N787" s="544"/>
      <c r="O787" s="544"/>
      <c r="P787" s="544"/>
      <c r="Q787" s="544"/>
      <c r="R787" s="544"/>
      <c r="S787" s="544"/>
      <c r="T787" s="544"/>
      <c r="U787" s="544"/>
      <c r="V787" s="544"/>
      <c r="W787" s="544"/>
      <c r="X787" s="544"/>
      <c r="Y787" s="544"/>
      <c r="Z787" s="544"/>
    </row>
    <row r="788" spans="1:26" ht="13.5" customHeight="1">
      <c r="A788" s="544"/>
      <c r="B788" s="544"/>
      <c r="C788" s="544"/>
      <c r="D788" s="544"/>
      <c r="E788" s="552"/>
      <c r="F788" s="544"/>
      <c r="G788" s="544"/>
      <c r="H788" s="544"/>
      <c r="I788" s="544"/>
      <c r="J788" s="544"/>
      <c r="K788" s="544"/>
      <c r="L788" s="544"/>
      <c r="M788" s="544"/>
      <c r="N788" s="544"/>
      <c r="O788" s="544"/>
      <c r="P788" s="544"/>
      <c r="Q788" s="544"/>
      <c r="R788" s="544"/>
      <c r="S788" s="544"/>
      <c r="T788" s="544"/>
      <c r="U788" s="544"/>
      <c r="V788" s="544"/>
      <c r="W788" s="544"/>
      <c r="X788" s="544"/>
      <c r="Y788" s="544"/>
      <c r="Z788" s="544"/>
    </row>
    <row r="789" spans="1:26" ht="13.5" customHeight="1">
      <c r="A789" s="544"/>
      <c r="B789" s="544"/>
      <c r="C789" s="544"/>
      <c r="D789" s="544"/>
      <c r="E789" s="552"/>
      <c r="F789" s="544"/>
      <c r="G789" s="544"/>
      <c r="H789" s="544"/>
      <c r="I789" s="544"/>
      <c r="J789" s="544"/>
      <c r="K789" s="544"/>
      <c r="L789" s="544"/>
      <c r="M789" s="544"/>
      <c r="N789" s="544"/>
      <c r="O789" s="544"/>
      <c r="P789" s="544"/>
      <c r="Q789" s="544"/>
      <c r="R789" s="544"/>
      <c r="S789" s="544"/>
      <c r="T789" s="544"/>
      <c r="U789" s="544"/>
      <c r="V789" s="544"/>
      <c r="W789" s="544"/>
      <c r="X789" s="544"/>
      <c r="Y789" s="544"/>
      <c r="Z789" s="544"/>
    </row>
    <row r="790" spans="1:26" ht="13.5" customHeight="1">
      <c r="A790" s="544"/>
      <c r="B790" s="544"/>
      <c r="C790" s="544"/>
      <c r="D790" s="544"/>
      <c r="E790" s="552"/>
      <c r="F790" s="544"/>
      <c r="G790" s="544"/>
      <c r="H790" s="544"/>
      <c r="I790" s="544"/>
      <c r="J790" s="544"/>
      <c r="K790" s="544"/>
      <c r="L790" s="544"/>
      <c r="M790" s="544"/>
      <c r="N790" s="544"/>
      <c r="O790" s="544"/>
      <c r="P790" s="544"/>
      <c r="Q790" s="544"/>
      <c r="R790" s="544"/>
      <c r="S790" s="544"/>
      <c r="T790" s="544"/>
      <c r="U790" s="544"/>
      <c r="V790" s="544"/>
      <c r="W790" s="544"/>
      <c r="X790" s="544"/>
      <c r="Y790" s="544"/>
      <c r="Z790" s="544"/>
    </row>
    <row r="791" spans="1:26" ht="13.5" customHeight="1">
      <c r="A791" s="544"/>
      <c r="B791" s="544"/>
      <c r="C791" s="544"/>
      <c r="D791" s="544"/>
      <c r="E791" s="552"/>
      <c r="F791" s="544"/>
      <c r="G791" s="544"/>
      <c r="H791" s="544"/>
      <c r="I791" s="544"/>
      <c r="J791" s="544"/>
      <c r="K791" s="544"/>
      <c r="L791" s="544"/>
      <c r="M791" s="544"/>
      <c r="N791" s="544"/>
      <c r="O791" s="544"/>
      <c r="P791" s="544"/>
      <c r="Q791" s="544"/>
      <c r="R791" s="544"/>
      <c r="S791" s="544"/>
      <c r="T791" s="544"/>
      <c r="U791" s="544"/>
      <c r="V791" s="544"/>
      <c r="W791" s="544"/>
      <c r="X791" s="544"/>
      <c r="Y791" s="544"/>
      <c r="Z791" s="544"/>
    </row>
    <row r="792" spans="1:26" ht="13.5" customHeight="1">
      <c r="A792" s="544"/>
      <c r="B792" s="544"/>
      <c r="C792" s="544"/>
      <c r="D792" s="544"/>
      <c r="E792" s="552"/>
      <c r="F792" s="544"/>
      <c r="G792" s="544"/>
      <c r="H792" s="544"/>
      <c r="I792" s="544"/>
      <c r="J792" s="544"/>
      <c r="K792" s="544"/>
      <c r="L792" s="544"/>
      <c r="M792" s="544"/>
      <c r="N792" s="544"/>
      <c r="O792" s="544"/>
      <c r="P792" s="544"/>
      <c r="Q792" s="544"/>
      <c r="R792" s="544"/>
      <c r="S792" s="544"/>
      <c r="T792" s="544"/>
      <c r="U792" s="544"/>
      <c r="V792" s="544"/>
      <c r="W792" s="544"/>
      <c r="X792" s="544"/>
      <c r="Y792" s="544"/>
      <c r="Z792" s="544"/>
    </row>
    <row r="793" spans="1:26" ht="13.5" customHeight="1">
      <c r="A793" s="544"/>
      <c r="B793" s="544"/>
      <c r="C793" s="544"/>
      <c r="D793" s="544"/>
      <c r="E793" s="552"/>
      <c r="F793" s="544"/>
      <c r="G793" s="544"/>
      <c r="H793" s="544"/>
      <c r="I793" s="544"/>
      <c r="J793" s="544"/>
      <c r="K793" s="544"/>
      <c r="L793" s="544"/>
      <c r="M793" s="544"/>
      <c r="N793" s="544"/>
      <c r="O793" s="544"/>
      <c r="P793" s="544"/>
      <c r="Q793" s="544"/>
      <c r="R793" s="544"/>
      <c r="S793" s="544"/>
      <c r="T793" s="544"/>
      <c r="U793" s="544"/>
      <c r="V793" s="544"/>
      <c r="W793" s="544"/>
      <c r="X793" s="544"/>
      <c r="Y793" s="544"/>
      <c r="Z793" s="544"/>
    </row>
    <row r="794" spans="1:26" ht="13.5" customHeight="1">
      <c r="A794" s="544"/>
      <c r="B794" s="544"/>
      <c r="C794" s="544"/>
      <c r="D794" s="544"/>
      <c r="E794" s="552"/>
      <c r="F794" s="544"/>
      <c r="G794" s="544"/>
      <c r="H794" s="544"/>
      <c r="I794" s="544"/>
      <c r="J794" s="544"/>
      <c r="K794" s="544"/>
      <c r="L794" s="544"/>
      <c r="M794" s="544"/>
      <c r="N794" s="544"/>
      <c r="O794" s="544"/>
      <c r="P794" s="544"/>
      <c r="Q794" s="544"/>
      <c r="R794" s="544"/>
      <c r="S794" s="544"/>
      <c r="T794" s="544"/>
      <c r="U794" s="544"/>
      <c r="V794" s="544"/>
      <c r="W794" s="544"/>
      <c r="X794" s="544"/>
      <c r="Y794" s="544"/>
      <c r="Z794" s="544"/>
    </row>
    <row r="795" spans="1:26" ht="13.5" customHeight="1">
      <c r="A795" s="544"/>
      <c r="B795" s="544"/>
      <c r="C795" s="544"/>
      <c r="D795" s="544"/>
      <c r="E795" s="552"/>
      <c r="F795" s="544"/>
      <c r="G795" s="544"/>
      <c r="H795" s="544"/>
      <c r="I795" s="544"/>
      <c r="J795" s="544"/>
      <c r="K795" s="544"/>
      <c r="L795" s="544"/>
      <c r="M795" s="544"/>
      <c r="N795" s="544"/>
      <c r="O795" s="544"/>
      <c r="P795" s="544"/>
      <c r="Q795" s="544"/>
      <c r="R795" s="544"/>
      <c r="S795" s="544"/>
      <c r="T795" s="544"/>
      <c r="U795" s="544"/>
      <c r="V795" s="544"/>
      <c r="W795" s="544"/>
      <c r="X795" s="544"/>
      <c r="Y795" s="544"/>
      <c r="Z795" s="544"/>
    </row>
    <row r="796" spans="1:26" ht="13.5" customHeight="1">
      <c r="A796" s="544"/>
      <c r="B796" s="544"/>
      <c r="C796" s="544"/>
      <c r="D796" s="544"/>
      <c r="E796" s="552"/>
      <c r="F796" s="544"/>
      <c r="G796" s="544"/>
      <c r="H796" s="544"/>
      <c r="I796" s="544"/>
      <c r="J796" s="544"/>
      <c r="K796" s="544"/>
      <c r="L796" s="544"/>
      <c r="M796" s="544"/>
      <c r="N796" s="544"/>
      <c r="O796" s="544"/>
      <c r="P796" s="544"/>
      <c r="Q796" s="544"/>
      <c r="R796" s="544"/>
      <c r="S796" s="544"/>
      <c r="T796" s="544"/>
      <c r="U796" s="544"/>
      <c r="V796" s="544"/>
      <c r="W796" s="544"/>
      <c r="X796" s="544"/>
      <c r="Y796" s="544"/>
      <c r="Z796" s="544"/>
    </row>
    <row r="797" spans="1:26" ht="13.5" customHeight="1">
      <c r="A797" s="544"/>
      <c r="B797" s="544"/>
      <c r="C797" s="544"/>
      <c r="D797" s="544"/>
      <c r="E797" s="552"/>
      <c r="F797" s="544"/>
      <c r="G797" s="544"/>
      <c r="H797" s="544"/>
      <c r="I797" s="544"/>
      <c r="J797" s="544"/>
      <c r="K797" s="544"/>
      <c r="L797" s="544"/>
      <c r="M797" s="544"/>
      <c r="N797" s="544"/>
      <c r="O797" s="544"/>
      <c r="P797" s="544"/>
      <c r="Q797" s="544"/>
      <c r="R797" s="544"/>
      <c r="S797" s="544"/>
      <c r="T797" s="544"/>
      <c r="U797" s="544"/>
      <c r="V797" s="544"/>
      <c r="W797" s="544"/>
      <c r="X797" s="544"/>
      <c r="Y797" s="544"/>
      <c r="Z797" s="544"/>
    </row>
    <row r="798" spans="1:26" ht="13.5" customHeight="1">
      <c r="A798" s="544"/>
      <c r="B798" s="544"/>
      <c r="C798" s="544"/>
      <c r="D798" s="544"/>
      <c r="E798" s="552"/>
      <c r="F798" s="544"/>
      <c r="G798" s="544"/>
      <c r="H798" s="544"/>
      <c r="I798" s="544"/>
      <c r="J798" s="544"/>
      <c r="K798" s="544"/>
      <c r="L798" s="544"/>
      <c r="M798" s="544"/>
      <c r="N798" s="544"/>
      <c r="O798" s="544"/>
      <c r="P798" s="544"/>
      <c r="Q798" s="544"/>
      <c r="R798" s="544"/>
      <c r="S798" s="544"/>
      <c r="T798" s="544"/>
      <c r="U798" s="544"/>
      <c r="V798" s="544"/>
      <c r="W798" s="544"/>
      <c r="X798" s="544"/>
      <c r="Y798" s="544"/>
      <c r="Z798" s="544"/>
    </row>
    <row r="799" spans="1:26" ht="13.5" customHeight="1">
      <c r="A799" s="544"/>
      <c r="B799" s="544"/>
      <c r="C799" s="544"/>
      <c r="D799" s="544"/>
      <c r="E799" s="552"/>
      <c r="F799" s="544"/>
      <c r="G799" s="544"/>
      <c r="H799" s="544"/>
      <c r="I799" s="544"/>
      <c r="J799" s="544"/>
      <c r="K799" s="544"/>
      <c r="L799" s="544"/>
      <c r="M799" s="544"/>
      <c r="N799" s="544"/>
      <c r="O799" s="544"/>
      <c r="P799" s="544"/>
      <c r="Q799" s="544"/>
      <c r="R799" s="544"/>
      <c r="S799" s="544"/>
      <c r="T799" s="544"/>
      <c r="U799" s="544"/>
      <c r="V799" s="544"/>
      <c r="W799" s="544"/>
      <c r="X799" s="544"/>
      <c r="Y799" s="544"/>
      <c r="Z799" s="544"/>
    </row>
    <row r="800" spans="1:26" ht="13.5" customHeight="1">
      <c r="A800" s="544"/>
      <c r="B800" s="544"/>
      <c r="C800" s="544"/>
      <c r="D800" s="544"/>
      <c r="E800" s="552"/>
      <c r="F800" s="544"/>
      <c r="G800" s="544"/>
      <c r="H800" s="544"/>
      <c r="I800" s="544"/>
      <c r="J800" s="544"/>
      <c r="K800" s="544"/>
      <c r="L800" s="544"/>
      <c r="M800" s="544"/>
      <c r="N800" s="544"/>
      <c r="O800" s="544"/>
      <c r="P800" s="544"/>
      <c r="Q800" s="544"/>
      <c r="R800" s="544"/>
      <c r="S800" s="544"/>
      <c r="T800" s="544"/>
      <c r="U800" s="544"/>
      <c r="V800" s="544"/>
      <c r="W800" s="544"/>
      <c r="X800" s="544"/>
      <c r="Y800" s="544"/>
      <c r="Z800" s="544"/>
    </row>
    <row r="801" spans="1:26" ht="13.5" customHeight="1">
      <c r="A801" s="544"/>
      <c r="B801" s="544"/>
      <c r="C801" s="544"/>
      <c r="D801" s="544"/>
      <c r="E801" s="552"/>
      <c r="F801" s="544"/>
      <c r="G801" s="544"/>
      <c r="H801" s="544"/>
      <c r="I801" s="544"/>
      <c r="J801" s="544"/>
      <c r="K801" s="544"/>
      <c r="L801" s="544"/>
      <c r="M801" s="544"/>
      <c r="N801" s="544"/>
      <c r="O801" s="544"/>
      <c r="P801" s="544"/>
      <c r="Q801" s="544"/>
      <c r="R801" s="544"/>
      <c r="S801" s="544"/>
      <c r="T801" s="544"/>
      <c r="U801" s="544"/>
      <c r="V801" s="544"/>
      <c r="W801" s="544"/>
      <c r="X801" s="544"/>
      <c r="Y801" s="544"/>
      <c r="Z801" s="544"/>
    </row>
    <row r="802" spans="1:26" ht="13.5" customHeight="1">
      <c r="A802" s="544"/>
      <c r="B802" s="544"/>
      <c r="C802" s="544"/>
      <c r="D802" s="544"/>
      <c r="E802" s="552"/>
      <c r="F802" s="544"/>
      <c r="G802" s="544"/>
      <c r="H802" s="544"/>
      <c r="I802" s="544"/>
      <c r="J802" s="544"/>
      <c r="K802" s="544"/>
      <c r="L802" s="544"/>
      <c r="M802" s="544"/>
      <c r="N802" s="544"/>
      <c r="O802" s="544"/>
      <c r="P802" s="544"/>
      <c r="Q802" s="544"/>
      <c r="R802" s="544"/>
      <c r="S802" s="544"/>
      <c r="T802" s="544"/>
      <c r="U802" s="544"/>
      <c r="V802" s="544"/>
      <c r="W802" s="544"/>
      <c r="X802" s="544"/>
      <c r="Y802" s="544"/>
      <c r="Z802" s="544"/>
    </row>
    <row r="803" spans="1:26" ht="13.5" customHeight="1">
      <c r="A803" s="544"/>
      <c r="B803" s="544"/>
      <c r="C803" s="544"/>
      <c r="D803" s="544"/>
      <c r="E803" s="552"/>
      <c r="F803" s="544"/>
      <c r="G803" s="544"/>
      <c r="H803" s="544"/>
      <c r="I803" s="544"/>
      <c r="J803" s="544"/>
      <c r="K803" s="544"/>
      <c r="L803" s="544"/>
      <c r="M803" s="544"/>
      <c r="N803" s="544"/>
      <c r="O803" s="544"/>
      <c r="P803" s="544"/>
      <c r="Q803" s="544"/>
      <c r="R803" s="544"/>
      <c r="S803" s="544"/>
      <c r="T803" s="544"/>
      <c r="U803" s="544"/>
      <c r="V803" s="544"/>
      <c r="W803" s="544"/>
      <c r="X803" s="544"/>
      <c r="Y803" s="544"/>
      <c r="Z803" s="544"/>
    </row>
    <row r="804" spans="1:26" ht="13.5" customHeight="1">
      <c r="A804" s="544"/>
      <c r="B804" s="544"/>
      <c r="C804" s="544"/>
      <c r="D804" s="544"/>
      <c r="E804" s="552"/>
      <c r="F804" s="544"/>
      <c r="G804" s="544"/>
      <c r="H804" s="544"/>
      <c r="I804" s="544"/>
      <c r="J804" s="544"/>
      <c r="K804" s="544"/>
      <c r="L804" s="544"/>
      <c r="M804" s="544"/>
      <c r="N804" s="544"/>
      <c r="O804" s="544"/>
      <c r="P804" s="544"/>
      <c r="Q804" s="544"/>
      <c r="R804" s="544"/>
      <c r="S804" s="544"/>
      <c r="T804" s="544"/>
      <c r="U804" s="544"/>
      <c r="V804" s="544"/>
      <c r="W804" s="544"/>
      <c r="X804" s="544"/>
      <c r="Y804" s="544"/>
      <c r="Z804" s="544"/>
    </row>
    <row r="805" spans="1:26" ht="13.5" customHeight="1">
      <c r="A805" s="544"/>
      <c r="B805" s="544"/>
      <c r="C805" s="544"/>
      <c r="D805" s="544"/>
      <c r="E805" s="552"/>
      <c r="F805" s="544"/>
      <c r="G805" s="544"/>
      <c r="H805" s="544"/>
      <c r="I805" s="544"/>
      <c r="J805" s="544"/>
      <c r="K805" s="544"/>
      <c r="L805" s="544"/>
      <c r="M805" s="544"/>
      <c r="N805" s="544"/>
      <c r="O805" s="544"/>
      <c r="P805" s="544"/>
      <c r="Q805" s="544"/>
      <c r="R805" s="544"/>
      <c r="S805" s="544"/>
      <c r="T805" s="544"/>
      <c r="U805" s="544"/>
      <c r="V805" s="544"/>
      <c r="W805" s="544"/>
      <c r="X805" s="544"/>
      <c r="Y805" s="544"/>
      <c r="Z805" s="544"/>
    </row>
    <row r="806" spans="1:26" ht="13.5" customHeight="1">
      <c r="A806" s="544"/>
      <c r="B806" s="544"/>
      <c r="C806" s="544"/>
      <c r="D806" s="544"/>
      <c r="E806" s="552"/>
      <c r="F806" s="544"/>
      <c r="G806" s="544"/>
      <c r="H806" s="544"/>
      <c r="I806" s="544"/>
      <c r="J806" s="544"/>
      <c r="K806" s="544"/>
      <c r="L806" s="544"/>
      <c r="M806" s="544"/>
      <c r="N806" s="544"/>
      <c r="O806" s="544"/>
      <c r="P806" s="544"/>
      <c r="Q806" s="544"/>
      <c r="R806" s="544"/>
      <c r="S806" s="544"/>
      <c r="T806" s="544"/>
      <c r="U806" s="544"/>
      <c r="V806" s="544"/>
      <c r="W806" s="544"/>
      <c r="X806" s="544"/>
      <c r="Y806" s="544"/>
      <c r="Z806" s="544"/>
    </row>
    <row r="807" spans="1:26" ht="13.5" customHeight="1">
      <c r="A807" s="544"/>
      <c r="B807" s="544"/>
      <c r="C807" s="544"/>
      <c r="D807" s="544"/>
      <c r="E807" s="552"/>
      <c r="F807" s="544"/>
      <c r="G807" s="544"/>
      <c r="H807" s="544"/>
      <c r="I807" s="544"/>
      <c r="J807" s="544"/>
      <c r="K807" s="544"/>
      <c r="L807" s="544"/>
      <c r="M807" s="544"/>
      <c r="N807" s="544"/>
      <c r="O807" s="544"/>
      <c r="P807" s="544"/>
      <c r="Q807" s="544"/>
      <c r="R807" s="544"/>
      <c r="S807" s="544"/>
      <c r="T807" s="544"/>
      <c r="U807" s="544"/>
      <c r="V807" s="544"/>
      <c r="W807" s="544"/>
      <c r="X807" s="544"/>
      <c r="Y807" s="544"/>
      <c r="Z807" s="544"/>
    </row>
    <row r="808" spans="1:26" ht="13.5" customHeight="1">
      <c r="A808" s="544"/>
      <c r="B808" s="544"/>
      <c r="C808" s="544"/>
      <c r="D808" s="544"/>
      <c r="E808" s="552"/>
      <c r="F808" s="544"/>
      <c r="G808" s="544"/>
      <c r="H808" s="544"/>
      <c r="I808" s="544"/>
      <c r="J808" s="544"/>
      <c r="K808" s="544"/>
      <c r="L808" s="544"/>
      <c r="M808" s="544"/>
      <c r="N808" s="544"/>
      <c r="O808" s="544"/>
      <c r="P808" s="544"/>
      <c r="Q808" s="544"/>
      <c r="R808" s="544"/>
      <c r="S808" s="544"/>
      <c r="T808" s="544"/>
      <c r="U808" s="544"/>
      <c r="V808" s="544"/>
      <c r="W808" s="544"/>
      <c r="X808" s="544"/>
      <c r="Y808" s="544"/>
      <c r="Z808" s="544"/>
    </row>
    <row r="809" spans="1:26" ht="13.5" customHeight="1">
      <c r="A809" s="544"/>
      <c r="B809" s="544"/>
      <c r="C809" s="544"/>
      <c r="D809" s="544"/>
      <c r="E809" s="552"/>
      <c r="F809" s="544"/>
      <c r="G809" s="544"/>
      <c r="H809" s="544"/>
      <c r="I809" s="544"/>
      <c r="J809" s="544"/>
      <c r="K809" s="544"/>
      <c r="L809" s="544"/>
      <c r="M809" s="544"/>
      <c r="N809" s="544"/>
      <c r="O809" s="544"/>
      <c r="P809" s="544"/>
      <c r="Q809" s="544"/>
      <c r="R809" s="544"/>
      <c r="S809" s="544"/>
      <c r="T809" s="544"/>
      <c r="U809" s="544"/>
      <c r="V809" s="544"/>
      <c r="W809" s="544"/>
      <c r="X809" s="544"/>
      <c r="Y809" s="544"/>
      <c r="Z809" s="544"/>
    </row>
    <row r="810" spans="1:26" ht="13.5" customHeight="1">
      <c r="A810" s="544"/>
      <c r="B810" s="544"/>
      <c r="C810" s="544"/>
      <c r="D810" s="544"/>
      <c r="E810" s="552"/>
      <c r="F810" s="544"/>
      <c r="G810" s="544"/>
      <c r="H810" s="544"/>
      <c r="I810" s="544"/>
      <c r="J810" s="544"/>
      <c r="K810" s="544"/>
      <c r="L810" s="544"/>
      <c r="M810" s="544"/>
      <c r="N810" s="544"/>
      <c r="O810" s="544"/>
      <c r="P810" s="544"/>
      <c r="Q810" s="544"/>
      <c r="R810" s="544"/>
      <c r="S810" s="544"/>
      <c r="T810" s="544"/>
      <c r="U810" s="544"/>
      <c r="V810" s="544"/>
      <c r="W810" s="544"/>
      <c r="X810" s="544"/>
      <c r="Y810" s="544"/>
      <c r="Z810" s="544"/>
    </row>
    <row r="811" spans="1:26" ht="13.5" customHeight="1">
      <c r="A811" s="544"/>
      <c r="B811" s="544"/>
      <c r="C811" s="544"/>
      <c r="D811" s="544"/>
      <c r="E811" s="552"/>
      <c r="F811" s="544"/>
      <c r="G811" s="544"/>
      <c r="H811" s="544"/>
      <c r="I811" s="544"/>
      <c r="J811" s="544"/>
      <c r="K811" s="544"/>
      <c r="L811" s="544"/>
      <c r="M811" s="544"/>
      <c r="N811" s="544"/>
      <c r="O811" s="544"/>
      <c r="P811" s="544"/>
      <c r="Q811" s="544"/>
      <c r="R811" s="544"/>
      <c r="S811" s="544"/>
      <c r="T811" s="544"/>
      <c r="U811" s="544"/>
      <c r="V811" s="544"/>
      <c r="W811" s="544"/>
      <c r="X811" s="544"/>
      <c r="Y811" s="544"/>
      <c r="Z811" s="544"/>
    </row>
    <row r="812" spans="1:26" ht="13.5" customHeight="1">
      <c r="A812" s="544"/>
      <c r="B812" s="544"/>
      <c r="C812" s="544"/>
      <c r="D812" s="544"/>
      <c r="E812" s="552"/>
      <c r="F812" s="544"/>
      <c r="G812" s="544"/>
      <c r="H812" s="544"/>
      <c r="I812" s="544"/>
      <c r="J812" s="544"/>
      <c r="K812" s="544"/>
      <c r="L812" s="544"/>
      <c r="M812" s="544"/>
      <c r="N812" s="544"/>
      <c r="O812" s="544"/>
      <c r="P812" s="544"/>
      <c r="Q812" s="544"/>
      <c r="R812" s="544"/>
      <c r="S812" s="544"/>
      <c r="T812" s="544"/>
      <c r="U812" s="544"/>
      <c r="V812" s="544"/>
      <c r="W812" s="544"/>
      <c r="X812" s="544"/>
      <c r="Y812" s="544"/>
      <c r="Z812" s="544"/>
    </row>
    <row r="813" spans="1:26" ht="13.5" customHeight="1">
      <c r="A813" s="544"/>
      <c r="B813" s="544"/>
      <c r="C813" s="544"/>
      <c r="D813" s="544"/>
      <c r="E813" s="552"/>
      <c r="F813" s="544"/>
      <c r="G813" s="544"/>
      <c r="H813" s="544"/>
      <c r="I813" s="544"/>
      <c r="J813" s="544"/>
      <c r="K813" s="544"/>
      <c r="L813" s="544"/>
      <c r="M813" s="544"/>
      <c r="N813" s="544"/>
      <c r="O813" s="544"/>
      <c r="P813" s="544"/>
      <c r="Q813" s="544"/>
      <c r="R813" s="544"/>
      <c r="S813" s="544"/>
      <c r="T813" s="544"/>
      <c r="U813" s="544"/>
      <c r="V813" s="544"/>
      <c r="W813" s="544"/>
      <c r="X813" s="544"/>
      <c r="Y813" s="544"/>
      <c r="Z813" s="544"/>
    </row>
    <row r="814" spans="1:26" ht="13.5" customHeight="1">
      <c r="A814" s="544"/>
      <c r="B814" s="544"/>
      <c r="C814" s="544"/>
      <c r="D814" s="544"/>
      <c r="E814" s="552"/>
      <c r="F814" s="544"/>
      <c r="G814" s="544"/>
      <c r="H814" s="544"/>
      <c r="I814" s="544"/>
      <c r="J814" s="544"/>
      <c r="K814" s="544"/>
      <c r="L814" s="544"/>
      <c r="M814" s="544"/>
      <c r="N814" s="544"/>
      <c r="O814" s="544"/>
      <c r="P814" s="544"/>
      <c r="Q814" s="544"/>
      <c r="R814" s="544"/>
      <c r="S814" s="544"/>
      <c r="T814" s="544"/>
      <c r="U814" s="544"/>
      <c r="V814" s="544"/>
      <c r="W814" s="544"/>
      <c r="X814" s="544"/>
      <c r="Y814" s="544"/>
      <c r="Z814" s="544"/>
    </row>
    <row r="815" spans="1:26" ht="13.5" customHeight="1">
      <c r="A815" s="544"/>
      <c r="B815" s="544"/>
      <c r="C815" s="544"/>
      <c r="D815" s="544"/>
      <c r="E815" s="552"/>
      <c r="F815" s="544"/>
      <c r="G815" s="544"/>
      <c r="H815" s="544"/>
      <c r="I815" s="544"/>
      <c r="J815" s="544"/>
      <c r="K815" s="544"/>
      <c r="L815" s="544"/>
      <c r="M815" s="544"/>
      <c r="N815" s="544"/>
      <c r="O815" s="544"/>
      <c r="P815" s="544"/>
      <c r="Q815" s="544"/>
      <c r="R815" s="544"/>
      <c r="S815" s="544"/>
      <c r="T815" s="544"/>
      <c r="U815" s="544"/>
      <c r="V815" s="544"/>
      <c r="W815" s="544"/>
      <c r="X815" s="544"/>
      <c r="Y815" s="544"/>
      <c r="Z815" s="544"/>
    </row>
    <row r="816" spans="1:26" ht="13.5" customHeight="1">
      <c r="A816" s="544"/>
      <c r="B816" s="544"/>
      <c r="C816" s="544"/>
      <c r="D816" s="544"/>
      <c r="E816" s="552"/>
      <c r="F816" s="544"/>
      <c r="G816" s="544"/>
      <c r="H816" s="544"/>
      <c r="I816" s="544"/>
      <c r="J816" s="544"/>
      <c r="K816" s="544"/>
      <c r="L816" s="544"/>
      <c r="M816" s="544"/>
      <c r="N816" s="544"/>
      <c r="O816" s="544"/>
      <c r="P816" s="544"/>
      <c r="Q816" s="544"/>
      <c r="R816" s="544"/>
      <c r="S816" s="544"/>
      <c r="T816" s="544"/>
      <c r="U816" s="544"/>
      <c r="V816" s="544"/>
      <c r="W816" s="544"/>
      <c r="X816" s="544"/>
      <c r="Y816" s="544"/>
      <c r="Z816" s="544"/>
    </row>
    <row r="817" spans="1:26" ht="13.5" customHeight="1">
      <c r="A817" s="544"/>
      <c r="B817" s="544"/>
      <c r="C817" s="544"/>
      <c r="D817" s="544"/>
      <c r="E817" s="552"/>
      <c r="F817" s="544"/>
      <c r="G817" s="544"/>
      <c r="H817" s="544"/>
      <c r="I817" s="544"/>
      <c r="J817" s="544"/>
      <c r="K817" s="544"/>
      <c r="L817" s="544"/>
      <c r="M817" s="544"/>
      <c r="N817" s="544"/>
      <c r="O817" s="544"/>
      <c r="P817" s="544"/>
      <c r="Q817" s="544"/>
      <c r="R817" s="544"/>
      <c r="S817" s="544"/>
      <c r="T817" s="544"/>
      <c r="U817" s="544"/>
      <c r="V817" s="544"/>
      <c r="W817" s="544"/>
      <c r="X817" s="544"/>
      <c r="Y817" s="544"/>
      <c r="Z817" s="544"/>
    </row>
    <row r="818" spans="1:26" ht="13.5" customHeight="1">
      <c r="A818" s="544"/>
      <c r="B818" s="544"/>
      <c r="C818" s="544"/>
      <c r="D818" s="544"/>
      <c r="E818" s="552"/>
      <c r="F818" s="544"/>
      <c r="G818" s="544"/>
      <c r="H818" s="544"/>
      <c r="I818" s="544"/>
      <c r="J818" s="544"/>
      <c r="K818" s="544"/>
      <c r="L818" s="544"/>
      <c r="M818" s="544"/>
      <c r="N818" s="544"/>
      <c r="O818" s="544"/>
      <c r="P818" s="544"/>
      <c r="Q818" s="544"/>
      <c r="R818" s="544"/>
      <c r="S818" s="544"/>
      <c r="T818" s="544"/>
      <c r="U818" s="544"/>
      <c r="V818" s="544"/>
      <c r="W818" s="544"/>
      <c r="X818" s="544"/>
      <c r="Y818" s="544"/>
      <c r="Z818" s="544"/>
    </row>
    <row r="819" spans="1:26" ht="13.5" customHeight="1">
      <c r="A819" s="544"/>
      <c r="B819" s="544"/>
      <c r="C819" s="544"/>
      <c r="D819" s="544"/>
      <c r="E819" s="552"/>
      <c r="F819" s="544"/>
      <c r="G819" s="544"/>
      <c r="H819" s="544"/>
      <c r="I819" s="544"/>
      <c r="J819" s="544"/>
      <c r="K819" s="544"/>
      <c r="L819" s="544"/>
      <c r="M819" s="544"/>
      <c r="N819" s="544"/>
      <c r="O819" s="544"/>
      <c r="P819" s="544"/>
      <c r="Q819" s="544"/>
      <c r="R819" s="544"/>
      <c r="S819" s="544"/>
      <c r="T819" s="544"/>
      <c r="U819" s="544"/>
      <c r="V819" s="544"/>
      <c r="W819" s="544"/>
      <c r="X819" s="544"/>
      <c r="Y819" s="544"/>
      <c r="Z819" s="544"/>
    </row>
    <row r="820" spans="1:26" ht="13.5" customHeight="1">
      <c r="A820" s="544"/>
      <c r="B820" s="544"/>
      <c r="C820" s="544"/>
      <c r="D820" s="544"/>
      <c r="E820" s="552"/>
      <c r="F820" s="544"/>
      <c r="G820" s="544"/>
      <c r="H820" s="544"/>
      <c r="I820" s="544"/>
      <c r="J820" s="544"/>
      <c r="K820" s="544"/>
      <c r="L820" s="544"/>
      <c r="M820" s="544"/>
      <c r="N820" s="544"/>
      <c r="O820" s="544"/>
      <c r="P820" s="544"/>
      <c r="Q820" s="544"/>
      <c r="R820" s="544"/>
      <c r="S820" s="544"/>
      <c r="T820" s="544"/>
      <c r="U820" s="544"/>
      <c r="V820" s="544"/>
      <c r="W820" s="544"/>
      <c r="X820" s="544"/>
      <c r="Y820" s="544"/>
      <c r="Z820" s="544"/>
    </row>
    <row r="821" spans="1:26" ht="13.5" customHeight="1">
      <c r="A821" s="544"/>
      <c r="B821" s="544"/>
      <c r="C821" s="544"/>
      <c r="D821" s="544"/>
      <c r="E821" s="552"/>
      <c r="F821" s="544"/>
      <c r="G821" s="544"/>
      <c r="H821" s="544"/>
      <c r="I821" s="544"/>
      <c r="J821" s="544"/>
      <c r="K821" s="544"/>
      <c r="L821" s="544"/>
      <c r="M821" s="544"/>
      <c r="N821" s="544"/>
      <c r="O821" s="544"/>
      <c r="P821" s="544"/>
      <c r="Q821" s="544"/>
      <c r="R821" s="544"/>
      <c r="S821" s="544"/>
      <c r="T821" s="544"/>
      <c r="U821" s="544"/>
      <c r="V821" s="544"/>
      <c r="W821" s="544"/>
      <c r="X821" s="544"/>
      <c r="Y821" s="544"/>
      <c r="Z821" s="544"/>
    </row>
    <row r="822" spans="1:26" ht="13.5" customHeight="1">
      <c r="A822" s="544"/>
      <c r="B822" s="544"/>
      <c r="C822" s="544"/>
      <c r="D822" s="544"/>
      <c r="E822" s="552"/>
      <c r="F822" s="544"/>
      <c r="G822" s="544"/>
      <c r="H822" s="544"/>
      <c r="I822" s="544"/>
      <c r="J822" s="544"/>
      <c r="K822" s="544"/>
      <c r="L822" s="544"/>
      <c r="M822" s="544"/>
      <c r="N822" s="544"/>
      <c r="O822" s="544"/>
      <c r="P822" s="544"/>
      <c r="Q822" s="544"/>
      <c r="R822" s="544"/>
      <c r="S822" s="544"/>
      <c r="T822" s="544"/>
      <c r="U822" s="544"/>
      <c r="V822" s="544"/>
      <c r="W822" s="544"/>
      <c r="X822" s="544"/>
      <c r="Y822" s="544"/>
      <c r="Z822" s="544"/>
    </row>
    <row r="823" spans="1:26" ht="13.5" customHeight="1">
      <c r="A823" s="544"/>
      <c r="B823" s="544"/>
      <c r="C823" s="544"/>
      <c r="D823" s="544"/>
      <c r="E823" s="552"/>
      <c r="F823" s="544"/>
      <c r="G823" s="544"/>
      <c r="H823" s="544"/>
      <c r="I823" s="544"/>
      <c r="J823" s="544"/>
      <c r="K823" s="544"/>
      <c r="L823" s="544"/>
      <c r="M823" s="544"/>
      <c r="N823" s="544"/>
      <c r="O823" s="544"/>
      <c r="P823" s="544"/>
      <c r="Q823" s="544"/>
      <c r="R823" s="544"/>
      <c r="S823" s="544"/>
      <c r="T823" s="544"/>
      <c r="U823" s="544"/>
      <c r="V823" s="544"/>
      <c r="W823" s="544"/>
      <c r="X823" s="544"/>
      <c r="Y823" s="544"/>
      <c r="Z823" s="544"/>
    </row>
    <row r="824" spans="1:26" ht="13.5" customHeight="1">
      <c r="A824" s="544"/>
      <c r="B824" s="544"/>
      <c r="C824" s="544"/>
      <c r="D824" s="544"/>
      <c r="E824" s="552"/>
      <c r="F824" s="544"/>
      <c r="G824" s="544"/>
      <c r="H824" s="544"/>
      <c r="I824" s="544"/>
      <c r="J824" s="544"/>
      <c r="K824" s="544"/>
      <c r="L824" s="544"/>
      <c r="M824" s="544"/>
      <c r="N824" s="544"/>
      <c r="O824" s="544"/>
      <c r="P824" s="544"/>
      <c r="Q824" s="544"/>
      <c r="R824" s="544"/>
      <c r="S824" s="544"/>
      <c r="T824" s="544"/>
      <c r="U824" s="544"/>
      <c r="V824" s="544"/>
      <c r="W824" s="544"/>
      <c r="X824" s="544"/>
      <c r="Y824" s="544"/>
      <c r="Z824" s="544"/>
    </row>
    <row r="825" spans="1:26" ht="13.5" customHeight="1">
      <c r="A825" s="544"/>
      <c r="B825" s="544"/>
      <c r="C825" s="544"/>
      <c r="D825" s="544"/>
      <c r="E825" s="552"/>
      <c r="F825" s="544"/>
      <c r="G825" s="544"/>
      <c r="H825" s="544"/>
      <c r="I825" s="544"/>
      <c r="J825" s="544"/>
      <c r="K825" s="544"/>
      <c r="L825" s="544"/>
      <c r="M825" s="544"/>
      <c r="N825" s="544"/>
      <c r="O825" s="544"/>
      <c r="P825" s="544"/>
      <c r="Q825" s="544"/>
      <c r="R825" s="544"/>
      <c r="S825" s="544"/>
      <c r="T825" s="544"/>
      <c r="U825" s="544"/>
      <c r="V825" s="544"/>
      <c r="W825" s="544"/>
      <c r="X825" s="544"/>
      <c r="Y825" s="544"/>
      <c r="Z825" s="544"/>
    </row>
    <row r="826" spans="1:26" ht="13.5" customHeight="1">
      <c r="A826" s="544"/>
      <c r="B826" s="544"/>
      <c r="C826" s="544"/>
      <c r="D826" s="544"/>
      <c r="E826" s="552"/>
      <c r="F826" s="544"/>
      <c r="G826" s="544"/>
      <c r="H826" s="544"/>
      <c r="I826" s="544"/>
      <c r="J826" s="544"/>
      <c r="K826" s="544"/>
      <c r="L826" s="544"/>
      <c r="M826" s="544"/>
      <c r="N826" s="544"/>
      <c r="O826" s="544"/>
      <c r="P826" s="544"/>
      <c r="Q826" s="544"/>
      <c r="R826" s="544"/>
      <c r="S826" s="544"/>
      <c r="T826" s="544"/>
      <c r="U826" s="544"/>
      <c r="V826" s="544"/>
      <c r="W826" s="544"/>
      <c r="X826" s="544"/>
      <c r="Y826" s="544"/>
      <c r="Z826" s="544"/>
    </row>
    <row r="827" spans="1:26" ht="13.5" customHeight="1">
      <c r="A827" s="544"/>
      <c r="B827" s="544"/>
      <c r="C827" s="544"/>
      <c r="D827" s="544"/>
      <c r="E827" s="552"/>
      <c r="F827" s="544"/>
      <c r="G827" s="544"/>
      <c r="H827" s="544"/>
      <c r="I827" s="544"/>
      <c r="J827" s="544"/>
      <c r="K827" s="544"/>
      <c r="L827" s="544"/>
      <c r="M827" s="544"/>
      <c r="N827" s="544"/>
      <c r="O827" s="544"/>
      <c r="P827" s="544"/>
      <c r="Q827" s="544"/>
      <c r="R827" s="544"/>
      <c r="S827" s="544"/>
      <c r="T827" s="544"/>
      <c r="U827" s="544"/>
      <c r="V827" s="544"/>
      <c r="W827" s="544"/>
      <c r="X827" s="544"/>
      <c r="Y827" s="544"/>
      <c r="Z827" s="544"/>
    </row>
    <row r="828" spans="1:26" ht="13.5" customHeight="1">
      <c r="A828" s="544"/>
      <c r="B828" s="544"/>
      <c r="C828" s="544"/>
      <c r="D828" s="544"/>
      <c r="E828" s="552"/>
      <c r="F828" s="544"/>
      <c r="G828" s="544"/>
      <c r="H828" s="544"/>
      <c r="I828" s="544"/>
      <c r="J828" s="544"/>
      <c r="K828" s="544"/>
      <c r="L828" s="544"/>
      <c r="M828" s="544"/>
      <c r="N828" s="544"/>
      <c r="O828" s="544"/>
      <c r="P828" s="544"/>
      <c r="Q828" s="544"/>
      <c r="R828" s="544"/>
      <c r="S828" s="544"/>
      <c r="T828" s="544"/>
      <c r="U828" s="544"/>
      <c r="V828" s="544"/>
      <c r="W828" s="544"/>
      <c r="X828" s="544"/>
      <c r="Y828" s="544"/>
      <c r="Z828" s="544"/>
    </row>
    <row r="829" spans="1:26" ht="13.5" customHeight="1">
      <c r="A829" s="544"/>
      <c r="B829" s="544"/>
      <c r="C829" s="544"/>
      <c r="D829" s="544"/>
      <c r="E829" s="552"/>
      <c r="F829" s="544"/>
      <c r="G829" s="544"/>
      <c r="H829" s="544"/>
      <c r="I829" s="544"/>
      <c r="J829" s="544"/>
      <c r="K829" s="544"/>
      <c r="L829" s="544"/>
      <c r="M829" s="544"/>
      <c r="N829" s="544"/>
      <c r="O829" s="544"/>
      <c r="P829" s="544"/>
      <c r="Q829" s="544"/>
      <c r="R829" s="544"/>
      <c r="S829" s="544"/>
      <c r="T829" s="544"/>
      <c r="U829" s="544"/>
      <c r="V829" s="544"/>
      <c r="W829" s="544"/>
      <c r="X829" s="544"/>
      <c r="Y829" s="544"/>
      <c r="Z829" s="544"/>
    </row>
    <row r="830" spans="1:26" ht="13.5" customHeight="1">
      <c r="A830" s="544"/>
      <c r="B830" s="544"/>
      <c r="C830" s="544"/>
      <c r="D830" s="544"/>
      <c r="E830" s="552"/>
      <c r="F830" s="544"/>
      <c r="G830" s="544"/>
      <c r="H830" s="544"/>
      <c r="I830" s="544"/>
      <c r="J830" s="544"/>
      <c r="K830" s="544"/>
      <c r="L830" s="544"/>
      <c r="M830" s="544"/>
      <c r="N830" s="544"/>
      <c r="O830" s="544"/>
      <c r="P830" s="544"/>
      <c r="Q830" s="544"/>
      <c r="R830" s="544"/>
      <c r="S830" s="544"/>
      <c r="T830" s="544"/>
      <c r="U830" s="544"/>
      <c r="V830" s="544"/>
      <c r="W830" s="544"/>
      <c r="X830" s="544"/>
      <c r="Y830" s="544"/>
      <c r="Z830" s="544"/>
    </row>
    <row r="831" spans="1:26" ht="13.5" customHeight="1">
      <c r="A831" s="544"/>
      <c r="B831" s="544"/>
      <c r="C831" s="544"/>
      <c r="D831" s="544"/>
      <c r="E831" s="552"/>
      <c r="F831" s="544"/>
      <c r="G831" s="544"/>
      <c r="H831" s="544"/>
      <c r="I831" s="544"/>
      <c r="J831" s="544"/>
      <c r="K831" s="544"/>
      <c r="L831" s="544"/>
      <c r="M831" s="544"/>
      <c r="N831" s="544"/>
      <c r="O831" s="544"/>
      <c r="P831" s="544"/>
      <c r="Q831" s="544"/>
      <c r="R831" s="544"/>
      <c r="S831" s="544"/>
      <c r="T831" s="544"/>
      <c r="U831" s="544"/>
      <c r="V831" s="544"/>
      <c r="W831" s="544"/>
      <c r="X831" s="544"/>
      <c r="Y831" s="544"/>
      <c r="Z831" s="544"/>
    </row>
    <row r="832" spans="1:26" ht="13.5" customHeight="1">
      <c r="A832" s="544"/>
      <c r="B832" s="544"/>
      <c r="C832" s="544"/>
      <c r="D832" s="544"/>
      <c r="E832" s="552"/>
      <c r="F832" s="544"/>
      <c r="G832" s="544"/>
      <c r="H832" s="544"/>
      <c r="I832" s="544"/>
      <c r="J832" s="544"/>
      <c r="K832" s="544"/>
      <c r="L832" s="544"/>
      <c r="M832" s="544"/>
      <c r="N832" s="544"/>
      <c r="O832" s="544"/>
      <c r="P832" s="544"/>
      <c r="Q832" s="544"/>
      <c r="R832" s="544"/>
      <c r="S832" s="544"/>
      <c r="T832" s="544"/>
      <c r="U832" s="544"/>
      <c r="V832" s="544"/>
      <c r="W832" s="544"/>
      <c r="X832" s="544"/>
      <c r="Y832" s="544"/>
      <c r="Z832" s="544"/>
    </row>
    <row r="833" spans="1:26" ht="13.5" customHeight="1">
      <c r="A833" s="544"/>
      <c r="B833" s="544"/>
      <c r="C833" s="544"/>
      <c r="D833" s="544"/>
      <c r="E833" s="552"/>
      <c r="F833" s="544"/>
      <c r="G833" s="544"/>
      <c r="H833" s="544"/>
      <c r="I833" s="544"/>
      <c r="J833" s="544"/>
      <c r="K833" s="544"/>
      <c r="L833" s="544"/>
      <c r="M833" s="544"/>
      <c r="N833" s="544"/>
      <c r="O833" s="544"/>
      <c r="P833" s="544"/>
      <c r="Q833" s="544"/>
      <c r="R833" s="544"/>
      <c r="S833" s="544"/>
      <c r="T833" s="544"/>
      <c r="U833" s="544"/>
      <c r="V833" s="544"/>
      <c r="W833" s="544"/>
      <c r="X833" s="544"/>
      <c r="Y833" s="544"/>
      <c r="Z833" s="544"/>
    </row>
    <row r="834" spans="1:26" ht="13.5" customHeight="1">
      <c r="A834" s="544"/>
      <c r="B834" s="544"/>
      <c r="C834" s="544"/>
      <c r="D834" s="544"/>
      <c r="E834" s="552"/>
      <c r="F834" s="544"/>
      <c r="G834" s="544"/>
      <c r="H834" s="544"/>
      <c r="I834" s="544"/>
      <c r="J834" s="544"/>
      <c r="K834" s="544"/>
      <c r="L834" s="544"/>
      <c r="M834" s="544"/>
      <c r="N834" s="544"/>
      <c r="O834" s="544"/>
      <c r="P834" s="544"/>
      <c r="Q834" s="544"/>
      <c r="R834" s="544"/>
      <c r="S834" s="544"/>
      <c r="T834" s="544"/>
      <c r="U834" s="544"/>
      <c r="V834" s="544"/>
      <c r="W834" s="544"/>
      <c r="X834" s="544"/>
      <c r="Y834" s="544"/>
      <c r="Z834" s="544"/>
    </row>
    <row r="835" spans="1:26" ht="13.5" customHeight="1">
      <c r="A835" s="544"/>
      <c r="B835" s="544"/>
      <c r="C835" s="544"/>
      <c r="D835" s="544"/>
      <c r="E835" s="552"/>
      <c r="F835" s="544"/>
      <c r="G835" s="544"/>
      <c r="H835" s="544"/>
      <c r="I835" s="544"/>
      <c r="J835" s="544"/>
      <c r="K835" s="544"/>
      <c r="L835" s="544"/>
      <c r="M835" s="544"/>
      <c r="N835" s="544"/>
      <c r="O835" s="544"/>
      <c r="P835" s="544"/>
      <c r="Q835" s="544"/>
      <c r="R835" s="544"/>
      <c r="S835" s="544"/>
      <c r="T835" s="544"/>
      <c r="U835" s="544"/>
      <c r="V835" s="544"/>
      <c r="W835" s="544"/>
      <c r="X835" s="544"/>
      <c r="Y835" s="544"/>
      <c r="Z835" s="544"/>
    </row>
    <row r="836" spans="1:26" ht="13.5" customHeight="1">
      <c r="A836" s="544"/>
      <c r="B836" s="544"/>
      <c r="C836" s="544"/>
      <c r="D836" s="544"/>
      <c r="E836" s="552"/>
      <c r="F836" s="544"/>
      <c r="G836" s="544"/>
      <c r="H836" s="544"/>
      <c r="I836" s="544"/>
      <c r="J836" s="544"/>
      <c r="K836" s="544"/>
      <c r="L836" s="544"/>
      <c r="M836" s="544"/>
      <c r="N836" s="544"/>
      <c r="O836" s="544"/>
      <c r="P836" s="544"/>
      <c r="Q836" s="544"/>
      <c r="R836" s="544"/>
      <c r="S836" s="544"/>
      <c r="T836" s="544"/>
      <c r="U836" s="544"/>
      <c r="V836" s="544"/>
      <c r="W836" s="544"/>
      <c r="X836" s="544"/>
      <c r="Y836" s="544"/>
      <c r="Z836" s="544"/>
    </row>
    <row r="837" spans="1:26" ht="13.5" customHeight="1">
      <c r="A837" s="544"/>
      <c r="B837" s="544"/>
      <c r="C837" s="544"/>
      <c r="D837" s="544"/>
      <c r="E837" s="552"/>
      <c r="F837" s="544"/>
      <c r="G837" s="544"/>
      <c r="H837" s="544"/>
      <c r="I837" s="544"/>
      <c r="J837" s="544"/>
      <c r="K837" s="544"/>
      <c r="L837" s="544"/>
      <c r="M837" s="544"/>
      <c r="N837" s="544"/>
      <c r="O837" s="544"/>
      <c r="P837" s="544"/>
      <c r="Q837" s="544"/>
      <c r="R837" s="544"/>
      <c r="S837" s="544"/>
      <c r="T837" s="544"/>
      <c r="U837" s="544"/>
      <c r="V837" s="544"/>
      <c r="W837" s="544"/>
      <c r="X837" s="544"/>
      <c r="Y837" s="544"/>
      <c r="Z837" s="544"/>
    </row>
    <row r="838" spans="1:26" ht="13.5" customHeight="1">
      <c r="A838" s="544"/>
      <c r="B838" s="544"/>
      <c r="C838" s="544"/>
      <c r="D838" s="544"/>
      <c r="E838" s="552"/>
      <c r="F838" s="544"/>
      <c r="G838" s="544"/>
      <c r="H838" s="544"/>
      <c r="I838" s="544"/>
      <c r="J838" s="544"/>
      <c r="K838" s="544"/>
      <c r="L838" s="544"/>
      <c r="M838" s="544"/>
      <c r="N838" s="544"/>
      <c r="O838" s="544"/>
      <c r="P838" s="544"/>
      <c r="Q838" s="544"/>
      <c r="R838" s="544"/>
      <c r="S838" s="544"/>
      <c r="T838" s="544"/>
      <c r="U838" s="544"/>
      <c r="V838" s="544"/>
      <c r="W838" s="544"/>
      <c r="X838" s="544"/>
      <c r="Y838" s="544"/>
      <c r="Z838" s="544"/>
    </row>
    <row r="839" spans="1:26" ht="13.5" customHeight="1">
      <c r="A839" s="544"/>
      <c r="B839" s="544"/>
      <c r="C839" s="544"/>
      <c r="D839" s="544"/>
      <c r="E839" s="552"/>
      <c r="F839" s="544"/>
      <c r="G839" s="544"/>
      <c r="H839" s="544"/>
      <c r="I839" s="544"/>
      <c r="J839" s="544"/>
      <c r="K839" s="544"/>
      <c r="L839" s="544"/>
      <c r="M839" s="544"/>
      <c r="N839" s="544"/>
      <c r="O839" s="544"/>
      <c r="P839" s="544"/>
      <c r="Q839" s="544"/>
      <c r="R839" s="544"/>
      <c r="S839" s="544"/>
      <c r="T839" s="544"/>
      <c r="U839" s="544"/>
      <c r="V839" s="544"/>
      <c r="W839" s="544"/>
      <c r="X839" s="544"/>
      <c r="Y839" s="544"/>
      <c r="Z839" s="544"/>
    </row>
    <row r="840" spans="1:26" ht="13.5" customHeight="1">
      <c r="A840" s="544"/>
      <c r="B840" s="544"/>
      <c r="C840" s="544"/>
      <c r="D840" s="544"/>
      <c r="E840" s="552"/>
      <c r="F840" s="544"/>
      <c r="G840" s="544"/>
      <c r="H840" s="544"/>
      <c r="I840" s="544"/>
      <c r="J840" s="544"/>
      <c r="K840" s="544"/>
      <c r="L840" s="544"/>
      <c r="M840" s="544"/>
      <c r="N840" s="544"/>
      <c r="O840" s="544"/>
      <c r="P840" s="544"/>
      <c r="Q840" s="544"/>
      <c r="R840" s="544"/>
      <c r="S840" s="544"/>
      <c r="T840" s="544"/>
      <c r="U840" s="544"/>
      <c r="V840" s="544"/>
      <c r="W840" s="544"/>
      <c r="X840" s="544"/>
      <c r="Y840" s="544"/>
      <c r="Z840" s="544"/>
    </row>
    <row r="841" spans="1:26" ht="13.5" customHeight="1">
      <c r="A841" s="544"/>
      <c r="B841" s="544"/>
      <c r="C841" s="544"/>
      <c r="D841" s="544"/>
      <c r="E841" s="552"/>
      <c r="F841" s="544"/>
      <c r="G841" s="544"/>
      <c r="H841" s="544"/>
      <c r="I841" s="544"/>
      <c r="J841" s="544"/>
      <c r="K841" s="544"/>
      <c r="L841" s="544"/>
      <c r="M841" s="544"/>
      <c r="N841" s="544"/>
      <c r="O841" s="544"/>
      <c r="P841" s="544"/>
      <c r="Q841" s="544"/>
      <c r="R841" s="544"/>
      <c r="S841" s="544"/>
      <c r="T841" s="544"/>
      <c r="U841" s="544"/>
      <c r="V841" s="544"/>
      <c r="W841" s="544"/>
      <c r="X841" s="544"/>
      <c r="Y841" s="544"/>
      <c r="Z841" s="544"/>
    </row>
    <row r="842" spans="1:26" ht="13.5" customHeight="1">
      <c r="A842" s="544"/>
      <c r="B842" s="544"/>
      <c r="C842" s="544"/>
      <c r="D842" s="544"/>
      <c r="E842" s="552"/>
      <c r="F842" s="544"/>
      <c r="G842" s="544"/>
      <c r="H842" s="544"/>
      <c r="I842" s="544"/>
      <c r="J842" s="544"/>
      <c r="K842" s="544"/>
      <c r="L842" s="544"/>
      <c r="M842" s="544"/>
      <c r="N842" s="544"/>
      <c r="O842" s="544"/>
      <c r="P842" s="544"/>
      <c r="Q842" s="544"/>
      <c r="R842" s="544"/>
      <c r="S842" s="544"/>
      <c r="T842" s="544"/>
      <c r="U842" s="544"/>
      <c r="V842" s="544"/>
      <c r="W842" s="544"/>
      <c r="X842" s="544"/>
      <c r="Y842" s="544"/>
      <c r="Z842" s="544"/>
    </row>
    <row r="843" spans="1:26" ht="13.5" customHeight="1">
      <c r="A843" s="544"/>
      <c r="B843" s="544"/>
      <c r="C843" s="544"/>
      <c r="D843" s="544"/>
      <c r="E843" s="552"/>
      <c r="F843" s="544"/>
      <c r="G843" s="544"/>
      <c r="H843" s="544"/>
      <c r="I843" s="544"/>
      <c r="J843" s="544"/>
      <c r="K843" s="544"/>
      <c r="L843" s="544"/>
      <c r="M843" s="544"/>
      <c r="N843" s="544"/>
      <c r="O843" s="544"/>
      <c r="P843" s="544"/>
      <c r="Q843" s="544"/>
      <c r="R843" s="544"/>
      <c r="S843" s="544"/>
      <c r="T843" s="544"/>
      <c r="U843" s="544"/>
      <c r="V843" s="544"/>
      <c r="W843" s="544"/>
      <c r="X843" s="544"/>
      <c r="Y843" s="544"/>
      <c r="Z843" s="544"/>
    </row>
    <row r="844" spans="1:26" ht="13.5" customHeight="1">
      <c r="A844" s="544"/>
      <c r="B844" s="544"/>
      <c r="C844" s="544"/>
      <c r="D844" s="544"/>
      <c r="E844" s="552"/>
      <c r="F844" s="544"/>
      <c r="G844" s="544"/>
      <c r="H844" s="544"/>
      <c r="I844" s="544"/>
      <c r="J844" s="544"/>
      <c r="K844" s="544"/>
      <c r="L844" s="544"/>
      <c r="M844" s="544"/>
      <c r="N844" s="544"/>
      <c r="O844" s="544"/>
      <c r="P844" s="544"/>
      <c r="Q844" s="544"/>
      <c r="R844" s="544"/>
      <c r="S844" s="544"/>
      <c r="T844" s="544"/>
      <c r="U844" s="544"/>
      <c r="V844" s="544"/>
      <c r="W844" s="544"/>
      <c r="X844" s="544"/>
      <c r="Y844" s="544"/>
      <c r="Z844" s="544"/>
    </row>
    <row r="845" spans="1:26" ht="13.5" customHeight="1">
      <c r="A845" s="544"/>
      <c r="B845" s="544"/>
      <c r="C845" s="544"/>
      <c r="D845" s="544"/>
      <c r="E845" s="552"/>
      <c r="F845" s="544"/>
      <c r="G845" s="544"/>
      <c r="H845" s="544"/>
      <c r="I845" s="544"/>
      <c r="J845" s="544"/>
      <c r="K845" s="544"/>
      <c r="L845" s="544"/>
      <c r="M845" s="544"/>
      <c r="N845" s="544"/>
      <c r="O845" s="544"/>
      <c r="P845" s="544"/>
      <c r="Q845" s="544"/>
      <c r="R845" s="544"/>
      <c r="S845" s="544"/>
      <c r="T845" s="544"/>
      <c r="U845" s="544"/>
      <c r="V845" s="544"/>
      <c r="W845" s="544"/>
      <c r="X845" s="544"/>
      <c r="Y845" s="544"/>
      <c r="Z845" s="544"/>
    </row>
    <row r="846" spans="1:26" ht="13.5" customHeight="1">
      <c r="A846" s="544"/>
      <c r="B846" s="544"/>
      <c r="C846" s="544"/>
      <c r="D846" s="544"/>
      <c r="E846" s="552"/>
      <c r="F846" s="544"/>
      <c r="G846" s="544"/>
      <c r="H846" s="544"/>
      <c r="I846" s="544"/>
      <c r="J846" s="544"/>
      <c r="K846" s="544"/>
      <c r="L846" s="544"/>
      <c r="M846" s="544"/>
      <c r="N846" s="544"/>
      <c r="O846" s="544"/>
      <c r="P846" s="544"/>
      <c r="Q846" s="544"/>
      <c r="R846" s="544"/>
      <c r="S846" s="544"/>
      <c r="T846" s="544"/>
      <c r="U846" s="544"/>
      <c r="V846" s="544"/>
      <c r="W846" s="544"/>
      <c r="X846" s="544"/>
      <c r="Y846" s="544"/>
      <c r="Z846" s="544"/>
    </row>
    <row r="847" spans="1:26" ht="13.5" customHeight="1">
      <c r="A847" s="544"/>
      <c r="B847" s="544"/>
      <c r="C847" s="544"/>
      <c r="D847" s="544"/>
      <c r="E847" s="552"/>
      <c r="F847" s="544"/>
      <c r="G847" s="544"/>
      <c r="H847" s="544"/>
      <c r="I847" s="544"/>
      <c r="J847" s="544"/>
      <c r="K847" s="544"/>
      <c r="L847" s="544"/>
      <c r="M847" s="544"/>
      <c r="N847" s="544"/>
      <c r="O847" s="544"/>
      <c r="P847" s="544"/>
      <c r="Q847" s="544"/>
      <c r="R847" s="544"/>
      <c r="S847" s="544"/>
      <c r="T847" s="544"/>
      <c r="U847" s="544"/>
      <c r="V847" s="544"/>
      <c r="W847" s="544"/>
      <c r="X847" s="544"/>
      <c r="Y847" s="544"/>
      <c r="Z847" s="544"/>
    </row>
    <row r="848" spans="1:26" ht="13.5" customHeight="1">
      <c r="A848" s="544"/>
      <c r="B848" s="544"/>
      <c r="C848" s="544"/>
      <c r="D848" s="544"/>
      <c r="E848" s="552"/>
      <c r="F848" s="544"/>
      <c r="G848" s="544"/>
      <c r="H848" s="544"/>
      <c r="I848" s="544"/>
      <c r="J848" s="544"/>
      <c r="K848" s="544"/>
      <c r="L848" s="544"/>
      <c r="M848" s="544"/>
      <c r="N848" s="544"/>
      <c r="O848" s="544"/>
      <c r="P848" s="544"/>
      <c r="Q848" s="544"/>
      <c r="R848" s="544"/>
      <c r="S848" s="544"/>
      <c r="T848" s="544"/>
      <c r="U848" s="544"/>
      <c r="V848" s="544"/>
      <c r="W848" s="544"/>
      <c r="X848" s="544"/>
      <c r="Y848" s="544"/>
      <c r="Z848" s="544"/>
    </row>
    <row r="849" spans="1:26" ht="13.5" customHeight="1">
      <c r="A849" s="544"/>
      <c r="B849" s="544"/>
      <c r="C849" s="544"/>
      <c r="D849" s="544"/>
      <c r="E849" s="552"/>
      <c r="F849" s="544"/>
      <c r="G849" s="544"/>
      <c r="H849" s="544"/>
      <c r="I849" s="544"/>
      <c r="J849" s="544"/>
      <c r="K849" s="544"/>
      <c r="L849" s="544"/>
      <c r="M849" s="544"/>
      <c r="N849" s="544"/>
      <c r="O849" s="544"/>
      <c r="P849" s="544"/>
      <c r="Q849" s="544"/>
      <c r="R849" s="544"/>
      <c r="S849" s="544"/>
      <c r="T849" s="544"/>
      <c r="U849" s="544"/>
      <c r="V849" s="544"/>
      <c r="W849" s="544"/>
      <c r="X849" s="544"/>
      <c r="Y849" s="544"/>
      <c r="Z849" s="544"/>
    </row>
    <row r="850" spans="1:26" ht="13.5" customHeight="1">
      <c r="A850" s="544"/>
      <c r="B850" s="544"/>
      <c r="C850" s="544"/>
      <c r="D850" s="544"/>
      <c r="E850" s="552"/>
      <c r="F850" s="544"/>
      <c r="G850" s="544"/>
      <c r="H850" s="544"/>
      <c r="I850" s="544"/>
      <c r="J850" s="544"/>
      <c r="K850" s="544"/>
      <c r="L850" s="544"/>
      <c r="M850" s="544"/>
      <c r="N850" s="544"/>
      <c r="O850" s="544"/>
      <c r="P850" s="544"/>
      <c r="Q850" s="544"/>
      <c r="R850" s="544"/>
      <c r="S850" s="544"/>
      <c r="T850" s="544"/>
      <c r="U850" s="544"/>
      <c r="V850" s="544"/>
      <c r="W850" s="544"/>
      <c r="X850" s="544"/>
      <c r="Y850" s="544"/>
      <c r="Z850" s="544"/>
    </row>
    <row r="851" spans="1:26" ht="13.5" customHeight="1">
      <c r="A851" s="544"/>
      <c r="B851" s="544"/>
      <c r="C851" s="544"/>
      <c r="D851" s="544"/>
      <c r="E851" s="552"/>
      <c r="F851" s="544"/>
      <c r="G851" s="544"/>
      <c r="H851" s="544"/>
      <c r="I851" s="544"/>
      <c r="J851" s="544"/>
      <c r="K851" s="544"/>
      <c r="L851" s="544"/>
      <c r="M851" s="544"/>
      <c r="N851" s="544"/>
      <c r="O851" s="544"/>
      <c r="P851" s="544"/>
      <c r="Q851" s="544"/>
      <c r="R851" s="544"/>
      <c r="S851" s="544"/>
      <c r="T851" s="544"/>
      <c r="U851" s="544"/>
      <c r="V851" s="544"/>
      <c r="W851" s="544"/>
      <c r="X851" s="544"/>
      <c r="Y851" s="544"/>
      <c r="Z851" s="544"/>
    </row>
    <row r="852" spans="1:26" ht="13.5" customHeight="1">
      <c r="A852" s="544"/>
      <c r="B852" s="544"/>
      <c r="C852" s="544"/>
      <c r="D852" s="544"/>
      <c r="E852" s="552"/>
      <c r="F852" s="544"/>
      <c r="G852" s="544"/>
      <c r="H852" s="544"/>
      <c r="I852" s="544"/>
      <c r="J852" s="544"/>
      <c r="K852" s="544"/>
      <c r="L852" s="544"/>
      <c r="M852" s="544"/>
      <c r="N852" s="544"/>
      <c r="O852" s="544"/>
      <c r="P852" s="544"/>
      <c r="Q852" s="544"/>
      <c r="R852" s="544"/>
      <c r="S852" s="544"/>
      <c r="T852" s="544"/>
      <c r="U852" s="544"/>
      <c r="V852" s="544"/>
      <c r="W852" s="544"/>
      <c r="X852" s="544"/>
      <c r="Y852" s="544"/>
      <c r="Z852" s="544"/>
    </row>
    <row r="853" spans="1:26" ht="13.5" customHeight="1">
      <c r="A853" s="544"/>
      <c r="B853" s="544"/>
      <c r="C853" s="544"/>
      <c r="D853" s="544"/>
      <c r="E853" s="552"/>
      <c r="F853" s="544"/>
      <c r="G853" s="544"/>
      <c r="H853" s="544"/>
      <c r="I853" s="544"/>
      <c r="J853" s="544"/>
      <c r="K853" s="544"/>
      <c r="L853" s="544"/>
      <c r="M853" s="544"/>
      <c r="N853" s="544"/>
      <c r="O853" s="544"/>
      <c r="P853" s="544"/>
      <c r="Q853" s="544"/>
      <c r="R853" s="544"/>
      <c r="S853" s="544"/>
      <c r="T853" s="544"/>
      <c r="U853" s="544"/>
      <c r="V853" s="544"/>
      <c r="W853" s="544"/>
      <c r="X853" s="544"/>
      <c r="Y853" s="544"/>
      <c r="Z853" s="544"/>
    </row>
    <row r="854" spans="1:26" ht="13.5" customHeight="1">
      <c r="A854" s="544"/>
      <c r="B854" s="544"/>
      <c r="C854" s="544"/>
      <c r="D854" s="544"/>
      <c r="E854" s="552"/>
      <c r="F854" s="544"/>
      <c r="G854" s="544"/>
      <c r="H854" s="544"/>
      <c r="I854" s="544"/>
      <c r="J854" s="544"/>
      <c r="K854" s="544"/>
      <c r="L854" s="544"/>
      <c r="M854" s="544"/>
      <c r="N854" s="544"/>
      <c r="O854" s="544"/>
      <c r="P854" s="544"/>
      <c r="Q854" s="544"/>
      <c r="R854" s="544"/>
      <c r="S854" s="544"/>
      <c r="T854" s="544"/>
      <c r="U854" s="544"/>
      <c r="V854" s="544"/>
      <c r="W854" s="544"/>
      <c r="X854" s="544"/>
      <c r="Y854" s="544"/>
      <c r="Z854" s="544"/>
    </row>
    <row r="855" spans="1:26" ht="13.5" customHeight="1">
      <c r="A855" s="544"/>
      <c r="B855" s="544"/>
      <c r="C855" s="544"/>
      <c r="D855" s="544"/>
      <c r="E855" s="552"/>
      <c r="F855" s="544"/>
      <c r="G855" s="544"/>
      <c r="H855" s="544"/>
      <c r="I855" s="544"/>
      <c r="J855" s="544"/>
      <c r="K855" s="544"/>
      <c r="L855" s="544"/>
      <c r="M855" s="544"/>
      <c r="N855" s="544"/>
      <c r="O855" s="544"/>
      <c r="P855" s="544"/>
      <c r="Q855" s="544"/>
      <c r="R855" s="544"/>
      <c r="S855" s="544"/>
      <c r="T855" s="544"/>
      <c r="U855" s="544"/>
      <c r="V855" s="544"/>
      <c r="W855" s="544"/>
      <c r="X855" s="544"/>
      <c r="Y855" s="544"/>
      <c r="Z855" s="544"/>
    </row>
    <row r="856" spans="1:26" ht="13.5" customHeight="1">
      <c r="A856" s="544"/>
      <c r="B856" s="544"/>
      <c r="C856" s="544"/>
      <c r="D856" s="544"/>
      <c r="E856" s="552"/>
      <c r="F856" s="544"/>
      <c r="G856" s="544"/>
      <c r="H856" s="544"/>
      <c r="I856" s="544"/>
      <c r="J856" s="544"/>
      <c r="K856" s="544"/>
      <c r="L856" s="544"/>
      <c r="M856" s="544"/>
      <c r="N856" s="544"/>
      <c r="O856" s="544"/>
      <c r="P856" s="544"/>
      <c r="Q856" s="544"/>
      <c r="R856" s="544"/>
      <c r="S856" s="544"/>
      <c r="T856" s="544"/>
      <c r="U856" s="544"/>
      <c r="V856" s="544"/>
      <c r="W856" s="544"/>
      <c r="X856" s="544"/>
      <c r="Y856" s="544"/>
      <c r="Z856" s="544"/>
    </row>
    <row r="857" spans="1:26" ht="13.5" customHeight="1">
      <c r="A857" s="544"/>
      <c r="B857" s="544"/>
      <c r="C857" s="544"/>
      <c r="D857" s="544"/>
      <c r="E857" s="552"/>
      <c r="F857" s="544"/>
      <c r="G857" s="544"/>
      <c r="H857" s="544"/>
      <c r="I857" s="544"/>
      <c r="J857" s="544"/>
      <c r="K857" s="544"/>
      <c r="L857" s="544"/>
      <c r="M857" s="544"/>
      <c r="N857" s="544"/>
      <c r="O857" s="544"/>
      <c r="P857" s="544"/>
      <c r="Q857" s="544"/>
      <c r="R857" s="544"/>
      <c r="S857" s="544"/>
      <c r="T857" s="544"/>
      <c r="U857" s="544"/>
      <c r="V857" s="544"/>
      <c r="W857" s="544"/>
      <c r="X857" s="544"/>
      <c r="Y857" s="544"/>
      <c r="Z857" s="544"/>
    </row>
    <row r="858" spans="1:26" ht="13.5" customHeight="1">
      <c r="A858" s="544"/>
      <c r="B858" s="544"/>
      <c r="C858" s="544"/>
      <c r="D858" s="544"/>
      <c r="E858" s="552"/>
      <c r="F858" s="544"/>
      <c r="G858" s="544"/>
      <c r="H858" s="544"/>
      <c r="I858" s="544"/>
      <c r="J858" s="544"/>
      <c r="K858" s="544"/>
      <c r="L858" s="544"/>
      <c r="M858" s="544"/>
      <c r="N858" s="544"/>
      <c r="O858" s="544"/>
      <c r="P858" s="544"/>
      <c r="Q858" s="544"/>
      <c r="R858" s="544"/>
      <c r="S858" s="544"/>
      <c r="T858" s="544"/>
      <c r="U858" s="544"/>
      <c r="V858" s="544"/>
      <c r="W858" s="544"/>
      <c r="X858" s="544"/>
      <c r="Y858" s="544"/>
      <c r="Z858" s="544"/>
    </row>
    <row r="859" spans="1:26" ht="13.5" customHeight="1">
      <c r="A859" s="544"/>
      <c r="B859" s="544"/>
      <c r="C859" s="544"/>
      <c r="D859" s="544"/>
      <c r="E859" s="552"/>
      <c r="F859" s="544"/>
      <c r="G859" s="544"/>
      <c r="H859" s="544"/>
      <c r="I859" s="544"/>
      <c r="J859" s="544"/>
      <c r="K859" s="544"/>
      <c r="L859" s="544"/>
      <c r="M859" s="544"/>
      <c r="N859" s="544"/>
      <c r="O859" s="544"/>
      <c r="P859" s="544"/>
      <c r="Q859" s="544"/>
      <c r="R859" s="544"/>
      <c r="S859" s="544"/>
      <c r="T859" s="544"/>
      <c r="U859" s="544"/>
      <c r="V859" s="544"/>
      <c r="W859" s="544"/>
      <c r="X859" s="544"/>
      <c r="Y859" s="544"/>
      <c r="Z859" s="544"/>
    </row>
    <row r="860" spans="1:26" ht="13.5" customHeight="1">
      <c r="A860" s="544"/>
      <c r="B860" s="544"/>
      <c r="C860" s="544"/>
      <c r="D860" s="544"/>
      <c r="E860" s="552"/>
      <c r="F860" s="544"/>
      <c r="G860" s="544"/>
      <c r="H860" s="544"/>
      <c r="I860" s="544"/>
      <c r="J860" s="544"/>
      <c r="K860" s="544"/>
      <c r="L860" s="544"/>
      <c r="M860" s="544"/>
      <c r="N860" s="544"/>
      <c r="O860" s="544"/>
      <c r="P860" s="544"/>
      <c r="Q860" s="544"/>
      <c r="R860" s="544"/>
      <c r="S860" s="544"/>
      <c r="T860" s="544"/>
      <c r="U860" s="544"/>
      <c r="V860" s="544"/>
      <c r="W860" s="544"/>
      <c r="X860" s="544"/>
      <c r="Y860" s="544"/>
      <c r="Z860" s="544"/>
    </row>
    <row r="861" spans="1:26" ht="13.5" customHeight="1">
      <c r="A861" s="544"/>
      <c r="B861" s="544"/>
      <c r="C861" s="544"/>
      <c r="D861" s="544"/>
      <c r="E861" s="552"/>
      <c r="F861" s="544"/>
      <c r="G861" s="544"/>
      <c r="H861" s="544"/>
      <c r="I861" s="544"/>
      <c r="J861" s="544"/>
      <c r="K861" s="544"/>
      <c r="L861" s="544"/>
      <c r="M861" s="544"/>
      <c r="N861" s="544"/>
      <c r="O861" s="544"/>
      <c r="P861" s="544"/>
      <c r="Q861" s="544"/>
      <c r="R861" s="544"/>
      <c r="S861" s="544"/>
      <c r="T861" s="544"/>
      <c r="U861" s="544"/>
      <c r="V861" s="544"/>
      <c r="W861" s="544"/>
      <c r="X861" s="544"/>
      <c r="Y861" s="544"/>
      <c r="Z861" s="544"/>
    </row>
    <row r="862" spans="1:26" ht="13.5" customHeight="1">
      <c r="A862" s="544"/>
      <c r="B862" s="544"/>
      <c r="C862" s="544"/>
      <c r="D862" s="544"/>
      <c r="E862" s="552"/>
      <c r="F862" s="544"/>
      <c r="G862" s="544"/>
      <c r="H862" s="544"/>
      <c r="I862" s="544"/>
      <c r="J862" s="544"/>
      <c r="K862" s="544"/>
      <c r="L862" s="544"/>
      <c r="M862" s="544"/>
      <c r="N862" s="544"/>
      <c r="O862" s="544"/>
      <c r="P862" s="544"/>
      <c r="Q862" s="544"/>
      <c r="R862" s="544"/>
      <c r="S862" s="544"/>
      <c r="T862" s="544"/>
      <c r="U862" s="544"/>
      <c r="V862" s="544"/>
      <c r="W862" s="544"/>
      <c r="X862" s="544"/>
      <c r="Y862" s="544"/>
      <c r="Z862" s="544"/>
    </row>
    <row r="863" spans="1:26" ht="13.5" customHeight="1">
      <c r="A863" s="544"/>
      <c r="B863" s="544"/>
      <c r="C863" s="544"/>
      <c r="D863" s="544"/>
      <c r="E863" s="552"/>
      <c r="F863" s="544"/>
      <c r="G863" s="544"/>
      <c r="H863" s="544"/>
      <c r="I863" s="544"/>
      <c r="J863" s="544"/>
      <c r="K863" s="544"/>
      <c r="L863" s="544"/>
      <c r="M863" s="544"/>
      <c r="N863" s="544"/>
      <c r="O863" s="544"/>
      <c r="P863" s="544"/>
      <c r="Q863" s="544"/>
      <c r="R863" s="544"/>
      <c r="S863" s="544"/>
      <c r="T863" s="544"/>
      <c r="U863" s="544"/>
      <c r="V863" s="544"/>
      <c r="W863" s="544"/>
      <c r="X863" s="544"/>
      <c r="Y863" s="544"/>
      <c r="Z863" s="544"/>
    </row>
    <row r="864" spans="1:26" ht="13.5" customHeight="1">
      <c r="A864" s="544"/>
      <c r="B864" s="544"/>
      <c r="C864" s="544"/>
      <c r="D864" s="544"/>
      <c r="E864" s="552"/>
      <c r="F864" s="544"/>
      <c r="G864" s="544"/>
      <c r="H864" s="544"/>
      <c r="I864" s="544"/>
      <c r="J864" s="544"/>
      <c r="K864" s="544"/>
      <c r="L864" s="544"/>
      <c r="M864" s="544"/>
      <c r="N864" s="544"/>
      <c r="O864" s="544"/>
      <c r="P864" s="544"/>
      <c r="Q864" s="544"/>
      <c r="R864" s="544"/>
      <c r="S864" s="544"/>
      <c r="T864" s="544"/>
      <c r="U864" s="544"/>
      <c r="V864" s="544"/>
      <c r="W864" s="544"/>
      <c r="X864" s="544"/>
      <c r="Y864" s="544"/>
      <c r="Z864" s="544"/>
    </row>
    <row r="865" spans="1:26" ht="13.5" customHeight="1">
      <c r="A865" s="544"/>
      <c r="B865" s="544"/>
      <c r="C865" s="544"/>
      <c r="D865" s="544"/>
      <c r="E865" s="552"/>
      <c r="F865" s="544"/>
      <c r="G865" s="544"/>
      <c r="H865" s="544"/>
      <c r="I865" s="544"/>
      <c r="J865" s="544"/>
      <c r="K865" s="544"/>
      <c r="L865" s="544"/>
      <c r="M865" s="544"/>
      <c r="N865" s="544"/>
      <c r="O865" s="544"/>
      <c r="P865" s="544"/>
      <c r="Q865" s="544"/>
      <c r="R865" s="544"/>
      <c r="S865" s="544"/>
      <c r="T865" s="544"/>
      <c r="U865" s="544"/>
      <c r="V865" s="544"/>
      <c r="W865" s="544"/>
      <c r="X865" s="544"/>
      <c r="Y865" s="544"/>
      <c r="Z865" s="544"/>
    </row>
    <row r="866" spans="1:26" ht="13.5" customHeight="1">
      <c r="A866" s="544"/>
      <c r="B866" s="544"/>
      <c r="C866" s="544"/>
      <c r="D866" s="544"/>
      <c r="E866" s="552"/>
      <c r="F866" s="544"/>
      <c r="G866" s="544"/>
      <c r="H866" s="544"/>
      <c r="I866" s="544"/>
      <c r="J866" s="544"/>
      <c r="K866" s="544"/>
      <c r="L866" s="544"/>
      <c r="M866" s="544"/>
      <c r="N866" s="544"/>
      <c r="O866" s="544"/>
      <c r="P866" s="544"/>
      <c r="Q866" s="544"/>
      <c r="R866" s="544"/>
      <c r="S866" s="544"/>
      <c r="T866" s="544"/>
      <c r="U866" s="544"/>
      <c r="V866" s="544"/>
      <c r="W866" s="544"/>
      <c r="X866" s="544"/>
      <c r="Y866" s="544"/>
      <c r="Z866" s="544"/>
    </row>
    <row r="867" spans="1:26" ht="13.5" customHeight="1">
      <c r="A867" s="544"/>
      <c r="B867" s="544"/>
      <c r="C867" s="544"/>
      <c r="D867" s="544"/>
      <c r="E867" s="552"/>
      <c r="F867" s="544"/>
      <c r="G867" s="544"/>
      <c r="H867" s="544"/>
      <c r="I867" s="544"/>
      <c r="J867" s="544"/>
      <c r="K867" s="544"/>
      <c r="L867" s="544"/>
      <c r="M867" s="544"/>
      <c r="N867" s="544"/>
      <c r="O867" s="544"/>
      <c r="P867" s="544"/>
      <c r="Q867" s="544"/>
      <c r="R867" s="544"/>
      <c r="S867" s="544"/>
      <c r="T867" s="544"/>
      <c r="U867" s="544"/>
      <c r="V867" s="544"/>
      <c r="W867" s="544"/>
      <c r="X867" s="544"/>
      <c r="Y867" s="544"/>
      <c r="Z867" s="544"/>
    </row>
    <row r="868" spans="1:26" ht="13.5" customHeight="1">
      <c r="A868" s="544"/>
      <c r="B868" s="544"/>
      <c r="C868" s="544"/>
      <c r="D868" s="544"/>
      <c r="E868" s="552"/>
      <c r="F868" s="544"/>
      <c r="G868" s="544"/>
      <c r="H868" s="544"/>
      <c r="I868" s="544"/>
      <c r="J868" s="544"/>
      <c r="K868" s="544"/>
      <c r="L868" s="544"/>
      <c r="M868" s="544"/>
      <c r="N868" s="544"/>
      <c r="O868" s="544"/>
      <c r="P868" s="544"/>
      <c r="Q868" s="544"/>
      <c r="R868" s="544"/>
      <c r="S868" s="544"/>
      <c r="T868" s="544"/>
      <c r="U868" s="544"/>
      <c r="V868" s="544"/>
      <c r="W868" s="544"/>
      <c r="X868" s="544"/>
      <c r="Y868" s="544"/>
      <c r="Z868" s="544"/>
    </row>
    <row r="869" spans="1:26" ht="13.5" customHeight="1">
      <c r="A869" s="544"/>
      <c r="B869" s="544"/>
      <c r="C869" s="544"/>
      <c r="D869" s="544"/>
      <c r="E869" s="552"/>
      <c r="F869" s="544"/>
      <c r="G869" s="544"/>
      <c r="H869" s="544"/>
      <c r="I869" s="544"/>
      <c r="J869" s="544"/>
      <c r="K869" s="544"/>
      <c r="L869" s="544"/>
      <c r="M869" s="544"/>
      <c r="N869" s="544"/>
      <c r="O869" s="544"/>
      <c r="P869" s="544"/>
      <c r="Q869" s="544"/>
      <c r="R869" s="544"/>
      <c r="S869" s="544"/>
      <c r="T869" s="544"/>
      <c r="U869" s="544"/>
      <c r="V869" s="544"/>
      <c r="W869" s="544"/>
      <c r="X869" s="544"/>
      <c r="Y869" s="544"/>
      <c r="Z869" s="544"/>
    </row>
    <row r="870" spans="1:26" ht="13.5" customHeight="1">
      <c r="A870" s="544"/>
      <c r="B870" s="544"/>
      <c r="C870" s="544"/>
      <c r="D870" s="544"/>
      <c r="E870" s="552"/>
      <c r="F870" s="544"/>
      <c r="G870" s="544"/>
      <c r="H870" s="544"/>
      <c r="I870" s="544"/>
      <c r="J870" s="544"/>
      <c r="K870" s="544"/>
      <c r="L870" s="544"/>
      <c r="M870" s="544"/>
      <c r="N870" s="544"/>
      <c r="O870" s="544"/>
      <c r="P870" s="544"/>
      <c r="Q870" s="544"/>
      <c r="R870" s="544"/>
      <c r="S870" s="544"/>
      <c r="T870" s="544"/>
      <c r="U870" s="544"/>
      <c r="V870" s="544"/>
      <c r="W870" s="544"/>
      <c r="X870" s="544"/>
      <c r="Y870" s="544"/>
      <c r="Z870" s="544"/>
    </row>
    <row r="871" spans="1:26" ht="13.5" customHeight="1">
      <c r="A871" s="544"/>
      <c r="B871" s="544"/>
      <c r="C871" s="544"/>
      <c r="D871" s="544"/>
      <c r="E871" s="552"/>
      <c r="F871" s="544"/>
      <c r="G871" s="544"/>
      <c r="H871" s="544"/>
      <c r="I871" s="544"/>
      <c r="J871" s="544"/>
      <c r="K871" s="544"/>
      <c r="L871" s="544"/>
      <c r="M871" s="544"/>
      <c r="N871" s="544"/>
      <c r="O871" s="544"/>
      <c r="P871" s="544"/>
      <c r="Q871" s="544"/>
      <c r="R871" s="544"/>
      <c r="S871" s="544"/>
      <c r="T871" s="544"/>
      <c r="U871" s="544"/>
      <c r="V871" s="544"/>
      <c r="W871" s="544"/>
      <c r="X871" s="544"/>
      <c r="Y871" s="544"/>
      <c r="Z871" s="544"/>
    </row>
    <row r="872" spans="1:26" ht="13.5" customHeight="1">
      <c r="A872" s="544"/>
      <c r="B872" s="544"/>
      <c r="C872" s="544"/>
      <c r="D872" s="544"/>
      <c r="E872" s="552"/>
      <c r="F872" s="544"/>
      <c r="G872" s="544"/>
      <c r="H872" s="544"/>
      <c r="I872" s="544"/>
      <c r="J872" s="544"/>
      <c r="K872" s="544"/>
      <c r="L872" s="544"/>
      <c r="M872" s="544"/>
      <c r="N872" s="544"/>
      <c r="O872" s="544"/>
      <c r="P872" s="544"/>
      <c r="Q872" s="544"/>
      <c r="R872" s="544"/>
      <c r="S872" s="544"/>
      <c r="T872" s="544"/>
      <c r="U872" s="544"/>
      <c r="V872" s="544"/>
      <c r="W872" s="544"/>
      <c r="X872" s="544"/>
      <c r="Y872" s="544"/>
      <c r="Z872" s="544"/>
    </row>
    <row r="873" spans="1:26" ht="13.5" customHeight="1">
      <c r="A873" s="544"/>
      <c r="B873" s="544"/>
      <c r="C873" s="544"/>
      <c r="D873" s="544"/>
      <c r="E873" s="552"/>
      <c r="F873" s="544"/>
      <c r="G873" s="544"/>
      <c r="H873" s="544"/>
      <c r="I873" s="544"/>
      <c r="J873" s="544"/>
      <c r="K873" s="544"/>
      <c r="L873" s="544"/>
      <c r="M873" s="544"/>
      <c r="N873" s="544"/>
      <c r="O873" s="544"/>
      <c r="P873" s="544"/>
      <c r="Q873" s="544"/>
      <c r="R873" s="544"/>
      <c r="S873" s="544"/>
      <c r="T873" s="544"/>
      <c r="U873" s="544"/>
      <c r="V873" s="544"/>
      <c r="W873" s="544"/>
      <c r="X873" s="544"/>
      <c r="Y873" s="544"/>
      <c r="Z873" s="544"/>
    </row>
    <row r="874" spans="1:26" ht="13.5" customHeight="1">
      <c r="A874" s="544"/>
      <c r="B874" s="544"/>
      <c r="C874" s="544"/>
      <c r="D874" s="544"/>
      <c r="E874" s="552"/>
      <c r="F874" s="544"/>
      <c r="G874" s="544"/>
      <c r="H874" s="544"/>
      <c r="I874" s="544"/>
      <c r="J874" s="544"/>
      <c r="K874" s="544"/>
      <c r="L874" s="544"/>
      <c r="M874" s="544"/>
      <c r="N874" s="544"/>
      <c r="O874" s="544"/>
      <c r="P874" s="544"/>
      <c r="Q874" s="544"/>
      <c r="R874" s="544"/>
      <c r="S874" s="544"/>
      <c r="T874" s="544"/>
      <c r="U874" s="544"/>
      <c r="V874" s="544"/>
      <c r="W874" s="544"/>
      <c r="X874" s="544"/>
      <c r="Y874" s="544"/>
      <c r="Z874" s="544"/>
    </row>
    <row r="875" spans="1:26" ht="13.5" customHeight="1">
      <c r="A875" s="544"/>
      <c r="B875" s="544"/>
      <c r="C875" s="544"/>
      <c r="D875" s="544"/>
      <c r="E875" s="552"/>
      <c r="F875" s="544"/>
      <c r="G875" s="544"/>
      <c r="H875" s="544"/>
      <c r="I875" s="544"/>
      <c r="J875" s="544"/>
      <c r="K875" s="544"/>
      <c r="L875" s="544"/>
      <c r="M875" s="544"/>
      <c r="N875" s="544"/>
      <c r="O875" s="544"/>
      <c r="P875" s="544"/>
      <c r="Q875" s="544"/>
      <c r="R875" s="544"/>
      <c r="S875" s="544"/>
      <c r="T875" s="544"/>
      <c r="U875" s="544"/>
      <c r="V875" s="544"/>
      <c r="W875" s="544"/>
      <c r="X875" s="544"/>
      <c r="Y875" s="544"/>
      <c r="Z875" s="544"/>
    </row>
    <row r="876" spans="1:26" ht="13.5" customHeight="1">
      <c r="A876" s="544"/>
      <c r="B876" s="544"/>
      <c r="C876" s="544"/>
      <c r="D876" s="544"/>
      <c r="E876" s="552"/>
      <c r="F876" s="544"/>
      <c r="G876" s="544"/>
      <c r="H876" s="544"/>
      <c r="I876" s="544"/>
      <c r="J876" s="544"/>
      <c r="K876" s="544"/>
      <c r="L876" s="544"/>
      <c r="M876" s="544"/>
      <c r="N876" s="544"/>
      <c r="O876" s="544"/>
      <c r="P876" s="544"/>
      <c r="Q876" s="544"/>
      <c r="R876" s="544"/>
      <c r="S876" s="544"/>
      <c r="T876" s="544"/>
      <c r="U876" s="544"/>
      <c r="V876" s="544"/>
      <c r="W876" s="544"/>
      <c r="X876" s="544"/>
      <c r="Y876" s="544"/>
      <c r="Z876" s="544"/>
    </row>
    <row r="877" spans="1:26" ht="13.5" customHeight="1">
      <c r="A877" s="544"/>
      <c r="B877" s="544"/>
      <c r="C877" s="544"/>
      <c r="D877" s="544"/>
      <c r="E877" s="552"/>
      <c r="F877" s="544"/>
      <c r="G877" s="544"/>
      <c r="H877" s="544"/>
      <c r="I877" s="544"/>
      <c r="J877" s="544"/>
      <c r="K877" s="544"/>
      <c r="L877" s="544"/>
      <c r="M877" s="544"/>
      <c r="N877" s="544"/>
      <c r="O877" s="544"/>
      <c r="P877" s="544"/>
      <c r="Q877" s="544"/>
      <c r="R877" s="544"/>
      <c r="S877" s="544"/>
      <c r="T877" s="544"/>
      <c r="U877" s="544"/>
      <c r="V877" s="544"/>
      <c r="W877" s="544"/>
      <c r="X877" s="544"/>
      <c r="Y877" s="544"/>
      <c r="Z877" s="544"/>
    </row>
    <row r="878" spans="1:26" ht="13.5" customHeight="1">
      <c r="A878" s="544"/>
      <c r="B878" s="544"/>
      <c r="C878" s="544"/>
      <c r="D878" s="544"/>
      <c r="E878" s="552"/>
      <c r="F878" s="544"/>
      <c r="G878" s="544"/>
      <c r="H878" s="544"/>
      <c r="I878" s="544"/>
      <c r="J878" s="544"/>
      <c r="K878" s="544"/>
      <c r="L878" s="544"/>
      <c r="M878" s="544"/>
      <c r="N878" s="544"/>
      <c r="O878" s="544"/>
      <c r="P878" s="544"/>
      <c r="Q878" s="544"/>
      <c r="R878" s="544"/>
      <c r="S878" s="544"/>
      <c r="T878" s="544"/>
      <c r="U878" s="544"/>
      <c r="V878" s="544"/>
      <c r="W878" s="544"/>
      <c r="X878" s="544"/>
      <c r="Y878" s="544"/>
      <c r="Z878" s="544"/>
    </row>
    <row r="879" spans="1:26" ht="13.5" customHeight="1">
      <c r="A879" s="544"/>
      <c r="B879" s="544"/>
      <c r="C879" s="544"/>
      <c r="D879" s="544"/>
      <c r="E879" s="552"/>
      <c r="F879" s="544"/>
      <c r="G879" s="544"/>
      <c r="H879" s="544"/>
      <c r="I879" s="544"/>
      <c r="J879" s="544"/>
      <c r="K879" s="544"/>
      <c r="L879" s="544"/>
      <c r="M879" s="544"/>
      <c r="N879" s="544"/>
      <c r="O879" s="544"/>
      <c r="P879" s="544"/>
      <c r="Q879" s="544"/>
      <c r="R879" s="544"/>
      <c r="S879" s="544"/>
      <c r="T879" s="544"/>
      <c r="U879" s="544"/>
      <c r="V879" s="544"/>
      <c r="W879" s="544"/>
      <c r="X879" s="544"/>
      <c r="Y879" s="544"/>
      <c r="Z879" s="544"/>
    </row>
    <row r="880" spans="1:26" ht="13.5" customHeight="1">
      <c r="A880" s="544"/>
      <c r="B880" s="544"/>
      <c r="C880" s="544"/>
      <c r="D880" s="544"/>
      <c r="E880" s="552"/>
      <c r="F880" s="544"/>
      <c r="G880" s="544"/>
      <c r="H880" s="544"/>
      <c r="I880" s="544"/>
      <c r="J880" s="544"/>
      <c r="K880" s="544"/>
      <c r="L880" s="544"/>
      <c r="M880" s="544"/>
      <c r="N880" s="544"/>
      <c r="O880" s="544"/>
      <c r="P880" s="544"/>
      <c r="Q880" s="544"/>
      <c r="R880" s="544"/>
      <c r="S880" s="544"/>
      <c r="T880" s="544"/>
      <c r="U880" s="544"/>
      <c r="V880" s="544"/>
      <c r="W880" s="544"/>
      <c r="X880" s="544"/>
      <c r="Y880" s="544"/>
      <c r="Z880" s="544"/>
    </row>
    <row r="881" spans="1:26" ht="13.5" customHeight="1">
      <c r="A881" s="544"/>
      <c r="B881" s="544"/>
      <c r="C881" s="544"/>
      <c r="D881" s="544"/>
      <c r="E881" s="552"/>
      <c r="F881" s="544"/>
      <c r="G881" s="544"/>
      <c r="H881" s="544"/>
      <c r="I881" s="544"/>
      <c r="J881" s="544"/>
      <c r="K881" s="544"/>
      <c r="L881" s="544"/>
      <c r="M881" s="544"/>
      <c r="N881" s="544"/>
      <c r="O881" s="544"/>
      <c r="P881" s="544"/>
      <c r="Q881" s="544"/>
      <c r="R881" s="544"/>
      <c r="S881" s="544"/>
      <c r="T881" s="544"/>
      <c r="U881" s="544"/>
      <c r="V881" s="544"/>
      <c r="W881" s="544"/>
      <c r="X881" s="544"/>
      <c r="Y881" s="544"/>
      <c r="Z881" s="544"/>
    </row>
    <row r="882" spans="1:26" ht="13.5" customHeight="1">
      <c r="A882" s="544"/>
      <c r="B882" s="544"/>
      <c r="C882" s="544"/>
      <c r="D882" s="544"/>
      <c r="E882" s="552"/>
      <c r="F882" s="544"/>
      <c r="G882" s="544"/>
      <c r="H882" s="544"/>
      <c r="I882" s="544"/>
      <c r="J882" s="544"/>
      <c r="K882" s="544"/>
      <c r="L882" s="544"/>
      <c r="M882" s="544"/>
      <c r="N882" s="544"/>
      <c r="O882" s="544"/>
      <c r="P882" s="544"/>
      <c r="Q882" s="544"/>
      <c r="R882" s="544"/>
      <c r="S882" s="544"/>
      <c r="T882" s="544"/>
      <c r="U882" s="544"/>
      <c r="V882" s="544"/>
      <c r="W882" s="544"/>
      <c r="X882" s="544"/>
      <c r="Y882" s="544"/>
      <c r="Z882" s="544"/>
    </row>
    <row r="883" spans="1:26" ht="13.5" customHeight="1">
      <c r="A883" s="544"/>
      <c r="B883" s="544"/>
      <c r="C883" s="544"/>
      <c r="D883" s="544"/>
      <c r="E883" s="552"/>
      <c r="F883" s="544"/>
      <c r="G883" s="544"/>
      <c r="H883" s="544"/>
      <c r="I883" s="544"/>
      <c r="J883" s="544"/>
      <c r="K883" s="544"/>
      <c r="L883" s="544"/>
      <c r="M883" s="544"/>
      <c r="N883" s="544"/>
      <c r="O883" s="544"/>
      <c r="P883" s="544"/>
      <c r="Q883" s="544"/>
      <c r="R883" s="544"/>
      <c r="S883" s="544"/>
      <c r="T883" s="544"/>
      <c r="U883" s="544"/>
      <c r="V883" s="544"/>
      <c r="W883" s="544"/>
      <c r="X883" s="544"/>
      <c r="Y883" s="544"/>
      <c r="Z883" s="544"/>
    </row>
    <row r="884" spans="1:26" ht="13.5" customHeight="1">
      <c r="A884" s="544"/>
      <c r="B884" s="544"/>
      <c r="C884" s="544"/>
      <c r="D884" s="544"/>
      <c r="E884" s="552"/>
      <c r="F884" s="544"/>
      <c r="G884" s="544"/>
      <c r="H884" s="544"/>
      <c r="I884" s="544"/>
      <c r="J884" s="544"/>
      <c r="K884" s="544"/>
      <c r="L884" s="544"/>
      <c r="M884" s="544"/>
      <c r="N884" s="544"/>
      <c r="O884" s="544"/>
      <c r="P884" s="544"/>
      <c r="Q884" s="544"/>
      <c r="R884" s="544"/>
      <c r="S884" s="544"/>
      <c r="T884" s="544"/>
      <c r="U884" s="544"/>
      <c r="V884" s="544"/>
      <c r="W884" s="544"/>
      <c r="X884" s="544"/>
      <c r="Y884" s="544"/>
      <c r="Z884" s="544"/>
    </row>
    <row r="885" spans="1:26" ht="13.5" customHeight="1">
      <c r="A885" s="544"/>
      <c r="B885" s="544"/>
      <c r="C885" s="544"/>
      <c r="D885" s="544"/>
      <c r="E885" s="552"/>
      <c r="F885" s="544"/>
      <c r="G885" s="544"/>
      <c r="H885" s="544"/>
      <c r="I885" s="544"/>
      <c r="J885" s="544"/>
      <c r="K885" s="544"/>
      <c r="L885" s="544"/>
      <c r="M885" s="544"/>
      <c r="N885" s="544"/>
      <c r="O885" s="544"/>
      <c r="P885" s="544"/>
      <c r="Q885" s="544"/>
      <c r="R885" s="544"/>
      <c r="S885" s="544"/>
      <c r="T885" s="544"/>
      <c r="U885" s="544"/>
      <c r="V885" s="544"/>
      <c r="W885" s="544"/>
      <c r="X885" s="544"/>
      <c r="Y885" s="544"/>
      <c r="Z885" s="544"/>
    </row>
    <row r="886" spans="1:26" ht="13.5" customHeight="1">
      <c r="A886" s="544"/>
      <c r="B886" s="544"/>
      <c r="C886" s="544"/>
      <c r="D886" s="544"/>
      <c r="E886" s="552"/>
      <c r="F886" s="544"/>
      <c r="G886" s="544"/>
      <c r="H886" s="544"/>
      <c r="I886" s="544"/>
      <c r="J886" s="544"/>
      <c r="K886" s="544"/>
      <c r="L886" s="544"/>
      <c r="M886" s="544"/>
      <c r="N886" s="544"/>
      <c r="O886" s="544"/>
      <c r="P886" s="544"/>
      <c r="Q886" s="544"/>
      <c r="R886" s="544"/>
      <c r="S886" s="544"/>
      <c r="T886" s="544"/>
      <c r="U886" s="544"/>
      <c r="V886" s="544"/>
      <c r="W886" s="544"/>
      <c r="X886" s="544"/>
      <c r="Y886" s="544"/>
      <c r="Z886" s="544"/>
    </row>
    <row r="887" spans="1:26" ht="13.5" customHeight="1">
      <c r="A887" s="544"/>
      <c r="B887" s="544"/>
      <c r="C887" s="544"/>
      <c r="D887" s="544"/>
      <c r="E887" s="552"/>
      <c r="F887" s="544"/>
      <c r="G887" s="544"/>
      <c r="H887" s="544"/>
      <c r="I887" s="544"/>
      <c r="J887" s="544"/>
      <c r="K887" s="544"/>
      <c r="L887" s="544"/>
      <c r="M887" s="544"/>
      <c r="N887" s="544"/>
      <c r="O887" s="544"/>
      <c r="P887" s="544"/>
      <c r="Q887" s="544"/>
      <c r="R887" s="544"/>
      <c r="S887" s="544"/>
      <c r="T887" s="544"/>
      <c r="U887" s="544"/>
      <c r="V887" s="544"/>
      <c r="W887" s="544"/>
      <c r="X887" s="544"/>
      <c r="Y887" s="544"/>
      <c r="Z887" s="544"/>
    </row>
    <row r="888" spans="1:26" ht="13.5" customHeight="1">
      <c r="A888" s="544"/>
      <c r="B888" s="544"/>
      <c r="C888" s="544"/>
      <c r="D888" s="544"/>
      <c r="E888" s="552"/>
      <c r="F888" s="544"/>
      <c r="G888" s="544"/>
      <c r="H888" s="544"/>
      <c r="I888" s="544"/>
      <c r="J888" s="544"/>
      <c r="K888" s="544"/>
      <c r="L888" s="544"/>
      <c r="M888" s="544"/>
      <c r="N888" s="544"/>
      <c r="O888" s="544"/>
      <c r="P888" s="544"/>
      <c r="Q888" s="544"/>
      <c r="R888" s="544"/>
      <c r="S888" s="544"/>
      <c r="T888" s="544"/>
      <c r="U888" s="544"/>
      <c r="V888" s="544"/>
      <c r="W888" s="544"/>
      <c r="X888" s="544"/>
      <c r="Y888" s="544"/>
      <c r="Z888" s="544"/>
    </row>
    <row r="889" spans="1:26" ht="13.5" customHeight="1">
      <c r="A889" s="544"/>
      <c r="B889" s="544"/>
      <c r="C889" s="544"/>
      <c r="D889" s="544"/>
      <c r="E889" s="552"/>
      <c r="F889" s="544"/>
      <c r="G889" s="544"/>
      <c r="H889" s="544"/>
      <c r="I889" s="544"/>
      <c r="J889" s="544"/>
      <c r="K889" s="544"/>
      <c r="L889" s="544"/>
      <c r="M889" s="544"/>
      <c r="N889" s="544"/>
      <c r="O889" s="544"/>
      <c r="P889" s="544"/>
      <c r="Q889" s="544"/>
      <c r="R889" s="544"/>
      <c r="S889" s="544"/>
      <c r="T889" s="544"/>
      <c r="U889" s="544"/>
      <c r="V889" s="544"/>
      <c r="W889" s="544"/>
      <c r="X889" s="544"/>
      <c r="Y889" s="544"/>
      <c r="Z889" s="544"/>
    </row>
    <row r="890" spans="1:26" ht="13.5" customHeight="1">
      <c r="A890" s="544"/>
      <c r="B890" s="544"/>
      <c r="C890" s="544"/>
      <c r="D890" s="544"/>
      <c r="E890" s="552"/>
      <c r="F890" s="544"/>
      <c r="G890" s="544"/>
      <c r="H890" s="544"/>
      <c r="I890" s="544"/>
      <c r="J890" s="544"/>
      <c r="K890" s="544"/>
      <c r="L890" s="544"/>
      <c r="M890" s="544"/>
      <c r="N890" s="544"/>
      <c r="O890" s="544"/>
      <c r="P890" s="544"/>
      <c r="Q890" s="544"/>
      <c r="R890" s="544"/>
      <c r="S890" s="544"/>
      <c r="T890" s="544"/>
      <c r="U890" s="544"/>
      <c r="V890" s="544"/>
      <c r="W890" s="544"/>
      <c r="X890" s="544"/>
      <c r="Y890" s="544"/>
      <c r="Z890" s="544"/>
    </row>
    <row r="891" spans="1:26" ht="13.5" customHeight="1">
      <c r="A891" s="544"/>
      <c r="B891" s="544"/>
      <c r="C891" s="544"/>
      <c r="D891" s="544"/>
      <c r="E891" s="552"/>
      <c r="F891" s="544"/>
      <c r="G891" s="544"/>
      <c r="H891" s="544"/>
      <c r="I891" s="544"/>
      <c r="J891" s="544"/>
      <c r="K891" s="544"/>
      <c r="L891" s="544"/>
      <c r="M891" s="544"/>
      <c r="N891" s="544"/>
      <c r="O891" s="544"/>
      <c r="P891" s="544"/>
      <c r="Q891" s="544"/>
      <c r="R891" s="544"/>
      <c r="S891" s="544"/>
      <c r="T891" s="544"/>
      <c r="U891" s="544"/>
      <c r="V891" s="544"/>
      <c r="W891" s="544"/>
      <c r="X891" s="544"/>
      <c r="Y891" s="544"/>
      <c r="Z891" s="544"/>
    </row>
    <row r="892" spans="1:26" ht="13.5" customHeight="1">
      <c r="A892" s="544"/>
      <c r="B892" s="544"/>
      <c r="C892" s="544"/>
      <c r="D892" s="544"/>
      <c r="E892" s="552"/>
      <c r="F892" s="544"/>
      <c r="G892" s="544"/>
      <c r="H892" s="544"/>
      <c r="I892" s="544"/>
      <c r="J892" s="544"/>
      <c r="K892" s="544"/>
      <c r="L892" s="544"/>
      <c r="M892" s="544"/>
      <c r="N892" s="544"/>
      <c r="O892" s="544"/>
      <c r="P892" s="544"/>
      <c r="Q892" s="544"/>
      <c r="R892" s="544"/>
      <c r="S892" s="544"/>
      <c r="T892" s="544"/>
      <c r="U892" s="544"/>
      <c r="V892" s="544"/>
      <c r="W892" s="544"/>
      <c r="X892" s="544"/>
      <c r="Y892" s="544"/>
      <c r="Z892" s="544"/>
    </row>
    <row r="893" spans="1:26" ht="13.5" customHeight="1">
      <c r="A893" s="544"/>
      <c r="B893" s="544"/>
      <c r="C893" s="544"/>
      <c r="D893" s="544"/>
      <c r="E893" s="552"/>
      <c r="F893" s="544"/>
      <c r="G893" s="544"/>
      <c r="H893" s="544"/>
      <c r="I893" s="544"/>
      <c r="J893" s="544"/>
      <c r="K893" s="544"/>
      <c r="L893" s="544"/>
      <c r="M893" s="544"/>
      <c r="N893" s="544"/>
      <c r="O893" s="544"/>
      <c r="P893" s="544"/>
      <c r="Q893" s="544"/>
      <c r="R893" s="544"/>
      <c r="S893" s="544"/>
      <c r="T893" s="544"/>
      <c r="U893" s="544"/>
      <c r="V893" s="544"/>
      <c r="W893" s="544"/>
      <c r="X893" s="544"/>
      <c r="Y893" s="544"/>
      <c r="Z893" s="544"/>
    </row>
    <row r="894" spans="1:26" ht="13.5" customHeight="1">
      <c r="A894" s="544"/>
      <c r="B894" s="544"/>
      <c r="C894" s="544"/>
      <c r="D894" s="544"/>
      <c r="E894" s="552"/>
      <c r="F894" s="544"/>
      <c r="G894" s="544"/>
      <c r="H894" s="544"/>
      <c r="I894" s="544"/>
      <c r="J894" s="544"/>
      <c r="K894" s="544"/>
      <c r="L894" s="544"/>
      <c r="M894" s="544"/>
      <c r="N894" s="544"/>
      <c r="O894" s="544"/>
      <c r="P894" s="544"/>
      <c r="Q894" s="544"/>
      <c r="R894" s="544"/>
      <c r="S894" s="544"/>
      <c r="T894" s="544"/>
      <c r="U894" s="544"/>
      <c r="V894" s="544"/>
      <c r="W894" s="544"/>
      <c r="X894" s="544"/>
      <c r="Y894" s="544"/>
      <c r="Z894" s="544"/>
    </row>
    <row r="895" spans="1:26" ht="13.5" customHeight="1">
      <c r="A895" s="544"/>
      <c r="B895" s="544"/>
      <c r="C895" s="544"/>
      <c r="D895" s="544"/>
      <c r="E895" s="552"/>
      <c r="F895" s="544"/>
      <c r="G895" s="544"/>
      <c r="H895" s="544"/>
      <c r="I895" s="544"/>
      <c r="J895" s="544"/>
      <c r="K895" s="544"/>
      <c r="L895" s="544"/>
      <c r="M895" s="544"/>
      <c r="N895" s="544"/>
      <c r="O895" s="544"/>
      <c r="P895" s="544"/>
      <c r="Q895" s="544"/>
      <c r="R895" s="544"/>
      <c r="S895" s="544"/>
      <c r="T895" s="544"/>
      <c r="U895" s="544"/>
      <c r="V895" s="544"/>
      <c r="W895" s="544"/>
      <c r="X895" s="544"/>
      <c r="Y895" s="544"/>
      <c r="Z895" s="544"/>
    </row>
    <row r="896" spans="1:26" ht="13.5" customHeight="1">
      <c r="A896" s="544"/>
      <c r="B896" s="544"/>
      <c r="C896" s="544"/>
      <c r="D896" s="544"/>
      <c r="E896" s="552"/>
      <c r="F896" s="544"/>
      <c r="G896" s="544"/>
      <c r="H896" s="544"/>
      <c r="I896" s="544"/>
      <c r="J896" s="544"/>
      <c r="K896" s="544"/>
      <c r="L896" s="544"/>
      <c r="M896" s="544"/>
      <c r="N896" s="544"/>
      <c r="O896" s="544"/>
      <c r="P896" s="544"/>
      <c r="Q896" s="544"/>
      <c r="R896" s="544"/>
      <c r="S896" s="544"/>
      <c r="T896" s="544"/>
      <c r="U896" s="544"/>
      <c r="V896" s="544"/>
      <c r="W896" s="544"/>
      <c r="X896" s="544"/>
      <c r="Y896" s="544"/>
      <c r="Z896" s="544"/>
    </row>
    <row r="897" spans="1:26" ht="13.5" customHeight="1">
      <c r="A897" s="544"/>
      <c r="B897" s="544"/>
      <c r="C897" s="544"/>
      <c r="D897" s="544"/>
      <c r="E897" s="552"/>
      <c r="F897" s="544"/>
      <c r="G897" s="544"/>
      <c r="H897" s="544"/>
      <c r="I897" s="544"/>
      <c r="J897" s="544"/>
      <c r="K897" s="544"/>
      <c r="L897" s="544"/>
      <c r="M897" s="544"/>
      <c r="N897" s="544"/>
      <c r="O897" s="544"/>
      <c r="P897" s="544"/>
      <c r="Q897" s="544"/>
      <c r="R897" s="544"/>
      <c r="S897" s="544"/>
      <c r="T897" s="544"/>
      <c r="U897" s="544"/>
      <c r="V897" s="544"/>
      <c r="W897" s="544"/>
      <c r="X897" s="544"/>
      <c r="Y897" s="544"/>
      <c r="Z897" s="544"/>
    </row>
    <row r="898" spans="1:26" ht="13.5" customHeight="1">
      <c r="A898" s="544"/>
      <c r="B898" s="544"/>
      <c r="C898" s="544"/>
      <c r="D898" s="544"/>
      <c r="E898" s="552"/>
      <c r="F898" s="544"/>
      <c r="G898" s="544"/>
      <c r="H898" s="544"/>
      <c r="I898" s="544"/>
      <c r="J898" s="544"/>
      <c r="K898" s="544"/>
      <c r="L898" s="544"/>
      <c r="M898" s="544"/>
      <c r="N898" s="544"/>
      <c r="O898" s="544"/>
      <c r="P898" s="544"/>
      <c r="Q898" s="544"/>
      <c r="R898" s="544"/>
      <c r="S898" s="544"/>
      <c r="T898" s="544"/>
      <c r="U898" s="544"/>
      <c r="V898" s="544"/>
      <c r="W898" s="544"/>
      <c r="X898" s="544"/>
      <c r="Y898" s="544"/>
      <c r="Z898" s="544"/>
    </row>
    <row r="899" spans="1:26" ht="13.5" customHeight="1">
      <c r="A899" s="544"/>
      <c r="B899" s="544"/>
      <c r="C899" s="544"/>
      <c r="D899" s="544"/>
      <c r="E899" s="552"/>
      <c r="F899" s="544"/>
      <c r="G899" s="544"/>
      <c r="H899" s="544"/>
      <c r="I899" s="544"/>
      <c r="J899" s="544"/>
      <c r="K899" s="544"/>
      <c r="L899" s="544"/>
      <c r="M899" s="544"/>
      <c r="N899" s="544"/>
      <c r="O899" s="544"/>
      <c r="P899" s="544"/>
      <c r="Q899" s="544"/>
      <c r="R899" s="544"/>
      <c r="S899" s="544"/>
      <c r="T899" s="544"/>
      <c r="U899" s="544"/>
      <c r="V899" s="544"/>
      <c r="W899" s="544"/>
      <c r="X899" s="544"/>
      <c r="Y899" s="544"/>
      <c r="Z899" s="544"/>
    </row>
    <row r="900" spans="1:26" ht="13.5" customHeight="1">
      <c r="A900" s="544"/>
      <c r="B900" s="544"/>
      <c r="C900" s="544"/>
      <c r="D900" s="544"/>
      <c r="E900" s="552"/>
      <c r="F900" s="544"/>
      <c r="G900" s="544"/>
      <c r="H900" s="544"/>
      <c r="I900" s="544"/>
      <c r="J900" s="544"/>
      <c r="K900" s="544"/>
      <c r="L900" s="544"/>
      <c r="M900" s="544"/>
      <c r="N900" s="544"/>
      <c r="O900" s="544"/>
      <c r="P900" s="544"/>
      <c r="Q900" s="544"/>
      <c r="R900" s="544"/>
      <c r="S900" s="544"/>
      <c r="T900" s="544"/>
      <c r="U900" s="544"/>
      <c r="V900" s="544"/>
      <c r="W900" s="544"/>
      <c r="X900" s="544"/>
      <c r="Y900" s="544"/>
      <c r="Z900" s="544"/>
    </row>
    <row r="901" spans="1:26" ht="13.5" customHeight="1">
      <c r="A901" s="544"/>
      <c r="B901" s="544"/>
      <c r="C901" s="544"/>
      <c r="D901" s="544"/>
      <c r="E901" s="552"/>
      <c r="F901" s="544"/>
      <c r="G901" s="544"/>
      <c r="H901" s="544"/>
      <c r="I901" s="544"/>
      <c r="J901" s="544"/>
      <c r="K901" s="544"/>
      <c r="L901" s="544"/>
      <c r="M901" s="544"/>
      <c r="N901" s="544"/>
      <c r="O901" s="544"/>
      <c r="P901" s="544"/>
      <c r="Q901" s="544"/>
      <c r="R901" s="544"/>
      <c r="S901" s="544"/>
      <c r="T901" s="544"/>
      <c r="U901" s="544"/>
      <c r="V901" s="544"/>
      <c r="W901" s="544"/>
      <c r="X901" s="544"/>
      <c r="Y901" s="544"/>
      <c r="Z901" s="544"/>
    </row>
    <row r="902" spans="1:26" ht="13.5" customHeight="1">
      <c r="A902" s="544"/>
      <c r="B902" s="544"/>
      <c r="C902" s="544"/>
      <c r="D902" s="544"/>
      <c r="E902" s="552"/>
      <c r="F902" s="544"/>
      <c r="G902" s="544"/>
      <c r="H902" s="544"/>
      <c r="I902" s="544"/>
      <c r="J902" s="544"/>
      <c r="K902" s="544"/>
      <c r="L902" s="544"/>
      <c r="M902" s="544"/>
      <c r="N902" s="544"/>
      <c r="O902" s="544"/>
      <c r="P902" s="544"/>
      <c r="Q902" s="544"/>
      <c r="R902" s="544"/>
      <c r="S902" s="544"/>
      <c r="T902" s="544"/>
      <c r="U902" s="544"/>
      <c r="V902" s="544"/>
      <c r="W902" s="544"/>
      <c r="X902" s="544"/>
      <c r="Y902" s="544"/>
      <c r="Z902" s="544"/>
    </row>
    <row r="903" spans="1:26" ht="13.5" customHeight="1">
      <c r="A903" s="544"/>
      <c r="B903" s="544"/>
      <c r="C903" s="544"/>
      <c r="D903" s="544"/>
      <c r="E903" s="552"/>
      <c r="F903" s="544"/>
      <c r="G903" s="544"/>
      <c r="H903" s="544"/>
      <c r="I903" s="544"/>
      <c r="J903" s="544"/>
      <c r="K903" s="544"/>
      <c r="L903" s="544"/>
      <c r="M903" s="544"/>
      <c r="N903" s="544"/>
      <c r="O903" s="544"/>
      <c r="P903" s="544"/>
      <c r="Q903" s="544"/>
      <c r="R903" s="544"/>
      <c r="S903" s="544"/>
      <c r="T903" s="544"/>
      <c r="U903" s="544"/>
      <c r="V903" s="544"/>
      <c r="W903" s="544"/>
      <c r="X903" s="544"/>
      <c r="Y903" s="544"/>
      <c r="Z903" s="544"/>
    </row>
    <row r="904" spans="1:26" ht="13.5" customHeight="1">
      <c r="A904" s="544"/>
      <c r="B904" s="544"/>
      <c r="C904" s="544"/>
      <c r="D904" s="544"/>
      <c r="E904" s="552"/>
      <c r="F904" s="544"/>
      <c r="G904" s="544"/>
      <c r="H904" s="544"/>
      <c r="I904" s="544"/>
      <c r="J904" s="544"/>
      <c r="K904" s="544"/>
      <c r="L904" s="544"/>
      <c r="M904" s="544"/>
      <c r="N904" s="544"/>
      <c r="O904" s="544"/>
      <c r="P904" s="544"/>
      <c r="Q904" s="544"/>
      <c r="R904" s="544"/>
      <c r="S904" s="544"/>
      <c r="T904" s="544"/>
      <c r="U904" s="544"/>
      <c r="V904" s="544"/>
      <c r="W904" s="544"/>
      <c r="X904" s="544"/>
      <c r="Y904" s="544"/>
      <c r="Z904" s="544"/>
    </row>
    <row r="905" spans="1:26" ht="13.5" customHeight="1">
      <c r="A905" s="544"/>
      <c r="B905" s="544"/>
      <c r="C905" s="544"/>
      <c r="D905" s="544"/>
      <c r="E905" s="552"/>
      <c r="F905" s="544"/>
      <c r="G905" s="544"/>
      <c r="H905" s="544"/>
      <c r="I905" s="544"/>
      <c r="J905" s="544"/>
      <c r="K905" s="544"/>
      <c r="L905" s="544"/>
      <c r="M905" s="544"/>
      <c r="N905" s="544"/>
      <c r="O905" s="544"/>
      <c r="P905" s="544"/>
      <c r="Q905" s="544"/>
      <c r="R905" s="544"/>
      <c r="S905" s="544"/>
      <c r="T905" s="544"/>
      <c r="U905" s="544"/>
      <c r="V905" s="544"/>
      <c r="W905" s="544"/>
      <c r="X905" s="544"/>
      <c r="Y905" s="544"/>
      <c r="Z905" s="544"/>
    </row>
    <row r="906" spans="1:26" ht="13.5" customHeight="1">
      <c r="A906" s="544"/>
      <c r="B906" s="544"/>
      <c r="C906" s="544"/>
      <c r="D906" s="544"/>
      <c r="E906" s="552"/>
      <c r="F906" s="544"/>
      <c r="G906" s="544"/>
      <c r="H906" s="544"/>
      <c r="I906" s="544"/>
      <c r="J906" s="544"/>
      <c r="K906" s="544"/>
      <c r="L906" s="544"/>
      <c r="M906" s="544"/>
      <c r="N906" s="544"/>
      <c r="O906" s="544"/>
      <c r="P906" s="544"/>
      <c r="Q906" s="544"/>
      <c r="R906" s="544"/>
      <c r="S906" s="544"/>
      <c r="T906" s="544"/>
      <c r="U906" s="544"/>
      <c r="V906" s="544"/>
      <c r="W906" s="544"/>
      <c r="X906" s="544"/>
      <c r="Y906" s="544"/>
      <c r="Z906" s="544"/>
    </row>
    <row r="907" spans="1:26" ht="13.5" customHeight="1">
      <c r="A907" s="544"/>
      <c r="B907" s="544"/>
      <c r="C907" s="544"/>
      <c r="D907" s="544"/>
      <c r="E907" s="552"/>
      <c r="F907" s="544"/>
      <c r="G907" s="544"/>
      <c r="H907" s="544"/>
      <c r="I907" s="544"/>
      <c r="J907" s="544"/>
      <c r="K907" s="544"/>
      <c r="L907" s="544"/>
      <c r="M907" s="544"/>
      <c r="N907" s="544"/>
      <c r="O907" s="544"/>
      <c r="P907" s="544"/>
      <c r="Q907" s="544"/>
      <c r="R907" s="544"/>
      <c r="S907" s="544"/>
      <c r="T907" s="544"/>
      <c r="U907" s="544"/>
      <c r="V907" s="544"/>
      <c r="W907" s="544"/>
      <c r="X907" s="544"/>
      <c r="Y907" s="544"/>
      <c r="Z907" s="544"/>
    </row>
    <row r="908" spans="1:26" ht="13.5" customHeight="1">
      <c r="A908" s="544"/>
      <c r="B908" s="544"/>
      <c r="C908" s="544"/>
      <c r="D908" s="544"/>
      <c r="E908" s="552"/>
      <c r="F908" s="544"/>
      <c r="G908" s="544"/>
      <c r="H908" s="544"/>
      <c r="I908" s="544"/>
      <c r="J908" s="544"/>
      <c r="K908" s="544"/>
      <c r="L908" s="544"/>
      <c r="M908" s="544"/>
      <c r="N908" s="544"/>
      <c r="O908" s="544"/>
      <c r="P908" s="544"/>
      <c r="Q908" s="544"/>
      <c r="R908" s="544"/>
      <c r="S908" s="544"/>
      <c r="T908" s="544"/>
      <c r="U908" s="544"/>
      <c r="V908" s="544"/>
      <c r="W908" s="544"/>
      <c r="X908" s="544"/>
      <c r="Y908" s="544"/>
      <c r="Z908" s="544"/>
    </row>
    <row r="909" spans="1:26" ht="13.5" customHeight="1">
      <c r="A909" s="544"/>
      <c r="B909" s="544"/>
      <c r="C909" s="544"/>
      <c r="D909" s="544"/>
      <c r="E909" s="552"/>
      <c r="F909" s="544"/>
      <c r="G909" s="544"/>
      <c r="H909" s="544"/>
      <c r="I909" s="544"/>
      <c r="J909" s="544"/>
      <c r="K909" s="544"/>
      <c r="L909" s="544"/>
      <c r="M909" s="544"/>
      <c r="N909" s="544"/>
      <c r="O909" s="544"/>
      <c r="P909" s="544"/>
      <c r="Q909" s="544"/>
      <c r="R909" s="544"/>
      <c r="S909" s="544"/>
      <c r="T909" s="544"/>
      <c r="U909" s="544"/>
      <c r="V909" s="544"/>
      <c r="W909" s="544"/>
      <c r="X909" s="544"/>
      <c r="Y909" s="544"/>
      <c r="Z909" s="544"/>
    </row>
    <row r="910" spans="1:26" ht="13.5" customHeight="1">
      <c r="A910" s="544"/>
      <c r="B910" s="544"/>
      <c r="C910" s="544"/>
      <c r="D910" s="544"/>
      <c r="E910" s="552"/>
      <c r="F910" s="544"/>
      <c r="G910" s="544"/>
      <c r="H910" s="544"/>
      <c r="I910" s="544"/>
      <c r="J910" s="544"/>
      <c r="K910" s="544"/>
      <c r="L910" s="544"/>
      <c r="M910" s="544"/>
      <c r="N910" s="544"/>
      <c r="O910" s="544"/>
      <c r="P910" s="544"/>
      <c r="Q910" s="544"/>
      <c r="R910" s="544"/>
      <c r="S910" s="544"/>
      <c r="T910" s="544"/>
      <c r="U910" s="544"/>
      <c r="V910" s="544"/>
      <c r="W910" s="544"/>
      <c r="X910" s="544"/>
      <c r="Y910" s="544"/>
      <c r="Z910" s="544"/>
    </row>
    <row r="911" spans="1:26" ht="13.5" customHeight="1">
      <c r="A911" s="544"/>
      <c r="B911" s="544"/>
      <c r="C911" s="544"/>
      <c r="D911" s="544"/>
      <c r="E911" s="552"/>
      <c r="F911" s="544"/>
      <c r="G911" s="544"/>
      <c r="H911" s="544"/>
      <c r="I911" s="544"/>
      <c r="J911" s="544"/>
      <c r="K911" s="544"/>
      <c r="L911" s="544"/>
      <c r="M911" s="544"/>
      <c r="N911" s="544"/>
      <c r="O911" s="544"/>
      <c r="P911" s="544"/>
      <c r="Q911" s="544"/>
      <c r="R911" s="544"/>
      <c r="S911" s="544"/>
      <c r="T911" s="544"/>
      <c r="U911" s="544"/>
      <c r="V911" s="544"/>
      <c r="W911" s="544"/>
      <c r="X911" s="544"/>
      <c r="Y911" s="544"/>
      <c r="Z911" s="544"/>
    </row>
    <row r="912" spans="1:26" ht="13.5" customHeight="1">
      <c r="A912" s="544"/>
      <c r="B912" s="544"/>
      <c r="C912" s="544"/>
      <c r="D912" s="544"/>
      <c r="E912" s="552"/>
      <c r="F912" s="544"/>
      <c r="G912" s="544"/>
      <c r="H912" s="544"/>
      <c r="I912" s="544"/>
      <c r="J912" s="544"/>
      <c r="K912" s="544"/>
      <c r="L912" s="544"/>
      <c r="M912" s="544"/>
      <c r="N912" s="544"/>
      <c r="O912" s="544"/>
      <c r="P912" s="544"/>
      <c r="Q912" s="544"/>
      <c r="R912" s="544"/>
      <c r="S912" s="544"/>
      <c r="T912" s="544"/>
      <c r="U912" s="544"/>
      <c r="V912" s="544"/>
      <c r="W912" s="544"/>
      <c r="X912" s="544"/>
      <c r="Y912" s="544"/>
      <c r="Z912" s="544"/>
    </row>
    <row r="913" spans="1:26" ht="13.5" customHeight="1">
      <c r="A913" s="544"/>
      <c r="B913" s="544"/>
      <c r="C913" s="544"/>
      <c r="D913" s="544"/>
      <c r="E913" s="552"/>
      <c r="F913" s="544"/>
      <c r="G913" s="544"/>
      <c r="H913" s="544"/>
      <c r="I913" s="544"/>
      <c r="J913" s="544"/>
      <c r="K913" s="544"/>
      <c r="L913" s="544"/>
      <c r="M913" s="544"/>
      <c r="N913" s="544"/>
      <c r="O913" s="544"/>
      <c r="P913" s="544"/>
      <c r="Q913" s="544"/>
      <c r="R913" s="544"/>
      <c r="S913" s="544"/>
      <c r="T913" s="544"/>
      <c r="U913" s="544"/>
      <c r="V913" s="544"/>
      <c r="W913" s="544"/>
      <c r="X913" s="544"/>
      <c r="Y913" s="544"/>
      <c r="Z913" s="544"/>
    </row>
    <row r="914" spans="1:26" ht="13.5" customHeight="1">
      <c r="A914" s="544"/>
      <c r="B914" s="544"/>
      <c r="C914" s="544"/>
      <c r="D914" s="544"/>
      <c r="E914" s="552"/>
      <c r="F914" s="544"/>
      <c r="G914" s="544"/>
      <c r="H914" s="544"/>
      <c r="I914" s="544"/>
      <c r="J914" s="544"/>
      <c r="K914" s="544"/>
      <c r="L914" s="544"/>
      <c r="M914" s="544"/>
      <c r="N914" s="544"/>
      <c r="O914" s="544"/>
      <c r="P914" s="544"/>
      <c r="Q914" s="544"/>
      <c r="R914" s="544"/>
      <c r="S914" s="544"/>
      <c r="T914" s="544"/>
      <c r="U914" s="544"/>
      <c r="V914" s="544"/>
      <c r="W914" s="544"/>
      <c r="X914" s="544"/>
      <c r="Y914" s="544"/>
      <c r="Z914" s="544"/>
    </row>
    <row r="915" spans="1:26" ht="13.5" customHeight="1">
      <c r="A915" s="544"/>
      <c r="B915" s="544"/>
      <c r="C915" s="544"/>
      <c r="D915" s="544"/>
      <c r="E915" s="552"/>
      <c r="F915" s="544"/>
      <c r="G915" s="544"/>
      <c r="H915" s="544"/>
      <c r="I915" s="544"/>
      <c r="J915" s="544"/>
      <c r="K915" s="544"/>
      <c r="L915" s="544"/>
      <c r="M915" s="544"/>
      <c r="N915" s="544"/>
      <c r="O915" s="544"/>
      <c r="P915" s="544"/>
      <c r="Q915" s="544"/>
      <c r="R915" s="544"/>
      <c r="S915" s="544"/>
      <c r="T915" s="544"/>
      <c r="U915" s="544"/>
      <c r="V915" s="544"/>
      <c r="W915" s="544"/>
      <c r="X915" s="544"/>
      <c r="Y915" s="544"/>
      <c r="Z915" s="544"/>
    </row>
    <row r="916" spans="1:26" ht="13.5" customHeight="1">
      <c r="A916" s="544"/>
      <c r="B916" s="544"/>
      <c r="C916" s="544"/>
      <c r="D916" s="544"/>
      <c r="E916" s="552"/>
      <c r="F916" s="544"/>
      <c r="G916" s="544"/>
      <c r="H916" s="544"/>
      <c r="I916" s="544"/>
      <c r="J916" s="544"/>
      <c r="K916" s="544"/>
      <c r="L916" s="544"/>
      <c r="M916" s="544"/>
      <c r="N916" s="544"/>
      <c r="O916" s="544"/>
      <c r="P916" s="544"/>
      <c r="Q916" s="544"/>
      <c r="R916" s="544"/>
      <c r="S916" s="544"/>
      <c r="T916" s="544"/>
      <c r="U916" s="544"/>
      <c r="V916" s="544"/>
      <c r="W916" s="544"/>
      <c r="X916" s="544"/>
      <c r="Y916" s="544"/>
      <c r="Z916" s="544"/>
    </row>
    <row r="917" spans="1:26" ht="13.5" customHeight="1">
      <c r="A917" s="544"/>
      <c r="B917" s="544"/>
      <c r="C917" s="544"/>
      <c r="D917" s="544"/>
      <c r="E917" s="552"/>
      <c r="F917" s="544"/>
      <c r="G917" s="544"/>
      <c r="H917" s="544"/>
      <c r="I917" s="544"/>
      <c r="J917" s="544"/>
      <c r="K917" s="544"/>
      <c r="L917" s="544"/>
      <c r="M917" s="544"/>
      <c r="N917" s="544"/>
      <c r="O917" s="544"/>
      <c r="P917" s="544"/>
      <c r="Q917" s="544"/>
      <c r="R917" s="544"/>
      <c r="S917" s="544"/>
      <c r="T917" s="544"/>
      <c r="U917" s="544"/>
      <c r="V917" s="544"/>
      <c r="W917" s="544"/>
      <c r="X917" s="544"/>
      <c r="Y917" s="544"/>
      <c r="Z917" s="544"/>
    </row>
    <row r="918" spans="1:26" ht="13.5" customHeight="1">
      <c r="A918" s="544"/>
      <c r="B918" s="544"/>
      <c r="C918" s="544"/>
      <c r="D918" s="544"/>
      <c r="E918" s="552"/>
      <c r="F918" s="544"/>
      <c r="G918" s="544"/>
      <c r="H918" s="544"/>
      <c r="I918" s="544"/>
      <c r="J918" s="544"/>
      <c r="K918" s="544"/>
      <c r="L918" s="544"/>
      <c r="M918" s="544"/>
      <c r="N918" s="544"/>
      <c r="O918" s="544"/>
      <c r="P918" s="544"/>
      <c r="Q918" s="544"/>
      <c r="R918" s="544"/>
      <c r="S918" s="544"/>
      <c r="T918" s="544"/>
      <c r="U918" s="544"/>
      <c r="V918" s="544"/>
      <c r="W918" s="544"/>
      <c r="X918" s="544"/>
      <c r="Y918" s="544"/>
      <c r="Z918" s="544"/>
    </row>
    <row r="919" spans="1:26" ht="13.5" customHeight="1">
      <c r="A919" s="544"/>
      <c r="B919" s="544"/>
      <c r="C919" s="544"/>
      <c r="D919" s="544"/>
      <c r="E919" s="552"/>
      <c r="F919" s="544"/>
      <c r="G919" s="544"/>
      <c r="H919" s="544"/>
      <c r="I919" s="544"/>
      <c r="J919" s="544"/>
      <c r="K919" s="544"/>
      <c r="L919" s="544"/>
      <c r="M919" s="544"/>
      <c r="N919" s="544"/>
      <c r="O919" s="544"/>
      <c r="P919" s="544"/>
      <c r="Q919" s="544"/>
      <c r="R919" s="544"/>
      <c r="S919" s="544"/>
      <c r="T919" s="544"/>
      <c r="U919" s="544"/>
      <c r="V919" s="544"/>
      <c r="W919" s="544"/>
      <c r="X919" s="544"/>
      <c r="Y919" s="544"/>
      <c r="Z919" s="544"/>
    </row>
    <row r="920" spans="1:26" ht="13.5" customHeight="1">
      <c r="A920" s="544"/>
      <c r="B920" s="544"/>
      <c r="C920" s="544"/>
      <c r="D920" s="544"/>
      <c r="E920" s="552"/>
      <c r="F920" s="544"/>
      <c r="G920" s="544"/>
      <c r="H920" s="544"/>
      <c r="I920" s="544"/>
      <c r="J920" s="544"/>
      <c r="K920" s="544"/>
      <c r="L920" s="544"/>
      <c r="M920" s="544"/>
      <c r="N920" s="544"/>
      <c r="O920" s="544"/>
      <c r="P920" s="544"/>
      <c r="Q920" s="544"/>
      <c r="R920" s="544"/>
      <c r="S920" s="544"/>
      <c r="T920" s="544"/>
      <c r="U920" s="544"/>
      <c r="V920" s="544"/>
      <c r="W920" s="544"/>
      <c r="X920" s="544"/>
      <c r="Y920" s="544"/>
      <c r="Z920" s="544"/>
    </row>
    <row r="921" spans="1:26" ht="13.5" customHeight="1">
      <c r="A921" s="544"/>
      <c r="B921" s="544"/>
      <c r="C921" s="544"/>
      <c r="D921" s="544"/>
      <c r="E921" s="552"/>
      <c r="F921" s="544"/>
      <c r="G921" s="544"/>
      <c r="H921" s="544"/>
      <c r="I921" s="544"/>
      <c r="J921" s="544"/>
      <c r="K921" s="544"/>
      <c r="L921" s="544"/>
      <c r="M921" s="544"/>
      <c r="N921" s="544"/>
      <c r="O921" s="544"/>
      <c r="P921" s="544"/>
      <c r="Q921" s="544"/>
      <c r="R921" s="544"/>
      <c r="S921" s="544"/>
      <c r="T921" s="544"/>
      <c r="U921" s="544"/>
      <c r="V921" s="544"/>
      <c r="W921" s="544"/>
      <c r="X921" s="544"/>
      <c r="Y921" s="544"/>
      <c r="Z921" s="544"/>
    </row>
    <row r="922" spans="1:26" ht="13.5" customHeight="1">
      <c r="A922" s="544"/>
      <c r="B922" s="544"/>
      <c r="C922" s="544"/>
      <c r="D922" s="544"/>
      <c r="E922" s="552"/>
      <c r="F922" s="544"/>
      <c r="G922" s="544"/>
      <c r="H922" s="544"/>
      <c r="I922" s="544"/>
      <c r="J922" s="544"/>
      <c r="K922" s="544"/>
      <c r="L922" s="544"/>
      <c r="M922" s="544"/>
      <c r="N922" s="544"/>
      <c r="O922" s="544"/>
      <c r="P922" s="544"/>
      <c r="Q922" s="544"/>
      <c r="R922" s="544"/>
      <c r="S922" s="544"/>
      <c r="T922" s="544"/>
      <c r="U922" s="544"/>
      <c r="V922" s="544"/>
      <c r="W922" s="544"/>
      <c r="X922" s="544"/>
      <c r="Y922" s="544"/>
      <c r="Z922" s="544"/>
    </row>
    <row r="923" spans="1:26" ht="13.5" customHeight="1">
      <c r="A923" s="544"/>
      <c r="B923" s="544"/>
      <c r="C923" s="544"/>
      <c r="D923" s="544"/>
      <c r="E923" s="552"/>
      <c r="F923" s="544"/>
      <c r="G923" s="544"/>
      <c r="H923" s="544"/>
      <c r="I923" s="544"/>
      <c r="J923" s="544"/>
      <c r="K923" s="544"/>
      <c r="L923" s="544"/>
      <c r="M923" s="544"/>
      <c r="N923" s="544"/>
      <c r="O923" s="544"/>
      <c r="P923" s="544"/>
      <c r="Q923" s="544"/>
      <c r="R923" s="544"/>
      <c r="S923" s="544"/>
      <c r="T923" s="544"/>
      <c r="U923" s="544"/>
      <c r="V923" s="544"/>
      <c r="W923" s="544"/>
      <c r="X923" s="544"/>
      <c r="Y923" s="544"/>
      <c r="Z923" s="544"/>
    </row>
    <row r="924" spans="1:26" ht="13.5" customHeight="1">
      <c r="A924" s="544"/>
      <c r="B924" s="544"/>
      <c r="C924" s="544"/>
      <c r="D924" s="544"/>
      <c r="E924" s="552"/>
      <c r="F924" s="544"/>
      <c r="G924" s="544"/>
      <c r="H924" s="544"/>
      <c r="I924" s="544"/>
      <c r="J924" s="544"/>
      <c r="K924" s="544"/>
      <c r="L924" s="544"/>
      <c r="M924" s="544"/>
      <c r="N924" s="544"/>
      <c r="O924" s="544"/>
      <c r="P924" s="544"/>
      <c r="Q924" s="544"/>
      <c r="R924" s="544"/>
      <c r="S924" s="544"/>
      <c r="T924" s="544"/>
      <c r="U924" s="544"/>
      <c r="V924" s="544"/>
      <c r="W924" s="544"/>
      <c r="X924" s="544"/>
      <c r="Y924" s="544"/>
      <c r="Z924" s="544"/>
    </row>
    <row r="925" spans="1:26" ht="13.5" customHeight="1">
      <c r="A925" s="544"/>
      <c r="B925" s="544"/>
      <c r="C925" s="544"/>
      <c r="D925" s="544"/>
      <c r="E925" s="552"/>
      <c r="F925" s="544"/>
      <c r="G925" s="544"/>
      <c r="H925" s="544"/>
      <c r="I925" s="544"/>
      <c r="J925" s="544"/>
      <c r="K925" s="544"/>
      <c r="L925" s="544"/>
      <c r="M925" s="544"/>
      <c r="N925" s="544"/>
      <c r="O925" s="544"/>
      <c r="P925" s="544"/>
      <c r="Q925" s="544"/>
      <c r="R925" s="544"/>
      <c r="S925" s="544"/>
      <c r="T925" s="544"/>
      <c r="U925" s="544"/>
      <c r="V925" s="544"/>
      <c r="W925" s="544"/>
      <c r="X925" s="544"/>
      <c r="Y925" s="544"/>
      <c r="Z925" s="544"/>
    </row>
    <row r="926" spans="1:26" ht="13.5" customHeight="1">
      <c r="A926" s="544"/>
      <c r="B926" s="544"/>
      <c r="C926" s="544"/>
      <c r="D926" s="544"/>
      <c r="E926" s="552"/>
      <c r="F926" s="544"/>
      <c r="G926" s="544"/>
      <c r="H926" s="544"/>
      <c r="I926" s="544"/>
      <c r="J926" s="544"/>
      <c r="K926" s="544"/>
      <c r="L926" s="544"/>
      <c r="M926" s="544"/>
      <c r="N926" s="544"/>
      <c r="O926" s="544"/>
      <c r="P926" s="544"/>
      <c r="Q926" s="544"/>
      <c r="R926" s="544"/>
      <c r="S926" s="544"/>
      <c r="T926" s="544"/>
      <c r="U926" s="544"/>
      <c r="V926" s="544"/>
      <c r="W926" s="544"/>
      <c r="X926" s="544"/>
      <c r="Y926" s="544"/>
      <c r="Z926" s="544"/>
    </row>
    <row r="927" spans="1:26" ht="13.5" customHeight="1">
      <c r="A927" s="544"/>
      <c r="B927" s="544"/>
      <c r="C927" s="544"/>
      <c r="D927" s="544"/>
      <c r="E927" s="552"/>
      <c r="F927" s="544"/>
      <c r="G927" s="544"/>
      <c r="H927" s="544"/>
      <c r="I927" s="544"/>
      <c r="J927" s="544"/>
      <c r="K927" s="544"/>
      <c r="L927" s="544"/>
      <c r="M927" s="544"/>
      <c r="N927" s="544"/>
      <c r="O927" s="544"/>
      <c r="P927" s="544"/>
      <c r="Q927" s="544"/>
      <c r="R927" s="544"/>
      <c r="S927" s="544"/>
      <c r="T927" s="544"/>
      <c r="U927" s="544"/>
      <c r="V927" s="544"/>
      <c r="W927" s="544"/>
      <c r="X927" s="544"/>
      <c r="Y927" s="544"/>
      <c r="Z927" s="544"/>
    </row>
    <row r="928" spans="1:26" ht="13.5" customHeight="1">
      <c r="A928" s="544"/>
      <c r="B928" s="544"/>
      <c r="C928" s="544"/>
      <c r="D928" s="544"/>
      <c r="E928" s="552"/>
      <c r="F928" s="544"/>
      <c r="G928" s="544"/>
      <c r="H928" s="544"/>
      <c r="I928" s="544"/>
      <c r="J928" s="544"/>
      <c r="K928" s="544"/>
      <c r="L928" s="544"/>
      <c r="M928" s="544"/>
      <c r="N928" s="544"/>
      <c r="O928" s="544"/>
      <c r="P928" s="544"/>
      <c r="Q928" s="544"/>
      <c r="R928" s="544"/>
      <c r="S928" s="544"/>
      <c r="T928" s="544"/>
      <c r="U928" s="544"/>
      <c r="V928" s="544"/>
      <c r="W928" s="544"/>
      <c r="X928" s="544"/>
      <c r="Y928" s="544"/>
      <c r="Z928" s="544"/>
    </row>
    <row r="929" spans="1:26" ht="13.5" customHeight="1">
      <c r="A929" s="544"/>
      <c r="B929" s="544"/>
      <c r="C929" s="544"/>
      <c r="D929" s="544"/>
      <c r="E929" s="552"/>
      <c r="F929" s="544"/>
      <c r="G929" s="544"/>
      <c r="H929" s="544"/>
      <c r="I929" s="544"/>
      <c r="J929" s="544"/>
      <c r="K929" s="544"/>
      <c r="L929" s="544"/>
      <c r="M929" s="544"/>
      <c r="N929" s="544"/>
      <c r="O929" s="544"/>
      <c r="P929" s="544"/>
      <c r="Q929" s="544"/>
      <c r="R929" s="544"/>
      <c r="S929" s="544"/>
      <c r="T929" s="544"/>
      <c r="U929" s="544"/>
      <c r="V929" s="544"/>
      <c r="W929" s="544"/>
      <c r="X929" s="544"/>
      <c r="Y929" s="544"/>
      <c r="Z929" s="544"/>
    </row>
    <row r="930" spans="1:26" ht="13.5" customHeight="1">
      <c r="A930" s="544"/>
      <c r="B930" s="544"/>
      <c r="C930" s="544"/>
      <c r="D930" s="544"/>
      <c r="E930" s="552"/>
      <c r="F930" s="544"/>
      <c r="G930" s="544"/>
      <c r="H930" s="544"/>
      <c r="I930" s="544"/>
      <c r="J930" s="544"/>
      <c r="K930" s="544"/>
      <c r="L930" s="544"/>
      <c r="M930" s="544"/>
      <c r="N930" s="544"/>
      <c r="O930" s="544"/>
      <c r="P930" s="544"/>
      <c r="Q930" s="544"/>
      <c r="R930" s="544"/>
      <c r="S930" s="544"/>
      <c r="T930" s="544"/>
      <c r="U930" s="544"/>
      <c r="V930" s="544"/>
      <c r="W930" s="544"/>
      <c r="X930" s="544"/>
      <c r="Y930" s="544"/>
      <c r="Z930" s="544"/>
    </row>
    <row r="931" spans="1:26" ht="13.5" customHeight="1">
      <c r="A931" s="544"/>
      <c r="B931" s="544"/>
      <c r="C931" s="544"/>
      <c r="D931" s="544"/>
      <c r="E931" s="552"/>
      <c r="F931" s="544"/>
      <c r="G931" s="544"/>
      <c r="H931" s="544"/>
      <c r="I931" s="544"/>
      <c r="J931" s="544"/>
      <c r="K931" s="544"/>
      <c r="L931" s="544"/>
      <c r="M931" s="544"/>
      <c r="N931" s="544"/>
      <c r="O931" s="544"/>
      <c r="P931" s="544"/>
      <c r="Q931" s="544"/>
      <c r="R931" s="544"/>
      <c r="S931" s="544"/>
      <c r="T931" s="544"/>
      <c r="U931" s="544"/>
      <c r="V931" s="544"/>
      <c r="W931" s="544"/>
      <c r="X931" s="544"/>
      <c r="Y931" s="544"/>
      <c r="Z931" s="544"/>
    </row>
    <row r="932" spans="1:26" ht="13.5" customHeight="1">
      <c r="A932" s="544"/>
      <c r="B932" s="544"/>
      <c r="C932" s="544"/>
      <c r="D932" s="544"/>
      <c r="E932" s="552"/>
      <c r="F932" s="544"/>
      <c r="G932" s="544"/>
      <c r="H932" s="544"/>
      <c r="I932" s="544"/>
      <c r="J932" s="544"/>
      <c r="K932" s="544"/>
      <c r="L932" s="544"/>
      <c r="M932" s="544"/>
      <c r="N932" s="544"/>
      <c r="O932" s="544"/>
      <c r="P932" s="544"/>
      <c r="Q932" s="544"/>
      <c r="R932" s="544"/>
      <c r="S932" s="544"/>
      <c r="T932" s="544"/>
      <c r="U932" s="544"/>
      <c r="V932" s="544"/>
      <c r="W932" s="544"/>
      <c r="X932" s="544"/>
      <c r="Y932" s="544"/>
      <c r="Z932" s="544"/>
    </row>
    <row r="933" spans="1:26" ht="13.5" customHeight="1">
      <c r="A933" s="544"/>
      <c r="B933" s="544"/>
      <c r="C933" s="544"/>
      <c r="D933" s="544"/>
      <c r="E933" s="552"/>
      <c r="F933" s="544"/>
      <c r="G933" s="544"/>
      <c r="H933" s="544"/>
      <c r="I933" s="544"/>
      <c r="J933" s="544"/>
      <c r="K933" s="544"/>
      <c r="L933" s="544"/>
      <c r="M933" s="544"/>
      <c r="N933" s="544"/>
      <c r="O933" s="544"/>
      <c r="P933" s="544"/>
      <c r="Q933" s="544"/>
      <c r="R933" s="544"/>
      <c r="S933" s="544"/>
      <c r="T933" s="544"/>
      <c r="U933" s="544"/>
      <c r="V933" s="544"/>
      <c r="W933" s="544"/>
      <c r="X933" s="544"/>
      <c r="Y933" s="544"/>
      <c r="Z933" s="544"/>
    </row>
    <row r="934" spans="1:26" ht="13.5" customHeight="1">
      <c r="A934" s="544"/>
      <c r="B934" s="544"/>
      <c r="C934" s="544"/>
      <c r="D934" s="544"/>
      <c r="E934" s="552"/>
      <c r="F934" s="544"/>
      <c r="G934" s="544"/>
      <c r="H934" s="544"/>
      <c r="I934" s="544"/>
      <c r="J934" s="544"/>
      <c r="K934" s="544"/>
      <c r="L934" s="544"/>
      <c r="M934" s="544"/>
      <c r="N934" s="544"/>
      <c r="O934" s="544"/>
      <c r="P934" s="544"/>
      <c r="Q934" s="544"/>
      <c r="R934" s="544"/>
      <c r="S934" s="544"/>
      <c r="T934" s="544"/>
      <c r="U934" s="544"/>
      <c r="V934" s="544"/>
      <c r="W934" s="544"/>
      <c r="X934" s="544"/>
      <c r="Y934" s="544"/>
      <c r="Z934" s="544"/>
    </row>
    <row r="935" spans="1:26" ht="13.5" customHeight="1">
      <c r="A935" s="544"/>
      <c r="B935" s="544"/>
      <c r="C935" s="544"/>
      <c r="D935" s="544"/>
      <c r="E935" s="552"/>
      <c r="F935" s="544"/>
      <c r="G935" s="544"/>
      <c r="H935" s="544"/>
      <c r="I935" s="544"/>
      <c r="J935" s="544"/>
      <c r="K935" s="544"/>
      <c r="L935" s="544"/>
      <c r="M935" s="544"/>
      <c r="N935" s="544"/>
      <c r="O935" s="544"/>
      <c r="P935" s="544"/>
      <c r="Q935" s="544"/>
      <c r="R935" s="544"/>
      <c r="S935" s="544"/>
      <c r="T935" s="544"/>
      <c r="U935" s="544"/>
      <c r="V935" s="544"/>
      <c r="W935" s="544"/>
      <c r="X935" s="544"/>
      <c r="Y935" s="544"/>
      <c r="Z935" s="544"/>
    </row>
    <row r="936" spans="1:26" ht="13.5" customHeight="1">
      <c r="A936" s="544"/>
      <c r="B936" s="544"/>
      <c r="C936" s="544"/>
      <c r="D936" s="544"/>
      <c r="E936" s="552"/>
      <c r="F936" s="544"/>
      <c r="G936" s="544"/>
      <c r="H936" s="544"/>
      <c r="I936" s="544"/>
      <c r="J936" s="544"/>
      <c r="K936" s="544"/>
      <c r="L936" s="544"/>
      <c r="M936" s="544"/>
      <c r="N936" s="544"/>
      <c r="O936" s="544"/>
      <c r="P936" s="544"/>
      <c r="Q936" s="544"/>
      <c r="R936" s="544"/>
      <c r="S936" s="544"/>
      <c r="T936" s="544"/>
      <c r="U936" s="544"/>
      <c r="V936" s="544"/>
      <c r="W936" s="544"/>
      <c r="X936" s="544"/>
      <c r="Y936" s="544"/>
      <c r="Z936" s="544"/>
    </row>
    <row r="937" spans="1:26" ht="13.5" customHeight="1">
      <c r="A937" s="544"/>
      <c r="B937" s="544"/>
      <c r="C937" s="544"/>
      <c r="D937" s="544"/>
      <c r="E937" s="552"/>
      <c r="F937" s="544"/>
      <c r="G937" s="544"/>
      <c r="H937" s="544"/>
      <c r="I937" s="544"/>
      <c r="J937" s="544"/>
      <c r="K937" s="544"/>
      <c r="L937" s="544"/>
      <c r="M937" s="544"/>
      <c r="N937" s="544"/>
      <c r="O937" s="544"/>
      <c r="P937" s="544"/>
      <c r="Q937" s="544"/>
      <c r="R937" s="544"/>
      <c r="S937" s="544"/>
      <c r="T937" s="544"/>
      <c r="U937" s="544"/>
      <c r="V937" s="544"/>
      <c r="W937" s="544"/>
      <c r="X937" s="544"/>
      <c r="Y937" s="544"/>
      <c r="Z937" s="544"/>
    </row>
    <row r="938" spans="1:26" ht="13.5" customHeight="1">
      <c r="A938" s="544"/>
      <c r="B938" s="544"/>
      <c r="C938" s="544"/>
      <c r="D938" s="544"/>
      <c r="E938" s="552"/>
      <c r="F938" s="544"/>
      <c r="G938" s="544"/>
      <c r="H938" s="544"/>
      <c r="I938" s="544"/>
      <c r="J938" s="544"/>
      <c r="K938" s="544"/>
      <c r="L938" s="544"/>
      <c r="M938" s="544"/>
      <c r="N938" s="544"/>
      <c r="O938" s="544"/>
      <c r="P938" s="544"/>
      <c r="Q938" s="544"/>
      <c r="R938" s="544"/>
      <c r="S938" s="544"/>
      <c r="T938" s="544"/>
      <c r="U938" s="544"/>
      <c r="V938" s="544"/>
      <c r="W938" s="544"/>
      <c r="X938" s="544"/>
      <c r="Y938" s="544"/>
      <c r="Z938" s="544"/>
    </row>
    <row r="939" spans="1:26" ht="13.5" customHeight="1">
      <c r="A939" s="544"/>
      <c r="B939" s="544"/>
      <c r="C939" s="544"/>
      <c r="D939" s="544"/>
      <c r="E939" s="552"/>
      <c r="F939" s="544"/>
      <c r="G939" s="544"/>
      <c r="H939" s="544"/>
      <c r="I939" s="544"/>
      <c r="J939" s="544"/>
      <c r="K939" s="544"/>
      <c r="L939" s="544"/>
      <c r="M939" s="544"/>
      <c r="N939" s="544"/>
      <c r="O939" s="544"/>
      <c r="P939" s="544"/>
      <c r="Q939" s="544"/>
      <c r="R939" s="544"/>
      <c r="S939" s="544"/>
      <c r="T939" s="544"/>
      <c r="U939" s="544"/>
      <c r="V939" s="544"/>
      <c r="W939" s="544"/>
      <c r="X939" s="544"/>
      <c r="Y939" s="544"/>
      <c r="Z939" s="544"/>
    </row>
    <row r="940" spans="1:26" ht="13.5" customHeight="1">
      <c r="A940" s="544"/>
      <c r="B940" s="544"/>
      <c r="C940" s="544"/>
      <c r="D940" s="544"/>
      <c r="E940" s="552"/>
      <c r="F940" s="544"/>
      <c r="G940" s="544"/>
      <c r="H940" s="544"/>
      <c r="I940" s="544"/>
      <c r="J940" s="544"/>
      <c r="K940" s="544"/>
      <c r="L940" s="544"/>
      <c r="M940" s="544"/>
      <c r="N940" s="544"/>
      <c r="O940" s="544"/>
      <c r="P940" s="544"/>
      <c r="Q940" s="544"/>
      <c r="R940" s="544"/>
      <c r="S940" s="544"/>
      <c r="T940" s="544"/>
      <c r="U940" s="544"/>
      <c r="V940" s="544"/>
      <c r="W940" s="544"/>
      <c r="X940" s="544"/>
      <c r="Y940" s="544"/>
      <c r="Z940" s="544"/>
    </row>
    <row r="941" spans="1:26" ht="13.5" customHeight="1">
      <c r="A941" s="544"/>
      <c r="B941" s="544"/>
      <c r="C941" s="544"/>
      <c r="D941" s="544"/>
      <c r="E941" s="552"/>
      <c r="F941" s="544"/>
      <c r="G941" s="544"/>
      <c r="H941" s="544"/>
      <c r="I941" s="544"/>
      <c r="J941" s="544"/>
      <c r="K941" s="544"/>
      <c r="L941" s="544"/>
      <c r="M941" s="544"/>
      <c r="N941" s="544"/>
      <c r="O941" s="544"/>
      <c r="P941" s="544"/>
      <c r="Q941" s="544"/>
      <c r="R941" s="544"/>
      <c r="S941" s="544"/>
      <c r="T941" s="544"/>
      <c r="U941" s="544"/>
      <c r="V941" s="544"/>
      <c r="W941" s="544"/>
      <c r="X941" s="544"/>
      <c r="Y941" s="544"/>
      <c r="Z941" s="544"/>
    </row>
    <row r="942" spans="1:26" ht="13.5" customHeight="1">
      <c r="A942" s="544"/>
      <c r="B942" s="544"/>
      <c r="C942" s="544"/>
      <c r="D942" s="544"/>
      <c r="E942" s="552"/>
      <c r="F942" s="544"/>
      <c r="G942" s="544"/>
      <c r="H942" s="544"/>
      <c r="I942" s="544"/>
      <c r="J942" s="544"/>
      <c r="K942" s="544"/>
      <c r="L942" s="544"/>
      <c r="M942" s="544"/>
      <c r="N942" s="544"/>
      <c r="O942" s="544"/>
      <c r="P942" s="544"/>
      <c r="Q942" s="544"/>
      <c r="R942" s="544"/>
      <c r="S942" s="544"/>
      <c r="T942" s="544"/>
      <c r="U942" s="544"/>
      <c r="V942" s="544"/>
      <c r="W942" s="544"/>
      <c r="X942" s="544"/>
      <c r="Y942" s="544"/>
      <c r="Z942" s="544"/>
    </row>
    <row r="943" spans="1:26" ht="13.5" customHeight="1">
      <c r="A943" s="544"/>
      <c r="B943" s="544"/>
      <c r="C943" s="544"/>
      <c r="D943" s="544"/>
      <c r="E943" s="552"/>
      <c r="F943" s="544"/>
      <c r="G943" s="544"/>
      <c r="H943" s="544"/>
      <c r="I943" s="544"/>
      <c r="J943" s="544"/>
      <c r="K943" s="544"/>
      <c r="L943" s="544"/>
      <c r="M943" s="544"/>
      <c r="N943" s="544"/>
      <c r="O943" s="544"/>
      <c r="P943" s="544"/>
      <c r="Q943" s="544"/>
      <c r="R943" s="544"/>
      <c r="S943" s="544"/>
      <c r="T943" s="544"/>
      <c r="U943" s="544"/>
      <c r="V943" s="544"/>
      <c r="W943" s="544"/>
      <c r="X943" s="544"/>
      <c r="Y943" s="544"/>
      <c r="Z943" s="544"/>
    </row>
    <row r="944" spans="1:26" ht="13.5" customHeight="1">
      <c r="A944" s="544"/>
      <c r="B944" s="544"/>
      <c r="C944" s="544"/>
      <c r="D944" s="544"/>
      <c r="E944" s="552"/>
      <c r="F944" s="544"/>
      <c r="G944" s="544"/>
      <c r="H944" s="544"/>
      <c r="I944" s="544"/>
      <c r="J944" s="544"/>
      <c r="K944" s="544"/>
      <c r="L944" s="544"/>
      <c r="M944" s="544"/>
      <c r="N944" s="544"/>
      <c r="O944" s="544"/>
      <c r="P944" s="544"/>
      <c r="Q944" s="544"/>
      <c r="R944" s="544"/>
      <c r="S944" s="544"/>
      <c r="T944" s="544"/>
      <c r="U944" s="544"/>
      <c r="V944" s="544"/>
      <c r="W944" s="544"/>
      <c r="X944" s="544"/>
      <c r="Y944" s="544"/>
      <c r="Z944" s="544"/>
    </row>
    <row r="945" spans="1:26" ht="13.5" customHeight="1">
      <c r="A945" s="544"/>
      <c r="B945" s="544"/>
      <c r="C945" s="544"/>
      <c r="D945" s="544"/>
      <c r="E945" s="552"/>
      <c r="F945" s="544"/>
      <c r="G945" s="544"/>
      <c r="H945" s="544"/>
      <c r="I945" s="544"/>
      <c r="J945" s="544"/>
      <c r="K945" s="544"/>
      <c r="L945" s="544"/>
      <c r="M945" s="544"/>
      <c r="N945" s="544"/>
      <c r="O945" s="544"/>
      <c r="P945" s="544"/>
      <c r="Q945" s="544"/>
      <c r="R945" s="544"/>
      <c r="S945" s="544"/>
      <c r="T945" s="544"/>
      <c r="U945" s="544"/>
      <c r="V945" s="544"/>
      <c r="W945" s="544"/>
      <c r="X945" s="544"/>
      <c r="Y945" s="544"/>
      <c r="Z945" s="544"/>
    </row>
    <row r="946" spans="1:26" ht="13.5" customHeight="1">
      <c r="A946" s="544"/>
      <c r="B946" s="544"/>
      <c r="C946" s="544"/>
      <c r="D946" s="544"/>
      <c r="E946" s="552"/>
      <c r="F946" s="544"/>
      <c r="G946" s="544"/>
      <c r="H946" s="544"/>
      <c r="I946" s="544"/>
      <c r="J946" s="544"/>
      <c r="K946" s="544"/>
      <c r="L946" s="544"/>
      <c r="M946" s="544"/>
      <c r="N946" s="544"/>
      <c r="O946" s="544"/>
      <c r="P946" s="544"/>
      <c r="Q946" s="544"/>
      <c r="R946" s="544"/>
      <c r="S946" s="544"/>
      <c r="T946" s="544"/>
      <c r="U946" s="544"/>
      <c r="V946" s="544"/>
      <c r="W946" s="544"/>
      <c r="X946" s="544"/>
      <c r="Y946" s="544"/>
      <c r="Z946" s="544"/>
    </row>
    <row r="947" spans="1:26" ht="13.5" customHeight="1">
      <c r="A947" s="544"/>
      <c r="B947" s="544"/>
      <c r="C947" s="544"/>
      <c r="D947" s="544"/>
      <c r="E947" s="552"/>
      <c r="F947" s="544"/>
      <c r="G947" s="544"/>
      <c r="H947" s="544"/>
      <c r="I947" s="544"/>
      <c r="J947" s="544"/>
      <c r="K947" s="544"/>
      <c r="L947" s="544"/>
      <c r="M947" s="544"/>
      <c r="N947" s="544"/>
      <c r="O947" s="544"/>
      <c r="P947" s="544"/>
      <c r="Q947" s="544"/>
      <c r="R947" s="544"/>
      <c r="S947" s="544"/>
      <c r="T947" s="544"/>
      <c r="U947" s="544"/>
      <c r="V947" s="544"/>
      <c r="W947" s="544"/>
      <c r="X947" s="544"/>
      <c r="Y947" s="544"/>
      <c r="Z947" s="544"/>
    </row>
    <row r="948" spans="1:26" ht="13.5" customHeight="1">
      <c r="A948" s="544"/>
      <c r="B948" s="544"/>
      <c r="C948" s="544"/>
      <c r="D948" s="544"/>
      <c r="E948" s="552"/>
      <c r="F948" s="544"/>
      <c r="G948" s="544"/>
      <c r="H948" s="544"/>
      <c r="I948" s="544"/>
      <c r="J948" s="544"/>
      <c r="K948" s="544"/>
      <c r="L948" s="544"/>
      <c r="M948" s="544"/>
      <c r="N948" s="544"/>
      <c r="O948" s="544"/>
      <c r="P948" s="544"/>
      <c r="Q948" s="544"/>
      <c r="R948" s="544"/>
      <c r="S948" s="544"/>
      <c r="T948" s="544"/>
      <c r="U948" s="544"/>
      <c r="V948" s="544"/>
      <c r="W948" s="544"/>
      <c r="X948" s="544"/>
      <c r="Y948" s="544"/>
      <c r="Z948" s="544"/>
    </row>
    <row r="949" spans="1:26" ht="13.5" customHeight="1">
      <c r="A949" s="544"/>
      <c r="B949" s="544"/>
      <c r="C949" s="544"/>
      <c r="D949" s="544"/>
      <c r="E949" s="552"/>
      <c r="F949" s="544"/>
      <c r="G949" s="544"/>
      <c r="H949" s="544"/>
      <c r="I949" s="544"/>
      <c r="J949" s="544"/>
      <c r="K949" s="544"/>
      <c r="L949" s="544"/>
      <c r="M949" s="544"/>
      <c r="N949" s="544"/>
      <c r="O949" s="544"/>
      <c r="P949" s="544"/>
      <c r="Q949" s="544"/>
      <c r="R949" s="544"/>
      <c r="S949" s="544"/>
      <c r="T949" s="544"/>
      <c r="U949" s="544"/>
      <c r="V949" s="544"/>
      <c r="W949" s="544"/>
      <c r="X949" s="544"/>
      <c r="Y949" s="544"/>
      <c r="Z949" s="544"/>
    </row>
    <row r="950" spans="1:26" ht="13.5" customHeight="1">
      <c r="A950" s="544"/>
      <c r="B950" s="544"/>
      <c r="C950" s="544"/>
      <c r="D950" s="544"/>
      <c r="E950" s="552"/>
      <c r="F950" s="544"/>
      <c r="G950" s="544"/>
      <c r="H950" s="544"/>
      <c r="I950" s="544"/>
      <c r="J950" s="544"/>
      <c r="K950" s="544"/>
      <c r="L950" s="544"/>
      <c r="M950" s="544"/>
      <c r="N950" s="544"/>
      <c r="O950" s="544"/>
      <c r="P950" s="544"/>
      <c r="Q950" s="544"/>
      <c r="R950" s="544"/>
      <c r="S950" s="544"/>
      <c r="T950" s="544"/>
      <c r="U950" s="544"/>
      <c r="V950" s="544"/>
      <c r="W950" s="544"/>
      <c r="X950" s="544"/>
      <c r="Y950" s="544"/>
      <c r="Z950" s="544"/>
    </row>
    <row r="951" spans="1:26" ht="13.5" customHeight="1">
      <c r="A951" s="544"/>
      <c r="B951" s="544"/>
      <c r="C951" s="544"/>
      <c r="D951" s="544"/>
      <c r="E951" s="552"/>
      <c r="F951" s="544"/>
      <c r="G951" s="544"/>
      <c r="H951" s="544"/>
      <c r="I951" s="544"/>
      <c r="J951" s="544"/>
      <c r="K951" s="544"/>
      <c r="L951" s="544"/>
      <c r="M951" s="544"/>
      <c r="N951" s="544"/>
      <c r="O951" s="544"/>
      <c r="P951" s="544"/>
      <c r="Q951" s="544"/>
      <c r="R951" s="544"/>
      <c r="S951" s="544"/>
      <c r="T951" s="544"/>
      <c r="U951" s="544"/>
      <c r="V951" s="544"/>
      <c r="W951" s="544"/>
      <c r="X951" s="544"/>
      <c r="Y951" s="544"/>
      <c r="Z951" s="544"/>
    </row>
    <row r="952" spans="1:26" ht="13.5" customHeight="1">
      <c r="A952" s="544"/>
      <c r="B952" s="544"/>
      <c r="C952" s="544"/>
      <c r="D952" s="544"/>
      <c r="E952" s="552"/>
      <c r="F952" s="544"/>
      <c r="G952" s="544"/>
      <c r="H952" s="544"/>
      <c r="I952" s="544"/>
      <c r="J952" s="544"/>
      <c r="K952" s="544"/>
      <c r="L952" s="544"/>
      <c r="M952" s="544"/>
      <c r="N952" s="544"/>
      <c r="O952" s="544"/>
      <c r="P952" s="544"/>
      <c r="Q952" s="544"/>
      <c r="R952" s="544"/>
      <c r="S952" s="544"/>
      <c r="T952" s="544"/>
      <c r="U952" s="544"/>
      <c r="V952" s="544"/>
      <c r="W952" s="544"/>
      <c r="X952" s="544"/>
      <c r="Y952" s="544"/>
      <c r="Z952" s="544"/>
    </row>
    <row r="953" spans="1:26" ht="13.5" customHeight="1">
      <c r="A953" s="544"/>
      <c r="B953" s="544"/>
      <c r="C953" s="544"/>
      <c r="D953" s="544"/>
      <c r="E953" s="552"/>
      <c r="F953" s="544"/>
      <c r="G953" s="544"/>
      <c r="H953" s="544"/>
      <c r="I953" s="544"/>
      <c r="J953" s="544"/>
      <c r="K953" s="544"/>
      <c r="L953" s="544"/>
      <c r="M953" s="544"/>
      <c r="N953" s="544"/>
      <c r="O953" s="544"/>
      <c r="P953" s="544"/>
      <c r="Q953" s="544"/>
      <c r="R953" s="544"/>
      <c r="S953" s="544"/>
      <c r="T953" s="544"/>
      <c r="U953" s="544"/>
      <c r="V953" s="544"/>
      <c r="W953" s="544"/>
      <c r="X953" s="544"/>
      <c r="Y953" s="544"/>
      <c r="Z953" s="544"/>
    </row>
    <row r="954" spans="1:26" ht="13.5" customHeight="1">
      <c r="A954" s="544"/>
      <c r="B954" s="544"/>
      <c r="C954" s="544"/>
      <c r="D954" s="544"/>
      <c r="E954" s="552"/>
      <c r="F954" s="544"/>
      <c r="G954" s="544"/>
      <c r="H954" s="544"/>
      <c r="I954" s="544"/>
      <c r="J954" s="544"/>
      <c r="K954" s="544"/>
      <c r="L954" s="544"/>
      <c r="M954" s="544"/>
      <c r="N954" s="544"/>
      <c r="O954" s="544"/>
      <c r="P954" s="544"/>
      <c r="Q954" s="544"/>
      <c r="R954" s="544"/>
      <c r="S954" s="544"/>
      <c r="T954" s="544"/>
      <c r="U954" s="544"/>
      <c r="V954" s="544"/>
      <c r="W954" s="544"/>
      <c r="X954" s="544"/>
      <c r="Y954" s="544"/>
      <c r="Z954" s="544"/>
    </row>
    <row r="955" spans="1:26" ht="13.5" customHeight="1">
      <c r="A955" s="544"/>
      <c r="B955" s="544"/>
      <c r="C955" s="544"/>
      <c r="D955" s="544"/>
      <c r="E955" s="552"/>
      <c r="F955" s="544"/>
      <c r="G955" s="544"/>
      <c r="H955" s="544"/>
      <c r="I955" s="544"/>
      <c r="J955" s="544"/>
      <c r="K955" s="544"/>
      <c r="L955" s="544"/>
      <c r="M955" s="544"/>
      <c r="N955" s="544"/>
      <c r="O955" s="544"/>
      <c r="P955" s="544"/>
      <c r="Q955" s="544"/>
      <c r="R955" s="544"/>
      <c r="S955" s="544"/>
      <c r="T955" s="544"/>
      <c r="U955" s="544"/>
      <c r="V955" s="544"/>
      <c r="W955" s="544"/>
      <c r="X955" s="544"/>
      <c r="Y955" s="544"/>
      <c r="Z955" s="544"/>
    </row>
    <row r="956" spans="1:26" ht="13.5" customHeight="1">
      <c r="A956" s="544"/>
      <c r="B956" s="544"/>
      <c r="C956" s="544"/>
      <c r="D956" s="544"/>
      <c r="E956" s="552"/>
      <c r="F956" s="544"/>
      <c r="G956" s="544"/>
      <c r="H956" s="544"/>
      <c r="I956" s="544"/>
      <c r="J956" s="544"/>
      <c r="K956" s="544"/>
      <c r="L956" s="544"/>
      <c r="M956" s="544"/>
      <c r="N956" s="544"/>
      <c r="O956" s="544"/>
      <c r="P956" s="544"/>
      <c r="Q956" s="544"/>
      <c r="R956" s="544"/>
      <c r="S956" s="544"/>
      <c r="T956" s="544"/>
      <c r="U956" s="544"/>
      <c r="V956" s="544"/>
      <c r="W956" s="544"/>
      <c r="X956" s="544"/>
      <c r="Y956" s="544"/>
      <c r="Z956" s="544"/>
    </row>
    <row r="957" spans="1:26" ht="13.5" customHeight="1">
      <c r="A957" s="544"/>
      <c r="B957" s="544"/>
      <c r="C957" s="544"/>
      <c r="D957" s="544"/>
      <c r="E957" s="552"/>
      <c r="F957" s="544"/>
      <c r="G957" s="544"/>
      <c r="H957" s="544"/>
      <c r="I957" s="544"/>
      <c r="J957" s="544"/>
      <c r="K957" s="544"/>
      <c r="L957" s="544"/>
      <c r="M957" s="544"/>
      <c r="N957" s="544"/>
      <c r="O957" s="544"/>
      <c r="P957" s="544"/>
      <c r="Q957" s="544"/>
      <c r="R957" s="544"/>
      <c r="S957" s="544"/>
      <c r="T957" s="544"/>
      <c r="U957" s="544"/>
      <c r="V957" s="544"/>
      <c r="W957" s="544"/>
      <c r="X957" s="544"/>
      <c r="Y957" s="544"/>
      <c r="Z957" s="544"/>
    </row>
    <row r="958" spans="1:26" ht="13.5" customHeight="1">
      <c r="A958" s="544"/>
      <c r="B958" s="544"/>
      <c r="C958" s="544"/>
      <c r="D958" s="544"/>
      <c r="E958" s="552"/>
      <c r="F958" s="544"/>
      <c r="G958" s="544"/>
      <c r="H958" s="544"/>
      <c r="I958" s="544"/>
      <c r="J958" s="544"/>
      <c r="K958" s="544"/>
      <c r="L958" s="544"/>
      <c r="M958" s="544"/>
      <c r="N958" s="544"/>
      <c r="O958" s="544"/>
      <c r="P958" s="544"/>
      <c r="Q958" s="544"/>
      <c r="R958" s="544"/>
      <c r="S958" s="544"/>
      <c r="T958" s="544"/>
      <c r="U958" s="544"/>
      <c r="V958" s="544"/>
      <c r="W958" s="544"/>
      <c r="X958" s="544"/>
      <c r="Y958" s="544"/>
      <c r="Z958" s="544"/>
    </row>
    <row r="959" spans="1:26" ht="13.5" customHeight="1">
      <c r="A959" s="544"/>
      <c r="B959" s="544"/>
      <c r="C959" s="544"/>
      <c r="D959" s="544"/>
      <c r="E959" s="552"/>
      <c r="F959" s="544"/>
      <c r="G959" s="544"/>
      <c r="H959" s="544"/>
      <c r="I959" s="544"/>
      <c r="J959" s="544"/>
      <c r="K959" s="544"/>
      <c r="L959" s="544"/>
      <c r="M959" s="544"/>
      <c r="N959" s="544"/>
      <c r="O959" s="544"/>
      <c r="P959" s="544"/>
      <c r="Q959" s="544"/>
      <c r="R959" s="544"/>
      <c r="S959" s="544"/>
      <c r="T959" s="544"/>
      <c r="U959" s="544"/>
      <c r="V959" s="544"/>
      <c r="W959" s="544"/>
      <c r="X959" s="544"/>
      <c r="Y959" s="544"/>
      <c r="Z959" s="544"/>
    </row>
    <row r="960" spans="1:26" ht="13.5" customHeight="1">
      <c r="A960" s="544"/>
      <c r="B960" s="544"/>
      <c r="C960" s="544"/>
      <c r="D960" s="544"/>
      <c r="E960" s="552"/>
      <c r="F960" s="544"/>
      <c r="G960" s="544"/>
      <c r="H960" s="544"/>
      <c r="I960" s="544"/>
      <c r="J960" s="544"/>
      <c r="K960" s="544"/>
      <c r="L960" s="544"/>
      <c r="M960" s="544"/>
      <c r="N960" s="544"/>
      <c r="O960" s="544"/>
      <c r="P960" s="544"/>
      <c r="Q960" s="544"/>
      <c r="R960" s="544"/>
      <c r="S960" s="544"/>
      <c r="T960" s="544"/>
      <c r="U960" s="544"/>
      <c r="V960" s="544"/>
      <c r="W960" s="544"/>
      <c r="X960" s="544"/>
      <c r="Y960" s="544"/>
      <c r="Z960" s="544"/>
    </row>
    <row r="961" spans="1:26" ht="13.5" customHeight="1">
      <c r="A961" s="544"/>
      <c r="B961" s="544"/>
      <c r="C961" s="544"/>
      <c r="D961" s="544"/>
      <c r="E961" s="552"/>
      <c r="F961" s="544"/>
      <c r="G961" s="544"/>
      <c r="H961" s="544"/>
      <c r="I961" s="544"/>
      <c r="J961" s="544"/>
      <c r="K961" s="544"/>
      <c r="L961" s="544"/>
      <c r="M961" s="544"/>
      <c r="N961" s="544"/>
      <c r="O961" s="544"/>
      <c r="P961" s="544"/>
      <c r="Q961" s="544"/>
      <c r="R961" s="544"/>
      <c r="S961" s="544"/>
      <c r="T961" s="544"/>
      <c r="U961" s="544"/>
      <c r="V961" s="544"/>
      <c r="W961" s="544"/>
      <c r="X961" s="544"/>
      <c r="Y961" s="544"/>
      <c r="Z961" s="544"/>
    </row>
    <row r="962" spans="1:26" ht="13.5" customHeight="1">
      <c r="A962" s="544"/>
      <c r="B962" s="544"/>
      <c r="C962" s="544"/>
      <c r="D962" s="544"/>
      <c r="E962" s="552"/>
      <c r="F962" s="544"/>
      <c r="G962" s="544"/>
      <c r="H962" s="544"/>
      <c r="I962" s="544"/>
      <c r="J962" s="544"/>
      <c r="K962" s="544"/>
      <c r="L962" s="544"/>
      <c r="M962" s="544"/>
      <c r="N962" s="544"/>
      <c r="O962" s="544"/>
      <c r="P962" s="544"/>
      <c r="Q962" s="544"/>
      <c r="R962" s="544"/>
      <c r="S962" s="544"/>
      <c r="T962" s="544"/>
      <c r="U962" s="544"/>
      <c r="V962" s="544"/>
      <c r="W962" s="544"/>
      <c r="X962" s="544"/>
      <c r="Y962" s="544"/>
      <c r="Z962" s="544"/>
    </row>
    <row r="963" spans="1:26" ht="13.5" customHeight="1">
      <c r="A963" s="544"/>
      <c r="B963" s="544"/>
      <c r="C963" s="544"/>
      <c r="D963" s="544"/>
      <c r="E963" s="552"/>
      <c r="F963" s="544"/>
      <c r="G963" s="544"/>
      <c r="H963" s="544"/>
      <c r="I963" s="544"/>
      <c r="J963" s="544"/>
      <c r="K963" s="544"/>
      <c r="L963" s="544"/>
      <c r="M963" s="544"/>
      <c r="N963" s="544"/>
      <c r="O963" s="544"/>
      <c r="P963" s="544"/>
      <c r="Q963" s="544"/>
      <c r="R963" s="544"/>
      <c r="S963" s="544"/>
      <c r="T963" s="544"/>
      <c r="U963" s="544"/>
      <c r="V963" s="544"/>
      <c r="W963" s="544"/>
      <c r="X963" s="544"/>
      <c r="Y963" s="544"/>
      <c r="Z963" s="544"/>
    </row>
    <row r="964" spans="1:26" ht="13.5" customHeight="1">
      <c r="A964" s="544"/>
      <c r="B964" s="544"/>
      <c r="C964" s="544"/>
      <c r="D964" s="544"/>
      <c r="E964" s="552"/>
      <c r="F964" s="544"/>
      <c r="G964" s="544"/>
      <c r="H964" s="544"/>
      <c r="I964" s="544"/>
      <c r="J964" s="544"/>
      <c r="K964" s="544"/>
      <c r="L964" s="544"/>
      <c r="M964" s="544"/>
      <c r="N964" s="544"/>
      <c r="O964" s="544"/>
      <c r="P964" s="544"/>
      <c r="Q964" s="544"/>
      <c r="R964" s="544"/>
      <c r="S964" s="544"/>
      <c r="T964" s="544"/>
      <c r="U964" s="544"/>
      <c r="V964" s="544"/>
      <c r="W964" s="544"/>
      <c r="X964" s="544"/>
      <c r="Y964" s="544"/>
      <c r="Z964" s="544"/>
    </row>
    <row r="965" spans="1:26" ht="13.5" customHeight="1">
      <c r="A965" s="544"/>
      <c r="B965" s="544"/>
      <c r="C965" s="544"/>
      <c r="D965" s="544"/>
      <c r="E965" s="552"/>
      <c r="F965" s="544"/>
      <c r="G965" s="544"/>
      <c r="H965" s="544"/>
      <c r="I965" s="544"/>
      <c r="J965" s="544"/>
      <c r="K965" s="544"/>
      <c r="L965" s="544"/>
      <c r="M965" s="544"/>
      <c r="N965" s="544"/>
      <c r="O965" s="544"/>
      <c r="P965" s="544"/>
      <c r="Q965" s="544"/>
      <c r="R965" s="544"/>
      <c r="S965" s="544"/>
      <c r="T965" s="544"/>
      <c r="U965" s="544"/>
      <c r="V965" s="544"/>
      <c r="W965" s="544"/>
      <c r="X965" s="544"/>
      <c r="Y965" s="544"/>
      <c r="Z965" s="544"/>
    </row>
    <row r="966" spans="1:26" ht="13.5" customHeight="1">
      <c r="A966" s="544"/>
      <c r="B966" s="544"/>
      <c r="C966" s="544"/>
      <c r="D966" s="544"/>
      <c r="E966" s="552"/>
      <c r="F966" s="544"/>
      <c r="G966" s="544"/>
      <c r="H966" s="544"/>
      <c r="I966" s="544"/>
      <c r="J966" s="544"/>
      <c r="K966" s="544"/>
      <c r="L966" s="544"/>
      <c r="M966" s="544"/>
      <c r="N966" s="544"/>
      <c r="O966" s="544"/>
      <c r="P966" s="544"/>
      <c r="Q966" s="544"/>
      <c r="R966" s="544"/>
      <c r="S966" s="544"/>
      <c r="T966" s="544"/>
      <c r="U966" s="544"/>
      <c r="V966" s="544"/>
      <c r="W966" s="544"/>
      <c r="X966" s="544"/>
      <c r="Y966" s="544"/>
      <c r="Z966" s="544"/>
    </row>
    <row r="967" spans="1:26" ht="13.5" customHeight="1">
      <c r="A967" s="544"/>
      <c r="B967" s="544"/>
      <c r="C967" s="544"/>
      <c r="D967" s="544"/>
      <c r="E967" s="552"/>
      <c r="F967" s="544"/>
      <c r="G967" s="544"/>
      <c r="H967" s="544"/>
      <c r="I967" s="544"/>
      <c r="J967" s="544"/>
      <c r="K967" s="544"/>
      <c r="L967" s="544"/>
      <c r="M967" s="544"/>
      <c r="N967" s="544"/>
      <c r="O967" s="544"/>
      <c r="P967" s="544"/>
      <c r="Q967" s="544"/>
      <c r="R967" s="544"/>
      <c r="S967" s="544"/>
      <c r="T967" s="544"/>
      <c r="U967" s="544"/>
      <c r="V967" s="544"/>
      <c r="W967" s="544"/>
      <c r="X967" s="544"/>
      <c r="Y967" s="544"/>
      <c r="Z967" s="544"/>
    </row>
    <row r="968" spans="1:26" ht="13.5" customHeight="1">
      <c r="A968" s="544"/>
      <c r="B968" s="544"/>
      <c r="C968" s="544"/>
      <c r="D968" s="544"/>
      <c r="E968" s="552"/>
      <c r="F968" s="544"/>
      <c r="G968" s="544"/>
      <c r="H968" s="544"/>
      <c r="I968" s="544"/>
      <c r="J968" s="544"/>
      <c r="K968" s="544"/>
      <c r="L968" s="544"/>
      <c r="M968" s="544"/>
      <c r="N968" s="544"/>
      <c r="O968" s="544"/>
      <c r="P968" s="544"/>
      <c r="Q968" s="544"/>
      <c r="R968" s="544"/>
      <c r="S968" s="544"/>
      <c r="T968" s="544"/>
      <c r="U968" s="544"/>
      <c r="V968" s="544"/>
      <c r="W968" s="544"/>
      <c r="X968" s="544"/>
      <c r="Y968" s="544"/>
      <c r="Z968" s="544"/>
    </row>
    <row r="969" spans="1:26" ht="13.5" customHeight="1">
      <c r="A969" s="544"/>
      <c r="B969" s="544"/>
      <c r="C969" s="544"/>
      <c r="D969" s="544"/>
      <c r="E969" s="552"/>
      <c r="F969" s="544"/>
      <c r="G969" s="544"/>
      <c r="H969" s="544"/>
      <c r="I969" s="544"/>
      <c r="J969" s="544"/>
      <c r="K969" s="544"/>
      <c r="L969" s="544"/>
      <c r="M969" s="544"/>
      <c r="N969" s="544"/>
      <c r="O969" s="544"/>
      <c r="P969" s="544"/>
      <c r="Q969" s="544"/>
      <c r="R969" s="544"/>
      <c r="S969" s="544"/>
      <c r="T969" s="544"/>
      <c r="U969" s="544"/>
      <c r="V969" s="544"/>
      <c r="W969" s="544"/>
      <c r="X969" s="544"/>
      <c r="Y969" s="544"/>
      <c r="Z969" s="544"/>
    </row>
    <row r="970" spans="1:26" ht="13.5" customHeight="1">
      <c r="A970" s="544"/>
      <c r="B970" s="544"/>
      <c r="C970" s="544"/>
      <c r="D970" s="544"/>
      <c r="E970" s="552"/>
      <c r="F970" s="544"/>
      <c r="G970" s="544"/>
      <c r="H970" s="544"/>
      <c r="I970" s="544"/>
      <c r="J970" s="544"/>
      <c r="K970" s="544"/>
      <c r="L970" s="544"/>
      <c r="M970" s="544"/>
      <c r="N970" s="544"/>
      <c r="O970" s="544"/>
      <c r="P970" s="544"/>
      <c r="Q970" s="544"/>
      <c r="R970" s="544"/>
      <c r="S970" s="544"/>
      <c r="T970" s="544"/>
      <c r="U970" s="544"/>
      <c r="V970" s="544"/>
      <c r="W970" s="544"/>
      <c r="X970" s="544"/>
      <c r="Y970" s="544"/>
      <c r="Z970" s="544"/>
    </row>
    <row r="971" spans="1:26" ht="13.5" customHeight="1">
      <c r="A971" s="544"/>
      <c r="B971" s="544"/>
      <c r="C971" s="544"/>
      <c r="D971" s="544"/>
      <c r="E971" s="552"/>
      <c r="F971" s="544"/>
      <c r="G971" s="544"/>
      <c r="H971" s="544"/>
      <c r="I971" s="544"/>
      <c r="J971" s="544"/>
      <c r="K971" s="544"/>
      <c r="L971" s="544"/>
      <c r="M971" s="544"/>
      <c r="N971" s="544"/>
      <c r="O971" s="544"/>
      <c r="P971" s="544"/>
      <c r="Q971" s="544"/>
      <c r="R971" s="544"/>
      <c r="S971" s="544"/>
      <c r="T971" s="544"/>
      <c r="U971" s="544"/>
      <c r="V971" s="544"/>
      <c r="W971" s="544"/>
      <c r="X971" s="544"/>
      <c r="Y971" s="544"/>
      <c r="Z971" s="544"/>
    </row>
    <row r="972" spans="1:26" ht="13.5" customHeight="1">
      <c r="A972" s="544"/>
      <c r="B972" s="544"/>
      <c r="C972" s="544"/>
      <c r="D972" s="544"/>
      <c r="E972" s="552"/>
      <c r="F972" s="544"/>
      <c r="G972" s="544"/>
      <c r="H972" s="544"/>
      <c r="I972" s="544"/>
      <c r="J972" s="544"/>
      <c r="K972" s="544"/>
      <c r="L972" s="544"/>
      <c r="M972" s="544"/>
      <c r="N972" s="544"/>
      <c r="O972" s="544"/>
      <c r="P972" s="544"/>
      <c r="Q972" s="544"/>
      <c r="R972" s="544"/>
      <c r="S972" s="544"/>
      <c r="T972" s="544"/>
      <c r="U972" s="544"/>
      <c r="V972" s="544"/>
      <c r="W972" s="544"/>
      <c r="X972" s="544"/>
      <c r="Y972" s="544"/>
      <c r="Z972" s="544"/>
    </row>
    <row r="973" spans="1:26" ht="13.5" customHeight="1">
      <c r="A973" s="544"/>
      <c r="B973" s="544"/>
      <c r="C973" s="544"/>
      <c r="D973" s="544"/>
      <c r="E973" s="552"/>
      <c r="F973" s="544"/>
      <c r="G973" s="544"/>
      <c r="H973" s="544"/>
      <c r="I973" s="544"/>
      <c r="J973" s="544"/>
      <c r="K973" s="544"/>
      <c r="L973" s="544"/>
      <c r="M973" s="544"/>
      <c r="N973" s="544"/>
      <c r="O973" s="544"/>
      <c r="P973" s="544"/>
      <c r="Q973" s="544"/>
      <c r="R973" s="544"/>
      <c r="S973" s="544"/>
      <c r="T973" s="544"/>
      <c r="U973" s="544"/>
      <c r="V973" s="544"/>
      <c r="W973" s="544"/>
      <c r="X973" s="544"/>
      <c r="Y973" s="544"/>
      <c r="Z973" s="544"/>
    </row>
    <row r="974" spans="1:26" ht="13.5" customHeight="1">
      <c r="A974" s="544"/>
      <c r="B974" s="544"/>
      <c r="C974" s="544"/>
      <c r="D974" s="544"/>
      <c r="E974" s="552"/>
      <c r="F974" s="544"/>
      <c r="G974" s="544"/>
      <c r="H974" s="544"/>
      <c r="I974" s="544"/>
      <c r="J974" s="544"/>
      <c r="K974" s="544"/>
      <c r="L974" s="544"/>
      <c r="M974" s="544"/>
      <c r="N974" s="544"/>
      <c r="O974" s="544"/>
      <c r="P974" s="544"/>
      <c r="Q974" s="544"/>
      <c r="R974" s="544"/>
      <c r="S974" s="544"/>
      <c r="T974" s="544"/>
      <c r="U974" s="544"/>
      <c r="V974" s="544"/>
      <c r="W974" s="544"/>
      <c r="X974" s="544"/>
      <c r="Y974" s="544"/>
      <c r="Z974" s="544"/>
    </row>
    <row r="975" spans="1:26" ht="13.5" customHeight="1">
      <c r="A975" s="544"/>
      <c r="B975" s="544"/>
      <c r="C975" s="544"/>
      <c r="D975" s="544"/>
      <c r="E975" s="552"/>
      <c r="F975" s="544"/>
      <c r="G975" s="544"/>
      <c r="H975" s="544"/>
      <c r="I975" s="544"/>
      <c r="J975" s="544"/>
      <c r="K975" s="544"/>
      <c r="L975" s="544"/>
      <c r="M975" s="544"/>
      <c r="N975" s="544"/>
      <c r="O975" s="544"/>
      <c r="P975" s="544"/>
      <c r="Q975" s="544"/>
      <c r="R975" s="544"/>
      <c r="S975" s="544"/>
      <c r="T975" s="544"/>
      <c r="U975" s="544"/>
      <c r="V975" s="544"/>
      <c r="W975" s="544"/>
      <c r="X975" s="544"/>
      <c r="Y975" s="544"/>
      <c r="Z975" s="544"/>
    </row>
    <row r="976" spans="1:26" ht="13.5" customHeight="1">
      <c r="A976" s="544"/>
      <c r="B976" s="544"/>
      <c r="C976" s="544"/>
      <c r="D976" s="544"/>
      <c r="E976" s="552"/>
      <c r="F976" s="544"/>
      <c r="G976" s="544"/>
      <c r="H976" s="544"/>
      <c r="I976" s="544"/>
      <c r="J976" s="544"/>
      <c r="K976" s="544"/>
      <c r="L976" s="544"/>
      <c r="M976" s="544"/>
      <c r="N976" s="544"/>
      <c r="O976" s="544"/>
      <c r="P976" s="544"/>
      <c r="Q976" s="544"/>
      <c r="R976" s="544"/>
      <c r="S976" s="544"/>
      <c r="T976" s="544"/>
      <c r="U976" s="544"/>
      <c r="V976" s="544"/>
      <c r="W976" s="544"/>
      <c r="X976" s="544"/>
      <c r="Y976" s="544"/>
      <c r="Z976" s="544"/>
    </row>
    <row r="977" spans="1:26" ht="13.5" customHeight="1">
      <c r="A977" s="544"/>
      <c r="B977" s="544"/>
      <c r="C977" s="544"/>
      <c r="D977" s="544"/>
      <c r="E977" s="552"/>
      <c r="F977" s="544"/>
      <c r="G977" s="544"/>
      <c r="H977" s="544"/>
      <c r="I977" s="544"/>
      <c r="J977" s="544"/>
      <c r="K977" s="544"/>
      <c r="L977" s="544"/>
      <c r="M977" s="544"/>
      <c r="N977" s="544"/>
      <c r="O977" s="544"/>
      <c r="P977" s="544"/>
      <c r="Q977" s="544"/>
      <c r="R977" s="544"/>
      <c r="S977" s="544"/>
      <c r="T977" s="544"/>
      <c r="U977" s="544"/>
      <c r="V977" s="544"/>
      <c r="W977" s="544"/>
      <c r="X977" s="544"/>
      <c r="Y977" s="544"/>
      <c r="Z977" s="544"/>
    </row>
    <row r="978" spans="1:26" ht="13.5" customHeight="1">
      <c r="A978" s="544"/>
      <c r="B978" s="544"/>
      <c r="C978" s="544"/>
      <c r="D978" s="544"/>
      <c r="E978" s="552"/>
      <c r="F978" s="544"/>
      <c r="G978" s="544"/>
      <c r="H978" s="544"/>
      <c r="I978" s="544"/>
      <c r="J978" s="544"/>
      <c r="K978" s="544"/>
      <c r="L978" s="544"/>
      <c r="M978" s="544"/>
      <c r="N978" s="544"/>
      <c r="O978" s="544"/>
      <c r="P978" s="544"/>
      <c r="Q978" s="544"/>
      <c r="R978" s="544"/>
      <c r="S978" s="544"/>
      <c r="T978" s="544"/>
      <c r="U978" s="544"/>
      <c r="V978" s="544"/>
      <c r="W978" s="544"/>
      <c r="X978" s="544"/>
      <c r="Y978" s="544"/>
      <c r="Z978" s="544"/>
    </row>
    <row r="979" spans="1:26" ht="13.5" customHeight="1">
      <c r="A979" s="544"/>
      <c r="B979" s="544"/>
      <c r="C979" s="544"/>
      <c r="D979" s="544"/>
      <c r="E979" s="552"/>
      <c r="F979" s="544"/>
      <c r="G979" s="544"/>
      <c r="H979" s="544"/>
      <c r="I979" s="544"/>
      <c r="J979" s="544"/>
      <c r="K979" s="544"/>
      <c r="L979" s="544"/>
      <c r="M979" s="544"/>
      <c r="N979" s="544"/>
      <c r="O979" s="544"/>
      <c r="P979" s="544"/>
      <c r="Q979" s="544"/>
      <c r="R979" s="544"/>
      <c r="S979" s="544"/>
      <c r="T979" s="544"/>
      <c r="U979" s="544"/>
      <c r="V979" s="544"/>
      <c r="W979" s="544"/>
      <c r="X979" s="544"/>
      <c r="Y979" s="544"/>
      <c r="Z979" s="544"/>
    </row>
    <row r="980" spans="1:26" ht="13.5" customHeight="1">
      <c r="A980" s="544"/>
      <c r="B980" s="544"/>
      <c r="C980" s="544"/>
      <c r="D980" s="544"/>
      <c r="E980" s="552"/>
      <c r="F980" s="544"/>
      <c r="G980" s="544"/>
      <c r="H980" s="544"/>
      <c r="I980" s="544"/>
      <c r="J980" s="544"/>
      <c r="K980" s="544"/>
      <c r="L980" s="544"/>
      <c r="M980" s="544"/>
      <c r="N980" s="544"/>
      <c r="O980" s="544"/>
      <c r="P980" s="544"/>
      <c r="Q980" s="544"/>
      <c r="R980" s="544"/>
      <c r="S980" s="544"/>
      <c r="T980" s="544"/>
      <c r="U980" s="544"/>
      <c r="V980" s="544"/>
      <c r="W980" s="544"/>
      <c r="X980" s="544"/>
      <c r="Y980" s="544"/>
      <c r="Z980" s="544"/>
    </row>
    <row r="981" spans="1:26" ht="13.5" customHeight="1">
      <c r="A981" s="544"/>
      <c r="B981" s="544"/>
      <c r="C981" s="544"/>
      <c r="D981" s="544"/>
      <c r="E981" s="552"/>
      <c r="F981" s="544"/>
      <c r="G981" s="544"/>
      <c r="H981" s="544"/>
      <c r="I981" s="544"/>
      <c r="J981" s="544"/>
      <c r="K981" s="544"/>
      <c r="L981" s="544"/>
      <c r="M981" s="544"/>
      <c r="N981" s="544"/>
      <c r="O981" s="544"/>
      <c r="P981" s="544"/>
      <c r="Q981" s="544"/>
      <c r="R981" s="544"/>
      <c r="S981" s="544"/>
      <c r="T981" s="544"/>
      <c r="U981" s="544"/>
      <c r="V981" s="544"/>
      <c r="W981" s="544"/>
      <c r="X981" s="544"/>
      <c r="Y981" s="544"/>
      <c r="Z981" s="544"/>
    </row>
    <row r="982" spans="1:26" ht="13.5" customHeight="1">
      <c r="A982" s="544"/>
      <c r="B982" s="544"/>
      <c r="C982" s="544"/>
      <c r="D982" s="544"/>
      <c r="E982" s="552"/>
      <c r="F982" s="544"/>
      <c r="G982" s="544"/>
      <c r="H982" s="544"/>
      <c r="I982" s="544"/>
      <c r="J982" s="544"/>
      <c r="K982" s="544"/>
      <c r="L982" s="544"/>
      <c r="M982" s="544"/>
      <c r="N982" s="544"/>
      <c r="O982" s="544"/>
      <c r="P982" s="544"/>
      <c r="Q982" s="544"/>
      <c r="R982" s="544"/>
      <c r="S982" s="544"/>
      <c r="T982" s="544"/>
      <c r="U982" s="544"/>
      <c r="V982" s="544"/>
      <c r="W982" s="544"/>
      <c r="X982" s="544"/>
      <c r="Y982" s="544"/>
      <c r="Z982" s="544"/>
    </row>
    <row r="983" spans="1:26" ht="13.5" customHeight="1">
      <c r="A983" s="544"/>
      <c r="B983" s="544"/>
      <c r="C983" s="544"/>
      <c r="D983" s="544"/>
      <c r="E983" s="552"/>
      <c r="F983" s="544"/>
      <c r="G983" s="544"/>
      <c r="H983" s="544"/>
      <c r="I983" s="544"/>
      <c r="J983" s="544"/>
      <c r="K983" s="544"/>
      <c r="L983" s="544"/>
      <c r="M983" s="544"/>
      <c r="N983" s="544"/>
      <c r="O983" s="544"/>
      <c r="P983" s="544"/>
      <c r="Q983" s="544"/>
      <c r="R983" s="544"/>
      <c r="S983" s="544"/>
      <c r="T983" s="544"/>
      <c r="U983" s="544"/>
      <c r="V983" s="544"/>
      <c r="W983" s="544"/>
      <c r="X983" s="544"/>
      <c r="Y983" s="544"/>
      <c r="Z983" s="544"/>
    </row>
    <row r="984" spans="1:26" ht="13.5" customHeight="1">
      <c r="A984" s="544"/>
      <c r="B984" s="544"/>
      <c r="C984" s="544"/>
      <c r="D984" s="544"/>
      <c r="E984" s="552"/>
      <c r="F984" s="544"/>
      <c r="G984" s="544"/>
      <c r="H984" s="544"/>
      <c r="I984" s="544"/>
      <c r="J984" s="544"/>
      <c r="K984" s="544"/>
      <c r="L984" s="544"/>
      <c r="M984" s="544"/>
      <c r="N984" s="544"/>
      <c r="O984" s="544"/>
      <c r="P984" s="544"/>
      <c r="Q984" s="544"/>
      <c r="R984" s="544"/>
      <c r="S984" s="544"/>
      <c r="T984" s="544"/>
      <c r="U984" s="544"/>
      <c r="V984" s="544"/>
      <c r="W984" s="544"/>
      <c r="X984" s="544"/>
      <c r="Y984" s="544"/>
      <c r="Z984" s="544"/>
    </row>
    <row r="985" spans="1:26" ht="13.5" customHeight="1">
      <c r="A985" s="544"/>
      <c r="B985" s="544"/>
      <c r="C985" s="544"/>
      <c r="D985" s="544"/>
      <c r="E985" s="552"/>
      <c r="F985" s="544"/>
      <c r="G985" s="544"/>
      <c r="H985" s="544"/>
      <c r="I985" s="544"/>
      <c r="J985" s="544"/>
      <c r="K985" s="544"/>
      <c r="L985" s="544"/>
      <c r="M985" s="544"/>
      <c r="N985" s="544"/>
      <c r="O985" s="544"/>
      <c r="P985" s="544"/>
      <c r="Q985" s="544"/>
      <c r="R985" s="544"/>
      <c r="S985" s="544"/>
      <c r="T985" s="544"/>
      <c r="U985" s="544"/>
      <c r="V985" s="544"/>
      <c r="W985" s="544"/>
      <c r="X985" s="544"/>
      <c r="Y985" s="544"/>
      <c r="Z985" s="544"/>
    </row>
    <row r="986" spans="1:26" ht="13.5" customHeight="1">
      <c r="A986" s="544"/>
      <c r="B986" s="544"/>
      <c r="C986" s="544"/>
      <c r="D986" s="544"/>
      <c r="E986" s="552"/>
      <c r="F986" s="544"/>
      <c r="G986" s="544"/>
      <c r="H986" s="544"/>
      <c r="I986" s="544"/>
      <c r="J986" s="544"/>
      <c r="K986" s="544"/>
      <c r="L986" s="544"/>
      <c r="M986" s="544"/>
      <c r="N986" s="544"/>
      <c r="O986" s="544"/>
      <c r="P986" s="544"/>
      <c r="Q986" s="544"/>
      <c r="R986" s="544"/>
      <c r="S986" s="544"/>
      <c r="T986" s="544"/>
      <c r="U986" s="544"/>
      <c r="V986" s="544"/>
      <c r="W986" s="544"/>
      <c r="X986" s="544"/>
      <c r="Y986" s="544"/>
      <c r="Z986" s="544"/>
    </row>
    <row r="987" spans="1:26" ht="13.5" customHeight="1">
      <c r="A987" s="544"/>
      <c r="B987" s="544"/>
      <c r="C987" s="544"/>
      <c r="D987" s="544"/>
      <c r="E987" s="552"/>
      <c r="F987" s="544"/>
      <c r="G987" s="544"/>
      <c r="H987" s="544"/>
      <c r="I987" s="544"/>
      <c r="J987" s="544"/>
      <c r="K987" s="544"/>
      <c r="L987" s="544"/>
      <c r="M987" s="544"/>
      <c r="N987" s="544"/>
      <c r="O987" s="544"/>
      <c r="P987" s="544"/>
      <c r="Q987" s="544"/>
      <c r="R987" s="544"/>
      <c r="S987" s="544"/>
      <c r="T987" s="544"/>
      <c r="U987" s="544"/>
      <c r="V987" s="544"/>
      <c r="W987" s="544"/>
      <c r="X987" s="544"/>
      <c r="Y987" s="544"/>
      <c r="Z987" s="544"/>
    </row>
    <row r="988" spans="1:26" ht="13.5" customHeight="1">
      <c r="A988" s="544"/>
      <c r="B988" s="544"/>
      <c r="C988" s="544"/>
      <c r="D988" s="544"/>
      <c r="E988" s="552"/>
      <c r="F988" s="544"/>
      <c r="G988" s="544"/>
      <c r="H988" s="544"/>
      <c r="I988" s="544"/>
      <c r="J988" s="544"/>
      <c r="K988" s="544"/>
      <c r="L988" s="544"/>
      <c r="M988" s="544"/>
      <c r="N988" s="544"/>
      <c r="O988" s="544"/>
      <c r="P988" s="544"/>
      <c r="Q988" s="544"/>
      <c r="R988" s="544"/>
      <c r="S988" s="544"/>
      <c r="T988" s="544"/>
      <c r="U988" s="544"/>
      <c r="V988" s="544"/>
      <c r="W988" s="544"/>
      <c r="X988" s="544"/>
      <c r="Y988" s="544"/>
      <c r="Z988" s="544"/>
    </row>
    <row r="989" spans="1:26" ht="13.5" customHeight="1">
      <c r="A989" s="544"/>
      <c r="B989" s="544"/>
      <c r="C989" s="544"/>
      <c r="D989" s="544"/>
      <c r="E989" s="552"/>
      <c r="F989" s="544"/>
      <c r="G989" s="544"/>
      <c r="H989" s="544"/>
      <c r="I989" s="544"/>
      <c r="J989" s="544"/>
      <c r="K989" s="544"/>
      <c r="L989" s="544"/>
      <c r="M989" s="544"/>
      <c r="N989" s="544"/>
      <c r="O989" s="544"/>
      <c r="P989" s="544"/>
      <c r="Q989" s="544"/>
      <c r="R989" s="544"/>
      <c r="S989" s="544"/>
      <c r="T989" s="544"/>
      <c r="U989" s="544"/>
      <c r="V989" s="544"/>
      <c r="W989" s="544"/>
      <c r="X989" s="544"/>
      <c r="Y989" s="544"/>
      <c r="Z989" s="544"/>
    </row>
    <row r="990" spans="1:26" ht="13.5" customHeight="1">
      <c r="A990" s="544"/>
      <c r="B990" s="544"/>
      <c r="C990" s="544"/>
      <c r="D990" s="544"/>
      <c r="E990" s="552"/>
      <c r="F990" s="544"/>
      <c r="G990" s="544"/>
      <c r="H990" s="544"/>
      <c r="I990" s="544"/>
      <c r="J990" s="544"/>
      <c r="K990" s="544"/>
      <c r="L990" s="544"/>
      <c r="M990" s="544"/>
      <c r="N990" s="544"/>
      <c r="O990" s="544"/>
      <c r="P990" s="544"/>
      <c r="Q990" s="544"/>
      <c r="R990" s="544"/>
      <c r="S990" s="544"/>
      <c r="T990" s="544"/>
      <c r="U990" s="544"/>
      <c r="V990" s="544"/>
      <c r="W990" s="544"/>
      <c r="X990" s="544"/>
      <c r="Y990" s="544"/>
      <c r="Z990" s="544"/>
    </row>
    <row r="991" spans="1:26" ht="13.5" customHeight="1">
      <c r="A991" s="544"/>
      <c r="B991" s="544"/>
      <c r="C991" s="544"/>
      <c r="D991" s="544"/>
      <c r="E991" s="552"/>
      <c r="F991" s="544"/>
      <c r="G991" s="544"/>
      <c r="H991" s="544"/>
      <c r="I991" s="544"/>
      <c r="J991" s="544"/>
      <c r="K991" s="544"/>
      <c r="L991" s="544"/>
      <c r="M991" s="544"/>
      <c r="N991" s="544"/>
      <c r="O991" s="544"/>
      <c r="P991" s="544"/>
      <c r="Q991" s="544"/>
      <c r="R991" s="544"/>
      <c r="S991" s="544"/>
      <c r="T991" s="544"/>
      <c r="U991" s="544"/>
      <c r="V991" s="544"/>
      <c r="W991" s="544"/>
      <c r="X991" s="544"/>
      <c r="Y991" s="544"/>
      <c r="Z991" s="544"/>
    </row>
    <row r="992" spans="1:26" ht="13.5" customHeight="1">
      <c r="A992" s="544"/>
      <c r="B992" s="544"/>
      <c r="C992" s="544"/>
      <c r="D992" s="544"/>
      <c r="E992" s="552"/>
      <c r="F992" s="544"/>
      <c r="G992" s="544"/>
      <c r="H992" s="544"/>
      <c r="I992" s="544"/>
      <c r="J992" s="544"/>
      <c r="K992" s="544"/>
      <c r="L992" s="544"/>
      <c r="M992" s="544"/>
      <c r="N992" s="544"/>
      <c r="O992" s="544"/>
      <c r="P992" s="544"/>
      <c r="Q992" s="544"/>
      <c r="R992" s="544"/>
      <c r="S992" s="544"/>
      <c r="T992" s="544"/>
      <c r="U992" s="544"/>
      <c r="V992" s="544"/>
      <c r="W992" s="544"/>
      <c r="X992" s="544"/>
      <c r="Y992" s="544"/>
      <c r="Z992" s="544"/>
    </row>
    <row r="993" spans="1:26" ht="13.5" customHeight="1">
      <c r="A993" s="544"/>
      <c r="B993" s="544"/>
      <c r="C993" s="544"/>
      <c r="D993" s="544"/>
      <c r="E993" s="552"/>
      <c r="F993" s="544"/>
      <c r="G993" s="544"/>
      <c r="H993" s="544"/>
      <c r="I993" s="544"/>
      <c r="J993" s="544"/>
      <c r="K993" s="544"/>
      <c r="L993" s="544"/>
      <c r="M993" s="544"/>
      <c r="N993" s="544"/>
      <c r="O993" s="544"/>
      <c r="P993" s="544"/>
      <c r="Q993" s="544"/>
      <c r="R993" s="544"/>
      <c r="S993" s="544"/>
      <c r="T993" s="544"/>
      <c r="U993" s="544"/>
      <c r="V993" s="544"/>
      <c r="W993" s="544"/>
      <c r="X993" s="544"/>
      <c r="Y993" s="544"/>
      <c r="Z993" s="544"/>
    </row>
    <row r="994" spans="1:26" ht="13.5" customHeight="1">
      <c r="A994" s="544"/>
      <c r="B994" s="544"/>
      <c r="C994" s="544"/>
      <c r="D994" s="544"/>
      <c r="E994" s="552"/>
      <c r="F994" s="544"/>
      <c r="G994" s="544"/>
      <c r="H994" s="544"/>
      <c r="I994" s="544"/>
      <c r="J994" s="544"/>
      <c r="K994" s="544"/>
      <c r="L994" s="544"/>
      <c r="M994" s="544"/>
      <c r="N994" s="544"/>
      <c r="O994" s="544"/>
      <c r="P994" s="544"/>
      <c r="Q994" s="544"/>
      <c r="R994" s="544"/>
      <c r="S994" s="544"/>
      <c r="T994" s="544"/>
      <c r="U994" s="544"/>
      <c r="V994" s="544"/>
      <c r="W994" s="544"/>
      <c r="X994" s="544"/>
      <c r="Y994" s="544"/>
      <c r="Z994" s="544"/>
    </row>
    <row r="995" spans="1:26" ht="13.5" customHeight="1">
      <c r="A995" s="544"/>
      <c r="B995" s="544"/>
      <c r="C995" s="544"/>
      <c r="D995" s="544"/>
      <c r="E995" s="552"/>
      <c r="F995" s="544"/>
      <c r="G995" s="544"/>
      <c r="H995" s="544"/>
      <c r="I995" s="544"/>
      <c r="J995" s="544"/>
      <c r="K995" s="544"/>
      <c r="L995" s="544"/>
      <c r="M995" s="544"/>
      <c r="N995" s="544"/>
      <c r="O995" s="544"/>
      <c r="P995" s="544"/>
      <c r="Q995" s="544"/>
      <c r="R995" s="544"/>
      <c r="S995" s="544"/>
      <c r="T995" s="544"/>
      <c r="U995" s="544"/>
      <c r="V995" s="544"/>
      <c r="W995" s="544"/>
      <c r="X995" s="544"/>
      <c r="Y995" s="544"/>
      <c r="Z995" s="544"/>
    </row>
    <row r="996" spans="1:26" ht="13.5" customHeight="1">
      <c r="A996" s="544"/>
      <c r="B996" s="544"/>
      <c r="C996" s="544"/>
      <c r="D996" s="544"/>
      <c r="E996" s="552"/>
      <c r="F996" s="544"/>
      <c r="G996" s="544"/>
      <c r="H996" s="544"/>
      <c r="I996" s="544"/>
      <c r="J996" s="544"/>
      <c r="K996" s="544"/>
      <c r="L996" s="544"/>
      <c r="M996" s="544"/>
      <c r="N996" s="544"/>
      <c r="O996" s="544"/>
      <c r="P996" s="544"/>
      <c r="Q996" s="544"/>
      <c r="R996" s="544"/>
      <c r="S996" s="544"/>
      <c r="T996" s="544"/>
      <c r="U996" s="544"/>
      <c r="V996" s="544"/>
      <c r="W996" s="544"/>
      <c r="X996" s="544"/>
      <c r="Y996" s="544"/>
      <c r="Z996" s="544"/>
    </row>
    <row r="997" spans="1:26" ht="13.5" customHeight="1">
      <c r="A997" s="544"/>
      <c r="B997" s="544"/>
      <c r="C997" s="544"/>
      <c r="D997" s="544"/>
      <c r="E997" s="552"/>
      <c r="F997" s="544"/>
      <c r="G997" s="544"/>
      <c r="H997" s="544"/>
      <c r="I997" s="544"/>
      <c r="J997" s="544"/>
      <c r="K997" s="544"/>
      <c r="L997" s="544"/>
      <c r="M997" s="544"/>
      <c r="N997" s="544"/>
      <c r="O997" s="544"/>
      <c r="P997" s="544"/>
      <c r="Q997" s="544"/>
      <c r="R997" s="544"/>
      <c r="S997" s="544"/>
      <c r="T997" s="544"/>
      <c r="U997" s="544"/>
      <c r="V997" s="544"/>
      <c r="W997" s="544"/>
      <c r="X997" s="544"/>
      <c r="Y997" s="544"/>
      <c r="Z997" s="544"/>
    </row>
    <row r="998" spans="1:26" ht="13.5" customHeight="1">
      <c r="A998" s="544"/>
      <c r="B998" s="544"/>
      <c r="C998" s="544"/>
      <c r="D998" s="544"/>
      <c r="E998" s="552"/>
      <c r="F998" s="544"/>
      <c r="G998" s="544"/>
      <c r="H998" s="544"/>
      <c r="I998" s="544"/>
      <c r="J998" s="544"/>
      <c r="K998" s="544"/>
      <c r="L998" s="544"/>
      <c r="M998" s="544"/>
      <c r="N998" s="544"/>
      <c r="O998" s="544"/>
      <c r="P998" s="544"/>
      <c r="Q998" s="544"/>
      <c r="R998" s="544"/>
      <c r="S998" s="544"/>
      <c r="T998" s="544"/>
      <c r="U998" s="544"/>
      <c r="V998" s="544"/>
      <c r="W998" s="544"/>
      <c r="X998" s="544"/>
      <c r="Y998" s="544"/>
      <c r="Z998" s="544"/>
    </row>
    <row r="999" spans="1:26" ht="13.5" customHeight="1">
      <c r="A999" s="544"/>
      <c r="B999" s="544"/>
      <c r="C999" s="544"/>
      <c r="D999" s="544"/>
      <c r="E999" s="552"/>
      <c r="F999" s="544"/>
      <c r="G999" s="544"/>
      <c r="H999" s="544"/>
      <c r="I999" s="544"/>
      <c r="J999" s="544"/>
      <c r="K999" s="544"/>
      <c r="L999" s="544"/>
      <c r="M999" s="544"/>
      <c r="N999" s="544"/>
      <c r="O999" s="544"/>
      <c r="P999" s="544"/>
      <c r="Q999" s="544"/>
      <c r="R999" s="544"/>
      <c r="S999" s="544"/>
      <c r="T999" s="544"/>
      <c r="U999" s="544"/>
      <c r="V999" s="544"/>
      <c r="W999" s="544"/>
      <c r="X999" s="544"/>
      <c r="Y999" s="544"/>
      <c r="Z999" s="544"/>
    </row>
    <row r="1000" spans="1:26" ht="13.5" customHeight="1">
      <c r="A1000" s="544"/>
      <c r="B1000" s="544"/>
      <c r="C1000" s="544"/>
      <c r="D1000" s="544"/>
      <c r="E1000" s="552"/>
      <c r="F1000" s="544"/>
      <c r="G1000" s="544"/>
      <c r="H1000" s="544"/>
      <c r="I1000" s="544"/>
      <c r="J1000" s="544"/>
      <c r="K1000" s="544"/>
      <c r="L1000" s="544"/>
      <c r="M1000" s="544"/>
      <c r="N1000" s="544"/>
      <c r="O1000" s="544"/>
      <c r="P1000" s="544"/>
      <c r="Q1000" s="544"/>
      <c r="R1000" s="544"/>
      <c r="S1000" s="544"/>
      <c r="T1000" s="544"/>
      <c r="U1000" s="544"/>
      <c r="V1000" s="544"/>
      <c r="W1000" s="544"/>
      <c r="X1000" s="544"/>
      <c r="Y1000" s="544"/>
      <c r="Z1000" s="544"/>
    </row>
  </sheetData>
  <mergeCells count="2">
    <mergeCell ref="A1:M1"/>
    <mergeCell ref="A21:M21"/>
  </mergeCells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Z1000"/>
  <sheetViews>
    <sheetView workbookViewId="0">
      <selection sqref="A1:U1"/>
    </sheetView>
  </sheetViews>
  <sheetFormatPr defaultColWidth="12.625" defaultRowHeight="15" customHeight="1"/>
  <cols>
    <col min="1" max="1" width="5.5" customWidth="1"/>
    <col min="2" max="2" width="19.875" customWidth="1"/>
    <col min="3" max="3" width="13.375" customWidth="1"/>
    <col min="4" max="4" width="18" customWidth="1"/>
    <col min="5" max="5" width="7.375" customWidth="1"/>
    <col min="6" max="6" width="9.375" customWidth="1"/>
    <col min="7" max="7" width="8.5" customWidth="1"/>
    <col min="8" max="8" width="7.875" customWidth="1"/>
    <col min="9" max="9" width="10.375" customWidth="1"/>
    <col min="10" max="10" width="7.125" customWidth="1"/>
    <col min="11" max="11" width="8" customWidth="1"/>
    <col min="12" max="13" width="10.625" customWidth="1"/>
    <col min="14" max="14" width="10.75" customWidth="1"/>
    <col min="15" max="15" width="10.875" customWidth="1"/>
    <col min="16" max="16" width="7" customWidth="1"/>
    <col min="17" max="17" width="9.625" customWidth="1"/>
    <col min="18" max="18" width="7.625" customWidth="1"/>
    <col min="19" max="19" width="5.625" customWidth="1"/>
    <col min="20" max="20" width="5.875" customWidth="1"/>
    <col min="21" max="21" width="6.75" customWidth="1"/>
    <col min="22" max="26" width="8.625" customWidth="1"/>
  </cols>
  <sheetData>
    <row r="1" spans="1:26" ht="12.75" customHeight="1">
      <c r="A1" s="976" t="s">
        <v>2568</v>
      </c>
      <c r="B1" s="797"/>
      <c r="C1" s="797"/>
      <c r="D1" s="797"/>
      <c r="E1" s="797"/>
      <c r="F1" s="797"/>
      <c r="G1" s="797"/>
      <c r="H1" s="797"/>
      <c r="I1" s="797"/>
      <c r="J1" s="797"/>
      <c r="K1" s="797"/>
      <c r="L1" s="797"/>
      <c r="M1" s="797"/>
      <c r="N1" s="797"/>
      <c r="O1" s="797"/>
      <c r="P1" s="797"/>
      <c r="Q1" s="797"/>
      <c r="R1" s="797"/>
      <c r="S1" s="797"/>
      <c r="T1" s="797"/>
      <c r="U1" s="793"/>
      <c r="V1" s="476"/>
      <c r="W1" s="476"/>
      <c r="X1" s="476"/>
      <c r="Y1" s="476"/>
      <c r="Z1" s="476"/>
    </row>
    <row r="2" spans="1:26" ht="12.75" customHeight="1">
      <c r="A2" s="553" t="s">
        <v>2569</v>
      </c>
      <c r="B2" s="553" t="s">
        <v>2555</v>
      </c>
      <c r="C2" s="553" t="s">
        <v>2570</v>
      </c>
      <c r="D2" s="553" t="s">
        <v>2571</v>
      </c>
      <c r="E2" s="553" t="s">
        <v>2572</v>
      </c>
      <c r="F2" s="553" t="s">
        <v>2573</v>
      </c>
      <c r="G2" s="553" t="s">
        <v>2574</v>
      </c>
      <c r="H2" s="553" t="s">
        <v>2564</v>
      </c>
      <c r="I2" s="553" t="s">
        <v>2575</v>
      </c>
      <c r="J2" s="553" t="s">
        <v>2576</v>
      </c>
      <c r="K2" s="553" t="s">
        <v>2577</v>
      </c>
      <c r="L2" s="553" t="s">
        <v>2578</v>
      </c>
      <c r="M2" s="553" t="s">
        <v>2566</v>
      </c>
      <c r="N2" s="553" t="s">
        <v>2579</v>
      </c>
      <c r="O2" s="553" t="s">
        <v>2580</v>
      </c>
      <c r="P2" s="553" t="s">
        <v>2562</v>
      </c>
      <c r="Q2" s="553" t="s">
        <v>2581</v>
      </c>
      <c r="R2" s="553" t="s">
        <v>2582</v>
      </c>
      <c r="S2" s="553" t="s">
        <v>2583</v>
      </c>
      <c r="T2" s="553" t="s">
        <v>2584</v>
      </c>
      <c r="U2" s="553" t="s">
        <v>2585</v>
      </c>
      <c r="V2" s="476"/>
      <c r="W2" s="476"/>
      <c r="X2" s="476"/>
      <c r="Y2" s="476"/>
      <c r="Z2" s="476"/>
    </row>
    <row r="3" spans="1:26" ht="12.75" customHeight="1">
      <c r="A3" s="554"/>
      <c r="B3" s="554"/>
      <c r="C3" s="554"/>
      <c r="D3" s="554"/>
      <c r="E3" s="554"/>
      <c r="F3" s="555"/>
      <c r="G3" s="555"/>
      <c r="H3" s="555"/>
      <c r="I3" s="556"/>
      <c r="J3" s="554"/>
      <c r="K3" s="554"/>
      <c r="L3" s="554"/>
      <c r="M3" s="557"/>
      <c r="N3" s="558"/>
      <c r="O3" s="559"/>
      <c r="P3" s="554"/>
      <c r="Q3" s="554"/>
      <c r="R3" s="554"/>
      <c r="S3" s="554"/>
      <c r="T3" s="555"/>
      <c r="U3" s="555"/>
      <c r="V3" s="476"/>
      <c r="W3" s="476"/>
      <c r="X3" s="476"/>
      <c r="Y3" s="476"/>
      <c r="Z3" s="476"/>
    </row>
    <row r="4" spans="1:26" ht="12.75" customHeight="1">
      <c r="A4" s="554"/>
      <c r="B4" s="554"/>
      <c r="C4" s="554"/>
      <c r="D4" s="554"/>
      <c r="E4" s="554"/>
      <c r="F4" s="555"/>
      <c r="G4" s="555"/>
      <c r="H4" s="555"/>
      <c r="I4" s="559"/>
      <c r="J4" s="554"/>
      <c r="K4" s="554"/>
      <c r="L4" s="554"/>
      <c r="M4" s="557"/>
      <c r="N4" s="558"/>
      <c r="O4" s="559"/>
      <c r="P4" s="554"/>
      <c r="Q4" s="554"/>
      <c r="R4" s="554"/>
      <c r="S4" s="554"/>
      <c r="T4" s="555"/>
      <c r="U4" s="555"/>
      <c r="V4" s="476"/>
      <c r="W4" s="476"/>
      <c r="X4" s="476"/>
      <c r="Y4" s="476"/>
      <c r="Z4" s="476"/>
    </row>
    <row r="5" spans="1:26" ht="12.75" customHeight="1">
      <c r="A5" s="554"/>
      <c r="B5" s="554"/>
      <c r="C5" s="554"/>
      <c r="D5" s="560"/>
      <c r="E5" s="554"/>
      <c r="F5" s="555"/>
      <c r="G5" s="555"/>
      <c r="H5" s="555"/>
      <c r="I5" s="559"/>
      <c r="J5" s="554"/>
      <c r="K5" s="554"/>
      <c r="L5" s="554"/>
      <c r="M5" s="557"/>
      <c r="N5" s="558"/>
      <c r="O5" s="559"/>
      <c r="P5" s="554"/>
      <c r="Q5" s="554"/>
      <c r="R5" s="554"/>
      <c r="S5" s="554"/>
      <c r="T5" s="555"/>
      <c r="U5" s="555"/>
      <c r="V5" s="476"/>
      <c r="W5" s="476"/>
      <c r="X5" s="476"/>
      <c r="Y5" s="476"/>
      <c r="Z5" s="476"/>
    </row>
    <row r="6" spans="1:26" ht="12.75" customHeight="1">
      <c r="A6" s="554"/>
      <c r="B6" s="554"/>
      <c r="C6" s="554"/>
      <c r="D6" s="554"/>
      <c r="E6" s="554"/>
      <c r="F6" s="555"/>
      <c r="G6" s="555"/>
      <c r="H6" s="555"/>
      <c r="I6" s="559"/>
      <c r="J6" s="554"/>
      <c r="K6" s="554"/>
      <c r="L6" s="554"/>
      <c r="M6" s="557"/>
      <c r="N6" s="558"/>
      <c r="O6" s="559"/>
      <c r="P6" s="554"/>
      <c r="Q6" s="554"/>
      <c r="R6" s="554"/>
      <c r="S6" s="554"/>
      <c r="T6" s="555"/>
      <c r="U6" s="555"/>
      <c r="V6" s="476"/>
      <c r="W6" s="476"/>
      <c r="X6" s="476"/>
      <c r="Y6" s="476"/>
      <c r="Z6" s="476"/>
    </row>
    <row r="7" spans="1:26" ht="12.75" customHeight="1">
      <c r="A7" s="561"/>
      <c r="B7" s="561"/>
      <c r="C7" s="561"/>
      <c r="D7" s="561"/>
      <c r="E7" s="561"/>
      <c r="F7" s="562"/>
      <c r="G7" s="562"/>
      <c r="H7" s="562"/>
      <c r="I7" s="563"/>
      <c r="J7" s="561"/>
      <c r="K7" s="561"/>
      <c r="L7" s="561"/>
      <c r="M7" s="564"/>
      <c r="N7" s="565"/>
      <c r="O7" s="563"/>
      <c r="P7" s="561"/>
      <c r="Q7" s="561"/>
      <c r="R7" s="561"/>
      <c r="S7" s="561"/>
      <c r="T7" s="562"/>
      <c r="U7" s="562"/>
      <c r="V7" s="566"/>
      <c r="W7" s="566"/>
      <c r="X7" s="566"/>
      <c r="Y7" s="566"/>
      <c r="Z7" s="566"/>
    </row>
    <row r="8" spans="1:26" ht="12.75" customHeight="1">
      <c r="A8" s="561"/>
      <c r="B8" s="561"/>
      <c r="C8" s="561"/>
      <c r="D8" s="561"/>
      <c r="E8" s="561"/>
      <c r="F8" s="562"/>
      <c r="G8" s="562"/>
      <c r="H8" s="562"/>
      <c r="I8" s="563"/>
      <c r="J8" s="561"/>
      <c r="K8" s="561"/>
      <c r="L8" s="561"/>
      <c r="M8" s="564"/>
      <c r="N8" s="565"/>
      <c r="O8" s="563"/>
      <c r="P8" s="561"/>
      <c r="Q8" s="561"/>
      <c r="R8" s="561"/>
      <c r="S8" s="561"/>
      <c r="T8" s="562"/>
      <c r="U8" s="562"/>
      <c r="V8" s="566"/>
      <c r="W8" s="566"/>
      <c r="X8" s="566"/>
      <c r="Y8" s="566"/>
      <c r="Z8" s="566"/>
    </row>
    <row r="9" spans="1:26" ht="12.75" customHeight="1">
      <c r="A9" s="554"/>
      <c r="B9" s="554"/>
      <c r="C9" s="554"/>
      <c r="D9" s="554"/>
      <c r="E9" s="554"/>
      <c r="F9" s="555"/>
      <c r="G9" s="555"/>
      <c r="H9" s="555"/>
      <c r="I9" s="559"/>
      <c r="J9" s="554"/>
      <c r="K9" s="554"/>
      <c r="L9" s="554"/>
      <c r="M9" s="557"/>
      <c r="N9" s="558"/>
      <c r="O9" s="559"/>
      <c r="P9" s="554"/>
      <c r="Q9" s="554"/>
      <c r="R9" s="554"/>
      <c r="S9" s="554"/>
      <c r="T9" s="555"/>
      <c r="U9" s="555"/>
      <c r="V9" s="476"/>
      <c r="W9" s="476"/>
      <c r="X9" s="476"/>
      <c r="Y9" s="476"/>
      <c r="Z9" s="476"/>
    </row>
    <row r="10" spans="1:26" ht="12.75" customHeight="1">
      <c r="A10" s="554"/>
      <c r="B10" s="554"/>
      <c r="C10" s="554"/>
      <c r="D10" s="554"/>
      <c r="E10" s="554"/>
      <c r="F10" s="555"/>
      <c r="G10" s="555"/>
      <c r="H10" s="555"/>
      <c r="I10" s="559"/>
      <c r="J10" s="554"/>
      <c r="K10" s="554"/>
      <c r="L10" s="554"/>
      <c r="M10" s="557"/>
      <c r="N10" s="558"/>
      <c r="O10" s="559"/>
      <c r="P10" s="554"/>
      <c r="Q10" s="554"/>
      <c r="R10" s="554"/>
      <c r="S10" s="554"/>
      <c r="T10" s="555"/>
      <c r="U10" s="555"/>
      <c r="V10" s="476"/>
      <c r="W10" s="476"/>
      <c r="X10" s="476"/>
      <c r="Y10" s="476"/>
      <c r="Z10" s="476"/>
    </row>
    <row r="11" spans="1:26" ht="12.75" customHeight="1">
      <c r="A11" s="554"/>
      <c r="B11" s="554"/>
      <c r="C11" s="554"/>
      <c r="D11" s="554"/>
      <c r="E11" s="554"/>
      <c r="F11" s="555"/>
      <c r="G11" s="555"/>
      <c r="H11" s="555"/>
      <c r="I11" s="559"/>
      <c r="J11" s="554"/>
      <c r="K11" s="554"/>
      <c r="L11" s="554"/>
      <c r="M11" s="557"/>
      <c r="N11" s="558"/>
      <c r="O11" s="559"/>
      <c r="P11" s="554"/>
      <c r="Q11" s="554"/>
      <c r="R11" s="554"/>
      <c r="S11" s="554"/>
      <c r="T11" s="555"/>
      <c r="U11" s="555"/>
      <c r="V11" s="476"/>
      <c r="W11" s="476"/>
      <c r="X11" s="476"/>
      <c r="Y11" s="476"/>
      <c r="Z11" s="476"/>
    </row>
    <row r="12" spans="1:26" ht="12.75" customHeight="1">
      <c r="A12" s="554"/>
      <c r="B12" s="554"/>
      <c r="C12" s="554"/>
      <c r="D12" s="554"/>
      <c r="E12" s="554"/>
      <c r="F12" s="555"/>
      <c r="G12" s="555"/>
      <c r="H12" s="555"/>
      <c r="I12" s="559"/>
      <c r="J12" s="554"/>
      <c r="K12" s="554"/>
      <c r="L12" s="554"/>
      <c r="M12" s="557"/>
      <c r="N12" s="558"/>
      <c r="O12" s="559"/>
      <c r="P12" s="554"/>
      <c r="Q12" s="554"/>
      <c r="R12" s="554"/>
      <c r="S12" s="554"/>
      <c r="T12" s="555"/>
      <c r="U12" s="555"/>
      <c r="V12" s="476"/>
      <c r="W12" s="476"/>
      <c r="X12" s="476"/>
      <c r="Y12" s="476"/>
      <c r="Z12" s="476"/>
    </row>
    <row r="13" spans="1:26" ht="12.75" customHeight="1">
      <c r="A13" s="554"/>
      <c r="B13" s="554"/>
      <c r="C13" s="554"/>
      <c r="D13" s="554"/>
      <c r="E13" s="554"/>
      <c r="F13" s="555"/>
      <c r="G13" s="555"/>
      <c r="H13" s="555"/>
      <c r="I13" s="559"/>
      <c r="J13" s="554"/>
      <c r="K13" s="554"/>
      <c r="L13" s="554"/>
      <c r="M13" s="557"/>
      <c r="N13" s="558"/>
      <c r="O13" s="559"/>
      <c r="P13" s="554"/>
      <c r="Q13" s="554"/>
      <c r="R13" s="554"/>
      <c r="S13" s="554"/>
      <c r="T13" s="555"/>
      <c r="U13" s="555"/>
      <c r="V13" s="476"/>
      <c r="W13" s="476"/>
      <c r="X13" s="476"/>
      <c r="Y13" s="476"/>
      <c r="Z13" s="476"/>
    </row>
    <row r="14" spans="1:26" ht="12.75" customHeight="1">
      <c r="A14" s="554"/>
      <c r="B14" s="554"/>
      <c r="C14" s="554"/>
      <c r="D14" s="554"/>
      <c r="E14" s="554"/>
      <c r="F14" s="555"/>
      <c r="G14" s="555"/>
      <c r="H14" s="555"/>
      <c r="I14" s="559"/>
      <c r="J14" s="554"/>
      <c r="K14" s="554"/>
      <c r="L14" s="554"/>
      <c r="M14" s="557"/>
      <c r="N14" s="558"/>
      <c r="O14" s="559"/>
      <c r="P14" s="554"/>
      <c r="Q14" s="554"/>
      <c r="R14" s="554"/>
      <c r="S14" s="554"/>
      <c r="T14" s="555"/>
      <c r="U14" s="555"/>
      <c r="V14" s="476"/>
      <c r="W14" s="476"/>
      <c r="X14" s="476"/>
      <c r="Y14" s="476"/>
      <c r="Z14" s="476"/>
    </row>
    <row r="15" spans="1:26" ht="12.75" customHeight="1">
      <c r="A15" s="567"/>
      <c r="B15" s="567"/>
      <c r="C15" s="476"/>
      <c r="D15" s="567"/>
      <c r="E15" s="568"/>
      <c r="F15" s="569">
        <f t="shared" ref="F15:H15" si="0">SUM(F3:F14)</f>
        <v>0</v>
      </c>
      <c r="G15" s="569">
        <f t="shared" si="0"/>
        <v>0</v>
      </c>
      <c r="H15" s="569">
        <f t="shared" si="0"/>
        <v>0</v>
      </c>
      <c r="I15" s="567"/>
      <c r="J15" s="567"/>
      <c r="K15" s="570"/>
      <c r="L15" s="570"/>
      <c r="M15" s="567"/>
      <c r="N15" s="567"/>
      <c r="O15" s="567"/>
      <c r="P15" s="567"/>
      <c r="Q15" s="567"/>
      <c r="R15" s="567"/>
      <c r="S15" s="567"/>
      <c r="T15" s="570" t="s">
        <v>2499</v>
      </c>
      <c r="U15" s="570"/>
      <c r="V15" s="476"/>
      <c r="W15" s="476"/>
      <c r="X15" s="476"/>
      <c r="Y15" s="476"/>
      <c r="Z15" s="476"/>
    </row>
    <row r="16" spans="1:26" ht="12.75" customHeight="1">
      <c r="A16" s="567"/>
      <c r="B16" s="567"/>
      <c r="C16" s="567"/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476"/>
      <c r="W16" s="476"/>
      <c r="X16" s="476"/>
      <c r="Y16" s="476"/>
      <c r="Z16" s="476"/>
    </row>
    <row r="17" spans="1:26" ht="12.75" customHeight="1">
      <c r="A17" s="567"/>
      <c r="B17" s="977" t="s">
        <v>2586</v>
      </c>
      <c r="C17" s="793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476"/>
      <c r="W17" s="476"/>
      <c r="X17" s="476"/>
      <c r="Y17" s="476"/>
      <c r="Z17" s="476"/>
    </row>
    <row r="18" spans="1:26" ht="12.75" customHeight="1">
      <c r="A18" s="567"/>
      <c r="B18" s="571" t="s">
        <v>413</v>
      </c>
      <c r="C18" s="571" t="s">
        <v>2460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476"/>
      <c r="W18" s="476"/>
      <c r="X18" s="476"/>
      <c r="Y18" s="476"/>
      <c r="Z18" s="476"/>
    </row>
    <row r="19" spans="1:26" ht="12.75" customHeight="1">
      <c r="A19" s="567"/>
      <c r="B19" s="572" t="s">
        <v>2587</v>
      </c>
      <c r="C19" s="509">
        <f>+F15</f>
        <v>0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476"/>
      <c r="W19" s="476"/>
      <c r="X19" s="476"/>
      <c r="Y19" s="476"/>
      <c r="Z19" s="476"/>
    </row>
    <row r="20" spans="1:26" ht="12.75" customHeight="1">
      <c r="A20" s="567"/>
      <c r="B20" s="572" t="s">
        <v>2588</v>
      </c>
      <c r="C20" s="509">
        <f>+G15</f>
        <v>0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476"/>
      <c r="W20" s="476"/>
      <c r="X20" s="476"/>
      <c r="Y20" s="476"/>
      <c r="Z20" s="476"/>
    </row>
    <row r="21" spans="1:26" ht="12.75" customHeight="1">
      <c r="A21" s="567"/>
      <c r="B21" s="572" t="s">
        <v>2589</v>
      </c>
      <c r="C21" s="509">
        <f>+H15</f>
        <v>0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476"/>
      <c r="W21" s="476"/>
      <c r="X21" s="476"/>
      <c r="Y21" s="476"/>
      <c r="Z21" s="476"/>
    </row>
    <row r="22" spans="1:26" ht="12.75" customHeight="1">
      <c r="A22" s="567"/>
      <c r="B22" s="572" t="s">
        <v>2590</v>
      </c>
      <c r="C22" s="573"/>
      <c r="D22" s="574" t="s">
        <v>2499</v>
      </c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476"/>
      <c r="W22" s="476"/>
      <c r="X22" s="476"/>
      <c r="Y22" s="476"/>
      <c r="Z22" s="476"/>
    </row>
    <row r="23" spans="1:26" ht="12.75" customHeight="1">
      <c r="A23" s="567"/>
      <c r="B23" s="575" t="s">
        <v>2591</v>
      </c>
      <c r="C23" s="576">
        <f>+C19+C22</f>
        <v>0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476"/>
      <c r="W23" s="476"/>
      <c r="X23" s="476"/>
      <c r="Y23" s="476"/>
      <c r="Z23" s="476"/>
    </row>
    <row r="24" spans="1:26" ht="12.75" customHeight="1">
      <c r="A24" s="567"/>
      <c r="B24" s="575" t="s">
        <v>2592</v>
      </c>
      <c r="C24" s="576">
        <f>+C22+C21</f>
        <v>0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476"/>
      <c r="W24" s="476"/>
      <c r="X24" s="476"/>
      <c r="Y24" s="476"/>
      <c r="Z24" s="476"/>
    </row>
    <row r="25" spans="1:26" ht="12.75" customHeight="1">
      <c r="A25" s="567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476"/>
      <c r="W25" s="476"/>
      <c r="X25" s="476"/>
      <c r="Y25" s="476"/>
      <c r="Z25" s="476"/>
    </row>
    <row r="26" spans="1:26" ht="12.75" customHeight="1">
      <c r="A26" s="567"/>
      <c r="B26" s="978" t="s">
        <v>2593</v>
      </c>
      <c r="C26" s="925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476"/>
      <c r="W26" s="476"/>
      <c r="X26" s="476"/>
      <c r="Y26" s="476"/>
      <c r="Z26" s="476"/>
    </row>
    <row r="27" spans="1:26" ht="33" customHeight="1">
      <c r="A27" s="476"/>
      <c r="B27" s="926"/>
      <c r="C27" s="927"/>
      <c r="D27" s="476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/>
      <c r="Q27" s="476"/>
      <c r="R27" s="476"/>
      <c r="S27" s="476"/>
      <c r="T27" s="476"/>
      <c r="U27" s="476"/>
      <c r="V27" s="476"/>
      <c r="W27" s="476"/>
      <c r="X27" s="476"/>
      <c r="Y27" s="476"/>
      <c r="Z27" s="476"/>
    </row>
    <row r="28" spans="1:26" ht="12.75" customHeight="1">
      <c r="A28" s="476"/>
      <c r="B28" s="476"/>
      <c r="C28" s="476"/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476"/>
      <c r="Q28" s="476"/>
      <c r="R28" s="476"/>
      <c r="S28" s="476"/>
      <c r="T28" s="476"/>
      <c r="U28" s="476"/>
      <c r="V28" s="476"/>
      <c r="W28" s="476"/>
      <c r="X28" s="476"/>
      <c r="Y28" s="476"/>
      <c r="Z28" s="476"/>
    </row>
    <row r="29" spans="1:26" ht="12.75" customHeight="1">
      <c r="A29" s="476"/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  <c r="R29" s="476"/>
      <c r="S29" s="476"/>
      <c r="T29" s="476"/>
      <c r="U29" s="476"/>
      <c r="V29" s="476"/>
      <c r="W29" s="476"/>
      <c r="X29" s="476"/>
      <c r="Y29" s="476"/>
      <c r="Z29" s="476"/>
    </row>
    <row r="30" spans="1:26" ht="12.75" customHeight="1">
      <c r="A30" s="476"/>
      <c r="B30" s="476"/>
      <c r="C30" s="476"/>
      <c r="D30" s="476"/>
      <c r="E30" s="476"/>
      <c r="F30" s="476"/>
      <c r="G30" s="476"/>
      <c r="H30" s="476"/>
      <c r="I30" s="476"/>
      <c r="J30" s="476"/>
      <c r="K30" s="476"/>
      <c r="L30" s="476"/>
      <c r="M30" s="476"/>
      <c r="N30" s="476"/>
      <c r="O30" s="476"/>
      <c r="P30" s="476"/>
      <c r="Q30" s="476"/>
      <c r="R30" s="476"/>
      <c r="S30" s="476"/>
      <c r="T30" s="476"/>
      <c r="U30" s="476"/>
      <c r="V30" s="476"/>
      <c r="W30" s="476"/>
      <c r="X30" s="476"/>
      <c r="Y30" s="476"/>
      <c r="Z30" s="476"/>
    </row>
    <row r="31" spans="1:26" ht="12.75" customHeight="1">
      <c r="A31" s="476"/>
      <c r="B31" s="476"/>
      <c r="C31" s="476"/>
      <c r="D31" s="476"/>
      <c r="E31" s="476"/>
      <c r="F31" s="476"/>
      <c r="G31" s="476"/>
      <c r="H31" s="476"/>
      <c r="I31" s="476"/>
      <c r="J31" s="476"/>
      <c r="K31" s="476"/>
      <c r="L31" s="476"/>
      <c r="M31" s="476"/>
      <c r="N31" s="476"/>
      <c r="O31" s="476"/>
      <c r="P31" s="476"/>
      <c r="Q31" s="476"/>
      <c r="R31" s="476"/>
      <c r="S31" s="476"/>
      <c r="T31" s="476"/>
      <c r="U31" s="476"/>
      <c r="V31" s="476"/>
      <c r="W31" s="476"/>
      <c r="X31" s="476"/>
      <c r="Y31" s="476"/>
      <c r="Z31" s="476"/>
    </row>
    <row r="32" spans="1:26" ht="12.75" customHeight="1">
      <c r="A32" s="476"/>
      <c r="B32" s="476"/>
      <c r="C32" s="476"/>
      <c r="D32" s="476"/>
      <c r="E32" s="476"/>
      <c r="F32" s="476"/>
      <c r="G32" s="476"/>
      <c r="H32" s="476"/>
      <c r="I32" s="476"/>
      <c r="J32" s="476"/>
      <c r="K32" s="476"/>
      <c r="L32" s="476"/>
      <c r="M32" s="476"/>
      <c r="N32" s="476"/>
      <c r="O32" s="476"/>
      <c r="P32" s="476"/>
      <c r="Q32" s="476"/>
      <c r="R32" s="476"/>
      <c r="S32" s="476"/>
      <c r="T32" s="476"/>
      <c r="U32" s="476"/>
      <c r="V32" s="476"/>
      <c r="W32" s="476"/>
      <c r="X32" s="476"/>
      <c r="Y32" s="476"/>
      <c r="Z32" s="476"/>
    </row>
    <row r="33" spans="1:26" ht="12.75" customHeight="1">
      <c r="A33" s="476"/>
      <c r="B33" s="476"/>
      <c r="C33" s="476"/>
      <c r="D33" s="476"/>
      <c r="E33" s="476"/>
      <c r="F33" s="476"/>
      <c r="G33" s="476"/>
      <c r="H33" s="476"/>
      <c r="I33" s="476"/>
      <c r="J33" s="476"/>
      <c r="K33" s="476"/>
      <c r="L33" s="476"/>
      <c r="M33" s="476"/>
      <c r="N33" s="476"/>
      <c r="O33" s="476"/>
      <c r="P33" s="476"/>
      <c r="Q33" s="476"/>
      <c r="R33" s="476"/>
      <c r="S33" s="476"/>
      <c r="T33" s="476"/>
      <c r="U33" s="476"/>
      <c r="V33" s="476"/>
      <c r="W33" s="476"/>
      <c r="X33" s="476"/>
      <c r="Y33" s="476"/>
      <c r="Z33" s="476"/>
    </row>
    <row r="34" spans="1:26" ht="12.75" customHeight="1">
      <c r="A34" s="476"/>
      <c r="B34" s="476"/>
      <c r="C34" s="476"/>
      <c r="D34" s="476"/>
      <c r="E34" s="476"/>
      <c r="F34" s="476"/>
      <c r="G34" s="476"/>
      <c r="H34" s="476"/>
      <c r="I34" s="476"/>
      <c r="J34" s="476"/>
      <c r="K34" s="476"/>
      <c r="L34" s="476"/>
      <c r="M34" s="476"/>
      <c r="N34" s="476"/>
      <c r="O34" s="476"/>
      <c r="P34" s="476"/>
      <c r="Q34" s="476"/>
      <c r="R34" s="476"/>
      <c r="S34" s="476"/>
      <c r="T34" s="476"/>
      <c r="U34" s="476"/>
      <c r="V34" s="476"/>
      <c r="W34" s="476"/>
      <c r="X34" s="476"/>
      <c r="Y34" s="476"/>
      <c r="Z34" s="476"/>
    </row>
    <row r="35" spans="1:26" ht="12.75" customHeight="1">
      <c r="A35" s="476"/>
      <c r="B35" s="476"/>
      <c r="C35" s="476"/>
      <c r="D35" s="476"/>
      <c r="E35" s="476"/>
      <c r="F35" s="476"/>
      <c r="G35" s="476"/>
      <c r="H35" s="476"/>
      <c r="I35" s="476"/>
      <c r="J35" s="476"/>
      <c r="K35" s="476"/>
      <c r="L35" s="476"/>
      <c r="M35" s="476"/>
      <c r="N35" s="476"/>
      <c r="O35" s="476"/>
      <c r="P35" s="476"/>
      <c r="Q35" s="476"/>
      <c r="R35" s="476"/>
      <c r="S35" s="476"/>
      <c r="T35" s="476"/>
      <c r="U35" s="476"/>
      <c r="V35" s="476"/>
      <c r="W35" s="476"/>
      <c r="X35" s="476"/>
      <c r="Y35" s="476"/>
      <c r="Z35" s="476"/>
    </row>
    <row r="36" spans="1:26" ht="12.75" customHeight="1">
      <c r="A36" s="476"/>
      <c r="B36" s="476"/>
      <c r="C36" s="476"/>
      <c r="D36" s="476"/>
      <c r="E36" s="476"/>
      <c r="F36" s="476"/>
      <c r="G36" s="476"/>
      <c r="H36" s="476"/>
      <c r="I36" s="476"/>
      <c r="J36" s="476"/>
      <c r="K36" s="476"/>
      <c r="L36" s="476"/>
      <c r="M36" s="476"/>
      <c r="N36" s="476"/>
      <c r="O36" s="476"/>
      <c r="P36" s="476"/>
      <c r="Q36" s="476"/>
      <c r="R36" s="476"/>
      <c r="S36" s="476"/>
      <c r="T36" s="476"/>
      <c r="U36" s="476"/>
      <c r="V36" s="476"/>
      <c r="W36" s="476"/>
      <c r="X36" s="476"/>
      <c r="Y36" s="476"/>
      <c r="Z36" s="476"/>
    </row>
    <row r="37" spans="1:26" ht="12.75" customHeight="1">
      <c r="A37" s="476"/>
      <c r="B37" s="476"/>
      <c r="C37" s="476"/>
      <c r="D37" s="476"/>
      <c r="E37" s="476"/>
      <c r="F37" s="476"/>
      <c r="G37" s="476"/>
      <c r="H37" s="476"/>
      <c r="I37" s="476"/>
      <c r="J37" s="476"/>
      <c r="K37" s="476"/>
      <c r="L37" s="476"/>
      <c r="M37" s="476"/>
      <c r="N37" s="476"/>
      <c r="O37" s="476"/>
      <c r="P37" s="476"/>
      <c r="Q37" s="476"/>
      <c r="R37" s="476"/>
      <c r="S37" s="476"/>
      <c r="T37" s="476"/>
      <c r="U37" s="476"/>
      <c r="V37" s="476"/>
      <c r="W37" s="476"/>
      <c r="X37" s="476"/>
      <c r="Y37" s="476"/>
      <c r="Z37" s="476"/>
    </row>
    <row r="38" spans="1:26" ht="12.75" customHeight="1">
      <c r="A38" s="476"/>
      <c r="B38" s="476"/>
      <c r="C38" s="476"/>
      <c r="D38" s="476"/>
      <c r="E38" s="476"/>
      <c r="F38" s="476"/>
      <c r="G38" s="476"/>
      <c r="H38" s="476"/>
      <c r="I38" s="476"/>
      <c r="J38" s="476"/>
      <c r="K38" s="476"/>
      <c r="L38" s="476"/>
      <c r="M38" s="476"/>
      <c r="N38" s="476"/>
      <c r="O38" s="476"/>
      <c r="P38" s="476"/>
      <c r="Q38" s="476"/>
      <c r="R38" s="476"/>
      <c r="S38" s="476"/>
      <c r="T38" s="476"/>
      <c r="U38" s="476"/>
      <c r="V38" s="476"/>
      <c r="W38" s="476"/>
      <c r="X38" s="476"/>
      <c r="Y38" s="476"/>
      <c r="Z38" s="476"/>
    </row>
    <row r="39" spans="1:26" ht="12.75" customHeight="1">
      <c r="A39" s="476"/>
      <c r="B39" s="476"/>
      <c r="C39" s="476"/>
      <c r="D39" s="476"/>
      <c r="E39" s="476"/>
      <c r="F39" s="476"/>
      <c r="G39" s="476"/>
      <c r="H39" s="476"/>
      <c r="I39" s="476"/>
      <c r="J39" s="476"/>
      <c r="K39" s="476"/>
      <c r="L39" s="476"/>
      <c r="M39" s="476"/>
      <c r="N39" s="476"/>
      <c r="O39" s="476"/>
      <c r="P39" s="476"/>
      <c r="Q39" s="476"/>
      <c r="R39" s="476"/>
      <c r="S39" s="476"/>
      <c r="T39" s="476"/>
      <c r="U39" s="476"/>
      <c r="V39" s="476"/>
      <c r="W39" s="476"/>
      <c r="X39" s="476"/>
      <c r="Y39" s="476"/>
      <c r="Z39" s="476"/>
    </row>
    <row r="40" spans="1:26" ht="12.75" customHeight="1">
      <c r="A40" s="476"/>
      <c r="B40" s="476"/>
      <c r="C40" s="476"/>
      <c r="D40" s="476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6"/>
      <c r="S40" s="476"/>
      <c r="T40" s="476"/>
      <c r="U40" s="476"/>
      <c r="V40" s="476"/>
      <c r="W40" s="476"/>
      <c r="X40" s="476"/>
      <c r="Y40" s="476"/>
      <c r="Z40" s="476"/>
    </row>
    <row r="41" spans="1:26" ht="12.75" customHeight="1">
      <c r="A41" s="476"/>
      <c r="B41" s="476"/>
      <c r="C41" s="476"/>
      <c r="D41" s="476"/>
      <c r="E41" s="476"/>
      <c r="F41" s="476"/>
      <c r="G41" s="476"/>
      <c r="H41" s="476"/>
      <c r="I41" s="476"/>
      <c r="J41" s="476"/>
      <c r="K41" s="476"/>
      <c r="L41" s="476"/>
      <c r="M41" s="476"/>
      <c r="N41" s="476"/>
      <c r="O41" s="476"/>
      <c r="P41" s="476"/>
      <c r="Q41" s="476"/>
      <c r="R41" s="476"/>
      <c r="S41" s="476"/>
      <c r="T41" s="476"/>
      <c r="U41" s="476"/>
      <c r="V41" s="476"/>
      <c r="W41" s="476"/>
      <c r="X41" s="476"/>
      <c r="Y41" s="476"/>
      <c r="Z41" s="476"/>
    </row>
    <row r="42" spans="1:26" ht="12.75" customHeight="1">
      <c r="A42" s="476"/>
      <c r="B42" s="476"/>
      <c r="C42" s="476"/>
      <c r="D42" s="476"/>
      <c r="E42" s="476"/>
      <c r="F42" s="476"/>
      <c r="G42" s="476"/>
      <c r="H42" s="476"/>
      <c r="I42" s="476"/>
      <c r="J42" s="476"/>
      <c r="K42" s="476"/>
      <c r="L42" s="476"/>
      <c r="M42" s="476"/>
      <c r="N42" s="476"/>
      <c r="O42" s="476"/>
      <c r="P42" s="476"/>
      <c r="Q42" s="476"/>
      <c r="R42" s="476"/>
      <c r="S42" s="476"/>
      <c r="T42" s="476"/>
      <c r="U42" s="476"/>
      <c r="V42" s="476"/>
      <c r="W42" s="476"/>
      <c r="X42" s="476"/>
      <c r="Y42" s="476"/>
      <c r="Z42" s="476"/>
    </row>
    <row r="43" spans="1:26" ht="12.75" customHeight="1">
      <c r="A43" s="476"/>
      <c r="B43" s="476"/>
      <c r="C43" s="476"/>
      <c r="D43" s="476"/>
      <c r="E43" s="476"/>
      <c r="F43" s="476"/>
      <c r="G43" s="476"/>
      <c r="H43" s="476"/>
      <c r="I43" s="476"/>
      <c r="J43" s="476"/>
      <c r="K43" s="476"/>
      <c r="L43" s="476"/>
      <c r="M43" s="476"/>
      <c r="N43" s="476"/>
      <c r="O43" s="476"/>
      <c r="P43" s="476"/>
      <c r="Q43" s="476"/>
      <c r="R43" s="476"/>
      <c r="S43" s="476"/>
      <c r="T43" s="476"/>
      <c r="U43" s="476"/>
      <c r="V43" s="476"/>
      <c r="W43" s="476"/>
      <c r="X43" s="476"/>
      <c r="Y43" s="476"/>
      <c r="Z43" s="476"/>
    </row>
    <row r="44" spans="1:26" ht="12.75" customHeight="1">
      <c r="A44" s="476"/>
      <c r="B44" s="476"/>
      <c r="C44" s="476"/>
      <c r="D44" s="476"/>
      <c r="E44" s="476"/>
      <c r="F44" s="476"/>
      <c r="G44" s="476"/>
      <c r="H44" s="476"/>
      <c r="I44" s="476"/>
      <c r="J44" s="476"/>
      <c r="K44" s="476"/>
      <c r="L44" s="476"/>
      <c r="M44" s="476"/>
      <c r="N44" s="476"/>
      <c r="O44" s="476"/>
      <c r="P44" s="476"/>
      <c r="Q44" s="476"/>
      <c r="R44" s="476"/>
      <c r="S44" s="476"/>
      <c r="T44" s="476"/>
      <c r="U44" s="476"/>
      <c r="V44" s="476"/>
      <c r="W44" s="476"/>
      <c r="X44" s="476"/>
      <c r="Y44" s="476"/>
      <c r="Z44" s="476"/>
    </row>
    <row r="45" spans="1:26" ht="12.75" customHeight="1">
      <c r="A45" s="476"/>
      <c r="B45" s="476"/>
      <c r="C45" s="476"/>
      <c r="D45" s="476"/>
      <c r="E45" s="476"/>
      <c r="F45" s="476"/>
      <c r="G45" s="476"/>
      <c r="H45" s="476"/>
      <c r="I45" s="476"/>
      <c r="J45" s="476"/>
      <c r="K45" s="476"/>
      <c r="L45" s="476"/>
      <c r="M45" s="476"/>
      <c r="N45" s="476"/>
      <c r="O45" s="476"/>
      <c r="P45" s="476"/>
      <c r="Q45" s="476"/>
      <c r="R45" s="476"/>
      <c r="S45" s="476"/>
      <c r="T45" s="476"/>
      <c r="U45" s="476"/>
      <c r="V45" s="476"/>
      <c r="W45" s="476"/>
      <c r="X45" s="476"/>
      <c r="Y45" s="476"/>
      <c r="Z45" s="476"/>
    </row>
    <row r="46" spans="1:26" ht="12.75" customHeight="1">
      <c r="A46" s="476"/>
      <c r="B46" s="476"/>
      <c r="C46" s="476"/>
      <c r="D46" s="476"/>
      <c r="E46" s="476"/>
      <c r="F46" s="476"/>
      <c r="G46" s="476"/>
      <c r="H46" s="476"/>
      <c r="I46" s="476"/>
      <c r="J46" s="476"/>
      <c r="K46" s="476"/>
      <c r="L46" s="476"/>
      <c r="M46" s="476"/>
      <c r="N46" s="476"/>
      <c r="O46" s="476"/>
      <c r="P46" s="476"/>
      <c r="Q46" s="476"/>
      <c r="R46" s="476"/>
      <c r="S46" s="476"/>
      <c r="T46" s="476"/>
      <c r="U46" s="476"/>
      <c r="V46" s="476"/>
      <c r="W46" s="476"/>
      <c r="X46" s="476"/>
      <c r="Y46" s="476"/>
      <c r="Z46" s="476"/>
    </row>
    <row r="47" spans="1:26" ht="12.75" customHeight="1">
      <c r="A47" s="476"/>
      <c r="B47" s="476"/>
      <c r="C47" s="476"/>
      <c r="D47" s="476"/>
      <c r="E47" s="476"/>
      <c r="F47" s="476"/>
      <c r="G47" s="476"/>
      <c r="H47" s="476"/>
      <c r="I47" s="476"/>
      <c r="J47" s="476"/>
      <c r="K47" s="476"/>
      <c r="L47" s="476"/>
      <c r="M47" s="476"/>
      <c r="N47" s="476"/>
      <c r="O47" s="476"/>
      <c r="P47" s="476"/>
      <c r="Q47" s="476"/>
      <c r="R47" s="476"/>
      <c r="S47" s="476"/>
      <c r="T47" s="476"/>
      <c r="U47" s="476"/>
      <c r="V47" s="476"/>
      <c r="W47" s="476"/>
      <c r="X47" s="476"/>
      <c r="Y47" s="476"/>
      <c r="Z47" s="476"/>
    </row>
    <row r="48" spans="1:26" ht="12.75" customHeight="1">
      <c r="A48" s="476"/>
      <c r="B48" s="476"/>
      <c r="C48" s="476"/>
      <c r="D48" s="476"/>
      <c r="E48" s="476"/>
      <c r="F48" s="476"/>
      <c r="G48" s="476"/>
      <c r="H48" s="476"/>
      <c r="I48" s="476"/>
      <c r="J48" s="476"/>
      <c r="K48" s="476"/>
      <c r="L48" s="476"/>
      <c r="M48" s="476"/>
      <c r="N48" s="476"/>
      <c r="O48" s="476"/>
      <c r="P48" s="476"/>
      <c r="Q48" s="476"/>
      <c r="R48" s="476"/>
      <c r="S48" s="476"/>
      <c r="T48" s="476"/>
      <c r="U48" s="476"/>
      <c r="V48" s="476"/>
      <c r="W48" s="476"/>
      <c r="X48" s="476"/>
      <c r="Y48" s="476"/>
      <c r="Z48" s="476"/>
    </row>
    <row r="49" spans="1:26" ht="12.75" customHeight="1">
      <c r="A49" s="476"/>
      <c r="B49" s="476"/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6"/>
      <c r="O49" s="476"/>
      <c r="P49" s="476"/>
      <c r="Q49" s="476"/>
      <c r="R49" s="476"/>
      <c r="S49" s="476"/>
      <c r="T49" s="476"/>
      <c r="U49" s="476"/>
      <c r="V49" s="476"/>
      <c r="W49" s="476"/>
      <c r="X49" s="476"/>
      <c r="Y49" s="476"/>
      <c r="Z49" s="476"/>
    </row>
    <row r="50" spans="1:26" ht="12.75" customHeight="1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  <c r="X50" s="476"/>
      <c r="Y50" s="476"/>
      <c r="Z50" s="476"/>
    </row>
    <row r="51" spans="1:26" ht="12.75" customHeight="1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  <c r="X51" s="476"/>
      <c r="Y51" s="476"/>
      <c r="Z51" s="476"/>
    </row>
    <row r="52" spans="1:26" ht="12.75" customHeight="1">
      <c r="A52" s="476"/>
      <c r="B52" s="476"/>
      <c r="C52" s="476"/>
      <c r="D52" s="476"/>
      <c r="E52" s="476"/>
      <c r="F52" s="476"/>
      <c r="G52" s="476"/>
      <c r="H52" s="476"/>
      <c r="I52" s="476"/>
      <c r="J52" s="476"/>
      <c r="K52" s="476"/>
      <c r="L52" s="476"/>
      <c r="M52" s="476"/>
      <c r="N52" s="476"/>
      <c r="O52" s="476"/>
      <c r="P52" s="476"/>
      <c r="Q52" s="476"/>
      <c r="R52" s="476"/>
      <c r="S52" s="476"/>
      <c r="T52" s="476"/>
      <c r="U52" s="476"/>
      <c r="V52" s="476"/>
      <c r="W52" s="476"/>
      <c r="X52" s="476"/>
      <c r="Y52" s="476"/>
      <c r="Z52" s="476"/>
    </row>
    <row r="53" spans="1:26" ht="12.75" customHeight="1">
      <c r="A53" s="476"/>
      <c r="B53" s="476"/>
      <c r="C53" s="476"/>
      <c r="D53" s="476"/>
      <c r="E53" s="476"/>
      <c r="F53" s="476"/>
      <c r="G53" s="476"/>
      <c r="H53" s="476"/>
      <c r="I53" s="476"/>
      <c r="J53" s="476"/>
      <c r="K53" s="476"/>
      <c r="L53" s="476"/>
      <c r="M53" s="476"/>
      <c r="N53" s="476"/>
      <c r="O53" s="476"/>
      <c r="P53" s="476"/>
      <c r="Q53" s="476"/>
      <c r="R53" s="476"/>
      <c r="S53" s="476"/>
      <c r="T53" s="476"/>
      <c r="U53" s="476"/>
      <c r="V53" s="476"/>
      <c r="W53" s="476"/>
      <c r="X53" s="476"/>
      <c r="Y53" s="476"/>
      <c r="Z53" s="476"/>
    </row>
    <row r="54" spans="1:26" ht="12.75" customHeight="1">
      <c r="A54" s="476"/>
      <c r="B54" s="476"/>
      <c r="C54" s="476"/>
      <c r="D54" s="476"/>
      <c r="E54" s="476"/>
      <c r="F54" s="476"/>
      <c r="G54" s="476"/>
      <c r="H54" s="476"/>
      <c r="I54" s="476"/>
      <c r="J54" s="476"/>
      <c r="K54" s="476"/>
      <c r="L54" s="476"/>
      <c r="M54" s="476"/>
      <c r="N54" s="476"/>
      <c r="O54" s="476"/>
      <c r="P54" s="476"/>
      <c r="Q54" s="476"/>
      <c r="R54" s="476"/>
      <c r="S54" s="476"/>
      <c r="T54" s="476"/>
      <c r="U54" s="476"/>
      <c r="V54" s="476"/>
      <c r="W54" s="476"/>
      <c r="X54" s="476"/>
      <c r="Y54" s="476"/>
      <c r="Z54" s="476"/>
    </row>
    <row r="55" spans="1:26" ht="12.75" customHeight="1">
      <c r="A55" s="476"/>
      <c r="B55" s="476"/>
      <c r="C55" s="476"/>
      <c r="D55" s="476"/>
      <c r="E55" s="476"/>
      <c r="F55" s="476"/>
      <c r="G55" s="476"/>
      <c r="H55" s="476"/>
      <c r="I55" s="476"/>
      <c r="J55" s="476"/>
      <c r="K55" s="476"/>
      <c r="L55" s="476"/>
      <c r="M55" s="476"/>
      <c r="N55" s="476"/>
      <c r="O55" s="476"/>
      <c r="P55" s="476"/>
      <c r="Q55" s="476"/>
      <c r="R55" s="476"/>
      <c r="S55" s="476"/>
      <c r="T55" s="476"/>
      <c r="U55" s="476"/>
      <c r="V55" s="476"/>
      <c r="W55" s="476"/>
      <c r="X55" s="476"/>
      <c r="Y55" s="476"/>
      <c r="Z55" s="476"/>
    </row>
    <row r="56" spans="1:26" ht="12.75" customHeight="1">
      <c r="A56" s="476"/>
      <c r="B56" s="476"/>
      <c r="C56" s="476"/>
      <c r="D56" s="476"/>
      <c r="E56" s="476"/>
      <c r="F56" s="476"/>
      <c r="G56" s="476"/>
      <c r="H56" s="476"/>
      <c r="I56" s="476"/>
      <c r="J56" s="476"/>
      <c r="K56" s="476"/>
      <c r="L56" s="476"/>
      <c r="M56" s="476"/>
      <c r="N56" s="476"/>
      <c r="O56" s="476"/>
      <c r="P56" s="476"/>
      <c r="Q56" s="476"/>
      <c r="R56" s="476"/>
      <c r="S56" s="476"/>
      <c r="T56" s="476"/>
      <c r="U56" s="476"/>
      <c r="V56" s="476"/>
      <c r="W56" s="476"/>
      <c r="X56" s="476"/>
      <c r="Y56" s="476"/>
      <c r="Z56" s="476"/>
    </row>
    <row r="57" spans="1:26" ht="12.75" customHeight="1">
      <c r="A57" s="476"/>
      <c r="B57" s="476"/>
      <c r="C57" s="476"/>
      <c r="D57" s="476"/>
      <c r="E57" s="476"/>
      <c r="F57" s="476"/>
      <c r="G57" s="476"/>
      <c r="H57" s="476"/>
      <c r="I57" s="476"/>
      <c r="J57" s="476"/>
      <c r="K57" s="476"/>
      <c r="L57" s="476"/>
      <c r="M57" s="476"/>
      <c r="N57" s="476"/>
      <c r="O57" s="476"/>
      <c r="P57" s="476"/>
      <c r="Q57" s="476"/>
      <c r="R57" s="476"/>
      <c r="S57" s="476"/>
      <c r="T57" s="476"/>
      <c r="U57" s="476"/>
      <c r="V57" s="476"/>
      <c r="W57" s="476"/>
      <c r="X57" s="476"/>
      <c r="Y57" s="476"/>
      <c r="Z57" s="476"/>
    </row>
    <row r="58" spans="1:26" ht="12.75" customHeight="1">
      <c r="A58" s="476"/>
      <c r="B58" s="476"/>
      <c r="C58" s="476"/>
      <c r="D58" s="476"/>
      <c r="E58" s="476"/>
      <c r="F58" s="476"/>
      <c r="G58" s="476"/>
      <c r="H58" s="476"/>
      <c r="I58" s="476"/>
      <c r="J58" s="476"/>
      <c r="K58" s="476"/>
      <c r="L58" s="476"/>
      <c r="M58" s="476"/>
      <c r="N58" s="476"/>
      <c r="O58" s="476"/>
      <c r="P58" s="476"/>
      <c r="Q58" s="476"/>
      <c r="R58" s="476"/>
      <c r="S58" s="476"/>
      <c r="T58" s="476"/>
      <c r="U58" s="476"/>
      <c r="V58" s="476"/>
      <c r="W58" s="476"/>
      <c r="X58" s="476"/>
      <c r="Y58" s="476"/>
      <c r="Z58" s="476"/>
    </row>
    <row r="59" spans="1:26" ht="12.75" customHeight="1">
      <c r="A59" s="476"/>
      <c r="B59" s="476"/>
      <c r="C59" s="476"/>
      <c r="D59" s="476"/>
      <c r="E59" s="476"/>
      <c r="F59" s="476"/>
      <c r="G59" s="476"/>
      <c r="H59" s="476"/>
      <c r="I59" s="476"/>
      <c r="J59" s="476"/>
      <c r="K59" s="476"/>
      <c r="L59" s="476"/>
      <c r="M59" s="476"/>
      <c r="N59" s="476"/>
      <c r="O59" s="476"/>
      <c r="P59" s="476"/>
      <c r="Q59" s="476"/>
      <c r="R59" s="476"/>
      <c r="S59" s="476"/>
      <c r="T59" s="476"/>
      <c r="U59" s="476"/>
      <c r="V59" s="476"/>
      <c r="W59" s="476"/>
      <c r="X59" s="476"/>
      <c r="Y59" s="476"/>
      <c r="Z59" s="476"/>
    </row>
    <row r="60" spans="1:26" ht="12.75" customHeight="1">
      <c r="A60" s="476"/>
      <c r="B60" s="476"/>
      <c r="C60" s="476"/>
      <c r="D60" s="476"/>
      <c r="E60" s="476"/>
      <c r="F60" s="476"/>
      <c r="G60" s="476"/>
      <c r="H60" s="476"/>
      <c r="I60" s="476"/>
      <c r="J60" s="476"/>
      <c r="K60" s="476"/>
      <c r="L60" s="476"/>
      <c r="M60" s="476"/>
      <c r="N60" s="476"/>
      <c r="O60" s="476"/>
      <c r="P60" s="476"/>
      <c r="Q60" s="476"/>
      <c r="R60" s="476"/>
      <c r="S60" s="476"/>
      <c r="T60" s="476"/>
      <c r="U60" s="476"/>
      <c r="V60" s="476"/>
      <c r="W60" s="476"/>
      <c r="X60" s="476"/>
      <c r="Y60" s="476"/>
      <c r="Z60" s="476"/>
    </row>
    <row r="61" spans="1:26" ht="12.75" customHeight="1">
      <c r="A61" s="476"/>
      <c r="B61" s="476"/>
      <c r="C61" s="476"/>
      <c r="D61" s="476"/>
      <c r="E61" s="476"/>
      <c r="F61" s="476"/>
      <c r="G61" s="476"/>
      <c r="H61" s="476"/>
      <c r="I61" s="476"/>
      <c r="J61" s="476"/>
      <c r="K61" s="476"/>
      <c r="L61" s="476"/>
      <c r="M61" s="476"/>
      <c r="N61" s="476"/>
      <c r="O61" s="476"/>
      <c r="P61" s="476"/>
      <c r="Q61" s="476"/>
      <c r="R61" s="476"/>
      <c r="S61" s="476"/>
      <c r="T61" s="476"/>
      <c r="U61" s="476"/>
      <c r="V61" s="476"/>
      <c r="W61" s="476"/>
      <c r="X61" s="476"/>
      <c r="Y61" s="476"/>
      <c r="Z61" s="476"/>
    </row>
    <row r="62" spans="1:26" ht="12.75" customHeight="1">
      <c r="A62" s="476"/>
      <c r="B62" s="476"/>
      <c r="C62" s="476"/>
      <c r="D62" s="476"/>
      <c r="E62" s="476"/>
      <c r="F62" s="476"/>
      <c r="G62" s="476"/>
      <c r="H62" s="476"/>
      <c r="I62" s="476"/>
      <c r="J62" s="476"/>
      <c r="K62" s="476"/>
      <c r="L62" s="476"/>
      <c r="M62" s="476"/>
      <c r="N62" s="476"/>
      <c r="O62" s="476"/>
      <c r="P62" s="476"/>
      <c r="Q62" s="476"/>
      <c r="R62" s="476"/>
      <c r="S62" s="476"/>
      <c r="T62" s="476"/>
      <c r="U62" s="476"/>
      <c r="V62" s="476"/>
      <c r="W62" s="476"/>
      <c r="X62" s="476"/>
      <c r="Y62" s="476"/>
      <c r="Z62" s="476"/>
    </row>
    <row r="63" spans="1:26" ht="12.75" customHeight="1">
      <c r="A63" s="476"/>
      <c r="B63" s="476"/>
      <c r="C63" s="476"/>
      <c r="D63" s="476"/>
      <c r="E63" s="476"/>
      <c r="F63" s="476"/>
      <c r="G63" s="476"/>
      <c r="H63" s="476"/>
      <c r="I63" s="476"/>
      <c r="J63" s="476"/>
      <c r="K63" s="476"/>
      <c r="L63" s="476"/>
      <c r="M63" s="476"/>
      <c r="N63" s="476"/>
      <c r="O63" s="476"/>
      <c r="P63" s="476"/>
      <c r="Q63" s="476"/>
      <c r="R63" s="476"/>
      <c r="S63" s="476"/>
      <c r="T63" s="476"/>
      <c r="U63" s="476"/>
      <c r="V63" s="476"/>
      <c r="W63" s="476"/>
      <c r="X63" s="476"/>
      <c r="Y63" s="476"/>
      <c r="Z63" s="476"/>
    </row>
    <row r="64" spans="1:26" ht="12.75" customHeight="1">
      <c r="A64" s="476"/>
      <c r="B64" s="476"/>
      <c r="C64" s="476"/>
      <c r="D64" s="476"/>
      <c r="E64" s="476"/>
      <c r="F64" s="476"/>
      <c r="G64" s="476"/>
      <c r="H64" s="476"/>
      <c r="I64" s="476"/>
      <c r="J64" s="476"/>
      <c r="K64" s="476"/>
      <c r="L64" s="476"/>
      <c r="M64" s="476"/>
      <c r="N64" s="476"/>
      <c r="O64" s="476"/>
      <c r="P64" s="476"/>
      <c r="Q64" s="476"/>
      <c r="R64" s="476"/>
      <c r="S64" s="476"/>
      <c r="T64" s="476"/>
      <c r="U64" s="476"/>
      <c r="V64" s="476"/>
      <c r="W64" s="476"/>
      <c r="X64" s="476"/>
      <c r="Y64" s="476"/>
      <c r="Z64" s="476"/>
    </row>
    <row r="65" spans="1:26" ht="12.75" customHeight="1">
      <c r="A65" s="476"/>
      <c r="B65" s="476"/>
      <c r="C65" s="476"/>
      <c r="D65" s="476"/>
      <c r="E65" s="476"/>
      <c r="F65" s="476"/>
      <c r="G65" s="476"/>
      <c r="H65" s="476"/>
      <c r="I65" s="476"/>
      <c r="J65" s="476"/>
      <c r="K65" s="476"/>
      <c r="L65" s="476"/>
      <c r="M65" s="476"/>
      <c r="N65" s="476"/>
      <c r="O65" s="476"/>
      <c r="P65" s="476"/>
      <c r="Q65" s="476"/>
      <c r="R65" s="476"/>
      <c r="S65" s="476"/>
      <c r="T65" s="476"/>
      <c r="U65" s="476"/>
      <c r="V65" s="476"/>
      <c r="W65" s="476"/>
      <c r="X65" s="476"/>
      <c r="Y65" s="476"/>
      <c r="Z65" s="476"/>
    </row>
    <row r="66" spans="1:26" ht="12.75" customHeight="1">
      <c r="A66" s="476"/>
      <c r="B66" s="476"/>
      <c r="C66" s="476"/>
      <c r="D66" s="476"/>
      <c r="E66" s="476"/>
      <c r="F66" s="476"/>
      <c r="G66" s="476"/>
      <c r="H66" s="476"/>
      <c r="I66" s="476"/>
      <c r="J66" s="476"/>
      <c r="K66" s="476"/>
      <c r="L66" s="476"/>
      <c r="M66" s="476"/>
      <c r="N66" s="476"/>
      <c r="O66" s="476"/>
      <c r="P66" s="476"/>
      <c r="Q66" s="476"/>
      <c r="R66" s="476"/>
      <c r="S66" s="476"/>
      <c r="T66" s="476"/>
      <c r="U66" s="476"/>
      <c r="V66" s="476"/>
      <c r="W66" s="476"/>
      <c r="X66" s="476"/>
      <c r="Y66" s="476"/>
      <c r="Z66" s="476"/>
    </row>
    <row r="67" spans="1:26" ht="12.75" customHeight="1">
      <c r="A67" s="476"/>
      <c r="B67" s="476"/>
      <c r="C67" s="476"/>
      <c r="D67" s="476"/>
      <c r="E67" s="476"/>
      <c r="F67" s="476"/>
      <c r="G67" s="476"/>
      <c r="H67" s="476"/>
      <c r="I67" s="476"/>
      <c r="J67" s="476"/>
      <c r="K67" s="476"/>
      <c r="L67" s="476"/>
      <c r="M67" s="476"/>
      <c r="N67" s="476"/>
      <c r="O67" s="476"/>
      <c r="P67" s="476"/>
      <c r="Q67" s="476"/>
      <c r="R67" s="476"/>
      <c r="S67" s="476"/>
      <c r="T67" s="476"/>
      <c r="U67" s="476"/>
      <c r="V67" s="476"/>
      <c r="W67" s="476"/>
      <c r="X67" s="476"/>
      <c r="Y67" s="476"/>
      <c r="Z67" s="476"/>
    </row>
    <row r="68" spans="1:26" ht="12.75" customHeight="1">
      <c r="A68" s="476"/>
      <c r="B68" s="476"/>
      <c r="C68" s="476"/>
      <c r="D68" s="476"/>
      <c r="E68" s="476"/>
      <c r="F68" s="476"/>
      <c r="G68" s="476"/>
      <c r="H68" s="476"/>
      <c r="I68" s="476"/>
      <c r="J68" s="476"/>
      <c r="K68" s="476"/>
      <c r="L68" s="476"/>
      <c r="M68" s="476"/>
      <c r="N68" s="476"/>
      <c r="O68" s="476"/>
      <c r="P68" s="476"/>
      <c r="Q68" s="476"/>
      <c r="R68" s="476"/>
      <c r="S68" s="476"/>
      <c r="T68" s="476"/>
      <c r="U68" s="476"/>
      <c r="V68" s="476"/>
      <c r="W68" s="476"/>
      <c r="X68" s="476"/>
      <c r="Y68" s="476"/>
      <c r="Z68" s="476"/>
    </row>
    <row r="69" spans="1:26" ht="12.75" customHeight="1">
      <c r="A69" s="476"/>
      <c r="B69" s="476"/>
      <c r="C69" s="476"/>
      <c r="D69" s="476"/>
      <c r="E69" s="476"/>
      <c r="F69" s="476"/>
      <c r="G69" s="476"/>
      <c r="H69" s="476"/>
      <c r="I69" s="476"/>
      <c r="J69" s="476"/>
      <c r="K69" s="476"/>
      <c r="L69" s="476"/>
      <c r="M69" s="476"/>
      <c r="N69" s="476"/>
      <c r="O69" s="476"/>
      <c r="P69" s="476"/>
      <c r="Q69" s="476"/>
      <c r="R69" s="476"/>
      <c r="S69" s="476"/>
      <c r="T69" s="476"/>
      <c r="U69" s="476"/>
      <c r="V69" s="476"/>
      <c r="W69" s="476"/>
      <c r="X69" s="476"/>
      <c r="Y69" s="476"/>
      <c r="Z69" s="476"/>
    </row>
    <row r="70" spans="1:26" ht="12.75" customHeight="1">
      <c r="A70" s="476"/>
      <c r="B70" s="476"/>
      <c r="C70" s="476"/>
      <c r="D70" s="476"/>
      <c r="E70" s="476"/>
      <c r="F70" s="476"/>
      <c r="G70" s="476"/>
      <c r="H70" s="476"/>
      <c r="I70" s="476"/>
      <c r="J70" s="476"/>
      <c r="K70" s="476"/>
      <c r="L70" s="476"/>
      <c r="M70" s="476"/>
      <c r="N70" s="476"/>
      <c r="O70" s="476"/>
      <c r="P70" s="476"/>
      <c r="Q70" s="476"/>
      <c r="R70" s="476"/>
      <c r="S70" s="476"/>
      <c r="T70" s="476"/>
      <c r="U70" s="476"/>
      <c r="V70" s="476"/>
      <c r="W70" s="476"/>
      <c r="X70" s="476"/>
      <c r="Y70" s="476"/>
      <c r="Z70" s="476"/>
    </row>
    <row r="71" spans="1:26" ht="12.75" customHeight="1">
      <c r="A71" s="476"/>
      <c r="B71" s="476"/>
      <c r="C71" s="476"/>
      <c r="D71" s="476"/>
      <c r="E71" s="476"/>
      <c r="F71" s="476"/>
      <c r="G71" s="476"/>
      <c r="H71" s="476"/>
      <c r="I71" s="476"/>
      <c r="J71" s="476"/>
      <c r="K71" s="476"/>
      <c r="L71" s="476"/>
      <c r="M71" s="476"/>
      <c r="N71" s="476"/>
      <c r="O71" s="476"/>
      <c r="P71" s="476"/>
      <c r="Q71" s="476"/>
      <c r="R71" s="476"/>
      <c r="S71" s="476"/>
      <c r="T71" s="476"/>
      <c r="U71" s="476"/>
      <c r="V71" s="476"/>
      <c r="W71" s="476"/>
      <c r="X71" s="476"/>
      <c r="Y71" s="476"/>
      <c r="Z71" s="476"/>
    </row>
    <row r="72" spans="1:26" ht="12.75" customHeight="1">
      <c r="A72" s="476"/>
      <c r="B72" s="476"/>
      <c r="C72" s="476"/>
      <c r="D72" s="476"/>
      <c r="E72" s="476"/>
      <c r="F72" s="476"/>
      <c r="G72" s="476"/>
      <c r="H72" s="476"/>
      <c r="I72" s="476"/>
      <c r="J72" s="476"/>
      <c r="K72" s="476"/>
      <c r="L72" s="476"/>
      <c r="M72" s="476"/>
      <c r="N72" s="476"/>
      <c r="O72" s="476"/>
      <c r="P72" s="476"/>
      <c r="Q72" s="476"/>
      <c r="R72" s="476"/>
      <c r="S72" s="476"/>
      <c r="T72" s="476"/>
      <c r="U72" s="476"/>
      <c r="V72" s="476"/>
      <c r="W72" s="476"/>
      <c r="X72" s="476"/>
      <c r="Y72" s="476"/>
      <c r="Z72" s="476"/>
    </row>
    <row r="73" spans="1:26" ht="12.75" customHeight="1">
      <c r="A73" s="476"/>
      <c r="B73" s="476"/>
      <c r="C73" s="476"/>
      <c r="D73" s="476"/>
      <c r="E73" s="476"/>
      <c r="F73" s="476"/>
      <c r="G73" s="476"/>
      <c r="H73" s="476"/>
      <c r="I73" s="476"/>
      <c r="J73" s="476"/>
      <c r="K73" s="476"/>
      <c r="L73" s="476"/>
      <c r="M73" s="476"/>
      <c r="N73" s="476"/>
      <c r="O73" s="476"/>
      <c r="P73" s="476"/>
      <c r="Q73" s="476"/>
      <c r="R73" s="476"/>
      <c r="S73" s="476"/>
      <c r="T73" s="476"/>
      <c r="U73" s="476"/>
      <c r="V73" s="476"/>
      <c r="W73" s="476"/>
      <c r="X73" s="476"/>
      <c r="Y73" s="476"/>
      <c r="Z73" s="476"/>
    </row>
    <row r="74" spans="1:26" ht="12.75" customHeight="1">
      <c r="A74" s="476"/>
      <c r="B74" s="476"/>
      <c r="C74" s="476"/>
      <c r="D74" s="476"/>
      <c r="E74" s="476"/>
      <c r="F74" s="476"/>
      <c r="G74" s="476"/>
      <c r="H74" s="476"/>
      <c r="I74" s="476"/>
      <c r="J74" s="476"/>
      <c r="K74" s="476"/>
      <c r="L74" s="476"/>
      <c r="M74" s="476"/>
      <c r="N74" s="476"/>
      <c r="O74" s="476"/>
      <c r="P74" s="476"/>
      <c r="Q74" s="476"/>
      <c r="R74" s="476"/>
      <c r="S74" s="476"/>
      <c r="T74" s="476"/>
      <c r="U74" s="476"/>
      <c r="V74" s="476"/>
      <c r="W74" s="476"/>
      <c r="X74" s="476"/>
      <c r="Y74" s="476"/>
      <c r="Z74" s="476"/>
    </row>
    <row r="75" spans="1:26" ht="12.75" customHeight="1">
      <c r="A75" s="476"/>
      <c r="B75" s="476"/>
      <c r="C75" s="476"/>
      <c r="D75" s="476"/>
      <c r="E75" s="476"/>
      <c r="F75" s="476"/>
      <c r="G75" s="476"/>
      <c r="H75" s="476"/>
      <c r="I75" s="476"/>
      <c r="J75" s="476"/>
      <c r="K75" s="476"/>
      <c r="L75" s="476"/>
      <c r="M75" s="476"/>
      <c r="N75" s="476"/>
      <c r="O75" s="476"/>
      <c r="P75" s="476"/>
      <c r="Q75" s="476"/>
      <c r="R75" s="476"/>
      <c r="S75" s="476"/>
      <c r="T75" s="476"/>
      <c r="U75" s="476"/>
      <c r="V75" s="476"/>
      <c r="W75" s="476"/>
      <c r="X75" s="476"/>
      <c r="Y75" s="476"/>
      <c r="Z75" s="476"/>
    </row>
    <row r="76" spans="1:26" ht="12.75" customHeight="1">
      <c r="A76" s="476"/>
      <c r="B76" s="476"/>
      <c r="C76" s="476"/>
      <c r="D76" s="476"/>
      <c r="E76" s="476"/>
      <c r="F76" s="476"/>
      <c r="G76" s="476"/>
      <c r="H76" s="476"/>
      <c r="I76" s="476"/>
      <c r="J76" s="476"/>
      <c r="K76" s="476"/>
      <c r="L76" s="476"/>
      <c r="M76" s="476"/>
      <c r="N76" s="476"/>
      <c r="O76" s="476"/>
      <c r="P76" s="476"/>
      <c r="Q76" s="476"/>
      <c r="R76" s="476"/>
      <c r="S76" s="476"/>
      <c r="T76" s="476"/>
      <c r="U76" s="476"/>
      <c r="V76" s="476"/>
      <c r="W76" s="476"/>
      <c r="X76" s="476"/>
      <c r="Y76" s="476"/>
      <c r="Z76" s="476"/>
    </row>
    <row r="77" spans="1:26" ht="12.75" customHeight="1">
      <c r="A77" s="476"/>
      <c r="B77" s="476"/>
      <c r="C77" s="476"/>
      <c r="D77" s="476"/>
      <c r="E77" s="476"/>
      <c r="F77" s="476"/>
      <c r="G77" s="476"/>
      <c r="H77" s="476"/>
      <c r="I77" s="476"/>
      <c r="J77" s="476"/>
      <c r="K77" s="476"/>
      <c r="L77" s="476"/>
      <c r="M77" s="476"/>
      <c r="N77" s="476"/>
      <c r="O77" s="476"/>
      <c r="P77" s="476"/>
      <c r="Q77" s="476"/>
      <c r="R77" s="476"/>
      <c r="S77" s="476"/>
      <c r="T77" s="476"/>
      <c r="U77" s="476"/>
      <c r="V77" s="476"/>
      <c r="W77" s="476"/>
      <c r="X77" s="476"/>
      <c r="Y77" s="476"/>
      <c r="Z77" s="476"/>
    </row>
    <row r="78" spans="1:26" ht="12.75" customHeight="1">
      <c r="A78" s="476"/>
      <c r="B78" s="476"/>
      <c r="C78" s="476"/>
      <c r="D78" s="476"/>
      <c r="E78" s="476"/>
      <c r="F78" s="476"/>
      <c r="G78" s="476"/>
      <c r="H78" s="476"/>
      <c r="I78" s="476"/>
      <c r="J78" s="476"/>
      <c r="K78" s="476"/>
      <c r="L78" s="476"/>
      <c r="M78" s="476"/>
      <c r="N78" s="476"/>
      <c r="O78" s="476"/>
      <c r="P78" s="476"/>
      <c r="Q78" s="476"/>
      <c r="R78" s="476"/>
      <c r="S78" s="476"/>
      <c r="T78" s="476"/>
      <c r="U78" s="476"/>
      <c r="V78" s="476"/>
      <c r="W78" s="476"/>
      <c r="X78" s="476"/>
      <c r="Y78" s="476"/>
      <c r="Z78" s="476"/>
    </row>
    <row r="79" spans="1:26" ht="12.75" customHeight="1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  <c r="X79" s="476"/>
      <c r="Y79" s="476"/>
      <c r="Z79" s="476"/>
    </row>
    <row r="80" spans="1:26" ht="12.75" customHeight="1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  <c r="X80" s="476"/>
      <c r="Y80" s="476"/>
      <c r="Z80" s="476"/>
    </row>
    <row r="81" spans="1:26" ht="12.75" customHeight="1">
      <c r="A81" s="476"/>
      <c r="B81" s="476"/>
      <c r="C81" s="476"/>
      <c r="D81" s="476"/>
      <c r="E81" s="476"/>
      <c r="F81" s="476"/>
      <c r="G81" s="476"/>
      <c r="H81" s="476"/>
      <c r="I81" s="476"/>
      <c r="J81" s="476"/>
      <c r="K81" s="476"/>
      <c r="L81" s="476"/>
      <c r="M81" s="476"/>
      <c r="N81" s="476"/>
      <c r="O81" s="476"/>
      <c r="P81" s="476"/>
      <c r="Q81" s="476"/>
      <c r="R81" s="476"/>
      <c r="S81" s="476"/>
      <c r="T81" s="476"/>
      <c r="U81" s="476"/>
      <c r="V81" s="476"/>
      <c r="W81" s="476"/>
      <c r="X81" s="476"/>
      <c r="Y81" s="476"/>
      <c r="Z81" s="476"/>
    </row>
    <row r="82" spans="1:26" ht="12.75" customHeight="1">
      <c r="A82" s="476"/>
      <c r="B82" s="476"/>
      <c r="C82" s="476"/>
      <c r="D82" s="476"/>
      <c r="E82" s="476"/>
      <c r="F82" s="476"/>
      <c r="G82" s="476"/>
      <c r="H82" s="476"/>
      <c r="I82" s="476"/>
      <c r="J82" s="476"/>
      <c r="K82" s="476"/>
      <c r="L82" s="476"/>
      <c r="M82" s="476"/>
      <c r="N82" s="476"/>
      <c r="O82" s="476"/>
      <c r="P82" s="476"/>
      <c r="Q82" s="476"/>
      <c r="R82" s="476"/>
      <c r="S82" s="476"/>
      <c r="T82" s="476"/>
      <c r="U82" s="476"/>
      <c r="V82" s="476"/>
      <c r="W82" s="476"/>
      <c r="X82" s="476"/>
      <c r="Y82" s="476"/>
      <c r="Z82" s="476"/>
    </row>
    <row r="83" spans="1:26" ht="12.75" customHeight="1">
      <c r="A83" s="476"/>
      <c r="B83" s="476"/>
      <c r="C83" s="476"/>
      <c r="D83" s="476"/>
      <c r="E83" s="476"/>
      <c r="F83" s="476"/>
      <c r="G83" s="476"/>
      <c r="H83" s="476"/>
      <c r="I83" s="476"/>
      <c r="J83" s="476"/>
      <c r="K83" s="476"/>
      <c r="L83" s="476"/>
      <c r="M83" s="476"/>
      <c r="N83" s="476"/>
      <c r="O83" s="476"/>
      <c r="P83" s="476"/>
      <c r="Q83" s="476"/>
      <c r="R83" s="476"/>
      <c r="S83" s="476"/>
      <c r="T83" s="476"/>
      <c r="U83" s="476"/>
      <c r="V83" s="476"/>
      <c r="W83" s="476"/>
      <c r="X83" s="476"/>
      <c r="Y83" s="476"/>
      <c r="Z83" s="476"/>
    </row>
    <row r="84" spans="1:26" ht="12.75" customHeight="1">
      <c r="A84" s="476"/>
      <c r="B84" s="476"/>
      <c r="C84" s="476"/>
      <c r="D84" s="476"/>
      <c r="E84" s="476"/>
      <c r="F84" s="476"/>
      <c r="G84" s="476"/>
      <c r="H84" s="476"/>
      <c r="I84" s="476"/>
      <c r="J84" s="476"/>
      <c r="K84" s="476"/>
      <c r="L84" s="476"/>
      <c r="M84" s="476"/>
      <c r="N84" s="476"/>
      <c r="O84" s="476"/>
      <c r="P84" s="476"/>
      <c r="Q84" s="476"/>
      <c r="R84" s="476"/>
      <c r="S84" s="476"/>
      <c r="T84" s="476"/>
      <c r="U84" s="476"/>
      <c r="V84" s="476"/>
      <c r="W84" s="476"/>
      <c r="X84" s="476"/>
      <c r="Y84" s="476"/>
      <c r="Z84" s="476"/>
    </row>
    <row r="85" spans="1:26" ht="12.75" customHeight="1">
      <c r="A85" s="476"/>
      <c r="B85" s="476"/>
      <c r="C85" s="476"/>
      <c r="D85" s="476"/>
      <c r="E85" s="476"/>
      <c r="F85" s="476"/>
      <c r="G85" s="476"/>
      <c r="H85" s="476"/>
      <c r="I85" s="476"/>
      <c r="J85" s="476"/>
      <c r="K85" s="476"/>
      <c r="L85" s="476"/>
      <c r="M85" s="476"/>
      <c r="N85" s="476"/>
      <c r="O85" s="476"/>
      <c r="P85" s="476"/>
      <c r="Q85" s="476"/>
      <c r="R85" s="476"/>
      <c r="S85" s="476"/>
      <c r="T85" s="476"/>
      <c r="U85" s="476"/>
      <c r="V85" s="476"/>
      <c r="W85" s="476"/>
      <c r="X85" s="476"/>
      <c r="Y85" s="476"/>
      <c r="Z85" s="476"/>
    </row>
    <row r="86" spans="1:26" ht="12.75" customHeight="1">
      <c r="A86" s="476"/>
      <c r="B86" s="476"/>
      <c r="C86" s="476"/>
      <c r="D86" s="476"/>
      <c r="E86" s="476"/>
      <c r="F86" s="476"/>
      <c r="G86" s="476"/>
      <c r="H86" s="476"/>
      <c r="I86" s="476"/>
      <c r="J86" s="476"/>
      <c r="K86" s="476"/>
      <c r="L86" s="476"/>
      <c r="M86" s="476"/>
      <c r="N86" s="476"/>
      <c r="O86" s="476"/>
      <c r="P86" s="476"/>
      <c r="Q86" s="476"/>
      <c r="R86" s="476"/>
      <c r="S86" s="476"/>
      <c r="T86" s="476"/>
      <c r="U86" s="476"/>
      <c r="V86" s="476"/>
      <c r="W86" s="476"/>
      <c r="X86" s="476"/>
      <c r="Y86" s="476"/>
      <c r="Z86" s="476"/>
    </row>
    <row r="87" spans="1:26" ht="12.75" customHeight="1">
      <c r="A87" s="476"/>
      <c r="B87" s="476"/>
      <c r="C87" s="476"/>
      <c r="D87" s="476"/>
      <c r="E87" s="476"/>
      <c r="F87" s="476"/>
      <c r="G87" s="476"/>
      <c r="H87" s="476"/>
      <c r="I87" s="476"/>
      <c r="J87" s="476"/>
      <c r="K87" s="476"/>
      <c r="L87" s="476"/>
      <c r="M87" s="476"/>
      <c r="N87" s="476"/>
      <c r="O87" s="476"/>
      <c r="P87" s="476"/>
      <c r="Q87" s="476"/>
      <c r="R87" s="476"/>
      <c r="S87" s="476"/>
      <c r="T87" s="476"/>
      <c r="U87" s="476"/>
      <c r="V87" s="476"/>
      <c r="W87" s="476"/>
      <c r="X87" s="476"/>
      <c r="Y87" s="476"/>
      <c r="Z87" s="476"/>
    </row>
    <row r="88" spans="1:26" ht="12.75" customHeight="1">
      <c r="A88" s="476"/>
      <c r="B88" s="476"/>
      <c r="C88" s="476"/>
      <c r="D88" s="476"/>
      <c r="E88" s="476"/>
      <c r="F88" s="476"/>
      <c r="G88" s="476"/>
      <c r="H88" s="476"/>
      <c r="I88" s="476"/>
      <c r="J88" s="476"/>
      <c r="K88" s="476"/>
      <c r="L88" s="476"/>
      <c r="M88" s="476"/>
      <c r="N88" s="476"/>
      <c r="O88" s="476"/>
      <c r="P88" s="476"/>
      <c r="Q88" s="476"/>
      <c r="R88" s="476"/>
      <c r="S88" s="476"/>
      <c r="T88" s="476"/>
      <c r="U88" s="476"/>
      <c r="V88" s="476"/>
      <c r="W88" s="476"/>
      <c r="X88" s="476"/>
      <c r="Y88" s="476"/>
      <c r="Z88" s="476"/>
    </row>
    <row r="89" spans="1:26" ht="12.75" customHeight="1">
      <c r="A89" s="476"/>
      <c r="B89" s="476"/>
      <c r="C89" s="476"/>
      <c r="D89" s="476"/>
      <c r="E89" s="476"/>
      <c r="F89" s="476"/>
      <c r="G89" s="476"/>
      <c r="H89" s="476"/>
      <c r="I89" s="476"/>
      <c r="J89" s="476"/>
      <c r="K89" s="476"/>
      <c r="L89" s="476"/>
      <c r="M89" s="476"/>
      <c r="N89" s="476"/>
      <c r="O89" s="476"/>
      <c r="P89" s="476"/>
      <c r="Q89" s="476"/>
      <c r="R89" s="476"/>
      <c r="S89" s="476"/>
      <c r="T89" s="476"/>
      <c r="U89" s="476"/>
      <c r="V89" s="476"/>
      <c r="W89" s="476"/>
      <c r="X89" s="476"/>
      <c r="Y89" s="476"/>
      <c r="Z89" s="476"/>
    </row>
    <row r="90" spans="1:26" ht="12.75" customHeight="1">
      <c r="A90" s="476"/>
      <c r="B90" s="476"/>
      <c r="C90" s="476"/>
      <c r="D90" s="476"/>
      <c r="E90" s="476"/>
      <c r="F90" s="476"/>
      <c r="G90" s="476"/>
      <c r="H90" s="476"/>
      <c r="I90" s="476"/>
      <c r="J90" s="476"/>
      <c r="K90" s="476"/>
      <c r="L90" s="476"/>
      <c r="M90" s="476"/>
      <c r="N90" s="476"/>
      <c r="O90" s="476"/>
      <c r="P90" s="476"/>
      <c r="Q90" s="476"/>
      <c r="R90" s="476"/>
      <c r="S90" s="476"/>
      <c r="T90" s="476"/>
      <c r="U90" s="476"/>
      <c r="V90" s="476"/>
      <c r="W90" s="476"/>
      <c r="X90" s="476"/>
      <c r="Y90" s="476"/>
      <c r="Z90" s="476"/>
    </row>
    <row r="91" spans="1:26" ht="12.75" customHeight="1">
      <c r="A91" s="476"/>
      <c r="B91" s="476"/>
      <c r="C91" s="476"/>
      <c r="D91" s="476"/>
      <c r="E91" s="476"/>
      <c r="F91" s="476"/>
      <c r="G91" s="476"/>
      <c r="H91" s="476"/>
      <c r="I91" s="476"/>
      <c r="J91" s="476"/>
      <c r="K91" s="476"/>
      <c r="L91" s="476"/>
      <c r="M91" s="476"/>
      <c r="N91" s="476"/>
      <c r="O91" s="476"/>
      <c r="P91" s="476"/>
      <c r="Q91" s="476"/>
      <c r="R91" s="476"/>
      <c r="S91" s="476"/>
      <c r="T91" s="476"/>
      <c r="U91" s="476"/>
      <c r="V91" s="476"/>
      <c r="W91" s="476"/>
      <c r="X91" s="476"/>
      <c r="Y91" s="476"/>
      <c r="Z91" s="476"/>
    </row>
    <row r="92" spans="1:26" ht="12.75" customHeight="1">
      <c r="A92" s="476"/>
      <c r="B92" s="476"/>
      <c r="C92" s="476"/>
      <c r="D92" s="476"/>
      <c r="E92" s="476"/>
      <c r="F92" s="476"/>
      <c r="G92" s="476"/>
      <c r="H92" s="476"/>
      <c r="I92" s="476"/>
      <c r="J92" s="476"/>
      <c r="K92" s="476"/>
      <c r="L92" s="476"/>
      <c r="M92" s="476"/>
      <c r="N92" s="476"/>
      <c r="O92" s="476"/>
      <c r="P92" s="476"/>
      <c r="Q92" s="476"/>
      <c r="R92" s="476"/>
      <c r="S92" s="476"/>
      <c r="T92" s="476"/>
      <c r="U92" s="476"/>
      <c r="V92" s="476"/>
      <c r="W92" s="476"/>
      <c r="X92" s="476"/>
      <c r="Y92" s="476"/>
      <c r="Z92" s="476"/>
    </row>
    <row r="93" spans="1:26" ht="12.75" customHeight="1">
      <c r="A93" s="476"/>
      <c r="B93" s="476"/>
      <c r="C93" s="476"/>
      <c r="D93" s="476"/>
      <c r="E93" s="476"/>
      <c r="F93" s="476"/>
      <c r="G93" s="476"/>
      <c r="H93" s="476"/>
      <c r="I93" s="476"/>
      <c r="J93" s="476"/>
      <c r="K93" s="476"/>
      <c r="L93" s="476"/>
      <c r="M93" s="476"/>
      <c r="N93" s="476"/>
      <c r="O93" s="476"/>
      <c r="P93" s="476"/>
      <c r="Q93" s="476"/>
      <c r="R93" s="476"/>
      <c r="S93" s="476"/>
      <c r="T93" s="476"/>
      <c r="U93" s="476"/>
      <c r="V93" s="476"/>
      <c r="W93" s="476"/>
      <c r="X93" s="476"/>
      <c r="Y93" s="476"/>
      <c r="Z93" s="476"/>
    </row>
    <row r="94" spans="1:26" ht="12.75" customHeight="1">
      <c r="A94" s="476"/>
      <c r="B94" s="476"/>
      <c r="C94" s="476"/>
      <c r="D94" s="476"/>
      <c r="E94" s="476"/>
      <c r="F94" s="476"/>
      <c r="G94" s="476"/>
      <c r="H94" s="476"/>
      <c r="I94" s="476"/>
      <c r="J94" s="476"/>
      <c r="K94" s="476"/>
      <c r="L94" s="476"/>
      <c r="M94" s="476"/>
      <c r="N94" s="476"/>
      <c r="O94" s="476"/>
      <c r="P94" s="476"/>
      <c r="Q94" s="476"/>
      <c r="R94" s="476"/>
      <c r="S94" s="476"/>
      <c r="T94" s="476"/>
      <c r="U94" s="476"/>
      <c r="V94" s="476"/>
      <c r="W94" s="476"/>
      <c r="X94" s="476"/>
      <c r="Y94" s="476"/>
      <c r="Z94" s="476"/>
    </row>
    <row r="95" spans="1:26" ht="12.75" customHeight="1">
      <c r="A95" s="476"/>
      <c r="B95" s="476"/>
      <c r="C95" s="476"/>
      <c r="D95" s="476"/>
      <c r="E95" s="476"/>
      <c r="F95" s="476"/>
      <c r="G95" s="476"/>
      <c r="H95" s="476"/>
      <c r="I95" s="476"/>
      <c r="J95" s="476"/>
      <c r="K95" s="476"/>
      <c r="L95" s="476"/>
      <c r="M95" s="476"/>
      <c r="N95" s="476"/>
      <c r="O95" s="476"/>
      <c r="P95" s="476"/>
      <c r="Q95" s="476"/>
      <c r="R95" s="476"/>
      <c r="S95" s="476"/>
      <c r="T95" s="476"/>
      <c r="U95" s="476"/>
      <c r="V95" s="476"/>
      <c r="W95" s="476"/>
      <c r="X95" s="476"/>
      <c r="Y95" s="476"/>
      <c r="Z95" s="476"/>
    </row>
    <row r="96" spans="1:26" ht="12.75" customHeight="1">
      <c r="A96" s="476"/>
      <c r="B96" s="476"/>
      <c r="C96" s="476"/>
      <c r="D96" s="476"/>
      <c r="E96" s="476"/>
      <c r="F96" s="476"/>
      <c r="G96" s="476"/>
      <c r="H96" s="476"/>
      <c r="I96" s="476"/>
      <c r="J96" s="476"/>
      <c r="K96" s="476"/>
      <c r="L96" s="476"/>
      <c r="M96" s="476"/>
      <c r="N96" s="476"/>
      <c r="O96" s="476"/>
      <c r="P96" s="476"/>
      <c r="Q96" s="476"/>
      <c r="R96" s="476"/>
      <c r="S96" s="476"/>
      <c r="T96" s="476"/>
      <c r="U96" s="476"/>
      <c r="V96" s="476"/>
      <c r="W96" s="476"/>
      <c r="X96" s="476"/>
      <c r="Y96" s="476"/>
      <c r="Z96" s="476"/>
    </row>
    <row r="97" spans="1:26" ht="12.75" customHeight="1">
      <c r="A97" s="476"/>
      <c r="B97" s="476"/>
      <c r="C97" s="476"/>
      <c r="D97" s="476"/>
      <c r="E97" s="476"/>
      <c r="F97" s="476"/>
      <c r="G97" s="476"/>
      <c r="H97" s="476"/>
      <c r="I97" s="476"/>
      <c r="J97" s="476"/>
      <c r="K97" s="476"/>
      <c r="L97" s="476"/>
      <c r="M97" s="476"/>
      <c r="N97" s="476"/>
      <c r="O97" s="476"/>
      <c r="P97" s="476"/>
      <c r="Q97" s="476"/>
      <c r="R97" s="476"/>
      <c r="S97" s="476"/>
      <c r="T97" s="476"/>
      <c r="U97" s="476"/>
      <c r="V97" s="476"/>
      <c r="W97" s="476"/>
      <c r="X97" s="476"/>
      <c r="Y97" s="476"/>
      <c r="Z97" s="476"/>
    </row>
    <row r="98" spans="1:26" ht="12.75" customHeight="1">
      <c r="A98" s="476"/>
      <c r="B98" s="476"/>
      <c r="C98" s="476"/>
      <c r="D98" s="476"/>
      <c r="E98" s="476"/>
      <c r="F98" s="476"/>
      <c r="G98" s="476"/>
      <c r="H98" s="476"/>
      <c r="I98" s="476"/>
      <c r="J98" s="476"/>
      <c r="K98" s="476"/>
      <c r="L98" s="476"/>
      <c r="M98" s="476"/>
      <c r="N98" s="476"/>
      <c r="O98" s="476"/>
      <c r="P98" s="476"/>
      <c r="Q98" s="476"/>
      <c r="R98" s="476"/>
      <c r="S98" s="476"/>
      <c r="T98" s="476"/>
      <c r="U98" s="476"/>
      <c r="V98" s="476"/>
      <c r="W98" s="476"/>
      <c r="X98" s="476"/>
      <c r="Y98" s="476"/>
      <c r="Z98" s="476"/>
    </row>
    <row r="99" spans="1:26" ht="12.75" customHeight="1">
      <c r="A99" s="476"/>
      <c r="B99" s="476"/>
      <c r="C99" s="476"/>
      <c r="D99" s="476"/>
      <c r="E99" s="476"/>
      <c r="F99" s="476"/>
      <c r="G99" s="476"/>
      <c r="H99" s="476"/>
      <c r="I99" s="476"/>
      <c r="J99" s="476"/>
      <c r="K99" s="476"/>
      <c r="L99" s="476"/>
      <c r="M99" s="476"/>
      <c r="N99" s="476"/>
      <c r="O99" s="476"/>
      <c r="P99" s="476"/>
      <c r="Q99" s="476"/>
      <c r="R99" s="476"/>
      <c r="S99" s="476"/>
      <c r="T99" s="476"/>
      <c r="U99" s="476"/>
      <c r="V99" s="476"/>
      <c r="W99" s="476"/>
      <c r="X99" s="476"/>
      <c r="Y99" s="476"/>
      <c r="Z99" s="476"/>
    </row>
    <row r="100" spans="1:26" ht="12.75" customHeight="1">
      <c r="A100" s="476"/>
      <c r="B100" s="476"/>
      <c r="C100" s="476"/>
      <c r="D100" s="476"/>
      <c r="E100" s="476"/>
      <c r="F100" s="476"/>
      <c r="G100" s="476"/>
      <c r="H100" s="476"/>
      <c r="I100" s="476"/>
      <c r="J100" s="476"/>
      <c r="K100" s="476"/>
      <c r="L100" s="476"/>
      <c r="M100" s="476"/>
      <c r="N100" s="476"/>
      <c r="O100" s="476"/>
      <c r="P100" s="476"/>
      <c r="Q100" s="476"/>
      <c r="R100" s="476"/>
      <c r="S100" s="476"/>
      <c r="T100" s="476"/>
      <c r="U100" s="476"/>
      <c r="V100" s="476"/>
      <c r="W100" s="476"/>
      <c r="X100" s="476"/>
      <c r="Y100" s="476"/>
      <c r="Z100" s="476"/>
    </row>
    <row r="101" spans="1:26" ht="12.75" customHeight="1">
      <c r="A101" s="476"/>
      <c r="B101" s="476"/>
      <c r="C101" s="476"/>
      <c r="D101" s="476"/>
      <c r="E101" s="476"/>
      <c r="F101" s="476"/>
      <c r="G101" s="476"/>
      <c r="H101" s="476"/>
      <c r="I101" s="476"/>
      <c r="J101" s="476"/>
      <c r="K101" s="476"/>
      <c r="L101" s="476"/>
      <c r="M101" s="476"/>
      <c r="N101" s="476"/>
      <c r="O101" s="476"/>
      <c r="P101" s="476"/>
      <c r="Q101" s="476"/>
      <c r="R101" s="476"/>
      <c r="S101" s="476"/>
      <c r="T101" s="476"/>
      <c r="U101" s="476"/>
      <c r="V101" s="476"/>
      <c r="W101" s="476"/>
      <c r="X101" s="476"/>
      <c r="Y101" s="476"/>
      <c r="Z101" s="476"/>
    </row>
    <row r="102" spans="1:26" ht="12.75" customHeight="1">
      <c r="A102" s="476"/>
      <c r="B102" s="476"/>
      <c r="C102" s="476"/>
      <c r="D102" s="476"/>
      <c r="E102" s="476"/>
      <c r="F102" s="476"/>
      <c r="G102" s="476"/>
      <c r="H102" s="476"/>
      <c r="I102" s="476"/>
      <c r="J102" s="476"/>
      <c r="K102" s="476"/>
      <c r="L102" s="476"/>
      <c r="M102" s="476"/>
      <c r="N102" s="476"/>
      <c r="O102" s="476"/>
      <c r="P102" s="476"/>
      <c r="Q102" s="476"/>
      <c r="R102" s="476"/>
      <c r="S102" s="476"/>
      <c r="T102" s="476"/>
      <c r="U102" s="476"/>
      <c r="V102" s="476"/>
      <c r="W102" s="476"/>
      <c r="X102" s="476"/>
      <c r="Y102" s="476"/>
      <c r="Z102" s="476"/>
    </row>
    <row r="103" spans="1:26" ht="12.75" customHeight="1">
      <c r="A103" s="476"/>
      <c r="B103" s="476"/>
      <c r="C103" s="476"/>
      <c r="D103" s="476"/>
      <c r="E103" s="476"/>
      <c r="F103" s="476"/>
      <c r="G103" s="476"/>
      <c r="H103" s="476"/>
      <c r="I103" s="476"/>
      <c r="J103" s="476"/>
      <c r="K103" s="476"/>
      <c r="L103" s="476"/>
      <c r="M103" s="476"/>
      <c r="N103" s="476"/>
      <c r="O103" s="476"/>
      <c r="P103" s="476"/>
      <c r="Q103" s="476"/>
      <c r="R103" s="476"/>
      <c r="S103" s="476"/>
      <c r="T103" s="476"/>
      <c r="U103" s="476"/>
      <c r="V103" s="476"/>
      <c r="W103" s="476"/>
      <c r="X103" s="476"/>
      <c r="Y103" s="476"/>
      <c r="Z103" s="476"/>
    </row>
    <row r="104" spans="1:26" ht="12.75" customHeight="1">
      <c r="A104" s="476"/>
      <c r="B104" s="476"/>
      <c r="C104" s="476"/>
      <c r="D104" s="476"/>
      <c r="E104" s="476"/>
      <c r="F104" s="476"/>
      <c r="G104" s="476"/>
      <c r="H104" s="476"/>
      <c r="I104" s="476"/>
      <c r="J104" s="476"/>
      <c r="K104" s="476"/>
      <c r="L104" s="476"/>
      <c r="M104" s="476"/>
      <c r="N104" s="476"/>
      <c r="O104" s="476"/>
      <c r="P104" s="476"/>
      <c r="Q104" s="476"/>
      <c r="R104" s="476"/>
      <c r="S104" s="476"/>
      <c r="T104" s="476"/>
      <c r="U104" s="476"/>
      <c r="V104" s="476"/>
      <c r="W104" s="476"/>
      <c r="X104" s="476"/>
      <c r="Y104" s="476"/>
      <c r="Z104" s="476"/>
    </row>
    <row r="105" spans="1:26" ht="12.75" customHeight="1">
      <c r="A105" s="476"/>
      <c r="B105" s="476"/>
      <c r="C105" s="476"/>
      <c r="D105" s="476"/>
      <c r="E105" s="476"/>
      <c r="F105" s="476"/>
      <c r="G105" s="476"/>
      <c r="H105" s="476"/>
      <c r="I105" s="476"/>
      <c r="J105" s="476"/>
      <c r="K105" s="476"/>
      <c r="L105" s="476"/>
      <c r="M105" s="476"/>
      <c r="N105" s="476"/>
      <c r="O105" s="476"/>
      <c r="P105" s="476"/>
      <c r="Q105" s="476"/>
      <c r="R105" s="476"/>
      <c r="S105" s="476"/>
      <c r="T105" s="476"/>
      <c r="U105" s="476"/>
      <c r="V105" s="476"/>
      <c r="W105" s="476"/>
      <c r="X105" s="476"/>
      <c r="Y105" s="476"/>
      <c r="Z105" s="476"/>
    </row>
    <row r="106" spans="1:26" ht="12.75" customHeight="1">
      <c r="A106" s="476"/>
      <c r="B106" s="476"/>
      <c r="C106" s="476"/>
      <c r="D106" s="476"/>
      <c r="E106" s="476"/>
      <c r="F106" s="476"/>
      <c r="G106" s="476"/>
      <c r="H106" s="476"/>
      <c r="I106" s="476"/>
      <c r="J106" s="476"/>
      <c r="K106" s="476"/>
      <c r="L106" s="476"/>
      <c r="M106" s="476"/>
      <c r="N106" s="476"/>
      <c r="O106" s="476"/>
      <c r="P106" s="476"/>
      <c r="Q106" s="476"/>
      <c r="R106" s="476"/>
      <c r="S106" s="476"/>
      <c r="T106" s="476"/>
      <c r="U106" s="476"/>
      <c r="V106" s="476"/>
      <c r="W106" s="476"/>
      <c r="X106" s="476"/>
      <c r="Y106" s="476"/>
      <c r="Z106" s="476"/>
    </row>
    <row r="107" spans="1:26" ht="12.75" customHeight="1">
      <c r="A107" s="476"/>
      <c r="B107" s="476"/>
      <c r="C107" s="476"/>
      <c r="D107" s="476"/>
      <c r="E107" s="476"/>
      <c r="F107" s="476"/>
      <c r="G107" s="476"/>
      <c r="H107" s="476"/>
      <c r="I107" s="476"/>
      <c r="J107" s="476"/>
      <c r="K107" s="476"/>
      <c r="L107" s="476"/>
      <c r="M107" s="476"/>
      <c r="N107" s="476"/>
      <c r="O107" s="476"/>
      <c r="P107" s="476"/>
      <c r="Q107" s="476"/>
      <c r="R107" s="476"/>
      <c r="S107" s="476"/>
      <c r="T107" s="476"/>
      <c r="U107" s="476"/>
      <c r="V107" s="476"/>
      <c r="W107" s="476"/>
      <c r="X107" s="476"/>
      <c r="Y107" s="476"/>
      <c r="Z107" s="476"/>
    </row>
    <row r="108" spans="1:26" ht="12.75" customHeight="1">
      <c r="A108" s="476"/>
      <c r="B108" s="476"/>
      <c r="C108" s="476"/>
      <c r="D108" s="476"/>
      <c r="E108" s="476"/>
      <c r="F108" s="476"/>
      <c r="G108" s="476"/>
      <c r="H108" s="476"/>
      <c r="I108" s="476"/>
      <c r="J108" s="476"/>
      <c r="K108" s="476"/>
      <c r="L108" s="476"/>
      <c r="M108" s="476"/>
      <c r="N108" s="476"/>
      <c r="O108" s="476"/>
      <c r="P108" s="476"/>
      <c r="Q108" s="476"/>
      <c r="R108" s="476"/>
      <c r="S108" s="476"/>
      <c r="T108" s="476"/>
      <c r="U108" s="476"/>
      <c r="V108" s="476"/>
      <c r="W108" s="476"/>
      <c r="X108" s="476"/>
      <c r="Y108" s="476"/>
      <c r="Z108" s="476"/>
    </row>
    <row r="109" spans="1:26" ht="12.75" customHeight="1">
      <c r="A109" s="476"/>
      <c r="B109" s="476"/>
      <c r="C109" s="476"/>
      <c r="D109" s="476"/>
      <c r="E109" s="476"/>
      <c r="F109" s="476"/>
      <c r="G109" s="476"/>
      <c r="H109" s="476"/>
      <c r="I109" s="476"/>
      <c r="J109" s="476"/>
      <c r="K109" s="476"/>
      <c r="L109" s="476"/>
      <c r="M109" s="476"/>
      <c r="N109" s="476"/>
      <c r="O109" s="476"/>
      <c r="P109" s="476"/>
      <c r="Q109" s="476"/>
      <c r="R109" s="476"/>
      <c r="S109" s="476"/>
      <c r="T109" s="476"/>
      <c r="U109" s="476"/>
      <c r="V109" s="476"/>
      <c r="W109" s="476"/>
      <c r="X109" s="476"/>
      <c r="Y109" s="476"/>
      <c r="Z109" s="476"/>
    </row>
    <row r="110" spans="1:26" ht="12.75" customHeight="1">
      <c r="A110" s="476"/>
      <c r="B110" s="476"/>
      <c r="C110" s="476"/>
      <c r="D110" s="476"/>
      <c r="E110" s="476"/>
      <c r="F110" s="476"/>
      <c r="G110" s="476"/>
      <c r="H110" s="476"/>
      <c r="I110" s="476"/>
      <c r="J110" s="476"/>
      <c r="K110" s="476"/>
      <c r="L110" s="476"/>
      <c r="M110" s="476"/>
      <c r="N110" s="476"/>
      <c r="O110" s="476"/>
      <c r="P110" s="476"/>
      <c r="Q110" s="476"/>
      <c r="R110" s="476"/>
      <c r="S110" s="476"/>
      <c r="T110" s="476"/>
      <c r="U110" s="476"/>
      <c r="V110" s="476"/>
      <c r="W110" s="476"/>
      <c r="X110" s="476"/>
      <c r="Y110" s="476"/>
      <c r="Z110" s="476"/>
    </row>
    <row r="111" spans="1:26" ht="12.75" customHeight="1">
      <c r="A111" s="476"/>
      <c r="B111" s="476"/>
      <c r="C111" s="476"/>
      <c r="D111" s="476"/>
      <c r="E111" s="476"/>
      <c r="F111" s="476"/>
      <c r="G111" s="476"/>
      <c r="H111" s="476"/>
      <c r="I111" s="476"/>
      <c r="J111" s="476"/>
      <c r="K111" s="476"/>
      <c r="L111" s="476"/>
      <c r="M111" s="476"/>
      <c r="N111" s="476"/>
      <c r="O111" s="476"/>
      <c r="P111" s="476"/>
      <c r="Q111" s="476"/>
      <c r="R111" s="476"/>
      <c r="S111" s="476"/>
      <c r="T111" s="476"/>
      <c r="U111" s="476"/>
      <c r="V111" s="476"/>
      <c r="W111" s="476"/>
      <c r="X111" s="476"/>
      <c r="Y111" s="476"/>
      <c r="Z111" s="476"/>
    </row>
    <row r="112" spans="1:26" ht="12.75" customHeight="1">
      <c r="A112" s="476"/>
      <c r="B112" s="476"/>
      <c r="C112" s="476"/>
      <c r="D112" s="476"/>
      <c r="E112" s="476"/>
      <c r="F112" s="476"/>
      <c r="G112" s="476"/>
      <c r="H112" s="476"/>
      <c r="I112" s="476"/>
      <c r="J112" s="476"/>
      <c r="K112" s="476"/>
      <c r="L112" s="476"/>
      <c r="M112" s="476"/>
      <c r="N112" s="476"/>
      <c r="O112" s="476"/>
      <c r="P112" s="476"/>
      <c r="Q112" s="476"/>
      <c r="R112" s="476"/>
      <c r="S112" s="476"/>
      <c r="T112" s="476"/>
      <c r="U112" s="476"/>
      <c r="V112" s="476"/>
      <c r="W112" s="476"/>
      <c r="X112" s="476"/>
      <c r="Y112" s="476"/>
      <c r="Z112" s="476"/>
    </row>
    <row r="113" spans="1:26" ht="12.75" customHeight="1">
      <c r="A113" s="476"/>
      <c r="B113" s="476"/>
      <c r="C113" s="476"/>
      <c r="D113" s="476"/>
      <c r="E113" s="476"/>
      <c r="F113" s="476"/>
      <c r="G113" s="476"/>
      <c r="H113" s="476"/>
      <c r="I113" s="476"/>
      <c r="J113" s="476"/>
      <c r="K113" s="476"/>
      <c r="L113" s="476"/>
      <c r="M113" s="476"/>
      <c r="N113" s="476"/>
      <c r="O113" s="476"/>
      <c r="P113" s="476"/>
      <c r="Q113" s="476"/>
      <c r="R113" s="476"/>
      <c r="S113" s="476"/>
      <c r="T113" s="476"/>
      <c r="U113" s="476"/>
      <c r="V113" s="476"/>
      <c r="W113" s="476"/>
      <c r="X113" s="476"/>
      <c r="Y113" s="476"/>
      <c r="Z113" s="476"/>
    </row>
    <row r="114" spans="1:26" ht="12.75" customHeight="1">
      <c r="A114" s="476"/>
      <c r="B114" s="476"/>
      <c r="C114" s="476"/>
      <c r="D114" s="476"/>
      <c r="E114" s="476"/>
      <c r="F114" s="476"/>
      <c r="G114" s="476"/>
      <c r="H114" s="476"/>
      <c r="I114" s="476"/>
      <c r="J114" s="476"/>
      <c r="K114" s="476"/>
      <c r="L114" s="476"/>
      <c r="M114" s="476"/>
      <c r="N114" s="476"/>
      <c r="O114" s="476"/>
      <c r="P114" s="476"/>
      <c r="Q114" s="476"/>
      <c r="R114" s="476"/>
      <c r="S114" s="476"/>
      <c r="T114" s="476"/>
      <c r="U114" s="476"/>
      <c r="V114" s="476"/>
      <c r="W114" s="476"/>
      <c r="X114" s="476"/>
      <c r="Y114" s="476"/>
      <c r="Z114" s="476"/>
    </row>
    <row r="115" spans="1:26" ht="12.75" customHeight="1">
      <c r="A115" s="476"/>
      <c r="B115" s="476"/>
      <c r="C115" s="476"/>
      <c r="D115" s="476"/>
      <c r="E115" s="476"/>
      <c r="F115" s="476"/>
      <c r="G115" s="476"/>
      <c r="H115" s="476"/>
      <c r="I115" s="476"/>
      <c r="J115" s="476"/>
      <c r="K115" s="476"/>
      <c r="L115" s="476"/>
      <c r="M115" s="476"/>
      <c r="N115" s="476"/>
      <c r="O115" s="476"/>
      <c r="P115" s="476"/>
      <c r="Q115" s="476"/>
      <c r="R115" s="476"/>
      <c r="S115" s="476"/>
      <c r="T115" s="476"/>
      <c r="U115" s="476"/>
      <c r="V115" s="476"/>
      <c r="W115" s="476"/>
      <c r="X115" s="476"/>
      <c r="Y115" s="476"/>
      <c r="Z115" s="476"/>
    </row>
    <row r="116" spans="1:26" ht="12.75" customHeight="1">
      <c r="A116" s="476"/>
      <c r="B116" s="476"/>
      <c r="C116" s="476"/>
      <c r="D116" s="476"/>
      <c r="E116" s="476"/>
      <c r="F116" s="476"/>
      <c r="G116" s="476"/>
      <c r="H116" s="476"/>
      <c r="I116" s="476"/>
      <c r="J116" s="476"/>
      <c r="K116" s="476"/>
      <c r="L116" s="476"/>
      <c r="M116" s="476"/>
      <c r="N116" s="476"/>
      <c r="O116" s="476"/>
      <c r="P116" s="476"/>
      <c r="Q116" s="476"/>
      <c r="R116" s="476"/>
      <c r="S116" s="476"/>
      <c r="T116" s="476"/>
      <c r="U116" s="476"/>
      <c r="V116" s="476"/>
      <c r="W116" s="476"/>
      <c r="X116" s="476"/>
      <c r="Y116" s="476"/>
      <c r="Z116" s="476"/>
    </row>
    <row r="117" spans="1:26" ht="12.75" customHeight="1">
      <c r="A117" s="476"/>
      <c r="B117" s="476"/>
      <c r="C117" s="476"/>
      <c r="D117" s="476"/>
      <c r="E117" s="476"/>
      <c r="F117" s="476"/>
      <c r="G117" s="476"/>
      <c r="H117" s="476"/>
      <c r="I117" s="476"/>
      <c r="J117" s="476"/>
      <c r="K117" s="476"/>
      <c r="L117" s="476"/>
      <c r="M117" s="476"/>
      <c r="N117" s="476"/>
      <c r="O117" s="476"/>
      <c r="P117" s="476"/>
      <c r="Q117" s="476"/>
      <c r="R117" s="476"/>
      <c r="S117" s="476"/>
      <c r="T117" s="476"/>
      <c r="U117" s="476"/>
      <c r="V117" s="476"/>
      <c r="W117" s="476"/>
      <c r="X117" s="476"/>
      <c r="Y117" s="476"/>
      <c r="Z117" s="476"/>
    </row>
    <row r="118" spans="1:26" ht="12.75" customHeight="1">
      <c r="A118" s="476"/>
      <c r="B118" s="476"/>
      <c r="C118" s="476"/>
      <c r="D118" s="476"/>
      <c r="E118" s="476"/>
      <c r="F118" s="476"/>
      <c r="G118" s="476"/>
      <c r="H118" s="476"/>
      <c r="I118" s="476"/>
      <c r="J118" s="476"/>
      <c r="K118" s="476"/>
      <c r="L118" s="476"/>
      <c r="M118" s="476"/>
      <c r="N118" s="476"/>
      <c r="O118" s="476"/>
      <c r="P118" s="476"/>
      <c r="Q118" s="476"/>
      <c r="R118" s="476"/>
      <c r="S118" s="476"/>
      <c r="T118" s="476"/>
      <c r="U118" s="476"/>
      <c r="V118" s="476"/>
      <c r="W118" s="476"/>
      <c r="X118" s="476"/>
      <c r="Y118" s="476"/>
      <c r="Z118" s="476"/>
    </row>
    <row r="119" spans="1:26" ht="12.75" customHeight="1">
      <c r="A119" s="476"/>
      <c r="B119" s="476"/>
      <c r="C119" s="476"/>
      <c r="D119" s="476"/>
      <c r="E119" s="476"/>
      <c r="F119" s="476"/>
      <c r="G119" s="476"/>
      <c r="H119" s="476"/>
      <c r="I119" s="476"/>
      <c r="J119" s="476"/>
      <c r="K119" s="476"/>
      <c r="L119" s="476"/>
      <c r="M119" s="476"/>
      <c r="N119" s="476"/>
      <c r="O119" s="476"/>
      <c r="P119" s="476"/>
      <c r="Q119" s="476"/>
      <c r="R119" s="476"/>
      <c r="S119" s="476"/>
      <c r="T119" s="476"/>
      <c r="U119" s="476"/>
      <c r="V119" s="476"/>
      <c r="W119" s="476"/>
      <c r="X119" s="476"/>
      <c r="Y119" s="476"/>
      <c r="Z119" s="476"/>
    </row>
    <row r="120" spans="1:26" ht="12.75" customHeight="1">
      <c r="A120" s="476"/>
      <c r="B120" s="476"/>
      <c r="C120" s="476"/>
      <c r="D120" s="476"/>
      <c r="E120" s="476"/>
      <c r="F120" s="476"/>
      <c r="G120" s="476"/>
      <c r="H120" s="476"/>
      <c r="I120" s="476"/>
      <c r="J120" s="476"/>
      <c r="K120" s="476"/>
      <c r="L120" s="476"/>
      <c r="M120" s="476"/>
      <c r="N120" s="476"/>
      <c r="O120" s="476"/>
      <c r="P120" s="476"/>
      <c r="Q120" s="476"/>
      <c r="R120" s="476"/>
      <c r="S120" s="476"/>
      <c r="T120" s="476"/>
      <c r="U120" s="476"/>
      <c r="V120" s="476"/>
      <c r="W120" s="476"/>
      <c r="X120" s="476"/>
      <c r="Y120" s="476"/>
      <c r="Z120" s="476"/>
    </row>
    <row r="121" spans="1:26" ht="12.75" customHeight="1">
      <c r="A121" s="476"/>
      <c r="B121" s="476"/>
      <c r="C121" s="476"/>
      <c r="D121" s="476"/>
      <c r="E121" s="476"/>
      <c r="F121" s="476"/>
      <c r="G121" s="476"/>
      <c r="H121" s="476"/>
      <c r="I121" s="476"/>
      <c r="J121" s="476"/>
      <c r="K121" s="476"/>
      <c r="L121" s="476"/>
      <c r="M121" s="476"/>
      <c r="N121" s="476"/>
      <c r="O121" s="476"/>
      <c r="P121" s="476"/>
      <c r="Q121" s="476"/>
      <c r="R121" s="476"/>
      <c r="S121" s="476"/>
      <c r="T121" s="476"/>
      <c r="U121" s="476"/>
      <c r="V121" s="476"/>
      <c r="W121" s="476"/>
      <c r="X121" s="476"/>
      <c r="Y121" s="476"/>
      <c r="Z121" s="476"/>
    </row>
    <row r="122" spans="1:26" ht="12.75" customHeight="1">
      <c r="A122" s="476"/>
      <c r="B122" s="476"/>
      <c r="C122" s="476"/>
      <c r="D122" s="476"/>
      <c r="E122" s="476"/>
      <c r="F122" s="476"/>
      <c r="G122" s="476"/>
      <c r="H122" s="476"/>
      <c r="I122" s="476"/>
      <c r="J122" s="476"/>
      <c r="K122" s="476"/>
      <c r="L122" s="476"/>
      <c r="M122" s="476"/>
      <c r="N122" s="476"/>
      <c r="O122" s="476"/>
      <c r="P122" s="476"/>
      <c r="Q122" s="476"/>
      <c r="R122" s="476"/>
      <c r="S122" s="476"/>
      <c r="T122" s="476"/>
      <c r="U122" s="476"/>
      <c r="V122" s="476"/>
      <c r="W122" s="476"/>
      <c r="X122" s="476"/>
      <c r="Y122" s="476"/>
      <c r="Z122" s="476"/>
    </row>
    <row r="123" spans="1:26" ht="12.75" customHeight="1">
      <c r="A123" s="476"/>
      <c r="B123" s="476"/>
      <c r="C123" s="476"/>
      <c r="D123" s="476"/>
      <c r="E123" s="476"/>
      <c r="F123" s="476"/>
      <c r="G123" s="476"/>
      <c r="H123" s="476"/>
      <c r="I123" s="476"/>
      <c r="J123" s="476"/>
      <c r="K123" s="476"/>
      <c r="L123" s="476"/>
      <c r="M123" s="476"/>
      <c r="N123" s="476"/>
      <c r="O123" s="476"/>
      <c r="P123" s="476"/>
      <c r="Q123" s="476"/>
      <c r="R123" s="476"/>
      <c r="S123" s="476"/>
      <c r="T123" s="476"/>
      <c r="U123" s="476"/>
      <c r="V123" s="476"/>
      <c r="W123" s="476"/>
      <c r="X123" s="476"/>
      <c r="Y123" s="476"/>
      <c r="Z123" s="476"/>
    </row>
    <row r="124" spans="1:26" ht="12.75" customHeight="1">
      <c r="A124" s="476"/>
      <c r="B124" s="476"/>
      <c r="C124" s="476"/>
      <c r="D124" s="476"/>
      <c r="E124" s="476"/>
      <c r="F124" s="476"/>
      <c r="G124" s="476"/>
      <c r="H124" s="476"/>
      <c r="I124" s="476"/>
      <c r="J124" s="476"/>
      <c r="K124" s="476"/>
      <c r="L124" s="476"/>
      <c r="M124" s="476"/>
      <c r="N124" s="476"/>
      <c r="O124" s="476"/>
      <c r="P124" s="476"/>
      <c r="Q124" s="476"/>
      <c r="R124" s="476"/>
      <c r="S124" s="476"/>
      <c r="T124" s="476"/>
      <c r="U124" s="476"/>
      <c r="V124" s="476"/>
      <c r="W124" s="476"/>
      <c r="X124" s="476"/>
      <c r="Y124" s="476"/>
      <c r="Z124" s="476"/>
    </row>
    <row r="125" spans="1:26" ht="12.75" customHeight="1">
      <c r="A125" s="476"/>
      <c r="B125" s="476"/>
      <c r="C125" s="476"/>
      <c r="D125" s="476"/>
      <c r="E125" s="476"/>
      <c r="F125" s="476"/>
      <c r="G125" s="476"/>
      <c r="H125" s="476"/>
      <c r="I125" s="476"/>
      <c r="J125" s="476"/>
      <c r="K125" s="476"/>
      <c r="L125" s="476"/>
      <c r="M125" s="476"/>
      <c r="N125" s="476"/>
      <c r="O125" s="476"/>
      <c r="P125" s="476"/>
      <c r="Q125" s="476"/>
      <c r="R125" s="476"/>
      <c r="S125" s="476"/>
      <c r="T125" s="476"/>
      <c r="U125" s="476"/>
      <c r="V125" s="476"/>
      <c r="W125" s="476"/>
      <c r="X125" s="476"/>
      <c r="Y125" s="476"/>
      <c r="Z125" s="476"/>
    </row>
    <row r="126" spans="1:26" ht="12.75" customHeight="1">
      <c r="A126" s="476"/>
      <c r="B126" s="476"/>
      <c r="C126" s="476"/>
      <c r="D126" s="476"/>
      <c r="E126" s="476"/>
      <c r="F126" s="476"/>
      <c r="G126" s="476"/>
      <c r="H126" s="476"/>
      <c r="I126" s="476"/>
      <c r="J126" s="476"/>
      <c r="K126" s="476"/>
      <c r="L126" s="476"/>
      <c r="M126" s="476"/>
      <c r="N126" s="476"/>
      <c r="O126" s="476"/>
      <c r="P126" s="476"/>
      <c r="Q126" s="476"/>
      <c r="R126" s="476"/>
      <c r="S126" s="476"/>
      <c r="T126" s="476"/>
      <c r="U126" s="476"/>
      <c r="V126" s="476"/>
      <c r="W126" s="476"/>
      <c r="X126" s="476"/>
      <c r="Y126" s="476"/>
      <c r="Z126" s="476"/>
    </row>
    <row r="127" spans="1:26" ht="12.75" customHeight="1">
      <c r="A127" s="476"/>
      <c r="B127" s="476"/>
      <c r="C127" s="476"/>
      <c r="D127" s="476"/>
      <c r="E127" s="476"/>
      <c r="F127" s="476"/>
      <c r="G127" s="476"/>
      <c r="H127" s="476"/>
      <c r="I127" s="476"/>
      <c r="J127" s="476"/>
      <c r="K127" s="476"/>
      <c r="L127" s="476"/>
      <c r="M127" s="476"/>
      <c r="N127" s="476"/>
      <c r="O127" s="476"/>
      <c r="P127" s="476"/>
      <c r="Q127" s="476"/>
      <c r="R127" s="476"/>
      <c r="S127" s="476"/>
      <c r="T127" s="476"/>
      <c r="U127" s="476"/>
      <c r="V127" s="476"/>
      <c r="W127" s="476"/>
      <c r="X127" s="476"/>
      <c r="Y127" s="476"/>
      <c r="Z127" s="476"/>
    </row>
    <row r="128" spans="1:26" ht="12.75" customHeight="1">
      <c r="A128" s="476"/>
      <c r="B128" s="476"/>
      <c r="C128" s="476"/>
      <c r="D128" s="476"/>
      <c r="E128" s="476"/>
      <c r="F128" s="476"/>
      <c r="G128" s="476"/>
      <c r="H128" s="476"/>
      <c r="I128" s="476"/>
      <c r="J128" s="476"/>
      <c r="K128" s="476"/>
      <c r="L128" s="476"/>
      <c r="M128" s="476"/>
      <c r="N128" s="476"/>
      <c r="O128" s="476"/>
      <c r="P128" s="476"/>
      <c r="Q128" s="476"/>
      <c r="R128" s="476"/>
      <c r="S128" s="476"/>
      <c r="T128" s="476"/>
      <c r="U128" s="476"/>
      <c r="V128" s="476"/>
      <c r="W128" s="476"/>
      <c r="X128" s="476"/>
      <c r="Y128" s="476"/>
      <c r="Z128" s="476"/>
    </row>
    <row r="129" spans="1:26" ht="12.75" customHeight="1">
      <c r="A129" s="476"/>
      <c r="B129" s="476"/>
      <c r="C129" s="476"/>
      <c r="D129" s="476"/>
      <c r="E129" s="476"/>
      <c r="F129" s="476"/>
      <c r="G129" s="476"/>
      <c r="H129" s="476"/>
      <c r="I129" s="476"/>
      <c r="J129" s="476"/>
      <c r="K129" s="476"/>
      <c r="L129" s="476"/>
      <c r="M129" s="476"/>
      <c r="N129" s="476"/>
      <c r="O129" s="476"/>
      <c r="P129" s="476"/>
      <c r="Q129" s="476"/>
      <c r="R129" s="476"/>
      <c r="S129" s="476"/>
      <c r="T129" s="476"/>
      <c r="U129" s="476"/>
      <c r="V129" s="476"/>
      <c r="W129" s="476"/>
      <c r="X129" s="476"/>
      <c r="Y129" s="476"/>
      <c r="Z129" s="476"/>
    </row>
    <row r="130" spans="1:26" ht="12.75" customHeight="1">
      <c r="A130" s="476"/>
      <c r="B130" s="476"/>
      <c r="C130" s="476"/>
      <c r="D130" s="476"/>
      <c r="E130" s="476"/>
      <c r="F130" s="476"/>
      <c r="G130" s="476"/>
      <c r="H130" s="476"/>
      <c r="I130" s="476"/>
      <c r="J130" s="476"/>
      <c r="K130" s="476"/>
      <c r="L130" s="476"/>
      <c r="M130" s="476"/>
      <c r="N130" s="476"/>
      <c r="O130" s="476"/>
      <c r="P130" s="476"/>
      <c r="Q130" s="476"/>
      <c r="R130" s="476"/>
      <c r="S130" s="476"/>
      <c r="T130" s="476"/>
      <c r="U130" s="476"/>
      <c r="V130" s="476"/>
      <c r="W130" s="476"/>
      <c r="X130" s="476"/>
      <c r="Y130" s="476"/>
      <c r="Z130" s="476"/>
    </row>
    <row r="131" spans="1:26" ht="12.75" customHeight="1">
      <c r="A131" s="476"/>
      <c r="B131" s="476"/>
      <c r="C131" s="476"/>
      <c r="D131" s="476"/>
      <c r="E131" s="476"/>
      <c r="F131" s="476"/>
      <c r="G131" s="476"/>
      <c r="H131" s="476"/>
      <c r="I131" s="476"/>
      <c r="J131" s="476"/>
      <c r="K131" s="476"/>
      <c r="L131" s="476"/>
      <c r="M131" s="476"/>
      <c r="N131" s="476"/>
      <c r="O131" s="476"/>
      <c r="P131" s="476"/>
      <c r="Q131" s="476"/>
      <c r="R131" s="476"/>
      <c r="S131" s="476"/>
      <c r="T131" s="476"/>
      <c r="U131" s="476"/>
      <c r="V131" s="476"/>
      <c r="W131" s="476"/>
      <c r="X131" s="476"/>
      <c r="Y131" s="476"/>
      <c r="Z131" s="476"/>
    </row>
    <row r="132" spans="1:26" ht="12.75" customHeight="1">
      <c r="A132" s="476"/>
      <c r="B132" s="476"/>
      <c r="C132" s="476"/>
      <c r="D132" s="476"/>
      <c r="E132" s="476"/>
      <c r="F132" s="476"/>
      <c r="G132" s="476"/>
      <c r="H132" s="476"/>
      <c r="I132" s="476"/>
      <c r="J132" s="476"/>
      <c r="K132" s="476"/>
      <c r="L132" s="476"/>
      <c r="M132" s="476"/>
      <c r="N132" s="476"/>
      <c r="O132" s="476"/>
      <c r="P132" s="476"/>
      <c r="Q132" s="476"/>
      <c r="R132" s="476"/>
      <c r="S132" s="476"/>
      <c r="T132" s="476"/>
      <c r="U132" s="476"/>
      <c r="V132" s="476"/>
      <c r="W132" s="476"/>
      <c r="X132" s="476"/>
      <c r="Y132" s="476"/>
      <c r="Z132" s="476"/>
    </row>
    <row r="133" spans="1:26" ht="12.75" customHeight="1">
      <c r="A133" s="476"/>
      <c r="B133" s="476"/>
      <c r="C133" s="476"/>
      <c r="D133" s="476"/>
      <c r="E133" s="476"/>
      <c r="F133" s="476"/>
      <c r="G133" s="476"/>
      <c r="H133" s="476"/>
      <c r="I133" s="476"/>
      <c r="J133" s="476"/>
      <c r="K133" s="476"/>
      <c r="L133" s="476"/>
      <c r="M133" s="476"/>
      <c r="N133" s="476"/>
      <c r="O133" s="476"/>
      <c r="P133" s="476"/>
      <c r="Q133" s="476"/>
      <c r="R133" s="476"/>
      <c r="S133" s="476"/>
      <c r="T133" s="476"/>
      <c r="U133" s="476"/>
      <c r="V133" s="476"/>
      <c r="W133" s="476"/>
      <c r="X133" s="476"/>
      <c r="Y133" s="476"/>
      <c r="Z133" s="476"/>
    </row>
    <row r="134" spans="1:26" ht="12.75" customHeight="1">
      <c r="A134" s="476"/>
      <c r="B134" s="476"/>
      <c r="C134" s="476"/>
      <c r="D134" s="476"/>
      <c r="E134" s="476"/>
      <c r="F134" s="476"/>
      <c r="G134" s="476"/>
      <c r="H134" s="476"/>
      <c r="I134" s="476"/>
      <c r="J134" s="476"/>
      <c r="K134" s="476"/>
      <c r="L134" s="476"/>
      <c r="M134" s="476"/>
      <c r="N134" s="476"/>
      <c r="O134" s="476"/>
      <c r="P134" s="476"/>
      <c r="Q134" s="476"/>
      <c r="R134" s="476"/>
      <c r="S134" s="476"/>
      <c r="T134" s="476"/>
      <c r="U134" s="476"/>
      <c r="V134" s="476"/>
      <c r="W134" s="476"/>
      <c r="X134" s="476"/>
      <c r="Y134" s="476"/>
      <c r="Z134" s="476"/>
    </row>
    <row r="135" spans="1:26" ht="12.75" customHeight="1">
      <c r="A135" s="476"/>
      <c r="B135" s="476"/>
      <c r="C135" s="476"/>
      <c r="D135" s="476"/>
      <c r="E135" s="476"/>
      <c r="F135" s="476"/>
      <c r="G135" s="476"/>
      <c r="H135" s="476"/>
      <c r="I135" s="476"/>
      <c r="J135" s="476"/>
      <c r="K135" s="476"/>
      <c r="L135" s="476"/>
      <c r="M135" s="476"/>
      <c r="N135" s="476"/>
      <c r="O135" s="476"/>
      <c r="P135" s="476"/>
      <c r="Q135" s="476"/>
      <c r="R135" s="476"/>
      <c r="S135" s="476"/>
      <c r="T135" s="476"/>
      <c r="U135" s="476"/>
      <c r="V135" s="476"/>
      <c r="W135" s="476"/>
      <c r="X135" s="476"/>
      <c r="Y135" s="476"/>
      <c r="Z135" s="476"/>
    </row>
    <row r="136" spans="1:26" ht="12.75" customHeight="1">
      <c r="A136" s="476"/>
      <c r="B136" s="476"/>
      <c r="C136" s="476"/>
      <c r="D136" s="476"/>
      <c r="E136" s="476"/>
      <c r="F136" s="476"/>
      <c r="G136" s="476"/>
      <c r="H136" s="476"/>
      <c r="I136" s="476"/>
      <c r="J136" s="476"/>
      <c r="K136" s="476"/>
      <c r="L136" s="476"/>
      <c r="M136" s="476"/>
      <c r="N136" s="476"/>
      <c r="O136" s="476"/>
      <c r="P136" s="476"/>
      <c r="Q136" s="476"/>
      <c r="R136" s="476"/>
      <c r="S136" s="476"/>
      <c r="T136" s="476"/>
      <c r="U136" s="476"/>
      <c r="V136" s="476"/>
      <c r="W136" s="476"/>
      <c r="X136" s="476"/>
      <c r="Y136" s="476"/>
      <c r="Z136" s="476"/>
    </row>
    <row r="137" spans="1:26" ht="12.75" customHeight="1">
      <c r="A137" s="476"/>
      <c r="B137" s="476"/>
      <c r="C137" s="476"/>
      <c r="D137" s="476"/>
      <c r="E137" s="476"/>
      <c r="F137" s="476"/>
      <c r="G137" s="476"/>
      <c r="H137" s="476"/>
      <c r="I137" s="476"/>
      <c r="J137" s="476"/>
      <c r="K137" s="476"/>
      <c r="L137" s="476"/>
      <c r="M137" s="476"/>
      <c r="N137" s="476"/>
      <c r="O137" s="476"/>
      <c r="P137" s="476"/>
      <c r="Q137" s="476"/>
      <c r="R137" s="476"/>
      <c r="S137" s="476"/>
      <c r="T137" s="476"/>
      <c r="U137" s="476"/>
      <c r="V137" s="476"/>
      <c r="W137" s="476"/>
      <c r="X137" s="476"/>
      <c r="Y137" s="476"/>
      <c r="Z137" s="476"/>
    </row>
    <row r="138" spans="1:26" ht="12.75" customHeight="1">
      <c r="A138" s="476"/>
      <c r="B138" s="476"/>
      <c r="C138" s="476"/>
      <c r="D138" s="476"/>
      <c r="E138" s="476"/>
      <c r="F138" s="476"/>
      <c r="G138" s="476"/>
      <c r="H138" s="476"/>
      <c r="I138" s="476"/>
      <c r="J138" s="476"/>
      <c r="K138" s="476"/>
      <c r="L138" s="476"/>
      <c r="M138" s="476"/>
      <c r="N138" s="476"/>
      <c r="O138" s="476"/>
      <c r="P138" s="476"/>
      <c r="Q138" s="476"/>
      <c r="R138" s="476"/>
      <c r="S138" s="476"/>
      <c r="T138" s="476"/>
      <c r="U138" s="476"/>
      <c r="V138" s="476"/>
      <c r="W138" s="476"/>
      <c r="X138" s="476"/>
      <c r="Y138" s="476"/>
      <c r="Z138" s="476"/>
    </row>
    <row r="139" spans="1:26" ht="12.75" customHeight="1">
      <c r="A139" s="476"/>
      <c r="B139" s="476"/>
      <c r="C139" s="476"/>
      <c r="D139" s="476"/>
      <c r="E139" s="476"/>
      <c r="F139" s="476"/>
      <c r="G139" s="476"/>
      <c r="H139" s="476"/>
      <c r="I139" s="476"/>
      <c r="J139" s="476"/>
      <c r="K139" s="476"/>
      <c r="L139" s="476"/>
      <c r="M139" s="476"/>
      <c r="N139" s="476"/>
      <c r="O139" s="476"/>
      <c r="P139" s="476"/>
      <c r="Q139" s="476"/>
      <c r="R139" s="476"/>
      <c r="S139" s="476"/>
      <c r="T139" s="476"/>
      <c r="U139" s="476"/>
      <c r="V139" s="476"/>
      <c r="W139" s="476"/>
      <c r="X139" s="476"/>
      <c r="Y139" s="476"/>
      <c r="Z139" s="476"/>
    </row>
    <row r="140" spans="1:26" ht="12.75" customHeight="1">
      <c r="A140" s="476"/>
      <c r="B140" s="476"/>
      <c r="C140" s="476"/>
      <c r="D140" s="476"/>
      <c r="E140" s="476"/>
      <c r="F140" s="476"/>
      <c r="G140" s="476"/>
      <c r="H140" s="476"/>
      <c r="I140" s="476"/>
      <c r="J140" s="476"/>
      <c r="K140" s="476"/>
      <c r="L140" s="476"/>
      <c r="M140" s="476"/>
      <c r="N140" s="476"/>
      <c r="O140" s="476"/>
      <c r="P140" s="476"/>
      <c r="Q140" s="476"/>
      <c r="R140" s="476"/>
      <c r="S140" s="476"/>
      <c r="T140" s="476"/>
      <c r="U140" s="476"/>
      <c r="V140" s="476"/>
      <c r="W140" s="476"/>
      <c r="X140" s="476"/>
      <c r="Y140" s="476"/>
      <c r="Z140" s="476"/>
    </row>
    <row r="141" spans="1:26" ht="12.75" customHeight="1">
      <c r="A141" s="476"/>
      <c r="B141" s="476"/>
      <c r="C141" s="476"/>
      <c r="D141" s="476"/>
      <c r="E141" s="476"/>
      <c r="F141" s="476"/>
      <c r="G141" s="476"/>
      <c r="H141" s="476"/>
      <c r="I141" s="476"/>
      <c r="J141" s="476"/>
      <c r="K141" s="476"/>
      <c r="L141" s="476"/>
      <c r="M141" s="476"/>
      <c r="N141" s="476"/>
      <c r="O141" s="476"/>
      <c r="P141" s="476"/>
      <c r="Q141" s="476"/>
      <c r="R141" s="476"/>
      <c r="S141" s="476"/>
      <c r="T141" s="476"/>
      <c r="U141" s="476"/>
      <c r="V141" s="476"/>
      <c r="W141" s="476"/>
      <c r="X141" s="476"/>
      <c r="Y141" s="476"/>
      <c r="Z141" s="476"/>
    </row>
    <row r="142" spans="1:26" ht="12.75" customHeight="1">
      <c r="A142" s="476"/>
      <c r="B142" s="476"/>
      <c r="C142" s="476"/>
      <c r="D142" s="476"/>
      <c r="E142" s="476"/>
      <c r="F142" s="476"/>
      <c r="G142" s="476"/>
      <c r="H142" s="476"/>
      <c r="I142" s="476"/>
      <c r="J142" s="476"/>
      <c r="K142" s="476"/>
      <c r="L142" s="476"/>
      <c r="M142" s="476"/>
      <c r="N142" s="476"/>
      <c r="O142" s="476"/>
      <c r="P142" s="476"/>
      <c r="Q142" s="476"/>
      <c r="R142" s="476"/>
      <c r="S142" s="476"/>
      <c r="T142" s="476"/>
      <c r="U142" s="476"/>
      <c r="V142" s="476"/>
      <c r="W142" s="476"/>
      <c r="X142" s="476"/>
      <c r="Y142" s="476"/>
      <c r="Z142" s="476"/>
    </row>
    <row r="143" spans="1:26" ht="12.75" customHeight="1">
      <c r="A143" s="476"/>
      <c r="B143" s="476"/>
      <c r="C143" s="476"/>
      <c r="D143" s="476"/>
      <c r="E143" s="476"/>
      <c r="F143" s="476"/>
      <c r="G143" s="476"/>
      <c r="H143" s="476"/>
      <c r="I143" s="476"/>
      <c r="J143" s="476"/>
      <c r="K143" s="476"/>
      <c r="L143" s="476"/>
      <c r="M143" s="476"/>
      <c r="N143" s="476"/>
      <c r="O143" s="476"/>
      <c r="P143" s="476"/>
      <c r="Q143" s="476"/>
      <c r="R143" s="476"/>
      <c r="S143" s="476"/>
      <c r="T143" s="476"/>
      <c r="U143" s="476"/>
      <c r="V143" s="476"/>
      <c r="W143" s="476"/>
      <c r="X143" s="476"/>
      <c r="Y143" s="476"/>
      <c r="Z143" s="476"/>
    </row>
    <row r="144" spans="1:26" ht="12.75" customHeight="1">
      <c r="A144" s="476"/>
      <c r="B144" s="476"/>
      <c r="C144" s="476"/>
      <c r="D144" s="476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476"/>
      <c r="Q144" s="476"/>
      <c r="R144" s="476"/>
      <c r="S144" s="476"/>
      <c r="T144" s="476"/>
      <c r="U144" s="476"/>
      <c r="V144" s="476"/>
      <c r="W144" s="476"/>
      <c r="X144" s="476"/>
      <c r="Y144" s="476"/>
      <c r="Z144" s="476"/>
    </row>
    <row r="145" spans="1:26" ht="12.75" customHeight="1">
      <c r="A145" s="476"/>
      <c r="B145" s="476"/>
      <c r="C145" s="476"/>
      <c r="D145" s="476"/>
      <c r="E145" s="476"/>
      <c r="F145" s="476"/>
      <c r="G145" s="476"/>
      <c r="H145" s="476"/>
      <c r="I145" s="476"/>
      <c r="J145" s="476"/>
      <c r="K145" s="476"/>
      <c r="L145" s="476"/>
      <c r="M145" s="476"/>
      <c r="N145" s="476"/>
      <c r="O145" s="476"/>
      <c r="P145" s="476"/>
      <c r="Q145" s="476"/>
      <c r="R145" s="476"/>
      <c r="S145" s="476"/>
      <c r="T145" s="476"/>
      <c r="U145" s="476"/>
      <c r="V145" s="476"/>
      <c r="W145" s="476"/>
      <c r="X145" s="476"/>
      <c r="Y145" s="476"/>
      <c r="Z145" s="476"/>
    </row>
    <row r="146" spans="1:26" ht="12.75" customHeight="1">
      <c r="A146" s="476"/>
      <c r="B146" s="476"/>
      <c r="C146" s="476"/>
      <c r="D146" s="476"/>
      <c r="E146" s="476"/>
      <c r="F146" s="476"/>
      <c r="G146" s="476"/>
      <c r="H146" s="476"/>
      <c r="I146" s="476"/>
      <c r="J146" s="476"/>
      <c r="K146" s="476"/>
      <c r="L146" s="476"/>
      <c r="M146" s="476"/>
      <c r="N146" s="476"/>
      <c r="O146" s="476"/>
      <c r="P146" s="476"/>
      <c r="Q146" s="476"/>
      <c r="R146" s="476"/>
      <c r="S146" s="476"/>
      <c r="T146" s="476"/>
      <c r="U146" s="476"/>
      <c r="V146" s="476"/>
      <c r="W146" s="476"/>
      <c r="X146" s="476"/>
      <c r="Y146" s="476"/>
      <c r="Z146" s="476"/>
    </row>
    <row r="147" spans="1:26" ht="12.75" customHeight="1">
      <c r="A147" s="476"/>
      <c r="B147" s="476"/>
      <c r="C147" s="476"/>
      <c r="D147" s="476"/>
      <c r="E147" s="476"/>
      <c r="F147" s="476"/>
      <c r="G147" s="476"/>
      <c r="H147" s="476"/>
      <c r="I147" s="476"/>
      <c r="J147" s="476"/>
      <c r="K147" s="476"/>
      <c r="L147" s="476"/>
      <c r="M147" s="476"/>
      <c r="N147" s="476"/>
      <c r="O147" s="476"/>
      <c r="P147" s="476"/>
      <c r="Q147" s="476"/>
      <c r="R147" s="476"/>
      <c r="S147" s="476"/>
      <c r="T147" s="476"/>
      <c r="U147" s="476"/>
      <c r="V147" s="476"/>
      <c r="W147" s="476"/>
      <c r="X147" s="476"/>
      <c r="Y147" s="476"/>
      <c r="Z147" s="476"/>
    </row>
    <row r="148" spans="1:26" ht="12.75" customHeight="1">
      <c r="A148" s="476"/>
      <c r="B148" s="476"/>
      <c r="C148" s="476"/>
      <c r="D148" s="476"/>
      <c r="E148" s="476"/>
      <c r="F148" s="476"/>
      <c r="G148" s="476"/>
      <c r="H148" s="476"/>
      <c r="I148" s="476"/>
      <c r="J148" s="476"/>
      <c r="K148" s="476"/>
      <c r="L148" s="476"/>
      <c r="M148" s="476"/>
      <c r="N148" s="476"/>
      <c r="O148" s="476"/>
      <c r="P148" s="476"/>
      <c r="Q148" s="476"/>
      <c r="R148" s="476"/>
      <c r="S148" s="476"/>
      <c r="T148" s="476"/>
      <c r="U148" s="476"/>
      <c r="V148" s="476"/>
      <c r="W148" s="476"/>
      <c r="X148" s="476"/>
      <c r="Y148" s="476"/>
      <c r="Z148" s="476"/>
    </row>
    <row r="149" spans="1:26" ht="12.75" customHeight="1">
      <c r="A149" s="476"/>
      <c r="B149" s="476"/>
      <c r="C149" s="476"/>
      <c r="D149" s="476"/>
      <c r="E149" s="476"/>
      <c r="F149" s="476"/>
      <c r="G149" s="476"/>
      <c r="H149" s="476"/>
      <c r="I149" s="476"/>
      <c r="J149" s="476"/>
      <c r="K149" s="476"/>
      <c r="L149" s="476"/>
      <c r="M149" s="476"/>
      <c r="N149" s="476"/>
      <c r="O149" s="476"/>
      <c r="P149" s="476"/>
      <c r="Q149" s="476"/>
      <c r="R149" s="476"/>
      <c r="S149" s="476"/>
      <c r="T149" s="476"/>
      <c r="U149" s="476"/>
      <c r="V149" s="476"/>
      <c r="W149" s="476"/>
      <c r="X149" s="476"/>
      <c r="Y149" s="476"/>
      <c r="Z149" s="476"/>
    </row>
    <row r="150" spans="1:26" ht="12.75" customHeight="1">
      <c r="A150" s="476"/>
      <c r="B150" s="476"/>
      <c r="C150" s="476"/>
      <c r="D150" s="476"/>
      <c r="E150" s="476"/>
      <c r="F150" s="476"/>
      <c r="G150" s="476"/>
      <c r="H150" s="476"/>
      <c r="I150" s="476"/>
      <c r="J150" s="476"/>
      <c r="K150" s="476"/>
      <c r="L150" s="476"/>
      <c r="M150" s="476"/>
      <c r="N150" s="476"/>
      <c r="O150" s="476"/>
      <c r="P150" s="476"/>
      <c r="Q150" s="476"/>
      <c r="R150" s="476"/>
      <c r="S150" s="476"/>
      <c r="T150" s="476"/>
      <c r="U150" s="476"/>
      <c r="V150" s="476"/>
      <c r="W150" s="476"/>
      <c r="X150" s="476"/>
      <c r="Y150" s="476"/>
      <c r="Z150" s="476"/>
    </row>
    <row r="151" spans="1:26" ht="12.75" customHeight="1">
      <c r="A151" s="476"/>
      <c r="B151" s="476"/>
      <c r="C151" s="476"/>
      <c r="D151" s="476"/>
      <c r="E151" s="476"/>
      <c r="F151" s="476"/>
      <c r="G151" s="476"/>
      <c r="H151" s="476"/>
      <c r="I151" s="476"/>
      <c r="J151" s="476"/>
      <c r="K151" s="476"/>
      <c r="L151" s="476"/>
      <c r="M151" s="476"/>
      <c r="N151" s="476"/>
      <c r="O151" s="476"/>
      <c r="P151" s="476"/>
      <c r="Q151" s="476"/>
      <c r="R151" s="476"/>
      <c r="S151" s="476"/>
      <c r="T151" s="476"/>
      <c r="U151" s="476"/>
      <c r="V151" s="476"/>
      <c r="W151" s="476"/>
      <c r="X151" s="476"/>
      <c r="Y151" s="476"/>
      <c r="Z151" s="476"/>
    </row>
    <row r="152" spans="1:26" ht="12.75" customHeight="1">
      <c r="A152" s="476"/>
      <c r="B152" s="476"/>
      <c r="C152" s="476"/>
      <c r="D152" s="476"/>
      <c r="E152" s="476"/>
      <c r="F152" s="476"/>
      <c r="G152" s="476"/>
      <c r="H152" s="476"/>
      <c r="I152" s="476"/>
      <c r="J152" s="476"/>
      <c r="K152" s="476"/>
      <c r="L152" s="476"/>
      <c r="M152" s="476"/>
      <c r="N152" s="476"/>
      <c r="O152" s="476"/>
      <c r="P152" s="476"/>
      <c r="Q152" s="476"/>
      <c r="R152" s="476"/>
      <c r="S152" s="476"/>
      <c r="T152" s="476"/>
      <c r="U152" s="476"/>
      <c r="V152" s="476"/>
      <c r="W152" s="476"/>
      <c r="X152" s="476"/>
      <c r="Y152" s="476"/>
      <c r="Z152" s="476"/>
    </row>
    <row r="153" spans="1:26" ht="12.75" customHeight="1">
      <c r="A153" s="476"/>
      <c r="B153" s="476"/>
      <c r="C153" s="476"/>
      <c r="D153" s="476"/>
      <c r="E153" s="476"/>
      <c r="F153" s="476"/>
      <c r="G153" s="476"/>
      <c r="H153" s="476"/>
      <c r="I153" s="476"/>
      <c r="J153" s="476"/>
      <c r="K153" s="476"/>
      <c r="L153" s="476"/>
      <c r="M153" s="476"/>
      <c r="N153" s="476"/>
      <c r="O153" s="476"/>
      <c r="P153" s="476"/>
      <c r="Q153" s="476"/>
      <c r="R153" s="476"/>
      <c r="S153" s="476"/>
      <c r="T153" s="476"/>
      <c r="U153" s="476"/>
      <c r="V153" s="476"/>
      <c r="W153" s="476"/>
      <c r="X153" s="476"/>
      <c r="Y153" s="476"/>
      <c r="Z153" s="476"/>
    </row>
    <row r="154" spans="1:26" ht="12.75" customHeight="1">
      <c r="A154" s="476"/>
      <c r="B154" s="476"/>
      <c r="C154" s="476"/>
      <c r="D154" s="476"/>
      <c r="E154" s="476"/>
      <c r="F154" s="476"/>
      <c r="G154" s="476"/>
      <c r="H154" s="476"/>
      <c r="I154" s="476"/>
      <c r="J154" s="476"/>
      <c r="K154" s="476"/>
      <c r="L154" s="476"/>
      <c r="M154" s="476"/>
      <c r="N154" s="476"/>
      <c r="O154" s="476"/>
      <c r="P154" s="476"/>
      <c r="Q154" s="476"/>
      <c r="R154" s="476"/>
      <c r="S154" s="476"/>
      <c r="T154" s="476"/>
      <c r="U154" s="476"/>
      <c r="V154" s="476"/>
      <c r="W154" s="476"/>
      <c r="X154" s="476"/>
      <c r="Y154" s="476"/>
      <c r="Z154" s="476"/>
    </row>
    <row r="155" spans="1:26" ht="12.75" customHeight="1">
      <c r="A155" s="476"/>
      <c r="B155" s="476"/>
      <c r="C155" s="476"/>
      <c r="D155" s="476"/>
      <c r="E155" s="476"/>
      <c r="F155" s="476"/>
      <c r="G155" s="476"/>
      <c r="H155" s="476"/>
      <c r="I155" s="476"/>
      <c r="J155" s="476"/>
      <c r="K155" s="476"/>
      <c r="L155" s="476"/>
      <c r="M155" s="476"/>
      <c r="N155" s="476"/>
      <c r="O155" s="476"/>
      <c r="P155" s="476"/>
      <c r="Q155" s="476"/>
      <c r="R155" s="476"/>
      <c r="S155" s="476"/>
      <c r="T155" s="476"/>
      <c r="U155" s="476"/>
      <c r="V155" s="476"/>
      <c r="W155" s="476"/>
      <c r="X155" s="476"/>
      <c r="Y155" s="476"/>
      <c r="Z155" s="476"/>
    </row>
    <row r="156" spans="1:26" ht="12.75" customHeight="1">
      <c r="A156" s="476"/>
      <c r="B156" s="476"/>
      <c r="C156" s="476"/>
      <c r="D156" s="476"/>
      <c r="E156" s="476"/>
      <c r="F156" s="476"/>
      <c r="G156" s="476"/>
      <c r="H156" s="476"/>
      <c r="I156" s="476"/>
      <c r="J156" s="476"/>
      <c r="K156" s="476"/>
      <c r="L156" s="476"/>
      <c r="M156" s="476"/>
      <c r="N156" s="476"/>
      <c r="O156" s="476"/>
      <c r="P156" s="476"/>
      <c r="Q156" s="476"/>
      <c r="R156" s="476"/>
      <c r="S156" s="476"/>
      <c r="T156" s="476"/>
      <c r="U156" s="476"/>
      <c r="V156" s="476"/>
      <c r="W156" s="476"/>
      <c r="X156" s="476"/>
      <c r="Y156" s="476"/>
      <c r="Z156" s="476"/>
    </row>
    <row r="157" spans="1:26" ht="12.75" customHeight="1">
      <c r="A157" s="476"/>
      <c r="B157" s="476"/>
      <c r="C157" s="476"/>
      <c r="D157" s="476"/>
      <c r="E157" s="476"/>
      <c r="F157" s="476"/>
      <c r="G157" s="476"/>
      <c r="H157" s="476"/>
      <c r="I157" s="476"/>
      <c r="J157" s="476"/>
      <c r="K157" s="476"/>
      <c r="L157" s="476"/>
      <c r="M157" s="476"/>
      <c r="N157" s="476"/>
      <c r="O157" s="476"/>
      <c r="P157" s="476"/>
      <c r="Q157" s="476"/>
      <c r="R157" s="476"/>
      <c r="S157" s="476"/>
      <c r="T157" s="476"/>
      <c r="U157" s="476"/>
      <c r="V157" s="476"/>
      <c r="W157" s="476"/>
      <c r="X157" s="476"/>
      <c r="Y157" s="476"/>
      <c r="Z157" s="476"/>
    </row>
    <row r="158" spans="1:26" ht="12.75" customHeight="1">
      <c r="A158" s="476"/>
      <c r="B158" s="476"/>
      <c r="C158" s="476"/>
      <c r="D158" s="476"/>
      <c r="E158" s="476"/>
      <c r="F158" s="476"/>
      <c r="G158" s="476"/>
      <c r="H158" s="476"/>
      <c r="I158" s="476"/>
      <c r="J158" s="476"/>
      <c r="K158" s="476"/>
      <c r="L158" s="476"/>
      <c r="M158" s="476"/>
      <c r="N158" s="476"/>
      <c r="O158" s="476"/>
      <c r="P158" s="476"/>
      <c r="Q158" s="476"/>
      <c r="R158" s="476"/>
      <c r="S158" s="476"/>
      <c r="T158" s="476"/>
      <c r="U158" s="476"/>
      <c r="V158" s="476"/>
      <c r="W158" s="476"/>
      <c r="X158" s="476"/>
      <c r="Y158" s="476"/>
      <c r="Z158" s="476"/>
    </row>
    <row r="159" spans="1:26" ht="12.75" customHeight="1">
      <c r="A159" s="476"/>
      <c r="B159" s="476"/>
      <c r="C159" s="476"/>
      <c r="D159" s="476"/>
      <c r="E159" s="476"/>
      <c r="F159" s="476"/>
      <c r="G159" s="476"/>
      <c r="H159" s="476"/>
      <c r="I159" s="476"/>
      <c r="J159" s="476"/>
      <c r="K159" s="476"/>
      <c r="L159" s="476"/>
      <c r="M159" s="476"/>
      <c r="N159" s="476"/>
      <c r="O159" s="476"/>
      <c r="P159" s="476"/>
      <c r="Q159" s="476"/>
      <c r="R159" s="476"/>
      <c r="S159" s="476"/>
      <c r="T159" s="476"/>
      <c r="U159" s="476"/>
      <c r="V159" s="476"/>
      <c r="W159" s="476"/>
      <c r="X159" s="476"/>
      <c r="Y159" s="476"/>
      <c r="Z159" s="476"/>
    </row>
    <row r="160" spans="1:26" ht="12.75" customHeight="1">
      <c r="A160" s="476"/>
      <c r="B160" s="476"/>
      <c r="C160" s="476"/>
      <c r="D160" s="476"/>
      <c r="E160" s="476"/>
      <c r="F160" s="476"/>
      <c r="G160" s="476"/>
      <c r="H160" s="476"/>
      <c r="I160" s="476"/>
      <c r="J160" s="476"/>
      <c r="K160" s="476"/>
      <c r="L160" s="476"/>
      <c r="M160" s="476"/>
      <c r="N160" s="476"/>
      <c r="O160" s="476"/>
      <c r="P160" s="476"/>
      <c r="Q160" s="476"/>
      <c r="R160" s="476"/>
      <c r="S160" s="476"/>
      <c r="T160" s="476"/>
      <c r="U160" s="476"/>
      <c r="V160" s="476"/>
      <c r="W160" s="476"/>
      <c r="X160" s="476"/>
      <c r="Y160" s="476"/>
      <c r="Z160" s="476"/>
    </row>
    <row r="161" spans="1:26" ht="12.75" customHeight="1">
      <c r="A161" s="476"/>
      <c r="B161" s="476"/>
      <c r="C161" s="476"/>
      <c r="D161" s="476"/>
      <c r="E161" s="476"/>
      <c r="F161" s="476"/>
      <c r="G161" s="476"/>
      <c r="H161" s="476"/>
      <c r="I161" s="476"/>
      <c r="J161" s="476"/>
      <c r="K161" s="476"/>
      <c r="L161" s="476"/>
      <c r="M161" s="476"/>
      <c r="N161" s="476"/>
      <c r="O161" s="476"/>
      <c r="P161" s="476"/>
      <c r="Q161" s="476"/>
      <c r="R161" s="476"/>
      <c r="S161" s="476"/>
      <c r="T161" s="476"/>
      <c r="U161" s="476"/>
      <c r="V161" s="476"/>
      <c r="W161" s="476"/>
      <c r="X161" s="476"/>
      <c r="Y161" s="476"/>
      <c r="Z161" s="476"/>
    </row>
    <row r="162" spans="1:26" ht="12.75" customHeight="1">
      <c r="A162" s="476"/>
      <c r="B162" s="476"/>
      <c r="C162" s="476"/>
      <c r="D162" s="476"/>
      <c r="E162" s="476"/>
      <c r="F162" s="476"/>
      <c r="G162" s="476"/>
      <c r="H162" s="476"/>
      <c r="I162" s="476"/>
      <c r="J162" s="476"/>
      <c r="K162" s="476"/>
      <c r="L162" s="476"/>
      <c r="M162" s="476"/>
      <c r="N162" s="476"/>
      <c r="O162" s="476"/>
      <c r="P162" s="476"/>
      <c r="Q162" s="476"/>
      <c r="R162" s="476"/>
      <c r="S162" s="476"/>
      <c r="T162" s="476"/>
      <c r="U162" s="476"/>
      <c r="V162" s="476"/>
      <c r="W162" s="476"/>
      <c r="X162" s="476"/>
      <c r="Y162" s="476"/>
      <c r="Z162" s="476"/>
    </row>
    <row r="163" spans="1:26" ht="12.75" customHeight="1">
      <c r="A163" s="476"/>
      <c r="B163" s="476"/>
      <c r="C163" s="476"/>
      <c r="D163" s="476"/>
      <c r="E163" s="476"/>
      <c r="F163" s="476"/>
      <c r="G163" s="476"/>
      <c r="H163" s="476"/>
      <c r="I163" s="476"/>
      <c r="J163" s="476"/>
      <c r="K163" s="476"/>
      <c r="L163" s="476"/>
      <c r="M163" s="476"/>
      <c r="N163" s="476"/>
      <c r="O163" s="476"/>
      <c r="P163" s="476"/>
      <c r="Q163" s="476"/>
      <c r="R163" s="476"/>
      <c r="S163" s="476"/>
      <c r="T163" s="476"/>
      <c r="U163" s="476"/>
      <c r="V163" s="476"/>
      <c r="W163" s="476"/>
      <c r="X163" s="476"/>
      <c r="Y163" s="476"/>
      <c r="Z163" s="476"/>
    </row>
    <row r="164" spans="1:26" ht="12.75" customHeight="1">
      <c r="A164" s="476"/>
      <c r="B164" s="476"/>
      <c r="C164" s="476"/>
      <c r="D164" s="476"/>
      <c r="E164" s="476"/>
      <c r="F164" s="476"/>
      <c r="G164" s="476"/>
      <c r="H164" s="476"/>
      <c r="I164" s="476"/>
      <c r="J164" s="476"/>
      <c r="K164" s="476"/>
      <c r="L164" s="476"/>
      <c r="M164" s="476"/>
      <c r="N164" s="476"/>
      <c r="O164" s="476"/>
      <c r="P164" s="476"/>
      <c r="Q164" s="476"/>
      <c r="R164" s="476"/>
      <c r="S164" s="476"/>
      <c r="T164" s="476"/>
      <c r="U164" s="476"/>
      <c r="V164" s="476"/>
      <c r="W164" s="476"/>
      <c r="X164" s="476"/>
      <c r="Y164" s="476"/>
      <c r="Z164" s="476"/>
    </row>
    <row r="165" spans="1:26" ht="12.75" customHeight="1">
      <c r="A165" s="476"/>
      <c r="B165" s="476"/>
      <c r="C165" s="476"/>
      <c r="D165" s="476"/>
      <c r="E165" s="476"/>
      <c r="F165" s="476"/>
      <c r="G165" s="476"/>
      <c r="H165" s="476"/>
      <c r="I165" s="476"/>
      <c r="J165" s="476"/>
      <c r="K165" s="476"/>
      <c r="L165" s="476"/>
      <c r="M165" s="476"/>
      <c r="N165" s="476"/>
      <c r="O165" s="476"/>
      <c r="P165" s="476"/>
      <c r="Q165" s="476"/>
      <c r="R165" s="476"/>
      <c r="S165" s="476"/>
      <c r="T165" s="476"/>
      <c r="U165" s="476"/>
      <c r="V165" s="476"/>
      <c r="W165" s="476"/>
      <c r="X165" s="476"/>
      <c r="Y165" s="476"/>
      <c r="Z165" s="476"/>
    </row>
    <row r="166" spans="1:26" ht="12.75" customHeight="1">
      <c r="A166" s="476"/>
      <c r="B166" s="476"/>
      <c r="C166" s="476"/>
      <c r="D166" s="476"/>
      <c r="E166" s="476"/>
      <c r="F166" s="476"/>
      <c r="G166" s="476"/>
      <c r="H166" s="476"/>
      <c r="I166" s="476"/>
      <c r="J166" s="476"/>
      <c r="K166" s="476"/>
      <c r="L166" s="476"/>
      <c r="M166" s="476"/>
      <c r="N166" s="476"/>
      <c r="O166" s="476"/>
      <c r="P166" s="476"/>
      <c r="Q166" s="476"/>
      <c r="R166" s="476"/>
      <c r="S166" s="476"/>
      <c r="T166" s="476"/>
      <c r="U166" s="476"/>
      <c r="V166" s="476"/>
      <c r="W166" s="476"/>
      <c r="X166" s="476"/>
      <c r="Y166" s="476"/>
      <c r="Z166" s="476"/>
    </row>
    <row r="167" spans="1:26" ht="12.75" customHeight="1">
      <c r="A167" s="476"/>
      <c r="B167" s="476"/>
      <c r="C167" s="476"/>
      <c r="D167" s="476"/>
      <c r="E167" s="476"/>
      <c r="F167" s="476"/>
      <c r="G167" s="476"/>
      <c r="H167" s="476"/>
      <c r="I167" s="476"/>
      <c r="J167" s="476"/>
      <c r="K167" s="476"/>
      <c r="L167" s="476"/>
      <c r="M167" s="476"/>
      <c r="N167" s="476"/>
      <c r="O167" s="476"/>
      <c r="P167" s="476"/>
      <c r="Q167" s="476"/>
      <c r="R167" s="476"/>
      <c r="S167" s="476"/>
      <c r="T167" s="476"/>
      <c r="U167" s="476"/>
      <c r="V167" s="476"/>
      <c r="W167" s="476"/>
      <c r="X167" s="476"/>
      <c r="Y167" s="476"/>
      <c r="Z167" s="476"/>
    </row>
    <row r="168" spans="1:26" ht="12.75" customHeight="1">
      <c r="A168" s="476"/>
      <c r="B168" s="476"/>
      <c r="C168" s="476"/>
      <c r="D168" s="476"/>
      <c r="E168" s="476"/>
      <c r="F168" s="476"/>
      <c r="G168" s="476"/>
      <c r="H168" s="476"/>
      <c r="I168" s="476"/>
      <c r="J168" s="476"/>
      <c r="K168" s="476"/>
      <c r="L168" s="476"/>
      <c r="M168" s="476"/>
      <c r="N168" s="476"/>
      <c r="O168" s="476"/>
      <c r="P168" s="476"/>
      <c r="Q168" s="476"/>
      <c r="R168" s="476"/>
      <c r="S168" s="476"/>
      <c r="T168" s="476"/>
      <c r="U168" s="476"/>
      <c r="V168" s="476"/>
      <c r="W168" s="476"/>
      <c r="X168" s="476"/>
      <c r="Y168" s="476"/>
      <c r="Z168" s="476"/>
    </row>
    <row r="169" spans="1:26" ht="12.75" customHeight="1">
      <c r="A169" s="476"/>
      <c r="B169" s="476"/>
      <c r="C169" s="476"/>
      <c r="D169" s="476"/>
      <c r="E169" s="476"/>
      <c r="F169" s="476"/>
      <c r="G169" s="476"/>
      <c r="H169" s="476"/>
      <c r="I169" s="476"/>
      <c r="J169" s="476"/>
      <c r="K169" s="476"/>
      <c r="L169" s="476"/>
      <c r="M169" s="476"/>
      <c r="N169" s="476"/>
      <c r="O169" s="476"/>
      <c r="P169" s="476"/>
      <c r="Q169" s="476"/>
      <c r="R169" s="476"/>
      <c r="S169" s="476"/>
      <c r="T169" s="476"/>
      <c r="U169" s="476"/>
      <c r="V169" s="476"/>
      <c r="W169" s="476"/>
      <c r="X169" s="476"/>
      <c r="Y169" s="476"/>
      <c r="Z169" s="476"/>
    </row>
    <row r="170" spans="1:26" ht="12.75" customHeight="1">
      <c r="A170" s="476"/>
      <c r="B170" s="476"/>
      <c r="C170" s="476"/>
      <c r="D170" s="476"/>
      <c r="E170" s="476"/>
      <c r="F170" s="476"/>
      <c r="G170" s="476"/>
      <c r="H170" s="476"/>
      <c r="I170" s="476"/>
      <c r="J170" s="476"/>
      <c r="K170" s="476"/>
      <c r="L170" s="476"/>
      <c r="M170" s="476"/>
      <c r="N170" s="476"/>
      <c r="O170" s="476"/>
      <c r="P170" s="476"/>
      <c r="Q170" s="476"/>
      <c r="R170" s="476"/>
      <c r="S170" s="476"/>
      <c r="T170" s="476"/>
      <c r="U170" s="476"/>
      <c r="V170" s="476"/>
      <c r="W170" s="476"/>
      <c r="X170" s="476"/>
      <c r="Y170" s="476"/>
      <c r="Z170" s="476"/>
    </row>
    <row r="171" spans="1:26" ht="12.75" customHeight="1">
      <c r="A171" s="476"/>
      <c r="B171" s="476"/>
      <c r="C171" s="476"/>
      <c r="D171" s="476"/>
      <c r="E171" s="476"/>
      <c r="F171" s="476"/>
      <c r="G171" s="476"/>
      <c r="H171" s="476"/>
      <c r="I171" s="476"/>
      <c r="J171" s="476"/>
      <c r="K171" s="476"/>
      <c r="L171" s="476"/>
      <c r="M171" s="476"/>
      <c r="N171" s="476"/>
      <c r="O171" s="476"/>
      <c r="P171" s="476"/>
      <c r="Q171" s="476"/>
      <c r="R171" s="476"/>
      <c r="S171" s="476"/>
      <c r="T171" s="476"/>
      <c r="U171" s="476"/>
      <c r="V171" s="476"/>
      <c r="W171" s="476"/>
      <c r="X171" s="476"/>
      <c r="Y171" s="476"/>
      <c r="Z171" s="476"/>
    </row>
    <row r="172" spans="1:26" ht="12.75" customHeight="1">
      <c r="A172" s="476"/>
      <c r="B172" s="476"/>
      <c r="C172" s="476"/>
      <c r="D172" s="476"/>
      <c r="E172" s="476"/>
      <c r="F172" s="476"/>
      <c r="G172" s="476"/>
      <c r="H172" s="476"/>
      <c r="I172" s="476"/>
      <c r="J172" s="476"/>
      <c r="K172" s="476"/>
      <c r="L172" s="476"/>
      <c r="M172" s="476"/>
      <c r="N172" s="476"/>
      <c r="O172" s="476"/>
      <c r="P172" s="476"/>
      <c r="Q172" s="476"/>
      <c r="R172" s="476"/>
      <c r="S172" s="476"/>
      <c r="T172" s="476"/>
      <c r="U172" s="476"/>
      <c r="V172" s="476"/>
      <c r="W172" s="476"/>
      <c r="X172" s="476"/>
      <c r="Y172" s="476"/>
      <c r="Z172" s="476"/>
    </row>
    <row r="173" spans="1:26" ht="12.75" customHeight="1">
      <c r="A173" s="476"/>
      <c r="B173" s="476"/>
      <c r="C173" s="476"/>
      <c r="D173" s="476"/>
      <c r="E173" s="476"/>
      <c r="F173" s="476"/>
      <c r="G173" s="476"/>
      <c r="H173" s="476"/>
      <c r="I173" s="476"/>
      <c r="J173" s="476"/>
      <c r="K173" s="476"/>
      <c r="L173" s="476"/>
      <c r="M173" s="476"/>
      <c r="N173" s="476"/>
      <c r="O173" s="476"/>
      <c r="P173" s="476"/>
      <c r="Q173" s="476"/>
      <c r="R173" s="476"/>
      <c r="S173" s="476"/>
      <c r="T173" s="476"/>
      <c r="U173" s="476"/>
      <c r="V173" s="476"/>
      <c r="W173" s="476"/>
      <c r="X173" s="476"/>
      <c r="Y173" s="476"/>
      <c r="Z173" s="476"/>
    </row>
    <row r="174" spans="1:26" ht="12.75" customHeight="1">
      <c r="A174" s="476"/>
      <c r="B174" s="476"/>
      <c r="C174" s="476"/>
      <c r="D174" s="476"/>
      <c r="E174" s="476"/>
      <c r="F174" s="476"/>
      <c r="G174" s="476"/>
      <c r="H174" s="476"/>
      <c r="I174" s="476"/>
      <c r="J174" s="476"/>
      <c r="K174" s="476"/>
      <c r="L174" s="476"/>
      <c r="M174" s="476"/>
      <c r="N174" s="476"/>
      <c r="O174" s="476"/>
      <c r="P174" s="476"/>
      <c r="Q174" s="476"/>
      <c r="R174" s="476"/>
      <c r="S174" s="476"/>
      <c r="T174" s="476"/>
      <c r="U174" s="476"/>
      <c r="V174" s="476"/>
      <c r="W174" s="476"/>
      <c r="X174" s="476"/>
      <c r="Y174" s="476"/>
      <c r="Z174" s="476"/>
    </row>
    <row r="175" spans="1:26" ht="12.75" customHeight="1">
      <c r="A175" s="476"/>
      <c r="B175" s="476"/>
      <c r="C175" s="476"/>
      <c r="D175" s="476"/>
      <c r="E175" s="476"/>
      <c r="F175" s="476"/>
      <c r="G175" s="476"/>
      <c r="H175" s="476"/>
      <c r="I175" s="476"/>
      <c r="J175" s="476"/>
      <c r="K175" s="476"/>
      <c r="L175" s="476"/>
      <c r="M175" s="476"/>
      <c r="N175" s="476"/>
      <c r="O175" s="476"/>
      <c r="P175" s="476"/>
      <c r="Q175" s="476"/>
      <c r="R175" s="476"/>
      <c r="S175" s="476"/>
      <c r="T175" s="476"/>
      <c r="U175" s="476"/>
      <c r="V175" s="476"/>
      <c r="W175" s="476"/>
      <c r="X175" s="476"/>
      <c r="Y175" s="476"/>
      <c r="Z175" s="476"/>
    </row>
    <row r="176" spans="1:26" ht="12.75" customHeight="1">
      <c r="A176" s="476"/>
      <c r="B176" s="476"/>
      <c r="C176" s="476"/>
      <c r="D176" s="476"/>
      <c r="E176" s="476"/>
      <c r="F176" s="476"/>
      <c r="G176" s="476"/>
      <c r="H176" s="476"/>
      <c r="I176" s="476"/>
      <c r="J176" s="476"/>
      <c r="K176" s="476"/>
      <c r="L176" s="476"/>
      <c r="M176" s="476"/>
      <c r="N176" s="476"/>
      <c r="O176" s="476"/>
      <c r="P176" s="476"/>
      <c r="Q176" s="476"/>
      <c r="R176" s="476"/>
      <c r="S176" s="476"/>
      <c r="T176" s="476"/>
      <c r="U176" s="476"/>
      <c r="V176" s="476"/>
      <c r="W176" s="476"/>
      <c r="X176" s="476"/>
      <c r="Y176" s="476"/>
      <c r="Z176" s="476"/>
    </row>
    <row r="177" spans="1:26" ht="12.75" customHeight="1">
      <c r="A177" s="476"/>
      <c r="B177" s="476"/>
      <c r="C177" s="476"/>
      <c r="D177" s="476"/>
      <c r="E177" s="476"/>
      <c r="F177" s="476"/>
      <c r="G177" s="476"/>
      <c r="H177" s="476"/>
      <c r="I177" s="476"/>
      <c r="J177" s="476"/>
      <c r="K177" s="476"/>
      <c r="L177" s="476"/>
      <c r="M177" s="476"/>
      <c r="N177" s="476"/>
      <c r="O177" s="476"/>
      <c r="P177" s="476"/>
      <c r="Q177" s="476"/>
      <c r="R177" s="476"/>
      <c r="S177" s="476"/>
      <c r="T177" s="476"/>
      <c r="U177" s="476"/>
      <c r="V177" s="476"/>
      <c r="W177" s="476"/>
      <c r="X177" s="476"/>
      <c r="Y177" s="476"/>
      <c r="Z177" s="476"/>
    </row>
    <row r="178" spans="1:26" ht="12.75" customHeight="1">
      <c r="A178" s="476"/>
      <c r="B178" s="476"/>
      <c r="C178" s="476"/>
      <c r="D178" s="476"/>
      <c r="E178" s="476"/>
      <c r="F178" s="476"/>
      <c r="G178" s="476"/>
      <c r="H178" s="476"/>
      <c r="I178" s="476"/>
      <c r="J178" s="476"/>
      <c r="K178" s="476"/>
      <c r="L178" s="476"/>
      <c r="M178" s="476"/>
      <c r="N178" s="476"/>
      <c r="O178" s="476"/>
      <c r="P178" s="476"/>
      <c r="Q178" s="476"/>
      <c r="R178" s="476"/>
      <c r="S178" s="476"/>
      <c r="T178" s="476"/>
      <c r="U178" s="476"/>
      <c r="V178" s="476"/>
      <c r="W178" s="476"/>
      <c r="X178" s="476"/>
      <c r="Y178" s="476"/>
      <c r="Z178" s="476"/>
    </row>
    <row r="179" spans="1:26" ht="12.75" customHeight="1">
      <c r="A179" s="476"/>
      <c r="B179" s="476"/>
      <c r="C179" s="476"/>
      <c r="D179" s="476"/>
      <c r="E179" s="476"/>
      <c r="F179" s="476"/>
      <c r="G179" s="476"/>
      <c r="H179" s="476"/>
      <c r="I179" s="476"/>
      <c r="J179" s="476"/>
      <c r="K179" s="476"/>
      <c r="L179" s="476"/>
      <c r="M179" s="476"/>
      <c r="N179" s="476"/>
      <c r="O179" s="476"/>
      <c r="P179" s="476"/>
      <c r="Q179" s="476"/>
      <c r="R179" s="476"/>
      <c r="S179" s="476"/>
      <c r="T179" s="476"/>
      <c r="U179" s="476"/>
      <c r="V179" s="476"/>
      <c r="W179" s="476"/>
      <c r="X179" s="476"/>
      <c r="Y179" s="476"/>
      <c r="Z179" s="476"/>
    </row>
    <row r="180" spans="1:26" ht="12.75" customHeight="1">
      <c r="A180" s="476"/>
      <c r="B180" s="476"/>
      <c r="C180" s="476"/>
      <c r="D180" s="476"/>
      <c r="E180" s="476"/>
      <c r="F180" s="476"/>
      <c r="G180" s="476"/>
      <c r="H180" s="476"/>
      <c r="I180" s="476"/>
      <c r="J180" s="476"/>
      <c r="K180" s="476"/>
      <c r="L180" s="476"/>
      <c r="M180" s="476"/>
      <c r="N180" s="476"/>
      <c r="O180" s="476"/>
      <c r="P180" s="476"/>
      <c r="Q180" s="476"/>
      <c r="R180" s="476"/>
      <c r="S180" s="476"/>
      <c r="T180" s="476"/>
      <c r="U180" s="476"/>
      <c r="V180" s="476"/>
      <c r="W180" s="476"/>
      <c r="X180" s="476"/>
      <c r="Y180" s="476"/>
      <c r="Z180" s="476"/>
    </row>
    <row r="181" spans="1:26" ht="12.75" customHeight="1">
      <c r="A181" s="476"/>
      <c r="B181" s="476"/>
      <c r="C181" s="476"/>
      <c r="D181" s="476"/>
      <c r="E181" s="476"/>
      <c r="F181" s="476"/>
      <c r="G181" s="476"/>
      <c r="H181" s="476"/>
      <c r="I181" s="476"/>
      <c r="J181" s="476"/>
      <c r="K181" s="476"/>
      <c r="L181" s="476"/>
      <c r="M181" s="476"/>
      <c r="N181" s="476"/>
      <c r="O181" s="476"/>
      <c r="P181" s="476"/>
      <c r="Q181" s="476"/>
      <c r="R181" s="476"/>
      <c r="S181" s="476"/>
      <c r="T181" s="476"/>
      <c r="U181" s="476"/>
      <c r="V181" s="476"/>
      <c r="W181" s="476"/>
      <c r="X181" s="476"/>
      <c r="Y181" s="476"/>
      <c r="Z181" s="476"/>
    </row>
    <row r="182" spans="1:26" ht="12.75" customHeight="1">
      <c r="A182" s="476"/>
      <c r="B182" s="476"/>
      <c r="C182" s="476"/>
      <c r="D182" s="476"/>
      <c r="E182" s="476"/>
      <c r="F182" s="476"/>
      <c r="G182" s="476"/>
      <c r="H182" s="476"/>
      <c r="I182" s="476"/>
      <c r="J182" s="476"/>
      <c r="K182" s="476"/>
      <c r="L182" s="476"/>
      <c r="M182" s="476"/>
      <c r="N182" s="476"/>
      <c r="O182" s="476"/>
      <c r="P182" s="476"/>
      <c r="Q182" s="476"/>
      <c r="R182" s="476"/>
      <c r="S182" s="476"/>
      <c r="T182" s="476"/>
      <c r="U182" s="476"/>
      <c r="V182" s="476"/>
      <c r="W182" s="476"/>
      <c r="X182" s="476"/>
      <c r="Y182" s="476"/>
      <c r="Z182" s="476"/>
    </row>
    <row r="183" spans="1:26" ht="12.75" customHeight="1">
      <c r="A183" s="476"/>
      <c r="B183" s="476"/>
      <c r="C183" s="476"/>
      <c r="D183" s="476"/>
      <c r="E183" s="476"/>
      <c r="F183" s="476"/>
      <c r="G183" s="476"/>
      <c r="H183" s="476"/>
      <c r="I183" s="476"/>
      <c r="J183" s="476"/>
      <c r="K183" s="476"/>
      <c r="L183" s="476"/>
      <c r="M183" s="476"/>
      <c r="N183" s="476"/>
      <c r="O183" s="476"/>
      <c r="P183" s="476"/>
      <c r="Q183" s="476"/>
      <c r="R183" s="476"/>
      <c r="S183" s="476"/>
      <c r="T183" s="476"/>
      <c r="U183" s="476"/>
      <c r="V183" s="476"/>
      <c r="W183" s="476"/>
      <c r="X183" s="476"/>
      <c r="Y183" s="476"/>
      <c r="Z183" s="476"/>
    </row>
    <row r="184" spans="1:26" ht="12.75" customHeight="1">
      <c r="A184" s="476"/>
      <c r="B184" s="476"/>
      <c r="C184" s="476"/>
      <c r="D184" s="476"/>
      <c r="E184" s="476"/>
      <c r="F184" s="476"/>
      <c r="G184" s="476"/>
      <c r="H184" s="476"/>
      <c r="I184" s="476"/>
      <c r="J184" s="476"/>
      <c r="K184" s="476"/>
      <c r="L184" s="476"/>
      <c r="M184" s="476"/>
      <c r="N184" s="476"/>
      <c r="O184" s="476"/>
      <c r="P184" s="476"/>
      <c r="Q184" s="476"/>
      <c r="R184" s="476"/>
      <c r="S184" s="476"/>
      <c r="T184" s="476"/>
      <c r="U184" s="476"/>
      <c r="V184" s="476"/>
      <c r="W184" s="476"/>
      <c r="X184" s="476"/>
      <c r="Y184" s="476"/>
      <c r="Z184" s="476"/>
    </row>
    <row r="185" spans="1:26" ht="12.75" customHeight="1">
      <c r="A185" s="476"/>
      <c r="B185" s="476"/>
      <c r="C185" s="476"/>
      <c r="D185" s="476"/>
      <c r="E185" s="476"/>
      <c r="F185" s="476"/>
      <c r="G185" s="476"/>
      <c r="H185" s="476"/>
      <c r="I185" s="476"/>
      <c r="J185" s="476"/>
      <c r="K185" s="476"/>
      <c r="L185" s="476"/>
      <c r="M185" s="476"/>
      <c r="N185" s="476"/>
      <c r="O185" s="476"/>
      <c r="P185" s="476"/>
      <c r="Q185" s="476"/>
      <c r="R185" s="476"/>
      <c r="S185" s="476"/>
      <c r="T185" s="476"/>
      <c r="U185" s="476"/>
      <c r="V185" s="476"/>
      <c r="W185" s="476"/>
      <c r="X185" s="476"/>
      <c r="Y185" s="476"/>
      <c r="Z185" s="476"/>
    </row>
    <row r="186" spans="1:26" ht="12.75" customHeight="1">
      <c r="A186" s="476"/>
      <c r="B186" s="476"/>
      <c r="C186" s="476"/>
      <c r="D186" s="476"/>
      <c r="E186" s="476"/>
      <c r="F186" s="476"/>
      <c r="G186" s="476"/>
      <c r="H186" s="476"/>
      <c r="I186" s="476"/>
      <c r="J186" s="476"/>
      <c r="K186" s="476"/>
      <c r="L186" s="476"/>
      <c r="M186" s="476"/>
      <c r="N186" s="476"/>
      <c r="O186" s="476"/>
      <c r="P186" s="476"/>
      <c r="Q186" s="476"/>
      <c r="R186" s="476"/>
      <c r="S186" s="476"/>
      <c r="T186" s="476"/>
      <c r="U186" s="476"/>
      <c r="V186" s="476"/>
      <c r="W186" s="476"/>
      <c r="X186" s="476"/>
      <c r="Y186" s="476"/>
      <c r="Z186" s="476"/>
    </row>
    <row r="187" spans="1:26" ht="12.75" customHeight="1">
      <c r="A187" s="476"/>
      <c r="B187" s="476"/>
      <c r="C187" s="476"/>
      <c r="D187" s="476"/>
      <c r="E187" s="476"/>
      <c r="F187" s="476"/>
      <c r="G187" s="476"/>
      <c r="H187" s="476"/>
      <c r="I187" s="476"/>
      <c r="J187" s="476"/>
      <c r="K187" s="476"/>
      <c r="L187" s="476"/>
      <c r="M187" s="476"/>
      <c r="N187" s="476"/>
      <c r="O187" s="476"/>
      <c r="P187" s="476"/>
      <c r="Q187" s="476"/>
      <c r="R187" s="476"/>
      <c r="S187" s="476"/>
      <c r="T187" s="476"/>
      <c r="U187" s="476"/>
      <c r="V187" s="476"/>
      <c r="W187" s="476"/>
      <c r="X187" s="476"/>
      <c r="Y187" s="476"/>
      <c r="Z187" s="476"/>
    </row>
    <row r="188" spans="1:26" ht="12.75" customHeight="1">
      <c r="A188" s="476"/>
      <c r="B188" s="476"/>
      <c r="C188" s="476"/>
      <c r="D188" s="476"/>
      <c r="E188" s="476"/>
      <c r="F188" s="476"/>
      <c r="G188" s="476"/>
      <c r="H188" s="476"/>
      <c r="I188" s="476"/>
      <c r="J188" s="476"/>
      <c r="K188" s="476"/>
      <c r="L188" s="476"/>
      <c r="M188" s="476"/>
      <c r="N188" s="476"/>
      <c r="O188" s="476"/>
      <c r="P188" s="476"/>
      <c r="Q188" s="476"/>
      <c r="R188" s="476"/>
      <c r="S188" s="476"/>
      <c r="T188" s="476"/>
      <c r="U188" s="476"/>
      <c r="V188" s="476"/>
      <c r="W188" s="476"/>
      <c r="X188" s="476"/>
      <c r="Y188" s="476"/>
      <c r="Z188" s="476"/>
    </row>
    <row r="189" spans="1:26" ht="12.75" customHeight="1">
      <c r="A189" s="476"/>
      <c r="B189" s="476"/>
      <c r="C189" s="476"/>
      <c r="D189" s="476"/>
      <c r="E189" s="476"/>
      <c r="F189" s="476"/>
      <c r="G189" s="476"/>
      <c r="H189" s="476"/>
      <c r="I189" s="476"/>
      <c r="J189" s="476"/>
      <c r="K189" s="476"/>
      <c r="L189" s="476"/>
      <c r="M189" s="476"/>
      <c r="N189" s="476"/>
      <c r="O189" s="476"/>
      <c r="P189" s="476"/>
      <c r="Q189" s="476"/>
      <c r="R189" s="476"/>
      <c r="S189" s="476"/>
      <c r="T189" s="476"/>
      <c r="U189" s="476"/>
      <c r="V189" s="476"/>
      <c r="W189" s="476"/>
      <c r="X189" s="476"/>
      <c r="Y189" s="476"/>
      <c r="Z189" s="476"/>
    </row>
    <row r="190" spans="1:26" ht="12.75" customHeight="1">
      <c r="A190" s="476"/>
      <c r="B190" s="476"/>
      <c r="C190" s="476"/>
      <c r="D190" s="476"/>
      <c r="E190" s="476"/>
      <c r="F190" s="476"/>
      <c r="G190" s="476"/>
      <c r="H190" s="476"/>
      <c r="I190" s="476"/>
      <c r="J190" s="476"/>
      <c r="K190" s="476"/>
      <c r="L190" s="476"/>
      <c r="M190" s="476"/>
      <c r="N190" s="476"/>
      <c r="O190" s="476"/>
      <c r="P190" s="476"/>
      <c r="Q190" s="476"/>
      <c r="R190" s="476"/>
      <c r="S190" s="476"/>
      <c r="T190" s="476"/>
      <c r="U190" s="476"/>
      <c r="V190" s="476"/>
      <c r="W190" s="476"/>
      <c r="X190" s="476"/>
      <c r="Y190" s="476"/>
      <c r="Z190" s="476"/>
    </row>
    <row r="191" spans="1:26" ht="12.75" customHeight="1">
      <c r="A191" s="476"/>
      <c r="B191" s="476"/>
      <c r="C191" s="476"/>
      <c r="D191" s="476"/>
      <c r="E191" s="476"/>
      <c r="F191" s="476"/>
      <c r="G191" s="476"/>
      <c r="H191" s="476"/>
      <c r="I191" s="476"/>
      <c r="J191" s="476"/>
      <c r="K191" s="476"/>
      <c r="L191" s="476"/>
      <c r="M191" s="476"/>
      <c r="N191" s="476"/>
      <c r="O191" s="476"/>
      <c r="P191" s="476"/>
      <c r="Q191" s="476"/>
      <c r="R191" s="476"/>
      <c r="S191" s="476"/>
      <c r="T191" s="476"/>
      <c r="U191" s="476"/>
      <c r="V191" s="476"/>
      <c r="W191" s="476"/>
      <c r="X191" s="476"/>
      <c r="Y191" s="476"/>
      <c r="Z191" s="476"/>
    </row>
    <row r="192" spans="1:26" ht="12.75" customHeight="1">
      <c r="A192" s="476"/>
      <c r="B192" s="476"/>
      <c r="C192" s="476"/>
      <c r="D192" s="476"/>
      <c r="E192" s="476"/>
      <c r="F192" s="476"/>
      <c r="G192" s="476"/>
      <c r="H192" s="476"/>
      <c r="I192" s="476"/>
      <c r="J192" s="476"/>
      <c r="K192" s="476"/>
      <c r="L192" s="476"/>
      <c r="M192" s="476"/>
      <c r="N192" s="476"/>
      <c r="O192" s="476"/>
      <c r="P192" s="476"/>
      <c r="Q192" s="476"/>
      <c r="R192" s="476"/>
      <c r="S192" s="476"/>
      <c r="T192" s="476"/>
      <c r="U192" s="476"/>
      <c r="V192" s="476"/>
      <c r="W192" s="476"/>
      <c r="X192" s="476"/>
      <c r="Y192" s="476"/>
      <c r="Z192" s="476"/>
    </row>
    <row r="193" spans="1:26" ht="12.75" customHeight="1">
      <c r="A193" s="476"/>
      <c r="B193" s="476"/>
      <c r="C193" s="476"/>
      <c r="D193" s="476"/>
      <c r="E193" s="476"/>
      <c r="F193" s="476"/>
      <c r="G193" s="476"/>
      <c r="H193" s="476"/>
      <c r="I193" s="476"/>
      <c r="J193" s="476"/>
      <c r="K193" s="476"/>
      <c r="L193" s="476"/>
      <c r="M193" s="476"/>
      <c r="N193" s="476"/>
      <c r="O193" s="476"/>
      <c r="P193" s="476"/>
      <c r="Q193" s="476"/>
      <c r="R193" s="476"/>
      <c r="S193" s="476"/>
      <c r="T193" s="476"/>
      <c r="U193" s="476"/>
      <c r="V193" s="476"/>
      <c r="W193" s="476"/>
      <c r="X193" s="476"/>
      <c r="Y193" s="476"/>
      <c r="Z193" s="476"/>
    </row>
    <row r="194" spans="1:26" ht="12.75" customHeight="1">
      <c r="A194" s="476"/>
      <c r="B194" s="476"/>
      <c r="C194" s="476"/>
      <c r="D194" s="476"/>
      <c r="E194" s="476"/>
      <c r="F194" s="476"/>
      <c r="G194" s="476"/>
      <c r="H194" s="476"/>
      <c r="I194" s="476"/>
      <c r="J194" s="476"/>
      <c r="K194" s="476"/>
      <c r="L194" s="476"/>
      <c r="M194" s="476"/>
      <c r="N194" s="476"/>
      <c r="O194" s="476"/>
      <c r="P194" s="476"/>
      <c r="Q194" s="476"/>
      <c r="R194" s="476"/>
      <c r="S194" s="476"/>
      <c r="T194" s="476"/>
      <c r="U194" s="476"/>
      <c r="V194" s="476"/>
      <c r="W194" s="476"/>
      <c r="X194" s="476"/>
      <c r="Y194" s="476"/>
      <c r="Z194" s="476"/>
    </row>
    <row r="195" spans="1:26" ht="12.75" customHeight="1">
      <c r="A195" s="476"/>
      <c r="B195" s="476"/>
      <c r="C195" s="476"/>
      <c r="D195" s="476"/>
      <c r="E195" s="476"/>
      <c r="F195" s="476"/>
      <c r="G195" s="476"/>
      <c r="H195" s="476"/>
      <c r="I195" s="476"/>
      <c r="J195" s="476"/>
      <c r="K195" s="476"/>
      <c r="L195" s="476"/>
      <c r="M195" s="476"/>
      <c r="N195" s="476"/>
      <c r="O195" s="476"/>
      <c r="P195" s="476"/>
      <c r="Q195" s="476"/>
      <c r="R195" s="476"/>
      <c r="S195" s="476"/>
      <c r="T195" s="476"/>
      <c r="U195" s="476"/>
      <c r="V195" s="476"/>
      <c r="W195" s="476"/>
      <c r="X195" s="476"/>
      <c r="Y195" s="476"/>
      <c r="Z195" s="476"/>
    </row>
    <row r="196" spans="1:26" ht="12.75" customHeight="1">
      <c r="A196" s="476"/>
      <c r="B196" s="476"/>
      <c r="C196" s="476"/>
      <c r="D196" s="476"/>
      <c r="E196" s="476"/>
      <c r="F196" s="476"/>
      <c r="G196" s="476"/>
      <c r="H196" s="476"/>
      <c r="I196" s="476"/>
      <c r="J196" s="476"/>
      <c r="K196" s="476"/>
      <c r="L196" s="476"/>
      <c r="M196" s="476"/>
      <c r="N196" s="476"/>
      <c r="O196" s="476"/>
      <c r="P196" s="476"/>
      <c r="Q196" s="476"/>
      <c r="R196" s="476"/>
      <c r="S196" s="476"/>
      <c r="T196" s="476"/>
      <c r="U196" s="476"/>
      <c r="V196" s="476"/>
      <c r="W196" s="476"/>
      <c r="X196" s="476"/>
      <c r="Y196" s="476"/>
      <c r="Z196" s="476"/>
    </row>
    <row r="197" spans="1:26" ht="12.75" customHeight="1">
      <c r="A197" s="476"/>
      <c r="B197" s="476"/>
      <c r="C197" s="476"/>
      <c r="D197" s="476"/>
      <c r="E197" s="476"/>
      <c r="F197" s="476"/>
      <c r="G197" s="476"/>
      <c r="H197" s="476"/>
      <c r="I197" s="476"/>
      <c r="J197" s="476"/>
      <c r="K197" s="476"/>
      <c r="L197" s="476"/>
      <c r="M197" s="476"/>
      <c r="N197" s="476"/>
      <c r="O197" s="476"/>
      <c r="P197" s="476"/>
      <c r="Q197" s="476"/>
      <c r="R197" s="476"/>
      <c r="S197" s="476"/>
      <c r="T197" s="476"/>
      <c r="U197" s="476"/>
      <c r="V197" s="476"/>
      <c r="W197" s="476"/>
      <c r="X197" s="476"/>
      <c r="Y197" s="476"/>
      <c r="Z197" s="476"/>
    </row>
    <row r="198" spans="1:26" ht="12.75" customHeight="1">
      <c r="A198" s="476"/>
      <c r="B198" s="476"/>
      <c r="C198" s="476"/>
      <c r="D198" s="476"/>
      <c r="E198" s="476"/>
      <c r="F198" s="476"/>
      <c r="G198" s="476"/>
      <c r="H198" s="476"/>
      <c r="I198" s="476"/>
      <c r="J198" s="476"/>
      <c r="K198" s="476"/>
      <c r="L198" s="476"/>
      <c r="M198" s="476"/>
      <c r="N198" s="476"/>
      <c r="O198" s="476"/>
      <c r="P198" s="476"/>
      <c r="Q198" s="476"/>
      <c r="R198" s="476"/>
      <c r="S198" s="476"/>
      <c r="T198" s="476"/>
      <c r="U198" s="476"/>
      <c r="V198" s="476"/>
      <c r="W198" s="476"/>
      <c r="X198" s="476"/>
      <c r="Y198" s="476"/>
      <c r="Z198" s="476"/>
    </row>
    <row r="199" spans="1:26" ht="12.75" customHeight="1">
      <c r="A199" s="476"/>
      <c r="B199" s="476"/>
      <c r="C199" s="476"/>
      <c r="D199" s="476"/>
      <c r="E199" s="476"/>
      <c r="F199" s="476"/>
      <c r="G199" s="476"/>
      <c r="H199" s="476"/>
      <c r="I199" s="476"/>
      <c r="J199" s="476"/>
      <c r="K199" s="476"/>
      <c r="L199" s="476"/>
      <c r="M199" s="476"/>
      <c r="N199" s="476"/>
      <c r="O199" s="476"/>
      <c r="P199" s="476"/>
      <c r="Q199" s="476"/>
      <c r="R199" s="476"/>
      <c r="S199" s="476"/>
      <c r="T199" s="476"/>
      <c r="U199" s="476"/>
      <c r="V199" s="476"/>
      <c r="W199" s="476"/>
      <c r="X199" s="476"/>
      <c r="Y199" s="476"/>
      <c r="Z199" s="476"/>
    </row>
    <row r="200" spans="1:26" ht="12.75" customHeight="1">
      <c r="A200" s="476"/>
      <c r="B200" s="476"/>
      <c r="C200" s="476"/>
      <c r="D200" s="476"/>
      <c r="E200" s="476"/>
      <c r="F200" s="476"/>
      <c r="G200" s="476"/>
      <c r="H200" s="476"/>
      <c r="I200" s="476"/>
      <c r="J200" s="476"/>
      <c r="K200" s="476"/>
      <c r="L200" s="476"/>
      <c r="M200" s="476"/>
      <c r="N200" s="476"/>
      <c r="O200" s="476"/>
      <c r="P200" s="476"/>
      <c r="Q200" s="476"/>
      <c r="R200" s="476"/>
      <c r="S200" s="476"/>
      <c r="T200" s="476"/>
      <c r="U200" s="476"/>
      <c r="V200" s="476"/>
      <c r="W200" s="476"/>
      <c r="X200" s="476"/>
      <c r="Y200" s="476"/>
      <c r="Z200" s="476"/>
    </row>
    <row r="201" spans="1:26" ht="12.75" customHeight="1">
      <c r="A201" s="476"/>
      <c r="B201" s="476"/>
      <c r="C201" s="476"/>
      <c r="D201" s="476"/>
      <c r="E201" s="476"/>
      <c r="F201" s="476"/>
      <c r="G201" s="476"/>
      <c r="H201" s="476"/>
      <c r="I201" s="476"/>
      <c r="J201" s="476"/>
      <c r="K201" s="476"/>
      <c r="L201" s="476"/>
      <c r="M201" s="476"/>
      <c r="N201" s="476"/>
      <c r="O201" s="476"/>
      <c r="P201" s="476"/>
      <c r="Q201" s="476"/>
      <c r="R201" s="476"/>
      <c r="S201" s="476"/>
      <c r="T201" s="476"/>
      <c r="U201" s="476"/>
      <c r="V201" s="476"/>
      <c r="W201" s="476"/>
      <c r="X201" s="476"/>
      <c r="Y201" s="476"/>
      <c r="Z201" s="476"/>
    </row>
    <row r="202" spans="1:26" ht="12.75" customHeight="1">
      <c r="A202" s="476"/>
      <c r="B202" s="476"/>
      <c r="C202" s="476"/>
      <c r="D202" s="476"/>
      <c r="E202" s="476"/>
      <c r="F202" s="476"/>
      <c r="G202" s="476"/>
      <c r="H202" s="476"/>
      <c r="I202" s="476"/>
      <c r="J202" s="476"/>
      <c r="K202" s="476"/>
      <c r="L202" s="476"/>
      <c r="M202" s="476"/>
      <c r="N202" s="476"/>
      <c r="O202" s="476"/>
      <c r="P202" s="476"/>
      <c r="Q202" s="476"/>
      <c r="R202" s="476"/>
      <c r="S202" s="476"/>
      <c r="T202" s="476"/>
      <c r="U202" s="476"/>
      <c r="V202" s="476"/>
      <c r="W202" s="476"/>
      <c r="X202" s="476"/>
      <c r="Y202" s="476"/>
      <c r="Z202" s="476"/>
    </row>
    <row r="203" spans="1:26" ht="12.75" customHeight="1">
      <c r="A203" s="476"/>
      <c r="B203" s="476"/>
      <c r="C203" s="476"/>
      <c r="D203" s="476"/>
      <c r="E203" s="476"/>
      <c r="F203" s="476"/>
      <c r="G203" s="476"/>
      <c r="H203" s="476"/>
      <c r="I203" s="476"/>
      <c r="J203" s="476"/>
      <c r="K203" s="476"/>
      <c r="L203" s="476"/>
      <c r="M203" s="476"/>
      <c r="N203" s="476"/>
      <c r="O203" s="476"/>
      <c r="P203" s="476"/>
      <c r="Q203" s="476"/>
      <c r="R203" s="476"/>
      <c r="S203" s="476"/>
      <c r="T203" s="476"/>
      <c r="U203" s="476"/>
      <c r="V203" s="476"/>
      <c r="W203" s="476"/>
      <c r="X203" s="476"/>
      <c r="Y203" s="476"/>
      <c r="Z203" s="476"/>
    </row>
    <row r="204" spans="1:26" ht="12.75" customHeight="1">
      <c r="A204" s="476"/>
      <c r="B204" s="476"/>
      <c r="C204" s="476"/>
      <c r="D204" s="476"/>
      <c r="E204" s="476"/>
      <c r="F204" s="476"/>
      <c r="G204" s="476"/>
      <c r="H204" s="476"/>
      <c r="I204" s="476"/>
      <c r="J204" s="476"/>
      <c r="K204" s="476"/>
      <c r="L204" s="476"/>
      <c r="M204" s="476"/>
      <c r="N204" s="476"/>
      <c r="O204" s="476"/>
      <c r="P204" s="476"/>
      <c r="Q204" s="476"/>
      <c r="R204" s="476"/>
      <c r="S204" s="476"/>
      <c r="T204" s="476"/>
      <c r="U204" s="476"/>
      <c r="V204" s="476"/>
      <c r="W204" s="476"/>
      <c r="X204" s="476"/>
      <c r="Y204" s="476"/>
      <c r="Z204" s="476"/>
    </row>
    <row r="205" spans="1:26" ht="12.75" customHeight="1">
      <c r="A205" s="476"/>
      <c r="B205" s="476"/>
      <c r="C205" s="476"/>
      <c r="D205" s="476"/>
      <c r="E205" s="476"/>
      <c r="F205" s="476"/>
      <c r="G205" s="476"/>
      <c r="H205" s="476"/>
      <c r="I205" s="476"/>
      <c r="J205" s="476"/>
      <c r="K205" s="476"/>
      <c r="L205" s="476"/>
      <c r="M205" s="476"/>
      <c r="N205" s="476"/>
      <c r="O205" s="476"/>
      <c r="P205" s="476"/>
      <c r="Q205" s="476"/>
      <c r="R205" s="476"/>
      <c r="S205" s="476"/>
      <c r="T205" s="476"/>
      <c r="U205" s="476"/>
      <c r="V205" s="476"/>
      <c r="W205" s="476"/>
      <c r="X205" s="476"/>
      <c r="Y205" s="476"/>
      <c r="Z205" s="476"/>
    </row>
    <row r="206" spans="1:26" ht="12.75" customHeight="1">
      <c r="A206" s="476"/>
      <c r="B206" s="476"/>
      <c r="C206" s="476"/>
      <c r="D206" s="476"/>
      <c r="E206" s="476"/>
      <c r="F206" s="476"/>
      <c r="G206" s="476"/>
      <c r="H206" s="476"/>
      <c r="I206" s="476"/>
      <c r="J206" s="476"/>
      <c r="K206" s="476"/>
      <c r="L206" s="476"/>
      <c r="M206" s="476"/>
      <c r="N206" s="476"/>
      <c r="O206" s="476"/>
      <c r="P206" s="476"/>
      <c r="Q206" s="476"/>
      <c r="R206" s="476"/>
      <c r="S206" s="476"/>
      <c r="T206" s="476"/>
      <c r="U206" s="476"/>
      <c r="V206" s="476"/>
      <c r="W206" s="476"/>
      <c r="X206" s="476"/>
      <c r="Y206" s="476"/>
      <c r="Z206" s="476"/>
    </row>
    <row r="207" spans="1:26" ht="12.75" customHeight="1">
      <c r="A207" s="476"/>
      <c r="B207" s="476"/>
      <c r="C207" s="476"/>
      <c r="D207" s="476"/>
      <c r="E207" s="476"/>
      <c r="F207" s="476"/>
      <c r="G207" s="476"/>
      <c r="H207" s="476"/>
      <c r="I207" s="476"/>
      <c r="J207" s="476"/>
      <c r="K207" s="476"/>
      <c r="L207" s="476"/>
      <c r="M207" s="476"/>
      <c r="N207" s="476"/>
      <c r="O207" s="476"/>
      <c r="P207" s="476"/>
      <c r="Q207" s="476"/>
      <c r="R207" s="476"/>
      <c r="S207" s="476"/>
      <c r="T207" s="476"/>
      <c r="U207" s="476"/>
      <c r="V207" s="476"/>
      <c r="W207" s="476"/>
      <c r="X207" s="476"/>
      <c r="Y207" s="476"/>
      <c r="Z207" s="476"/>
    </row>
    <row r="208" spans="1:26" ht="12.75" customHeight="1">
      <c r="A208" s="476"/>
      <c r="B208" s="476"/>
      <c r="C208" s="476"/>
      <c r="D208" s="476"/>
      <c r="E208" s="476"/>
      <c r="F208" s="476"/>
      <c r="G208" s="476"/>
      <c r="H208" s="476"/>
      <c r="I208" s="476"/>
      <c r="J208" s="476"/>
      <c r="K208" s="476"/>
      <c r="L208" s="476"/>
      <c r="M208" s="476"/>
      <c r="N208" s="476"/>
      <c r="O208" s="476"/>
      <c r="P208" s="476"/>
      <c r="Q208" s="476"/>
      <c r="R208" s="476"/>
      <c r="S208" s="476"/>
      <c r="T208" s="476"/>
      <c r="U208" s="476"/>
      <c r="V208" s="476"/>
      <c r="W208" s="476"/>
      <c r="X208" s="476"/>
      <c r="Y208" s="476"/>
      <c r="Z208" s="476"/>
    </row>
    <row r="209" spans="1:26" ht="12.75" customHeight="1">
      <c r="A209" s="476"/>
      <c r="B209" s="476"/>
      <c r="C209" s="476"/>
      <c r="D209" s="476"/>
      <c r="E209" s="476"/>
      <c r="F209" s="476"/>
      <c r="G209" s="476"/>
      <c r="H209" s="476"/>
      <c r="I209" s="476"/>
      <c r="J209" s="476"/>
      <c r="K209" s="476"/>
      <c r="L209" s="476"/>
      <c r="M209" s="476"/>
      <c r="N209" s="476"/>
      <c r="O209" s="476"/>
      <c r="P209" s="476"/>
      <c r="Q209" s="476"/>
      <c r="R209" s="476"/>
      <c r="S209" s="476"/>
      <c r="T209" s="476"/>
      <c r="U209" s="476"/>
      <c r="V209" s="476"/>
      <c r="W209" s="476"/>
      <c r="X209" s="476"/>
      <c r="Y209" s="476"/>
      <c r="Z209" s="476"/>
    </row>
    <row r="210" spans="1:26" ht="12.75" customHeight="1">
      <c r="A210" s="476"/>
      <c r="B210" s="476"/>
      <c r="C210" s="476"/>
      <c r="D210" s="476"/>
      <c r="E210" s="476"/>
      <c r="F210" s="476"/>
      <c r="G210" s="476"/>
      <c r="H210" s="476"/>
      <c r="I210" s="476"/>
      <c r="J210" s="476"/>
      <c r="K210" s="476"/>
      <c r="L210" s="476"/>
      <c r="M210" s="476"/>
      <c r="N210" s="476"/>
      <c r="O210" s="476"/>
      <c r="P210" s="476"/>
      <c r="Q210" s="476"/>
      <c r="R210" s="476"/>
      <c r="S210" s="476"/>
      <c r="T210" s="476"/>
      <c r="U210" s="476"/>
      <c r="V210" s="476"/>
      <c r="W210" s="476"/>
      <c r="X210" s="476"/>
      <c r="Y210" s="476"/>
      <c r="Z210" s="476"/>
    </row>
    <row r="211" spans="1:26" ht="12.75" customHeight="1">
      <c r="A211" s="476"/>
      <c r="B211" s="476"/>
      <c r="C211" s="476"/>
      <c r="D211" s="476"/>
      <c r="E211" s="476"/>
      <c r="F211" s="476"/>
      <c r="G211" s="476"/>
      <c r="H211" s="476"/>
      <c r="I211" s="476"/>
      <c r="J211" s="476"/>
      <c r="K211" s="476"/>
      <c r="L211" s="476"/>
      <c r="M211" s="476"/>
      <c r="N211" s="476"/>
      <c r="O211" s="476"/>
      <c r="P211" s="476"/>
      <c r="Q211" s="476"/>
      <c r="R211" s="476"/>
      <c r="S211" s="476"/>
      <c r="T211" s="476"/>
      <c r="U211" s="476"/>
      <c r="V211" s="476"/>
      <c r="W211" s="476"/>
      <c r="X211" s="476"/>
      <c r="Y211" s="476"/>
      <c r="Z211" s="476"/>
    </row>
    <row r="212" spans="1:26" ht="12.75" customHeight="1">
      <c r="A212" s="476"/>
      <c r="B212" s="476"/>
      <c r="C212" s="476"/>
      <c r="D212" s="476"/>
      <c r="E212" s="476"/>
      <c r="F212" s="476"/>
      <c r="G212" s="476"/>
      <c r="H212" s="476"/>
      <c r="I212" s="476"/>
      <c r="J212" s="476"/>
      <c r="K212" s="476"/>
      <c r="L212" s="476"/>
      <c r="M212" s="476"/>
      <c r="N212" s="476"/>
      <c r="O212" s="476"/>
      <c r="P212" s="476"/>
      <c r="Q212" s="476"/>
      <c r="R212" s="476"/>
      <c r="S212" s="476"/>
      <c r="T212" s="476"/>
      <c r="U212" s="476"/>
      <c r="V212" s="476"/>
      <c r="W212" s="476"/>
      <c r="X212" s="476"/>
      <c r="Y212" s="476"/>
      <c r="Z212" s="476"/>
    </row>
    <row r="213" spans="1:26" ht="12.75" customHeight="1">
      <c r="A213" s="476"/>
      <c r="B213" s="476"/>
      <c r="C213" s="476"/>
      <c r="D213" s="476"/>
      <c r="E213" s="476"/>
      <c r="F213" s="476"/>
      <c r="G213" s="476"/>
      <c r="H213" s="476"/>
      <c r="I213" s="476"/>
      <c r="J213" s="476"/>
      <c r="K213" s="476"/>
      <c r="L213" s="476"/>
      <c r="M213" s="476"/>
      <c r="N213" s="476"/>
      <c r="O213" s="476"/>
      <c r="P213" s="476"/>
      <c r="Q213" s="476"/>
      <c r="R213" s="476"/>
      <c r="S213" s="476"/>
      <c r="T213" s="476"/>
      <c r="U213" s="476"/>
      <c r="V213" s="476"/>
      <c r="W213" s="476"/>
      <c r="X213" s="476"/>
      <c r="Y213" s="476"/>
      <c r="Z213" s="476"/>
    </row>
    <row r="214" spans="1:26" ht="12.75" customHeight="1">
      <c r="A214" s="476"/>
      <c r="B214" s="476"/>
      <c r="C214" s="476"/>
      <c r="D214" s="476"/>
      <c r="E214" s="476"/>
      <c r="F214" s="476"/>
      <c r="G214" s="476"/>
      <c r="H214" s="476"/>
      <c r="I214" s="476"/>
      <c r="J214" s="476"/>
      <c r="K214" s="476"/>
      <c r="L214" s="476"/>
      <c r="M214" s="476"/>
      <c r="N214" s="476"/>
      <c r="O214" s="476"/>
      <c r="P214" s="476"/>
      <c r="Q214" s="476"/>
      <c r="R214" s="476"/>
      <c r="S214" s="476"/>
      <c r="T214" s="476"/>
      <c r="U214" s="476"/>
      <c r="V214" s="476"/>
      <c r="W214" s="476"/>
      <c r="X214" s="476"/>
      <c r="Y214" s="476"/>
      <c r="Z214" s="476"/>
    </row>
    <row r="215" spans="1:26" ht="12.75" customHeight="1">
      <c r="A215" s="476"/>
      <c r="B215" s="476"/>
      <c r="C215" s="476"/>
      <c r="D215" s="476"/>
      <c r="E215" s="476"/>
      <c r="F215" s="476"/>
      <c r="G215" s="476"/>
      <c r="H215" s="476"/>
      <c r="I215" s="476"/>
      <c r="J215" s="476"/>
      <c r="K215" s="476"/>
      <c r="L215" s="476"/>
      <c r="M215" s="476"/>
      <c r="N215" s="476"/>
      <c r="O215" s="476"/>
      <c r="P215" s="476"/>
      <c r="Q215" s="476"/>
      <c r="R215" s="476"/>
      <c r="S215" s="476"/>
      <c r="T215" s="476"/>
      <c r="U215" s="476"/>
      <c r="V215" s="476"/>
      <c r="W215" s="476"/>
      <c r="X215" s="476"/>
      <c r="Y215" s="476"/>
      <c r="Z215" s="476"/>
    </row>
    <row r="216" spans="1:26" ht="12.75" customHeight="1">
      <c r="A216" s="476"/>
      <c r="B216" s="476"/>
      <c r="C216" s="476"/>
      <c r="D216" s="476"/>
      <c r="E216" s="476"/>
      <c r="F216" s="476"/>
      <c r="G216" s="476"/>
      <c r="H216" s="476"/>
      <c r="I216" s="476"/>
      <c r="J216" s="476"/>
      <c r="K216" s="476"/>
      <c r="L216" s="476"/>
      <c r="M216" s="476"/>
      <c r="N216" s="476"/>
      <c r="O216" s="476"/>
      <c r="P216" s="476"/>
      <c r="Q216" s="476"/>
      <c r="R216" s="476"/>
      <c r="S216" s="476"/>
      <c r="T216" s="476"/>
      <c r="U216" s="476"/>
      <c r="V216" s="476"/>
      <c r="W216" s="476"/>
      <c r="X216" s="476"/>
      <c r="Y216" s="476"/>
      <c r="Z216" s="476"/>
    </row>
    <row r="217" spans="1:26" ht="12.75" customHeight="1">
      <c r="A217" s="476"/>
      <c r="B217" s="476"/>
      <c r="C217" s="476"/>
      <c r="D217" s="476"/>
      <c r="E217" s="476"/>
      <c r="F217" s="476"/>
      <c r="G217" s="476"/>
      <c r="H217" s="476"/>
      <c r="I217" s="476"/>
      <c r="J217" s="476"/>
      <c r="K217" s="476"/>
      <c r="L217" s="476"/>
      <c r="M217" s="476"/>
      <c r="N217" s="476"/>
      <c r="O217" s="476"/>
      <c r="P217" s="476"/>
      <c r="Q217" s="476"/>
      <c r="R217" s="476"/>
      <c r="S217" s="476"/>
      <c r="T217" s="476"/>
      <c r="U217" s="476"/>
      <c r="V217" s="476"/>
      <c r="W217" s="476"/>
      <c r="X217" s="476"/>
      <c r="Y217" s="476"/>
      <c r="Z217" s="476"/>
    </row>
    <row r="218" spans="1:26" ht="12.75" customHeight="1">
      <c r="A218" s="476"/>
      <c r="B218" s="476"/>
      <c r="C218" s="476"/>
      <c r="D218" s="476"/>
      <c r="E218" s="476"/>
      <c r="F218" s="476"/>
      <c r="G218" s="476"/>
      <c r="H218" s="476"/>
      <c r="I218" s="476"/>
      <c r="J218" s="476"/>
      <c r="K218" s="476"/>
      <c r="L218" s="476"/>
      <c r="M218" s="476"/>
      <c r="N218" s="476"/>
      <c r="O218" s="476"/>
      <c r="P218" s="476"/>
      <c r="Q218" s="476"/>
      <c r="R218" s="476"/>
      <c r="S218" s="476"/>
      <c r="T218" s="476"/>
      <c r="U218" s="476"/>
      <c r="V218" s="476"/>
      <c r="W218" s="476"/>
      <c r="X218" s="476"/>
      <c r="Y218" s="476"/>
      <c r="Z218" s="476"/>
    </row>
    <row r="219" spans="1:26" ht="12.75" customHeight="1">
      <c r="A219" s="476"/>
      <c r="B219" s="476"/>
      <c r="C219" s="476"/>
      <c r="D219" s="476"/>
      <c r="E219" s="476"/>
      <c r="F219" s="476"/>
      <c r="G219" s="476"/>
      <c r="H219" s="476"/>
      <c r="I219" s="476"/>
      <c r="J219" s="476"/>
      <c r="K219" s="476"/>
      <c r="L219" s="476"/>
      <c r="M219" s="476"/>
      <c r="N219" s="476"/>
      <c r="O219" s="476"/>
      <c r="P219" s="476"/>
      <c r="Q219" s="476"/>
      <c r="R219" s="476"/>
      <c r="S219" s="476"/>
      <c r="T219" s="476"/>
      <c r="U219" s="476"/>
      <c r="V219" s="476"/>
      <c r="W219" s="476"/>
      <c r="X219" s="476"/>
      <c r="Y219" s="476"/>
      <c r="Z219" s="476"/>
    </row>
    <row r="220" spans="1:26" ht="12.75" customHeight="1">
      <c r="A220" s="476"/>
      <c r="B220" s="476"/>
      <c r="C220" s="476"/>
      <c r="D220" s="476"/>
      <c r="E220" s="476"/>
      <c r="F220" s="476"/>
      <c r="G220" s="476"/>
      <c r="H220" s="476"/>
      <c r="I220" s="476"/>
      <c r="J220" s="476"/>
      <c r="K220" s="476"/>
      <c r="L220" s="476"/>
      <c r="M220" s="476"/>
      <c r="N220" s="476"/>
      <c r="O220" s="476"/>
      <c r="P220" s="476"/>
      <c r="Q220" s="476"/>
      <c r="R220" s="476"/>
      <c r="S220" s="476"/>
      <c r="T220" s="476"/>
      <c r="U220" s="476"/>
      <c r="V220" s="476"/>
      <c r="W220" s="476"/>
      <c r="X220" s="476"/>
      <c r="Y220" s="476"/>
      <c r="Z220" s="476"/>
    </row>
    <row r="221" spans="1:26" ht="12.75" customHeight="1">
      <c r="A221" s="476"/>
      <c r="B221" s="476"/>
      <c r="C221" s="476"/>
      <c r="D221" s="476"/>
      <c r="E221" s="476"/>
      <c r="F221" s="476"/>
      <c r="G221" s="476"/>
      <c r="H221" s="476"/>
      <c r="I221" s="476"/>
      <c r="J221" s="476"/>
      <c r="K221" s="476"/>
      <c r="L221" s="476"/>
      <c r="M221" s="476"/>
      <c r="N221" s="476"/>
      <c r="O221" s="476"/>
      <c r="P221" s="476"/>
      <c r="Q221" s="476"/>
      <c r="R221" s="476"/>
      <c r="S221" s="476"/>
      <c r="T221" s="476"/>
      <c r="U221" s="476"/>
      <c r="V221" s="476"/>
      <c r="W221" s="476"/>
      <c r="X221" s="476"/>
      <c r="Y221" s="476"/>
      <c r="Z221" s="476"/>
    </row>
    <row r="222" spans="1:26" ht="12.75" customHeight="1">
      <c r="A222" s="476"/>
      <c r="B222" s="476"/>
      <c r="C222" s="476"/>
      <c r="D222" s="476"/>
      <c r="E222" s="476"/>
      <c r="F222" s="476"/>
      <c r="G222" s="476"/>
      <c r="H222" s="476"/>
      <c r="I222" s="476"/>
      <c r="J222" s="476"/>
      <c r="K222" s="476"/>
      <c r="L222" s="476"/>
      <c r="M222" s="476"/>
      <c r="N222" s="476"/>
      <c r="O222" s="476"/>
      <c r="P222" s="476"/>
      <c r="Q222" s="476"/>
      <c r="R222" s="476"/>
      <c r="S222" s="476"/>
      <c r="T222" s="476"/>
      <c r="U222" s="476"/>
      <c r="V222" s="476"/>
      <c r="W222" s="476"/>
      <c r="X222" s="476"/>
      <c r="Y222" s="476"/>
      <c r="Z222" s="476"/>
    </row>
    <row r="223" spans="1:26" ht="12.75" customHeight="1">
      <c r="A223" s="476"/>
      <c r="B223" s="476"/>
      <c r="C223" s="476"/>
      <c r="D223" s="476"/>
      <c r="E223" s="476"/>
      <c r="F223" s="476"/>
      <c r="G223" s="476"/>
      <c r="H223" s="476"/>
      <c r="I223" s="476"/>
      <c r="J223" s="476"/>
      <c r="K223" s="476"/>
      <c r="L223" s="476"/>
      <c r="M223" s="476"/>
      <c r="N223" s="476"/>
      <c r="O223" s="476"/>
      <c r="P223" s="476"/>
      <c r="Q223" s="476"/>
      <c r="R223" s="476"/>
      <c r="S223" s="476"/>
      <c r="T223" s="476"/>
      <c r="U223" s="476"/>
      <c r="V223" s="476"/>
      <c r="W223" s="476"/>
      <c r="X223" s="476"/>
      <c r="Y223" s="476"/>
      <c r="Z223" s="476"/>
    </row>
    <row r="224" spans="1:26" ht="12.75" customHeight="1">
      <c r="A224" s="476"/>
      <c r="B224" s="476"/>
      <c r="C224" s="476"/>
      <c r="D224" s="476"/>
      <c r="E224" s="476"/>
      <c r="F224" s="476"/>
      <c r="G224" s="476"/>
      <c r="H224" s="476"/>
      <c r="I224" s="476"/>
      <c r="J224" s="476"/>
      <c r="K224" s="476"/>
      <c r="L224" s="476"/>
      <c r="M224" s="476"/>
      <c r="N224" s="476"/>
      <c r="O224" s="476"/>
      <c r="P224" s="476"/>
      <c r="Q224" s="476"/>
      <c r="R224" s="476"/>
      <c r="S224" s="476"/>
      <c r="T224" s="476"/>
      <c r="U224" s="476"/>
      <c r="V224" s="476"/>
      <c r="W224" s="476"/>
      <c r="X224" s="476"/>
      <c r="Y224" s="476"/>
      <c r="Z224" s="476"/>
    </row>
    <row r="225" spans="1:26" ht="12.75" customHeight="1">
      <c r="A225" s="476"/>
      <c r="B225" s="476"/>
      <c r="C225" s="476"/>
      <c r="D225" s="476"/>
      <c r="E225" s="476"/>
      <c r="F225" s="476"/>
      <c r="G225" s="476"/>
      <c r="H225" s="476"/>
      <c r="I225" s="476"/>
      <c r="J225" s="476"/>
      <c r="K225" s="476"/>
      <c r="L225" s="476"/>
      <c r="M225" s="476"/>
      <c r="N225" s="476"/>
      <c r="O225" s="476"/>
      <c r="P225" s="476"/>
      <c r="Q225" s="476"/>
      <c r="R225" s="476"/>
      <c r="S225" s="476"/>
      <c r="T225" s="476"/>
      <c r="U225" s="476"/>
      <c r="V225" s="476"/>
      <c r="W225" s="476"/>
      <c r="X225" s="476"/>
      <c r="Y225" s="476"/>
      <c r="Z225" s="476"/>
    </row>
    <row r="226" spans="1:26" ht="12.75" customHeight="1">
      <c r="A226" s="476"/>
      <c r="B226" s="476"/>
      <c r="C226" s="476"/>
      <c r="D226" s="476"/>
      <c r="E226" s="476"/>
      <c r="F226" s="476"/>
      <c r="G226" s="476"/>
      <c r="H226" s="476"/>
      <c r="I226" s="476"/>
      <c r="J226" s="476"/>
      <c r="K226" s="476"/>
      <c r="L226" s="476"/>
      <c r="M226" s="476"/>
      <c r="N226" s="476"/>
      <c r="O226" s="476"/>
      <c r="P226" s="476"/>
      <c r="Q226" s="476"/>
      <c r="R226" s="476"/>
      <c r="S226" s="476"/>
      <c r="T226" s="476"/>
      <c r="U226" s="476"/>
      <c r="V226" s="476"/>
      <c r="W226" s="476"/>
      <c r="X226" s="476"/>
      <c r="Y226" s="476"/>
      <c r="Z226" s="476"/>
    </row>
    <row r="227" spans="1:26" ht="12.75" customHeight="1">
      <c r="A227" s="476"/>
      <c r="B227" s="476"/>
      <c r="C227" s="476"/>
      <c r="D227" s="476"/>
      <c r="E227" s="476"/>
      <c r="F227" s="476"/>
      <c r="G227" s="476"/>
      <c r="H227" s="476"/>
      <c r="I227" s="476"/>
      <c r="J227" s="476"/>
      <c r="K227" s="476"/>
      <c r="L227" s="476"/>
      <c r="M227" s="476"/>
      <c r="N227" s="476"/>
      <c r="O227" s="476"/>
      <c r="P227" s="476"/>
      <c r="Q227" s="476"/>
      <c r="R227" s="476"/>
      <c r="S227" s="476"/>
      <c r="T227" s="476"/>
      <c r="U227" s="476"/>
      <c r="V227" s="476"/>
      <c r="W227" s="476"/>
      <c r="X227" s="476"/>
      <c r="Y227" s="476"/>
      <c r="Z227" s="476"/>
    </row>
    <row r="228" spans="1:26" ht="12.75" customHeight="1">
      <c r="A228" s="476"/>
      <c r="B228" s="476"/>
      <c r="C228" s="476"/>
      <c r="D228" s="476"/>
      <c r="E228" s="476"/>
      <c r="F228" s="476"/>
      <c r="G228" s="476"/>
      <c r="H228" s="476"/>
      <c r="I228" s="476"/>
      <c r="J228" s="476"/>
      <c r="K228" s="476"/>
      <c r="L228" s="476"/>
      <c r="M228" s="476"/>
      <c r="N228" s="476"/>
      <c r="O228" s="476"/>
      <c r="P228" s="476"/>
      <c r="Q228" s="476"/>
      <c r="R228" s="476"/>
      <c r="S228" s="476"/>
      <c r="T228" s="476"/>
      <c r="U228" s="476"/>
      <c r="V228" s="476"/>
      <c r="W228" s="476"/>
      <c r="X228" s="476"/>
      <c r="Y228" s="476"/>
      <c r="Z228" s="476"/>
    </row>
    <row r="229" spans="1:26" ht="12.75" customHeight="1">
      <c r="A229" s="476"/>
      <c r="B229" s="476"/>
      <c r="C229" s="476"/>
      <c r="D229" s="476"/>
      <c r="E229" s="476"/>
      <c r="F229" s="476"/>
      <c r="G229" s="476"/>
      <c r="H229" s="476"/>
      <c r="I229" s="476"/>
      <c r="J229" s="476"/>
      <c r="K229" s="476"/>
      <c r="L229" s="476"/>
      <c r="M229" s="476"/>
      <c r="N229" s="476"/>
      <c r="O229" s="476"/>
      <c r="P229" s="476"/>
      <c r="Q229" s="476"/>
      <c r="R229" s="476"/>
      <c r="S229" s="476"/>
      <c r="T229" s="476"/>
      <c r="U229" s="476"/>
      <c r="V229" s="476"/>
      <c r="W229" s="476"/>
      <c r="X229" s="476"/>
      <c r="Y229" s="476"/>
      <c r="Z229" s="476"/>
    </row>
    <row r="230" spans="1:26" ht="12.75" customHeight="1">
      <c r="A230" s="476"/>
      <c r="B230" s="476"/>
      <c r="C230" s="476"/>
      <c r="D230" s="476"/>
      <c r="E230" s="476"/>
      <c r="F230" s="476"/>
      <c r="G230" s="476"/>
      <c r="H230" s="476"/>
      <c r="I230" s="476"/>
      <c r="J230" s="476"/>
      <c r="K230" s="476"/>
      <c r="L230" s="476"/>
      <c r="M230" s="476"/>
      <c r="N230" s="476"/>
      <c r="O230" s="476"/>
      <c r="P230" s="476"/>
      <c r="Q230" s="476"/>
      <c r="R230" s="476"/>
      <c r="S230" s="476"/>
      <c r="T230" s="476"/>
      <c r="U230" s="476"/>
      <c r="V230" s="476"/>
      <c r="W230" s="476"/>
      <c r="X230" s="476"/>
      <c r="Y230" s="476"/>
      <c r="Z230" s="476"/>
    </row>
    <row r="231" spans="1:26" ht="12.75" customHeight="1">
      <c r="A231" s="476"/>
      <c r="B231" s="476"/>
      <c r="C231" s="476"/>
      <c r="D231" s="476"/>
      <c r="E231" s="476"/>
      <c r="F231" s="476"/>
      <c r="G231" s="476"/>
      <c r="H231" s="476"/>
      <c r="I231" s="476"/>
      <c r="J231" s="476"/>
      <c r="K231" s="476"/>
      <c r="L231" s="476"/>
      <c r="M231" s="476"/>
      <c r="N231" s="476"/>
      <c r="O231" s="476"/>
      <c r="P231" s="476"/>
      <c r="Q231" s="476"/>
      <c r="R231" s="476"/>
      <c r="S231" s="476"/>
      <c r="T231" s="476"/>
      <c r="U231" s="476"/>
      <c r="V231" s="476"/>
      <c r="W231" s="476"/>
      <c r="X231" s="476"/>
      <c r="Y231" s="476"/>
      <c r="Z231" s="476"/>
    </row>
    <row r="232" spans="1:26" ht="12.75" customHeight="1">
      <c r="A232" s="476"/>
      <c r="B232" s="476"/>
      <c r="C232" s="476"/>
      <c r="D232" s="476"/>
      <c r="E232" s="476"/>
      <c r="F232" s="476"/>
      <c r="G232" s="476"/>
      <c r="H232" s="476"/>
      <c r="I232" s="476"/>
      <c r="J232" s="476"/>
      <c r="K232" s="476"/>
      <c r="L232" s="476"/>
      <c r="M232" s="476"/>
      <c r="N232" s="476"/>
      <c r="O232" s="476"/>
      <c r="P232" s="476"/>
      <c r="Q232" s="476"/>
      <c r="R232" s="476"/>
      <c r="S232" s="476"/>
      <c r="T232" s="476"/>
      <c r="U232" s="476"/>
      <c r="V232" s="476"/>
      <c r="W232" s="476"/>
      <c r="X232" s="476"/>
      <c r="Y232" s="476"/>
      <c r="Z232" s="476"/>
    </row>
    <row r="233" spans="1:26" ht="12.75" customHeight="1">
      <c r="A233" s="476"/>
      <c r="B233" s="476"/>
      <c r="C233" s="476"/>
      <c r="D233" s="476"/>
      <c r="E233" s="476"/>
      <c r="F233" s="476"/>
      <c r="G233" s="476"/>
      <c r="H233" s="476"/>
      <c r="I233" s="476"/>
      <c r="J233" s="476"/>
      <c r="K233" s="476"/>
      <c r="L233" s="476"/>
      <c r="M233" s="476"/>
      <c r="N233" s="476"/>
      <c r="O233" s="476"/>
      <c r="P233" s="476"/>
      <c r="Q233" s="476"/>
      <c r="R233" s="476"/>
      <c r="S233" s="476"/>
      <c r="T233" s="476"/>
      <c r="U233" s="476"/>
      <c r="V233" s="476"/>
      <c r="W233" s="476"/>
      <c r="X233" s="476"/>
      <c r="Y233" s="476"/>
      <c r="Z233" s="476"/>
    </row>
    <row r="234" spans="1:26" ht="12.75" customHeight="1">
      <c r="A234" s="476"/>
      <c r="B234" s="476"/>
      <c r="C234" s="476"/>
      <c r="D234" s="476"/>
      <c r="E234" s="476"/>
      <c r="F234" s="476"/>
      <c r="G234" s="476"/>
      <c r="H234" s="476"/>
      <c r="I234" s="476"/>
      <c r="J234" s="476"/>
      <c r="K234" s="476"/>
      <c r="L234" s="476"/>
      <c r="M234" s="476"/>
      <c r="N234" s="476"/>
      <c r="O234" s="476"/>
      <c r="P234" s="476"/>
      <c r="Q234" s="476"/>
      <c r="R234" s="476"/>
      <c r="S234" s="476"/>
      <c r="T234" s="476"/>
      <c r="U234" s="476"/>
      <c r="V234" s="476"/>
      <c r="W234" s="476"/>
      <c r="X234" s="476"/>
      <c r="Y234" s="476"/>
      <c r="Z234" s="476"/>
    </row>
    <row r="235" spans="1:26" ht="12.75" customHeight="1">
      <c r="A235" s="476"/>
      <c r="B235" s="476"/>
      <c r="C235" s="476"/>
      <c r="D235" s="476"/>
      <c r="E235" s="476"/>
      <c r="F235" s="476"/>
      <c r="G235" s="476"/>
      <c r="H235" s="476"/>
      <c r="I235" s="476"/>
      <c r="J235" s="476"/>
      <c r="K235" s="476"/>
      <c r="L235" s="476"/>
      <c r="M235" s="476"/>
      <c r="N235" s="476"/>
      <c r="O235" s="476"/>
      <c r="P235" s="476"/>
      <c r="Q235" s="476"/>
      <c r="R235" s="476"/>
      <c r="S235" s="476"/>
      <c r="T235" s="476"/>
      <c r="U235" s="476"/>
      <c r="V235" s="476"/>
      <c r="W235" s="476"/>
      <c r="X235" s="476"/>
      <c r="Y235" s="476"/>
      <c r="Z235" s="476"/>
    </row>
    <row r="236" spans="1:26" ht="12.75" customHeight="1">
      <c r="A236" s="476"/>
      <c r="B236" s="476"/>
      <c r="C236" s="476"/>
      <c r="D236" s="476"/>
      <c r="E236" s="476"/>
      <c r="F236" s="476"/>
      <c r="G236" s="476"/>
      <c r="H236" s="476"/>
      <c r="I236" s="476"/>
      <c r="J236" s="476"/>
      <c r="K236" s="476"/>
      <c r="L236" s="476"/>
      <c r="M236" s="476"/>
      <c r="N236" s="476"/>
      <c r="O236" s="476"/>
      <c r="P236" s="476"/>
      <c r="Q236" s="476"/>
      <c r="R236" s="476"/>
      <c r="S236" s="476"/>
      <c r="T236" s="476"/>
      <c r="U236" s="476"/>
      <c r="V236" s="476"/>
      <c r="W236" s="476"/>
      <c r="X236" s="476"/>
      <c r="Y236" s="476"/>
      <c r="Z236" s="476"/>
    </row>
    <row r="237" spans="1:26" ht="12.75" customHeight="1">
      <c r="A237" s="476"/>
      <c r="B237" s="476"/>
      <c r="C237" s="476"/>
      <c r="D237" s="476"/>
      <c r="E237" s="476"/>
      <c r="F237" s="476"/>
      <c r="G237" s="476"/>
      <c r="H237" s="476"/>
      <c r="I237" s="476"/>
      <c r="J237" s="476"/>
      <c r="K237" s="476"/>
      <c r="L237" s="476"/>
      <c r="M237" s="476"/>
      <c r="N237" s="476"/>
      <c r="O237" s="476"/>
      <c r="P237" s="476"/>
      <c r="Q237" s="476"/>
      <c r="R237" s="476"/>
      <c r="S237" s="476"/>
      <c r="T237" s="476"/>
      <c r="U237" s="476"/>
      <c r="V237" s="476"/>
      <c r="W237" s="476"/>
      <c r="X237" s="476"/>
      <c r="Y237" s="476"/>
      <c r="Z237" s="476"/>
    </row>
    <row r="238" spans="1:26" ht="12.75" customHeight="1">
      <c r="A238" s="476"/>
      <c r="B238" s="476"/>
      <c r="C238" s="476"/>
      <c r="D238" s="476"/>
      <c r="E238" s="476"/>
      <c r="F238" s="476"/>
      <c r="G238" s="476"/>
      <c r="H238" s="476"/>
      <c r="I238" s="476"/>
      <c r="J238" s="476"/>
      <c r="K238" s="476"/>
      <c r="L238" s="476"/>
      <c r="M238" s="476"/>
      <c r="N238" s="476"/>
      <c r="O238" s="476"/>
      <c r="P238" s="476"/>
      <c r="Q238" s="476"/>
      <c r="R238" s="476"/>
      <c r="S238" s="476"/>
      <c r="T238" s="476"/>
      <c r="U238" s="476"/>
      <c r="V238" s="476"/>
      <c r="W238" s="476"/>
      <c r="X238" s="476"/>
      <c r="Y238" s="476"/>
      <c r="Z238" s="476"/>
    </row>
    <row r="239" spans="1:26" ht="12.75" customHeight="1">
      <c r="A239" s="476"/>
      <c r="B239" s="476"/>
      <c r="C239" s="476"/>
      <c r="D239" s="476"/>
      <c r="E239" s="476"/>
      <c r="F239" s="476"/>
      <c r="G239" s="476"/>
      <c r="H239" s="476"/>
      <c r="I239" s="476"/>
      <c r="J239" s="476"/>
      <c r="K239" s="476"/>
      <c r="L239" s="476"/>
      <c r="M239" s="476"/>
      <c r="N239" s="476"/>
      <c r="O239" s="476"/>
      <c r="P239" s="476"/>
      <c r="Q239" s="476"/>
      <c r="R239" s="476"/>
      <c r="S239" s="476"/>
      <c r="T239" s="476"/>
      <c r="U239" s="476"/>
      <c r="V239" s="476"/>
      <c r="W239" s="476"/>
      <c r="X239" s="476"/>
      <c r="Y239" s="476"/>
      <c r="Z239" s="476"/>
    </row>
    <row r="240" spans="1:26" ht="12.75" customHeight="1">
      <c r="A240" s="476"/>
      <c r="B240" s="476"/>
      <c r="C240" s="476"/>
      <c r="D240" s="476"/>
      <c r="E240" s="476"/>
      <c r="F240" s="476"/>
      <c r="G240" s="476"/>
      <c r="H240" s="476"/>
      <c r="I240" s="476"/>
      <c r="J240" s="476"/>
      <c r="K240" s="476"/>
      <c r="L240" s="476"/>
      <c r="M240" s="476"/>
      <c r="N240" s="476"/>
      <c r="O240" s="476"/>
      <c r="P240" s="476"/>
      <c r="Q240" s="476"/>
      <c r="R240" s="476"/>
      <c r="S240" s="476"/>
      <c r="T240" s="476"/>
      <c r="U240" s="476"/>
      <c r="V240" s="476"/>
      <c r="W240" s="476"/>
      <c r="X240" s="476"/>
      <c r="Y240" s="476"/>
      <c r="Z240" s="476"/>
    </row>
    <row r="241" spans="1:26" ht="12.75" customHeight="1">
      <c r="A241" s="476"/>
      <c r="B241" s="476"/>
      <c r="C241" s="476"/>
      <c r="D241" s="476"/>
      <c r="E241" s="476"/>
      <c r="F241" s="476"/>
      <c r="G241" s="476"/>
      <c r="H241" s="476"/>
      <c r="I241" s="476"/>
      <c r="J241" s="476"/>
      <c r="K241" s="476"/>
      <c r="L241" s="476"/>
      <c r="M241" s="476"/>
      <c r="N241" s="476"/>
      <c r="O241" s="476"/>
      <c r="P241" s="476"/>
      <c r="Q241" s="476"/>
      <c r="R241" s="476"/>
      <c r="S241" s="476"/>
      <c r="T241" s="476"/>
      <c r="U241" s="476"/>
      <c r="V241" s="476"/>
      <c r="W241" s="476"/>
      <c r="X241" s="476"/>
      <c r="Y241" s="476"/>
      <c r="Z241" s="476"/>
    </row>
    <row r="242" spans="1:26" ht="12.75" customHeight="1">
      <c r="A242" s="476"/>
      <c r="B242" s="476"/>
      <c r="C242" s="476"/>
      <c r="D242" s="476"/>
      <c r="E242" s="476"/>
      <c r="F242" s="476"/>
      <c r="G242" s="476"/>
      <c r="H242" s="476"/>
      <c r="I242" s="476"/>
      <c r="J242" s="476"/>
      <c r="K242" s="476"/>
      <c r="L242" s="476"/>
      <c r="M242" s="476"/>
      <c r="N242" s="476"/>
      <c r="O242" s="476"/>
      <c r="P242" s="476"/>
      <c r="Q242" s="476"/>
      <c r="R242" s="476"/>
      <c r="S242" s="476"/>
      <c r="T242" s="476"/>
      <c r="U242" s="476"/>
      <c r="V242" s="476"/>
      <c r="W242" s="476"/>
      <c r="X242" s="476"/>
      <c r="Y242" s="476"/>
      <c r="Z242" s="476"/>
    </row>
    <row r="243" spans="1:26" ht="12.75" customHeight="1">
      <c r="A243" s="476"/>
      <c r="B243" s="476"/>
      <c r="C243" s="476"/>
      <c r="D243" s="476"/>
      <c r="E243" s="476"/>
      <c r="F243" s="476"/>
      <c r="G243" s="476"/>
      <c r="H243" s="476"/>
      <c r="I243" s="476"/>
      <c r="J243" s="476"/>
      <c r="K243" s="476"/>
      <c r="L243" s="476"/>
      <c r="M243" s="476"/>
      <c r="N243" s="476"/>
      <c r="O243" s="476"/>
      <c r="P243" s="476"/>
      <c r="Q243" s="476"/>
      <c r="R243" s="476"/>
      <c r="S243" s="476"/>
      <c r="T243" s="476"/>
      <c r="U243" s="476"/>
      <c r="V243" s="476"/>
      <c r="W243" s="476"/>
      <c r="X243" s="476"/>
      <c r="Y243" s="476"/>
      <c r="Z243" s="476"/>
    </row>
    <row r="244" spans="1:26" ht="12.75" customHeight="1">
      <c r="A244" s="476"/>
      <c r="B244" s="476"/>
      <c r="C244" s="476"/>
      <c r="D244" s="476"/>
      <c r="E244" s="476"/>
      <c r="F244" s="476"/>
      <c r="G244" s="476"/>
      <c r="H244" s="476"/>
      <c r="I244" s="476"/>
      <c r="J244" s="476"/>
      <c r="K244" s="476"/>
      <c r="L244" s="476"/>
      <c r="M244" s="476"/>
      <c r="N244" s="476"/>
      <c r="O244" s="476"/>
      <c r="P244" s="476"/>
      <c r="Q244" s="476"/>
      <c r="R244" s="476"/>
      <c r="S244" s="476"/>
      <c r="T244" s="476"/>
      <c r="U244" s="476"/>
      <c r="V244" s="476"/>
      <c r="W244" s="476"/>
      <c r="X244" s="476"/>
      <c r="Y244" s="476"/>
      <c r="Z244" s="476"/>
    </row>
    <row r="245" spans="1:26" ht="12.75" customHeight="1">
      <c r="A245" s="476"/>
      <c r="B245" s="476"/>
      <c r="C245" s="476"/>
      <c r="D245" s="476"/>
      <c r="E245" s="476"/>
      <c r="F245" s="476"/>
      <c r="G245" s="476"/>
      <c r="H245" s="476"/>
      <c r="I245" s="476"/>
      <c r="J245" s="476"/>
      <c r="K245" s="476"/>
      <c r="L245" s="476"/>
      <c r="M245" s="476"/>
      <c r="N245" s="476"/>
      <c r="O245" s="476"/>
      <c r="P245" s="476"/>
      <c r="Q245" s="476"/>
      <c r="R245" s="476"/>
      <c r="S245" s="476"/>
      <c r="T245" s="476"/>
      <c r="U245" s="476"/>
      <c r="V245" s="476"/>
      <c r="W245" s="476"/>
      <c r="X245" s="476"/>
      <c r="Y245" s="476"/>
      <c r="Z245" s="476"/>
    </row>
    <row r="246" spans="1:26" ht="12.75" customHeight="1">
      <c r="A246" s="476"/>
      <c r="B246" s="476"/>
      <c r="C246" s="476"/>
      <c r="D246" s="476"/>
      <c r="E246" s="476"/>
      <c r="F246" s="476"/>
      <c r="G246" s="476"/>
      <c r="H246" s="476"/>
      <c r="I246" s="476"/>
      <c r="J246" s="476"/>
      <c r="K246" s="476"/>
      <c r="L246" s="476"/>
      <c r="M246" s="476"/>
      <c r="N246" s="476"/>
      <c r="O246" s="476"/>
      <c r="P246" s="476"/>
      <c r="Q246" s="476"/>
      <c r="R246" s="476"/>
      <c r="S246" s="476"/>
      <c r="T246" s="476"/>
      <c r="U246" s="476"/>
      <c r="V246" s="476"/>
      <c r="W246" s="476"/>
      <c r="X246" s="476"/>
      <c r="Y246" s="476"/>
      <c r="Z246" s="476"/>
    </row>
    <row r="247" spans="1:26" ht="12.75" customHeight="1">
      <c r="A247" s="476"/>
      <c r="B247" s="476"/>
      <c r="C247" s="476"/>
      <c r="D247" s="476"/>
      <c r="E247" s="476"/>
      <c r="F247" s="476"/>
      <c r="G247" s="476"/>
      <c r="H247" s="476"/>
      <c r="I247" s="476"/>
      <c r="J247" s="476"/>
      <c r="K247" s="476"/>
      <c r="L247" s="476"/>
      <c r="M247" s="476"/>
      <c r="N247" s="476"/>
      <c r="O247" s="476"/>
      <c r="P247" s="476"/>
      <c r="Q247" s="476"/>
      <c r="R247" s="476"/>
      <c r="S247" s="476"/>
      <c r="T247" s="476"/>
      <c r="U247" s="476"/>
      <c r="V247" s="476"/>
      <c r="W247" s="476"/>
      <c r="X247" s="476"/>
      <c r="Y247" s="476"/>
      <c r="Z247" s="476"/>
    </row>
    <row r="248" spans="1:26" ht="12.75" customHeight="1">
      <c r="A248" s="476"/>
      <c r="B248" s="476"/>
      <c r="C248" s="476"/>
      <c r="D248" s="476"/>
      <c r="E248" s="476"/>
      <c r="F248" s="476"/>
      <c r="G248" s="476"/>
      <c r="H248" s="476"/>
      <c r="I248" s="476"/>
      <c r="J248" s="476"/>
      <c r="K248" s="476"/>
      <c r="L248" s="476"/>
      <c r="M248" s="476"/>
      <c r="N248" s="476"/>
      <c r="O248" s="476"/>
      <c r="P248" s="476"/>
      <c r="Q248" s="476"/>
      <c r="R248" s="476"/>
      <c r="S248" s="476"/>
      <c r="T248" s="476"/>
      <c r="U248" s="476"/>
      <c r="V248" s="476"/>
      <c r="W248" s="476"/>
      <c r="X248" s="476"/>
      <c r="Y248" s="476"/>
      <c r="Z248" s="476"/>
    </row>
    <row r="249" spans="1:26" ht="12.75" customHeight="1">
      <c r="A249" s="476"/>
      <c r="B249" s="476"/>
      <c r="C249" s="476"/>
      <c r="D249" s="476"/>
      <c r="E249" s="476"/>
      <c r="F249" s="476"/>
      <c r="G249" s="476"/>
      <c r="H249" s="476"/>
      <c r="I249" s="476"/>
      <c r="J249" s="476"/>
      <c r="K249" s="476"/>
      <c r="L249" s="476"/>
      <c r="M249" s="476"/>
      <c r="N249" s="476"/>
      <c r="O249" s="476"/>
      <c r="P249" s="476"/>
      <c r="Q249" s="476"/>
      <c r="R249" s="476"/>
      <c r="S249" s="476"/>
      <c r="T249" s="476"/>
      <c r="U249" s="476"/>
      <c r="V249" s="476"/>
      <c r="W249" s="476"/>
      <c r="X249" s="476"/>
      <c r="Y249" s="476"/>
      <c r="Z249" s="476"/>
    </row>
    <row r="250" spans="1:26" ht="12.75" customHeight="1">
      <c r="A250" s="476"/>
      <c r="B250" s="476"/>
      <c r="C250" s="476"/>
      <c r="D250" s="476"/>
      <c r="E250" s="476"/>
      <c r="F250" s="476"/>
      <c r="G250" s="476"/>
      <c r="H250" s="476"/>
      <c r="I250" s="476"/>
      <c r="J250" s="476"/>
      <c r="K250" s="476"/>
      <c r="L250" s="476"/>
      <c r="M250" s="476"/>
      <c r="N250" s="476"/>
      <c r="O250" s="476"/>
      <c r="P250" s="476"/>
      <c r="Q250" s="476"/>
      <c r="R250" s="476"/>
      <c r="S250" s="476"/>
      <c r="T250" s="476"/>
      <c r="U250" s="476"/>
      <c r="V250" s="476"/>
      <c r="W250" s="476"/>
      <c r="X250" s="476"/>
      <c r="Y250" s="476"/>
      <c r="Z250" s="476"/>
    </row>
    <row r="251" spans="1:26" ht="12.75" customHeight="1">
      <c r="A251" s="476"/>
      <c r="B251" s="476"/>
      <c r="C251" s="476"/>
      <c r="D251" s="476"/>
      <c r="E251" s="476"/>
      <c r="F251" s="476"/>
      <c r="G251" s="476"/>
      <c r="H251" s="476"/>
      <c r="I251" s="476"/>
      <c r="J251" s="476"/>
      <c r="K251" s="476"/>
      <c r="L251" s="476"/>
      <c r="M251" s="476"/>
      <c r="N251" s="476"/>
      <c r="O251" s="476"/>
      <c r="P251" s="476"/>
      <c r="Q251" s="476"/>
      <c r="R251" s="476"/>
      <c r="S251" s="476"/>
      <c r="T251" s="476"/>
      <c r="U251" s="476"/>
      <c r="V251" s="476"/>
      <c r="W251" s="476"/>
      <c r="X251" s="476"/>
      <c r="Y251" s="476"/>
      <c r="Z251" s="476"/>
    </row>
    <row r="252" spans="1:26" ht="12.75" customHeight="1">
      <c r="A252" s="476"/>
      <c r="B252" s="476"/>
      <c r="C252" s="476"/>
      <c r="D252" s="476"/>
      <c r="E252" s="476"/>
      <c r="F252" s="476"/>
      <c r="G252" s="476"/>
      <c r="H252" s="476"/>
      <c r="I252" s="476"/>
      <c r="J252" s="476"/>
      <c r="K252" s="476"/>
      <c r="L252" s="476"/>
      <c r="M252" s="476"/>
      <c r="N252" s="476"/>
      <c r="O252" s="476"/>
      <c r="P252" s="476"/>
      <c r="Q252" s="476"/>
      <c r="R252" s="476"/>
      <c r="S252" s="476"/>
      <c r="T252" s="476"/>
      <c r="U252" s="476"/>
      <c r="V252" s="476"/>
      <c r="W252" s="476"/>
      <c r="X252" s="476"/>
      <c r="Y252" s="476"/>
      <c r="Z252" s="476"/>
    </row>
    <row r="253" spans="1:26" ht="12.75" customHeight="1">
      <c r="A253" s="476"/>
      <c r="B253" s="476"/>
      <c r="C253" s="476"/>
      <c r="D253" s="476"/>
      <c r="E253" s="476"/>
      <c r="F253" s="476"/>
      <c r="G253" s="476"/>
      <c r="H253" s="476"/>
      <c r="I253" s="476"/>
      <c r="J253" s="476"/>
      <c r="K253" s="476"/>
      <c r="L253" s="476"/>
      <c r="M253" s="476"/>
      <c r="N253" s="476"/>
      <c r="O253" s="476"/>
      <c r="P253" s="476"/>
      <c r="Q253" s="476"/>
      <c r="R253" s="476"/>
      <c r="S253" s="476"/>
      <c r="T253" s="476"/>
      <c r="U253" s="476"/>
      <c r="V253" s="476"/>
      <c r="W253" s="476"/>
      <c r="X253" s="476"/>
      <c r="Y253" s="476"/>
      <c r="Z253" s="476"/>
    </row>
    <row r="254" spans="1:26" ht="12.75" customHeight="1">
      <c r="A254" s="476"/>
      <c r="B254" s="476"/>
      <c r="C254" s="476"/>
      <c r="D254" s="476"/>
      <c r="E254" s="476"/>
      <c r="F254" s="476"/>
      <c r="G254" s="476"/>
      <c r="H254" s="476"/>
      <c r="I254" s="476"/>
      <c r="J254" s="476"/>
      <c r="K254" s="476"/>
      <c r="L254" s="476"/>
      <c r="M254" s="476"/>
      <c r="N254" s="476"/>
      <c r="O254" s="476"/>
      <c r="P254" s="476"/>
      <c r="Q254" s="476"/>
      <c r="R254" s="476"/>
      <c r="S254" s="476"/>
      <c r="T254" s="476"/>
      <c r="U254" s="476"/>
      <c r="V254" s="476"/>
      <c r="W254" s="476"/>
      <c r="X254" s="476"/>
      <c r="Y254" s="476"/>
      <c r="Z254" s="476"/>
    </row>
    <row r="255" spans="1:26" ht="12.75" customHeight="1">
      <c r="A255" s="476"/>
      <c r="B255" s="476"/>
      <c r="C255" s="476"/>
      <c r="D255" s="476"/>
      <c r="E255" s="476"/>
      <c r="F255" s="476"/>
      <c r="G255" s="476"/>
      <c r="H255" s="476"/>
      <c r="I255" s="476"/>
      <c r="J255" s="476"/>
      <c r="K255" s="476"/>
      <c r="L255" s="476"/>
      <c r="M255" s="476"/>
      <c r="N255" s="476"/>
      <c r="O255" s="476"/>
      <c r="P255" s="476"/>
      <c r="Q255" s="476"/>
      <c r="R255" s="476"/>
      <c r="S255" s="476"/>
      <c r="T255" s="476"/>
      <c r="U255" s="476"/>
      <c r="V255" s="476"/>
      <c r="W255" s="476"/>
      <c r="X255" s="476"/>
      <c r="Y255" s="476"/>
      <c r="Z255" s="476"/>
    </row>
    <row r="256" spans="1:26" ht="12.75" customHeight="1">
      <c r="A256" s="476"/>
      <c r="B256" s="476"/>
      <c r="C256" s="476"/>
      <c r="D256" s="476"/>
      <c r="E256" s="476"/>
      <c r="F256" s="476"/>
      <c r="G256" s="476"/>
      <c r="H256" s="476"/>
      <c r="I256" s="476"/>
      <c r="J256" s="476"/>
      <c r="K256" s="476"/>
      <c r="L256" s="476"/>
      <c r="M256" s="476"/>
      <c r="N256" s="476"/>
      <c r="O256" s="476"/>
      <c r="P256" s="476"/>
      <c r="Q256" s="476"/>
      <c r="R256" s="476"/>
      <c r="S256" s="476"/>
      <c r="T256" s="476"/>
      <c r="U256" s="476"/>
      <c r="V256" s="476"/>
      <c r="W256" s="476"/>
      <c r="X256" s="476"/>
      <c r="Y256" s="476"/>
      <c r="Z256" s="476"/>
    </row>
    <row r="257" spans="1:26" ht="12.75" customHeight="1">
      <c r="A257" s="476"/>
      <c r="B257" s="476"/>
      <c r="C257" s="476"/>
      <c r="D257" s="476"/>
      <c r="E257" s="476"/>
      <c r="F257" s="476"/>
      <c r="G257" s="476"/>
      <c r="H257" s="476"/>
      <c r="I257" s="476"/>
      <c r="J257" s="476"/>
      <c r="K257" s="476"/>
      <c r="L257" s="476"/>
      <c r="M257" s="476"/>
      <c r="N257" s="476"/>
      <c r="O257" s="476"/>
      <c r="P257" s="476"/>
      <c r="Q257" s="476"/>
      <c r="R257" s="476"/>
      <c r="S257" s="476"/>
      <c r="T257" s="476"/>
      <c r="U257" s="476"/>
      <c r="V257" s="476"/>
      <c r="W257" s="476"/>
      <c r="X257" s="476"/>
      <c r="Y257" s="476"/>
      <c r="Z257" s="476"/>
    </row>
    <row r="258" spans="1:26" ht="12.75" customHeight="1">
      <c r="A258" s="476"/>
      <c r="B258" s="476"/>
      <c r="C258" s="476"/>
      <c r="D258" s="476"/>
      <c r="E258" s="476"/>
      <c r="F258" s="476"/>
      <c r="G258" s="476"/>
      <c r="H258" s="476"/>
      <c r="I258" s="476"/>
      <c r="J258" s="476"/>
      <c r="K258" s="476"/>
      <c r="L258" s="476"/>
      <c r="M258" s="476"/>
      <c r="N258" s="476"/>
      <c r="O258" s="476"/>
      <c r="P258" s="476"/>
      <c r="Q258" s="476"/>
      <c r="R258" s="476"/>
      <c r="S258" s="476"/>
      <c r="T258" s="476"/>
      <c r="U258" s="476"/>
      <c r="V258" s="476"/>
      <c r="W258" s="476"/>
      <c r="X258" s="476"/>
      <c r="Y258" s="476"/>
      <c r="Z258" s="476"/>
    </row>
    <row r="259" spans="1:26" ht="12.75" customHeight="1">
      <c r="A259" s="476"/>
      <c r="B259" s="476"/>
      <c r="C259" s="476"/>
      <c r="D259" s="476"/>
      <c r="E259" s="476"/>
      <c r="F259" s="476"/>
      <c r="G259" s="476"/>
      <c r="H259" s="476"/>
      <c r="I259" s="476"/>
      <c r="J259" s="476"/>
      <c r="K259" s="476"/>
      <c r="L259" s="476"/>
      <c r="M259" s="476"/>
      <c r="N259" s="476"/>
      <c r="O259" s="476"/>
      <c r="P259" s="476"/>
      <c r="Q259" s="476"/>
      <c r="R259" s="476"/>
      <c r="S259" s="476"/>
      <c r="T259" s="476"/>
      <c r="U259" s="476"/>
      <c r="V259" s="476"/>
      <c r="W259" s="476"/>
      <c r="X259" s="476"/>
      <c r="Y259" s="476"/>
      <c r="Z259" s="476"/>
    </row>
    <row r="260" spans="1:26" ht="12.75" customHeight="1">
      <c r="A260" s="476"/>
      <c r="B260" s="476"/>
      <c r="C260" s="476"/>
      <c r="D260" s="476"/>
      <c r="E260" s="476"/>
      <c r="F260" s="476"/>
      <c r="G260" s="476"/>
      <c r="H260" s="476"/>
      <c r="I260" s="476"/>
      <c r="J260" s="476"/>
      <c r="K260" s="476"/>
      <c r="L260" s="476"/>
      <c r="M260" s="476"/>
      <c r="N260" s="476"/>
      <c r="O260" s="476"/>
      <c r="P260" s="476"/>
      <c r="Q260" s="476"/>
      <c r="R260" s="476"/>
      <c r="S260" s="476"/>
      <c r="T260" s="476"/>
      <c r="U260" s="476"/>
      <c r="V260" s="476"/>
      <c r="W260" s="476"/>
      <c r="X260" s="476"/>
      <c r="Y260" s="476"/>
      <c r="Z260" s="476"/>
    </row>
    <row r="261" spans="1:26" ht="12.75" customHeight="1">
      <c r="A261" s="476"/>
      <c r="B261" s="476"/>
      <c r="C261" s="476"/>
      <c r="D261" s="476"/>
      <c r="E261" s="476"/>
      <c r="F261" s="476"/>
      <c r="G261" s="476"/>
      <c r="H261" s="476"/>
      <c r="I261" s="476"/>
      <c r="J261" s="476"/>
      <c r="K261" s="476"/>
      <c r="L261" s="476"/>
      <c r="M261" s="476"/>
      <c r="N261" s="476"/>
      <c r="O261" s="476"/>
      <c r="P261" s="476"/>
      <c r="Q261" s="476"/>
      <c r="R261" s="476"/>
      <c r="S261" s="476"/>
      <c r="T261" s="476"/>
      <c r="U261" s="476"/>
      <c r="V261" s="476"/>
      <c r="W261" s="476"/>
      <c r="X261" s="476"/>
      <c r="Y261" s="476"/>
      <c r="Z261" s="476"/>
    </row>
    <row r="262" spans="1:26" ht="12.75" customHeight="1">
      <c r="A262" s="476"/>
      <c r="B262" s="476"/>
      <c r="C262" s="476"/>
      <c r="D262" s="476"/>
      <c r="E262" s="476"/>
      <c r="F262" s="476"/>
      <c r="G262" s="476"/>
      <c r="H262" s="476"/>
      <c r="I262" s="476"/>
      <c r="J262" s="476"/>
      <c r="K262" s="476"/>
      <c r="L262" s="476"/>
      <c r="M262" s="476"/>
      <c r="N262" s="476"/>
      <c r="O262" s="476"/>
      <c r="P262" s="476"/>
      <c r="Q262" s="476"/>
      <c r="R262" s="476"/>
      <c r="S262" s="476"/>
      <c r="T262" s="476"/>
      <c r="U262" s="476"/>
      <c r="V262" s="476"/>
      <c r="W262" s="476"/>
      <c r="X262" s="476"/>
      <c r="Y262" s="476"/>
      <c r="Z262" s="476"/>
    </row>
    <row r="263" spans="1:26" ht="12.75" customHeight="1">
      <c r="A263" s="476"/>
      <c r="B263" s="476"/>
      <c r="C263" s="476"/>
      <c r="D263" s="476"/>
      <c r="E263" s="476"/>
      <c r="F263" s="476"/>
      <c r="G263" s="476"/>
      <c r="H263" s="476"/>
      <c r="I263" s="476"/>
      <c r="J263" s="476"/>
      <c r="K263" s="476"/>
      <c r="L263" s="476"/>
      <c r="M263" s="476"/>
      <c r="N263" s="476"/>
      <c r="O263" s="476"/>
      <c r="P263" s="476"/>
      <c r="Q263" s="476"/>
      <c r="R263" s="476"/>
      <c r="S263" s="476"/>
      <c r="T263" s="476"/>
      <c r="U263" s="476"/>
      <c r="V263" s="476"/>
      <c r="W263" s="476"/>
      <c r="X263" s="476"/>
      <c r="Y263" s="476"/>
      <c r="Z263" s="476"/>
    </row>
    <row r="264" spans="1:26" ht="12.75" customHeight="1">
      <c r="A264" s="476"/>
      <c r="B264" s="476"/>
      <c r="C264" s="476"/>
      <c r="D264" s="476"/>
      <c r="E264" s="476"/>
      <c r="F264" s="476"/>
      <c r="G264" s="476"/>
      <c r="H264" s="476"/>
      <c r="I264" s="476"/>
      <c r="J264" s="476"/>
      <c r="K264" s="476"/>
      <c r="L264" s="476"/>
      <c r="M264" s="476"/>
      <c r="N264" s="476"/>
      <c r="O264" s="476"/>
      <c r="P264" s="476"/>
      <c r="Q264" s="476"/>
      <c r="R264" s="476"/>
      <c r="S264" s="476"/>
      <c r="T264" s="476"/>
      <c r="U264" s="476"/>
      <c r="V264" s="476"/>
      <c r="W264" s="476"/>
      <c r="X264" s="476"/>
      <c r="Y264" s="476"/>
      <c r="Z264" s="476"/>
    </row>
    <row r="265" spans="1:26" ht="12.75" customHeight="1">
      <c r="A265" s="476"/>
      <c r="B265" s="476"/>
      <c r="C265" s="476"/>
      <c r="D265" s="476"/>
      <c r="E265" s="476"/>
      <c r="F265" s="476"/>
      <c r="G265" s="476"/>
      <c r="H265" s="476"/>
      <c r="I265" s="476"/>
      <c r="J265" s="476"/>
      <c r="K265" s="476"/>
      <c r="L265" s="476"/>
      <c r="M265" s="476"/>
      <c r="N265" s="476"/>
      <c r="O265" s="476"/>
      <c r="P265" s="476"/>
      <c r="Q265" s="476"/>
      <c r="R265" s="476"/>
      <c r="S265" s="476"/>
      <c r="T265" s="476"/>
      <c r="U265" s="476"/>
      <c r="V265" s="476"/>
      <c r="W265" s="476"/>
      <c r="X265" s="476"/>
      <c r="Y265" s="476"/>
      <c r="Z265" s="476"/>
    </row>
    <row r="266" spans="1:26" ht="12.75" customHeight="1">
      <c r="A266" s="476"/>
      <c r="B266" s="476"/>
      <c r="C266" s="476"/>
      <c r="D266" s="476"/>
      <c r="E266" s="476"/>
      <c r="F266" s="476"/>
      <c r="G266" s="476"/>
      <c r="H266" s="476"/>
      <c r="I266" s="476"/>
      <c r="J266" s="476"/>
      <c r="K266" s="476"/>
      <c r="L266" s="476"/>
      <c r="M266" s="476"/>
      <c r="N266" s="476"/>
      <c r="O266" s="476"/>
      <c r="P266" s="476"/>
      <c r="Q266" s="476"/>
      <c r="R266" s="476"/>
      <c r="S266" s="476"/>
      <c r="T266" s="476"/>
      <c r="U266" s="476"/>
      <c r="V266" s="476"/>
      <c r="W266" s="476"/>
      <c r="X266" s="476"/>
      <c r="Y266" s="476"/>
      <c r="Z266" s="476"/>
    </row>
    <row r="267" spans="1:26" ht="12.75" customHeight="1">
      <c r="A267" s="476"/>
      <c r="B267" s="476"/>
      <c r="C267" s="476"/>
      <c r="D267" s="476"/>
      <c r="E267" s="476"/>
      <c r="F267" s="476"/>
      <c r="G267" s="476"/>
      <c r="H267" s="476"/>
      <c r="I267" s="476"/>
      <c r="J267" s="476"/>
      <c r="K267" s="476"/>
      <c r="L267" s="476"/>
      <c r="M267" s="476"/>
      <c r="N267" s="476"/>
      <c r="O267" s="476"/>
      <c r="P267" s="476"/>
      <c r="Q267" s="476"/>
      <c r="R267" s="476"/>
      <c r="S267" s="476"/>
      <c r="T267" s="476"/>
      <c r="U267" s="476"/>
      <c r="V267" s="476"/>
      <c r="W267" s="476"/>
      <c r="X267" s="476"/>
      <c r="Y267" s="476"/>
      <c r="Z267" s="476"/>
    </row>
    <row r="268" spans="1:26" ht="12.75" customHeight="1">
      <c r="A268" s="476"/>
      <c r="B268" s="476"/>
      <c r="C268" s="476"/>
      <c r="D268" s="476"/>
      <c r="E268" s="476"/>
      <c r="F268" s="476"/>
      <c r="G268" s="476"/>
      <c r="H268" s="476"/>
      <c r="I268" s="476"/>
      <c r="J268" s="476"/>
      <c r="K268" s="476"/>
      <c r="L268" s="476"/>
      <c r="M268" s="476"/>
      <c r="N268" s="476"/>
      <c r="O268" s="476"/>
      <c r="P268" s="476"/>
      <c r="Q268" s="476"/>
      <c r="R268" s="476"/>
      <c r="S268" s="476"/>
      <c r="T268" s="476"/>
      <c r="U268" s="476"/>
      <c r="V268" s="476"/>
      <c r="W268" s="476"/>
      <c r="X268" s="476"/>
      <c r="Y268" s="476"/>
      <c r="Z268" s="476"/>
    </row>
    <row r="269" spans="1:26" ht="12.75" customHeight="1">
      <c r="A269" s="476"/>
      <c r="B269" s="476"/>
      <c r="C269" s="476"/>
      <c r="D269" s="476"/>
      <c r="E269" s="476"/>
      <c r="F269" s="476"/>
      <c r="G269" s="476"/>
      <c r="H269" s="476"/>
      <c r="I269" s="476"/>
      <c r="J269" s="476"/>
      <c r="K269" s="476"/>
      <c r="L269" s="476"/>
      <c r="M269" s="476"/>
      <c r="N269" s="476"/>
      <c r="O269" s="476"/>
      <c r="P269" s="476"/>
      <c r="Q269" s="476"/>
      <c r="R269" s="476"/>
      <c r="S269" s="476"/>
      <c r="T269" s="476"/>
      <c r="U269" s="476"/>
      <c r="V269" s="476"/>
      <c r="W269" s="476"/>
      <c r="X269" s="476"/>
      <c r="Y269" s="476"/>
      <c r="Z269" s="476"/>
    </row>
    <row r="270" spans="1:26" ht="12.75" customHeight="1">
      <c r="A270" s="476"/>
      <c r="B270" s="476"/>
      <c r="C270" s="476"/>
      <c r="D270" s="476"/>
      <c r="E270" s="476"/>
      <c r="F270" s="476"/>
      <c r="G270" s="476"/>
      <c r="H270" s="476"/>
      <c r="I270" s="476"/>
      <c r="J270" s="476"/>
      <c r="K270" s="476"/>
      <c r="L270" s="476"/>
      <c r="M270" s="476"/>
      <c r="N270" s="476"/>
      <c r="O270" s="476"/>
      <c r="P270" s="476"/>
      <c r="Q270" s="476"/>
      <c r="R270" s="476"/>
      <c r="S270" s="476"/>
      <c r="T270" s="476"/>
      <c r="U270" s="476"/>
      <c r="V270" s="476"/>
      <c r="W270" s="476"/>
      <c r="X270" s="476"/>
      <c r="Y270" s="476"/>
      <c r="Z270" s="476"/>
    </row>
    <row r="271" spans="1:26" ht="12.75" customHeight="1">
      <c r="A271" s="476"/>
      <c r="B271" s="476"/>
      <c r="C271" s="476"/>
      <c r="D271" s="476"/>
      <c r="E271" s="476"/>
      <c r="F271" s="476"/>
      <c r="G271" s="476"/>
      <c r="H271" s="476"/>
      <c r="I271" s="476"/>
      <c r="J271" s="476"/>
      <c r="K271" s="476"/>
      <c r="L271" s="476"/>
      <c r="M271" s="476"/>
      <c r="N271" s="476"/>
      <c r="O271" s="476"/>
      <c r="P271" s="476"/>
      <c r="Q271" s="476"/>
      <c r="R271" s="476"/>
      <c r="S271" s="476"/>
      <c r="T271" s="476"/>
      <c r="U271" s="476"/>
      <c r="V271" s="476"/>
      <c r="W271" s="476"/>
      <c r="X271" s="476"/>
      <c r="Y271" s="476"/>
      <c r="Z271" s="476"/>
    </row>
    <row r="272" spans="1:26" ht="12.75" customHeight="1">
      <c r="A272" s="476"/>
      <c r="B272" s="476"/>
      <c r="C272" s="476"/>
      <c r="D272" s="476"/>
      <c r="E272" s="476"/>
      <c r="F272" s="476"/>
      <c r="G272" s="476"/>
      <c r="H272" s="476"/>
      <c r="I272" s="476"/>
      <c r="J272" s="476"/>
      <c r="K272" s="476"/>
      <c r="L272" s="476"/>
      <c r="M272" s="476"/>
      <c r="N272" s="476"/>
      <c r="O272" s="476"/>
      <c r="P272" s="476"/>
      <c r="Q272" s="476"/>
      <c r="R272" s="476"/>
      <c r="S272" s="476"/>
      <c r="T272" s="476"/>
      <c r="U272" s="476"/>
      <c r="V272" s="476"/>
      <c r="W272" s="476"/>
      <c r="X272" s="476"/>
      <c r="Y272" s="476"/>
      <c r="Z272" s="476"/>
    </row>
    <row r="273" spans="1:26" ht="12.75" customHeight="1">
      <c r="A273" s="476"/>
      <c r="B273" s="476"/>
      <c r="C273" s="476"/>
      <c r="D273" s="476"/>
      <c r="E273" s="476"/>
      <c r="F273" s="476"/>
      <c r="G273" s="476"/>
      <c r="H273" s="476"/>
      <c r="I273" s="476"/>
      <c r="J273" s="476"/>
      <c r="K273" s="476"/>
      <c r="L273" s="476"/>
      <c r="M273" s="476"/>
      <c r="N273" s="476"/>
      <c r="O273" s="476"/>
      <c r="P273" s="476"/>
      <c r="Q273" s="476"/>
      <c r="R273" s="476"/>
      <c r="S273" s="476"/>
      <c r="T273" s="476"/>
      <c r="U273" s="476"/>
      <c r="V273" s="476"/>
      <c r="W273" s="476"/>
      <c r="X273" s="476"/>
      <c r="Y273" s="476"/>
      <c r="Z273" s="476"/>
    </row>
    <row r="274" spans="1:26" ht="12.75" customHeight="1">
      <c r="A274" s="476"/>
      <c r="B274" s="476"/>
      <c r="C274" s="476"/>
      <c r="D274" s="476"/>
      <c r="E274" s="476"/>
      <c r="F274" s="476"/>
      <c r="G274" s="476"/>
      <c r="H274" s="476"/>
      <c r="I274" s="476"/>
      <c r="J274" s="476"/>
      <c r="K274" s="476"/>
      <c r="L274" s="476"/>
      <c r="M274" s="476"/>
      <c r="N274" s="476"/>
      <c r="O274" s="476"/>
      <c r="P274" s="476"/>
      <c r="Q274" s="476"/>
      <c r="R274" s="476"/>
      <c r="S274" s="476"/>
      <c r="T274" s="476"/>
      <c r="U274" s="476"/>
      <c r="V274" s="476"/>
      <c r="W274" s="476"/>
      <c r="X274" s="476"/>
      <c r="Y274" s="476"/>
      <c r="Z274" s="476"/>
    </row>
    <row r="275" spans="1:26" ht="12.75" customHeight="1">
      <c r="A275" s="476"/>
      <c r="B275" s="476"/>
      <c r="C275" s="476"/>
      <c r="D275" s="476"/>
      <c r="E275" s="476"/>
      <c r="F275" s="476"/>
      <c r="G275" s="476"/>
      <c r="H275" s="476"/>
      <c r="I275" s="476"/>
      <c r="J275" s="476"/>
      <c r="K275" s="476"/>
      <c r="L275" s="476"/>
      <c r="M275" s="476"/>
      <c r="N275" s="476"/>
      <c r="O275" s="476"/>
      <c r="P275" s="476"/>
      <c r="Q275" s="476"/>
      <c r="R275" s="476"/>
      <c r="S275" s="476"/>
      <c r="T275" s="476"/>
      <c r="U275" s="476"/>
      <c r="V275" s="476"/>
      <c r="W275" s="476"/>
      <c r="X275" s="476"/>
      <c r="Y275" s="476"/>
      <c r="Z275" s="476"/>
    </row>
    <row r="276" spans="1:26" ht="12.75" customHeight="1">
      <c r="A276" s="476"/>
      <c r="B276" s="476"/>
      <c r="C276" s="476"/>
      <c r="D276" s="476"/>
      <c r="E276" s="476"/>
      <c r="F276" s="476"/>
      <c r="G276" s="476"/>
      <c r="H276" s="476"/>
      <c r="I276" s="476"/>
      <c r="J276" s="476"/>
      <c r="K276" s="476"/>
      <c r="L276" s="476"/>
      <c r="M276" s="476"/>
      <c r="N276" s="476"/>
      <c r="O276" s="476"/>
      <c r="P276" s="476"/>
      <c r="Q276" s="476"/>
      <c r="R276" s="476"/>
      <c r="S276" s="476"/>
      <c r="T276" s="476"/>
      <c r="U276" s="476"/>
      <c r="V276" s="476"/>
      <c r="W276" s="476"/>
      <c r="X276" s="476"/>
      <c r="Y276" s="476"/>
      <c r="Z276" s="476"/>
    </row>
    <row r="277" spans="1:26" ht="12.75" customHeight="1">
      <c r="A277" s="476"/>
      <c r="B277" s="476"/>
      <c r="C277" s="476"/>
      <c r="D277" s="476"/>
      <c r="E277" s="476"/>
      <c r="F277" s="476"/>
      <c r="G277" s="476"/>
      <c r="H277" s="476"/>
      <c r="I277" s="476"/>
      <c r="J277" s="476"/>
      <c r="K277" s="476"/>
      <c r="L277" s="476"/>
      <c r="M277" s="476"/>
      <c r="N277" s="476"/>
      <c r="O277" s="476"/>
      <c r="P277" s="476"/>
      <c r="Q277" s="476"/>
      <c r="R277" s="476"/>
      <c r="S277" s="476"/>
      <c r="T277" s="476"/>
      <c r="U277" s="476"/>
      <c r="V277" s="476"/>
      <c r="W277" s="476"/>
      <c r="X277" s="476"/>
      <c r="Y277" s="476"/>
      <c r="Z277" s="476"/>
    </row>
    <row r="278" spans="1:26" ht="12.75" customHeight="1">
      <c r="A278" s="476"/>
      <c r="B278" s="476"/>
      <c r="C278" s="476"/>
      <c r="D278" s="476"/>
      <c r="E278" s="476"/>
      <c r="F278" s="476"/>
      <c r="G278" s="476"/>
      <c r="H278" s="476"/>
      <c r="I278" s="476"/>
      <c r="J278" s="476"/>
      <c r="K278" s="476"/>
      <c r="L278" s="476"/>
      <c r="M278" s="476"/>
      <c r="N278" s="476"/>
      <c r="O278" s="476"/>
      <c r="P278" s="476"/>
      <c r="Q278" s="476"/>
      <c r="R278" s="476"/>
      <c r="S278" s="476"/>
      <c r="T278" s="476"/>
      <c r="U278" s="476"/>
      <c r="V278" s="476"/>
      <c r="W278" s="476"/>
      <c r="X278" s="476"/>
      <c r="Y278" s="476"/>
      <c r="Z278" s="476"/>
    </row>
    <row r="279" spans="1:26" ht="12.75" customHeight="1">
      <c r="A279" s="476"/>
      <c r="B279" s="476"/>
      <c r="C279" s="476"/>
      <c r="D279" s="476"/>
      <c r="E279" s="476"/>
      <c r="F279" s="476"/>
      <c r="G279" s="476"/>
      <c r="H279" s="476"/>
      <c r="I279" s="476"/>
      <c r="J279" s="476"/>
      <c r="K279" s="476"/>
      <c r="L279" s="476"/>
      <c r="M279" s="476"/>
      <c r="N279" s="476"/>
      <c r="O279" s="476"/>
      <c r="P279" s="476"/>
      <c r="Q279" s="476"/>
      <c r="R279" s="476"/>
      <c r="S279" s="476"/>
      <c r="T279" s="476"/>
      <c r="U279" s="476"/>
      <c r="V279" s="476"/>
      <c r="W279" s="476"/>
      <c r="X279" s="476"/>
      <c r="Y279" s="476"/>
      <c r="Z279" s="476"/>
    </row>
    <row r="280" spans="1:26" ht="12.75" customHeight="1">
      <c r="A280" s="476"/>
      <c r="B280" s="476"/>
      <c r="C280" s="476"/>
      <c r="D280" s="476"/>
      <c r="E280" s="476"/>
      <c r="F280" s="476"/>
      <c r="G280" s="476"/>
      <c r="H280" s="476"/>
      <c r="I280" s="476"/>
      <c r="J280" s="476"/>
      <c r="K280" s="476"/>
      <c r="L280" s="476"/>
      <c r="M280" s="476"/>
      <c r="N280" s="476"/>
      <c r="O280" s="476"/>
      <c r="P280" s="476"/>
      <c r="Q280" s="476"/>
      <c r="R280" s="476"/>
      <c r="S280" s="476"/>
      <c r="T280" s="476"/>
      <c r="U280" s="476"/>
      <c r="V280" s="476"/>
      <c r="W280" s="476"/>
      <c r="X280" s="476"/>
      <c r="Y280" s="476"/>
      <c r="Z280" s="476"/>
    </row>
    <row r="281" spans="1:26" ht="12.75" customHeight="1">
      <c r="A281" s="476"/>
      <c r="B281" s="476"/>
      <c r="C281" s="476"/>
      <c r="D281" s="476"/>
      <c r="E281" s="476"/>
      <c r="F281" s="476"/>
      <c r="G281" s="476"/>
      <c r="H281" s="476"/>
      <c r="I281" s="476"/>
      <c r="J281" s="476"/>
      <c r="K281" s="476"/>
      <c r="L281" s="476"/>
      <c r="M281" s="476"/>
      <c r="N281" s="476"/>
      <c r="O281" s="476"/>
      <c r="P281" s="476"/>
      <c r="Q281" s="476"/>
      <c r="R281" s="476"/>
      <c r="S281" s="476"/>
      <c r="T281" s="476"/>
      <c r="U281" s="476"/>
      <c r="V281" s="476"/>
      <c r="W281" s="476"/>
      <c r="X281" s="476"/>
      <c r="Y281" s="476"/>
      <c r="Z281" s="476"/>
    </row>
    <row r="282" spans="1:26" ht="12.75" customHeight="1">
      <c r="A282" s="476"/>
      <c r="B282" s="476"/>
      <c r="C282" s="476"/>
      <c r="D282" s="476"/>
      <c r="E282" s="476"/>
      <c r="F282" s="476"/>
      <c r="G282" s="476"/>
      <c r="H282" s="476"/>
      <c r="I282" s="476"/>
      <c r="J282" s="476"/>
      <c r="K282" s="476"/>
      <c r="L282" s="476"/>
      <c r="M282" s="476"/>
      <c r="N282" s="476"/>
      <c r="O282" s="476"/>
      <c r="P282" s="476"/>
      <c r="Q282" s="476"/>
      <c r="R282" s="476"/>
      <c r="S282" s="476"/>
      <c r="T282" s="476"/>
      <c r="U282" s="476"/>
      <c r="V282" s="476"/>
      <c r="W282" s="476"/>
      <c r="X282" s="476"/>
      <c r="Y282" s="476"/>
      <c r="Z282" s="476"/>
    </row>
    <row r="283" spans="1:26" ht="12.75" customHeight="1">
      <c r="A283" s="476"/>
      <c r="B283" s="476"/>
      <c r="C283" s="476"/>
      <c r="D283" s="476"/>
      <c r="E283" s="476"/>
      <c r="F283" s="476"/>
      <c r="G283" s="476"/>
      <c r="H283" s="476"/>
      <c r="I283" s="476"/>
      <c r="J283" s="476"/>
      <c r="K283" s="476"/>
      <c r="L283" s="476"/>
      <c r="M283" s="476"/>
      <c r="N283" s="476"/>
      <c r="O283" s="476"/>
      <c r="P283" s="476"/>
      <c r="Q283" s="476"/>
      <c r="R283" s="476"/>
      <c r="S283" s="476"/>
      <c r="T283" s="476"/>
      <c r="U283" s="476"/>
      <c r="V283" s="476"/>
      <c r="W283" s="476"/>
      <c r="X283" s="476"/>
      <c r="Y283" s="476"/>
      <c r="Z283" s="476"/>
    </row>
    <row r="284" spans="1:26" ht="12.75" customHeight="1">
      <c r="A284" s="476"/>
      <c r="B284" s="476"/>
      <c r="C284" s="476"/>
      <c r="D284" s="476"/>
      <c r="E284" s="476"/>
      <c r="F284" s="476"/>
      <c r="G284" s="476"/>
      <c r="H284" s="476"/>
      <c r="I284" s="476"/>
      <c r="J284" s="476"/>
      <c r="K284" s="476"/>
      <c r="L284" s="476"/>
      <c r="M284" s="476"/>
      <c r="N284" s="476"/>
      <c r="O284" s="476"/>
      <c r="P284" s="476"/>
      <c r="Q284" s="476"/>
      <c r="R284" s="476"/>
      <c r="S284" s="476"/>
      <c r="T284" s="476"/>
      <c r="U284" s="476"/>
      <c r="V284" s="476"/>
      <c r="W284" s="476"/>
      <c r="X284" s="476"/>
      <c r="Y284" s="476"/>
      <c r="Z284" s="476"/>
    </row>
    <row r="285" spans="1:26" ht="12.75" customHeight="1">
      <c r="A285" s="476"/>
      <c r="B285" s="476"/>
      <c r="C285" s="476"/>
      <c r="D285" s="476"/>
      <c r="E285" s="476"/>
      <c r="F285" s="476"/>
      <c r="G285" s="476"/>
      <c r="H285" s="476"/>
      <c r="I285" s="476"/>
      <c r="J285" s="476"/>
      <c r="K285" s="476"/>
      <c r="L285" s="476"/>
      <c r="M285" s="476"/>
      <c r="N285" s="476"/>
      <c r="O285" s="476"/>
      <c r="P285" s="476"/>
      <c r="Q285" s="476"/>
      <c r="R285" s="476"/>
      <c r="S285" s="476"/>
      <c r="T285" s="476"/>
      <c r="U285" s="476"/>
      <c r="V285" s="476"/>
      <c r="W285" s="476"/>
      <c r="X285" s="476"/>
      <c r="Y285" s="476"/>
      <c r="Z285" s="476"/>
    </row>
    <row r="286" spans="1:26" ht="12.75" customHeight="1">
      <c r="A286" s="476"/>
      <c r="B286" s="476"/>
      <c r="C286" s="476"/>
      <c r="D286" s="476"/>
      <c r="E286" s="476"/>
      <c r="F286" s="476"/>
      <c r="G286" s="476"/>
      <c r="H286" s="476"/>
      <c r="I286" s="476"/>
      <c r="J286" s="476"/>
      <c r="K286" s="476"/>
      <c r="L286" s="476"/>
      <c r="M286" s="476"/>
      <c r="N286" s="476"/>
      <c r="O286" s="476"/>
      <c r="P286" s="476"/>
      <c r="Q286" s="476"/>
      <c r="R286" s="476"/>
      <c r="S286" s="476"/>
      <c r="T286" s="476"/>
      <c r="U286" s="476"/>
      <c r="V286" s="476"/>
      <c r="W286" s="476"/>
      <c r="X286" s="476"/>
      <c r="Y286" s="476"/>
      <c r="Z286" s="476"/>
    </row>
    <row r="287" spans="1:26" ht="12.75" customHeight="1">
      <c r="A287" s="476"/>
      <c r="B287" s="476"/>
      <c r="C287" s="476"/>
      <c r="D287" s="476"/>
      <c r="E287" s="476"/>
      <c r="F287" s="476"/>
      <c r="G287" s="476"/>
      <c r="H287" s="476"/>
      <c r="I287" s="476"/>
      <c r="J287" s="476"/>
      <c r="K287" s="476"/>
      <c r="L287" s="476"/>
      <c r="M287" s="476"/>
      <c r="N287" s="476"/>
      <c r="O287" s="476"/>
      <c r="P287" s="476"/>
      <c r="Q287" s="476"/>
      <c r="R287" s="476"/>
      <c r="S287" s="476"/>
      <c r="T287" s="476"/>
      <c r="U287" s="476"/>
      <c r="V287" s="476"/>
      <c r="W287" s="476"/>
      <c r="X287" s="476"/>
      <c r="Y287" s="476"/>
      <c r="Z287" s="476"/>
    </row>
    <row r="288" spans="1:26" ht="12.75" customHeight="1">
      <c r="A288" s="476"/>
      <c r="B288" s="476"/>
      <c r="C288" s="476"/>
      <c r="D288" s="476"/>
      <c r="E288" s="476"/>
      <c r="F288" s="476"/>
      <c r="G288" s="476"/>
      <c r="H288" s="476"/>
      <c r="I288" s="476"/>
      <c r="J288" s="476"/>
      <c r="K288" s="476"/>
      <c r="L288" s="476"/>
      <c r="M288" s="476"/>
      <c r="N288" s="476"/>
      <c r="O288" s="476"/>
      <c r="P288" s="476"/>
      <c r="Q288" s="476"/>
      <c r="R288" s="476"/>
      <c r="S288" s="476"/>
      <c r="T288" s="476"/>
      <c r="U288" s="476"/>
      <c r="V288" s="476"/>
      <c r="W288" s="476"/>
      <c r="X288" s="476"/>
      <c r="Y288" s="476"/>
      <c r="Z288" s="476"/>
    </row>
    <row r="289" spans="1:26" ht="12.75" customHeight="1">
      <c r="A289" s="476"/>
      <c r="B289" s="476"/>
      <c r="C289" s="476"/>
      <c r="D289" s="476"/>
      <c r="E289" s="476"/>
      <c r="F289" s="476"/>
      <c r="G289" s="476"/>
      <c r="H289" s="476"/>
      <c r="I289" s="476"/>
      <c r="J289" s="476"/>
      <c r="K289" s="476"/>
      <c r="L289" s="476"/>
      <c r="M289" s="476"/>
      <c r="N289" s="476"/>
      <c r="O289" s="476"/>
      <c r="P289" s="476"/>
      <c r="Q289" s="476"/>
      <c r="R289" s="476"/>
      <c r="S289" s="476"/>
      <c r="T289" s="476"/>
      <c r="U289" s="476"/>
      <c r="V289" s="476"/>
      <c r="W289" s="476"/>
      <c r="X289" s="476"/>
      <c r="Y289" s="476"/>
      <c r="Z289" s="476"/>
    </row>
    <row r="290" spans="1:26" ht="12.75" customHeight="1">
      <c r="A290" s="476"/>
      <c r="B290" s="476"/>
      <c r="C290" s="476"/>
      <c r="D290" s="476"/>
      <c r="E290" s="476"/>
      <c r="F290" s="476"/>
      <c r="G290" s="476"/>
      <c r="H290" s="476"/>
      <c r="I290" s="476"/>
      <c r="J290" s="476"/>
      <c r="K290" s="476"/>
      <c r="L290" s="476"/>
      <c r="M290" s="476"/>
      <c r="N290" s="476"/>
      <c r="O290" s="476"/>
      <c r="P290" s="476"/>
      <c r="Q290" s="476"/>
      <c r="R290" s="476"/>
      <c r="S290" s="476"/>
      <c r="T290" s="476"/>
      <c r="U290" s="476"/>
      <c r="V290" s="476"/>
      <c r="W290" s="476"/>
      <c r="X290" s="476"/>
      <c r="Y290" s="476"/>
      <c r="Z290" s="476"/>
    </row>
    <row r="291" spans="1:26" ht="12.75" customHeight="1">
      <c r="A291" s="476"/>
      <c r="B291" s="476"/>
      <c r="C291" s="476"/>
      <c r="D291" s="476"/>
      <c r="E291" s="476"/>
      <c r="F291" s="476"/>
      <c r="G291" s="476"/>
      <c r="H291" s="476"/>
      <c r="I291" s="476"/>
      <c r="J291" s="476"/>
      <c r="K291" s="476"/>
      <c r="L291" s="476"/>
      <c r="M291" s="476"/>
      <c r="N291" s="476"/>
      <c r="O291" s="476"/>
      <c r="P291" s="476"/>
      <c r="Q291" s="476"/>
      <c r="R291" s="476"/>
      <c r="S291" s="476"/>
      <c r="T291" s="476"/>
      <c r="U291" s="476"/>
      <c r="V291" s="476"/>
      <c r="W291" s="476"/>
      <c r="X291" s="476"/>
      <c r="Y291" s="476"/>
      <c r="Z291" s="476"/>
    </row>
    <row r="292" spans="1:26" ht="12.75" customHeight="1">
      <c r="A292" s="476"/>
      <c r="B292" s="476"/>
      <c r="C292" s="476"/>
      <c r="D292" s="476"/>
      <c r="E292" s="476"/>
      <c r="F292" s="476"/>
      <c r="G292" s="476"/>
      <c r="H292" s="476"/>
      <c r="I292" s="476"/>
      <c r="J292" s="476"/>
      <c r="K292" s="476"/>
      <c r="L292" s="476"/>
      <c r="M292" s="476"/>
      <c r="N292" s="476"/>
      <c r="O292" s="476"/>
      <c r="P292" s="476"/>
      <c r="Q292" s="476"/>
      <c r="R292" s="476"/>
      <c r="S292" s="476"/>
      <c r="T292" s="476"/>
      <c r="U292" s="476"/>
      <c r="V292" s="476"/>
      <c r="W292" s="476"/>
      <c r="X292" s="476"/>
      <c r="Y292" s="476"/>
      <c r="Z292" s="476"/>
    </row>
    <row r="293" spans="1:26" ht="12.75" customHeight="1">
      <c r="A293" s="476"/>
      <c r="B293" s="476"/>
      <c r="C293" s="476"/>
      <c r="D293" s="476"/>
      <c r="E293" s="476"/>
      <c r="F293" s="476"/>
      <c r="G293" s="476"/>
      <c r="H293" s="476"/>
      <c r="I293" s="476"/>
      <c r="J293" s="476"/>
      <c r="K293" s="476"/>
      <c r="L293" s="476"/>
      <c r="M293" s="476"/>
      <c r="N293" s="476"/>
      <c r="O293" s="476"/>
      <c r="P293" s="476"/>
      <c r="Q293" s="476"/>
      <c r="R293" s="476"/>
      <c r="S293" s="476"/>
      <c r="T293" s="476"/>
      <c r="U293" s="476"/>
      <c r="V293" s="476"/>
      <c r="W293" s="476"/>
      <c r="X293" s="476"/>
      <c r="Y293" s="476"/>
      <c r="Z293" s="476"/>
    </row>
    <row r="294" spans="1:26" ht="12.75" customHeight="1">
      <c r="A294" s="476"/>
      <c r="B294" s="476"/>
      <c r="C294" s="476"/>
      <c r="D294" s="476"/>
      <c r="E294" s="476"/>
      <c r="F294" s="476"/>
      <c r="G294" s="476"/>
      <c r="H294" s="476"/>
      <c r="I294" s="476"/>
      <c r="J294" s="476"/>
      <c r="K294" s="476"/>
      <c r="L294" s="476"/>
      <c r="M294" s="476"/>
      <c r="N294" s="476"/>
      <c r="O294" s="476"/>
      <c r="P294" s="476"/>
      <c r="Q294" s="476"/>
      <c r="R294" s="476"/>
      <c r="S294" s="476"/>
      <c r="T294" s="476"/>
      <c r="U294" s="476"/>
      <c r="V294" s="476"/>
      <c r="W294" s="476"/>
      <c r="X294" s="476"/>
      <c r="Y294" s="476"/>
      <c r="Z294" s="476"/>
    </row>
    <row r="295" spans="1:26" ht="12.75" customHeight="1">
      <c r="A295" s="476"/>
      <c r="B295" s="476"/>
      <c r="C295" s="476"/>
      <c r="D295" s="476"/>
      <c r="E295" s="476"/>
      <c r="F295" s="476"/>
      <c r="G295" s="476"/>
      <c r="H295" s="476"/>
      <c r="I295" s="476"/>
      <c r="J295" s="476"/>
      <c r="K295" s="476"/>
      <c r="L295" s="476"/>
      <c r="M295" s="476"/>
      <c r="N295" s="476"/>
      <c r="O295" s="476"/>
      <c r="P295" s="476"/>
      <c r="Q295" s="476"/>
      <c r="R295" s="476"/>
      <c r="S295" s="476"/>
      <c r="T295" s="476"/>
      <c r="U295" s="476"/>
      <c r="V295" s="476"/>
      <c r="W295" s="476"/>
      <c r="X295" s="476"/>
      <c r="Y295" s="476"/>
      <c r="Z295" s="476"/>
    </row>
    <row r="296" spans="1:26" ht="12.75" customHeight="1">
      <c r="A296" s="476"/>
      <c r="B296" s="476"/>
      <c r="C296" s="476"/>
      <c r="D296" s="476"/>
      <c r="E296" s="476"/>
      <c r="F296" s="476"/>
      <c r="G296" s="476"/>
      <c r="H296" s="476"/>
      <c r="I296" s="476"/>
      <c r="J296" s="476"/>
      <c r="K296" s="476"/>
      <c r="L296" s="476"/>
      <c r="M296" s="476"/>
      <c r="N296" s="476"/>
      <c r="O296" s="476"/>
      <c r="P296" s="476"/>
      <c r="Q296" s="476"/>
      <c r="R296" s="476"/>
      <c r="S296" s="476"/>
      <c r="T296" s="476"/>
      <c r="U296" s="476"/>
      <c r="V296" s="476"/>
      <c r="W296" s="476"/>
      <c r="X296" s="476"/>
      <c r="Y296" s="476"/>
      <c r="Z296" s="476"/>
    </row>
    <row r="297" spans="1:26" ht="12.75" customHeight="1">
      <c r="A297" s="476"/>
      <c r="B297" s="476"/>
      <c r="C297" s="476"/>
      <c r="D297" s="476"/>
      <c r="E297" s="476"/>
      <c r="F297" s="476"/>
      <c r="G297" s="476"/>
      <c r="H297" s="476"/>
      <c r="I297" s="476"/>
      <c r="J297" s="476"/>
      <c r="K297" s="476"/>
      <c r="L297" s="476"/>
      <c r="M297" s="476"/>
      <c r="N297" s="476"/>
      <c r="O297" s="476"/>
      <c r="P297" s="476"/>
      <c r="Q297" s="476"/>
      <c r="R297" s="476"/>
      <c r="S297" s="476"/>
      <c r="T297" s="476"/>
      <c r="U297" s="476"/>
      <c r="V297" s="476"/>
      <c r="W297" s="476"/>
      <c r="X297" s="476"/>
      <c r="Y297" s="476"/>
      <c r="Z297" s="476"/>
    </row>
    <row r="298" spans="1:26" ht="12.75" customHeight="1">
      <c r="A298" s="476"/>
      <c r="B298" s="476"/>
      <c r="C298" s="476"/>
      <c r="D298" s="476"/>
      <c r="E298" s="476"/>
      <c r="F298" s="476"/>
      <c r="G298" s="476"/>
      <c r="H298" s="476"/>
      <c r="I298" s="476"/>
      <c r="J298" s="476"/>
      <c r="K298" s="476"/>
      <c r="L298" s="476"/>
      <c r="M298" s="476"/>
      <c r="N298" s="476"/>
      <c r="O298" s="476"/>
      <c r="P298" s="476"/>
      <c r="Q298" s="476"/>
      <c r="R298" s="476"/>
      <c r="S298" s="476"/>
      <c r="T298" s="476"/>
      <c r="U298" s="476"/>
      <c r="V298" s="476"/>
      <c r="W298" s="476"/>
      <c r="X298" s="476"/>
      <c r="Y298" s="476"/>
      <c r="Z298" s="476"/>
    </row>
    <row r="299" spans="1:26" ht="12.75" customHeight="1">
      <c r="A299" s="476"/>
      <c r="B299" s="476"/>
      <c r="C299" s="476"/>
      <c r="D299" s="476"/>
      <c r="E299" s="476"/>
      <c r="F299" s="476"/>
      <c r="G299" s="476"/>
      <c r="H299" s="476"/>
      <c r="I299" s="476"/>
      <c r="J299" s="476"/>
      <c r="K299" s="476"/>
      <c r="L299" s="476"/>
      <c r="M299" s="476"/>
      <c r="N299" s="476"/>
      <c r="O299" s="476"/>
      <c r="P299" s="476"/>
      <c r="Q299" s="476"/>
      <c r="R299" s="476"/>
      <c r="S299" s="476"/>
      <c r="T299" s="476"/>
      <c r="U299" s="476"/>
      <c r="V299" s="476"/>
      <c r="W299" s="476"/>
      <c r="X299" s="476"/>
      <c r="Y299" s="476"/>
      <c r="Z299" s="476"/>
    </row>
    <row r="300" spans="1:26" ht="12.75" customHeight="1">
      <c r="A300" s="476"/>
      <c r="B300" s="476"/>
      <c r="C300" s="476"/>
      <c r="D300" s="476"/>
      <c r="E300" s="476"/>
      <c r="F300" s="476"/>
      <c r="G300" s="476"/>
      <c r="H300" s="476"/>
      <c r="I300" s="476"/>
      <c r="J300" s="476"/>
      <c r="K300" s="476"/>
      <c r="L300" s="476"/>
      <c r="M300" s="476"/>
      <c r="N300" s="476"/>
      <c r="O300" s="476"/>
      <c r="P300" s="476"/>
      <c r="Q300" s="476"/>
      <c r="R300" s="476"/>
      <c r="S300" s="476"/>
      <c r="T300" s="476"/>
      <c r="U300" s="476"/>
      <c r="V300" s="476"/>
      <c r="W300" s="476"/>
      <c r="X300" s="476"/>
      <c r="Y300" s="476"/>
      <c r="Z300" s="476"/>
    </row>
    <row r="301" spans="1:26" ht="12.75" customHeight="1">
      <c r="A301" s="476"/>
      <c r="B301" s="476"/>
      <c r="C301" s="476"/>
      <c r="D301" s="476"/>
      <c r="E301" s="476"/>
      <c r="F301" s="476"/>
      <c r="G301" s="476"/>
      <c r="H301" s="476"/>
      <c r="I301" s="476"/>
      <c r="J301" s="476"/>
      <c r="K301" s="476"/>
      <c r="L301" s="476"/>
      <c r="M301" s="476"/>
      <c r="N301" s="476"/>
      <c r="O301" s="476"/>
      <c r="P301" s="476"/>
      <c r="Q301" s="476"/>
      <c r="R301" s="476"/>
      <c r="S301" s="476"/>
      <c r="T301" s="476"/>
      <c r="U301" s="476"/>
      <c r="V301" s="476"/>
      <c r="W301" s="476"/>
      <c r="X301" s="476"/>
      <c r="Y301" s="476"/>
      <c r="Z301" s="476"/>
    </row>
    <row r="302" spans="1:26" ht="12.75" customHeight="1">
      <c r="A302" s="476"/>
      <c r="B302" s="476"/>
      <c r="C302" s="476"/>
      <c r="D302" s="476"/>
      <c r="E302" s="476"/>
      <c r="F302" s="476"/>
      <c r="G302" s="476"/>
      <c r="H302" s="476"/>
      <c r="I302" s="476"/>
      <c r="J302" s="476"/>
      <c r="K302" s="476"/>
      <c r="L302" s="476"/>
      <c r="M302" s="476"/>
      <c r="N302" s="476"/>
      <c r="O302" s="476"/>
      <c r="P302" s="476"/>
      <c r="Q302" s="476"/>
      <c r="R302" s="476"/>
      <c r="S302" s="476"/>
      <c r="T302" s="476"/>
      <c r="U302" s="476"/>
      <c r="V302" s="476"/>
      <c r="W302" s="476"/>
      <c r="X302" s="476"/>
      <c r="Y302" s="476"/>
      <c r="Z302" s="476"/>
    </row>
    <row r="303" spans="1:26" ht="12.75" customHeight="1">
      <c r="A303" s="476"/>
      <c r="B303" s="476"/>
      <c r="C303" s="476"/>
      <c r="D303" s="476"/>
      <c r="E303" s="476"/>
      <c r="F303" s="476"/>
      <c r="G303" s="476"/>
      <c r="H303" s="476"/>
      <c r="I303" s="476"/>
      <c r="J303" s="476"/>
      <c r="K303" s="476"/>
      <c r="L303" s="476"/>
      <c r="M303" s="476"/>
      <c r="N303" s="476"/>
      <c r="O303" s="476"/>
      <c r="P303" s="476"/>
      <c r="Q303" s="476"/>
      <c r="R303" s="476"/>
      <c r="S303" s="476"/>
      <c r="T303" s="476"/>
      <c r="U303" s="476"/>
      <c r="V303" s="476"/>
      <c r="W303" s="476"/>
      <c r="X303" s="476"/>
      <c r="Y303" s="476"/>
      <c r="Z303" s="476"/>
    </row>
    <row r="304" spans="1:26" ht="12.75" customHeight="1">
      <c r="A304" s="476"/>
      <c r="B304" s="476"/>
      <c r="C304" s="476"/>
      <c r="D304" s="476"/>
      <c r="E304" s="476"/>
      <c r="F304" s="476"/>
      <c r="G304" s="476"/>
      <c r="H304" s="476"/>
      <c r="I304" s="476"/>
      <c r="J304" s="476"/>
      <c r="K304" s="476"/>
      <c r="L304" s="476"/>
      <c r="M304" s="476"/>
      <c r="N304" s="476"/>
      <c r="O304" s="476"/>
      <c r="P304" s="476"/>
      <c r="Q304" s="476"/>
      <c r="R304" s="476"/>
      <c r="S304" s="476"/>
      <c r="T304" s="476"/>
      <c r="U304" s="476"/>
      <c r="V304" s="476"/>
      <c r="W304" s="476"/>
      <c r="X304" s="476"/>
      <c r="Y304" s="476"/>
      <c r="Z304" s="476"/>
    </row>
    <row r="305" spans="1:26" ht="12.75" customHeight="1">
      <c r="A305" s="476"/>
      <c r="B305" s="476"/>
      <c r="C305" s="476"/>
      <c r="D305" s="476"/>
      <c r="E305" s="476"/>
      <c r="F305" s="476"/>
      <c r="G305" s="476"/>
      <c r="H305" s="476"/>
      <c r="I305" s="476"/>
      <c r="J305" s="476"/>
      <c r="K305" s="476"/>
      <c r="L305" s="476"/>
      <c r="M305" s="476"/>
      <c r="N305" s="476"/>
      <c r="O305" s="476"/>
      <c r="P305" s="476"/>
      <c r="Q305" s="476"/>
      <c r="R305" s="476"/>
      <c r="S305" s="476"/>
      <c r="T305" s="476"/>
      <c r="U305" s="476"/>
      <c r="V305" s="476"/>
      <c r="W305" s="476"/>
      <c r="X305" s="476"/>
      <c r="Y305" s="476"/>
      <c r="Z305" s="476"/>
    </row>
    <row r="306" spans="1:26" ht="12.75" customHeight="1">
      <c r="A306" s="476"/>
      <c r="B306" s="476"/>
      <c r="C306" s="476"/>
      <c r="D306" s="476"/>
      <c r="E306" s="476"/>
      <c r="F306" s="476"/>
      <c r="G306" s="476"/>
      <c r="H306" s="476"/>
      <c r="I306" s="476"/>
      <c r="J306" s="476"/>
      <c r="K306" s="476"/>
      <c r="L306" s="476"/>
      <c r="M306" s="476"/>
      <c r="N306" s="476"/>
      <c r="O306" s="476"/>
      <c r="P306" s="476"/>
      <c r="Q306" s="476"/>
      <c r="R306" s="476"/>
      <c r="S306" s="476"/>
      <c r="T306" s="476"/>
      <c r="U306" s="476"/>
      <c r="V306" s="476"/>
      <c r="W306" s="476"/>
      <c r="X306" s="476"/>
      <c r="Y306" s="476"/>
      <c r="Z306" s="476"/>
    </row>
    <row r="307" spans="1:26" ht="12.75" customHeight="1">
      <c r="A307" s="476"/>
      <c r="B307" s="476"/>
      <c r="C307" s="476"/>
      <c r="D307" s="476"/>
      <c r="E307" s="476"/>
      <c r="F307" s="476"/>
      <c r="G307" s="476"/>
      <c r="H307" s="476"/>
      <c r="I307" s="476"/>
      <c r="J307" s="476"/>
      <c r="K307" s="476"/>
      <c r="L307" s="476"/>
      <c r="M307" s="476"/>
      <c r="N307" s="476"/>
      <c r="O307" s="476"/>
      <c r="P307" s="476"/>
      <c r="Q307" s="476"/>
      <c r="R307" s="476"/>
      <c r="S307" s="476"/>
      <c r="T307" s="476"/>
      <c r="U307" s="476"/>
      <c r="V307" s="476"/>
      <c r="W307" s="476"/>
      <c r="X307" s="476"/>
      <c r="Y307" s="476"/>
      <c r="Z307" s="476"/>
    </row>
    <row r="308" spans="1:26" ht="12.75" customHeight="1">
      <c r="A308" s="476"/>
      <c r="B308" s="476"/>
      <c r="C308" s="476"/>
      <c r="D308" s="476"/>
      <c r="E308" s="476"/>
      <c r="F308" s="476"/>
      <c r="G308" s="476"/>
      <c r="H308" s="476"/>
      <c r="I308" s="476"/>
      <c r="J308" s="476"/>
      <c r="K308" s="476"/>
      <c r="L308" s="476"/>
      <c r="M308" s="476"/>
      <c r="N308" s="476"/>
      <c r="O308" s="476"/>
      <c r="P308" s="476"/>
      <c r="Q308" s="476"/>
      <c r="R308" s="476"/>
      <c r="S308" s="476"/>
      <c r="T308" s="476"/>
      <c r="U308" s="476"/>
      <c r="V308" s="476"/>
      <c r="W308" s="476"/>
      <c r="X308" s="476"/>
      <c r="Y308" s="476"/>
      <c r="Z308" s="476"/>
    </row>
    <row r="309" spans="1:26" ht="12.75" customHeight="1">
      <c r="A309" s="476"/>
      <c r="B309" s="476"/>
      <c r="C309" s="476"/>
      <c r="D309" s="476"/>
      <c r="E309" s="476"/>
      <c r="F309" s="476"/>
      <c r="G309" s="476"/>
      <c r="H309" s="476"/>
      <c r="I309" s="476"/>
      <c r="J309" s="476"/>
      <c r="K309" s="476"/>
      <c r="L309" s="476"/>
      <c r="M309" s="476"/>
      <c r="N309" s="476"/>
      <c r="O309" s="476"/>
      <c r="P309" s="476"/>
      <c r="Q309" s="476"/>
      <c r="R309" s="476"/>
      <c r="S309" s="476"/>
      <c r="T309" s="476"/>
      <c r="U309" s="476"/>
      <c r="V309" s="476"/>
      <c r="W309" s="476"/>
      <c r="X309" s="476"/>
      <c r="Y309" s="476"/>
      <c r="Z309" s="476"/>
    </row>
    <row r="310" spans="1:26" ht="12.75" customHeight="1">
      <c r="A310" s="476"/>
      <c r="B310" s="476"/>
      <c r="C310" s="476"/>
      <c r="D310" s="476"/>
      <c r="E310" s="476"/>
      <c r="F310" s="476"/>
      <c r="G310" s="476"/>
      <c r="H310" s="476"/>
      <c r="I310" s="476"/>
      <c r="J310" s="476"/>
      <c r="K310" s="476"/>
      <c r="L310" s="476"/>
      <c r="M310" s="476"/>
      <c r="N310" s="476"/>
      <c r="O310" s="476"/>
      <c r="P310" s="476"/>
      <c r="Q310" s="476"/>
      <c r="R310" s="476"/>
      <c r="S310" s="476"/>
      <c r="T310" s="476"/>
      <c r="U310" s="476"/>
      <c r="V310" s="476"/>
      <c r="W310" s="476"/>
      <c r="X310" s="476"/>
      <c r="Y310" s="476"/>
      <c r="Z310" s="476"/>
    </row>
    <row r="311" spans="1:26" ht="12.75" customHeight="1">
      <c r="A311" s="476"/>
      <c r="B311" s="476"/>
      <c r="C311" s="476"/>
      <c r="D311" s="476"/>
      <c r="E311" s="476"/>
      <c r="F311" s="476"/>
      <c r="G311" s="476"/>
      <c r="H311" s="476"/>
      <c r="I311" s="476"/>
      <c r="J311" s="476"/>
      <c r="K311" s="476"/>
      <c r="L311" s="476"/>
      <c r="M311" s="476"/>
      <c r="N311" s="476"/>
      <c r="O311" s="476"/>
      <c r="P311" s="476"/>
      <c r="Q311" s="476"/>
      <c r="R311" s="476"/>
      <c r="S311" s="476"/>
      <c r="T311" s="476"/>
      <c r="U311" s="476"/>
      <c r="V311" s="476"/>
      <c r="W311" s="476"/>
      <c r="X311" s="476"/>
      <c r="Y311" s="476"/>
      <c r="Z311" s="476"/>
    </row>
    <row r="312" spans="1:26" ht="12.75" customHeight="1">
      <c r="A312" s="476"/>
      <c r="B312" s="476"/>
      <c r="C312" s="476"/>
      <c r="D312" s="476"/>
      <c r="E312" s="476"/>
      <c r="F312" s="476"/>
      <c r="G312" s="476"/>
      <c r="H312" s="476"/>
      <c r="I312" s="476"/>
      <c r="J312" s="476"/>
      <c r="K312" s="476"/>
      <c r="L312" s="476"/>
      <c r="M312" s="476"/>
      <c r="N312" s="476"/>
      <c r="O312" s="476"/>
      <c r="P312" s="476"/>
      <c r="Q312" s="476"/>
      <c r="R312" s="476"/>
      <c r="S312" s="476"/>
      <c r="T312" s="476"/>
      <c r="U312" s="476"/>
      <c r="V312" s="476"/>
      <c r="W312" s="476"/>
      <c r="X312" s="476"/>
      <c r="Y312" s="476"/>
      <c r="Z312" s="476"/>
    </row>
    <row r="313" spans="1:26" ht="12.75" customHeight="1">
      <c r="A313" s="476"/>
      <c r="B313" s="476"/>
      <c r="C313" s="476"/>
      <c r="D313" s="476"/>
      <c r="E313" s="476"/>
      <c r="F313" s="476"/>
      <c r="G313" s="476"/>
      <c r="H313" s="476"/>
      <c r="I313" s="476"/>
      <c r="J313" s="476"/>
      <c r="K313" s="476"/>
      <c r="L313" s="476"/>
      <c r="M313" s="476"/>
      <c r="N313" s="476"/>
      <c r="O313" s="476"/>
      <c r="P313" s="476"/>
      <c r="Q313" s="476"/>
      <c r="R313" s="476"/>
      <c r="S313" s="476"/>
      <c r="T313" s="476"/>
      <c r="U313" s="476"/>
      <c r="V313" s="476"/>
      <c r="W313" s="476"/>
      <c r="X313" s="476"/>
      <c r="Y313" s="476"/>
      <c r="Z313" s="476"/>
    </row>
    <row r="314" spans="1:26" ht="12.75" customHeight="1">
      <c r="A314" s="476"/>
      <c r="B314" s="476"/>
      <c r="C314" s="476"/>
      <c r="D314" s="476"/>
      <c r="E314" s="476"/>
      <c r="F314" s="476"/>
      <c r="G314" s="476"/>
      <c r="H314" s="476"/>
      <c r="I314" s="476"/>
      <c r="J314" s="476"/>
      <c r="K314" s="476"/>
      <c r="L314" s="476"/>
      <c r="M314" s="476"/>
      <c r="N314" s="476"/>
      <c r="O314" s="476"/>
      <c r="P314" s="476"/>
      <c r="Q314" s="476"/>
      <c r="R314" s="476"/>
      <c r="S314" s="476"/>
      <c r="T314" s="476"/>
      <c r="U314" s="476"/>
      <c r="V314" s="476"/>
      <c r="W314" s="476"/>
      <c r="X314" s="476"/>
      <c r="Y314" s="476"/>
      <c r="Z314" s="476"/>
    </row>
    <row r="315" spans="1:26" ht="12.75" customHeight="1">
      <c r="A315" s="476"/>
      <c r="B315" s="476"/>
      <c r="C315" s="476"/>
      <c r="D315" s="476"/>
      <c r="E315" s="476"/>
      <c r="F315" s="476"/>
      <c r="G315" s="476"/>
      <c r="H315" s="476"/>
      <c r="I315" s="476"/>
      <c r="J315" s="476"/>
      <c r="K315" s="476"/>
      <c r="L315" s="476"/>
      <c r="M315" s="476"/>
      <c r="N315" s="476"/>
      <c r="O315" s="476"/>
      <c r="P315" s="476"/>
      <c r="Q315" s="476"/>
      <c r="R315" s="476"/>
      <c r="S315" s="476"/>
      <c r="T315" s="476"/>
      <c r="U315" s="476"/>
      <c r="V315" s="476"/>
      <c r="W315" s="476"/>
      <c r="X315" s="476"/>
      <c r="Y315" s="476"/>
      <c r="Z315" s="476"/>
    </row>
    <row r="316" spans="1:26" ht="12.75" customHeight="1">
      <c r="A316" s="476"/>
      <c r="B316" s="476"/>
      <c r="C316" s="476"/>
      <c r="D316" s="476"/>
      <c r="E316" s="476"/>
      <c r="F316" s="476"/>
      <c r="G316" s="476"/>
      <c r="H316" s="476"/>
      <c r="I316" s="476"/>
      <c r="J316" s="476"/>
      <c r="K316" s="476"/>
      <c r="L316" s="476"/>
      <c r="M316" s="476"/>
      <c r="N316" s="476"/>
      <c r="O316" s="476"/>
      <c r="P316" s="476"/>
      <c r="Q316" s="476"/>
      <c r="R316" s="476"/>
      <c r="S316" s="476"/>
      <c r="T316" s="476"/>
      <c r="U316" s="476"/>
      <c r="V316" s="476"/>
      <c r="W316" s="476"/>
      <c r="X316" s="476"/>
      <c r="Y316" s="476"/>
      <c r="Z316" s="476"/>
    </row>
    <row r="317" spans="1:26" ht="12.75" customHeight="1">
      <c r="A317" s="476"/>
      <c r="B317" s="476"/>
      <c r="C317" s="476"/>
      <c r="D317" s="476"/>
      <c r="E317" s="476"/>
      <c r="F317" s="476"/>
      <c r="G317" s="476"/>
      <c r="H317" s="476"/>
      <c r="I317" s="476"/>
      <c r="J317" s="476"/>
      <c r="K317" s="476"/>
      <c r="L317" s="476"/>
      <c r="M317" s="476"/>
      <c r="N317" s="476"/>
      <c r="O317" s="476"/>
      <c r="P317" s="476"/>
      <c r="Q317" s="476"/>
      <c r="R317" s="476"/>
      <c r="S317" s="476"/>
      <c r="T317" s="476"/>
      <c r="U317" s="476"/>
      <c r="V317" s="476"/>
      <c r="W317" s="476"/>
      <c r="X317" s="476"/>
      <c r="Y317" s="476"/>
      <c r="Z317" s="476"/>
    </row>
    <row r="318" spans="1:26" ht="12.75" customHeight="1">
      <c r="A318" s="476"/>
      <c r="B318" s="476"/>
      <c r="C318" s="476"/>
      <c r="D318" s="476"/>
      <c r="E318" s="476"/>
      <c r="F318" s="476"/>
      <c r="G318" s="476"/>
      <c r="H318" s="476"/>
      <c r="I318" s="476"/>
      <c r="J318" s="476"/>
      <c r="K318" s="476"/>
      <c r="L318" s="476"/>
      <c r="M318" s="476"/>
      <c r="N318" s="476"/>
      <c r="O318" s="476"/>
      <c r="P318" s="476"/>
      <c r="Q318" s="476"/>
      <c r="R318" s="476"/>
      <c r="S318" s="476"/>
      <c r="T318" s="476"/>
      <c r="U318" s="476"/>
      <c r="V318" s="476"/>
      <c r="W318" s="476"/>
      <c r="X318" s="476"/>
      <c r="Y318" s="476"/>
      <c r="Z318" s="476"/>
    </row>
    <row r="319" spans="1:26" ht="12.75" customHeight="1">
      <c r="A319" s="476"/>
      <c r="B319" s="476"/>
      <c r="C319" s="476"/>
      <c r="D319" s="476"/>
      <c r="E319" s="476"/>
      <c r="F319" s="476"/>
      <c r="G319" s="476"/>
      <c r="H319" s="476"/>
      <c r="I319" s="476"/>
      <c r="J319" s="476"/>
      <c r="K319" s="476"/>
      <c r="L319" s="476"/>
      <c r="M319" s="476"/>
      <c r="N319" s="476"/>
      <c r="O319" s="476"/>
      <c r="P319" s="476"/>
      <c r="Q319" s="476"/>
      <c r="R319" s="476"/>
      <c r="S319" s="476"/>
      <c r="T319" s="476"/>
      <c r="U319" s="476"/>
      <c r="V319" s="476"/>
      <c r="W319" s="476"/>
      <c r="X319" s="476"/>
      <c r="Y319" s="476"/>
      <c r="Z319" s="476"/>
    </row>
    <row r="320" spans="1:26" ht="12.75" customHeight="1">
      <c r="A320" s="476"/>
      <c r="B320" s="476"/>
      <c r="C320" s="476"/>
      <c r="D320" s="476"/>
      <c r="E320" s="476"/>
      <c r="F320" s="476"/>
      <c r="G320" s="476"/>
      <c r="H320" s="476"/>
      <c r="I320" s="476"/>
      <c r="J320" s="476"/>
      <c r="K320" s="476"/>
      <c r="L320" s="476"/>
      <c r="M320" s="476"/>
      <c r="N320" s="476"/>
      <c r="O320" s="476"/>
      <c r="P320" s="476"/>
      <c r="Q320" s="476"/>
      <c r="R320" s="476"/>
      <c r="S320" s="476"/>
      <c r="T320" s="476"/>
      <c r="U320" s="476"/>
      <c r="V320" s="476"/>
      <c r="W320" s="476"/>
      <c r="X320" s="476"/>
      <c r="Y320" s="476"/>
      <c r="Z320" s="476"/>
    </row>
    <row r="321" spans="1:26" ht="12.75" customHeight="1">
      <c r="A321" s="476"/>
      <c r="B321" s="476"/>
      <c r="C321" s="476"/>
      <c r="D321" s="476"/>
      <c r="E321" s="476"/>
      <c r="F321" s="476"/>
      <c r="G321" s="476"/>
      <c r="H321" s="476"/>
      <c r="I321" s="476"/>
      <c r="J321" s="476"/>
      <c r="K321" s="476"/>
      <c r="L321" s="476"/>
      <c r="M321" s="476"/>
      <c r="N321" s="476"/>
      <c r="O321" s="476"/>
      <c r="P321" s="476"/>
      <c r="Q321" s="476"/>
      <c r="R321" s="476"/>
      <c r="S321" s="476"/>
      <c r="T321" s="476"/>
      <c r="U321" s="476"/>
      <c r="V321" s="476"/>
      <c r="W321" s="476"/>
      <c r="X321" s="476"/>
      <c r="Y321" s="476"/>
      <c r="Z321" s="476"/>
    </row>
    <row r="322" spans="1:26" ht="12.75" customHeight="1">
      <c r="A322" s="476"/>
      <c r="B322" s="476"/>
      <c r="C322" s="476"/>
      <c r="D322" s="476"/>
      <c r="E322" s="476"/>
      <c r="F322" s="476"/>
      <c r="G322" s="476"/>
      <c r="H322" s="476"/>
      <c r="I322" s="476"/>
      <c r="J322" s="476"/>
      <c r="K322" s="476"/>
      <c r="L322" s="476"/>
      <c r="M322" s="476"/>
      <c r="N322" s="476"/>
      <c r="O322" s="476"/>
      <c r="P322" s="476"/>
      <c r="Q322" s="476"/>
      <c r="R322" s="476"/>
      <c r="S322" s="476"/>
      <c r="T322" s="476"/>
      <c r="U322" s="476"/>
      <c r="V322" s="476"/>
      <c r="W322" s="476"/>
      <c r="X322" s="476"/>
      <c r="Y322" s="476"/>
      <c r="Z322" s="476"/>
    </row>
    <row r="323" spans="1:26" ht="12.75" customHeight="1">
      <c r="A323" s="476"/>
      <c r="B323" s="476"/>
      <c r="C323" s="476"/>
      <c r="D323" s="476"/>
      <c r="E323" s="476"/>
      <c r="F323" s="476"/>
      <c r="G323" s="476"/>
      <c r="H323" s="476"/>
      <c r="I323" s="476"/>
      <c r="J323" s="476"/>
      <c r="K323" s="476"/>
      <c r="L323" s="476"/>
      <c r="M323" s="476"/>
      <c r="N323" s="476"/>
      <c r="O323" s="476"/>
      <c r="P323" s="476"/>
      <c r="Q323" s="476"/>
      <c r="R323" s="476"/>
      <c r="S323" s="476"/>
      <c r="T323" s="476"/>
      <c r="U323" s="476"/>
      <c r="V323" s="476"/>
      <c r="W323" s="476"/>
      <c r="X323" s="476"/>
      <c r="Y323" s="476"/>
      <c r="Z323" s="476"/>
    </row>
    <row r="324" spans="1:26" ht="12.75" customHeight="1">
      <c r="A324" s="476"/>
      <c r="B324" s="476"/>
      <c r="C324" s="476"/>
      <c r="D324" s="476"/>
      <c r="E324" s="476"/>
      <c r="F324" s="476"/>
      <c r="G324" s="476"/>
      <c r="H324" s="476"/>
      <c r="I324" s="476"/>
      <c r="J324" s="476"/>
      <c r="K324" s="476"/>
      <c r="L324" s="476"/>
      <c r="M324" s="476"/>
      <c r="N324" s="476"/>
      <c r="O324" s="476"/>
      <c r="P324" s="476"/>
      <c r="Q324" s="476"/>
      <c r="R324" s="476"/>
      <c r="S324" s="476"/>
      <c r="T324" s="476"/>
      <c r="U324" s="476"/>
      <c r="V324" s="476"/>
      <c r="W324" s="476"/>
      <c r="X324" s="476"/>
      <c r="Y324" s="476"/>
      <c r="Z324" s="476"/>
    </row>
    <row r="325" spans="1:26" ht="12.75" customHeight="1">
      <c r="A325" s="476"/>
      <c r="B325" s="476"/>
      <c r="C325" s="476"/>
      <c r="D325" s="476"/>
      <c r="E325" s="476"/>
      <c r="F325" s="476"/>
      <c r="G325" s="476"/>
      <c r="H325" s="476"/>
      <c r="I325" s="476"/>
      <c r="J325" s="476"/>
      <c r="K325" s="476"/>
      <c r="L325" s="476"/>
      <c r="M325" s="476"/>
      <c r="N325" s="476"/>
      <c r="O325" s="476"/>
      <c r="P325" s="476"/>
      <c r="Q325" s="476"/>
      <c r="R325" s="476"/>
      <c r="S325" s="476"/>
      <c r="T325" s="476"/>
      <c r="U325" s="476"/>
      <c r="V325" s="476"/>
      <c r="W325" s="476"/>
      <c r="X325" s="476"/>
      <c r="Y325" s="476"/>
      <c r="Z325" s="476"/>
    </row>
    <row r="326" spans="1:26" ht="12.75" customHeight="1">
      <c r="A326" s="476"/>
      <c r="B326" s="476"/>
      <c r="C326" s="476"/>
      <c r="D326" s="476"/>
      <c r="E326" s="476"/>
      <c r="F326" s="476"/>
      <c r="G326" s="476"/>
      <c r="H326" s="476"/>
      <c r="I326" s="476"/>
      <c r="J326" s="476"/>
      <c r="K326" s="476"/>
      <c r="L326" s="476"/>
      <c r="M326" s="476"/>
      <c r="N326" s="476"/>
      <c r="O326" s="476"/>
      <c r="P326" s="476"/>
      <c r="Q326" s="476"/>
      <c r="R326" s="476"/>
      <c r="S326" s="476"/>
      <c r="T326" s="476"/>
      <c r="U326" s="476"/>
      <c r="V326" s="476"/>
      <c r="W326" s="476"/>
      <c r="X326" s="476"/>
      <c r="Y326" s="476"/>
      <c r="Z326" s="476"/>
    </row>
    <row r="327" spans="1:26" ht="12.75" customHeight="1">
      <c r="A327" s="476"/>
      <c r="B327" s="476"/>
      <c r="C327" s="476"/>
      <c r="D327" s="476"/>
      <c r="E327" s="476"/>
      <c r="F327" s="476"/>
      <c r="G327" s="476"/>
      <c r="H327" s="476"/>
      <c r="I327" s="476"/>
      <c r="J327" s="476"/>
      <c r="K327" s="476"/>
      <c r="L327" s="476"/>
      <c r="M327" s="476"/>
      <c r="N327" s="476"/>
      <c r="O327" s="476"/>
      <c r="P327" s="476"/>
      <c r="Q327" s="476"/>
      <c r="R327" s="476"/>
      <c r="S327" s="476"/>
      <c r="T327" s="476"/>
      <c r="U327" s="476"/>
      <c r="V327" s="476"/>
      <c r="W327" s="476"/>
      <c r="X327" s="476"/>
      <c r="Y327" s="476"/>
      <c r="Z327" s="476"/>
    </row>
    <row r="328" spans="1:26" ht="12.75" customHeight="1">
      <c r="A328" s="476"/>
      <c r="B328" s="476"/>
      <c r="C328" s="476"/>
      <c r="D328" s="476"/>
      <c r="E328" s="476"/>
      <c r="F328" s="476"/>
      <c r="G328" s="476"/>
      <c r="H328" s="476"/>
      <c r="I328" s="476"/>
      <c r="J328" s="476"/>
      <c r="K328" s="476"/>
      <c r="L328" s="476"/>
      <c r="M328" s="476"/>
      <c r="N328" s="476"/>
      <c r="O328" s="476"/>
      <c r="P328" s="476"/>
      <c r="Q328" s="476"/>
      <c r="R328" s="476"/>
      <c r="S328" s="476"/>
      <c r="T328" s="476"/>
      <c r="U328" s="476"/>
      <c r="V328" s="476"/>
      <c r="W328" s="476"/>
      <c r="X328" s="476"/>
      <c r="Y328" s="476"/>
      <c r="Z328" s="476"/>
    </row>
    <row r="329" spans="1:26" ht="12.75" customHeight="1">
      <c r="A329" s="476"/>
      <c r="B329" s="476"/>
      <c r="C329" s="476"/>
      <c r="D329" s="476"/>
      <c r="E329" s="476"/>
      <c r="F329" s="476"/>
      <c r="G329" s="476"/>
      <c r="H329" s="476"/>
      <c r="I329" s="476"/>
      <c r="J329" s="476"/>
      <c r="K329" s="476"/>
      <c r="L329" s="476"/>
      <c r="M329" s="476"/>
      <c r="N329" s="476"/>
      <c r="O329" s="476"/>
      <c r="P329" s="476"/>
      <c r="Q329" s="476"/>
      <c r="R329" s="476"/>
      <c r="S329" s="476"/>
      <c r="T329" s="476"/>
      <c r="U329" s="476"/>
      <c r="V329" s="476"/>
      <c r="W329" s="476"/>
      <c r="X329" s="476"/>
      <c r="Y329" s="476"/>
      <c r="Z329" s="476"/>
    </row>
    <row r="330" spans="1:26" ht="12.75" customHeight="1">
      <c r="A330" s="476"/>
      <c r="B330" s="476"/>
      <c r="C330" s="476"/>
      <c r="D330" s="476"/>
      <c r="E330" s="476"/>
      <c r="F330" s="476"/>
      <c r="G330" s="476"/>
      <c r="H330" s="476"/>
      <c r="I330" s="476"/>
      <c r="J330" s="476"/>
      <c r="K330" s="476"/>
      <c r="L330" s="476"/>
      <c r="M330" s="476"/>
      <c r="N330" s="476"/>
      <c r="O330" s="476"/>
      <c r="P330" s="476"/>
      <c r="Q330" s="476"/>
      <c r="R330" s="476"/>
      <c r="S330" s="476"/>
      <c r="T330" s="476"/>
      <c r="U330" s="476"/>
      <c r="V330" s="476"/>
      <c r="W330" s="476"/>
      <c r="X330" s="476"/>
      <c r="Y330" s="476"/>
      <c r="Z330" s="476"/>
    </row>
    <row r="331" spans="1:26" ht="12.75" customHeight="1">
      <c r="A331" s="476"/>
      <c r="B331" s="476"/>
      <c r="C331" s="476"/>
      <c r="D331" s="476"/>
      <c r="E331" s="476"/>
      <c r="F331" s="476"/>
      <c r="G331" s="476"/>
      <c r="H331" s="476"/>
      <c r="I331" s="476"/>
      <c r="J331" s="476"/>
      <c r="K331" s="476"/>
      <c r="L331" s="476"/>
      <c r="M331" s="476"/>
      <c r="N331" s="476"/>
      <c r="O331" s="476"/>
      <c r="P331" s="476"/>
      <c r="Q331" s="476"/>
      <c r="R331" s="476"/>
      <c r="S331" s="476"/>
      <c r="T331" s="476"/>
      <c r="U331" s="476"/>
      <c r="V331" s="476"/>
      <c r="W331" s="476"/>
      <c r="X331" s="476"/>
      <c r="Y331" s="476"/>
      <c r="Z331" s="476"/>
    </row>
    <row r="332" spans="1:26" ht="12.75" customHeight="1">
      <c r="A332" s="476"/>
      <c r="B332" s="476"/>
      <c r="C332" s="476"/>
      <c r="D332" s="476"/>
      <c r="E332" s="476"/>
      <c r="F332" s="476"/>
      <c r="G332" s="476"/>
      <c r="H332" s="476"/>
      <c r="I332" s="476"/>
      <c r="J332" s="476"/>
      <c r="K332" s="476"/>
      <c r="L332" s="476"/>
      <c r="M332" s="476"/>
      <c r="N332" s="476"/>
      <c r="O332" s="476"/>
      <c r="P332" s="476"/>
      <c r="Q332" s="476"/>
      <c r="R332" s="476"/>
      <c r="S332" s="476"/>
      <c r="T332" s="476"/>
      <c r="U332" s="476"/>
      <c r="V332" s="476"/>
      <c r="W332" s="476"/>
      <c r="X332" s="476"/>
      <c r="Y332" s="476"/>
      <c r="Z332" s="476"/>
    </row>
    <row r="333" spans="1:26" ht="12.75" customHeight="1">
      <c r="A333" s="476"/>
      <c r="B333" s="476"/>
      <c r="C333" s="476"/>
      <c r="D333" s="476"/>
      <c r="E333" s="476"/>
      <c r="F333" s="476"/>
      <c r="G333" s="476"/>
      <c r="H333" s="476"/>
      <c r="I333" s="476"/>
      <c r="J333" s="476"/>
      <c r="K333" s="476"/>
      <c r="L333" s="476"/>
      <c r="M333" s="476"/>
      <c r="N333" s="476"/>
      <c r="O333" s="476"/>
      <c r="P333" s="476"/>
      <c r="Q333" s="476"/>
      <c r="R333" s="476"/>
      <c r="S333" s="476"/>
      <c r="T333" s="476"/>
      <c r="U333" s="476"/>
      <c r="V333" s="476"/>
      <c r="W333" s="476"/>
      <c r="X333" s="476"/>
      <c r="Y333" s="476"/>
      <c r="Z333" s="476"/>
    </row>
    <row r="334" spans="1:26" ht="12.75" customHeight="1">
      <c r="A334" s="476"/>
      <c r="B334" s="476"/>
      <c r="C334" s="476"/>
      <c r="D334" s="476"/>
      <c r="E334" s="476"/>
      <c r="F334" s="476"/>
      <c r="G334" s="476"/>
      <c r="H334" s="476"/>
      <c r="I334" s="476"/>
      <c r="J334" s="476"/>
      <c r="K334" s="476"/>
      <c r="L334" s="476"/>
      <c r="M334" s="476"/>
      <c r="N334" s="476"/>
      <c r="O334" s="476"/>
      <c r="P334" s="476"/>
      <c r="Q334" s="476"/>
      <c r="R334" s="476"/>
      <c r="S334" s="476"/>
      <c r="T334" s="476"/>
      <c r="U334" s="476"/>
      <c r="V334" s="476"/>
      <c r="W334" s="476"/>
      <c r="X334" s="476"/>
      <c r="Y334" s="476"/>
      <c r="Z334" s="476"/>
    </row>
    <row r="335" spans="1:26" ht="12.75" customHeight="1">
      <c r="A335" s="476"/>
      <c r="B335" s="476"/>
      <c r="C335" s="476"/>
      <c r="D335" s="476"/>
      <c r="E335" s="476"/>
      <c r="F335" s="476"/>
      <c r="G335" s="476"/>
      <c r="H335" s="476"/>
      <c r="I335" s="476"/>
      <c r="J335" s="476"/>
      <c r="K335" s="476"/>
      <c r="L335" s="476"/>
      <c r="M335" s="476"/>
      <c r="N335" s="476"/>
      <c r="O335" s="476"/>
      <c r="P335" s="476"/>
      <c r="Q335" s="476"/>
      <c r="R335" s="476"/>
      <c r="S335" s="476"/>
      <c r="T335" s="476"/>
      <c r="U335" s="476"/>
      <c r="V335" s="476"/>
      <c r="W335" s="476"/>
      <c r="X335" s="476"/>
      <c r="Y335" s="476"/>
      <c r="Z335" s="476"/>
    </row>
    <row r="336" spans="1:26" ht="12.75" customHeight="1">
      <c r="A336" s="476"/>
      <c r="B336" s="476"/>
      <c r="C336" s="476"/>
      <c r="D336" s="476"/>
      <c r="E336" s="476"/>
      <c r="F336" s="476"/>
      <c r="G336" s="476"/>
      <c r="H336" s="476"/>
      <c r="I336" s="476"/>
      <c r="J336" s="476"/>
      <c r="K336" s="476"/>
      <c r="L336" s="476"/>
      <c r="M336" s="476"/>
      <c r="N336" s="476"/>
      <c r="O336" s="476"/>
      <c r="P336" s="476"/>
      <c r="Q336" s="476"/>
      <c r="R336" s="476"/>
      <c r="S336" s="476"/>
      <c r="T336" s="476"/>
      <c r="U336" s="476"/>
      <c r="V336" s="476"/>
      <c r="W336" s="476"/>
      <c r="X336" s="476"/>
      <c r="Y336" s="476"/>
      <c r="Z336" s="476"/>
    </row>
    <row r="337" spans="1:26" ht="12.75" customHeight="1">
      <c r="A337" s="476"/>
      <c r="B337" s="476"/>
      <c r="C337" s="476"/>
      <c r="D337" s="476"/>
      <c r="E337" s="476"/>
      <c r="F337" s="476"/>
      <c r="G337" s="476"/>
      <c r="H337" s="476"/>
      <c r="I337" s="476"/>
      <c r="J337" s="476"/>
      <c r="K337" s="476"/>
      <c r="L337" s="476"/>
      <c r="M337" s="476"/>
      <c r="N337" s="476"/>
      <c r="O337" s="476"/>
      <c r="P337" s="476"/>
      <c r="Q337" s="476"/>
      <c r="R337" s="476"/>
      <c r="S337" s="476"/>
      <c r="T337" s="476"/>
      <c r="U337" s="476"/>
      <c r="V337" s="476"/>
      <c r="W337" s="476"/>
      <c r="X337" s="476"/>
      <c r="Y337" s="476"/>
      <c r="Z337" s="476"/>
    </row>
    <row r="338" spans="1:26" ht="12.75" customHeight="1">
      <c r="A338" s="476"/>
      <c r="B338" s="476"/>
      <c r="C338" s="476"/>
      <c r="D338" s="476"/>
      <c r="E338" s="476"/>
      <c r="F338" s="476"/>
      <c r="G338" s="476"/>
      <c r="H338" s="476"/>
      <c r="I338" s="476"/>
      <c r="J338" s="476"/>
      <c r="K338" s="476"/>
      <c r="L338" s="476"/>
      <c r="M338" s="476"/>
      <c r="N338" s="476"/>
      <c r="O338" s="476"/>
      <c r="P338" s="476"/>
      <c r="Q338" s="476"/>
      <c r="R338" s="476"/>
      <c r="S338" s="476"/>
      <c r="T338" s="476"/>
      <c r="U338" s="476"/>
      <c r="V338" s="476"/>
      <c r="W338" s="476"/>
      <c r="X338" s="476"/>
      <c r="Y338" s="476"/>
      <c r="Z338" s="476"/>
    </row>
    <row r="339" spans="1:26" ht="12.75" customHeight="1">
      <c r="A339" s="476"/>
      <c r="B339" s="476"/>
      <c r="C339" s="476"/>
      <c r="D339" s="476"/>
      <c r="E339" s="476"/>
      <c r="F339" s="476"/>
      <c r="G339" s="476"/>
      <c r="H339" s="476"/>
      <c r="I339" s="476"/>
      <c r="J339" s="476"/>
      <c r="K339" s="476"/>
      <c r="L339" s="476"/>
      <c r="M339" s="476"/>
      <c r="N339" s="476"/>
      <c r="O339" s="476"/>
      <c r="P339" s="476"/>
      <c r="Q339" s="476"/>
      <c r="R339" s="476"/>
      <c r="S339" s="476"/>
      <c r="T339" s="476"/>
      <c r="U339" s="476"/>
      <c r="V339" s="476"/>
      <c r="W339" s="476"/>
      <c r="X339" s="476"/>
      <c r="Y339" s="476"/>
      <c r="Z339" s="476"/>
    </row>
    <row r="340" spans="1:26" ht="12.75" customHeight="1">
      <c r="A340" s="476"/>
      <c r="B340" s="476"/>
      <c r="C340" s="476"/>
      <c r="D340" s="476"/>
      <c r="E340" s="476"/>
      <c r="F340" s="476"/>
      <c r="G340" s="476"/>
      <c r="H340" s="476"/>
      <c r="I340" s="476"/>
      <c r="J340" s="476"/>
      <c r="K340" s="476"/>
      <c r="L340" s="476"/>
      <c r="M340" s="476"/>
      <c r="N340" s="476"/>
      <c r="O340" s="476"/>
      <c r="P340" s="476"/>
      <c r="Q340" s="476"/>
      <c r="R340" s="476"/>
      <c r="S340" s="476"/>
      <c r="T340" s="476"/>
      <c r="U340" s="476"/>
      <c r="V340" s="476"/>
      <c r="W340" s="476"/>
      <c r="X340" s="476"/>
      <c r="Y340" s="476"/>
      <c r="Z340" s="476"/>
    </row>
    <row r="341" spans="1:26" ht="12.75" customHeight="1">
      <c r="A341" s="476"/>
      <c r="B341" s="476"/>
      <c r="C341" s="476"/>
      <c r="D341" s="476"/>
      <c r="E341" s="476"/>
      <c r="F341" s="476"/>
      <c r="G341" s="476"/>
      <c r="H341" s="476"/>
      <c r="I341" s="476"/>
      <c r="J341" s="476"/>
      <c r="K341" s="476"/>
      <c r="L341" s="476"/>
      <c r="M341" s="476"/>
      <c r="N341" s="476"/>
      <c r="O341" s="476"/>
      <c r="P341" s="476"/>
      <c r="Q341" s="476"/>
      <c r="R341" s="476"/>
      <c r="S341" s="476"/>
      <c r="T341" s="476"/>
      <c r="U341" s="476"/>
      <c r="V341" s="476"/>
      <c r="W341" s="476"/>
      <c r="X341" s="476"/>
      <c r="Y341" s="476"/>
      <c r="Z341" s="476"/>
    </row>
    <row r="342" spans="1:26" ht="12.75" customHeight="1">
      <c r="A342" s="476"/>
      <c r="B342" s="476"/>
      <c r="C342" s="476"/>
      <c r="D342" s="476"/>
      <c r="E342" s="476"/>
      <c r="F342" s="476"/>
      <c r="G342" s="476"/>
      <c r="H342" s="476"/>
      <c r="I342" s="476"/>
      <c r="J342" s="476"/>
      <c r="K342" s="476"/>
      <c r="L342" s="476"/>
      <c r="M342" s="476"/>
      <c r="N342" s="476"/>
      <c r="O342" s="476"/>
      <c r="P342" s="476"/>
      <c r="Q342" s="476"/>
      <c r="R342" s="476"/>
      <c r="S342" s="476"/>
      <c r="T342" s="476"/>
      <c r="U342" s="476"/>
      <c r="V342" s="476"/>
      <c r="W342" s="476"/>
      <c r="X342" s="476"/>
      <c r="Y342" s="476"/>
      <c r="Z342" s="476"/>
    </row>
    <row r="343" spans="1:26" ht="12.75" customHeight="1">
      <c r="A343" s="476"/>
      <c r="B343" s="476"/>
      <c r="C343" s="476"/>
      <c r="D343" s="476"/>
      <c r="E343" s="476"/>
      <c r="F343" s="476"/>
      <c r="G343" s="476"/>
      <c r="H343" s="476"/>
      <c r="I343" s="476"/>
      <c r="J343" s="476"/>
      <c r="K343" s="476"/>
      <c r="L343" s="476"/>
      <c r="M343" s="476"/>
      <c r="N343" s="476"/>
      <c r="O343" s="476"/>
      <c r="P343" s="476"/>
      <c r="Q343" s="476"/>
      <c r="R343" s="476"/>
      <c r="S343" s="476"/>
      <c r="T343" s="476"/>
      <c r="U343" s="476"/>
      <c r="V343" s="476"/>
      <c r="W343" s="476"/>
      <c r="X343" s="476"/>
      <c r="Y343" s="476"/>
      <c r="Z343" s="476"/>
    </row>
    <row r="344" spans="1:26" ht="12.75" customHeight="1">
      <c r="A344" s="476"/>
      <c r="B344" s="476"/>
      <c r="C344" s="476"/>
      <c r="D344" s="476"/>
      <c r="E344" s="476"/>
      <c r="F344" s="476"/>
      <c r="G344" s="476"/>
      <c r="H344" s="476"/>
      <c r="I344" s="476"/>
      <c r="J344" s="476"/>
      <c r="K344" s="476"/>
      <c r="L344" s="476"/>
      <c r="M344" s="476"/>
      <c r="N344" s="476"/>
      <c r="O344" s="476"/>
      <c r="P344" s="476"/>
      <c r="Q344" s="476"/>
      <c r="R344" s="476"/>
      <c r="S344" s="476"/>
      <c r="T344" s="476"/>
      <c r="U344" s="476"/>
      <c r="V344" s="476"/>
      <c r="W344" s="476"/>
      <c r="X344" s="476"/>
      <c r="Y344" s="476"/>
      <c r="Z344" s="476"/>
    </row>
    <row r="345" spans="1:26" ht="12.75" customHeight="1">
      <c r="A345" s="476"/>
      <c r="B345" s="476"/>
      <c r="C345" s="476"/>
      <c r="D345" s="476"/>
      <c r="E345" s="476"/>
      <c r="F345" s="476"/>
      <c r="G345" s="476"/>
      <c r="H345" s="476"/>
      <c r="I345" s="476"/>
      <c r="J345" s="476"/>
      <c r="K345" s="476"/>
      <c r="L345" s="476"/>
      <c r="M345" s="476"/>
      <c r="N345" s="476"/>
      <c r="O345" s="476"/>
      <c r="P345" s="476"/>
      <c r="Q345" s="476"/>
      <c r="R345" s="476"/>
      <c r="S345" s="476"/>
      <c r="T345" s="476"/>
      <c r="U345" s="476"/>
      <c r="V345" s="476"/>
      <c r="W345" s="476"/>
      <c r="X345" s="476"/>
      <c r="Y345" s="476"/>
      <c r="Z345" s="476"/>
    </row>
    <row r="346" spans="1:26" ht="12.75" customHeight="1">
      <c r="A346" s="476"/>
      <c r="B346" s="476"/>
      <c r="C346" s="476"/>
      <c r="D346" s="476"/>
      <c r="E346" s="476"/>
      <c r="F346" s="476"/>
      <c r="G346" s="476"/>
      <c r="H346" s="476"/>
      <c r="I346" s="476"/>
      <c r="J346" s="476"/>
      <c r="K346" s="476"/>
      <c r="L346" s="476"/>
      <c r="M346" s="476"/>
      <c r="N346" s="476"/>
      <c r="O346" s="476"/>
      <c r="P346" s="476"/>
      <c r="Q346" s="476"/>
      <c r="R346" s="476"/>
      <c r="S346" s="476"/>
      <c r="T346" s="476"/>
      <c r="U346" s="476"/>
      <c r="V346" s="476"/>
      <c r="W346" s="476"/>
      <c r="X346" s="476"/>
      <c r="Y346" s="476"/>
      <c r="Z346" s="476"/>
    </row>
    <row r="347" spans="1:26" ht="12.75" customHeight="1">
      <c r="A347" s="476"/>
      <c r="B347" s="476"/>
      <c r="C347" s="476"/>
      <c r="D347" s="476"/>
      <c r="E347" s="476"/>
      <c r="F347" s="476"/>
      <c r="G347" s="476"/>
      <c r="H347" s="476"/>
      <c r="I347" s="476"/>
      <c r="J347" s="476"/>
      <c r="K347" s="476"/>
      <c r="L347" s="476"/>
      <c r="M347" s="476"/>
      <c r="N347" s="476"/>
      <c r="O347" s="476"/>
      <c r="P347" s="476"/>
      <c r="Q347" s="476"/>
      <c r="R347" s="476"/>
      <c r="S347" s="476"/>
      <c r="T347" s="476"/>
      <c r="U347" s="476"/>
      <c r="V347" s="476"/>
      <c r="W347" s="476"/>
      <c r="X347" s="476"/>
      <c r="Y347" s="476"/>
      <c r="Z347" s="476"/>
    </row>
    <row r="348" spans="1:26" ht="12.75" customHeight="1">
      <c r="A348" s="476"/>
      <c r="B348" s="476"/>
      <c r="C348" s="476"/>
      <c r="D348" s="476"/>
      <c r="E348" s="476"/>
      <c r="F348" s="476"/>
      <c r="G348" s="476"/>
      <c r="H348" s="476"/>
      <c r="I348" s="476"/>
      <c r="J348" s="476"/>
      <c r="K348" s="476"/>
      <c r="L348" s="476"/>
      <c r="M348" s="476"/>
      <c r="N348" s="476"/>
      <c r="O348" s="476"/>
      <c r="P348" s="476"/>
      <c r="Q348" s="476"/>
      <c r="R348" s="476"/>
      <c r="S348" s="476"/>
      <c r="T348" s="476"/>
      <c r="U348" s="476"/>
      <c r="V348" s="476"/>
      <c r="W348" s="476"/>
      <c r="X348" s="476"/>
      <c r="Y348" s="476"/>
      <c r="Z348" s="476"/>
    </row>
    <row r="349" spans="1:26" ht="12.75" customHeight="1">
      <c r="A349" s="476"/>
      <c r="B349" s="476"/>
      <c r="C349" s="476"/>
      <c r="D349" s="476"/>
      <c r="E349" s="476"/>
      <c r="F349" s="476"/>
      <c r="G349" s="476"/>
      <c r="H349" s="476"/>
      <c r="I349" s="476"/>
      <c r="J349" s="476"/>
      <c r="K349" s="476"/>
      <c r="L349" s="476"/>
      <c r="M349" s="476"/>
      <c r="N349" s="476"/>
      <c r="O349" s="476"/>
      <c r="P349" s="476"/>
      <c r="Q349" s="476"/>
      <c r="R349" s="476"/>
      <c r="S349" s="476"/>
      <c r="T349" s="476"/>
      <c r="U349" s="476"/>
      <c r="V349" s="476"/>
      <c r="W349" s="476"/>
      <c r="X349" s="476"/>
      <c r="Y349" s="476"/>
      <c r="Z349" s="476"/>
    </row>
    <row r="350" spans="1:26" ht="12.75" customHeight="1">
      <c r="A350" s="476"/>
      <c r="B350" s="476"/>
      <c r="C350" s="476"/>
      <c r="D350" s="476"/>
      <c r="E350" s="476"/>
      <c r="F350" s="476"/>
      <c r="G350" s="476"/>
      <c r="H350" s="476"/>
      <c r="I350" s="476"/>
      <c r="J350" s="476"/>
      <c r="K350" s="476"/>
      <c r="L350" s="476"/>
      <c r="M350" s="476"/>
      <c r="N350" s="476"/>
      <c r="O350" s="476"/>
      <c r="P350" s="476"/>
      <c r="Q350" s="476"/>
      <c r="R350" s="476"/>
      <c r="S350" s="476"/>
      <c r="T350" s="476"/>
      <c r="U350" s="476"/>
      <c r="V350" s="476"/>
      <c r="W350" s="476"/>
      <c r="X350" s="476"/>
      <c r="Y350" s="476"/>
      <c r="Z350" s="476"/>
    </row>
    <row r="351" spans="1:26" ht="12.75" customHeight="1">
      <c r="A351" s="476"/>
      <c r="B351" s="476"/>
      <c r="C351" s="476"/>
      <c r="D351" s="476"/>
      <c r="E351" s="476"/>
      <c r="F351" s="476"/>
      <c r="G351" s="476"/>
      <c r="H351" s="476"/>
      <c r="I351" s="476"/>
      <c r="J351" s="476"/>
      <c r="K351" s="476"/>
      <c r="L351" s="476"/>
      <c r="M351" s="476"/>
      <c r="N351" s="476"/>
      <c r="O351" s="476"/>
      <c r="P351" s="476"/>
      <c r="Q351" s="476"/>
      <c r="R351" s="476"/>
      <c r="S351" s="476"/>
      <c r="T351" s="476"/>
      <c r="U351" s="476"/>
      <c r="V351" s="476"/>
      <c r="W351" s="476"/>
      <c r="X351" s="476"/>
      <c r="Y351" s="476"/>
      <c r="Z351" s="476"/>
    </row>
    <row r="352" spans="1:26" ht="12.75" customHeight="1">
      <c r="A352" s="476"/>
      <c r="B352" s="476"/>
      <c r="C352" s="476"/>
      <c r="D352" s="476"/>
      <c r="E352" s="476"/>
      <c r="F352" s="476"/>
      <c r="G352" s="476"/>
      <c r="H352" s="476"/>
      <c r="I352" s="476"/>
      <c r="J352" s="476"/>
      <c r="K352" s="476"/>
      <c r="L352" s="476"/>
      <c r="M352" s="476"/>
      <c r="N352" s="476"/>
      <c r="O352" s="476"/>
      <c r="P352" s="476"/>
      <c r="Q352" s="476"/>
      <c r="R352" s="476"/>
      <c r="S352" s="476"/>
      <c r="T352" s="476"/>
      <c r="U352" s="476"/>
      <c r="V352" s="476"/>
      <c r="W352" s="476"/>
      <c r="X352" s="476"/>
      <c r="Y352" s="476"/>
      <c r="Z352" s="476"/>
    </row>
    <row r="353" spans="1:26" ht="12.75" customHeight="1">
      <c r="A353" s="476"/>
      <c r="B353" s="476"/>
      <c r="C353" s="476"/>
      <c r="D353" s="476"/>
      <c r="E353" s="476"/>
      <c r="F353" s="476"/>
      <c r="G353" s="476"/>
      <c r="H353" s="476"/>
      <c r="I353" s="476"/>
      <c r="J353" s="476"/>
      <c r="K353" s="476"/>
      <c r="L353" s="476"/>
      <c r="M353" s="476"/>
      <c r="N353" s="476"/>
      <c r="O353" s="476"/>
      <c r="P353" s="476"/>
      <c r="Q353" s="476"/>
      <c r="R353" s="476"/>
      <c r="S353" s="476"/>
      <c r="T353" s="476"/>
      <c r="U353" s="476"/>
      <c r="V353" s="476"/>
      <c r="W353" s="476"/>
      <c r="X353" s="476"/>
      <c r="Y353" s="476"/>
      <c r="Z353" s="476"/>
    </row>
    <row r="354" spans="1:26" ht="12.75" customHeight="1">
      <c r="A354" s="476"/>
      <c r="B354" s="476"/>
      <c r="C354" s="476"/>
      <c r="D354" s="476"/>
      <c r="E354" s="476"/>
      <c r="F354" s="476"/>
      <c r="G354" s="476"/>
      <c r="H354" s="476"/>
      <c r="I354" s="476"/>
      <c r="J354" s="476"/>
      <c r="K354" s="476"/>
      <c r="L354" s="476"/>
      <c r="M354" s="476"/>
      <c r="N354" s="476"/>
      <c r="O354" s="476"/>
      <c r="P354" s="476"/>
      <c r="Q354" s="476"/>
      <c r="R354" s="476"/>
      <c r="S354" s="476"/>
      <c r="T354" s="476"/>
      <c r="U354" s="476"/>
      <c r="V354" s="476"/>
      <c r="W354" s="476"/>
      <c r="X354" s="476"/>
      <c r="Y354" s="476"/>
      <c r="Z354" s="476"/>
    </row>
    <row r="355" spans="1:26" ht="12.75" customHeight="1">
      <c r="A355" s="476"/>
      <c r="B355" s="476"/>
      <c r="C355" s="476"/>
      <c r="D355" s="476"/>
      <c r="E355" s="476"/>
      <c r="F355" s="476"/>
      <c r="G355" s="476"/>
      <c r="H355" s="476"/>
      <c r="I355" s="476"/>
      <c r="J355" s="476"/>
      <c r="K355" s="476"/>
      <c r="L355" s="476"/>
      <c r="M355" s="476"/>
      <c r="N355" s="476"/>
      <c r="O355" s="476"/>
      <c r="P355" s="476"/>
      <c r="Q355" s="476"/>
      <c r="R355" s="476"/>
      <c r="S355" s="476"/>
      <c r="T355" s="476"/>
      <c r="U355" s="476"/>
      <c r="V355" s="476"/>
      <c r="W355" s="476"/>
      <c r="X355" s="476"/>
      <c r="Y355" s="476"/>
      <c r="Z355" s="476"/>
    </row>
    <row r="356" spans="1:26" ht="12.75" customHeight="1">
      <c r="A356" s="476"/>
      <c r="B356" s="476"/>
      <c r="C356" s="476"/>
      <c r="D356" s="476"/>
      <c r="E356" s="476"/>
      <c r="F356" s="476"/>
      <c r="G356" s="476"/>
      <c r="H356" s="476"/>
      <c r="I356" s="476"/>
      <c r="J356" s="476"/>
      <c r="K356" s="476"/>
      <c r="L356" s="476"/>
      <c r="M356" s="476"/>
      <c r="N356" s="476"/>
      <c r="O356" s="476"/>
      <c r="P356" s="476"/>
      <c r="Q356" s="476"/>
      <c r="R356" s="476"/>
      <c r="S356" s="476"/>
      <c r="T356" s="476"/>
      <c r="U356" s="476"/>
      <c r="V356" s="476"/>
      <c r="W356" s="476"/>
      <c r="X356" s="476"/>
      <c r="Y356" s="476"/>
      <c r="Z356" s="476"/>
    </row>
    <row r="357" spans="1:26" ht="12.75" customHeight="1">
      <c r="A357" s="476"/>
      <c r="B357" s="476"/>
      <c r="C357" s="476"/>
      <c r="D357" s="476"/>
      <c r="E357" s="476"/>
      <c r="F357" s="476"/>
      <c r="G357" s="476"/>
      <c r="H357" s="476"/>
      <c r="I357" s="476"/>
      <c r="J357" s="476"/>
      <c r="K357" s="476"/>
      <c r="L357" s="476"/>
      <c r="M357" s="476"/>
      <c r="N357" s="476"/>
      <c r="O357" s="476"/>
      <c r="P357" s="476"/>
      <c r="Q357" s="476"/>
      <c r="R357" s="476"/>
      <c r="S357" s="476"/>
      <c r="T357" s="476"/>
      <c r="U357" s="476"/>
      <c r="V357" s="476"/>
      <c r="W357" s="476"/>
      <c r="X357" s="476"/>
      <c r="Y357" s="476"/>
      <c r="Z357" s="476"/>
    </row>
    <row r="358" spans="1:26" ht="12.75" customHeight="1">
      <c r="A358" s="476"/>
      <c r="B358" s="476"/>
      <c r="C358" s="476"/>
      <c r="D358" s="476"/>
      <c r="E358" s="476"/>
      <c r="F358" s="476"/>
      <c r="G358" s="476"/>
      <c r="H358" s="476"/>
      <c r="I358" s="476"/>
      <c r="J358" s="476"/>
      <c r="K358" s="476"/>
      <c r="L358" s="476"/>
      <c r="M358" s="476"/>
      <c r="N358" s="476"/>
      <c r="O358" s="476"/>
      <c r="P358" s="476"/>
      <c r="Q358" s="476"/>
      <c r="R358" s="476"/>
      <c r="S358" s="476"/>
      <c r="T358" s="476"/>
      <c r="U358" s="476"/>
      <c r="V358" s="476"/>
      <c r="W358" s="476"/>
      <c r="X358" s="476"/>
      <c r="Y358" s="476"/>
      <c r="Z358" s="476"/>
    </row>
    <row r="359" spans="1:26" ht="12.75" customHeight="1">
      <c r="A359" s="476"/>
      <c r="B359" s="476"/>
      <c r="C359" s="476"/>
      <c r="D359" s="476"/>
      <c r="E359" s="476"/>
      <c r="F359" s="476"/>
      <c r="G359" s="476"/>
      <c r="H359" s="476"/>
      <c r="I359" s="476"/>
      <c r="J359" s="476"/>
      <c r="K359" s="476"/>
      <c r="L359" s="476"/>
      <c r="M359" s="476"/>
      <c r="N359" s="476"/>
      <c r="O359" s="476"/>
      <c r="P359" s="476"/>
      <c r="Q359" s="476"/>
      <c r="R359" s="476"/>
      <c r="S359" s="476"/>
      <c r="T359" s="476"/>
      <c r="U359" s="476"/>
      <c r="V359" s="476"/>
      <c r="W359" s="476"/>
      <c r="X359" s="476"/>
      <c r="Y359" s="476"/>
      <c r="Z359" s="476"/>
    </row>
    <row r="360" spans="1:26" ht="12.75" customHeight="1">
      <c r="A360" s="476"/>
      <c r="B360" s="476"/>
      <c r="C360" s="476"/>
      <c r="D360" s="476"/>
      <c r="E360" s="476"/>
      <c r="F360" s="476"/>
      <c r="G360" s="476"/>
      <c r="H360" s="476"/>
      <c r="I360" s="476"/>
      <c r="J360" s="476"/>
      <c r="K360" s="476"/>
      <c r="L360" s="476"/>
      <c r="M360" s="476"/>
      <c r="N360" s="476"/>
      <c r="O360" s="476"/>
      <c r="P360" s="476"/>
      <c r="Q360" s="476"/>
      <c r="R360" s="476"/>
      <c r="S360" s="476"/>
      <c r="T360" s="476"/>
      <c r="U360" s="476"/>
      <c r="V360" s="476"/>
      <c r="W360" s="476"/>
      <c r="X360" s="476"/>
      <c r="Y360" s="476"/>
      <c r="Z360" s="476"/>
    </row>
    <row r="361" spans="1:26" ht="12.75" customHeight="1">
      <c r="A361" s="476"/>
      <c r="B361" s="476"/>
      <c r="C361" s="476"/>
      <c r="D361" s="476"/>
      <c r="E361" s="476"/>
      <c r="F361" s="476"/>
      <c r="G361" s="476"/>
      <c r="H361" s="476"/>
      <c r="I361" s="476"/>
      <c r="J361" s="476"/>
      <c r="K361" s="476"/>
      <c r="L361" s="476"/>
      <c r="M361" s="476"/>
      <c r="N361" s="476"/>
      <c r="O361" s="476"/>
      <c r="P361" s="476"/>
      <c r="Q361" s="476"/>
      <c r="R361" s="476"/>
      <c r="S361" s="476"/>
      <c r="T361" s="476"/>
      <c r="U361" s="476"/>
      <c r="V361" s="476"/>
      <c r="W361" s="476"/>
      <c r="X361" s="476"/>
      <c r="Y361" s="476"/>
      <c r="Z361" s="476"/>
    </row>
    <row r="362" spans="1:26" ht="12.75" customHeight="1">
      <c r="A362" s="476"/>
      <c r="B362" s="476"/>
      <c r="C362" s="476"/>
      <c r="D362" s="476"/>
      <c r="E362" s="476"/>
      <c r="F362" s="476"/>
      <c r="G362" s="476"/>
      <c r="H362" s="476"/>
      <c r="I362" s="476"/>
      <c r="J362" s="476"/>
      <c r="K362" s="476"/>
      <c r="L362" s="476"/>
      <c r="M362" s="476"/>
      <c r="N362" s="476"/>
      <c r="O362" s="476"/>
      <c r="P362" s="476"/>
      <c r="Q362" s="476"/>
      <c r="R362" s="476"/>
      <c r="S362" s="476"/>
      <c r="T362" s="476"/>
      <c r="U362" s="476"/>
      <c r="V362" s="476"/>
      <c r="W362" s="476"/>
      <c r="X362" s="476"/>
      <c r="Y362" s="476"/>
      <c r="Z362" s="476"/>
    </row>
    <row r="363" spans="1:26" ht="12.75" customHeight="1">
      <c r="A363" s="476"/>
      <c r="B363" s="476"/>
      <c r="C363" s="476"/>
      <c r="D363" s="476"/>
      <c r="E363" s="476"/>
      <c r="F363" s="476"/>
      <c r="G363" s="476"/>
      <c r="H363" s="476"/>
      <c r="I363" s="476"/>
      <c r="J363" s="476"/>
      <c r="K363" s="476"/>
      <c r="L363" s="476"/>
      <c r="M363" s="476"/>
      <c r="N363" s="476"/>
      <c r="O363" s="476"/>
      <c r="P363" s="476"/>
      <c r="Q363" s="476"/>
      <c r="R363" s="476"/>
      <c r="S363" s="476"/>
      <c r="T363" s="476"/>
      <c r="U363" s="476"/>
      <c r="V363" s="476"/>
      <c r="W363" s="476"/>
      <c r="X363" s="476"/>
      <c r="Y363" s="476"/>
      <c r="Z363" s="476"/>
    </row>
    <row r="364" spans="1:26" ht="12.75" customHeight="1">
      <c r="A364" s="476"/>
      <c r="B364" s="476"/>
      <c r="C364" s="476"/>
      <c r="D364" s="476"/>
      <c r="E364" s="476"/>
      <c r="F364" s="476"/>
      <c r="G364" s="476"/>
      <c r="H364" s="476"/>
      <c r="I364" s="476"/>
      <c r="J364" s="476"/>
      <c r="K364" s="476"/>
      <c r="L364" s="476"/>
      <c r="M364" s="476"/>
      <c r="N364" s="476"/>
      <c r="O364" s="476"/>
      <c r="P364" s="476"/>
      <c r="Q364" s="476"/>
      <c r="R364" s="476"/>
      <c r="S364" s="476"/>
      <c r="T364" s="476"/>
      <c r="U364" s="476"/>
      <c r="V364" s="476"/>
      <c r="W364" s="476"/>
      <c r="X364" s="476"/>
      <c r="Y364" s="476"/>
      <c r="Z364" s="476"/>
    </row>
    <row r="365" spans="1:26" ht="12.75" customHeight="1">
      <c r="A365" s="476"/>
      <c r="B365" s="476"/>
      <c r="C365" s="476"/>
      <c r="D365" s="476"/>
      <c r="E365" s="476"/>
      <c r="F365" s="476"/>
      <c r="G365" s="476"/>
      <c r="H365" s="476"/>
      <c r="I365" s="476"/>
      <c r="J365" s="476"/>
      <c r="K365" s="476"/>
      <c r="L365" s="476"/>
      <c r="M365" s="476"/>
      <c r="N365" s="476"/>
      <c r="O365" s="476"/>
      <c r="P365" s="476"/>
      <c r="Q365" s="476"/>
      <c r="R365" s="476"/>
      <c r="S365" s="476"/>
      <c r="T365" s="476"/>
      <c r="U365" s="476"/>
      <c r="V365" s="476"/>
      <c r="W365" s="476"/>
      <c r="X365" s="476"/>
      <c r="Y365" s="476"/>
      <c r="Z365" s="476"/>
    </row>
    <row r="366" spans="1:26" ht="12.75" customHeight="1">
      <c r="A366" s="476"/>
      <c r="B366" s="476"/>
      <c r="C366" s="476"/>
      <c r="D366" s="476"/>
      <c r="E366" s="476"/>
      <c r="F366" s="476"/>
      <c r="G366" s="476"/>
      <c r="H366" s="476"/>
      <c r="I366" s="476"/>
      <c r="J366" s="476"/>
      <c r="K366" s="476"/>
      <c r="L366" s="476"/>
      <c r="M366" s="476"/>
      <c r="N366" s="476"/>
      <c r="O366" s="476"/>
      <c r="P366" s="476"/>
      <c r="Q366" s="476"/>
      <c r="R366" s="476"/>
      <c r="S366" s="476"/>
      <c r="T366" s="476"/>
      <c r="U366" s="476"/>
      <c r="V366" s="476"/>
      <c r="W366" s="476"/>
      <c r="X366" s="476"/>
      <c r="Y366" s="476"/>
      <c r="Z366" s="476"/>
    </row>
    <row r="367" spans="1:26" ht="12.75" customHeight="1">
      <c r="A367" s="476"/>
      <c r="B367" s="476"/>
      <c r="C367" s="476"/>
      <c r="D367" s="476"/>
      <c r="E367" s="476"/>
      <c r="F367" s="476"/>
      <c r="G367" s="476"/>
      <c r="H367" s="476"/>
      <c r="I367" s="476"/>
      <c r="J367" s="476"/>
      <c r="K367" s="476"/>
      <c r="L367" s="476"/>
      <c r="M367" s="476"/>
      <c r="N367" s="476"/>
      <c r="O367" s="476"/>
      <c r="P367" s="476"/>
      <c r="Q367" s="476"/>
      <c r="R367" s="476"/>
      <c r="S367" s="476"/>
      <c r="T367" s="476"/>
      <c r="U367" s="476"/>
      <c r="V367" s="476"/>
      <c r="W367" s="476"/>
      <c r="X367" s="476"/>
      <c r="Y367" s="476"/>
      <c r="Z367" s="476"/>
    </row>
    <row r="368" spans="1:26" ht="12.75" customHeight="1">
      <c r="A368" s="476"/>
      <c r="B368" s="476"/>
      <c r="C368" s="476"/>
      <c r="D368" s="476"/>
      <c r="E368" s="476"/>
      <c r="F368" s="476"/>
      <c r="G368" s="476"/>
      <c r="H368" s="476"/>
      <c r="I368" s="476"/>
      <c r="J368" s="476"/>
      <c r="K368" s="476"/>
      <c r="L368" s="476"/>
      <c r="M368" s="476"/>
      <c r="N368" s="476"/>
      <c r="O368" s="476"/>
      <c r="P368" s="476"/>
      <c r="Q368" s="476"/>
      <c r="R368" s="476"/>
      <c r="S368" s="476"/>
      <c r="T368" s="476"/>
      <c r="U368" s="476"/>
      <c r="V368" s="476"/>
      <c r="W368" s="476"/>
      <c r="X368" s="476"/>
      <c r="Y368" s="476"/>
      <c r="Z368" s="476"/>
    </row>
    <row r="369" spans="1:26" ht="12.75" customHeight="1">
      <c r="A369" s="476"/>
      <c r="B369" s="476"/>
      <c r="C369" s="476"/>
      <c r="D369" s="476"/>
      <c r="E369" s="476"/>
      <c r="F369" s="476"/>
      <c r="G369" s="476"/>
      <c r="H369" s="476"/>
      <c r="I369" s="476"/>
      <c r="J369" s="476"/>
      <c r="K369" s="476"/>
      <c r="L369" s="476"/>
      <c r="M369" s="476"/>
      <c r="N369" s="476"/>
      <c r="O369" s="476"/>
      <c r="P369" s="476"/>
      <c r="Q369" s="476"/>
      <c r="R369" s="476"/>
      <c r="S369" s="476"/>
      <c r="T369" s="476"/>
      <c r="U369" s="476"/>
      <c r="V369" s="476"/>
      <c r="W369" s="476"/>
      <c r="X369" s="476"/>
      <c r="Y369" s="476"/>
      <c r="Z369" s="476"/>
    </row>
    <row r="370" spans="1:26" ht="12.75" customHeight="1">
      <c r="A370" s="476"/>
      <c r="B370" s="476"/>
      <c r="C370" s="476"/>
      <c r="D370" s="476"/>
      <c r="E370" s="476"/>
      <c r="F370" s="476"/>
      <c r="G370" s="476"/>
      <c r="H370" s="476"/>
      <c r="I370" s="476"/>
      <c r="J370" s="476"/>
      <c r="K370" s="476"/>
      <c r="L370" s="476"/>
      <c r="M370" s="476"/>
      <c r="N370" s="476"/>
      <c r="O370" s="476"/>
      <c r="P370" s="476"/>
      <c r="Q370" s="476"/>
      <c r="R370" s="476"/>
      <c r="S370" s="476"/>
      <c r="T370" s="476"/>
      <c r="U370" s="476"/>
      <c r="V370" s="476"/>
      <c r="W370" s="476"/>
      <c r="X370" s="476"/>
      <c r="Y370" s="476"/>
      <c r="Z370" s="476"/>
    </row>
    <row r="371" spans="1:26" ht="12.75" customHeight="1">
      <c r="A371" s="476"/>
      <c r="B371" s="476"/>
      <c r="C371" s="476"/>
      <c r="D371" s="476"/>
      <c r="E371" s="476"/>
      <c r="F371" s="476"/>
      <c r="G371" s="476"/>
      <c r="H371" s="476"/>
      <c r="I371" s="476"/>
      <c r="J371" s="476"/>
      <c r="K371" s="476"/>
      <c r="L371" s="476"/>
      <c r="M371" s="476"/>
      <c r="N371" s="476"/>
      <c r="O371" s="476"/>
      <c r="P371" s="476"/>
      <c r="Q371" s="476"/>
      <c r="R371" s="476"/>
      <c r="S371" s="476"/>
      <c r="T371" s="476"/>
      <c r="U371" s="476"/>
      <c r="V371" s="476"/>
      <c r="W371" s="476"/>
      <c r="X371" s="476"/>
      <c r="Y371" s="476"/>
      <c r="Z371" s="476"/>
    </row>
    <row r="372" spans="1:26" ht="12.75" customHeight="1">
      <c r="A372" s="476"/>
      <c r="B372" s="476"/>
      <c r="C372" s="476"/>
      <c r="D372" s="476"/>
      <c r="E372" s="476"/>
      <c r="F372" s="476"/>
      <c r="G372" s="476"/>
      <c r="H372" s="476"/>
      <c r="I372" s="476"/>
      <c r="J372" s="476"/>
      <c r="K372" s="476"/>
      <c r="L372" s="476"/>
      <c r="M372" s="476"/>
      <c r="N372" s="476"/>
      <c r="O372" s="476"/>
      <c r="P372" s="476"/>
      <c r="Q372" s="476"/>
      <c r="R372" s="476"/>
      <c r="S372" s="476"/>
      <c r="T372" s="476"/>
      <c r="U372" s="476"/>
      <c r="V372" s="476"/>
      <c r="W372" s="476"/>
      <c r="X372" s="476"/>
      <c r="Y372" s="476"/>
      <c r="Z372" s="476"/>
    </row>
    <row r="373" spans="1:26" ht="12.75" customHeight="1">
      <c r="A373" s="476"/>
      <c r="B373" s="476"/>
      <c r="C373" s="476"/>
      <c r="D373" s="476"/>
      <c r="E373" s="476"/>
      <c r="F373" s="476"/>
      <c r="G373" s="476"/>
      <c r="H373" s="476"/>
      <c r="I373" s="476"/>
      <c r="J373" s="476"/>
      <c r="K373" s="476"/>
      <c r="L373" s="476"/>
      <c r="M373" s="476"/>
      <c r="N373" s="476"/>
      <c r="O373" s="476"/>
      <c r="P373" s="476"/>
      <c r="Q373" s="476"/>
      <c r="R373" s="476"/>
      <c r="S373" s="476"/>
      <c r="T373" s="476"/>
      <c r="U373" s="476"/>
      <c r="V373" s="476"/>
      <c r="W373" s="476"/>
      <c r="X373" s="476"/>
      <c r="Y373" s="476"/>
      <c r="Z373" s="476"/>
    </row>
    <row r="374" spans="1:26" ht="12.75" customHeight="1">
      <c r="A374" s="476"/>
      <c r="B374" s="476"/>
      <c r="C374" s="476"/>
      <c r="D374" s="476"/>
      <c r="E374" s="476"/>
      <c r="F374" s="476"/>
      <c r="G374" s="476"/>
      <c r="H374" s="476"/>
      <c r="I374" s="476"/>
      <c r="J374" s="476"/>
      <c r="K374" s="476"/>
      <c r="L374" s="476"/>
      <c r="M374" s="476"/>
      <c r="N374" s="476"/>
      <c r="O374" s="476"/>
      <c r="P374" s="476"/>
      <c r="Q374" s="476"/>
      <c r="R374" s="476"/>
      <c r="S374" s="476"/>
      <c r="T374" s="476"/>
      <c r="U374" s="476"/>
      <c r="V374" s="476"/>
      <c r="W374" s="476"/>
      <c r="X374" s="476"/>
      <c r="Y374" s="476"/>
      <c r="Z374" s="476"/>
    </row>
    <row r="375" spans="1:26" ht="12.75" customHeight="1">
      <c r="A375" s="476"/>
      <c r="B375" s="476"/>
      <c r="C375" s="476"/>
      <c r="D375" s="476"/>
      <c r="E375" s="476"/>
      <c r="F375" s="476"/>
      <c r="G375" s="476"/>
      <c r="H375" s="476"/>
      <c r="I375" s="476"/>
      <c r="J375" s="476"/>
      <c r="K375" s="476"/>
      <c r="L375" s="476"/>
      <c r="M375" s="476"/>
      <c r="N375" s="476"/>
      <c r="O375" s="476"/>
      <c r="P375" s="476"/>
      <c r="Q375" s="476"/>
      <c r="R375" s="476"/>
      <c r="S375" s="476"/>
      <c r="T375" s="476"/>
      <c r="U375" s="476"/>
      <c r="V375" s="476"/>
      <c r="W375" s="476"/>
      <c r="X375" s="476"/>
      <c r="Y375" s="476"/>
      <c r="Z375" s="476"/>
    </row>
    <row r="376" spans="1:26" ht="12.75" customHeight="1">
      <c r="A376" s="476"/>
      <c r="B376" s="476"/>
      <c r="C376" s="476"/>
      <c r="D376" s="476"/>
      <c r="E376" s="476"/>
      <c r="F376" s="476"/>
      <c r="G376" s="476"/>
      <c r="H376" s="476"/>
      <c r="I376" s="476"/>
      <c r="J376" s="476"/>
      <c r="K376" s="476"/>
      <c r="L376" s="476"/>
      <c r="M376" s="476"/>
      <c r="N376" s="476"/>
      <c r="O376" s="476"/>
      <c r="P376" s="476"/>
      <c r="Q376" s="476"/>
      <c r="R376" s="476"/>
      <c r="S376" s="476"/>
      <c r="T376" s="476"/>
      <c r="U376" s="476"/>
      <c r="V376" s="476"/>
      <c r="W376" s="476"/>
      <c r="X376" s="476"/>
      <c r="Y376" s="476"/>
      <c r="Z376" s="476"/>
    </row>
    <row r="377" spans="1:26" ht="12.75" customHeight="1">
      <c r="A377" s="476"/>
      <c r="B377" s="476"/>
      <c r="C377" s="476"/>
      <c r="D377" s="476"/>
      <c r="E377" s="476"/>
      <c r="F377" s="476"/>
      <c r="G377" s="476"/>
      <c r="H377" s="476"/>
      <c r="I377" s="476"/>
      <c r="J377" s="476"/>
      <c r="K377" s="476"/>
      <c r="L377" s="476"/>
      <c r="M377" s="476"/>
      <c r="N377" s="476"/>
      <c r="O377" s="476"/>
      <c r="P377" s="476"/>
      <c r="Q377" s="476"/>
      <c r="R377" s="476"/>
      <c r="S377" s="476"/>
      <c r="T377" s="476"/>
      <c r="U377" s="476"/>
      <c r="V377" s="476"/>
      <c r="W377" s="476"/>
      <c r="X377" s="476"/>
      <c r="Y377" s="476"/>
      <c r="Z377" s="476"/>
    </row>
    <row r="378" spans="1:26" ht="12.75" customHeight="1">
      <c r="A378" s="476"/>
      <c r="B378" s="476"/>
      <c r="C378" s="476"/>
      <c r="D378" s="476"/>
      <c r="E378" s="476"/>
      <c r="F378" s="476"/>
      <c r="G378" s="476"/>
      <c r="H378" s="476"/>
      <c r="I378" s="476"/>
      <c r="J378" s="476"/>
      <c r="K378" s="476"/>
      <c r="L378" s="476"/>
      <c r="M378" s="476"/>
      <c r="N378" s="476"/>
      <c r="O378" s="476"/>
      <c r="P378" s="476"/>
      <c r="Q378" s="476"/>
      <c r="R378" s="476"/>
      <c r="S378" s="476"/>
      <c r="T378" s="476"/>
      <c r="U378" s="476"/>
      <c r="V378" s="476"/>
      <c r="W378" s="476"/>
      <c r="X378" s="476"/>
      <c r="Y378" s="476"/>
      <c r="Z378" s="476"/>
    </row>
    <row r="379" spans="1:26" ht="12.75" customHeight="1">
      <c r="A379" s="476"/>
      <c r="B379" s="476"/>
      <c r="C379" s="476"/>
      <c r="D379" s="476"/>
      <c r="E379" s="476"/>
      <c r="F379" s="476"/>
      <c r="G379" s="476"/>
      <c r="H379" s="476"/>
      <c r="I379" s="476"/>
      <c r="J379" s="476"/>
      <c r="K379" s="476"/>
      <c r="L379" s="476"/>
      <c r="M379" s="476"/>
      <c r="N379" s="476"/>
      <c r="O379" s="476"/>
      <c r="P379" s="476"/>
      <c r="Q379" s="476"/>
      <c r="R379" s="476"/>
      <c r="S379" s="476"/>
      <c r="T379" s="476"/>
      <c r="U379" s="476"/>
      <c r="V379" s="476"/>
      <c r="W379" s="476"/>
      <c r="X379" s="476"/>
      <c r="Y379" s="476"/>
      <c r="Z379" s="476"/>
    </row>
    <row r="380" spans="1:26" ht="12.75" customHeight="1">
      <c r="A380" s="476"/>
      <c r="B380" s="476"/>
      <c r="C380" s="476"/>
      <c r="D380" s="476"/>
      <c r="E380" s="476"/>
      <c r="F380" s="476"/>
      <c r="G380" s="476"/>
      <c r="H380" s="476"/>
      <c r="I380" s="476"/>
      <c r="J380" s="476"/>
      <c r="K380" s="476"/>
      <c r="L380" s="476"/>
      <c r="M380" s="476"/>
      <c r="N380" s="476"/>
      <c r="O380" s="476"/>
      <c r="P380" s="476"/>
      <c r="Q380" s="476"/>
      <c r="R380" s="476"/>
      <c r="S380" s="476"/>
      <c r="T380" s="476"/>
      <c r="U380" s="476"/>
      <c r="V380" s="476"/>
      <c r="W380" s="476"/>
      <c r="X380" s="476"/>
      <c r="Y380" s="476"/>
      <c r="Z380" s="476"/>
    </row>
    <row r="381" spans="1:26" ht="12.75" customHeight="1">
      <c r="A381" s="476"/>
      <c r="B381" s="476"/>
      <c r="C381" s="476"/>
      <c r="D381" s="476"/>
      <c r="E381" s="476"/>
      <c r="F381" s="476"/>
      <c r="G381" s="476"/>
      <c r="H381" s="476"/>
      <c r="I381" s="476"/>
      <c r="J381" s="476"/>
      <c r="K381" s="476"/>
      <c r="L381" s="476"/>
      <c r="M381" s="476"/>
      <c r="N381" s="476"/>
      <c r="O381" s="476"/>
      <c r="P381" s="476"/>
      <c r="Q381" s="476"/>
      <c r="R381" s="476"/>
      <c r="S381" s="476"/>
      <c r="T381" s="476"/>
      <c r="U381" s="476"/>
      <c r="V381" s="476"/>
      <c r="W381" s="476"/>
      <c r="X381" s="476"/>
      <c r="Y381" s="476"/>
      <c r="Z381" s="476"/>
    </row>
    <row r="382" spans="1:26" ht="12.75" customHeight="1">
      <c r="A382" s="476"/>
      <c r="B382" s="476"/>
      <c r="C382" s="476"/>
      <c r="D382" s="476"/>
      <c r="E382" s="476"/>
      <c r="F382" s="476"/>
      <c r="G382" s="476"/>
      <c r="H382" s="476"/>
      <c r="I382" s="476"/>
      <c r="J382" s="476"/>
      <c r="K382" s="476"/>
      <c r="L382" s="476"/>
      <c r="M382" s="476"/>
      <c r="N382" s="476"/>
      <c r="O382" s="476"/>
      <c r="P382" s="476"/>
      <c r="Q382" s="476"/>
      <c r="R382" s="476"/>
      <c r="S382" s="476"/>
      <c r="T382" s="476"/>
      <c r="U382" s="476"/>
      <c r="V382" s="476"/>
      <c r="W382" s="476"/>
      <c r="X382" s="476"/>
      <c r="Y382" s="476"/>
      <c r="Z382" s="476"/>
    </row>
    <row r="383" spans="1:26" ht="12.75" customHeight="1">
      <c r="A383" s="476"/>
      <c r="B383" s="476"/>
      <c r="C383" s="476"/>
      <c r="D383" s="476"/>
      <c r="E383" s="476"/>
      <c r="F383" s="476"/>
      <c r="G383" s="476"/>
      <c r="H383" s="476"/>
      <c r="I383" s="476"/>
      <c r="J383" s="476"/>
      <c r="K383" s="476"/>
      <c r="L383" s="476"/>
      <c r="M383" s="476"/>
      <c r="N383" s="476"/>
      <c r="O383" s="476"/>
      <c r="P383" s="476"/>
      <c r="Q383" s="476"/>
      <c r="R383" s="476"/>
      <c r="S383" s="476"/>
      <c r="T383" s="476"/>
      <c r="U383" s="476"/>
      <c r="V383" s="476"/>
      <c r="W383" s="476"/>
      <c r="X383" s="476"/>
      <c r="Y383" s="476"/>
      <c r="Z383" s="476"/>
    </row>
    <row r="384" spans="1:26" ht="12.75" customHeight="1">
      <c r="A384" s="476"/>
      <c r="B384" s="476"/>
      <c r="C384" s="476"/>
      <c r="D384" s="476"/>
      <c r="E384" s="476"/>
      <c r="F384" s="476"/>
      <c r="G384" s="476"/>
      <c r="H384" s="476"/>
      <c r="I384" s="476"/>
      <c r="J384" s="476"/>
      <c r="K384" s="476"/>
      <c r="L384" s="476"/>
      <c r="M384" s="476"/>
      <c r="N384" s="476"/>
      <c r="O384" s="476"/>
      <c r="P384" s="476"/>
      <c r="Q384" s="476"/>
      <c r="R384" s="476"/>
      <c r="S384" s="476"/>
      <c r="T384" s="476"/>
      <c r="U384" s="476"/>
      <c r="V384" s="476"/>
      <c r="W384" s="476"/>
      <c r="X384" s="476"/>
      <c r="Y384" s="476"/>
      <c r="Z384" s="476"/>
    </row>
    <row r="385" spans="1:26" ht="12.75" customHeight="1">
      <c r="A385" s="476"/>
      <c r="B385" s="476"/>
      <c r="C385" s="476"/>
      <c r="D385" s="476"/>
      <c r="E385" s="476"/>
      <c r="F385" s="476"/>
      <c r="G385" s="476"/>
      <c r="H385" s="476"/>
      <c r="I385" s="476"/>
      <c r="J385" s="476"/>
      <c r="K385" s="476"/>
      <c r="L385" s="476"/>
      <c r="M385" s="476"/>
      <c r="N385" s="476"/>
      <c r="O385" s="476"/>
      <c r="P385" s="476"/>
      <c r="Q385" s="476"/>
      <c r="R385" s="476"/>
      <c r="S385" s="476"/>
      <c r="T385" s="476"/>
      <c r="U385" s="476"/>
      <c r="V385" s="476"/>
      <c r="W385" s="476"/>
      <c r="X385" s="476"/>
      <c r="Y385" s="476"/>
      <c r="Z385" s="476"/>
    </row>
    <row r="386" spans="1:26" ht="12.75" customHeight="1">
      <c r="A386" s="476"/>
      <c r="B386" s="476"/>
      <c r="C386" s="476"/>
      <c r="D386" s="476"/>
      <c r="E386" s="476"/>
      <c r="F386" s="476"/>
      <c r="G386" s="476"/>
      <c r="H386" s="476"/>
      <c r="I386" s="476"/>
      <c r="J386" s="476"/>
      <c r="K386" s="476"/>
      <c r="L386" s="476"/>
      <c r="M386" s="476"/>
      <c r="N386" s="476"/>
      <c r="O386" s="476"/>
      <c r="P386" s="476"/>
      <c r="Q386" s="476"/>
      <c r="R386" s="476"/>
      <c r="S386" s="476"/>
      <c r="T386" s="476"/>
      <c r="U386" s="476"/>
      <c r="V386" s="476"/>
      <c r="W386" s="476"/>
      <c r="X386" s="476"/>
      <c r="Y386" s="476"/>
      <c r="Z386" s="476"/>
    </row>
    <row r="387" spans="1:26" ht="12.75" customHeight="1">
      <c r="A387" s="476"/>
      <c r="B387" s="476"/>
      <c r="C387" s="476"/>
      <c r="D387" s="476"/>
      <c r="E387" s="476"/>
      <c r="F387" s="476"/>
      <c r="G387" s="476"/>
      <c r="H387" s="476"/>
      <c r="I387" s="476"/>
      <c r="J387" s="476"/>
      <c r="K387" s="476"/>
      <c r="L387" s="476"/>
      <c r="M387" s="476"/>
      <c r="N387" s="476"/>
      <c r="O387" s="476"/>
      <c r="P387" s="476"/>
      <c r="Q387" s="476"/>
      <c r="R387" s="476"/>
      <c r="S387" s="476"/>
      <c r="T387" s="476"/>
      <c r="U387" s="476"/>
      <c r="V387" s="476"/>
      <c r="W387" s="476"/>
      <c r="X387" s="476"/>
      <c r="Y387" s="476"/>
      <c r="Z387" s="476"/>
    </row>
    <row r="388" spans="1:26" ht="12.75" customHeight="1">
      <c r="A388" s="476"/>
      <c r="B388" s="476"/>
      <c r="C388" s="476"/>
      <c r="D388" s="476"/>
      <c r="E388" s="476"/>
      <c r="F388" s="476"/>
      <c r="G388" s="476"/>
      <c r="H388" s="476"/>
      <c r="I388" s="476"/>
      <c r="J388" s="476"/>
      <c r="K388" s="476"/>
      <c r="L388" s="476"/>
      <c r="M388" s="476"/>
      <c r="N388" s="476"/>
      <c r="O388" s="476"/>
      <c r="P388" s="476"/>
      <c r="Q388" s="476"/>
      <c r="R388" s="476"/>
      <c r="S388" s="476"/>
      <c r="T388" s="476"/>
      <c r="U388" s="476"/>
      <c r="V388" s="476"/>
      <c r="W388" s="476"/>
      <c r="X388" s="476"/>
      <c r="Y388" s="476"/>
      <c r="Z388" s="476"/>
    </row>
    <row r="389" spans="1:26" ht="12.75" customHeight="1">
      <c r="A389" s="476"/>
      <c r="B389" s="476"/>
      <c r="C389" s="476"/>
      <c r="D389" s="476"/>
      <c r="E389" s="476"/>
      <c r="F389" s="476"/>
      <c r="G389" s="476"/>
      <c r="H389" s="476"/>
      <c r="I389" s="476"/>
      <c r="J389" s="476"/>
      <c r="K389" s="476"/>
      <c r="L389" s="476"/>
      <c r="M389" s="476"/>
      <c r="N389" s="476"/>
      <c r="O389" s="476"/>
      <c r="P389" s="476"/>
      <c r="Q389" s="476"/>
      <c r="R389" s="476"/>
      <c r="S389" s="476"/>
      <c r="T389" s="476"/>
      <c r="U389" s="476"/>
      <c r="V389" s="476"/>
      <c r="W389" s="476"/>
      <c r="X389" s="476"/>
      <c r="Y389" s="476"/>
      <c r="Z389" s="476"/>
    </row>
    <row r="390" spans="1:26" ht="12.75" customHeight="1">
      <c r="A390" s="476"/>
      <c r="B390" s="476"/>
      <c r="C390" s="476"/>
      <c r="D390" s="476"/>
      <c r="E390" s="476"/>
      <c r="F390" s="476"/>
      <c r="G390" s="476"/>
      <c r="H390" s="476"/>
      <c r="I390" s="476"/>
      <c r="J390" s="476"/>
      <c r="K390" s="476"/>
      <c r="L390" s="476"/>
      <c r="M390" s="476"/>
      <c r="N390" s="476"/>
      <c r="O390" s="476"/>
      <c r="P390" s="476"/>
      <c r="Q390" s="476"/>
      <c r="R390" s="476"/>
      <c r="S390" s="476"/>
      <c r="T390" s="476"/>
      <c r="U390" s="476"/>
      <c r="V390" s="476"/>
      <c r="W390" s="476"/>
      <c r="X390" s="476"/>
      <c r="Y390" s="476"/>
      <c r="Z390" s="476"/>
    </row>
    <row r="391" spans="1:26" ht="12.75" customHeight="1">
      <c r="A391" s="476"/>
      <c r="B391" s="476"/>
      <c r="C391" s="476"/>
      <c r="D391" s="476"/>
      <c r="E391" s="476"/>
      <c r="F391" s="476"/>
      <c r="G391" s="476"/>
      <c r="H391" s="476"/>
      <c r="I391" s="476"/>
      <c r="J391" s="476"/>
      <c r="K391" s="476"/>
      <c r="L391" s="476"/>
      <c r="M391" s="476"/>
      <c r="N391" s="476"/>
      <c r="O391" s="476"/>
      <c r="P391" s="476"/>
      <c r="Q391" s="476"/>
      <c r="R391" s="476"/>
      <c r="S391" s="476"/>
      <c r="T391" s="476"/>
      <c r="U391" s="476"/>
      <c r="V391" s="476"/>
      <c r="W391" s="476"/>
      <c r="X391" s="476"/>
      <c r="Y391" s="476"/>
      <c r="Z391" s="476"/>
    </row>
    <row r="392" spans="1:26" ht="12.75" customHeight="1">
      <c r="A392" s="476"/>
      <c r="B392" s="476"/>
      <c r="C392" s="476"/>
      <c r="D392" s="476"/>
      <c r="E392" s="476"/>
      <c r="F392" s="476"/>
      <c r="G392" s="476"/>
      <c r="H392" s="476"/>
      <c r="I392" s="476"/>
      <c r="J392" s="476"/>
      <c r="K392" s="476"/>
      <c r="L392" s="476"/>
      <c r="M392" s="476"/>
      <c r="N392" s="476"/>
      <c r="O392" s="476"/>
      <c r="P392" s="476"/>
      <c r="Q392" s="476"/>
      <c r="R392" s="476"/>
      <c r="S392" s="476"/>
      <c r="T392" s="476"/>
      <c r="U392" s="476"/>
      <c r="V392" s="476"/>
      <c r="W392" s="476"/>
      <c r="X392" s="476"/>
      <c r="Y392" s="476"/>
      <c r="Z392" s="476"/>
    </row>
    <row r="393" spans="1:26" ht="12.75" customHeight="1">
      <c r="A393" s="476"/>
      <c r="B393" s="476"/>
      <c r="C393" s="476"/>
      <c r="D393" s="476"/>
      <c r="E393" s="476"/>
      <c r="F393" s="476"/>
      <c r="G393" s="476"/>
      <c r="H393" s="476"/>
      <c r="I393" s="476"/>
      <c r="J393" s="476"/>
      <c r="K393" s="476"/>
      <c r="L393" s="476"/>
      <c r="M393" s="476"/>
      <c r="N393" s="476"/>
      <c r="O393" s="476"/>
      <c r="P393" s="476"/>
      <c r="Q393" s="476"/>
      <c r="R393" s="476"/>
      <c r="S393" s="476"/>
      <c r="T393" s="476"/>
      <c r="U393" s="476"/>
      <c r="V393" s="476"/>
      <c r="W393" s="476"/>
      <c r="X393" s="476"/>
      <c r="Y393" s="476"/>
      <c r="Z393" s="476"/>
    </row>
    <row r="394" spans="1:26" ht="12.75" customHeight="1">
      <c r="A394" s="476"/>
      <c r="B394" s="476"/>
      <c r="C394" s="476"/>
      <c r="D394" s="476"/>
      <c r="E394" s="476"/>
      <c r="F394" s="476"/>
      <c r="G394" s="476"/>
      <c r="H394" s="476"/>
      <c r="I394" s="476"/>
      <c r="J394" s="476"/>
      <c r="K394" s="476"/>
      <c r="L394" s="476"/>
      <c r="M394" s="476"/>
      <c r="N394" s="476"/>
      <c r="O394" s="476"/>
      <c r="P394" s="476"/>
      <c r="Q394" s="476"/>
      <c r="R394" s="476"/>
      <c r="S394" s="476"/>
      <c r="T394" s="476"/>
      <c r="U394" s="476"/>
      <c r="V394" s="476"/>
      <c r="W394" s="476"/>
      <c r="X394" s="476"/>
      <c r="Y394" s="476"/>
      <c r="Z394" s="476"/>
    </row>
    <row r="395" spans="1:26" ht="12.75" customHeight="1">
      <c r="A395" s="476"/>
      <c r="B395" s="476"/>
      <c r="C395" s="476"/>
      <c r="D395" s="476"/>
      <c r="E395" s="476"/>
      <c r="F395" s="476"/>
      <c r="G395" s="476"/>
      <c r="H395" s="476"/>
      <c r="I395" s="476"/>
      <c r="J395" s="476"/>
      <c r="K395" s="476"/>
      <c r="L395" s="476"/>
      <c r="M395" s="476"/>
      <c r="N395" s="476"/>
      <c r="O395" s="476"/>
      <c r="P395" s="476"/>
      <c r="Q395" s="476"/>
      <c r="R395" s="476"/>
      <c r="S395" s="476"/>
      <c r="T395" s="476"/>
      <c r="U395" s="476"/>
      <c r="V395" s="476"/>
      <c r="W395" s="476"/>
      <c r="X395" s="476"/>
      <c r="Y395" s="476"/>
      <c r="Z395" s="476"/>
    </row>
    <row r="396" spans="1:26" ht="12.75" customHeight="1">
      <c r="A396" s="476"/>
      <c r="B396" s="476"/>
      <c r="C396" s="476"/>
      <c r="D396" s="476"/>
      <c r="E396" s="476"/>
      <c r="F396" s="476"/>
      <c r="G396" s="476"/>
      <c r="H396" s="476"/>
      <c r="I396" s="476"/>
      <c r="J396" s="476"/>
      <c r="K396" s="476"/>
      <c r="L396" s="476"/>
      <c r="M396" s="476"/>
      <c r="N396" s="476"/>
      <c r="O396" s="476"/>
      <c r="P396" s="476"/>
      <c r="Q396" s="476"/>
      <c r="R396" s="476"/>
      <c r="S396" s="476"/>
      <c r="T396" s="476"/>
      <c r="U396" s="476"/>
      <c r="V396" s="476"/>
      <c r="W396" s="476"/>
      <c r="X396" s="476"/>
      <c r="Y396" s="476"/>
      <c r="Z396" s="476"/>
    </row>
    <row r="397" spans="1:26" ht="12.75" customHeight="1">
      <c r="A397" s="476"/>
      <c r="B397" s="476"/>
      <c r="C397" s="476"/>
      <c r="D397" s="476"/>
      <c r="E397" s="476"/>
      <c r="F397" s="476"/>
      <c r="G397" s="476"/>
      <c r="H397" s="476"/>
      <c r="I397" s="476"/>
      <c r="J397" s="476"/>
      <c r="K397" s="476"/>
      <c r="L397" s="476"/>
      <c r="M397" s="476"/>
      <c r="N397" s="476"/>
      <c r="O397" s="476"/>
      <c r="P397" s="476"/>
      <c r="Q397" s="476"/>
      <c r="R397" s="476"/>
      <c r="S397" s="476"/>
      <c r="T397" s="476"/>
      <c r="U397" s="476"/>
      <c r="V397" s="476"/>
      <c r="W397" s="476"/>
      <c r="X397" s="476"/>
      <c r="Y397" s="476"/>
      <c r="Z397" s="476"/>
    </row>
    <row r="398" spans="1:26" ht="12.75" customHeight="1">
      <c r="A398" s="476"/>
      <c r="B398" s="476"/>
      <c r="C398" s="476"/>
      <c r="D398" s="476"/>
      <c r="E398" s="476"/>
      <c r="F398" s="476"/>
      <c r="G398" s="476"/>
      <c r="H398" s="476"/>
      <c r="I398" s="476"/>
      <c r="J398" s="476"/>
      <c r="K398" s="476"/>
      <c r="L398" s="476"/>
      <c r="M398" s="476"/>
      <c r="N398" s="476"/>
      <c r="O398" s="476"/>
      <c r="P398" s="476"/>
      <c r="Q398" s="476"/>
      <c r="R398" s="476"/>
      <c r="S398" s="476"/>
      <c r="T398" s="476"/>
      <c r="U398" s="476"/>
      <c r="V398" s="476"/>
      <c r="W398" s="476"/>
      <c r="X398" s="476"/>
      <c r="Y398" s="476"/>
      <c r="Z398" s="476"/>
    </row>
    <row r="399" spans="1:26" ht="12.75" customHeight="1">
      <c r="A399" s="476"/>
      <c r="B399" s="476"/>
      <c r="C399" s="476"/>
      <c r="D399" s="476"/>
      <c r="E399" s="476"/>
      <c r="F399" s="476"/>
      <c r="G399" s="476"/>
      <c r="H399" s="476"/>
      <c r="I399" s="476"/>
      <c r="J399" s="476"/>
      <c r="K399" s="476"/>
      <c r="L399" s="476"/>
      <c r="M399" s="476"/>
      <c r="N399" s="476"/>
      <c r="O399" s="476"/>
      <c r="P399" s="476"/>
      <c r="Q399" s="476"/>
      <c r="R399" s="476"/>
      <c r="S399" s="476"/>
      <c r="T399" s="476"/>
      <c r="U399" s="476"/>
      <c r="V399" s="476"/>
      <c r="W399" s="476"/>
      <c r="X399" s="476"/>
      <c r="Y399" s="476"/>
      <c r="Z399" s="476"/>
    </row>
    <row r="400" spans="1:26" ht="12.75" customHeight="1">
      <c r="A400" s="476"/>
      <c r="B400" s="476"/>
      <c r="C400" s="476"/>
      <c r="D400" s="476"/>
      <c r="E400" s="476"/>
      <c r="F400" s="476"/>
      <c r="G400" s="476"/>
      <c r="H400" s="476"/>
      <c r="I400" s="476"/>
      <c r="J400" s="476"/>
      <c r="K400" s="476"/>
      <c r="L400" s="476"/>
      <c r="M400" s="476"/>
      <c r="N400" s="476"/>
      <c r="O400" s="476"/>
      <c r="P400" s="476"/>
      <c r="Q400" s="476"/>
      <c r="R400" s="476"/>
      <c r="S400" s="476"/>
      <c r="T400" s="476"/>
      <c r="U400" s="476"/>
      <c r="V400" s="476"/>
      <c r="W400" s="476"/>
      <c r="X400" s="476"/>
      <c r="Y400" s="476"/>
      <c r="Z400" s="476"/>
    </row>
    <row r="401" spans="1:26" ht="12.75" customHeight="1">
      <c r="A401" s="476"/>
      <c r="B401" s="476"/>
      <c r="C401" s="476"/>
      <c r="D401" s="476"/>
      <c r="E401" s="476"/>
      <c r="F401" s="476"/>
      <c r="G401" s="476"/>
      <c r="H401" s="476"/>
      <c r="I401" s="476"/>
      <c r="J401" s="476"/>
      <c r="K401" s="476"/>
      <c r="L401" s="476"/>
      <c r="M401" s="476"/>
      <c r="N401" s="476"/>
      <c r="O401" s="476"/>
      <c r="P401" s="476"/>
      <c r="Q401" s="476"/>
      <c r="R401" s="476"/>
      <c r="S401" s="476"/>
      <c r="T401" s="476"/>
      <c r="U401" s="476"/>
      <c r="V401" s="476"/>
      <c r="W401" s="476"/>
      <c r="X401" s="476"/>
      <c r="Y401" s="476"/>
      <c r="Z401" s="476"/>
    </row>
    <row r="402" spans="1:26" ht="12.75" customHeight="1">
      <c r="A402" s="476"/>
      <c r="B402" s="476"/>
      <c r="C402" s="476"/>
      <c r="D402" s="476"/>
      <c r="E402" s="476"/>
      <c r="F402" s="476"/>
      <c r="G402" s="476"/>
      <c r="H402" s="476"/>
      <c r="I402" s="476"/>
      <c r="J402" s="476"/>
      <c r="K402" s="476"/>
      <c r="L402" s="476"/>
      <c r="M402" s="476"/>
      <c r="N402" s="476"/>
      <c r="O402" s="476"/>
      <c r="P402" s="476"/>
      <c r="Q402" s="476"/>
      <c r="R402" s="476"/>
      <c r="S402" s="476"/>
      <c r="T402" s="476"/>
      <c r="U402" s="476"/>
      <c r="V402" s="476"/>
      <c r="W402" s="476"/>
      <c r="X402" s="476"/>
      <c r="Y402" s="476"/>
      <c r="Z402" s="476"/>
    </row>
    <row r="403" spans="1:26" ht="12.75" customHeight="1">
      <c r="A403" s="476"/>
      <c r="B403" s="476"/>
      <c r="C403" s="476"/>
      <c r="D403" s="476"/>
      <c r="E403" s="476"/>
      <c r="F403" s="476"/>
      <c r="G403" s="476"/>
      <c r="H403" s="476"/>
      <c r="I403" s="476"/>
      <c r="J403" s="476"/>
      <c r="K403" s="476"/>
      <c r="L403" s="476"/>
      <c r="M403" s="476"/>
      <c r="N403" s="476"/>
      <c r="O403" s="476"/>
      <c r="P403" s="476"/>
      <c r="Q403" s="476"/>
      <c r="R403" s="476"/>
      <c r="S403" s="476"/>
      <c r="T403" s="476"/>
      <c r="U403" s="476"/>
      <c r="V403" s="476"/>
      <c r="W403" s="476"/>
      <c r="X403" s="476"/>
      <c r="Y403" s="476"/>
      <c r="Z403" s="476"/>
    </row>
    <row r="404" spans="1:26" ht="12.75" customHeight="1">
      <c r="A404" s="476"/>
      <c r="B404" s="476"/>
      <c r="C404" s="476"/>
      <c r="D404" s="476"/>
      <c r="E404" s="476"/>
      <c r="F404" s="476"/>
      <c r="G404" s="476"/>
      <c r="H404" s="476"/>
      <c r="I404" s="476"/>
      <c r="J404" s="476"/>
      <c r="K404" s="476"/>
      <c r="L404" s="476"/>
      <c r="M404" s="476"/>
      <c r="N404" s="476"/>
      <c r="O404" s="476"/>
      <c r="P404" s="476"/>
      <c r="Q404" s="476"/>
      <c r="R404" s="476"/>
      <c r="S404" s="476"/>
      <c r="T404" s="476"/>
      <c r="U404" s="476"/>
      <c r="V404" s="476"/>
      <c r="W404" s="476"/>
      <c r="X404" s="476"/>
      <c r="Y404" s="476"/>
      <c r="Z404" s="476"/>
    </row>
    <row r="405" spans="1:26" ht="12.75" customHeight="1">
      <c r="A405" s="476"/>
      <c r="B405" s="476"/>
      <c r="C405" s="476"/>
      <c r="D405" s="476"/>
      <c r="E405" s="476"/>
      <c r="F405" s="476"/>
      <c r="G405" s="476"/>
      <c r="H405" s="476"/>
      <c r="I405" s="476"/>
      <c r="J405" s="476"/>
      <c r="K405" s="476"/>
      <c r="L405" s="476"/>
      <c r="M405" s="476"/>
      <c r="N405" s="476"/>
      <c r="O405" s="476"/>
      <c r="P405" s="476"/>
      <c r="Q405" s="476"/>
      <c r="R405" s="476"/>
      <c r="S405" s="476"/>
      <c r="T405" s="476"/>
      <c r="U405" s="476"/>
      <c r="V405" s="476"/>
      <c r="W405" s="476"/>
      <c r="X405" s="476"/>
      <c r="Y405" s="476"/>
      <c r="Z405" s="476"/>
    </row>
    <row r="406" spans="1:26" ht="12.75" customHeight="1">
      <c r="A406" s="476"/>
      <c r="B406" s="476"/>
      <c r="C406" s="476"/>
      <c r="D406" s="476"/>
      <c r="E406" s="476"/>
      <c r="F406" s="476"/>
      <c r="G406" s="476"/>
      <c r="H406" s="476"/>
      <c r="I406" s="476"/>
      <c r="J406" s="476"/>
      <c r="K406" s="476"/>
      <c r="L406" s="476"/>
      <c r="M406" s="476"/>
      <c r="N406" s="476"/>
      <c r="O406" s="476"/>
      <c r="P406" s="476"/>
      <c r="Q406" s="476"/>
      <c r="R406" s="476"/>
      <c r="S406" s="476"/>
      <c r="T406" s="476"/>
      <c r="U406" s="476"/>
      <c r="V406" s="476"/>
      <c r="W406" s="476"/>
      <c r="X406" s="476"/>
      <c r="Y406" s="476"/>
      <c r="Z406" s="476"/>
    </row>
    <row r="407" spans="1:26" ht="12.75" customHeight="1">
      <c r="A407" s="476"/>
      <c r="B407" s="476"/>
      <c r="C407" s="476"/>
      <c r="D407" s="476"/>
      <c r="E407" s="476"/>
      <c r="F407" s="476"/>
      <c r="G407" s="476"/>
      <c r="H407" s="476"/>
      <c r="I407" s="476"/>
      <c r="J407" s="476"/>
      <c r="K407" s="476"/>
      <c r="L407" s="476"/>
      <c r="M407" s="476"/>
      <c r="N407" s="476"/>
      <c r="O407" s="476"/>
      <c r="P407" s="476"/>
      <c r="Q407" s="476"/>
      <c r="R407" s="476"/>
      <c r="S407" s="476"/>
      <c r="T407" s="476"/>
      <c r="U407" s="476"/>
      <c r="V407" s="476"/>
      <c r="W407" s="476"/>
      <c r="X407" s="476"/>
      <c r="Y407" s="476"/>
      <c r="Z407" s="476"/>
    </row>
    <row r="408" spans="1:26" ht="12.75" customHeight="1">
      <c r="A408" s="476"/>
      <c r="B408" s="476"/>
      <c r="C408" s="476"/>
      <c r="D408" s="476"/>
      <c r="E408" s="476"/>
      <c r="F408" s="476"/>
      <c r="G408" s="476"/>
      <c r="H408" s="476"/>
      <c r="I408" s="476"/>
      <c r="J408" s="476"/>
      <c r="K408" s="476"/>
      <c r="L408" s="476"/>
      <c r="M408" s="476"/>
      <c r="N408" s="476"/>
      <c r="O408" s="476"/>
      <c r="P408" s="476"/>
      <c r="Q408" s="476"/>
      <c r="R408" s="476"/>
      <c r="S408" s="476"/>
      <c r="T408" s="476"/>
      <c r="U408" s="476"/>
      <c r="V408" s="476"/>
      <c r="W408" s="476"/>
      <c r="X408" s="476"/>
      <c r="Y408" s="476"/>
      <c r="Z408" s="476"/>
    </row>
    <row r="409" spans="1:26" ht="12.75" customHeight="1">
      <c r="A409" s="476"/>
      <c r="B409" s="476"/>
      <c r="C409" s="476"/>
      <c r="D409" s="476"/>
      <c r="E409" s="476"/>
      <c r="F409" s="476"/>
      <c r="G409" s="476"/>
      <c r="H409" s="476"/>
      <c r="I409" s="476"/>
      <c r="J409" s="476"/>
      <c r="K409" s="476"/>
      <c r="L409" s="476"/>
      <c r="M409" s="476"/>
      <c r="N409" s="476"/>
      <c r="O409" s="476"/>
      <c r="P409" s="476"/>
      <c r="Q409" s="476"/>
      <c r="R409" s="476"/>
      <c r="S409" s="476"/>
      <c r="T409" s="476"/>
      <c r="U409" s="476"/>
      <c r="V409" s="476"/>
      <c r="W409" s="476"/>
      <c r="X409" s="476"/>
      <c r="Y409" s="476"/>
      <c r="Z409" s="476"/>
    </row>
    <row r="410" spans="1:26" ht="12.75" customHeight="1">
      <c r="A410" s="476"/>
      <c r="B410" s="476"/>
      <c r="C410" s="476"/>
      <c r="D410" s="476"/>
      <c r="E410" s="476"/>
      <c r="F410" s="476"/>
      <c r="G410" s="476"/>
      <c r="H410" s="476"/>
      <c r="I410" s="476"/>
      <c r="J410" s="476"/>
      <c r="K410" s="476"/>
      <c r="L410" s="476"/>
      <c r="M410" s="476"/>
      <c r="N410" s="476"/>
      <c r="O410" s="476"/>
      <c r="P410" s="476"/>
      <c r="Q410" s="476"/>
      <c r="R410" s="476"/>
      <c r="S410" s="476"/>
      <c r="T410" s="476"/>
      <c r="U410" s="476"/>
      <c r="V410" s="476"/>
      <c r="W410" s="476"/>
      <c r="X410" s="476"/>
      <c r="Y410" s="476"/>
      <c r="Z410" s="476"/>
    </row>
    <row r="411" spans="1:26" ht="12.75" customHeight="1">
      <c r="A411" s="476"/>
      <c r="B411" s="476"/>
      <c r="C411" s="476"/>
      <c r="D411" s="476"/>
      <c r="E411" s="476"/>
      <c r="F411" s="476"/>
      <c r="G411" s="476"/>
      <c r="H411" s="476"/>
      <c r="I411" s="476"/>
      <c r="J411" s="476"/>
      <c r="K411" s="476"/>
      <c r="L411" s="476"/>
      <c r="M411" s="476"/>
      <c r="N411" s="476"/>
      <c r="O411" s="476"/>
      <c r="P411" s="476"/>
      <c r="Q411" s="476"/>
      <c r="R411" s="476"/>
      <c r="S411" s="476"/>
      <c r="T411" s="476"/>
      <c r="U411" s="476"/>
      <c r="V411" s="476"/>
      <c r="W411" s="476"/>
      <c r="X411" s="476"/>
      <c r="Y411" s="476"/>
      <c r="Z411" s="476"/>
    </row>
    <row r="412" spans="1:26" ht="12.75" customHeight="1">
      <c r="A412" s="476"/>
      <c r="B412" s="476"/>
      <c r="C412" s="476"/>
      <c r="D412" s="476"/>
      <c r="E412" s="476"/>
      <c r="F412" s="476"/>
      <c r="G412" s="476"/>
      <c r="H412" s="476"/>
      <c r="I412" s="476"/>
      <c r="J412" s="476"/>
      <c r="K412" s="476"/>
      <c r="L412" s="476"/>
      <c r="M412" s="476"/>
      <c r="N412" s="476"/>
      <c r="O412" s="476"/>
      <c r="P412" s="476"/>
      <c r="Q412" s="476"/>
      <c r="R412" s="476"/>
      <c r="S412" s="476"/>
      <c r="T412" s="476"/>
      <c r="U412" s="476"/>
      <c r="V412" s="476"/>
      <c r="W412" s="476"/>
      <c r="X412" s="476"/>
      <c r="Y412" s="476"/>
      <c r="Z412" s="476"/>
    </row>
    <row r="413" spans="1:26" ht="12.75" customHeight="1">
      <c r="A413" s="476"/>
      <c r="B413" s="476"/>
      <c r="C413" s="476"/>
      <c r="D413" s="476"/>
      <c r="E413" s="476"/>
      <c r="F413" s="476"/>
      <c r="G413" s="476"/>
      <c r="H413" s="476"/>
      <c r="I413" s="476"/>
      <c r="J413" s="476"/>
      <c r="K413" s="476"/>
      <c r="L413" s="476"/>
      <c r="M413" s="476"/>
      <c r="N413" s="476"/>
      <c r="O413" s="476"/>
      <c r="P413" s="476"/>
      <c r="Q413" s="476"/>
      <c r="R413" s="476"/>
      <c r="S413" s="476"/>
      <c r="T413" s="476"/>
      <c r="U413" s="476"/>
      <c r="V413" s="476"/>
      <c r="W413" s="476"/>
      <c r="X413" s="476"/>
      <c r="Y413" s="476"/>
      <c r="Z413" s="476"/>
    </row>
    <row r="414" spans="1:26" ht="12.75" customHeight="1">
      <c r="A414" s="476"/>
      <c r="B414" s="476"/>
      <c r="C414" s="476"/>
      <c r="D414" s="476"/>
      <c r="E414" s="476"/>
      <c r="F414" s="476"/>
      <c r="G414" s="476"/>
      <c r="H414" s="476"/>
      <c r="I414" s="476"/>
      <c r="J414" s="476"/>
      <c r="K414" s="476"/>
      <c r="L414" s="476"/>
      <c r="M414" s="476"/>
      <c r="N414" s="476"/>
      <c r="O414" s="476"/>
      <c r="P414" s="476"/>
      <c r="Q414" s="476"/>
      <c r="R414" s="476"/>
      <c r="S414" s="476"/>
      <c r="T414" s="476"/>
      <c r="U414" s="476"/>
      <c r="V414" s="476"/>
      <c r="W414" s="476"/>
      <c r="X414" s="476"/>
      <c r="Y414" s="476"/>
      <c r="Z414" s="476"/>
    </row>
    <row r="415" spans="1:26" ht="12.75" customHeight="1">
      <c r="A415" s="476"/>
      <c r="B415" s="476"/>
      <c r="C415" s="476"/>
      <c r="D415" s="476"/>
      <c r="E415" s="476"/>
      <c r="F415" s="476"/>
      <c r="G415" s="476"/>
      <c r="H415" s="476"/>
      <c r="I415" s="476"/>
      <c r="J415" s="476"/>
      <c r="K415" s="476"/>
      <c r="L415" s="476"/>
      <c r="M415" s="476"/>
      <c r="N415" s="476"/>
      <c r="O415" s="476"/>
      <c r="P415" s="476"/>
      <c r="Q415" s="476"/>
      <c r="R415" s="476"/>
      <c r="S415" s="476"/>
      <c r="T415" s="476"/>
      <c r="U415" s="476"/>
      <c r="V415" s="476"/>
      <c r="W415" s="476"/>
      <c r="X415" s="476"/>
      <c r="Y415" s="476"/>
      <c r="Z415" s="476"/>
    </row>
    <row r="416" spans="1:26" ht="12.75" customHeight="1">
      <c r="A416" s="476"/>
      <c r="B416" s="476"/>
      <c r="C416" s="476"/>
      <c r="D416" s="476"/>
      <c r="E416" s="476"/>
      <c r="F416" s="476"/>
      <c r="G416" s="476"/>
      <c r="H416" s="476"/>
      <c r="I416" s="476"/>
      <c r="J416" s="476"/>
      <c r="K416" s="476"/>
      <c r="L416" s="476"/>
      <c r="M416" s="476"/>
      <c r="N416" s="476"/>
      <c r="O416" s="476"/>
      <c r="P416" s="476"/>
      <c r="Q416" s="476"/>
      <c r="R416" s="476"/>
      <c r="S416" s="476"/>
      <c r="T416" s="476"/>
      <c r="U416" s="476"/>
      <c r="V416" s="476"/>
      <c r="W416" s="476"/>
      <c r="X416" s="476"/>
      <c r="Y416" s="476"/>
      <c r="Z416" s="476"/>
    </row>
    <row r="417" spans="1:26" ht="12.75" customHeight="1">
      <c r="A417" s="476"/>
      <c r="B417" s="476"/>
      <c r="C417" s="476"/>
      <c r="D417" s="476"/>
      <c r="E417" s="476"/>
      <c r="F417" s="476"/>
      <c r="G417" s="476"/>
      <c r="H417" s="476"/>
      <c r="I417" s="476"/>
      <c r="J417" s="476"/>
      <c r="K417" s="476"/>
      <c r="L417" s="476"/>
      <c r="M417" s="476"/>
      <c r="N417" s="476"/>
      <c r="O417" s="476"/>
      <c r="P417" s="476"/>
      <c r="Q417" s="476"/>
      <c r="R417" s="476"/>
      <c r="S417" s="476"/>
      <c r="T417" s="476"/>
      <c r="U417" s="476"/>
      <c r="V417" s="476"/>
      <c r="W417" s="476"/>
      <c r="X417" s="476"/>
      <c r="Y417" s="476"/>
      <c r="Z417" s="476"/>
    </row>
    <row r="418" spans="1:26" ht="12.75" customHeight="1">
      <c r="A418" s="476"/>
      <c r="B418" s="476"/>
      <c r="C418" s="476"/>
      <c r="D418" s="476"/>
      <c r="E418" s="476"/>
      <c r="F418" s="476"/>
      <c r="G418" s="476"/>
      <c r="H418" s="476"/>
      <c r="I418" s="476"/>
      <c r="J418" s="476"/>
      <c r="K418" s="476"/>
      <c r="L418" s="476"/>
      <c r="M418" s="476"/>
      <c r="N418" s="476"/>
      <c r="O418" s="476"/>
      <c r="P418" s="476"/>
      <c r="Q418" s="476"/>
      <c r="R418" s="476"/>
      <c r="S418" s="476"/>
      <c r="T418" s="476"/>
      <c r="U418" s="476"/>
      <c r="V418" s="476"/>
      <c r="W418" s="476"/>
      <c r="X418" s="476"/>
      <c r="Y418" s="476"/>
      <c r="Z418" s="476"/>
    </row>
    <row r="419" spans="1:26" ht="12.75" customHeight="1">
      <c r="A419" s="476"/>
      <c r="B419" s="476"/>
      <c r="C419" s="476"/>
      <c r="D419" s="476"/>
      <c r="E419" s="476"/>
      <c r="F419" s="476"/>
      <c r="G419" s="476"/>
      <c r="H419" s="476"/>
      <c r="I419" s="476"/>
      <c r="J419" s="476"/>
      <c r="K419" s="476"/>
      <c r="L419" s="476"/>
      <c r="M419" s="476"/>
      <c r="N419" s="476"/>
      <c r="O419" s="476"/>
      <c r="P419" s="476"/>
      <c r="Q419" s="476"/>
      <c r="R419" s="476"/>
      <c r="S419" s="476"/>
      <c r="T419" s="476"/>
      <c r="U419" s="476"/>
      <c r="V419" s="476"/>
      <c r="W419" s="476"/>
      <c r="X419" s="476"/>
      <c r="Y419" s="476"/>
      <c r="Z419" s="476"/>
    </row>
    <row r="420" spans="1:26" ht="12.75" customHeight="1">
      <c r="A420" s="476"/>
      <c r="B420" s="476"/>
      <c r="C420" s="476"/>
      <c r="D420" s="476"/>
      <c r="E420" s="476"/>
      <c r="F420" s="476"/>
      <c r="G420" s="476"/>
      <c r="H420" s="476"/>
      <c r="I420" s="476"/>
      <c r="J420" s="476"/>
      <c r="K420" s="476"/>
      <c r="L420" s="476"/>
      <c r="M420" s="476"/>
      <c r="N420" s="476"/>
      <c r="O420" s="476"/>
      <c r="P420" s="476"/>
      <c r="Q420" s="476"/>
      <c r="R420" s="476"/>
      <c r="S420" s="476"/>
      <c r="T420" s="476"/>
      <c r="U420" s="476"/>
      <c r="V420" s="476"/>
      <c r="W420" s="476"/>
      <c r="X420" s="476"/>
      <c r="Y420" s="476"/>
      <c r="Z420" s="476"/>
    </row>
    <row r="421" spans="1:26" ht="12.75" customHeight="1">
      <c r="A421" s="476"/>
      <c r="B421" s="476"/>
      <c r="C421" s="476"/>
      <c r="D421" s="476"/>
      <c r="E421" s="476"/>
      <c r="F421" s="476"/>
      <c r="G421" s="476"/>
      <c r="H421" s="476"/>
      <c r="I421" s="476"/>
      <c r="J421" s="476"/>
      <c r="K421" s="476"/>
      <c r="L421" s="476"/>
      <c r="M421" s="476"/>
      <c r="N421" s="476"/>
      <c r="O421" s="476"/>
      <c r="P421" s="476"/>
      <c r="Q421" s="476"/>
      <c r="R421" s="476"/>
      <c r="S421" s="476"/>
      <c r="T421" s="476"/>
      <c r="U421" s="476"/>
      <c r="V421" s="476"/>
      <c r="W421" s="476"/>
      <c r="X421" s="476"/>
      <c r="Y421" s="476"/>
      <c r="Z421" s="476"/>
    </row>
    <row r="422" spans="1:26" ht="12.75" customHeight="1">
      <c r="A422" s="476"/>
      <c r="B422" s="476"/>
      <c r="C422" s="476"/>
      <c r="D422" s="476"/>
      <c r="E422" s="476"/>
      <c r="F422" s="476"/>
      <c r="G422" s="476"/>
      <c r="H422" s="476"/>
      <c r="I422" s="476"/>
      <c r="J422" s="476"/>
      <c r="K422" s="476"/>
      <c r="L422" s="476"/>
      <c r="M422" s="476"/>
      <c r="N422" s="476"/>
      <c r="O422" s="476"/>
      <c r="P422" s="476"/>
      <c r="Q422" s="476"/>
      <c r="R422" s="476"/>
      <c r="S422" s="476"/>
      <c r="T422" s="476"/>
      <c r="U422" s="476"/>
      <c r="V422" s="476"/>
      <c r="W422" s="476"/>
      <c r="X422" s="476"/>
      <c r="Y422" s="476"/>
      <c r="Z422" s="476"/>
    </row>
    <row r="423" spans="1:26" ht="12.75" customHeight="1">
      <c r="A423" s="476"/>
      <c r="B423" s="476"/>
      <c r="C423" s="476"/>
      <c r="D423" s="476"/>
      <c r="E423" s="476"/>
      <c r="F423" s="476"/>
      <c r="G423" s="476"/>
      <c r="H423" s="476"/>
      <c r="I423" s="476"/>
      <c r="J423" s="476"/>
      <c r="K423" s="476"/>
      <c r="L423" s="476"/>
      <c r="M423" s="476"/>
      <c r="N423" s="476"/>
      <c r="O423" s="476"/>
      <c r="P423" s="476"/>
      <c r="Q423" s="476"/>
      <c r="R423" s="476"/>
      <c r="S423" s="476"/>
      <c r="T423" s="476"/>
      <c r="U423" s="476"/>
      <c r="V423" s="476"/>
      <c r="W423" s="476"/>
      <c r="X423" s="476"/>
      <c r="Y423" s="476"/>
      <c r="Z423" s="476"/>
    </row>
    <row r="424" spans="1:26" ht="12.75" customHeight="1">
      <c r="A424" s="476"/>
      <c r="B424" s="476"/>
      <c r="C424" s="476"/>
      <c r="D424" s="476"/>
      <c r="E424" s="476"/>
      <c r="F424" s="476"/>
      <c r="G424" s="476"/>
      <c r="H424" s="476"/>
      <c r="I424" s="476"/>
      <c r="J424" s="476"/>
      <c r="K424" s="476"/>
      <c r="L424" s="476"/>
      <c r="M424" s="476"/>
      <c r="N424" s="476"/>
      <c r="O424" s="476"/>
      <c r="P424" s="476"/>
      <c r="Q424" s="476"/>
      <c r="R424" s="476"/>
      <c r="S424" s="476"/>
      <c r="T424" s="476"/>
      <c r="U424" s="476"/>
      <c r="V424" s="476"/>
      <c r="W424" s="476"/>
      <c r="X424" s="476"/>
      <c r="Y424" s="476"/>
      <c r="Z424" s="476"/>
    </row>
    <row r="425" spans="1:26" ht="12.75" customHeight="1">
      <c r="A425" s="476"/>
      <c r="B425" s="476"/>
      <c r="C425" s="476"/>
      <c r="D425" s="476"/>
      <c r="E425" s="476"/>
      <c r="F425" s="476"/>
      <c r="G425" s="476"/>
      <c r="H425" s="476"/>
      <c r="I425" s="476"/>
      <c r="J425" s="476"/>
      <c r="K425" s="476"/>
      <c r="L425" s="476"/>
      <c r="M425" s="476"/>
      <c r="N425" s="476"/>
      <c r="O425" s="476"/>
      <c r="P425" s="476"/>
      <c r="Q425" s="476"/>
      <c r="R425" s="476"/>
      <c r="S425" s="476"/>
      <c r="T425" s="476"/>
      <c r="U425" s="476"/>
      <c r="V425" s="476"/>
      <c r="W425" s="476"/>
      <c r="X425" s="476"/>
      <c r="Y425" s="476"/>
      <c r="Z425" s="476"/>
    </row>
    <row r="426" spans="1:26" ht="12.75" customHeight="1">
      <c r="A426" s="476"/>
      <c r="B426" s="476"/>
      <c r="C426" s="476"/>
      <c r="D426" s="476"/>
      <c r="E426" s="476"/>
      <c r="F426" s="476"/>
      <c r="G426" s="476"/>
      <c r="H426" s="476"/>
      <c r="I426" s="476"/>
      <c r="J426" s="476"/>
      <c r="K426" s="476"/>
      <c r="L426" s="476"/>
      <c r="M426" s="476"/>
      <c r="N426" s="476"/>
      <c r="O426" s="476"/>
      <c r="P426" s="476"/>
      <c r="Q426" s="476"/>
      <c r="R426" s="476"/>
      <c r="S426" s="476"/>
      <c r="T426" s="476"/>
      <c r="U426" s="476"/>
      <c r="V426" s="476"/>
      <c r="W426" s="476"/>
      <c r="X426" s="476"/>
      <c r="Y426" s="476"/>
      <c r="Z426" s="476"/>
    </row>
    <row r="427" spans="1:26" ht="12.75" customHeight="1">
      <c r="A427" s="476"/>
      <c r="B427" s="476"/>
      <c r="C427" s="476"/>
      <c r="D427" s="476"/>
      <c r="E427" s="476"/>
      <c r="F427" s="476"/>
      <c r="G427" s="476"/>
      <c r="H427" s="476"/>
      <c r="I427" s="476"/>
      <c r="J427" s="476"/>
      <c r="K427" s="476"/>
      <c r="L427" s="476"/>
      <c r="M427" s="476"/>
      <c r="N427" s="476"/>
      <c r="O427" s="476"/>
      <c r="P427" s="476"/>
      <c r="Q427" s="476"/>
      <c r="R427" s="476"/>
      <c r="S427" s="476"/>
      <c r="T427" s="476"/>
      <c r="U427" s="476"/>
      <c r="V427" s="476"/>
      <c r="W427" s="476"/>
      <c r="X427" s="476"/>
      <c r="Y427" s="476"/>
      <c r="Z427" s="476"/>
    </row>
    <row r="428" spans="1:26" ht="12.75" customHeight="1">
      <c r="A428" s="476"/>
      <c r="B428" s="476"/>
      <c r="C428" s="476"/>
      <c r="D428" s="476"/>
      <c r="E428" s="476"/>
      <c r="F428" s="476"/>
      <c r="G428" s="476"/>
      <c r="H428" s="476"/>
      <c r="I428" s="476"/>
      <c r="J428" s="476"/>
      <c r="K428" s="476"/>
      <c r="L428" s="476"/>
      <c r="M428" s="476"/>
      <c r="N428" s="476"/>
      <c r="O428" s="476"/>
      <c r="P428" s="476"/>
      <c r="Q428" s="476"/>
      <c r="R428" s="476"/>
      <c r="S428" s="476"/>
      <c r="T428" s="476"/>
      <c r="U428" s="476"/>
      <c r="V428" s="476"/>
      <c r="W428" s="476"/>
      <c r="X428" s="476"/>
      <c r="Y428" s="476"/>
      <c r="Z428" s="476"/>
    </row>
    <row r="429" spans="1:26" ht="12.75" customHeight="1">
      <c r="A429" s="476"/>
      <c r="B429" s="476"/>
      <c r="C429" s="476"/>
      <c r="D429" s="476"/>
      <c r="E429" s="476"/>
      <c r="F429" s="476"/>
      <c r="G429" s="476"/>
      <c r="H429" s="476"/>
      <c r="I429" s="476"/>
      <c r="J429" s="476"/>
      <c r="K429" s="476"/>
      <c r="L429" s="476"/>
      <c r="M429" s="476"/>
      <c r="N429" s="476"/>
      <c r="O429" s="476"/>
      <c r="P429" s="476"/>
      <c r="Q429" s="476"/>
      <c r="R429" s="476"/>
      <c r="S429" s="476"/>
      <c r="T429" s="476"/>
      <c r="U429" s="476"/>
      <c r="V429" s="476"/>
      <c r="W429" s="476"/>
      <c r="X429" s="476"/>
      <c r="Y429" s="476"/>
      <c r="Z429" s="476"/>
    </row>
    <row r="430" spans="1:26" ht="12.75" customHeight="1">
      <c r="A430" s="476"/>
      <c r="B430" s="476"/>
      <c r="C430" s="476"/>
      <c r="D430" s="476"/>
      <c r="E430" s="476"/>
      <c r="F430" s="476"/>
      <c r="G430" s="476"/>
      <c r="H430" s="476"/>
      <c r="I430" s="476"/>
      <c r="J430" s="476"/>
      <c r="K430" s="476"/>
      <c r="L430" s="476"/>
      <c r="M430" s="476"/>
      <c r="N430" s="476"/>
      <c r="O430" s="476"/>
      <c r="P430" s="476"/>
      <c r="Q430" s="476"/>
      <c r="R430" s="476"/>
      <c r="S430" s="476"/>
      <c r="T430" s="476"/>
      <c r="U430" s="476"/>
      <c r="V430" s="476"/>
      <c r="W430" s="476"/>
      <c r="X430" s="476"/>
      <c r="Y430" s="476"/>
      <c r="Z430" s="476"/>
    </row>
    <row r="431" spans="1:26" ht="12.75" customHeight="1">
      <c r="A431" s="476"/>
      <c r="B431" s="476"/>
      <c r="C431" s="476"/>
      <c r="D431" s="476"/>
      <c r="E431" s="476"/>
      <c r="F431" s="476"/>
      <c r="G431" s="476"/>
      <c r="H431" s="476"/>
      <c r="I431" s="476"/>
      <c r="J431" s="476"/>
      <c r="K431" s="476"/>
      <c r="L431" s="476"/>
      <c r="M431" s="476"/>
      <c r="N431" s="476"/>
      <c r="O431" s="476"/>
      <c r="P431" s="476"/>
      <c r="Q431" s="476"/>
      <c r="R431" s="476"/>
      <c r="S431" s="476"/>
      <c r="T431" s="476"/>
      <c r="U431" s="476"/>
      <c r="V431" s="476"/>
      <c r="W431" s="476"/>
      <c r="X431" s="476"/>
      <c r="Y431" s="476"/>
      <c r="Z431" s="476"/>
    </row>
    <row r="432" spans="1:26" ht="12.75" customHeight="1">
      <c r="A432" s="476"/>
      <c r="B432" s="476"/>
      <c r="C432" s="476"/>
      <c r="D432" s="476"/>
      <c r="E432" s="476"/>
      <c r="F432" s="476"/>
      <c r="G432" s="476"/>
      <c r="H432" s="476"/>
      <c r="I432" s="476"/>
      <c r="J432" s="476"/>
      <c r="K432" s="476"/>
      <c r="L432" s="476"/>
      <c r="M432" s="476"/>
      <c r="N432" s="476"/>
      <c r="O432" s="476"/>
      <c r="P432" s="476"/>
      <c r="Q432" s="476"/>
      <c r="R432" s="476"/>
      <c r="S432" s="476"/>
      <c r="T432" s="476"/>
      <c r="U432" s="476"/>
      <c r="V432" s="476"/>
      <c r="W432" s="476"/>
      <c r="X432" s="476"/>
      <c r="Y432" s="476"/>
      <c r="Z432" s="476"/>
    </row>
    <row r="433" spans="1:26" ht="12.75" customHeight="1">
      <c r="A433" s="476"/>
      <c r="B433" s="476"/>
      <c r="C433" s="476"/>
      <c r="D433" s="476"/>
      <c r="E433" s="476"/>
      <c r="F433" s="476"/>
      <c r="G433" s="476"/>
      <c r="H433" s="476"/>
      <c r="I433" s="476"/>
      <c r="J433" s="476"/>
      <c r="K433" s="476"/>
      <c r="L433" s="476"/>
      <c r="M433" s="476"/>
      <c r="N433" s="476"/>
      <c r="O433" s="476"/>
      <c r="P433" s="476"/>
      <c r="Q433" s="476"/>
      <c r="R433" s="476"/>
      <c r="S433" s="476"/>
      <c r="T433" s="476"/>
      <c r="U433" s="476"/>
      <c r="V433" s="476"/>
      <c r="W433" s="476"/>
      <c r="X433" s="476"/>
      <c r="Y433" s="476"/>
      <c r="Z433" s="476"/>
    </row>
    <row r="434" spans="1:26" ht="12.75" customHeight="1">
      <c r="A434" s="476"/>
      <c r="B434" s="476"/>
      <c r="C434" s="476"/>
      <c r="D434" s="476"/>
      <c r="E434" s="476"/>
      <c r="F434" s="476"/>
      <c r="G434" s="476"/>
      <c r="H434" s="476"/>
      <c r="I434" s="476"/>
      <c r="J434" s="476"/>
      <c r="K434" s="476"/>
      <c r="L434" s="476"/>
      <c r="M434" s="476"/>
      <c r="N434" s="476"/>
      <c r="O434" s="476"/>
      <c r="P434" s="476"/>
      <c r="Q434" s="476"/>
      <c r="R434" s="476"/>
      <c r="S434" s="476"/>
      <c r="T434" s="476"/>
      <c r="U434" s="476"/>
      <c r="V434" s="476"/>
      <c r="W434" s="476"/>
      <c r="X434" s="476"/>
      <c r="Y434" s="476"/>
      <c r="Z434" s="476"/>
    </row>
    <row r="435" spans="1:26" ht="12.75" customHeight="1">
      <c r="A435" s="476"/>
      <c r="B435" s="476"/>
      <c r="C435" s="476"/>
      <c r="D435" s="476"/>
      <c r="E435" s="476"/>
      <c r="F435" s="476"/>
      <c r="G435" s="476"/>
      <c r="H435" s="476"/>
      <c r="I435" s="476"/>
      <c r="J435" s="476"/>
      <c r="K435" s="476"/>
      <c r="L435" s="476"/>
      <c r="M435" s="476"/>
      <c r="N435" s="476"/>
      <c r="O435" s="476"/>
      <c r="P435" s="476"/>
      <c r="Q435" s="476"/>
      <c r="R435" s="476"/>
      <c r="S435" s="476"/>
      <c r="T435" s="476"/>
      <c r="U435" s="476"/>
      <c r="V435" s="476"/>
      <c r="W435" s="476"/>
      <c r="X435" s="476"/>
      <c r="Y435" s="476"/>
      <c r="Z435" s="476"/>
    </row>
    <row r="436" spans="1:26" ht="12.75" customHeight="1">
      <c r="A436" s="476"/>
      <c r="B436" s="476"/>
      <c r="C436" s="476"/>
      <c r="D436" s="476"/>
      <c r="E436" s="476"/>
      <c r="F436" s="476"/>
      <c r="G436" s="476"/>
      <c r="H436" s="476"/>
      <c r="I436" s="476"/>
      <c r="J436" s="476"/>
      <c r="K436" s="476"/>
      <c r="L436" s="476"/>
      <c r="M436" s="476"/>
      <c r="N436" s="476"/>
      <c r="O436" s="476"/>
      <c r="P436" s="476"/>
      <c r="Q436" s="476"/>
      <c r="R436" s="476"/>
      <c r="S436" s="476"/>
      <c r="T436" s="476"/>
      <c r="U436" s="476"/>
      <c r="V436" s="476"/>
      <c r="W436" s="476"/>
      <c r="X436" s="476"/>
      <c r="Y436" s="476"/>
      <c r="Z436" s="476"/>
    </row>
    <row r="437" spans="1:26" ht="12.75" customHeight="1">
      <c r="A437" s="476"/>
      <c r="B437" s="476"/>
      <c r="C437" s="476"/>
      <c r="D437" s="476"/>
      <c r="E437" s="476"/>
      <c r="F437" s="476"/>
      <c r="G437" s="476"/>
      <c r="H437" s="476"/>
      <c r="I437" s="476"/>
      <c r="J437" s="476"/>
      <c r="K437" s="476"/>
      <c r="L437" s="476"/>
      <c r="M437" s="476"/>
      <c r="N437" s="476"/>
      <c r="O437" s="476"/>
      <c r="P437" s="476"/>
      <c r="Q437" s="476"/>
      <c r="R437" s="476"/>
      <c r="S437" s="476"/>
      <c r="T437" s="476"/>
      <c r="U437" s="476"/>
      <c r="V437" s="476"/>
      <c r="W437" s="476"/>
      <c r="X437" s="476"/>
      <c r="Y437" s="476"/>
      <c r="Z437" s="476"/>
    </row>
    <row r="438" spans="1:26" ht="12.75" customHeight="1">
      <c r="A438" s="476"/>
      <c r="B438" s="476"/>
      <c r="C438" s="476"/>
      <c r="D438" s="476"/>
      <c r="E438" s="476"/>
      <c r="F438" s="476"/>
      <c r="G438" s="476"/>
      <c r="H438" s="476"/>
      <c r="I438" s="476"/>
      <c r="J438" s="476"/>
      <c r="K438" s="476"/>
      <c r="L438" s="476"/>
      <c r="M438" s="476"/>
      <c r="N438" s="476"/>
      <c r="O438" s="476"/>
      <c r="P438" s="476"/>
      <c r="Q438" s="476"/>
      <c r="R438" s="476"/>
      <c r="S438" s="476"/>
      <c r="T438" s="476"/>
      <c r="U438" s="476"/>
      <c r="V438" s="476"/>
      <c r="W438" s="476"/>
      <c r="X438" s="476"/>
      <c r="Y438" s="476"/>
      <c r="Z438" s="476"/>
    </row>
    <row r="439" spans="1:26" ht="12.75" customHeight="1">
      <c r="A439" s="476"/>
      <c r="B439" s="476"/>
      <c r="C439" s="476"/>
      <c r="D439" s="476"/>
      <c r="E439" s="476"/>
      <c r="F439" s="476"/>
      <c r="G439" s="476"/>
      <c r="H439" s="476"/>
      <c r="I439" s="476"/>
      <c r="J439" s="476"/>
      <c r="K439" s="476"/>
      <c r="L439" s="476"/>
      <c r="M439" s="476"/>
      <c r="N439" s="476"/>
      <c r="O439" s="476"/>
      <c r="P439" s="476"/>
      <c r="Q439" s="476"/>
      <c r="R439" s="476"/>
      <c r="S439" s="476"/>
      <c r="T439" s="476"/>
      <c r="U439" s="476"/>
      <c r="V439" s="476"/>
      <c r="W439" s="476"/>
      <c r="X439" s="476"/>
      <c r="Y439" s="476"/>
      <c r="Z439" s="476"/>
    </row>
    <row r="440" spans="1:26" ht="12.75" customHeight="1">
      <c r="A440" s="476"/>
      <c r="B440" s="476"/>
      <c r="C440" s="476"/>
      <c r="D440" s="476"/>
      <c r="E440" s="476"/>
      <c r="F440" s="476"/>
      <c r="G440" s="476"/>
      <c r="H440" s="476"/>
      <c r="I440" s="476"/>
      <c r="J440" s="476"/>
      <c r="K440" s="476"/>
      <c r="L440" s="476"/>
      <c r="M440" s="476"/>
      <c r="N440" s="476"/>
      <c r="O440" s="476"/>
      <c r="P440" s="476"/>
      <c r="Q440" s="476"/>
      <c r="R440" s="476"/>
      <c r="S440" s="476"/>
      <c r="T440" s="476"/>
      <c r="U440" s="476"/>
      <c r="V440" s="476"/>
      <c r="W440" s="476"/>
      <c r="X440" s="476"/>
      <c r="Y440" s="476"/>
      <c r="Z440" s="476"/>
    </row>
    <row r="441" spans="1:26" ht="12.75" customHeight="1">
      <c r="A441" s="476"/>
      <c r="B441" s="476"/>
      <c r="C441" s="476"/>
      <c r="D441" s="476"/>
      <c r="E441" s="476"/>
      <c r="F441" s="476"/>
      <c r="G441" s="476"/>
      <c r="H441" s="476"/>
      <c r="I441" s="476"/>
      <c r="J441" s="476"/>
      <c r="K441" s="476"/>
      <c r="L441" s="476"/>
      <c r="M441" s="476"/>
      <c r="N441" s="476"/>
      <c r="O441" s="476"/>
      <c r="P441" s="476"/>
      <c r="Q441" s="476"/>
      <c r="R441" s="476"/>
      <c r="S441" s="476"/>
      <c r="T441" s="476"/>
      <c r="U441" s="476"/>
      <c r="V441" s="476"/>
      <c r="W441" s="476"/>
      <c r="X441" s="476"/>
      <c r="Y441" s="476"/>
      <c r="Z441" s="476"/>
    </row>
    <row r="442" spans="1:26" ht="12.75" customHeight="1">
      <c r="A442" s="476"/>
      <c r="B442" s="476"/>
      <c r="C442" s="476"/>
      <c r="D442" s="476"/>
      <c r="E442" s="476"/>
      <c r="F442" s="476"/>
      <c r="G442" s="476"/>
      <c r="H442" s="476"/>
      <c r="I442" s="476"/>
      <c r="J442" s="476"/>
      <c r="K442" s="476"/>
      <c r="L442" s="476"/>
      <c r="M442" s="476"/>
      <c r="N442" s="476"/>
      <c r="O442" s="476"/>
      <c r="P442" s="476"/>
      <c r="Q442" s="476"/>
      <c r="R442" s="476"/>
      <c r="S442" s="476"/>
      <c r="T442" s="476"/>
      <c r="U442" s="476"/>
      <c r="V442" s="476"/>
      <c r="W442" s="476"/>
      <c r="X442" s="476"/>
      <c r="Y442" s="476"/>
      <c r="Z442" s="476"/>
    </row>
    <row r="443" spans="1:26" ht="12.75" customHeight="1">
      <c r="A443" s="476"/>
      <c r="B443" s="476"/>
      <c r="C443" s="476"/>
      <c r="D443" s="476"/>
      <c r="E443" s="476"/>
      <c r="F443" s="476"/>
      <c r="G443" s="476"/>
      <c r="H443" s="476"/>
      <c r="I443" s="476"/>
      <c r="J443" s="476"/>
      <c r="K443" s="476"/>
      <c r="L443" s="476"/>
      <c r="M443" s="476"/>
      <c r="N443" s="476"/>
      <c r="O443" s="476"/>
      <c r="P443" s="476"/>
      <c r="Q443" s="476"/>
      <c r="R443" s="476"/>
      <c r="S443" s="476"/>
      <c r="T443" s="476"/>
      <c r="U443" s="476"/>
      <c r="V443" s="476"/>
      <c r="W443" s="476"/>
      <c r="X443" s="476"/>
      <c r="Y443" s="476"/>
      <c r="Z443" s="476"/>
    </row>
    <row r="444" spans="1:26" ht="12.75" customHeight="1">
      <c r="A444" s="476"/>
      <c r="B444" s="476"/>
      <c r="C444" s="476"/>
      <c r="D444" s="476"/>
      <c r="E444" s="476"/>
      <c r="F444" s="476"/>
      <c r="G444" s="476"/>
      <c r="H444" s="476"/>
      <c r="I444" s="476"/>
      <c r="J444" s="476"/>
      <c r="K444" s="476"/>
      <c r="L444" s="476"/>
      <c r="M444" s="476"/>
      <c r="N444" s="476"/>
      <c r="O444" s="476"/>
      <c r="P444" s="476"/>
      <c r="Q444" s="476"/>
      <c r="R444" s="476"/>
      <c r="S444" s="476"/>
      <c r="T444" s="476"/>
      <c r="U444" s="476"/>
      <c r="V444" s="476"/>
      <c r="W444" s="476"/>
      <c r="X444" s="476"/>
      <c r="Y444" s="476"/>
      <c r="Z444" s="476"/>
    </row>
    <row r="445" spans="1:26" ht="12.75" customHeight="1">
      <c r="A445" s="476"/>
      <c r="B445" s="476"/>
      <c r="C445" s="476"/>
      <c r="D445" s="476"/>
      <c r="E445" s="476"/>
      <c r="F445" s="476"/>
      <c r="G445" s="476"/>
      <c r="H445" s="476"/>
      <c r="I445" s="476"/>
      <c r="J445" s="476"/>
      <c r="K445" s="476"/>
      <c r="L445" s="476"/>
      <c r="M445" s="476"/>
      <c r="N445" s="476"/>
      <c r="O445" s="476"/>
      <c r="P445" s="476"/>
      <c r="Q445" s="476"/>
      <c r="R445" s="476"/>
      <c r="S445" s="476"/>
      <c r="T445" s="476"/>
      <c r="U445" s="476"/>
      <c r="V445" s="476"/>
      <c r="W445" s="476"/>
      <c r="X445" s="476"/>
      <c r="Y445" s="476"/>
      <c r="Z445" s="476"/>
    </row>
    <row r="446" spans="1:26" ht="12.75" customHeight="1">
      <c r="A446" s="476"/>
      <c r="B446" s="476"/>
      <c r="C446" s="476"/>
      <c r="D446" s="476"/>
      <c r="E446" s="476"/>
      <c r="F446" s="476"/>
      <c r="G446" s="476"/>
      <c r="H446" s="476"/>
      <c r="I446" s="476"/>
      <c r="J446" s="476"/>
      <c r="K446" s="476"/>
      <c r="L446" s="476"/>
      <c r="M446" s="476"/>
      <c r="N446" s="476"/>
      <c r="O446" s="476"/>
      <c r="P446" s="476"/>
      <c r="Q446" s="476"/>
      <c r="R446" s="476"/>
      <c r="S446" s="476"/>
      <c r="T446" s="476"/>
      <c r="U446" s="476"/>
      <c r="V446" s="476"/>
      <c r="W446" s="476"/>
      <c r="X446" s="476"/>
      <c r="Y446" s="476"/>
      <c r="Z446" s="476"/>
    </row>
    <row r="447" spans="1:26" ht="12.75" customHeight="1">
      <c r="A447" s="476"/>
      <c r="B447" s="476"/>
      <c r="C447" s="476"/>
      <c r="D447" s="476"/>
      <c r="E447" s="476"/>
      <c r="F447" s="476"/>
      <c r="G447" s="476"/>
      <c r="H447" s="476"/>
      <c r="I447" s="476"/>
      <c r="J447" s="476"/>
      <c r="K447" s="476"/>
      <c r="L447" s="476"/>
      <c r="M447" s="476"/>
      <c r="N447" s="476"/>
      <c r="O447" s="476"/>
      <c r="P447" s="476"/>
      <c r="Q447" s="476"/>
      <c r="R447" s="476"/>
      <c r="S447" s="476"/>
      <c r="T447" s="476"/>
      <c r="U447" s="476"/>
      <c r="V447" s="476"/>
      <c r="W447" s="476"/>
      <c r="X447" s="476"/>
      <c r="Y447" s="476"/>
      <c r="Z447" s="476"/>
    </row>
    <row r="448" spans="1:26" ht="12.75" customHeight="1">
      <c r="A448" s="476"/>
      <c r="B448" s="476"/>
      <c r="C448" s="476"/>
      <c r="D448" s="476"/>
      <c r="E448" s="476"/>
      <c r="F448" s="476"/>
      <c r="G448" s="476"/>
      <c r="H448" s="476"/>
      <c r="I448" s="476"/>
      <c r="J448" s="476"/>
      <c r="K448" s="476"/>
      <c r="L448" s="476"/>
      <c r="M448" s="476"/>
      <c r="N448" s="476"/>
      <c r="O448" s="476"/>
      <c r="P448" s="476"/>
      <c r="Q448" s="476"/>
      <c r="R448" s="476"/>
      <c r="S448" s="476"/>
      <c r="T448" s="476"/>
      <c r="U448" s="476"/>
      <c r="V448" s="476"/>
      <c r="W448" s="476"/>
      <c r="X448" s="476"/>
      <c r="Y448" s="476"/>
      <c r="Z448" s="476"/>
    </row>
    <row r="449" spans="1:26" ht="12.75" customHeight="1">
      <c r="A449" s="476"/>
      <c r="B449" s="476"/>
      <c r="C449" s="476"/>
      <c r="D449" s="476"/>
      <c r="E449" s="476"/>
      <c r="F449" s="476"/>
      <c r="G449" s="476"/>
      <c r="H449" s="476"/>
      <c r="I449" s="476"/>
      <c r="J449" s="476"/>
      <c r="K449" s="476"/>
      <c r="L449" s="476"/>
      <c r="M449" s="476"/>
      <c r="N449" s="476"/>
      <c r="O449" s="476"/>
      <c r="P449" s="476"/>
      <c r="Q449" s="476"/>
      <c r="R449" s="476"/>
      <c r="S449" s="476"/>
      <c r="T449" s="476"/>
      <c r="U449" s="476"/>
      <c r="V449" s="476"/>
      <c r="W449" s="476"/>
      <c r="X449" s="476"/>
      <c r="Y449" s="476"/>
      <c r="Z449" s="476"/>
    </row>
    <row r="450" spans="1:26" ht="12.75" customHeight="1">
      <c r="A450" s="476"/>
      <c r="B450" s="476"/>
      <c r="C450" s="476"/>
      <c r="D450" s="476"/>
      <c r="E450" s="476"/>
      <c r="F450" s="476"/>
      <c r="G450" s="476"/>
      <c r="H450" s="476"/>
      <c r="I450" s="476"/>
      <c r="J450" s="476"/>
      <c r="K450" s="476"/>
      <c r="L450" s="476"/>
      <c r="M450" s="476"/>
      <c r="N450" s="476"/>
      <c r="O450" s="476"/>
      <c r="P450" s="476"/>
      <c r="Q450" s="476"/>
      <c r="R450" s="476"/>
      <c r="S450" s="476"/>
      <c r="T450" s="476"/>
      <c r="U450" s="476"/>
      <c r="V450" s="476"/>
      <c r="W450" s="476"/>
      <c r="X450" s="476"/>
      <c r="Y450" s="476"/>
      <c r="Z450" s="476"/>
    </row>
    <row r="451" spans="1:26" ht="12.75" customHeight="1">
      <c r="A451" s="476"/>
      <c r="B451" s="476"/>
      <c r="C451" s="476"/>
      <c r="D451" s="476"/>
      <c r="E451" s="476"/>
      <c r="F451" s="476"/>
      <c r="G451" s="476"/>
      <c r="H451" s="476"/>
      <c r="I451" s="476"/>
      <c r="J451" s="476"/>
      <c r="K451" s="476"/>
      <c r="L451" s="476"/>
      <c r="M451" s="476"/>
      <c r="N451" s="476"/>
      <c r="O451" s="476"/>
      <c r="P451" s="476"/>
      <c r="Q451" s="476"/>
      <c r="R451" s="476"/>
      <c r="S451" s="476"/>
      <c r="T451" s="476"/>
      <c r="U451" s="476"/>
      <c r="V451" s="476"/>
      <c r="W451" s="476"/>
      <c r="X451" s="476"/>
      <c r="Y451" s="476"/>
      <c r="Z451" s="476"/>
    </row>
    <row r="452" spans="1:26" ht="12.75" customHeight="1">
      <c r="A452" s="476"/>
      <c r="B452" s="476"/>
      <c r="C452" s="476"/>
      <c r="D452" s="476"/>
      <c r="E452" s="476"/>
      <c r="F452" s="476"/>
      <c r="G452" s="476"/>
      <c r="H452" s="476"/>
      <c r="I452" s="476"/>
      <c r="J452" s="476"/>
      <c r="K452" s="476"/>
      <c r="L452" s="476"/>
      <c r="M452" s="476"/>
      <c r="N452" s="476"/>
      <c r="O452" s="476"/>
      <c r="P452" s="476"/>
      <c r="Q452" s="476"/>
      <c r="R452" s="476"/>
      <c r="S452" s="476"/>
      <c r="T452" s="476"/>
      <c r="U452" s="476"/>
      <c r="V452" s="476"/>
      <c r="W452" s="476"/>
      <c r="X452" s="476"/>
      <c r="Y452" s="476"/>
      <c r="Z452" s="476"/>
    </row>
    <row r="453" spans="1:26" ht="12.75" customHeight="1">
      <c r="A453" s="476"/>
      <c r="B453" s="476"/>
      <c r="C453" s="476"/>
      <c r="D453" s="476"/>
      <c r="E453" s="476"/>
      <c r="F453" s="476"/>
      <c r="G453" s="476"/>
      <c r="H453" s="476"/>
      <c r="I453" s="476"/>
      <c r="J453" s="476"/>
      <c r="K453" s="476"/>
      <c r="L453" s="476"/>
      <c r="M453" s="476"/>
      <c r="N453" s="476"/>
      <c r="O453" s="476"/>
      <c r="P453" s="476"/>
      <c r="Q453" s="476"/>
      <c r="R453" s="476"/>
      <c r="S453" s="476"/>
      <c r="T453" s="476"/>
      <c r="U453" s="476"/>
      <c r="V453" s="476"/>
      <c r="W453" s="476"/>
      <c r="X453" s="476"/>
      <c r="Y453" s="476"/>
      <c r="Z453" s="476"/>
    </row>
    <row r="454" spans="1:26" ht="12.75" customHeight="1">
      <c r="A454" s="476"/>
      <c r="B454" s="476"/>
      <c r="C454" s="476"/>
      <c r="D454" s="476"/>
      <c r="E454" s="476"/>
      <c r="F454" s="476"/>
      <c r="G454" s="476"/>
      <c r="H454" s="476"/>
      <c r="I454" s="476"/>
      <c r="J454" s="476"/>
      <c r="K454" s="476"/>
      <c r="L454" s="476"/>
      <c r="M454" s="476"/>
      <c r="N454" s="476"/>
      <c r="O454" s="476"/>
      <c r="P454" s="476"/>
      <c r="Q454" s="476"/>
      <c r="R454" s="476"/>
      <c r="S454" s="476"/>
      <c r="T454" s="476"/>
      <c r="U454" s="476"/>
      <c r="V454" s="476"/>
      <c r="W454" s="476"/>
      <c r="X454" s="476"/>
      <c r="Y454" s="476"/>
      <c r="Z454" s="476"/>
    </row>
    <row r="455" spans="1:26" ht="12.75" customHeight="1">
      <c r="A455" s="476"/>
      <c r="B455" s="476"/>
      <c r="C455" s="476"/>
      <c r="D455" s="476"/>
      <c r="E455" s="476"/>
      <c r="F455" s="476"/>
      <c r="G455" s="476"/>
      <c r="H455" s="476"/>
      <c r="I455" s="476"/>
      <c r="J455" s="476"/>
      <c r="K455" s="476"/>
      <c r="L455" s="476"/>
      <c r="M455" s="476"/>
      <c r="N455" s="476"/>
      <c r="O455" s="476"/>
      <c r="P455" s="476"/>
      <c r="Q455" s="476"/>
      <c r="R455" s="476"/>
      <c r="S455" s="476"/>
      <c r="T455" s="476"/>
      <c r="U455" s="476"/>
      <c r="V455" s="476"/>
      <c r="W455" s="476"/>
      <c r="X455" s="476"/>
      <c r="Y455" s="476"/>
      <c r="Z455" s="476"/>
    </row>
    <row r="456" spans="1:26" ht="12.75" customHeight="1">
      <c r="A456" s="476"/>
      <c r="B456" s="476"/>
      <c r="C456" s="476"/>
      <c r="D456" s="476"/>
      <c r="E456" s="476"/>
      <c r="F456" s="476"/>
      <c r="G456" s="476"/>
      <c r="H456" s="476"/>
      <c r="I456" s="476"/>
      <c r="J456" s="476"/>
      <c r="K456" s="476"/>
      <c r="L456" s="476"/>
      <c r="M456" s="476"/>
      <c r="N456" s="476"/>
      <c r="O456" s="476"/>
      <c r="P456" s="476"/>
      <c r="Q456" s="476"/>
      <c r="R456" s="476"/>
      <c r="S456" s="476"/>
      <c r="T456" s="476"/>
      <c r="U456" s="476"/>
      <c r="V456" s="476"/>
      <c r="W456" s="476"/>
      <c r="X456" s="476"/>
      <c r="Y456" s="476"/>
      <c r="Z456" s="476"/>
    </row>
    <row r="457" spans="1:26" ht="12.75" customHeight="1">
      <c r="A457" s="476"/>
      <c r="B457" s="476"/>
      <c r="C457" s="476"/>
      <c r="D457" s="476"/>
      <c r="E457" s="476"/>
      <c r="F457" s="476"/>
      <c r="G457" s="476"/>
      <c r="H457" s="476"/>
      <c r="I457" s="476"/>
      <c r="J457" s="476"/>
      <c r="K457" s="476"/>
      <c r="L457" s="476"/>
      <c r="M457" s="476"/>
      <c r="N457" s="476"/>
      <c r="O457" s="476"/>
      <c r="P457" s="476"/>
      <c r="Q457" s="476"/>
      <c r="R457" s="476"/>
      <c r="S457" s="476"/>
      <c r="T457" s="476"/>
      <c r="U457" s="476"/>
      <c r="V457" s="476"/>
      <c r="W457" s="476"/>
      <c r="X457" s="476"/>
      <c r="Y457" s="476"/>
      <c r="Z457" s="476"/>
    </row>
    <row r="458" spans="1:26" ht="12.75" customHeight="1">
      <c r="A458" s="476"/>
      <c r="B458" s="476"/>
      <c r="C458" s="476"/>
      <c r="D458" s="476"/>
      <c r="E458" s="476"/>
      <c r="F458" s="476"/>
      <c r="G458" s="476"/>
      <c r="H458" s="476"/>
      <c r="I458" s="476"/>
      <c r="J458" s="476"/>
      <c r="K458" s="476"/>
      <c r="L458" s="476"/>
      <c r="M458" s="476"/>
      <c r="N458" s="476"/>
      <c r="O458" s="476"/>
      <c r="P458" s="476"/>
      <c r="Q458" s="476"/>
      <c r="R458" s="476"/>
      <c r="S458" s="476"/>
      <c r="T458" s="476"/>
      <c r="U458" s="476"/>
      <c r="V458" s="476"/>
      <c r="W458" s="476"/>
      <c r="X458" s="476"/>
      <c r="Y458" s="476"/>
      <c r="Z458" s="476"/>
    </row>
    <row r="459" spans="1:26" ht="12.75" customHeight="1">
      <c r="A459" s="476"/>
      <c r="B459" s="476"/>
      <c r="C459" s="476"/>
      <c r="D459" s="476"/>
      <c r="E459" s="476"/>
      <c r="F459" s="476"/>
      <c r="G459" s="476"/>
      <c r="H459" s="476"/>
      <c r="I459" s="476"/>
      <c r="J459" s="476"/>
      <c r="K459" s="476"/>
      <c r="L459" s="476"/>
      <c r="M459" s="476"/>
      <c r="N459" s="476"/>
      <c r="O459" s="476"/>
      <c r="P459" s="476"/>
      <c r="Q459" s="476"/>
      <c r="R459" s="476"/>
      <c r="S459" s="476"/>
      <c r="T459" s="476"/>
      <c r="U459" s="476"/>
      <c r="V459" s="476"/>
      <c r="W459" s="476"/>
      <c r="X459" s="476"/>
      <c r="Y459" s="476"/>
      <c r="Z459" s="476"/>
    </row>
    <row r="460" spans="1:26" ht="12.75" customHeight="1">
      <c r="A460" s="476"/>
      <c r="B460" s="476"/>
      <c r="C460" s="476"/>
      <c r="D460" s="476"/>
      <c r="E460" s="476"/>
      <c r="F460" s="476"/>
      <c r="G460" s="476"/>
      <c r="H460" s="476"/>
      <c r="I460" s="476"/>
      <c r="J460" s="476"/>
      <c r="K460" s="476"/>
      <c r="L460" s="476"/>
      <c r="M460" s="476"/>
      <c r="N460" s="476"/>
      <c r="O460" s="476"/>
      <c r="P460" s="476"/>
      <c r="Q460" s="476"/>
      <c r="R460" s="476"/>
      <c r="S460" s="476"/>
      <c r="T460" s="476"/>
      <c r="U460" s="476"/>
      <c r="V460" s="476"/>
      <c r="W460" s="476"/>
      <c r="X460" s="476"/>
      <c r="Y460" s="476"/>
      <c r="Z460" s="476"/>
    </row>
    <row r="461" spans="1:26" ht="12.75" customHeight="1">
      <c r="A461" s="476"/>
      <c r="B461" s="476"/>
      <c r="C461" s="476"/>
      <c r="D461" s="476"/>
      <c r="E461" s="476"/>
      <c r="F461" s="476"/>
      <c r="G461" s="476"/>
      <c r="H461" s="476"/>
      <c r="I461" s="476"/>
      <c r="J461" s="476"/>
      <c r="K461" s="476"/>
      <c r="L461" s="476"/>
      <c r="M461" s="476"/>
      <c r="N461" s="476"/>
      <c r="O461" s="476"/>
      <c r="P461" s="476"/>
      <c r="Q461" s="476"/>
      <c r="R461" s="476"/>
      <c r="S461" s="476"/>
      <c r="T461" s="476"/>
      <c r="U461" s="476"/>
      <c r="V461" s="476"/>
      <c r="W461" s="476"/>
      <c r="X461" s="476"/>
      <c r="Y461" s="476"/>
      <c r="Z461" s="476"/>
    </row>
    <row r="462" spans="1:26" ht="12.75" customHeight="1">
      <c r="A462" s="476"/>
      <c r="B462" s="476"/>
      <c r="C462" s="476"/>
      <c r="D462" s="476"/>
      <c r="E462" s="476"/>
      <c r="F462" s="476"/>
      <c r="G462" s="476"/>
      <c r="H462" s="476"/>
      <c r="I462" s="476"/>
      <c r="J462" s="476"/>
      <c r="K462" s="476"/>
      <c r="L462" s="476"/>
      <c r="M462" s="476"/>
      <c r="N462" s="476"/>
      <c r="O462" s="476"/>
      <c r="P462" s="476"/>
      <c r="Q462" s="476"/>
      <c r="R462" s="476"/>
      <c r="S462" s="476"/>
      <c r="T462" s="476"/>
      <c r="U462" s="476"/>
      <c r="V462" s="476"/>
      <c r="W462" s="476"/>
      <c r="X462" s="476"/>
      <c r="Y462" s="476"/>
      <c r="Z462" s="476"/>
    </row>
    <row r="463" spans="1:26" ht="12.75" customHeight="1">
      <c r="A463" s="476"/>
      <c r="B463" s="476"/>
      <c r="C463" s="476"/>
      <c r="D463" s="476"/>
      <c r="E463" s="476"/>
      <c r="F463" s="476"/>
      <c r="G463" s="476"/>
      <c r="H463" s="476"/>
      <c r="I463" s="476"/>
      <c r="J463" s="476"/>
      <c r="K463" s="476"/>
      <c r="L463" s="476"/>
      <c r="M463" s="476"/>
      <c r="N463" s="476"/>
      <c r="O463" s="476"/>
      <c r="P463" s="476"/>
      <c r="Q463" s="476"/>
      <c r="R463" s="476"/>
      <c r="S463" s="476"/>
      <c r="T463" s="476"/>
      <c r="U463" s="476"/>
      <c r="V463" s="476"/>
      <c r="W463" s="476"/>
      <c r="X463" s="476"/>
      <c r="Y463" s="476"/>
      <c r="Z463" s="476"/>
    </row>
    <row r="464" spans="1:26" ht="12.75" customHeight="1">
      <c r="A464" s="476"/>
      <c r="B464" s="476"/>
      <c r="C464" s="476"/>
      <c r="D464" s="476"/>
      <c r="E464" s="476"/>
      <c r="F464" s="476"/>
      <c r="G464" s="476"/>
      <c r="H464" s="476"/>
      <c r="I464" s="476"/>
      <c r="J464" s="476"/>
      <c r="K464" s="476"/>
      <c r="L464" s="476"/>
      <c r="M464" s="476"/>
      <c r="N464" s="476"/>
      <c r="O464" s="476"/>
      <c r="P464" s="476"/>
      <c r="Q464" s="476"/>
      <c r="R464" s="476"/>
      <c r="S464" s="476"/>
      <c r="T464" s="476"/>
      <c r="U464" s="476"/>
      <c r="V464" s="476"/>
      <c r="W464" s="476"/>
      <c r="X464" s="476"/>
      <c r="Y464" s="476"/>
      <c r="Z464" s="476"/>
    </row>
    <row r="465" spans="1:26" ht="12.75" customHeight="1">
      <c r="A465" s="476"/>
      <c r="B465" s="476"/>
      <c r="C465" s="476"/>
      <c r="D465" s="476"/>
      <c r="E465" s="476"/>
      <c r="F465" s="476"/>
      <c r="G465" s="476"/>
      <c r="H465" s="476"/>
      <c r="I465" s="476"/>
      <c r="J465" s="476"/>
      <c r="K465" s="476"/>
      <c r="L465" s="476"/>
      <c r="M465" s="476"/>
      <c r="N465" s="476"/>
      <c r="O465" s="476"/>
      <c r="P465" s="476"/>
      <c r="Q465" s="476"/>
      <c r="R465" s="476"/>
      <c r="S465" s="476"/>
      <c r="T465" s="476"/>
      <c r="U465" s="476"/>
      <c r="V465" s="476"/>
      <c r="W465" s="476"/>
      <c r="X465" s="476"/>
      <c r="Y465" s="476"/>
      <c r="Z465" s="476"/>
    </row>
    <row r="466" spans="1:26" ht="12.75" customHeight="1">
      <c r="A466" s="476"/>
      <c r="B466" s="476"/>
      <c r="C466" s="476"/>
      <c r="D466" s="476"/>
      <c r="E466" s="476"/>
      <c r="F466" s="476"/>
      <c r="G466" s="476"/>
      <c r="H466" s="476"/>
      <c r="I466" s="476"/>
      <c r="J466" s="476"/>
      <c r="K466" s="476"/>
      <c r="L466" s="476"/>
      <c r="M466" s="476"/>
      <c r="N466" s="476"/>
      <c r="O466" s="476"/>
      <c r="P466" s="476"/>
      <c r="Q466" s="476"/>
      <c r="R466" s="476"/>
      <c r="S466" s="476"/>
      <c r="T466" s="476"/>
      <c r="U466" s="476"/>
      <c r="V466" s="476"/>
      <c r="W466" s="476"/>
      <c r="X466" s="476"/>
      <c r="Y466" s="476"/>
      <c r="Z466" s="476"/>
    </row>
    <row r="467" spans="1:26" ht="12.75" customHeight="1">
      <c r="A467" s="476"/>
      <c r="B467" s="476"/>
      <c r="C467" s="476"/>
      <c r="D467" s="476"/>
      <c r="E467" s="476"/>
      <c r="F467" s="476"/>
      <c r="G467" s="476"/>
      <c r="H467" s="476"/>
      <c r="I467" s="476"/>
      <c r="J467" s="476"/>
      <c r="K467" s="476"/>
      <c r="L467" s="476"/>
      <c r="M467" s="476"/>
      <c r="N467" s="476"/>
      <c r="O467" s="476"/>
      <c r="P467" s="476"/>
      <c r="Q467" s="476"/>
      <c r="R467" s="476"/>
      <c r="S467" s="476"/>
      <c r="T467" s="476"/>
      <c r="U467" s="476"/>
      <c r="V467" s="476"/>
      <c r="W467" s="476"/>
      <c r="X467" s="476"/>
      <c r="Y467" s="476"/>
      <c r="Z467" s="476"/>
    </row>
    <row r="468" spans="1:26" ht="12.75" customHeight="1">
      <c r="A468" s="476"/>
      <c r="B468" s="476"/>
      <c r="C468" s="476"/>
      <c r="D468" s="476"/>
      <c r="E468" s="476"/>
      <c r="F468" s="476"/>
      <c r="G468" s="476"/>
      <c r="H468" s="476"/>
      <c r="I468" s="476"/>
      <c r="J468" s="476"/>
      <c r="K468" s="476"/>
      <c r="L468" s="476"/>
      <c r="M468" s="476"/>
      <c r="N468" s="476"/>
      <c r="O468" s="476"/>
      <c r="P468" s="476"/>
      <c r="Q468" s="476"/>
      <c r="R468" s="476"/>
      <c r="S468" s="476"/>
      <c r="T468" s="476"/>
      <c r="U468" s="476"/>
      <c r="V468" s="476"/>
      <c r="W468" s="476"/>
      <c r="X468" s="476"/>
      <c r="Y468" s="476"/>
      <c r="Z468" s="476"/>
    </row>
    <row r="469" spans="1:26" ht="12.75" customHeight="1">
      <c r="A469" s="476"/>
      <c r="B469" s="476"/>
      <c r="C469" s="476"/>
      <c r="D469" s="476"/>
      <c r="E469" s="476"/>
      <c r="F469" s="476"/>
      <c r="G469" s="476"/>
      <c r="H469" s="476"/>
      <c r="I469" s="476"/>
      <c r="J469" s="476"/>
      <c r="K469" s="476"/>
      <c r="L469" s="476"/>
      <c r="M469" s="476"/>
      <c r="N469" s="476"/>
      <c r="O469" s="476"/>
      <c r="P469" s="476"/>
      <c r="Q469" s="476"/>
      <c r="R469" s="476"/>
      <c r="S469" s="476"/>
      <c r="T469" s="476"/>
      <c r="U469" s="476"/>
      <c r="V469" s="476"/>
      <c r="W469" s="476"/>
      <c r="X469" s="476"/>
      <c r="Y469" s="476"/>
      <c r="Z469" s="476"/>
    </row>
    <row r="470" spans="1:26" ht="12.75" customHeight="1">
      <c r="A470" s="476"/>
      <c r="B470" s="476"/>
      <c r="C470" s="476"/>
      <c r="D470" s="476"/>
      <c r="E470" s="476"/>
      <c r="F470" s="476"/>
      <c r="G470" s="476"/>
      <c r="H470" s="476"/>
      <c r="I470" s="476"/>
      <c r="J470" s="476"/>
      <c r="K470" s="476"/>
      <c r="L470" s="476"/>
      <c r="M470" s="476"/>
      <c r="N470" s="476"/>
      <c r="O470" s="476"/>
      <c r="P470" s="476"/>
      <c r="Q470" s="476"/>
      <c r="R470" s="476"/>
      <c r="S470" s="476"/>
      <c r="T470" s="476"/>
      <c r="U470" s="476"/>
      <c r="V470" s="476"/>
      <c r="W470" s="476"/>
      <c r="X470" s="476"/>
      <c r="Y470" s="476"/>
      <c r="Z470" s="476"/>
    </row>
    <row r="471" spans="1:26" ht="12.75" customHeight="1">
      <c r="A471" s="476"/>
      <c r="B471" s="476"/>
      <c r="C471" s="476"/>
      <c r="D471" s="476"/>
      <c r="E471" s="476"/>
      <c r="F471" s="476"/>
      <c r="G471" s="476"/>
      <c r="H471" s="476"/>
      <c r="I471" s="476"/>
      <c r="J471" s="476"/>
      <c r="K471" s="476"/>
      <c r="L471" s="476"/>
      <c r="M471" s="476"/>
      <c r="N471" s="476"/>
      <c r="O471" s="476"/>
      <c r="P471" s="476"/>
      <c r="Q471" s="476"/>
      <c r="R471" s="476"/>
      <c r="S471" s="476"/>
      <c r="T471" s="476"/>
      <c r="U471" s="476"/>
      <c r="V471" s="476"/>
      <c r="W471" s="476"/>
      <c r="X471" s="476"/>
      <c r="Y471" s="476"/>
      <c r="Z471" s="476"/>
    </row>
    <row r="472" spans="1:26" ht="12.75" customHeight="1">
      <c r="A472" s="476"/>
      <c r="B472" s="476"/>
      <c r="C472" s="476"/>
      <c r="D472" s="476"/>
      <c r="E472" s="476"/>
      <c r="F472" s="476"/>
      <c r="G472" s="476"/>
      <c r="H472" s="476"/>
      <c r="I472" s="476"/>
      <c r="J472" s="476"/>
      <c r="K472" s="476"/>
      <c r="L472" s="476"/>
      <c r="M472" s="476"/>
      <c r="N472" s="476"/>
      <c r="O472" s="476"/>
      <c r="P472" s="476"/>
      <c r="Q472" s="476"/>
      <c r="R472" s="476"/>
      <c r="S472" s="476"/>
      <c r="T472" s="476"/>
      <c r="U472" s="476"/>
      <c r="V472" s="476"/>
      <c r="W472" s="476"/>
      <c r="X472" s="476"/>
      <c r="Y472" s="476"/>
      <c r="Z472" s="476"/>
    </row>
    <row r="473" spans="1:26" ht="12.75" customHeight="1">
      <c r="A473" s="476"/>
      <c r="B473" s="476"/>
      <c r="C473" s="476"/>
      <c r="D473" s="476"/>
      <c r="E473" s="476"/>
      <c r="F473" s="476"/>
      <c r="G473" s="476"/>
      <c r="H473" s="476"/>
      <c r="I473" s="476"/>
      <c r="J473" s="476"/>
      <c r="K473" s="476"/>
      <c r="L473" s="476"/>
      <c r="M473" s="476"/>
      <c r="N473" s="476"/>
      <c r="O473" s="476"/>
      <c r="P473" s="476"/>
      <c r="Q473" s="476"/>
      <c r="R473" s="476"/>
      <c r="S473" s="476"/>
      <c r="T473" s="476"/>
      <c r="U473" s="476"/>
      <c r="V473" s="476"/>
      <c r="W473" s="476"/>
      <c r="X473" s="476"/>
      <c r="Y473" s="476"/>
      <c r="Z473" s="476"/>
    </row>
    <row r="474" spans="1:26" ht="12.75" customHeight="1">
      <c r="A474" s="476"/>
      <c r="B474" s="476"/>
      <c r="C474" s="476"/>
      <c r="D474" s="476"/>
      <c r="E474" s="476"/>
      <c r="F474" s="476"/>
      <c r="G474" s="476"/>
      <c r="H474" s="476"/>
      <c r="I474" s="476"/>
      <c r="J474" s="476"/>
      <c r="K474" s="476"/>
      <c r="L474" s="476"/>
      <c r="M474" s="476"/>
      <c r="N474" s="476"/>
      <c r="O474" s="476"/>
      <c r="P474" s="476"/>
      <c r="Q474" s="476"/>
      <c r="R474" s="476"/>
      <c r="S474" s="476"/>
      <c r="T474" s="476"/>
      <c r="U474" s="476"/>
      <c r="V474" s="476"/>
      <c r="W474" s="476"/>
      <c r="X474" s="476"/>
      <c r="Y474" s="476"/>
      <c r="Z474" s="476"/>
    </row>
    <row r="475" spans="1:26" ht="12.75" customHeight="1">
      <c r="A475" s="476"/>
      <c r="B475" s="476"/>
      <c r="C475" s="476"/>
      <c r="D475" s="476"/>
      <c r="E475" s="476"/>
      <c r="F475" s="476"/>
      <c r="G475" s="476"/>
      <c r="H475" s="476"/>
      <c r="I475" s="476"/>
      <c r="J475" s="476"/>
      <c r="K475" s="476"/>
      <c r="L475" s="476"/>
      <c r="M475" s="476"/>
      <c r="N475" s="476"/>
      <c r="O475" s="476"/>
      <c r="P475" s="476"/>
      <c r="Q475" s="476"/>
      <c r="R475" s="476"/>
      <c r="S475" s="476"/>
      <c r="T475" s="476"/>
      <c r="U475" s="476"/>
      <c r="V475" s="476"/>
      <c r="W475" s="476"/>
      <c r="X475" s="476"/>
      <c r="Y475" s="476"/>
      <c r="Z475" s="476"/>
    </row>
    <row r="476" spans="1:26" ht="12.75" customHeight="1">
      <c r="A476" s="476"/>
      <c r="B476" s="476"/>
      <c r="C476" s="476"/>
      <c r="D476" s="476"/>
      <c r="E476" s="476"/>
      <c r="F476" s="476"/>
      <c r="G476" s="476"/>
      <c r="H476" s="476"/>
      <c r="I476" s="476"/>
      <c r="J476" s="476"/>
      <c r="K476" s="476"/>
      <c r="L476" s="476"/>
      <c r="M476" s="476"/>
      <c r="N476" s="476"/>
      <c r="O476" s="476"/>
      <c r="P476" s="476"/>
      <c r="Q476" s="476"/>
      <c r="R476" s="476"/>
      <c r="S476" s="476"/>
      <c r="T476" s="476"/>
      <c r="U476" s="476"/>
      <c r="V476" s="476"/>
      <c r="W476" s="476"/>
      <c r="X476" s="476"/>
      <c r="Y476" s="476"/>
      <c r="Z476" s="476"/>
    </row>
    <row r="477" spans="1:26" ht="12.75" customHeight="1">
      <c r="A477" s="476"/>
      <c r="B477" s="476"/>
      <c r="C477" s="476"/>
      <c r="D477" s="476"/>
      <c r="E477" s="476"/>
      <c r="F477" s="476"/>
      <c r="G477" s="476"/>
      <c r="H477" s="476"/>
      <c r="I477" s="476"/>
      <c r="J477" s="476"/>
      <c r="K477" s="476"/>
      <c r="L477" s="476"/>
      <c r="M477" s="476"/>
      <c r="N477" s="476"/>
      <c r="O477" s="476"/>
      <c r="P477" s="476"/>
      <c r="Q477" s="476"/>
      <c r="R477" s="476"/>
      <c r="S477" s="476"/>
      <c r="T477" s="476"/>
      <c r="U477" s="476"/>
      <c r="V477" s="476"/>
      <c r="W477" s="476"/>
      <c r="X477" s="476"/>
      <c r="Y477" s="476"/>
      <c r="Z477" s="476"/>
    </row>
    <row r="478" spans="1:26" ht="12.75" customHeight="1">
      <c r="A478" s="476"/>
      <c r="B478" s="476"/>
      <c r="C478" s="476"/>
      <c r="D478" s="476"/>
      <c r="E478" s="476"/>
      <c r="F478" s="476"/>
      <c r="G478" s="476"/>
      <c r="H478" s="476"/>
      <c r="I478" s="476"/>
      <c r="J478" s="476"/>
      <c r="K478" s="476"/>
      <c r="L478" s="476"/>
      <c r="M478" s="476"/>
      <c r="N478" s="476"/>
      <c r="O478" s="476"/>
      <c r="P478" s="476"/>
      <c r="Q478" s="476"/>
      <c r="R478" s="476"/>
      <c r="S478" s="476"/>
      <c r="T478" s="476"/>
      <c r="U478" s="476"/>
      <c r="V478" s="476"/>
      <c r="W478" s="476"/>
      <c r="X478" s="476"/>
      <c r="Y478" s="476"/>
      <c r="Z478" s="476"/>
    </row>
    <row r="479" spans="1:26" ht="12.75" customHeight="1">
      <c r="A479" s="476"/>
      <c r="B479" s="476"/>
      <c r="C479" s="476"/>
      <c r="D479" s="476"/>
      <c r="E479" s="476"/>
      <c r="F479" s="476"/>
      <c r="G479" s="476"/>
      <c r="H479" s="476"/>
      <c r="I479" s="476"/>
      <c r="J479" s="476"/>
      <c r="K479" s="476"/>
      <c r="L479" s="476"/>
      <c r="M479" s="476"/>
      <c r="N479" s="476"/>
      <c r="O479" s="476"/>
      <c r="P479" s="476"/>
      <c r="Q479" s="476"/>
      <c r="R479" s="476"/>
      <c r="S479" s="476"/>
      <c r="T479" s="476"/>
      <c r="U479" s="476"/>
      <c r="V479" s="476"/>
      <c r="W479" s="476"/>
      <c r="X479" s="476"/>
      <c r="Y479" s="476"/>
      <c r="Z479" s="476"/>
    </row>
    <row r="480" spans="1:26" ht="12.75" customHeight="1">
      <c r="A480" s="476"/>
      <c r="B480" s="476"/>
      <c r="C480" s="476"/>
      <c r="D480" s="476"/>
      <c r="E480" s="476"/>
      <c r="F480" s="476"/>
      <c r="G480" s="476"/>
      <c r="H480" s="476"/>
      <c r="I480" s="476"/>
      <c r="J480" s="476"/>
      <c r="K480" s="476"/>
      <c r="L480" s="476"/>
      <c r="M480" s="476"/>
      <c r="N480" s="476"/>
      <c r="O480" s="476"/>
      <c r="P480" s="476"/>
      <c r="Q480" s="476"/>
      <c r="R480" s="476"/>
      <c r="S480" s="476"/>
      <c r="T480" s="476"/>
      <c r="U480" s="476"/>
      <c r="V480" s="476"/>
      <c r="W480" s="476"/>
      <c r="X480" s="476"/>
      <c r="Y480" s="476"/>
      <c r="Z480" s="476"/>
    </row>
    <row r="481" spans="1:26" ht="12.75" customHeight="1">
      <c r="A481" s="476"/>
      <c r="B481" s="476"/>
      <c r="C481" s="476"/>
      <c r="D481" s="476"/>
      <c r="E481" s="476"/>
      <c r="F481" s="476"/>
      <c r="G481" s="476"/>
      <c r="H481" s="476"/>
      <c r="I481" s="476"/>
      <c r="J481" s="476"/>
      <c r="K481" s="476"/>
      <c r="L481" s="476"/>
      <c r="M481" s="476"/>
      <c r="N481" s="476"/>
      <c r="O481" s="476"/>
      <c r="P481" s="476"/>
      <c r="Q481" s="476"/>
      <c r="R481" s="476"/>
      <c r="S481" s="476"/>
      <c r="T481" s="476"/>
      <c r="U481" s="476"/>
      <c r="V481" s="476"/>
      <c r="W481" s="476"/>
      <c r="X481" s="476"/>
      <c r="Y481" s="476"/>
      <c r="Z481" s="476"/>
    </row>
    <row r="482" spans="1:26" ht="12.75" customHeight="1">
      <c r="A482" s="476"/>
      <c r="B482" s="476"/>
      <c r="C482" s="476"/>
      <c r="D482" s="476"/>
      <c r="E482" s="476"/>
      <c r="F482" s="476"/>
      <c r="G482" s="476"/>
      <c r="H482" s="476"/>
      <c r="I482" s="476"/>
      <c r="J482" s="476"/>
      <c r="K482" s="476"/>
      <c r="L482" s="476"/>
      <c r="M482" s="476"/>
      <c r="N482" s="476"/>
      <c r="O482" s="476"/>
      <c r="P482" s="476"/>
      <c r="Q482" s="476"/>
      <c r="R482" s="476"/>
      <c r="S482" s="476"/>
      <c r="T482" s="476"/>
      <c r="U482" s="476"/>
      <c r="V482" s="476"/>
      <c r="W482" s="476"/>
      <c r="X482" s="476"/>
      <c r="Y482" s="476"/>
      <c r="Z482" s="476"/>
    </row>
    <row r="483" spans="1:26" ht="12.75" customHeight="1">
      <c r="A483" s="476"/>
      <c r="B483" s="476"/>
      <c r="C483" s="476"/>
      <c r="D483" s="476"/>
      <c r="E483" s="476"/>
      <c r="F483" s="476"/>
      <c r="G483" s="476"/>
      <c r="H483" s="476"/>
      <c r="I483" s="476"/>
      <c r="J483" s="476"/>
      <c r="K483" s="476"/>
      <c r="L483" s="476"/>
      <c r="M483" s="476"/>
      <c r="N483" s="476"/>
      <c r="O483" s="476"/>
      <c r="P483" s="476"/>
      <c r="Q483" s="476"/>
      <c r="R483" s="476"/>
      <c r="S483" s="476"/>
      <c r="T483" s="476"/>
      <c r="U483" s="476"/>
      <c r="V483" s="476"/>
      <c r="W483" s="476"/>
      <c r="X483" s="476"/>
      <c r="Y483" s="476"/>
      <c r="Z483" s="476"/>
    </row>
    <row r="484" spans="1:26" ht="12.75" customHeight="1">
      <c r="A484" s="476"/>
      <c r="B484" s="476"/>
      <c r="C484" s="476"/>
      <c r="D484" s="476"/>
      <c r="E484" s="476"/>
      <c r="F484" s="476"/>
      <c r="G484" s="476"/>
      <c r="H484" s="476"/>
      <c r="I484" s="476"/>
      <c r="J484" s="476"/>
      <c r="K484" s="476"/>
      <c r="L484" s="476"/>
      <c r="M484" s="476"/>
      <c r="N484" s="476"/>
      <c r="O484" s="476"/>
      <c r="P484" s="476"/>
      <c r="Q484" s="476"/>
      <c r="R484" s="476"/>
      <c r="S484" s="476"/>
      <c r="T484" s="476"/>
      <c r="U484" s="476"/>
      <c r="V484" s="476"/>
      <c r="W484" s="476"/>
      <c r="X484" s="476"/>
      <c r="Y484" s="476"/>
      <c r="Z484" s="476"/>
    </row>
    <row r="485" spans="1:26" ht="12.75" customHeight="1">
      <c r="A485" s="476"/>
      <c r="B485" s="476"/>
      <c r="C485" s="476"/>
      <c r="D485" s="476"/>
      <c r="E485" s="476"/>
      <c r="F485" s="476"/>
      <c r="G485" s="476"/>
      <c r="H485" s="476"/>
      <c r="I485" s="476"/>
      <c r="J485" s="476"/>
      <c r="K485" s="476"/>
      <c r="L485" s="476"/>
      <c r="M485" s="476"/>
      <c r="N485" s="476"/>
      <c r="O485" s="476"/>
      <c r="P485" s="476"/>
      <c r="Q485" s="476"/>
      <c r="R485" s="476"/>
      <c r="S485" s="476"/>
      <c r="T485" s="476"/>
      <c r="U485" s="476"/>
      <c r="V485" s="476"/>
      <c r="W485" s="476"/>
      <c r="X485" s="476"/>
      <c r="Y485" s="476"/>
      <c r="Z485" s="476"/>
    </row>
    <row r="486" spans="1:26" ht="12.75" customHeight="1">
      <c r="A486" s="476"/>
      <c r="B486" s="476"/>
      <c r="C486" s="476"/>
      <c r="D486" s="476"/>
      <c r="E486" s="476"/>
      <c r="F486" s="476"/>
      <c r="G486" s="476"/>
      <c r="H486" s="476"/>
      <c r="I486" s="476"/>
      <c r="J486" s="476"/>
      <c r="K486" s="476"/>
      <c r="L486" s="476"/>
      <c r="M486" s="476"/>
      <c r="N486" s="476"/>
      <c r="O486" s="476"/>
      <c r="P486" s="476"/>
      <c r="Q486" s="476"/>
      <c r="R486" s="476"/>
      <c r="S486" s="476"/>
      <c r="T486" s="476"/>
      <c r="U486" s="476"/>
      <c r="V486" s="476"/>
      <c r="W486" s="476"/>
      <c r="X486" s="476"/>
      <c r="Y486" s="476"/>
      <c r="Z486" s="476"/>
    </row>
    <row r="487" spans="1:26" ht="12.75" customHeight="1">
      <c r="A487" s="476"/>
      <c r="B487" s="476"/>
      <c r="C487" s="476"/>
      <c r="D487" s="476"/>
      <c r="E487" s="476"/>
      <c r="F487" s="476"/>
      <c r="G487" s="476"/>
      <c r="H487" s="476"/>
      <c r="I487" s="476"/>
      <c r="J487" s="476"/>
      <c r="K487" s="476"/>
      <c r="L487" s="476"/>
      <c r="M487" s="476"/>
      <c r="N487" s="476"/>
      <c r="O487" s="476"/>
      <c r="P487" s="476"/>
      <c r="Q487" s="476"/>
      <c r="R487" s="476"/>
      <c r="S487" s="476"/>
      <c r="T487" s="476"/>
      <c r="U487" s="476"/>
      <c r="V487" s="476"/>
      <c r="W487" s="476"/>
      <c r="X487" s="476"/>
      <c r="Y487" s="476"/>
      <c r="Z487" s="476"/>
    </row>
    <row r="488" spans="1:26" ht="12.75" customHeight="1">
      <c r="A488" s="476"/>
      <c r="B488" s="476"/>
      <c r="C488" s="476"/>
      <c r="D488" s="476"/>
      <c r="E488" s="476"/>
      <c r="F488" s="476"/>
      <c r="G488" s="476"/>
      <c r="H488" s="476"/>
      <c r="I488" s="476"/>
      <c r="J488" s="476"/>
      <c r="K488" s="476"/>
      <c r="L488" s="476"/>
      <c r="M488" s="476"/>
      <c r="N488" s="476"/>
      <c r="O488" s="476"/>
      <c r="P488" s="476"/>
      <c r="Q488" s="476"/>
      <c r="R488" s="476"/>
      <c r="S488" s="476"/>
      <c r="T488" s="476"/>
      <c r="U488" s="476"/>
      <c r="V488" s="476"/>
      <c r="W488" s="476"/>
      <c r="X488" s="476"/>
      <c r="Y488" s="476"/>
      <c r="Z488" s="476"/>
    </row>
    <row r="489" spans="1:26" ht="12.75" customHeight="1">
      <c r="A489" s="476"/>
      <c r="B489" s="476"/>
      <c r="C489" s="476"/>
      <c r="D489" s="476"/>
      <c r="E489" s="476"/>
      <c r="F489" s="476"/>
      <c r="G489" s="476"/>
      <c r="H489" s="476"/>
      <c r="I489" s="476"/>
      <c r="J489" s="476"/>
      <c r="K489" s="476"/>
      <c r="L489" s="476"/>
      <c r="M489" s="476"/>
      <c r="N489" s="476"/>
      <c r="O489" s="476"/>
      <c r="P489" s="476"/>
      <c r="Q489" s="476"/>
      <c r="R489" s="476"/>
      <c r="S489" s="476"/>
      <c r="T489" s="476"/>
      <c r="U489" s="476"/>
      <c r="V489" s="476"/>
      <c r="W489" s="476"/>
      <c r="X489" s="476"/>
      <c r="Y489" s="476"/>
      <c r="Z489" s="476"/>
    </row>
    <row r="490" spans="1:26" ht="12.75" customHeight="1">
      <c r="A490" s="476"/>
      <c r="B490" s="476"/>
      <c r="C490" s="476"/>
      <c r="D490" s="476"/>
      <c r="E490" s="476"/>
      <c r="F490" s="476"/>
      <c r="G490" s="476"/>
      <c r="H490" s="476"/>
      <c r="I490" s="476"/>
      <c r="J490" s="476"/>
      <c r="K490" s="476"/>
      <c r="L490" s="476"/>
      <c r="M490" s="476"/>
      <c r="N490" s="476"/>
      <c r="O490" s="476"/>
      <c r="P490" s="476"/>
      <c r="Q490" s="476"/>
      <c r="R490" s="476"/>
      <c r="S490" s="476"/>
      <c r="T490" s="476"/>
      <c r="U490" s="476"/>
      <c r="V490" s="476"/>
      <c r="W490" s="476"/>
      <c r="X490" s="476"/>
      <c r="Y490" s="476"/>
      <c r="Z490" s="476"/>
    </row>
    <row r="491" spans="1:26" ht="12.75" customHeight="1">
      <c r="A491" s="476"/>
      <c r="B491" s="476"/>
      <c r="C491" s="476"/>
      <c r="D491" s="476"/>
      <c r="E491" s="476"/>
      <c r="F491" s="476"/>
      <c r="G491" s="476"/>
      <c r="H491" s="476"/>
      <c r="I491" s="476"/>
      <c r="J491" s="476"/>
      <c r="K491" s="476"/>
      <c r="L491" s="476"/>
      <c r="M491" s="476"/>
      <c r="N491" s="476"/>
      <c r="O491" s="476"/>
      <c r="P491" s="476"/>
      <c r="Q491" s="476"/>
      <c r="R491" s="476"/>
      <c r="S491" s="476"/>
      <c r="T491" s="476"/>
      <c r="U491" s="476"/>
      <c r="V491" s="476"/>
      <c r="W491" s="476"/>
      <c r="X491" s="476"/>
      <c r="Y491" s="476"/>
      <c r="Z491" s="476"/>
    </row>
    <row r="492" spans="1:26" ht="12.75" customHeight="1">
      <c r="A492" s="476"/>
      <c r="B492" s="476"/>
      <c r="C492" s="476"/>
      <c r="D492" s="476"/>
      <c r="E492" s="476"/>
      <c r="F492" s="476"/>
      <c r="G492" s="476"/>
      <c r="H492" s="476"/>
      <c r="I492" s="476"/>
      <c r="J492" s="476"/>
      <c r="K492" s="476"/>
      <c r="L492" s="476"/>
      <c r="M492" s="476"/>
      <c r="N492" s="476"/>
      <c r="O492" s="476"/>
      <c r="P492" s="476"/>
      <c r="Q492" s="476"/>
      <c r="R492" s="476"/>
      <c r="S492" s="476"/>
      <c r="T492" s="476"/>
      <c r="U492" s="476"/>
      <c r="V492" s="476"/>
      <c r="W492" s="476"/>
      <c r="X492" s="476"/>
      <c r="Y492" s="476"/>
      <c r="Z492" s="476"/>
    </row>
    <row r="493" spans="1:26" ht="12.75" customHeight="1">
      <c r="A493" s="476"/>
      <c r="B493" s="476"/>
      <c r="C493" s="476"/>
      <c r="D493" s="476"/>
      <c r="E493" s="476"/>
      <c r="F493" s="476"/>
      <c r="G493" s="476"/>
      <c r="H493" s="476"/>
      <c r="I493" s="476"/>
      <c r="J493" s="476"/>
      <c r="K493" s="476"/>
      <c r="L493" s="476"/>
      <c r="M493" s="476"/>
      <c r="N493" s="476"/>
      <c r="O493" s="476"/>
      <c r="P493" s="476"/>
      <c r="Q493" s="476"/>
      <c r="R493" s="476"/>
      <c r="S493" s="476"/>
      <c r="T493" s="476"/>
      <c r="U493" s="476"/>
      <c r="V493" s="476"/>
      <c r="W493" s="476"/>
      <c r="X493" s="476"/>
      <c r="Y493" s="476"/>
      <c r="Z493" s="476"/>
    </row>
    <row r="494" spans="1:26" ht="12.75" customHeight="1">
      <c r="A494" s="476"/>
      <c r="B494" s="476"/>
      <c r="C494" s="476"/>
      <c r="D494" s="476"/>
      <c r="E494" s="476"/>
      <c r="F494" s="476"/>
      <c r="G494" s="476"/>
      <c r="H494" s="476"/>
      <c r="I494" s="476"/>
      <c r="J494" s="476"/>
      <c r="K494" s="476"/>
      <c r="L494" s="476"/>
      <c r="M494" s="476"/>
      <c r="N494" s="476"/>
      <c r="O494" s="476"/>
      <c r="P494" s="476"/>
      <c r="Q494" s="476"/>
      <c r="R494" s="476"/>
      <c r="S494" s="476"/>
      <c r="T494" s="476"/>
      <c r="U494" s="476"/>
      <c r="V494" s="476"/>
      <c r="W494" s="476"/>
      <c r="X494" s="476"/>
      <c r="Y494" s="476"/>
      <c r="Z494" s="476"/>
    </row>
    <row r="495" spans="1:26" ht="12.75" customHeight="1">
      <c r="A495" s="476"/>
      <c r="B495" s="476"/>
      <c r="C495" s="476"/>
      <c r="D495" s="476"/>
      <c r="E495" s="476"/>
      <c r="F495" s="476"/>
      <c r="G495" s="476"/>
      <c r="H495" s="476"/>
      <c r="I495" s="476"/>
      <c r="J495" s="476"/>
      <c r="K495" s="476"/>
      <c r="L495" s="476"/>
      <c r="M495" s="476"/>
      <c r="N495" s="476"/>
      <c r="O495" s="476"/>
      <c r="P495" s="476"/>
      <c r="Q495" s="476"/>
      <c r="R495" s="476"/>
      <c r="S495" s="476"/>
      <c r="T495" s="476"/>
      <c r="U495" s="476"/>
      <c r="V495" s="476"/>
      <c r="W495" s="476"/>
      <c r="X495" s="476"/>
      <c r="Y495" s="476"/>
      <c r="Z495" s="476"/>
    </row>
    <row r="496" spans="1:26" ht="12.75" customHeight="1">
      <c r="A496" s="476"/>
      <c r="B496" s="476"/>
      <c r="C496" s="476"/>
      <c r="D496" s="476"/>
      <c r="E496" s="476"/>
      <c r="F496" s="476"/>
      <c r="G496" s="476"/>
      <c r="H496" s="476"/>
      <c r="I496" s="476"/>
      <c r="J496" s="476"/>
      <c r="K496" s="476"/>
      <c r="L496" s="476"/>
      <c r="M496" s="476"/>
      <c r="N496" s="476"/>
      <c r="O496" s="476"/>
      <c r="P496" s="476"/>
      <c r="Q496" s="476"/>
      <c r="R496" s="476"/>
      <c r="S496" s="476"/>
      <c r="T496" s="476"/>
      <c r="U496" s="476"/>
      <c r="V496" s="476"/>
      <c r="W496" s="476"/>
      <c r="X496" s="476"/>
      <c r="Y496" s="476"/>
      <c r="Z496" s="476"/>
    </row>
    <row r="497" spans="1:26" ht="12.75" customHeight="1">
      <c r="A497" s="476"/>
      <c r="B497" s="476"/>
      <c r="C497" s="476"/>
      <c r="D497" s="476"/>
      <c r="E497" s="476"/>
      <c r="F497" s="476"/>
      <c r="G497" s="476"/>
      <c r="H497" s="476"/>
      <c r="I497" s="476"/>
      <c r="J497" s="476"/>
      <c r="K497" s="476"/>
      <c r="L497" s="476"/>
      <c r="M497" s="476"/>
      <c r="N497" s="476"/>
      <c r="O497" s="476"/>
      <c r="P497" s="476"/>
      <c r="Q497" s="476"/>
      <c r="R497" s="476"/>
      <c r="S497" s="476"/>
      <c r="T497" s="476"/>
      <c r="U497" s="476"/>
      <c r="V497" s="476"/>
      <c r="W497" s="476"/>
      <c r="X497" s="476"/>
      <c r="Y497" s="476"/>
      <c r="Z497" s="476"/>
    </row>
    <row r="498" spans="1:26" ht="12.75" customHeight="1">
      <c r="A498" s="476"/>
      <c r="B498" s="476"/>
      <c r="C498" s="476"/>
      <c r="D498" s="476"/>
      <c r="E498" s="476"/>
      <c r="F498" s="476"/>
      <c r="G498" s="476"/>
      <c r="H498" s="476"/>
      <c r="I498" s="476"/>
      <c r="J498" s="476"/>
      <c r="K498" s="476"/>
      <c r="L498" s="476"/>
      <c r="M498" s="476"/>
      <c r="N498" s="476"/>
      <c r="O498" s="476"/>
      <c r="P498" s="476"/>
      <c r="Q498" s="476"/>
      <c r="R498" s="476"/>
      <c r="S498" s="476"/>
      <c r="T498" s="476"/>
      <c r="U498" s="476"/>
      <c r="V498" s="476"/>
      <c r="W498" s="476"/>
      <c r="X498" s="476"/>
      <c r="Y498" s="476"/>
      <c r="Z498" s="476"/>
    </row>
    <row r="499" spans="1:26" ht="12.75" customHeight="1">
      <c r="A499" s="476"/>
      <c r="B499" s="476"/>
      <c r="C499" s="476"/>
      <c r="D499" s="476"/>
      <c r="E499" s="476"/>
      <c r="F499" s="476"/>
      <c r="G499" s="476"/>
      <c r="H499" s="476"/>
      <c r="I499" s="476"/>
      <c r="J499" s="476"/>
      <c r="K499" s="476"/>
      <c r="L499" s="476"/>
      <c r="M499" s="476"/>
      <c r="N499" s="476"/>
      <c r="O499" s="476"/>
      <c r="P499" s="476"/>
      <c r="Q499" s="476"/>
      <c r="R499" s="476"/>
      <c r="S499" s="476"/>
      <c r="T499" s="476"/>
      <c r="U499" s="476"/>
      <c r="V499" s="476"/>
      <c r="W499" s="476"/>
      <c r="X499" s="476"/>
      <c r="Y499" s="476"/>
      <c r="Z499" s="476"/>
    </row>
    <row r="500" spans="1:26" ht="12.75" customHeight="1">
      <c r="A500" s="476"/>
      <c r="B500" s="476"/>
      <c r="C500" s="476"/>
      <c r="D500" s="476"/>
      <c r="E500" s="476"/>
      <c r="F500" s="476"/>
      <c r="G500" s="476"/>
      <c r="H500" s="476"/>
      <c r="I500" s="476"/>
      <c r="J500" s="476"/>
      <c r="K500" s="476"/>
      <c r="L500" s="476"/>
      <c r="M500" s="476"/>
      <c r="N500" s="476"/>
      <c r="O500" s="476"/>
      <c r="P500" s="476"/>
      <c r="Q500" s="476"/>
      <c r="R500" s="476"/>
      <c r="S500" s="476"/>
      <c r="T500" s="476"/>
      <c r="U500" s="476"/>
      <c r="V500" s="476"/>
      <c r="W500" s="476"/>
      <c r="X500" s="476"/>
      <c r="Y500" s="476"/>
      <c r="Z500" s="476"/>
    </row>
    <row r="501" spans="1:26" ht="12.75" customHeight="1">
      <c r="A501" s="476"/>
      <c r="B501" s="476"/>
      <c r="C501" s="476"/>
      <c r="D501" s="476"/>
      <c r="E501" s="476"/>
      <c r="F501" s="476"/>
      <c r="G501" s="476"/>
      <c r="H501" s="476"/>
      <c r="I501" s="476"/>
      <c r="J501" s="476"/>
      <c r="K501" s="476"/>
      <c r="L501" s="476"/>
      <c r="M501" s="476"/>
      <c r="N501" s="476"/>
      <c r="O501" s="476"/>
      <c r="P501" s="476"/>
      <c r="Q501" s="476"/>
      <c r="R501" s="476"/>
      <c r="S501" s="476"/>
      <c r="T501" s="476"/>
      <c r="U501" s="476"/>
      <c r="V501" s="476"/>
      <c r="W501" s="476"/>
      <c r="X501" s="476"/>
      <c r="Y501" s="476"/>
      <c r="Z501" s="476"/>
    </row>
    <row r="502" spans="1:26" ht="12.75" customHeight="1">
      <c r="A502" s="476"/>
      <c r="B502" s="476"/>
      <c r="C502" s="476"/>
      <c r="D502" s="476"/>
      <c r="E502" s="476"/>
      <c r="F502" s="476"/>
      <c r="G502" s="476"/>
      <c r="H502" s="476"/>
      <c r="I502" s="476"/>
      <c r="J502" s="476"/>
      <c r="K502" s="476"/>
      <c r="L502" s="476"/>
      <c r="M502" s="476"/>
      <c r="N502" s="476"/>
      <c r="O502" s="476"/>
      <c r="P502" s="476"/>
      <c r="Q502" s="476"/>
      <c r="R502" s="476"/>
      <c r="S502" s="476"/>
      <c r="T502" s="476"/>
      <c r="U502" s="476"/>
      <c r="V502" s="476"/>
      <c r="W502" s="476"/>
      <c r="X502" s="476"/>
      <c r="Y502" s="476"/>
      <c r="Z502" s="476"/>
    </row>
    <row r="503" spans="1:26" ht="12.75" customHeight="1">
      <c r="A503" s="476"/>
      <c r="B503" s="476"/>
      <c r="C503" s="476"/>
      <c r="D503" s="476"/>
      <c r="E503" s="476"/>
      <c r="F503" s="476"/>
      <c r="G503" s="476"/>
      <c r="H503" s="476"/>
      <c r="I503" s="476"/>
      <c r="J503" s="476"/>
      <c r="K503" s="476"/>
      <c r="L503" s="476"/>
      <c r="M503" s="476"/>
      <c r="N503" s="476"/>
      <c r="O503" s="476"/>
      <c r="P503" s="476"/>
      <c r="Q503" s="476"/>
      <c r="R503" s="476"/>
      <c r="S503" s="476"/>
      <c r="T503" s="476"/>
      <c r="U503" s="476"/>
      <c r="V503" s="476"/>
      <c r="W503" s="476"/>
      <c r="X503" s="476"/>
      <c r="Y503" s="476"/>
      <c r="Z503" s="476"/>
    </row>
    <row r="504" spans="1:26" ht="12.75" customHeight="1">
      <c r="A504" s="476"/>
      <c r="B504" s="476"/>
      <c r="C504" s="476"/>
      <c r="D504" s="476"/>
      <c r="E504" s="476"/>
      <c r="F504" s="476"/>
      <c r="G504" s="476"/>
      <c r="H504" s="476"/>
      <c r="I504" s="476"/>
      <c r="J504" s="476"/>
      <c r="K504" s="476"/>
      <c r="L504" s="476"/>
      <c r="M504" s="476"/>
      <c r="N504" s="476"/>
      <c r="O504" s="476"/>
      <c r="P504" s="476"/>
      <c r="Q504" s="476"/>
      <c r="R504" s="476"/>
      <c r="S504" s="476"/>
      <c r="T504" s="476"/>
      <c r="U504" s="476"/>
      <c r="V504" s="476"/>
      <c r="W504" s="476"/>
      <c r="X504" s="476"/>
      <c r="Y504" s="476"/>
      <c r="Z504" s="476"/>
    </row>
    <row r="505" spans="1:26" ht="12.75" customHeight="1">
      <c r="A505" s="476"/>
      <c r="B505" s="476"/>
      <c r="C505" s="476"/>
      <c r="D505" s="476"/>
      <c r="E505" s="476"/>
      <c r="F505" s="476"/>
      <c r="G505" s="476"/>
      <c r="H505" s="476"/>
      <c r="I505" s="476"/>
      <c r="J505" s="476"/>
      <c r="K505" s="476"/>
      <c r="L505" s="476"/>
      <c r="M505" s="476"/>
      <c r="N505" s="476"/>
      <c r="O505" s="476"/>
      <c r="P505" s="476"/>
      <c r="Q505" s="476"/>
      <c r="R505" s="476"/>
      <c r="S505" s="476"/>
      <c r="T505" s="476"/>
      <c r="U505" s="476"/>
      <c r="V505" s="476"/>
      <c r="W505" s="476"/>
      <c r="X505" s="476"/>
      <c r="Y505" s="476"/>
      <c r="Z505" s="476"/>
    </row>
    <row r="506" spans="1:26" ht="12.75" customHeight="1">
      <c r="A506" s="476"/>
      <c r="B506" s="476"/>
      <c r="C506" s="476"/>
      <c r="D506" s="476"/>
      <c r="E506" s="476"/>
      <c r="F506" s="476"/>
      <c r="G506" s="476"/>
      <c r="H506" s="476"/>
      <c r="I506" s="476"/>
      <c r="J506" s="476"/>
      <c r="K506" s="476"/>
      <c r="L506" s="476"/>
      <c r="M506" s="476"/>
      <c r="N506" s="476"/>
      <c r="O506" s="476"/>
      <c r="P506" s="476"/>
      <c r="Q506" s="476"/>
      <c r="R506" s="476"/>
      <c r="S506" s="476"/>
      <c r="T506" s="476"/>
      <c r="U506" s="476"/>
      <c r="V506" s="476"/>
      <c r="W506" s="476"/>
      <c r="X506" s="476"/>
      <c r="Y506" s="476"/>
      <c r="Z506" s="476"/>
    </row>
    <row r="507" spans="1:26" ht="12.75" customHeight="1">
      <c r="A507" s="476"/>
      <c r="B507" s="476"/>
      <c r="C507" s="476"/>
      <c r="D507" s="476"/>
      <c r="E507" s="476"/>
      <c r="F507" s="476"/>
      <c r="G507" s="476"/>
      <c r="H507" s="476"/>
      <c r="I507" s="476"/>
      <c r="J507" s="476"/>
      <c r="K507" s="476"/>
      <c r="L507" s="476"/>
      <c r="M507" s="476"/>
      <c r="N507" s="476"/>
      <c r="O507" s="476"/>
      <c r="P507" s="476"/>
      <c r="Q507" s="476"/>
      <c r="R507" s="476"/>
      <c r="S507" s="476"/>
      <c r="T507" s="476"/>
      <c r="U507" s="476"/>
      <c r="V507" s="476"/>
      <c r="W507" s="476"/>
      <c r="X507" s="476"/>
      <c r="Y507" s="476"/>
      <c r="Z507" s="476"/>
    </row>
    <row r="508" spans="1:26" ht="12.75" customHeight="1">
      <c r="A508" s="476"/>
      <c r="B508" s="476"/>
      <c r="C508" s="476"/>
      <c r="D508" s="476"/>
      <c r="E508" s="476"/>
      <c r="F508" s="476"/>
      <c r="G508" s="476"/>
      <c r="H508" s="476"/>
      <c r="I508" s="476"/>
      <c r="J508" s="476"/>
      <c r="K508" s="476"/>
      <c r="L508" s="476"/>
      <c r="M508" s="476"/>
      <c r="N508" s="476"/>
      <c r="O508" s="476"/>
      <c r="P508" s="476"/>
      <c r="Q508" s="476"/>
      <c r="R508" s="476"/>
      <c r="S508" s="476"/>
      <c r="T508" s="476"/>
      <c r="U508" s="476"/>
      <c r="V508" s="476"/>
      <c r="W508" s="476"/>
      <c r="X508" s="476"/>
      <c r="Y508" s="476"/>
      <c r="Z508" s="476"/>
    </row>
    <row r="509" spans="1:26" ht="12.75" customHeight="1">
      <c r="A509" s="476"/>
      <c r="B509" s="476"/>
      <c r="C509" s="476"/>
      <c r="D509" s="476"/>
      <c r="E509" s="476"/>
      <c r="F509" s="476"/>
      <c r="G509" s="476"/>
      <c r="H509" s="476"/>
      <c r="I509" s="476"/>
      <c r="J509" s="476"/>
      <c r="K509" s="476"/>
      <c r="L509" s="476"/>
      <c r="M509" s="476"/>
      <c r="N509" s="476"/>
      <c r="O509" s="476"/>
      <c r="P509" s="476"/>
      <c r="Q509" s="476"/>
      <c r="R509" s="476"/>
      <c r="S509" s="476"/>
      <c r="T509" s="476"/>
      <c r="U509" s="476"/>
      <c r="V509" s="476"/>
      <c r="W509" s="476"/>
      <c r="X509" s="476"/>
      <c r="Y509" s="476"/>
      <c r="Z509" s="476"/>
    </row>
    <row r="510" spans="1:26" ht="12.75" customHeight="1">
      <c r="A510" s="476"/>
      <c r="B510" s="476"/>
      <c r="C510" s="476"/>
      <c r="D510" s="476"/>
      <c r="E510" s="476"/>
      <c r="F510" s="476"/>
      <c r="G510" s="476"/>
      <c r="H510" s="476"/>
      <c r="I510" s="476"/>
      <c r="J510" s="476"/>
      <c r="K510" s="476"/>
      <c r="L510" s="476"/>
      <c r="M510" s="476"/>
      <c r="N510" s="476"/>
      <c r="O510" s="476"/>
      <c r="P510" s="476"/>
      <c r="Q510" s="476"/>
      <c r="R510" s="476"/>
      <c r="S510" s="476"/>
      <c r="T510" s="476"/>
      <c r="U510" s="476"/>
      <c r="V510" s="476"/>
      <c r="W510" s="476"/>
      <c r="X510" s="476"/>
      <c r="Y510" s="476"/>
      <c r="Z510" s="476"/>
    </row>
    <row r="511" spans="1:26" ht="12.75" customHeight="1">
      <c r="A511" s="476"/>
      <c r="B511" s="476"/>
      <c r="C511" s="476"/>
      <c r="D511" s="476"/>
      <c r="E511" s="476"/>
      <c r="F511" s="476"/>
      <c r="G511" s="476"/>
      <c r="H511" s="476"/>
      <c r="I511" s="476"/>
      <c r="J511" s="476"/>
      <c r="K511" s="476"/>
      <c r="L511" s="476"/>
      <c r="M511" s="476"/>
      <c r="N511" s="476"/>
      <c r="O511" s="476"/>
      <c r="P511" s="476"/>
      <c r="Q511" s="476"/>
      <c r="R511" s="476"/>
      <c r="S511" s="476"/>
      <c r="T511" s="476"/>
      <c r="U511" s="476"/>
      <c r="V511" s="476"/>
      <c r="W511" s="476"/>
      <c r="X511" s="476"/>
      <c r="Y511" s="476"/>
      <c r="Z511" s="476"/>
    </row>
    <row r="512" spans="1:26" ht="12.75" customHeight="1">
      <c r="A512" s="476"/>
      <c r="B512" s="476"/>
      <c r="C512" s="476"/>
      <c r="D512" s="476"/>
      <c r="E512" s="476"/>
      <c r="F512" s="476"/>
      <c r="G512" s="476"/>
      <c r="H512" s="476"/>
      <c r="I512" s="476"/>
      <c r="J512" s="476"/>
      <c r="K512" s="476"/>
      <c r="L512" s="476"/>
      <c r="M512" s="476"/>
      <c r="N512" s="476"/>
      <c r="O512" s="476"/>
      <c r="P512" s="476"/>
      <c r="Q512" s="476"/>
      <c r="R512" s="476"/>
      <c r="S512" s="476"/>
      <c r="T512" s="476"/>
      <c r="U512" s="476"/>
      <c r="V512" s="476"/>
      <c r="W512" s="476"/>
      <c r="X512" s="476"/>
      <c r="Y512" s="476"/>
      <c r="Z512" s="476"/>
    </row>
    <row r="513" spans="1:26" ht="12.75" customHeight="1">
      <c r="A513" s="476"/>
      <c r="B513" s="476"/>
      <c r="C513" s="476"/>
      <c r="D513" s="476"/>
      <c r="E513" s="476"/>
      <c r="F513" s="476"/>
      <c r="G513" s="476"/>
      <c r="H513" s="476"/>
      <c r="I513" s="476"/>
      <c r="J513" s="476"/>
      <c r="K513" s="476"/>
      <c r="L513" s="476"/>
      <c r="M513" s="476"/>
      <c r="N513" s="476"/>
      <c r="O513" s="476"/>
      <c r="P513" s="476"/>
      <c r="Q513" s="476"/>
      <c r="R513" s="476"/>
      <c r="S513" s="476"/>
      <c r="T513" s="476"/>
      <c r="U513" s="476"/>
      <c r="V513" s="476"/>
      <c r="W513" s="476"/>
      <c r="X513" s="476"/>
      <c r="Y513" s="476"/>
      <c r="Z513" s="476"/>
    </row>
    <row r="514" spans="1:26" ht="12.75" customHeight="1">
      <c r="A514" s="476"/>
      <c r="B514" s="476"/>
      <c r="C514" s="476"/>
      <c r="D514" s="476"/>
      <c r="E514" s="476"/>
      <c r="F514" s="476"/>
      <c r="G514" s="476"/>
      <c r="H514" s="476"/>
      <c r="I514" s="476"/>
      <c r="J514" s="476"/>
      <c r="K514" s="476"/>
      <c r="L514" s="476"/>
      <c r="M514" s="476"/>
      <c r="N514" s="476"/>
      <c r="O514" s="476"/>
      <c r="P514" s="476"/>
      <c r="Q514" s="476"/>
      <c r="R514" s="476"/>
      <c r="S514" s="476"/>
      <c r="T514" s="476"/>
      <c r="U514" s="476"/>
      <c r="V514" s="476"/>
      <c r="W514" s="476"/>
      <c r="X514" s="476"/>
      <c r="Y514" s="476"/>
      <c r="Z514" s="476"/>
    </row>
    <row r="515" spans="1:26" ht="12.75" customHeight="1">
      <c r="A515" s="476"/>
      <c r="B515" s="476"/>
      <c r="C515" s="476"/>
      <c r="D515" s="476"/>
      <c r="E515" s="476"/>
      <c r="F515" s="476"/>
      <c r="G515" s="476"/>
      <c r="H515" s="476"/>
      <c r="I515" s="476"/>
      <c r="J515" s="476"/>
      <c r="K515" s="476"/>
      <c r="L515" s="476"/>
      <c r="M515" s="476"/>
      <c r="N515" s="476"/>
      <c r="O515" s="476"/>
      <c r="P515" s="476"/>
      <c r="Q515" s="476"/>
      <c r="R515" s="476"/>
      <c r="S515" s="476"/>
      <c r="T515" s="476"/>
      <c r="U515" s="476"/>
      <c r="V515" s="476"/>
      <c r="W515" s="476"/>
      <c r="X515" s="476"/>
      <c r="Y515" s="476"/>
      <c r="Z515" s="476"/>
    </row>
    <row r="516" spans="1:26" ht="12.75" customHeight="1">
      <c r="A516" s="476"/>
      <c r="B516" s="476"/>
      <c r="C516" s="476"/>
      <c r="D516" s="476"/>
      <c r="E516" s="476"/>
      <c r="F516" s="476"/>
      <c r="G516" s="476"/>
      <c r="H516" s="476"/>
      <c r="I516" s="476"/>
      <c r="J516" s="476"/>
      <c r="K516" s="476"/>
      <c r="L516" s="476"/>
      <c r="M516" s="476"/>
      <c r="N516" s="476"/>
      <c r="O516" s="476"/>
      <c r="P516" s="476"/>
      <c r="Q516" s="476"/>
      <c r="R516" s="476"/>
      <c r="S516" s="476"/>
      <c r="T516" s="476"/>
      <c r="U516" s="476"/>
      <c r="V516" s="476"/>
      <c r="W516" s="476"/>
      <c r="X516" s="476"/>
      <c r="Y516" s="476"/>
      <c r="Z516" s="476"/>
    </row>
    <row r="517" spans="1:26" ht="12.75" customHeight="1">
      <c r="A517" s="476"/>
      <c r="B517" s="476"/>
      <c r="C517" s="476"/>
      <c r="D517" s="476"/>
      <c r="E517" s="476"/>
      <c r="F517" s="476"/>
      <c r="G517" s="476"/>
      <c r="H517" s="476"/>
      <c r="I517" s="476"/>
      <c r="J517" s="476"/>
      <c r="K517" s="476"/>
      <c r="L517" s="476"/>
      <c r="M517" s="476"/>
      <c r="N517" s="476"/>
      <c r="O517" s="476"/>
      <c r="P517" s="476"/>
      <c r="Q517" s="476"/>
      <c r="R517" s="476"/>
      <c r="S517" s="476"/>
      <c r="T517" s="476"/>
      <c r="U517" s="476"/>
      <c r="V517" s="476"/>
      <c r="W517" s="476"/>
      <c r="X517" s="476"/>
      <c r="Y517" s="476"/>
      <c r="Z517" s="476"/>
    </row>
    <row r="518" spans="1:26" ht="12.75" customHeight="1">
      <c r="A518" s="476"/>
      <c r="B518" s="476"/>
      <c r="C518" s="476"/>
      <c r="D518" s="476"/>
      <c r="E518" s="476"/>
      <c r="F518" s="476"/>
      <c r="G518" s="476"/>
      <c r="H518" s="476"/>
      <c r="I518" s="476"/>
      <c r="J518" s="476"/>
      <c r="K518" s="476"/>
      <c r="L518" s="476"/>
      <c r="M518" s="476"/>
      <c r="N518" s="476"/>
      <c r="O518" s="476"/>
      <c r="P518" s="476"/>
      <c r="Q518" s="476"/>
      <c r="R518" s="476"/>
      <c r="S518" s="476"/>
      <c r="T518" s="476"/>
      <c r="U518" s="476"/>
      <c r="V518" s="476"/>
      <c r="W518" s="476"/>
      <c r="X518" s="476"/>
      <c r="Y518" s="476"/>
      <c r="Z518" s="476"/>
    </row>
    <row r="519" spans="1:26" ht="12.75" customHeight="1">
      <c r="A519" s="476"/>
      <c r="B519" s="476"/>
      <c r="C519" s="476"/>
      <c r="D519" s="476"/>
      <c r="E519" s="476"/>
      <c r="F519" s="476"/>
      <c r="G519" s="476"/>
      <c r="H519" s="476"/>
      <c r="I519" s="476"/>
      <c r="J519" s="476"/>
      <c r="K519" s="476"/>
      <c r="L519" s="476"/>
      <c r="M519" s="476"/>
      <c r="N519" s="476"/>
      <c r="O519" s="476"/>
      <c r="P519" s="476"/>
      <c r="Q519" s="476"/>
      <c r="R519" s="476"/>
      <c r="S519" s="476"/>
      <c r="T519" s="476"/>
      <c r="U519" s="476"/>
      <c r="V519" s="476"/>
      <c r="W519" s="476"/>
      <c r="X519" s="476"/>
      <c r="Y519" s="476"/>
      <c r="Z519" s="476"/>
    </row>
    <row r="520" spans="1:26" ht="12.75" customHeight="1">
      <c r="A520" s="476"/>
      <c r="B520" s="476"/>
      <c r="C520" s="476"/>
      <c r="D520" s="476"/>
      <c r="E520" s="476"/>
      <c r="F520" s="476"/>
      <c r="G520" s="476"/>
      <c r="H520" s="476"/>
      <c r="I520" s="476"/>
      <c r="J520" s="476"/>
      <c r="K520" s="476"/>
      <c r="L520" s="476"/>
      <c r="M520" s="476"/>
      <c r="N520" s="476"/>
      <c r="O520" s="476"/>
      <c r="P520" s="476"/>
      <c r="Q520" s="476"/>
      <c r="R520" s="476"/>
      <c r="S520" s="476"/>
      <c r="T520" s="476"/>
      <c r="U520" s="476"/>
      <c r="V520" s="476"/>
      <c r="W520" s="476"/>
      <c r="X520" s="476"/>
      <c r="Y520" s="476"/>
      <c r="Z520" s="476"/>
    </row>
    <row r="521" spans="1:26" ht="12.75" customHeight="1">
      <c r="A521" s="476"/>
      <c r="B521" s="476"/>
      <c r="C521" s="476"/>
      <c r="D521" s="476"/>
      <c r="E521" s="476"/>
      <c r="F521" s="476"/>
      <c r="G521" s="476"/>
      <c r="H521" s="476"/>
      <c r="I521" s="476"/>
      <c r="J521" s="476"/>
      <c r="K521" s="476"/>
      <c r="L521" s="476"/>
      <c r="M521" s="476"/>
      <c r="N521" s="476"/>
      <c r="O521" s="476"/>
      <c r="P521" s="476"/>
      <c r="Q521" s="476"/>
      <c r="R521" s="476"/>
      <c r="S521" s="476"/>
      <c r="T521" s="476"/>
      <c r="U521" s="476"/>
      <c r="V521" s="476"/>
      <c r="W521" s="476"/>
      <c r="X521" s="476"/>
      <c r="Y521" s="476"/>
      <c r="Z521" s="476"/>
    </row>
    <row r="522" spans="1:26" ht="12.75" customHeight="1">
      <c r="A522" s="476"/>
      <c r="B522" s="476"/>
      <c r="C522" s="476"/>
      <c r="D522" s="476"/>
      <c r="E522" s="476"/>
      <c r="F522" s="476"/>
      <c r="G522" s="476"/>
      <c r="H522" s="476"/>
      <c r="I522" s="476"/>
      <c r="J522" s="476"/>
      <c r="K522" s="476"/>
      <c r="L522" s="476"/>
      <c r="M522" s="476"/>
      <c r="N522" s="476"/>
      <c r="O522" s="476"/>
      <c r="P522" s="476"/>
      <c r="Q522" s="476"/>
      <c r="R522" s="476"/>
      <c r="S522" s="476"/>
      <c r="T522" s="476"/>
      <c r="U522" s="476"/>
      <c r="V522" s="476"/>
      <c r="W522" s="476"/>
      <c r="X522" s="476"/>
      <c r="Y522" s="476"/>
      <c r="Z522" s="476"/>
    </row>
    <row r="523" spans="1:26" ht="12.75" customHeight="1">
      <c r="A523" s="476"/>
      <c r="B523" s="476"/>
      <c r="C523" s="476"/>
      <c r="D523" s="476"/>
      <c r="E523" s="476"/>
      <c r="F523" s="476"/>
      <c r="G523" s="476"/>
      <c r="H523" s="476"/>
      <c r="I523" s="476"/>
      <c r="J523" s="476"/>
      <c r="K523" s="476"/>
      <c r="L523" s="476"/>
      <c r="M523" s="476"/>
      <c r="N523" s="476"/>
      <c r="O523" s="476"/>
      <c r="P523" s="476"/>
      <c r="Q523" s="476"/>
      <c r="R523" s="476"/>
      <c r="S523" s="476"/>
      <c r="T523" s="476"/>
      <c r="U523" s="476"/>
      <c r="V523" s="476"/>
      <c r="W523" s="476"/>
      <c r="X523" s="476"/>
      <c r="Y523" s="476"/>
      <c r="Z523" s="476"/>
    </row>
    <row r="524" spans="1:26" ht="12.75" customHeight="1">
      <c r="A524" s="476"/>
      <c r="B524" s="476"/>
      <c r="C524" s="476"/>
      <c r="D524" s="476"/>
      <c r="E524" s="476"/>
      <c r="F524" s="476"/>
      <c r="G524" s="476"/>
      <c r="H524" s="476"/>
      <c r="I524" s="476"/>
      <c r="J524" s="476"/>
      <c r="K524" s="476"/>
      <c r="L524" s="476"/>
      <c r="M524" s="476"/>
      <c r="N524" s="476"/>
      <c r="O524" s="476"/>
      <c r="P524" s="476"/>
      <c r="Q524" s="476"/>
      <c r="R524" s="476"/>
      <c r="S524" s="476"/>
      <c r="T524" s="476"/>
      <c r="U524" s="476"/>
      <c r="V524" s="476"/>
      <c r="W524" s="476"/>
      <c r="X524" s="476"/>
      <c r="Y524" s="476"/>
      <c r="Z524" s="476"/>
    </row>
    <row r="525" spans="1:26" ht="12.75" customHeight="1">
      <c r="A525" s="476"/>
      <c r="B525" s="476"/>
      <c r="C525" s="476"/>
      <c r="D525" s="476"/>
      <c r="E525" s="476"/>
      <c r="F525" s="476"/>
      <c r="G525" s="476"/>
      <c r="H525" s="476"/>
      <c r="I525" s="476"/>
      <c r="J525" s="476"/>
      <c r="K525" s="476"/>
      <c r="L525" s="476"/>
      <c r="M525" s="476"/>
      <c r="N525" s="476"/>
      <c r="O525" s="476"/>
      <c r="P525" s="476"/>
      <c r="Q525" s="476"/>
      <c r="R525" s="476"/>
      <c r="S525" s="476"/>
      <c r="T525" s="476"/>
      <c r="U525" s="476"/>
      <c r="V525" s="476"/>
      <c r="W525" s="476"/>
      <c r="X525" s="476"/>
      <c r="Y525" s="476"/>
      <c r="Z525" s="476"/>
    </row>
    <row r="526" spans="1:26" ht="12.75" customHeight="1">
      <c r="A526" s="476"/>
      <c r="B526" s="476"/>
      <c r="C526" s="476"/>
      <c r="D526" s="476"/>
      <c r="E526" s="476"/>
      <c r="F526" s="476"/>
      <c r="G526" s="476"/>
      <c r="H526" s="476"/>
      <c r="I526" s="476"/>
      <c r="J526" s="476"/>
      <c r="K526" s="476"/>
      <c r="L526" s="476"/>
      <c r="M526" s="476"/>
      <c r="N526" s="476"/>
      <c r="O526" s="476"/>
      <c r="P526" s="476"/>
      <c r="Q526" s="476"/>
      <c r="R526" s="476"/>
      <c r="S526" s="476"/>
      <c r="T526" s="476"/>
      <c r="U526" s="476"/>
      <c r="V526" s="476"/>
      <c r="W526" s="476"/>
      <c r="X526" s="476"/>
      <c r="Y526" s="476"/>
      <c r="Z526" s="476"/>
    </row>
    <row r="527" spans="1:26" ht="12.75" customHeight="1">
      <c r="A527" s="476"/>
      <c r="B527" s="476"/>
      <c r="C527" s="476"/>
      <c r="D527" s="476"/>
      <c r="E527" s="476"/>
      <c r="F527" s="476"/>
      <c r="G527" s="476"/>
      <c r="H527" s="476"/>
      <c r="I527" s="476"/>
      <c r="J527" s="476"/>
      <c r="K527" s="476"/>
      <c r="L527" s="476"/>
      <c r="M527" s="476"/>
      <c r="N527" s="476"/>
      <c r="O527" s="476"/>
      <c r="P527" s="476"/>
      <c r="Q527" s="476"/>
      <c r="R527" s="476"/>
      <c r="S527" s="476"/>
      <c r="T527" s="476"/>
      <c r="U527" s="476"/>
      <c r="V527" s="476"/>
      <c r="W527" s="476"/>
      <c r="X527" s="476"/>
      <c r="Y527" s="476"/>
      <c r="Z527" s="476"/>
    </row>
    <row r="528" spans="1:26" ht="12.75" customHeight="1">
      <c r="A528" s="476"/>
      <c r="B528" s="476"/>
      <c r="C528" s="476"/>
      <c r="D528" s="476"/>
      <c r="E528" s="476"/>
      <c r="F528" s="476"/>
      <c r="G528" s="476"/>
      <c r="H528" s="476"/>
      <c r="I528" s="476"/>
      <c r="J528" s="476"/>
      <c r="K528" s="476"/>
      <c r="L528" s="476"/>
      <c r="M528" s="476"/>
      <c r="N528" s="476"/>
      <c r="O528" s="476"/>
      <c r="P528" s="476"/>
      <c r="Q528" s="476"/>
      <c r="R528" s="476"/>
      <c r="S528" s="476"/>
      <c r="T528" s="476"/>
      <c r="U528" s="476"/>
      <c r="V528" s="476"/>
      <c r="W528" s="476"/>
      <c r="X528" s="476"/>
      <c r="Y528" s="476"/>
      <c r="Z528" s="476"/>
    </row>
    <row r="529" spans="1:26" ht="12.75" customHeight="1">
      <c r="A529" s="476"/>
      <c r="B529" s="476"/>
      <c r="C529" s="476"/>
      <c r="D529" s="476"/>
      <c r="E529" s="476"/>
      <c r="F529" s="476"/>
      <c r="G529" s="476"/>
      <c r="H529" s="476"/>
      <c r="I529" s="476"/>
      <c r="J529" s="476"/>
      <c r="K529" s="476"/>
      <c r="L529" s="476"/>
      <c r="M529" s="476"/>
      <c r="N529" s="476"/>
      <c r="O529" s="476"/>
      <c r="P529" s="476"/>
      <c r="Q529" s="476"/>
      <c r="R529" s="476"/>
      <c r="S529" s="476"/>
      <c r="T529" s="476"/>
      <c r="U529" s="476"/>
      <c r="V529" s="476"/>
      <c r="W529" s="476"/>
      <c r="X529" s="476"/>
      <c r="Y529" s="476"/>
      <c r="Z529" s="476"/>
    </row>
    <row r="530" spans="1:26" ht="12.75" customHeight="1">
      <c r="A530" s="476"/>
      <c r="B530" s="476"/>
      <c r="C530" s="476"/>
      <c r="D530" s="476"/>
      <c r="E530" s="476"/>
      <c r="F530" s="476"/>
      <c r="G530" s="476"/>
      <c r="H530" s="476"/>
      <c r="I530" s="476"/>
      <c r="J530" s="476"/>
      <c r="K530" s="476"/>
      <c r="L530" s="476"/>
      <c r="M530" s="476"/>
      <c r="N530" s="476"/>
      <c r="O530" s="476"/>
      <c r="P530" s="476"/>
      <c r="Q530" s="476"/>
      <c r="R530" s="476"/>
      <c r="S530" s="476"/>
      <c r="T530" s="476"/>
      <c r="U530" s="476"/>
      <c r="V530" s="476"/>
      <c r="W530" s="476"/>
      <c r="X530" s="476"/>
      <c r="Y530" s="476"/>
      <c r="Z530" s="476"/>
    </row>
    <row r="531" spans="1:26" ht="12.75" customHeight="1">
      <c r="A531" s="476"/>
      <c r="B531" s="476"/>
      <c r="C531" s="476"/>
      <c r="D531" s="476"/>
      <c r="E531" s="476"/>
      <c r="F531" s="476"/>
      <c r="G531" s="476"/>
      <c r="H531" s="476"/>
      <c r="I531" s="476"/>
      <c r="J531" s="476"/>
      <c r="K531" s="476"/>
      <c r="L531" s="476"/>
      <c r="M531" s="476"/>
      <c r="N531" s="476"/>
      <c r="O531" s="476"/>
      <c r="P531" s="476"/>
      <c r="Q531" s="476"/>
      <c r="R531" s="476"/>
      <c r="S531" s="476"/>
      <c r="T531" s="476"/>
      <c r="U531" s="476"/>
      <c r="V531" s="476"/>
      <c r="W531" s="476"/>
      <c r="X531" s="476"/>
      <c r="Y531" s="476"/>
      <c r="Z531" s="476"/>
    </row>
    <row r="532" spans="1:26" ht="12.75" customHeight="1">
      <c r="A532" s="476"/>
      <c r="B532" s="476"/>
      <c r="C532" s="476"/>
      <c r="D532" s="476"/>
      <c r="E532" s="476"/>
      <c r="F532" s="476"/>
      <c r="G532" s="476"/>
      <c r="H532" s="476"/>
      <c r="I532" s="476"/>
      <c r="J532" s="476"/>
      <c r="K532" s="476"/>
      <c r="L532" s="476"/>
      <c r="M532" s="476"/>
      <c r="N532" s="476"/>
      <c r="O532" s="476"/>
      <c r="P532" s="476"/>
      <c r="Q532" s="476"/>
      <c r="R532" s="476"/>
      <c r="S532" s="476"/>
      <c r="T532" s="476"/>
      <c r="U532" s="476"/>
      <c r="V532" s="476"/>
      <c r="W532" s="476"/>
      <c r="X532" s="476"/>
      <c r="Y532" s="476"/>
      <c r="Z532" s="476"/>
    </row>
    <row r="533" spans="1:26" ht="12.75" customHeight="1">
      <c r="A533" s="476"/>
      <c r="B533" s="476"/>
      <c r="C533" s="476"/>
      <c r="D533" s="476"/>
      <c r="E533" s="476"/>
      <c r="F533" s="476"/>
      <c r="G533" s="476"/>
      <c r="H533" s="476"/>
      <c r="I533" s="476"/>
      <c r="J533" s="476"/>
      <c r="K533" s="476"/>
      <c r="L533" s="476"/>
      <c r="M533" s="476"/>
      <c r="N533" s="476"/>
      <c r="O533" s="476"/>
      <c r="P533" s="476"/>
      <c r="Q533" s="476"/>
      <c r="R533" s="476"/>
      <c r="S533" s="476"/>
      <c r="T533" s="476"/>
      <c r="U533" s="476"/>
      <c r="V533" s="476"/>
      <c r="W533" s="476"/>
      <c r="X533" s="476"/>
      <c r="Y533" s="476"/>
      <c r="Z533" s="476"/>
    </row>
    <row r="534" spans="1:26" ht="12.75" customHeight="1">
      <c r="A534" s="476"/>
      <c r="B534" s="476"/>
      <c r="C534" s="476"/>
      <c r="D534" s="476"/>
      <c r="E534" s="476"/>
      <c r="F534" s="476"/>
      <c r="G534" s="476"/>
      <c r="H534" s="476"/>
      <c r="I534" s="476"/>
      <c r="J534" s="476"/>
      <c r="K534" s="476"/>
      <c r="L534" s="476"/>
      <c r="M534" s="476"/>
      <c r="N534" s="476"/>
      <c r="O534" s="476"/>
      <c r="P534" s="476"/>
      <c r="Q534" s="476"/>
      <c r="R534" s="476"/>
      <c r="S534" s="476"/>
      <c r="T534" s="476"/>
      <c r="U534" s="476"/>
      <c r="V534" s="476"/>
      <c r="W534" s="476"/>
      <c r="X534" s="476"/>
      <c r="Y534" s="476"/>
      <c r="Z534" s="476"/>
    </row>
    <row r="535" spans="1:26" ht="12.75" customHeight="1">
      <c r="A535" s="476"/>
      <c r="B535" s="476"/>
      <c r="C535" s="476"/>
      <c r="D535" s="476"/>
      <c r="E535" s="476"/>
      <c r="F535" s="476"/>
      <c r="G535" s="476"/>
      <c r="H535" s="476"/>
      <c r="I535" s="476"/>
      <c r="J535" s="476"/>
      <c r="K535" s="476"/>
      <c r="L535" s="476"/>
      <c r="M535" s="476"/>
      <c r="N535" s="476"/>
      <c r="O535" s="476"/>
      <c r="P535" s="476"/>
      <c r="Q535" s="476"/>
      <c r="R535" s="476"/>
      <c r="S535" s="476"/>
      <c r="T535" s="476"/>
      <c r="U535" s="476"/>
      <c r="V535" s="476"/>
      <c r="W535" s="476"/>
      <c r="X535" s="476"/>
      <c r="Y535" s="476"/>
      <c r="Z535" s="476"/>
    </row>
    <row r="536" spans="1:26" ht="12.75" customHeight="1">
      <c r="A536" s="476"/>
      <c r="B536" s="476"/>
      <c r="C536" s="476"/>
      <c r="D536" s="476"/>
      <c r="E536" s="476"/>
      <c r="F536" s="476"/>
      <c r="G536" s="476"/>
      <c r="H536" s="476"/>
      <c r="I536" s="476"/>
      <c r="J536" s="476"/>
      <c r="K536" s="476"/>
      <c r="L536" s="476"/>
      <c r="M536" s="476"/>
      <c r="N536" s="476"/>
      <c r="O536" s="476"/>
      <c r="P536" s="476"/>
      <c r="Q536" s="476"/>
      <c r="R536" s="476"/>
      <c r="S536" s="476"/>
      <c r="T536" s="476"/>
      <c r="U536" s="476"/>
      <c r="V536" s="476"/>
      <c r="W536" s="476"/>
      <c r="X536" s="476"/>
      <c r="Y536" s="476"/>
      <c r="Z536" s="476"/>
    </row>
    <row r="537" spans="1:26" ht="12.75" customHeight="1">
      <c r="A537" s="476"/>
      <c r="B537" s="476"/>
      <c r="C537" s="476"/>
      <c r="D537" s="476"/>
      <c r="E537" s="476"/>
      <c r="F537" s="476"/>
      <c r="G537" s="476"/>
      <c r="H537" s="476"/>
      <c r="I537" s="476"/>
      <c r="J537" s="476"/>
      <c r="K537" s="476"/>
      <c r="L537" s="476"/>
      <c r="M537" s="476"/>
      <c r="N537" s="476"/>
      <c r="O537" s="476"/>
      <c r="P537" s="476"/>
      <c r="Q537" s="476"/>
      <c r="R537" s="476"/>
      <c r="S537" s="476"/>
      <c r="T537" s="476"/>
      <c r="U537" s="476"/>
      <c r="V537" s="476"/>
      <c r="W537" s="476"/>
      <c r="X537" s="476"/>
      <c r="Y537" s="476"/>
      <c r="Z537" s="476"/>
    </row>
    <row r="538" spans="1:26" ht="12.75" customHeight="1">
      <c r="A538" s="476"/>
      <c r="B538" s="476"/>
      <c r="C538" s="476"/>
      <c r="D538" s="476"/>
      <c r="E538" s="476"/>
      <c r="F538" s="476"/>
      <c r="G538" s="476"/>
      <c r="H538" s="476"/>
      <c r="I538" s="476"/>
      <c r="J538" s="476"/>
      <c r="K538" s="476"/>
      <c r="L538" s="476"/>
      <c r="M538" s="476"/>
      <c r="N538" s="476"/>
      <c r="O538" s="476"/>
      <c r="P538" s="476"/>
      <c r="Q538" s="476"/>
      <c r="R538" s="476"/>
      <c r="S538" s="476"/>
      <c r="T538" s="476"/>
      <c r="U538" s="476"/>
      <c r="V538" s="476"/>
      <c r="W538" s="476"/>
      <c r="X538" s="476"/>
      <c r="Y538" s="476"/>
      <c r="Z538" s="476"/>
    </row>
    <row r="539" spans="1:26" ht="12.75" customHeight="1">
      <c r="A539" s="476"/>
      <c r="B539" s="476"/>
      <c r="C539" s="476"/>
      <c r="D539" s="476"/>
      <c r="E539" s="476"/>
      <c r="F539" s="476"/>
      <c r="G539" s="476"/>
      <c r="H539" s="476"/>
      <c r="I539" s="476"/>
      <c r="J539" s="476"/>
      <c r="K539" s="476"/>
      <c r="L539" s="476"/>
      <c r="M539" s="476"/>
      <c r="N539" s="476"/>
      <c r="O539" s="476"/>
      <c r="P539" s="476"/>
      <c r="Q539" s="476"/>
      <c r="R539" s="476"/>
      <c r="S539" s="476"/>
      <c r="T539" s="476"/>
      <c r="U539" s="476"/>
      <c r="V539" s="476"/>
      <c r="W539" s="476"/>
      <c r="X539" s="476"/>
      <c r="Y539" s="476"/>
      <c r="Z539" s="476"/>
    </row>
    <row r="540" spans="1:26" ht="12.75" customHeight="1">
      <c r="A540" s="476"/>
      <c r="B540" s="476"/>
      <c r="C540" s="476"/>
      <c r="D540" s="476"/>
      <c r="E540" s="476"/>
      <c r="F540" s="476"/>
      <c r="G540" s="476"/>
      <c r="H540" s="476"/>
      <c r="I540" s="476"/>
      <c r="J540" s="476"/>
      <c r="K540" s="476"/>
      <c r="L540" s="476"/>
      <c r="M540" s="476"/>
      <c r="N540" s="476"/>
      <c r="O540" s="476"/>
      <c r="P540" s="476"/>
      <c r="Q540" s="476"/>
      <c r="R540" s="476"/>
      <c r="S540" s="476"/>
      <c r="T540" s="476"/>
      <c r="U540" s="476"/>
      <c r="V540" s="476"/>
      <c r="W540" s="476"/>
      <c r="X540" s="476"/>
      <c r="Y540" s="476"/>
      <c r="Z540" s="476"/>
    </row>
    <row r="541" spans="1:26" ht="12.75" customHeight="1">
      <c r="A541" s="476"/>
      <c r="B541" s="476"/>
      <c r="C541" s="476"/>
      <c r="D541" s="476"/>
      <c r="E541" s="476"/>
      <c r="F541" s="476"/>
      <c r="G541" s="476"/>
      <c r="H541" s="476"/>
      <c r="I541" s="476"/>
      <c r="J541" s="476"/>
      <c r="K541" s="476"/>
      <c r="L541" s="476"/>
      <c r="M541" s="476"/>
      <c r="N541" s="476"/>
      <c r="O541" s="476"/>
      <c r="P541" s="476"/>
      <c r="Q541" s="476"/>
      <c r="R541" s="476"/>
      <c r="S541" s="476"/>
      <c r="T541" s="476"/>
      <c r="U541" s="476"/>
      <c r="V541" s="476"/>
      <c r="W541" s="476"/>
      <c r="X541" s="476"/>
      <c r="Y541" s="476"/>
      <c r="Z541" s="476"/>
    </row>
    <row r="542" spans="1:26" ht="12.75" customHeight="1">
      <c r="A542" s="476"/>
      <c r="B542" s="476"/>
      <c r="C542" s="476"/>
      <c r="D542" s="476"/>
      <c r="E542" s="476"/>
      <c r="F542" s="476"/>
      <c r="G542" s="476"/>
      <c r="H542" s="476"/>
      <c r="I542" s="476"/>
      <c r="J542" s="476"/>
      <c r="K542" s="476"/>
      <c r="L542" s="476"/>
      <c r="M542" s="476"/>
      <c r="N542" s="476"/>
      <c r="O542" s="476"/>
      <c r="P542" s="476"/>
      <c r="Q542" s="476"/>
      <c r="R542" s="476"/>
      <c r="S542" s="476"/>
      <c r="T542" s="476"/>
      <c r="U542" s="476"/>
      <c r="V542" s="476"/>
      <c r="W542" s="476"/>
      <c r="X542" s="476"/>
      <c r="Y542" s="476"/>
      <c r="Z542" s="476"/>
    </row>
    <row r="543" spans="1:26" ht="12.75" customHeight="1">
      <c r="A543" s="476"/>
      <c r="B543" s="476"/>
      <c r="C543" s="476"/>
      <c r="D543" s="476"/>
      <c r="E543" s="476"/>
      <c r="F543" s="476"/>
      <c r="G543" s="476"/>
      <c r="H543" s="476"/>
      <c r="I543" s="476"/>
      <c r="J543" s="476"/>
      <c r="K543" s="476"/>
      <c r="L543" s="476"/>
      <c r="M543" s="476"/>
      <c r="N543" s="476"/>
      <c r="O543" s="476"/>
      <c r="P543" s="476"/>
      <c r="Q543" s="476"/>
      <c r="R543" s="476"/>
      <c r="S543" s="476"/>
      <c r="T543" s="476"/>
      <c r="U543" s="476"/>
      <c r="V543" s="476"/>
      <c r="W543" s="476"/>
      <c r="X543" s="476"/>
      <c r="Y543" s="476"/>
      <c r="Z543" s="476"/>
    </row>
    <row r="544" spans="1:26" ht="12.75" customHeight="1">
      <c r="A544" s="476"/>
      <c r="B544" s="476"/>
      <c r="C544" s="476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6"/>
      <c r="Q544" s="476"/>
      <c r="R544" s="476"/>
      <c r="S544" s="476"/>
      <c r="T544" s="476"/>
      <c r="U544" s="476"/>
      <c r="V544" s="476"/>
      <c r="W544" s="476"/>
      <c r="X544" s="476"/>
      <c r="Y544" s="476"/>
      <c r="Z544" s="476"/>
    </row>
    <row r="545" spans="1:26" ht="12.75" customHeight="1">
      <c r="A545" s="476"/>
      <c r="B545" s="476"/>
      <c r="C545" s="476"/>
      <c r="D545" s="476"/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6"/>
      <c r="Q545" s="476"/>
      <c r="R545" s="476"/>
      <c r="S545" s="476"/>
      <c r="T545" s="476"/>
      <c r="U545" s="476"/>
      <c r="V545" s="476"/>
      <c r="W545" s="476"/>
      <c r="X545" s="476"/>
      <c r="Y545" s="476"/>
      <c r="Z545" s="476"/>
    </row>
    <row r="546" spans="1:26" ht="12.75" customHeight="1">
      <c r="A546" s="476"/>
      <c r="B546" s="476"/>
      <c r="C546" s="476"/>
      <c r="D546" s="476"/>
      <c r="E546" s="476"/>
      <c r="F546" s="476"/>
      <c r="G546" s="476"/>
      <c r="H546" s="476"/>
      <c r="I546" s="476"/>
      <c r="J546" s="476"/>
      <c r="K546" s="476"/>
      <c r="L546" s="476"/>
      <c r="M546" s="476"/>
      <c r="N546" s="476"/>
      <c r="O546" s="476"/>
      <c r="P546" s="476"/>
      <c r="Q546" s="476"/>
      <c r="R546" s="476"/>
      <c r="S546" s="476"/>
      <c r="T546" s="476"/>
      <c r="U546" s="476"/>
      <c r="V546" s="476"/>
      <c r="W546" s="476"/>
      <c r="X546" s="476"/>
      <c r="Y546" s="476"/>
      <c r="Z546" s="476"/>
    </row>
    <row r="547" spans="1:26" ht="12.75" customHeight="1">
      <c r="A547" s="476"/>
      <c r="B547" s="476"/>
      <c r="C547" s="476"/>
      <c r="D547" s="476"/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6"/>
      <c r="Q547" s="476"/>
      <c r="R547" s="476"/>
      <c r="S547" s="476"/>
      <c r="T547" s="476"/>
      <c r="U547" s="476"/>
      <c r="V547" s="476"/>
      <c r="W547" s="476"/>
      <c r="X547" s="476"/>
      <c r="Y547" s="476"/>
      <c r="Z547" s="476"/>
    </row>
    <row r="548" spans="1:26" ht="12.75" customHeight="1">
      <c r="A548" s="476"/>
      <c r="B548" s="476"/>
      <c r="C548" s="476"/>
      <c r="D548" s="476"/>
      <c r="E548" s="476"/>
      <c r="F548" s="476"/>
      <c r="G548" s="476"/>
      <c r="H548" s="476"/>
      <c r="I548" s="476"/>
      <c r="J548" s="476"/>
      <c r="K548" s="476"/>
      <c r="L548" s="476"/>
      <c r="M548" s="476"/>
      <c r="N548" s="476"/>
      <c r="O548" s="476"/>
      <c r="P548" s="476"/>
      <c r="Q548" s="476"/>
      <c r="R548" s="476"/>
      <c r="S548" s="476"/>
      <c r="T548" s="476"/>
      <c r="U548" s="476"/>
      <c r="V548" s="476"/>
      <c r="W548" s="476"/>
      <c r="X548" s="476"/>
      <c r="Y548" s="476"/>
      <c r="Z548" s="476"/>
    </row>
    <row r="549" spans="1:26" ht="12.75" customHeight="1">
      <c r="A549" s="476"/>
      <c r="B549" s="476"/>
      <c r="C549" s="476"/>
      <c r="D549" s="476"/>
      <c r="E549" s="476"/>
      <c r="F549" s="476"/>
      <c r="G549" s="476"/>
      <c r="H549" s="476"/>
      <c r="I549" s="476"/>
      <c r="J549" s="476"/>
      <c r="K549" s="476"/>
      <c r="L549" s="476"/>
      <c r="M549" s="476"/>
      <c r="N549" s="476"/>
      <c r="O549" s="476"/>
      <c r="P549" s="476"/>
      <c r="Q549" s="476"/>
      <c r="R549" s="476"/>
      <c r="S549" s="476"/>
      <c r="T549" s="476"/>
      <c r="U549" s="476"/>
      <c r="V549" s="476"/>
      <c r="W549" s="476"/>
      <c r="X549" s="476"/>
      <c r="Y549" s="476"/>
      <c r="Z549" s="476"/>
    </row>
    <row r="550" spans="1:26" ht="12.75" customHeight="1">
      <c r="A550" s="476"/>
      <c r="B550" s="476"/>
      <c r="C550" s="476"/>
      <c r="D550" s="476"/>
      <c r="E550" s="476"/>
      <c r="F550" s="476"/>
      <c r="G550" s="476"/>
      <c r="H550" s="476"/>
      <c r="I550" s="476"/>
      <c r="J550" s="476"/>
      <c r="K550" s="476"/>
      <c r="L550" s="476"/>
      <c r="M550" s="476"/>
      <c r="N550" s="476"/>
      <c r="O550" s="476"/>
      <c r="P550" s="476"/>
      <c r="Q550" s="476"/>
      <c r="R550" s="476"/>
      <c r="S550" s="476"/>
      <c r="T550" s="476"/>
      <c r="U550" s="476"/>
      <c r="V550" s="476"/>
      <c r="W550" s="476"/>
      <c r="X550" s="476"/>
      <c r="Y550" s="476"/>
      <c r="Z550" s="476"/>
    </row>
    <row r="551" spans="1:26" ht="12.75" customHeight="1">
      <c r="A551" s="476"/>
      <c r="B551" s="476"/>
      <c r="C551" s="476"/>
      <c r="D551" s="476"/>
      <c r="E551" s="476"/>
      <c r="F551" s="476"/>
      <c r="G551" s="476"/>
      <c r="H551" s="476"/>
      <c r="I551" s="476"/>
      <c r="J551" s="476"/>
      <c r="K551" s="476"/>
      <c r="L551" s="476"/>
      <c r="M551" s="476"/>
      <c r="N551" s="476"/>
      <c r="O551" s="476"/>
      <c r="P551" s="476"/>
      <c r="Q551" s="476"/>
      <c r="R551" s="476"/>
      <c r="S551" s="476"/>
      <c r="T551" s="476"/>
      <c r="U551" s="476"/>
      <c r="V551" s="476"/>
      <c r="W551" s="476"/>
      <c r="X551" s="476"/>
      <c r="Y551" s="476"/>
      <c r="Z551" s="476"/>
    </row>
    <row r="552" spans="1:26" ht="12.75" customHeight="1">
      <c r="A552" s="476"/>
      <c r="B552" s="476"/>
      <c r="C552" s="476"/>
      <c r="D552" s="476"/>
      <c r="E552" s="476"/>
      <c r="F552" s="476"/>
      <c r="G552" s="476"/>
      <c r="H552" s="476"/>
      <c r="I552" s="476"/>
      <c r="J552" s="476"/>
      <c r="K552" s="476"/>
      <c r="L552" s="476"/>
      <c r="M552" s="476"/>
      <c r="N552" s="476"/>
      <c r="O552" s="476"/>
      <c r="P552" s="476"/>
      <c r="Q552" s="476"/>
      <c r="R552" s="476"/>
      <c r="S552" s="476"/>
      <c r="T552" s="476"/>
      <c r="U552" s="476"/>
      <c r="V552" s="476"/>
      <c r="W552" s="476"/>
      <c r="X552" s="476"/>
      <c r="Y552" s="476"/>
      <c r="Z552" s="476"/>
    </row>
    <row r="553" spans="1:26" ht="12.75" customHeight="1">
      <c r="A553" s="476"/>
      <c r="B553" s="476"/>
      <c r="C553" s="476"/>
      <c r="D553" s="476"/>
      <c r="E553" s="476"/>
      <c r="F553" s="476"/>
      <c r="G553" s="476"/>
      <c r="H553" s="476"/>
      <c r="I553" s="476"/>
      <c r="J553" s="476"/>
      <c r="K553" s="476"/>
      <c r="L553" s="476"/>
      <c r="M553" s="476"/>
      <c r="N553" s="476"/>
      <c r="O553" s="476"/>
      <c r="P553" s="476"/>
      <c r="Q553" s="476"/>
      <c r="R553" s="476"/>
      <c r="S553" s="476"/>
      <c r="T553" s="476"/>
      <c r="U553" s="476"/>
      <c r="V553" s="476"/>
      <c r="W553" s="476"/>
      <c r="X553" s="476"/>
      <c r="Y553" s="476"/>
      <c r="Z553" s="476"/>
    </row>
    <row r="554" spans="1:26" ht="12.75" customHeight="1">
      <c r="A554" s="476"/>
      <c r="B554" s="476"/>
      <c r="C554" s="476"/>
      <c r="D554" s="476"/>
      <c r="E554" s="476"/>
      <c r="F554" s="476"/>
      <c r="G554" s="476"/>
      <c r="H554" s="476"/>
      <c r="I554" s="476"/>
      <c r="J554" s="476"/>
      <c r="K554" s="476"/>
      <c r="L554" s="476"/>
      <c r="M554" s="476"/>
      <c r="N554" s="476"/>
      <c r="O554" s="476"/>
      <c r="P554" s="476"/>
      <c r="Q554" s="476"/>
      <c r="R554" s="476"/>
      <c r="S554" s="476"/>
      <c r="T554" s="476"/>
      <c r="U554" s="476"/>
      <c r="V554" s="476"/>
      <c r="W554" s="476"/>
      <c r="X554" s="476"/>
      <c r="Y554" s="476"/>
      <c r="Z554" s="476"/>
    </row>
    <row r="555" spans="1:26" ht="12.75" customHeight="1">
      <c r="A555" s="476"/>
      <c r="B555" s="476"/>
      <c r="C555" s="476"/>
      <c r="D555" s="476"/>
      <c r="E555" s="476"/>
      <c r="F555" s="476"/>
      <c r="G555" s="476"/>
      <c r="H555" s="476"/>
      <c r="I555" s="476"/>
      <c r="J555" s="476"/>
      <c r="K555" s="476"/>
      <c r="L555" s="476"/>
      <c r="M555" s="476"/>
      <c r="N555" s="476"/>
      <c r="O555" s="476"/>
      <c r="P555" s="476"/>
      <c r="Q555" s="476"/>
      <c r="R555" s="476"/>
      <c r="S555" s="476"/>
      <c r="T555" s="476"/>
      <c r="U555" s="476"/>
      <c r="V555" s="476"/>
      <c r="W555" s="476"/>
      <c r="X555" s="476"/>
      <c r="Y555" s="476"/>
      <c r="Z555" s="476"/>
    </row>
    <row r="556" spans="1:26" ht="12.75" customHeight="1">
      <c r="A556" s="476"/>
      <c r="B556" s="476"/>
      <c r="C556" s="476"/>
      <c r="D556" s="476"/>
      <c r="E556" s="476"/>
      <c r="F556" s="476"/>
      <c r="G556" s="476"/>
      <c r="H556" s="476"/>
      <c r="I556" s="476"/>
      <c r="J556" s="476"/>
      <c r="K556" s="476"/>
      <c r="L556" s="476"/>
      <c r="M556" s="476"/>
      <c r="N556" s="476"/>
      <c r="O556" s="476"/>
      <c r="P556" s="476"/>
      <c r="Q556" s="476"/>
      <c r="R556" s="476"/>
      <c r="S556" s="476"/>
      <c r="T556" s="476"/>
      <c r="U556" s="476"/>
      <c r="V556" s="476"/>
      <c r="W556" s="476"/>
      <c r="X556" s="476"/>
      <c r="Y556" s="476"/>
      <c r="Z556" s="476"/>
    </row>
    <row r="557" spans="1:26" ht="12.75" customHeight="1">
      <c r="A557" s="476"/>
      <c r="B557" s="476"/>
      <c r="C557" s="476"/>
      <c r="D557" s="476"/>
      <c r="E557" s="476"/>
      <c r="F557" s="476"/>
      <c r="G557" s="476"/>
      <c r="H557" s="476"/>
      <c r="I557" s="476"/>
      <c r="J557" s="476"/>
      <c r="K557" s="476"/>
      <c r="L557" s="476"/>
      <c r="M557" s="476"/>
      <c r="N557" s="476"/>
      <c r="O557" s="476"/>
      <c r="P557" s="476"/>
      <c r="Q557" s="476"/>
      <c r="R557" s="476"/>
      <c r="S557" s="476"/>
      <c r="T557" s="476"/>
      <c r="U557" s="476"/>
      <c r="V557" s="476"/>
      <c r="W557" s="476"/>
      <c r="X557" s="476"/>
      <c r="Y557" s="476"/>
      <c r="Z557" s="476"/>
    </row>
    <row r="558" spans="1:26" ht="12.75" customHeight="1">
      <c r="A558" s="476"/>
      <c r="B558" s="476"/>
      <c r="C558" s="476"/>
      <c r="D558" s="476"/>
      <c r="E558" s="476"/>
      <c r="F558" s="476"/>
      <c r="G558" s="476"/>
      <c r="H558" s="476"/>
      <c r="I558" s="476"/>
      <c r="J558" s="476"/>
      <c r="K558" s="476"/>
      <c r="L558" s="476"/>
      <c r="M558" s="476"/>
      <c r="N558" s="476"/>
      <c r="O558" s="476"/>
      <c r="P558" s="476"/>
      <c r="Q558" s="476"/>
      <c r="R558" s="476"/>
      <c r="S558" s="476"/>
      <c r="T558" s="476"/>
      <c r="U558" s="476"/>
      <c r="V558" s="476"/>
      <c r="W558" s="476"/>
      <c r="X558" s="476"/>
      <c r="Y558" s="476"/>
      <c r="Z558" s="476"/>
    </row>
    <row r="559" spans="1:26" ht="12.75" customHeight="1">
      <c r="A559" s="476"/>
      <c r="B559" s="476"/>
      <c r="C559" s="476"/>
      <c r="D559" s="476"/>
      <c r="E559" s="476"/>
      <c r="F559" s="476"/>
      <c r="G559" s="476"/>
      <c r="H559" s="476"/>
      <c r="I559" s="476"/>
      <c r="J559" s="476"/>
      <c r="K559" s="476"/>
      <c r="L559" s="476"/>
      <c r="M559" s="476"/>
      <c r="N559" s="476"/>
      <c r="O559" s="476"/>
      <c r="P559" s="476"/>
      <c r="Q559" s="476"/>
      <c r="R559" s="476"/>
      <c r="S559" s="476"/>
      <c r="T559" s="476"/>
      <c r="U559" s="476"/>
      <c r="V559" s="476"/>
      <c r="W559" s="476"/>
      <c r="X559" s="476"/>
      <c r="Y559" s="476"/>
      <c r="Z559" s="476"/>
    </row>
    <row r="560" spans="1:26" ht="12.75" customHeight="1">
      <c r="A560" s="476"/>
      <c r="B560" s="476"/>
      <c r="C560" s="476"/>
      <c r="D560" s="476"/>
      <c r="E560" s="476"/>
      <c r="F560" s="476"/>
      <c r="G560" s="476"/>
      <c r="H560" s="476"/>
      <c r="I560" s="476"/>
      <c r="J560" s="476"/>
      <c r="K560" s="476"/>
      <c r="L560" s="476"/>
      <c r="M560" s="476"/>
      <c r="N560" s="476"/>
      <c r="O560" s="476"/>
      <c r="P560" s="476"/>
      <c r="Q560" s="476"/>
      <c r="R560" s="476"/>
      <c r="S560" s="476"/>
      <c r="T560" s="476"/>
      <c r="U560" s="476"/>
      <c r="V560" s="476"/>
      <c r="W560" s="476"/>
      <c r="X560" s="476"/>
      <c r="Y560" s="476"/>
      <c r="Z560" s="476"/>
    </row>
    <row r="561" spans="1:26" ht="12.75" customHeight="1">
      <c r="A561" s="476"/>
      <c r="B561" s="476"/>
      <c r="C561" s="476"/>
      <c r="D561" s="476"/>
      <c r="E561" s="476"/>
      <c r="F561" s="476"/>
      <c r="G561" s="476"/>
      <c r="H561" s="476"/>
      <c r="I561" s="476"/>
      <c r="J561" s="476"/>
      <c r="K561" s="476"/>
      <c r="L561" s="476"/>
      <c r="M561" s="476"/>
      <c r="N561" s="476"/>
      <c r="O561" s="476"/>
      <c r="P561" s="476"/>
      <c r="Q561" s="476"/>
      <c r="R561" s="476"/>
      <c r="S561" s="476"/>
      <c r="T561" s="476"/>
      <c r="U561" s="476"/>
      <c r="V561" s="476"/>
      <c r="W561" s="476"/>
      <c r="X561" s="476"/>
      <c r="Y561" s="476"/>
      <c r="Z561" s="476"/>
    </row>
    <row r="562" spans="1:26" ht="12.75" customHeight="1">
      <c r="A562" s="476"/>
      <c r="B562" s="476"/>
      <c r="C562" s="476"/>
      <c r="D562" s="476"/>
      <c r="E562" s="476"/>
      <c r="F562" s="476"/>
      <c r="G562" s="476"/>
      <c r="H562" s="476"/>
      <c r="I562" s="476"/>
      <c r="J562" s="476"/>
      <c r="K562" s="476"/>
      <c r="L562" s="476"/>
      <c r="M562" s="476"/>
      <c r="N562" s="476"/>
      <c r="O562" s="476"/>
      <c r="P562" s="476"/>
      <c r="Q562" s="476"/>
      <c r="R562" s="476"/>
      <c r="S562" s="476"/>
      <c r="T562" s="476"/>
      <c r="U562" s="476"/>
      <c r="V562" s="476"/>
      <c r="W562" s="476"/>
      <c r="X562" s="476"/>
      <c r="Y562" s="476"/>
      <c r="Z562" s="476"/>
    </row>
    <row r="563" spans="1:26" ht="12.75" customHeight="1">
      <c r="A563" s="476"/>
      <c r="B563" s="476"/>
      <c r="C563" s="476"/>
      <c r="D563" s="476"/>
      <c r="E563" s="476"/>
      <c r="F563" s="476"/>
      <c r="G563" s="476"/>
      <c r="H563" s="476"/>
      <c r="I563" s="476"/>
      <c r="J563" s="476"/>
      <c r="K563" s="476"/>
      <c r="L563" s="476"/>
      <c r="M563" s="476"/>
      <c r="N563" s="476"/>
      <c r="O563" s="476"/>
      <c r="P563" s="476"/>
      <c r="Q563" s="476"/>
      <c r="R563" s="476"/>
      <c r="S563" s="476"/>
      <c r="T563" s="476"/>
      <c r="U563" s="476"/>
      <c r="V563" s="476"/>
      <c r="W563" s="476"/>
      <c r="X563" s="476"/>
      <c r="Y563" s="476"/>
      <c r="Z563" s="476"/>
    </row>
    <row r="564" spans="1:26" ht="12.75" customHeight="1">
      <c r="A564" s="476"/>
      <c r="B564" s="476"/>
      <c r="C564" s="476"/>
      <c r="D564" s="476"/>
      <c r="E564" s="476"/>
      <c r="F564" s="476"/>
      <c r="G564" s="476"/>
      <c r="H564" s="476"/>
      <c r="I564" s="476"/>
      <c r="J564" s="476"/>
      <c r="K564" s="476"/>
      <c r="L564" s="476"/>
      <c r="M564" s="476"/>
      <c r="N564" s="476"/>
      <c r="O564" s="476"/>
      <c r="P564" s="476"/>
      <c r="Q564" s="476"/>
      <c r="R564" s="476"/>
      <c r="S564" s="476"/>
      <c r="T564" s="476"/>
      <c r="U564" s="476"/>
      <c r="V564" s="476"/>
      <c r="W564" s="476"/>
      <c r="X564" s="476"/>
      <c r="Y564" s="476"/>
      <c r="Z564" s="476"/>
    </row>
    <row r="565" spans="1:26" ht="12.75" customHeight="1">
      <c r="A565" s="476"/>
      <c r="B565" s="476"/>
      <c r="C565" s="476"/>
      <c r="D565" s="476"/>
      <c r="E565" s="476"/>
      <c r="F565" s="476"/>
      <c r="G565" s="476"/>
      <c r="H565" s="476"/>
      <c r="I565" s="476"/>
      <c r="J565" s="476"/>
      <c r="K565" s="476"/>
      <c r="L565" s="476"/>
      <c r="M565" s="476"/>
      <c r="N565" s="476"/>
      <c r="O565" s="476"/>
      <c r="P565" s="476"/>
      <c r="Q565" s="476"/>
      <c r="R565" s="476"/>
      <c r="S565" s="476"/>
      <c r="T565" s="476"/>
      <c r="U565" s="476"/>
      <c r="V565" s="476"/>
      <c r="W565" s="476"/>
      <c r="X565" s="476"/>
      <c r="Y565" s="476"/>
      <c r="Z565" s="476"/>
    </row>
    <row r="566" spans="1:26" ht="12.75" customHeight="1">
      <c r="A566" s="476"/>
      <c r="B566" s="476"/>
      <c r="C566" s="476"/>
      <c r="D566" s="476"/>
      <c r="E566" s="476"/>
      <c r="F566" s="476"/>
      <c r="G566" s="476"/>
      <c r="H566" s="476"/>
      <c r="I566" s="476"/>
      <c r="J566" s="476"/>
      <c r="K566" s="476"/>
      <c r="L566" s="476"/>
      <c r="M566" s="476"/>
      <c r="N566" s="476"/>
      <c r="O566" s="476"/>
      <c r="P566" s="476"/>
      <c r="Q566" s="476"/>
      <c r="R566" s="476"/>
      <c r="S566" s="476"/>
      <c r="T566" s="476"/>
      <c r="U566" s="476"/>
      <c r="V566" s="476"/>
      <c r="W566" s="476"/>
      <c r="X566" s="476"/>
      <c r="Y566" s="476"/>
      <c r="Z566" s="476"/>
    </row>
    <row r="567" spans="1:26" ht="12.75" customHeight="1">
      <c r="A567" s="476"/>
      <c r="B567" s="476"/>
      <c r="C567" s="476"/>
      <c r="D567" s="476"/>
      <c r="E567" s="476"/>
      <c r="F567" s="476"/>
      <c r="G567" s="476"/>
      <c r="H567" s="476"/>
      <c r="I567" s="476"/>
      <c r="J567" s="476"/>
      <c r="K567" s="476"/>
      <c r="L567" s="476"/>
      <c r="M567" s="476"/>
      <c r="N567" s="476"/>
      <c r="O567" s="476"/>
      <c r="P567" s="476"/>
      <c r="Q567" s="476"/>
      <c r="R567" s="476"/>
      <c r="S567" s="476"/>
      <c r="T567" s="476"/>
      <c r="U567" s="476"/>
      <c r="V567" s="476"/>
      <c r="W567" s="476"/>
      <c r="X567" s="476"/>
      <c r="Y567" s="476"/>
      <c r="Z567" s="476"/>
    </row>
    <row r="568" spans="1:26" ht="12.75" customHeight="1">
      <c r="A568" s="476"/>
      <c r="B568" s="476"/>
      <c r="C568" s="476"/>
      <c r="D568" s="476"/>
      <c r="E568" s="476"/>
      <c r="F568" s="476"/>
      <c r="G568" s="476"/>
      <c r="H568" s="476"/>
      <c r="I568" s="476"/>
      <c r="J568" s="476"/>
      <c r="K568" s="476"/>
      <c r="L568" s="476"/>
      <c r="M568" s="476"/>
      <c r="N568" s="476"/>
      <c r="O568" s="476"/>
      <c r="P568" s="476"/>
      <c r="Q568" s="476"/>
      <c r="R568" s="476"/>
      <c r="S568" s="476"/>
      <c r="T568" s="476"/>
      <c r="U568" s="476"/>
      <c r="V568" s="476"/>
      <c r="W568" s="476"/>
      <c r="X568" s="476"/>
      <c r="Y568" s="476"/>
      <c r="Z568" s="476"/>
    </row>
    <row r="569" spans="1:26" ht="12.75" customHeight="1">
      <c r="A569" s="476"/>
      <c r="B569" s="476"/>
      <c r="C569" s="476"/>
      <c r="D569" s="476"/>
      <c r="E569" s="476"/>
      <c r="F569" s="476"/>
      <c r="G569" s="476"/>
      <c r="H569" s="476"/>
      <c r="I569" s="476"/>
      <c r="J569" s="476"/>
      <c r="K569" s="476"/>
      <c r="L569" s="476"/>
      <c r="M569" s="476"/>
      <c r="N569" s="476"/>
      <c r="O569" s="476"/>
      <c r="P569" s="476"/>
      <c r="Q569" s="476"/>
      <c r="R569" s="476"/>
      <c r="S569" s="476"/>
      <c r="T569" s="476"/>
      <c r="U569" s="476"/>
      <c r="V569" s="476"/>
      <c r="W569" s="476"/>
      <c r="X569" s="476"/>
      <c r="Y569" s="476"/>
      <c r="Z569" s="476"/>
    </row>
    <row r="570" spans="1:26" ht="12.75" customHeight="1">
      <c r="A570" s="476"/>
      <c r="B570" s="476"/>
      <c r="C570" s="476"/>
      <c r="D570" s="476"/>
      <c r="E570" s="476"/>
      <c r="F570" s="476"/>
      <c r="G570" s="476"/>
      <c r="H570" s="476"/>
      <c r="I570" s="476"/>
      <c r="J570" s="476"/>
      <c r="K570" s="476"/>
      <c r="L570" s="476"/>
      <c r="M570" s="476"/>
      <c r="N570" s="476"/>
      <c r="O570" s="476"/>
      <c r="P570" s="476"/>
      <c r="Q570" s="476"/>
      <c r="R570" s="476"/>
      <c r="S570" s="476"/>
      <c r="T570" s="476"/>
      <c r="U570" s="476"/>
      <c r="V570" s="476"/>
      <c r="W570" s="476"/>
      <c r="X570" s="476"/>
      <c r="Y570" s="476"/>
      <c r="Z570" s="476"/>
    </row>
    <row r="571" spans="1:26" ht="12.75" customHeight="1">
      <c r="A571" s="476"/>
      <c r="B571" s="476"/>
      <c r="C571" s="476"/>
      <c r="D571" s="476"/>
      <c r="E571" s="476"/>
      <c r="F571" s="476"/>
      <c r="G571" s="476"/>
      <c r="H571" s="476"/>
      <c r="I571" s="476"/>
      <c r="J571" s="476"/>
      <c r="K571" s="476"/>
      <c r="L571" s="476"/>
      <c r="M571" s="476"/>
      <c r="N571" s="476"/>
      <c r="O571" s="476"/>
      <c r="P571" s="476"/>
      <c r="Q571" s="476"/>
      <c r="R571" s="476"/>
      <c r="S571" s="476"/>
      <c r="T571" s="476"/>
      <c r="U571" s="476"/>
      <c r="V571" s="476"/>
      <c r="W571" s="476"/>
      <c r="X571" s="476"/>
      <c r="Y571" s="476"/>
      <c r="Z571" s="476"/>
    </row>
    <row r="572" spans="1:26" ht="12.75" customHeight="1">
      <c r="A572" s="476"/>
      <c r="B572" s="476"/>
      <c r="C572" s="476"/>
      <c r="D572" s="476"/>
      <c r="E572" s="476"/>
      <c r="F572" s="476"/>
      <c r="G572" s="476"/>
      <c r="H572" s="476"/>
      <c r="I572" s="476"/>
      <c r="J572" s="476"/>
      <c r="K572" s="476"/>
      <c r="L572" s="476"/>
      <c r="M572" s="476"/>
      <c r="N572" s="476"/>
      <c r="O572" s="476"/>
      <c r="P572" s="476"/>
      <c r="Q572" s="476"/>
      <c r="R572" s="476"/>
      <c r="S572" s="476"/>
      <c r="T572" s="476"/>
      <c r="U572" s="476"/>
      <c r="V572" s="476"/>
      <c r="W572" s="476"/>
      <c r="X572" s="476"/>
      <c r="Y572" s="476"/>
      <c r="Z572" s="476"/>
    </row>
    <row r="573" spans="1:26" ht="12.75" customHeight="1">
      <c r="A573" s="476"/>
      <c r="B573" s="476"/>
      <c r="C573" s="476"/>
      <c r="D573" s="476"/>
      <c r="E573" s="476"/>
      <c r="F573" s="476"/>
      <c r="G573" s="476"/>
      <c r="H573" s="476"/>
      <c r="I573" s="476"/>
      <c r="J573" s="476"/>
      <c r="K573" s="476"/>
      <c r="L573" s="476"/>
      <c r="M573" s="476"/>
      <c r="N573" s="476"/>
      <c r="O573" s="476"/>
      <c r="P573" s="476"/>
      <c r="Q573" s="476"/>
      <c r="R573" s="476"/>
      <c r="S573" s="476"/>
      <c r="T573" s="476"/>
      <c r="U573" s="476"/>
      <c r="V573" s="476"/>
      <c r="W573" s="476"/>
      <c r="X573" s="476"/>
      <c r="Y573" s="476"/>
      <c r="Z573" s="476"/>
    </row>
    <row r="574" spans="1:26" ht="12.75" customHeight="1">
      <c r="A574" s="476"/>
      <c r="B574" s="476"/>
      <c r="C574" s="476"/>
      <c r="D574" s="476"/>
      <c r="E574" s="476"/>
      <c r="F574" s="476"/>
      <c r="G574" s="476"/>
      <c r="H574" s="476"/>
      <c r="I574" s="476"/>
      <c r="J574" s="476"/>
      <c r="K574" s="476"/>
      <c r="L574" s="476"/>
      <c r="M574" s="476"/>
      <c r="N574" s="476"/>
      <c r="O574" s="476"/>
      <c r="P574" s="476"/>
      <c r="Q574" s="476"/>
      <c r="R574" s="476"/>
      <c r="S574" s="476"/>
      <c r="T574" s="476"/>
      <c r="U574" s="476"/>
      <c r="V574" s="476"/>
      <c r="W574" s="476"/>
      <c r="X574" s="476"/>
      <c r="Y574" s="476"/>
      <c r="Z574" s="476"/>
    </row>
    <row r="575" spans="1:26" ht="12.75" customHeight="1">
      <c r="A575" s="476"/>
      <c r="B575" s="476"/>
      <c r="C575" s="476"/>
      <c r="D575" s="476"/>
      <c r="E575" s="476"/>
      <c r="F575" s="476"/>
      <c r="G575" s="476"/>
      <c r="H575" s="476"/>
      <c r="I575" s="476"/>
      <c r="J575" s="476"/>
      <c r="K575" s="476"/>
      <c r="L575" s="476"/>
      <c r="M575" s="476"/>
      <c r="N575" s="476"/>
      <c r="O575" s="476"/>
      <c r="P575" s="476"/>
      <c r="Q575" s="476"/>
      <c r="R575" s="476"/>
      <c r="S575" s="476"/>
      <c r="T575" s="476"/>
      <c r="U575" s="476"/>
      <c r="V575" s="476"/>
      <c r="W575" s="476"/>
      <c r="X575" s="476"/>
      <c r="Y575" s="476"/>
      <c r="Z575" s="476"/>
    </row>
    <row r="576" spans="1:26" ht="12.75" customHeight="1">
      <c r="A576" s="476"/>
      <c r="B576" s="476"/>
      <c r="C576" s="476"/>
      <c r="D576" s="476"/>
      <c r="E576" s="476"/>
      <c r="F576" s="476"/>
      <c r="G576" s="476"/>
      <c r="H576" s="476"/>
      <c r="I576" s="476"/>
      <c r="J576" s="476"/>
      <c r="K576" s="476"/>
      <c r="L576" s="476"/>
      <c r="M576" s="476"/>
      <c r="N576" s="476"/>
      <c r="O576" s="476"/>
      <c r="P576" s="476"/>
      <c r="Q576" s="476"/>
      <c r="R576" s="476"/>
      <c r="S576" s="476"/>
      <c r="T576" s="476"/>
      <c r="U576" s="476"/>
      <c r="V576" s="476"/>
      <c r="W576" s="476"/>
      <c r="X576" s="476"/>
      <c r="Y576" s="476"/>
      <c r="Z576" s="476"/>
    </row>
    <row r="577" spans="1:26" ht="12.75" customHeight="1">
      <c r="A577" s="476"/>
      <c r="B577" s="476"/>
      <c r="C577" s="476"/>
      <c r="D577" s="476"/>
      <c r="E577" s="476"/>
      <c r="F577" s="476"/>
      <c r="G577" s="476"/>
      <c r="H577" s="476"/>
      <c r="I577" s="476"/>
      <c r="J577" s="476"/>
      <c r="K577" s="476"/>
      <c r="L577" s="476"/>
      <c r="M577" s="476"/>
      <c r="N577" s="476"/>
      <c r="O577" s="476"/>
      <c r="P577" s="476"/>
      <c r="Q577" s="476"/>
      <c r="R577" s="476"/>
      <c r="S577" s="476"/>
      <c r="T577" s="476"/>
      <c r="U577" s="476"/>
      <c r="V577" s="476"/>
      <c r="W577" s="476"/>
      <c r="X577" s="476"/>
      <c r="Y577" s="476"/>
      <c r="Z577" s="476"/>
    </row>
    <row r="578" spans="1:26" ht="12.75" customHeight="1">
      <c r="A578" s="476"/>
      <c r="B578" s="476"/>
      <c r="C578" s="476"/>
      <c r="D578" s="476"/>
      <c r="E578" s="476"/>
      <c r="F578" s="476"/>
      <c r="G578" s="476"/>
      <c r="H578" s="476"/>
      <c r="I578" s="476"/>
      <c r="J578" s="476"/>
      <c r="K578" s="476"/>
      <c r="L578" s="476"/>
      <c r="M578" s="476"/>
      <c r="N578" s="476"/>
      <c r="O578" s="476"/>
      <c r="P578" s="476"/>
      <c r="Q578" s="476"/>
      <c r="R578" s="476"/>
      <c r="S578" s="476"/>
      <c r="T578" s="476"/>
      <c r="U578" s="476"/>
      <c r="V578" s="476"/>
      <c r="W578" s="476"/>
      <c r="X578" s="476"/>
      <c r="Y578" s="476"/>
      <c r="Z578" s="476"/>
    </row>
    <row r="579" spans="1:26" ht="12.75" customHeight="1">
      <c r="A579" s="476"/>
      <c r="B579" s="476"/>
      <c r="C579" s="476"/>
      <c r="D579" s="476"/>
      <c r="E579" s="476"/>
      <c r="F579" s="476"/>
      <c r="G579" s="476"/>
      <c r="H579" s="476"/>
      <c r="I579" s="476"/>
      <c r="J579" s="476"/>
      <c r="K579" s="476"/>
      <c r="L579" s="476"/>
      <c r="M579" s="476"/>
      <c r="N579" s="476"/>
      <c r="O579" s="476"/>
      <c r="P579" s="476"/>
      <c r="Q579" s="476"/>
      <c r="R579" s="476"/>
      <c r="S579" s="476"/>
      <c r="T579" s="476"/>
      <c r="U579" s="476"/>
      <c r="V579" s="476"/>
      <c r="W579" s="476"/>
      <c r="X579" s="476"/>
      <c r="Y579" s="476"/>
      <c r="Z579" s="476"/>
    </row>
    <row r="580" spans="1:26" ht="12.75" customHeight="1">
      <c r="A580" s="476"/>
      <c r="B580" s="476"/>
      <c r="C580" s="476"/>
      <c r="D580" s="476"/>
      <c r="E580" s="476"/>
      <c r="F580" s="476"/>
      <c r="G580" s="476"/>
      <c r="H580" s="476"/>
      <c r="I580" s="476"/>
      <c r="J580" s="476"/>
      <c r="K580" s="476"/>
      <c r="L580" s="476"/>
      <c r="M580" s="476"/>
      <c r="N580" s="476"/>
      <c r="O580" s="476"/>
      <c r="P580" s="476"/>
      <c r="Q580" s="476"/>
      <c r="R580" s="476"/>
      <c r="S580" s="476"/>
      <c r="T580" s="476"/>
      <c r="U580" s="476"/>
      <c r="V580" s="476"/>
      <c r="W580" s="476"/>
      <c r="X580" s="476"/>
      <c r="Y580" s="476"/>
      <c r="Z580" s="476"/>
    </row>
    <row r="581" spans="1:26" ht="12.75" customHeight="1">
      <c r="A581" s="476"/>
      <c r="B581" s="476"/>
      <c r="C581" s="476"/>
      <c r="D581" s="476"/>
      <c r="E581" s="476"/>
      <c r="F581" s="476"/>
      <c r="G581" s="476"/>
      <c r="H581" s="476"/>
      <c r="I581" s="476"/>
      <c r="J581" s="476"/>
      <c r="K581" s="476"/>
      <c r="L581" s="476"/>
      <c r="M581" s="476"/>
      <c r="N581" s="476"/>
      <c r="O581" s="476"/>
      <c r="P581" s="476"/>
      <c r="Q581" s="476"/>
      <c r="R581" s="476"/>
      <c r="S581" s="476"/>
      <c r="T581" s="476"/>
      <c r="U581" s="476"/>
      <c r="V581" s="476"/>
      <c r="W581" s="476"/>
      <c r="X581" s="476"/>
      <c r="Y581" s="476"/>
      <c r="Z581" s="476"/>
    </row>
    <row r="582" spans="1:26" ht="12.75" customHeight="1">
      <c r="A582" s="476"/>
      <c r="B582" s="476"/>
      <c r="C582" s="476"/>
      <c r="D582" s="476"/>
      <c r="E582" s="476"/>
      <c r="F582" s="476"/>
      <c r="G582" s="476"/>
      <c r="H582" s="476"/>
      <c r="I582" s="476"/>
      <c r="J582" s="476"/>
      <c r="K582" s="476"/>
      <c r="L582" s="476"/>
      <c r="M582" s="476"/>
      <c r="N582" s="476"/>
      <c r="O582" s="476"/>
      <c r="P582" s="476"/>
      <c r="Q582" s="476"/>
      <c r="R582" s="476"/>
      <c r="S582" s="476"/>
      <c r="T582" s="476"/>
      <c r="U582" s="476"/>
      <c r="V582" s="476"/>
      <c r="W582" s="476"/>
      <c r="X582" s="476"/>
      <c r="Y582" s="476"/>
      <c r="Z582" s="476"/>
    </row>
    <row r="583" spans="1:26" ht="12.75" customHeight="1">
      <c r="A583" s="476"/>
      <c r="B583" s="476"/>
      <c r="C583" s="476"/>
      <c r="D583" s="476"/>
      <c r="E583" s="476"/>
      <c r="F583" s="476"/>
      <c r="G583" s="476"/>
      <c r="H583" s="476"/>
      <c r="I583" s="476"/>
      <c r="J583" s="476"/>
      <c r="K583" s="476"/>
      <c r="L583" s="476"/>
      <c r="M583" s="476"/>
      <c r="N583" s="476"/>
      <c r="O583" s="476"/>
      <c r="P583" s="476"/>
      <c r="Q583" s="476"/>
      <c r="R583" s="476"/>
      <c r="S583" s="476"/>
      <c r="T583" s="476"/>
      <c r="U583" s="476"/>
      <c r="V583" s="476"/>
      <c r="W583" s="476"/>
      <c r="X583" s="476"/>
      <c r="Y583" s="476"/>
      <c r="Z583" s="476"/>
    </row>
    <row r="584" spans="1:26" ht="12.75" customHeight="1">
      <c r="A584" s="476"/>
      <c r="B584" s="476"/>
      <c r="C584" s="476"/>
      <c r="D584" s="476"/>
      <c r="E584" s="476"/>
      <c r="F584" s="476"/>
      <c r="G584" s="476"/>
      <c r="H584" s="476"/>
      <c r="I584" s="476"/>
      <c r="J584" s="476"/>
      <c r="K584" s="476"/>
      <c r="L584" s="476"/>
      <c r="M584" s="476"/>
      <c r="N584" s="476"/>
      <c r="O584" s="476"/>
      <c r="P584" s="476"/>
      <c r="Q584" s="476"/>
      <c r="R584" s="476"/>
      <c r="S584" s="476"/>
      <c r="T584" s="476"/>
      <c r="U584" s="476"/>
      <c r="V584" s="476"/>
      <c r="W584" s="476"/>
      <c r="X584" s="476"/>
      <c r="Y584" s="476"/>
      <c r="Z584" s="476"/>
    </row>
    <row r="585" spans="1:26" ht="12.75" customHeight="1">
      <c r="A585" s="476"/>
      <c r="B585" s="476"/>
      <c r="C585" s="476"/>
      <c r="D585" s="476"/>
      <c r="E585" s="476"/>
      <c r="F585" s="476"/>
      <c r="G585" s="476"/>
      <c r="H585" s="476"/>
      <c r="I585" s="476"/>
      <c r="J585" s="476"/>
      <c r="K585" s="476"/>
      <c r="L585" s="476"/>
      <c r="M585" s="476"/>
      <c r="N585" s="476"/>
      <c r="O585" s="476"/>
      <c r="P585" s="476"/>
      <c r="Q585" s="476"/>
      <c r="R585" s="476"/>
      <c r="S585" s="476"/>
      <c r="T585" s="476"/>
      <c r="U585" s="476"/>
      <c r="V585" s="476"/>
      <c r="W585" s="476"/>
      <c r="X585" s="476"/>
      <c r="Y585" s="476"/>
      <c r="Z585" s="476"/>
    </row>
    <row r="586" spans="1:26" ht="12.75" customHeight="1">
      <c r="A586" s="476"/>
      <c r="B586" s="476"/>
      <c r="C586" s="476"/>
      <c r="D586" s="476"/>
      <c r="E586" s="476"/>
      <c r="F586" s="476"/>
      <c r="G586" s="476"/>
      <c r="H586" s="476"/>
      <c r="I586" s="476"/>
      <c r="J586" s="476"/>
      <c r="K586" s="476"/>
      <c r="L586" s="476"/>
      <c r="M586" s="476"/>
      <c r="N586" s="476"/>
      <c r="O586" s="476"/>
      <c r="P586" s="476"/>
      <c r="Q586" s="476"/>
      <c r="R586" s="476"/>
      <c r="S586" s="476"/>
      <c r="T586" s="476"/>
      <c r="U586" s="476"/>
      <c r="V586" s="476"/>
      <c r="W586" s="476"/>
      <c r="X586" s="476"/>
      <c r="Y586" s="476"/>
      <c r="Z586" s="476"/>
    </row>
    <row r="587" spans="1:26" ht="12.75" customHeight="1">
      <c r="A587" s="476"/>
      <c r="B587" s="476"/>
      <c r="C587" s="476"/>
      <c r="D587" s="476"/>
      <c r="E587" s="476"/>
      <c r="F587" s="476"/>
      <c r="G587" s="476"/>
      <c r="H587" s="476"/>
      <c r="I587" s="476"/>
      <c r="J587" s="476"/>
      <c r="K587" s="476"/>
      <c r="L587" s="476"/>
      <c r="M587" s="476"/>
      <c r="N587" s="476"/>
      <c r="O587" s="476"/>
      <c r="P587" s="476"/>
      <c r="Q587" s="476"/>
      <c r="R587" s="476"/>
      <c r="S587" s="476"/>
      <c r="T587" s="476"/>
      <c r="U587" s="476"/>
      <c r="V587" s="476"/>
      <c r="W587" s="476"/>
      <c r="X587" s="476"/>
      <c r="Y587" s="476"/>
      <c r="Z587" s="476"/>
    </row>
    <row r="588" spans="1:26" ht="12.75" customHeight="1">
      <c r="A588" s="476"/>
      <c r="B588" s="476"/>
      <c r="C588" s="476"/>
      <c r="D588" s="476"/>
      <c r="E588" s="476"/>
      <c r="F588" s="476"/>
      <c r="G588" s="476"/>
      <c r="H588" s="476"/>
      <c r="I588" s="476"/>
      <c r="J588" s="476"/>
      <c r="K588" s="476"/>
      <c r="L588" s="476"/>
      <c r="M588" s="476"/>
      <c r="N588" s="476"/>
      <c r="O588" s="476"/>
      <c r="P588" s="476"/>
      <c r="Q588" s="476"/>
      <c r="R588" s="476"/>
      <c r="S588" s="476"/>
      <c r="T588" s="476"/>
      <c r="U588" s="476"/>
      <c r="V588" s="476"/>
      <c r="W588" s="476"/>
      <c r="X588" s="476"/>
      <c r="Y588" s="476"/>
      <c r="Z588" s="476"/>
    </row>
    <row r="589" spans="1:26" ht="12.75" customHeight="1">
      <c r="A589" s="476"/>
      <c r="B589" s="476"/>
      <c r="C589" s="476"/>
      <c r="D589" s="476"/>
      <c r="E589" s="476"/>
      <c r="F589" s="476"/>
      <c r="G589" s="476"/>
      <c r="H589" s="476"/>
      <c r="I589" s="476"/>
      <c r="J589" s="476"/>
      <c r="K589" s="476"/>
      <c r="L589" s="476"/>
      <c r="M589" s="476"/>
      <c r="N589" s="476"/>
      <c r="O589" s="476"/>
      <c r="P589" s="476"/>
      <c r="Q589" s="476"/>
      <c r="R589" s="476"/>
      <c r="S589" s="476"/>
      <c r="T589" s="476"/>
      <c r="U589" s="476"/>
      <c r="V589" s="476"/>
      <c r="W589" s="476"/>
      <c r="X589" s="476"/>
      <c r="Y589" s="476"/>
      <c r="Z589" s="476"/>
    </row>
    <row r="590" spans="1:26" ht="12.75" customHeight="1">
      <c r="A590" s="476"/>
      <c r="B590" s="476"/>
      <c r="C590" s="476"/>
      <c r="D590" s="476"/>
      <c r="E590" s="476"/>
      <c r="F590" s="476"/>
      <c r="G590" s="476"/>
      <c r="H590" s="476"/>
      <c r="I590" s="476"/>
      <c r="J590" s="476"/>
      <c r="K590" s="476"/>
      <c r="L590" s="476"/>
      <c r="M590" s="476"/>
      <c r="N590" s="476"/>
      <c r="O590" s="476"/>
      <c r="P590" s="476"/>
      <c r="Q590" s="476"/>
      <c r="R590" s="476"/>
      <c r="S590" s="476"/>
      <c r="T590" s="476"/>
      <c r="U590" s="476"/>
      <c r="V590" s="476"/>
      <c r="W590" s="476"/>
      <c r="X590" s="476"/>
      <c r="Y590" s="476"/>
      <c r="Z590" s="476"/>
    </row>
    <row r="591" spans="1:26" ht="12.75" customHeight="1">
      <c r="A591" s="476"/>
      <c r="B591" s="476"/>
      <c r="C591" s="476"/>
      <c r="D591" s="476"/>
      <c r="E591" s="476"/>
      <c r="F591" s="476"/>
      <c r="G591" s="476"/>
      <c r="H591" s="476"/>
      <c r="I591" s="476"/>
      <c r="J591" s="476"/>
      <c r="K591" s="476"/>
      <c r="L591" s="476"/>
      <c r="M591" s="476"/>
      <c r="N591" s="476"/>
      <c r="O591" s="476"/>
      <c r="P591" s="476"/>
      <c r="Q591" s="476"/>
      <c r="R591" s="476"/>
      <c r="S591" s="476"/>
      <c r="T591" s="476"/>
      <c r="U591" s="476"/>
      <c r="V591" s="476"/>
      <c r="W591" s="476"/>
      <c r="X591" s="476"/>
      <c r="Y591" s="476"/>
      <c r="Z591" s="476"/>
    </row>
    <row r="592" spans="1:26" ht="12.75" customHeight="1">
      <c r="A592" s="476"/>
      <c r="B592" s="476"/>
      <c r="C592" s="476"/>
      <c r="D592" s="476"/>
      <c r="E592" s="476"/>
      <c r="F592" s="476"/>
      <c r="G592" s="476"/>
      <c r="H592" s="476"/>
      <c r="I592" s="476"/>
      <c r="J592" s="476"/>
      <c r="K592" s="476"/>
      <c r="L592" s="476"/>
      <c r="M592" s="476"/>
      <c r="N592" s="476"/>
      <c r="O592" s="476"/>
      <c r="P592" s="476"/>
      <c r="Q592" s="476"/>
      <c r="R592" s="476"/>
      <c r="S592" s="476"/>
      <c r="T592" s="476"/>
      <c r="U592" s="476"/>
      <c r="V592" s="476"/>
      <c r="W592" s="476"/>
      <c r="X592" s="476"/>
      <c r="Y592" s="476"/>
      <c r="Z592" s="476"/>
    </row>
    <row r="593" spans="1:26" ht="12.75" customHeight="1">
      <c r="A593" s="476"/>
      <c r="B593" s="476"/>
      <c r="C593" s="476"/>
      <c r="D593" s="476"/>
      <c r="E593" s="476"/>
      <c r="F593" s="476"/>
      <c r="G593" s="476"/>
      <c r="H593" s="476"/>
      <c r="I593" s="476"/>
      <c r="J593" s="476"/>
      <c r="K593" s="476"/>
      <c r="L593" s="476"/>
      <c r="M593" s="476"/>
      <c r="N593" s="476"/>
      <c r="O593" s="476"/>
      <c r="P593" s="476"/>
      <c r="Q593" s="476"/>
      <c r="R593" s="476"/>
      <c r="S593" s="476"/>
      <c r="T593" s="476"/>
      <c r="U593" s="476"/>
      <c r="V593" s="476"/>
      <c r="W593" s="476"/>
      <c r="X593" s="476"/>
      <c r="Y593" s="476"/>
      <c r="Z593" s="476"/>
    </row>
    <row r="594" spans="1:26" ht="12.75" customHeight="1">
      <c r="A594" s="476"/>
      <c r="B594" s="476"/>
      <c r="C594" s="476"/>
      <c r="D594" s="476"/>
      <c r="E594" s="476"/>
      <c r="F594" s="476"/>
      <c r="G594" s="476"/>
      <c r="H594" s="476"/>
      <c r="I594" s="476"/>
      <c r="J594" s="476"/>
      <c r="K594" s="476"/>
      <c r="L594" s="476"/>
      <c r="M594" s="476"/>
      <c r="N594" s="476"/>
      <c r="O594" s="476"/>
      <c r="P594" s="476"/>
      <c r="Q594" s="476"/>
      <c r="R594" s="476"/>
      <c r="S594" s="476"/>
      <c r="T594" s="476"/>
      <c r="U594" s="476"/>
      <c r="V594" s="476"/>
      <c r="W594" s="476"/>
      <c r="X594" s="476"/>
      <c r="Y594" s="476"/>
      <c r="Z594" s="476"/>
    </row>
    <row r="595" spans="1:26" ht="12.75" customHeight="1">
      <c r="A595" s="476"/>
      <c r="B595" s="476"/>
      <c r="C595" s="476"/>
      <c r="D595" s="476"/>
      <c r="E595" s="476"/>
      <c r="F595" s="476"/>
      <c r="G595" s="476"/>
      <c r="H595" s="476"/>
      <c r="I595" s="476"/>
      <c r="J595" s="476"/>
      <c r="K595" s="476"/>
      <c r="L595" s="476"/>
      <c r="M595" s="476"/>
      <c r="N595" s="476"/>
      <c r="O595" s="476"/>
      <c r="P595" s="476"/>
      <c r="Q595" s="476"/>
      <c r="R595" s="476"/>
      <c r="S595" s="476"/>
      <c r="T595" s="476"/>
      <c r="U595" s="476"/>
      <c r="V595" s="476"/>
      <c r="W595" s="476"/>
      <c r="X595" s="476"/>
      <c r="Y595" s="476"/>
      <c r="Z595" s="476"/>
    </row>
    <row r="596" spans="1:26" ht="12.75" customHeight="1">
      <c r="A596" s="476"/>
      <c r="B596" s="476"/>
      <c r="C596" s="476"/>
      <c r="D596" s="476"/>
      <c r="E596" s="476"/>
      <c r="F596" s="476"/>
      <c r="G596" s="476"/>
      <c r="H596" s="476"/>
      <c r="I596" s="476"/>
      <c r="J596" s="476"/>
      <c r="K596" s="476"/>
      <c r="L596" s="476"/>
      <c r="M596" s="476"/>
      <c r="N596" s="476"/>
      <c r="O596" s="476"/>
      <c r="P596" s="476"/>
      <c r="Q596" s="476"/>
      <c r="R596" s="476"/>
      <c r="S596" s="476"/>
      <c r="T596" s="476"/>
      <c r="U596" s="476"/>
      <c r="V596" s="476"/>
      <c r="W596" s="476"/>
      <c r="X596" s="476"/>
      <c r="Y596" s="476"/>
      <c r="Z596" s="476"/>
    </row>
    <row r="597" spans="1:26" ht="12.75" customHeight="1">
      <c r="A597" s="476"/>
      <c r="B597" s="476"/>
      <c r="C597" s="476"/>
      <c r="D597" s="476"/>
      <c r="E597" s="476"/>
      <c r="F597" s="476"/>
      <c r="G597" s="476"/>
      <c r="H597" s="476"/>
      <c r="I597" s="476"/>
      <c r="J597" s="476"/>
      <c r="K597" s="476"/>
      <c r="L597" s="476"/>
      <c r="M597" s="476"/>
      <c r="N597" s="476"/>
      <c r="O597" s="476"/>
      <c r="P597" s="476"/>
      <c r="Q597" s="476"/>
      <c r="R597" s="476"/>
      <c r="S597" s="476"/>
      <c r="T597" s="476"/>
      <c r="U597" s="476"/>
      <c r="V597" s="476"/>
      <c r="W597" s="476"/>
      <c r="X597" s="476"/>
      <c r="Y597" s="476"/>
      <c r="Z597" s="476"/>
    </row>
    <row r="598" spans="1:26" ht="12.75" customHeight="1">
      <c r="A598" s="476"/>
      <c r="B598" s="476"/>
      <c r="C598" s="476"/>
      <c r="D598" s="476"/>
      <c r="E598" s="476"/>
      <c r="F598" s="476"/>
      <c r="G598" s="476"/>
      <c r="H598" s="476"/>
      <c r="I598" s="476"/>
      <c r="J598" s="476"/>
      <c r="K598" s="476"/>
      <c r="L598" s="476"/>
      <c r="M598" s="476"/>
      <c r="N598" s="476"/>
      <c r="O598" s="476"/>
      <c r="P598" s="476"/>
      <c r="Q598" s="476"/>
      <c r="R598" s="476"/>
      <c r="S598" s="476"/>
      <c r="T598" s="476"/>
      <c r="U598" s="476"/>
      <c r="V598" s="476"/>
      <c r="W598" s="476"/>
      <c r="X598" s="476"/>
      <c r="Y598" s="476"/>
      <c r="Z598" s="476"/>
    </row>
    <row r="599" spans="1:26" ht="12.75" customHeight="1">
      <c r="A599" s="476"/>
      <c r="B599" s="476"/>
      <c r="C599" s="476"/>
      <c r="D599" s="476"/>
      <c r="E599" s="476"/>
      <c r="F599" s="476"/>
      <c r="G599" s="476"/>
      <c r="H599" s="476"/>
      <c r="I599" s="476"/>
      <c r="J599" s="476"/>
      <c r="K599" s="476"/>
      <c r="L599" s="476"/>
      <c r="M599" s="476"/>
      <c r="N599" s="476"/>
      <c r="O599" s="476"/>
      <c r="P599" s="476"/>
      <c r="Q599" s="476"/>
      <c r="R599" s="476"/>
      <c r="S599" s="476"/>
      <c r="T599" s="476"/>
      <c r="U599" s="476"/>
      <c r="V599" s="476"/>
      <c r="W599" s="476"/>
      <c r="X599" s="476"/>
      <c r="Y599" s="476"/>
      <c r="Z599" s="476"/>
    </row>
    <row r="600" spans="1:26" ht="12.75" customHeight="1">
      <c r="A600" s="476"/>
      <c r="B600" s="476"/>
      <c r="C600" s="476"/>
      <c r="D600" s="476"/>
      <c r="E600" s="476"/>
      <c r="F600" s="476"/>
      <c r="G600" s="476"/>
      <c r="H600" s="476"/>
      <c r="I600" s="476"/>
      <c r="J600" s="476"/>
      <c r="K600" s="476"/>
      <c r="L600" s="476"/>
      <c r="M600" s="476"/>
      <c r="N600" s="476"/>
      <c r="O600" s="476"/>
      <c r="P600" s="476"/>
      <c r="Q600" s="476"/>
      <c r="R600" s="476"/>
      <c r="S600" s="476"/>
      <c r="T600" s="476"/>
      <c r="U600" s="476"/>
      <c r="V600" s="476"/>
      <c r="W600" s="476"/>
      <c r="X600" s="476"/>
      <c r="Y600" s="476"/>
      <c r="Z600" s="476"/>
    </row>
    <row r="601" spans="1:26" ht="12.75" customHeight="1">
      <c r="A601" s="476"/>
      <c r="B601" s="476"/>
      <c r="C601" s="476"/>
      <c r="D601" s="476"/>
      <c r="E601" s="476"/>
      <c r="F601" s="476"/>
      <c r="G601" s="476"/>
      <c r="H601" s="476"/>
      <c r="I601" s="476"/>
      <c r="J601" s="476"/>
      <c r="K601" s="476"/>
      <c r="L601" s="476"/>
      <c r="M601" s="476"/>
      <c r="N601" s="476"/>
      <c r="O601" s="476"/>
      <c r="P601" s="476"/>
      <c r="Q601" s="476"/>
      <c r="R601" s="476"/>
      <c r="S601" s="476"/>
      <c r="T601" s="476"/>
      <c r="U601" s="476"/>
      <c r="V601" s="476"/>
      <c r="W601" s="476"/>
      <c r="X601" s="476"/>
      <c r="Y601" s="476"/>
      <c r="Z601" s="476"/>
    </row>
    <row r="602" spans="1:26" ht="12.75" customHeight="1">
      <c r="A602" s="476"/>
      <c r="B602" s="476"/>
      <c r="C602" s="476"/>
      <c r="D602" s="476"/>
      <c r="E602" s="476"/>
      <c r="F602" s="476"/>
      <c r="G602" s="476"/>
      <c r="H602" s="476"/>
      <c r="I602" s="476"/>
      <c r="J602" s="476"/>
      <c r="K602" s="476"/>
      <c r="L602" s="476"/>
      <c r="M602" s="476"/>
      <c r="N602" s="476"/>
      <c r="O602" s="476"/>
      <c r="P602" s="476"/>
      <c r="Q602" s="476"/>
      <c r="R602" s="476"/>
      <c r="S602" s="476"/>
      <c r="T602" s="476"/>
      <c r="U602" s="476"/>
      <c r="V602" s="476"/>
      <c r="W602" s="476"/>
      <c r="X602" s="476"/>
      <c r="Y602" s="476"/>
      <c r="Z602" s="476"/>
    </row>
    <row r="603" spans="1:26" ht="12.75" customHeight="1">
      <c r="A603" s="476"/>
      <c r="B603" s="476"/>
      <c r="C603" s="476"/>
      <c r="D603" s="476"/>
      <c r="E603" s="476"/>
      <c r="F603" s="476"/>
      <c r="G603" s="476"/>
      <c r="H603" s="476"/>
      <c r="I603" s="476"/>
      <c r="J603" s="476"/>
      <c r="K603" s="476"/>
      <c r="L603" s="476"/>
      <c r="M603" s="476"/>
      <c r="N603" s="476"/>
      <c r="O603" s="476"/>
      <c r="P603" s="476"/>
      <c r="Q603" s="476"/>
      <c r="R603" s="476"/>
      <c r="S603" s="476"/>
      <c r="T603" s="476"/>
      <c r="U603" s="476"/>
      <c r="V603" s="476"/>
      <c r="W603" s="476"/>
      <c r="X603" s="476"/>
      <c r="Y603" s="476"/>
      <c r="Z603" s="476"/>
    </row>
    <row r="604" spans="1:26" ht="12.75" customHeight="1">
      <c r="A604" s="476"/>
      <c r="B604" s="476"/>
      <c r="C604" s="476"/>
      <c r="D604" s="476"/>
      <c r="E604" s="476"/>
      <c r="F604" s="476"/>
      <c r="G604" s="476"/>
      <c r="H604" s="476"/>
      <c r="I604" s="476"/>
      <c r="J604" s="476"/>
      <c r="K604" s="476"/>
      <c r="L604" s="476"/>
      <c r="M604" s="476"/>
      <c r="N604" s="476"/>
      <c r="O604" s="476"/>
      <c r="P604" s="476"/>
      <c r="Q604" s="476"/>
      <c r="R604" s="476"/>
      <c r="S604" s="476"/>
      <c r="T604" s="476"/>
      <c r="U604" s="476"/>
      <c r="V604" s="476"/>
      <c r="W604" s="476"/>
      <c r="X604" s="476"/>
      <c r="Y604" s="476"/>
      <c r="Z604" s="476"/>
    </row>
    <row r="605" spans="1:26" ht="12.75" customHeight="1">
      <c r="A605" s="476"/>
      <c r="B605" s="476"/>
      <c r="C605" s="476"/>
      <c r="D605" s="476"/>
      <c r="E605" s="476"/>
      <c r="F605" s="476"/>
      <c r="G605" s="476"/>
      <c r="H605" s="476"/>
      <c r="I605" s="476"/>
      <c r="J605" s="476"/>
      <c r="K605" s="476"/>
      <c r="L605" s="476"/>
      <c r="M605" s="476"/>
      <c r="N605" s="476"/>
      <c r="O605" s="476"/>
      <c r="P605" s="476"/>
      <c r="Q605" s="476"/>
      <c r="R605" s="476"/>
      <c r="S605" s="476"/>
      <c r="T605" s="476"/>
      <c r="U605" s="476"/>
      <c r="V605" s="476"/>
      <c r="W605" s="476"/>
      <c r="X605" s="476"/>
      <c r="Y605" s="476"/>
      <c r="Z605" s="476"/>
    </row>
    <row r="606" spans="1:26" ht="12.75" customHeight="1">
      <c r="A606" s="476"/>
      <c r="B606" s="476"/>
      <c r="C606" s="476"/>
      <c r="D606" s="476"/>
      <c r="E606" s="476"/>
      <c r="F606" s="476"/>
      <c r="G606" s="476"/>
      <c r="H606" s="476"/>
      <c r="I606" s="476"/>
      <c r="J606" s="476"/>
      <c r="K606" s="476"/>
      <c r="L606" s="476"/>
      <c r="M606" s="476"/>
      <c r="N606" s="476"/>
      <c r="O606" s="476"/>
      <c r="P606" s="476"/>
      <c r="Q606" s="476"/>
      <c r="R606" s="476"/>
      <c r="S606" s="476"/>
      <c r="T606" s="476"/>
      <c r="U606" s="476"/>
      <c r="V606" s="476"/>
      <c r="W606" s="476"/>
      <c r="X606" s="476"/>
      <c r="Y606" s="476"/>
      <c r="Z606" s="476"/>
    </row>
    <row r="607" spans="1:26" ht="12.75" customHeight="1">
      <c r="A607" s="476"/>
      <c r="B607" s="476"/>
      <c r="C607" s="476"/>
      <c r="D607" s="476"/>
      <c r="E607" s="476"/>
      <c r="F607" s="476"/>
      <c r="G607" s="476"/>
      <c r="H607" s="476"/>
      <c r="I607" s="476"/>
      <c r="J607" s="476"/>
      <c r="K607" s="476"/>
      <c r="L607" s="476"/>
      <c r="M607" s="476"/>
      <c r="N607" s="476"/>
      <c r="O607" s="476"/>
      <c r="P607" s="476"/>
      <c r="Q607" s="476"/>
      <c r="R607" s="476"/>
      <c r="S607" s="476"/>
      <c r="T607" s="476"/>
      <c r="U607" s="476"/>
      <c r="V607" s="476"/>
      <c r="W607" s="476"/>
      <c r="X607" s="476"/>
      <c r="Y607" s="476"/>
      <c r="Z607" s="476"/>
    </row>
    <row r="608" spans="1:26" ht="12.75" customHeight="1">
      <c r="A608" s="476"/>
      <c r="B608" s="476"/>
      <c r="C608" s="476"/>
      <c r="D608" s="476"/>
      <c r="E608" s="476"/>
      <c r="F608" s="476"/>
      <c r="G608" s="476"/>
      <c r="H608" s="476"/>
      <c r="I608" s="476"/>
      <c r="J608" s="476"/>
      <c r="K608" s="476"/>
      <c r="L608" s="476"/>
      <c r="M608" s="476"/>
      <c r="N608" s="476"/>
      <c r="O608" s="476"/>
      <c r="P608" s="476"/>
      <c r="Q608" s="476"/>
      <c r="R608" s="476"/>
      <c r="S608" s="476"/>
      <c r="T608" s="476"/>
      <c r="U608" s="476"/>
      <c r="V608" s="476"/>
      <c r="W608" s="476"/>
      <c r="X608" s="476"/>
      <c r="Y608" s="476"/>
      <c r="Z608" s="476"/>
    </row>
    <row r="609" spans="1:26" ht="12.75" customHeight="1">
      <c r="A609" s="476"/>
      <c r="B609" s="476"/>
      <c r="C609" s="476"/>
      <c r="D609" s="476"/>
      <c r="E609" s="476"/>
      <c r="F609" s="476"/>
      <c r="G609" s="476"/>
      <c r="H609" s="476"/>
      <c r="I609" s="476"/>
      <c r="J609" s="476"/>
      <c r="K609" s="476"/>
      <c r="L609" s="476"/>
      <c r="M609" s="476"/>
      <c r="N609" s="476"/>
      <c r="O609" s="476"/>
      <c r="P609" s="476"/>
      <c r="Q609" s="476"/>
      <c r="R609" s="476"/>
      <c r="S609" s="476"/>
      <c r="T609" s="476"/>
      <c r="U609" s="476"/>
      <c r="V609" s="476"/>
      <c r="W609" s="476"/>
      <c r="X609" s="476"/>
      <c r="Y609" s="476"/>
      <c r="Z609" s="476"/>
    </row>
    <row r="610" spans="1:26" ht="12.75" customHeight="1">
      <c r="A610" s="476"/>
      <c r="B610" s="476"/>
      <c r="C610" s="476"/>
      <c r="D610" s="476"/>
      <c r="E610" s="476"/>
      <c r="F610" s="476"/>
      <c r="G610" s="476"/>
      <c r="H610" s="476"/>
      <c r="I610" s="476"/>
      <c r="J610" s="476"/>
      <c r="K610" s="476"/>
      <c r="L610" s="476"/>
      <c r="M610" s="476"/>
      <c r="N610" s="476"/>
      <c r="O610" s="476"/>
      <c r="P610" s="476"/>
      <c r="Q610" s="476"/>
      <c r="R610" s="476"/>
      <c r="S610" s="476"/>
      <c r="T610" s="476"/>
      <c r="U610" s="476"/>
      <c r="V610" s="476"/>
      <c r="W610" s="476"/>
      <c r="X610" s="476"/>
      <c r="Y610" s="476"/>
      <c r="Z610" s="476"/>
    </row>
    <row r="611" spans="1:26" ht="12.75" customHeight="1">
      <c r="A611" s="476"/>
      <c r="B611" s="476"/>
      <c r="C611" s="476"/>
      <c r="D611" s="476"/>
      <c r="E611" s="476"/>
      <c r="F611" s="476"/>
      <c r="G611" s="476"/>
      <c r="H611" s="476"/>
      <c r="I611" s="476"/>
      <c r="J611" s="476"/>
      <c r="K611" s="476"/>
      <c r="L611" s="476"/>
      <c r="M611" s="476"/>
      <c r="N611" s="476"/>
      <c r="O611" s="476"/>
      <c r="P611" s="476"/>
      <c r="Q611" s="476"/>
      <c r="R611" s="476"/>
      <c r="S611" s="476"/>
      <c r="T611" s="476"/>
      <c r="U611" s="476"/>
      <c r="V611" s="476"/>
      <c r="W611" s="476"/>
      <c r="X611" s="476"/>
      <c r="Y611" s="476"/>
      <c r="Z611" s="476"/>
    </row>
    <row r="612" spans="1:26" ht="12.75" customHeight="1">
      <c r="A612" s="476"/>
      <c r="B612" s="476"/>
      <c r="C612" s="476"/>
      <c r="D612" s="476"/>
      <c r="E612" s="476"/>
      <c r="F612" s="476"/>
      <c r="G612" s="476"/>
      <c r="H612" s="476"/>
      <c r="I612" s="476"/>
      <c r="J612" s="476"/>
      <c r="K612" s="476"/>
      <c r="L612" s="476"/>
      <c r="M612" s="476"/>
      <c r="N612" s="476"/>
      <c r="O612" s="476"/>
      <c r="P612" s="476"/>
      <c r="Q612" s="476"/>
      <c r="R612" s="476"/>
      <c r="S612" s="476"/>
      <c r="T612" s="476"/>
      <c r="U612" s="476"/>
      <c r="V612" s="476"/>
      <c r="W612" s="476"/>
      <c r="X612" s="476"/>
      <c r="Y612" s="476"/>
      <c r="Z612" s="476"/>
    </row>
    <row r="613" spans="1:26" ht="12.75" customHeight="1">
      <c r="A613" s="476"/>
      <c r="B613" s="476"/>
      <c r="C613" s="476"/>
      <c r="D613" s="476"/>
      <c r="E613" s="476"/>
      <c r="F613" s="476"/>
      <c r="G613" s="476"/>
      <c r="H613" s="476"/>
      <c r="I613" s="476"/>
      <c r="J613" s="476"/>
      <c r="K613" s="476"/>
      <c r="L613" s="476"/>
      <c r="M613" s="476"/>
      <c r="N613" s="476"/>
      <c r="O613" s="476"/>
      <c r="P613" s="476"/>
      <c r="Q613" s="476"/>
      <c r="R613" s="476"/>
      <c r="S613" s="476"/>
      <c r="T613" s="476"/>
      <c r="U613" s="476"/>
      <c r="V613" s="476"/>
      <c r="W613" s="476"/>
      <c r="X613" s="476"/>
      <c r="Y613" s="476"/>
      <c r="Z613" s="476"/>
    </row>
    <row r="614" spans="1:26" ht="12.75" customHeight="1">
      <c r="A614" s="476"/>
      <c r="B614" s="476"/>
      <c r="C614" s="476"/>
      <c r="D614" s="476"/>
      <c r="E614" s="476"/>
      <c r="F614" s="476"/>
      <c r="G614" s="476"/>
      <c r="H614" s="476"/>
      <c r="I614" s="476"/>
      <c r="J614" s="476"/>
      <c r="K614" s="476"/>
      <c r="L614" s="476"/>
      <c r="M614" s="476"/>
      <c r="N614" s="476"/>
      <c r="O614" s="476"/>
      <c r="P614" s="476"/>
      <c r="Q614" s="476"/>
      <c r="R614" s="476"/>
      <c r="S614" s="476"/>
      <c r="T614" s="476"/>
      <c r="U614" s="476"/>
      <c r="V614" s="476"/>
      <c r="W614" s="476"/>
      <c r="X614" s="476"/>
      <c r="Y614" s="476"/>
      <c r="Z614" s="476"/>
    </row>
    <row r="615" spans="1:26" ht="12.75" customHeight="1">
      <c r="A615" s="476"/>
      <c r="B615" s="476"/>
      <c r="C615" s="476"/>
      <c r="D615" s="476"/>
      <c r="E615" s="476"/>
      <c r="F615" s="476"/>
      <c r="G615" s="476"/>
      <c r="H615" s="476"/>
      <c r="I615" s="476"/>
      <c r="J615" s="476"/>
      <c r="K615" s="476"/>
      <c r="L615" s="476"/>
      <c r="M615" s="476"/>
      <c r="N615" s="476"/>
      <c r="O615" s="476"/>
      <c r="P615" s="476"/>
      <c r="Q615" s="476"/>
      <c r="R615" s="476"/>
      <c r="S615" s="476"/>
      <c r="T615" s="476"/>
      <c r="U615" s="476"/>
      <c r="V615" s="476"/>
      <c r="W615" s="476"/>
      <c r="X615" s="476"/>
      <c r="Y615" s="476"/>
      <c r="Z615" s="476"/>
    </row>
    <row r="616" spans="1:26" ht="12.75" customHeight="1">
      <c r="A616" s="476"/>
      <c r="B616" s="476"/>
      <c r="C616" s="476"/>
      <c r="D616" s="476"/>
      <c r="E616" s="476"/>
      <c r="F616" s="476"/>
      <c r="G616" s="476"/>
      <c r="H616" s="476"/>
      <c r="I616" s="476"/>
      <c r="J616" s="476"/>
      <c r="K616" s="476"/>
      <c r="L616" s="476"/>
      <c r="M616" s="476"/>
      <c r="N616" s="476"/>
      <c r="O616" s="476"/>
      <c r="P616" s="476"/>
      <c r="Q616" s="476"/>
      <c r="R616" s="476"/>
      <c r="S616" s="476"/>
      <c r="T616" s="476"/>
      <c r="U616" s="476"/>
      <c r="V616" s="476"/>
      <c r="W616" s="476"/>
      <c r="X616" s="476"/>
      <c r="Y616" s="476"/>
      <c r="Z616" s="476"/>
    </row>
    <row r="617" spans="1:26" ht="12.75" customHeight="1">
      <c r="A617" s="476"/>
      <c r="B617" s="476"/>
      <c r="C617" s="476"/>
      <c r="D617" s="476"/>
      <c r="E617" s="476"/>
      <c r="F617" s="476"/>
      <c r="G617" s="476"/>
      <c r="H617" s="476"/>
      <c r="I617" s="476"/>
      <c r="J617" s="476"/>
      <c r="K617" s="476"/>
      <c r="L617" s="476"/>
      <c r="M617" s="476"/>
      <c r="N617" s="476"/>
      <c r="O617" s="476"/>
      <c r="P617" s="476"/>
      <c r="Q617" s="476"/>
      <c r="R617" s="476"/>
      <c r="S617" s="476"/>
      <c r="T617" s="476"/>
      <c r="U617" s="476"/>
      <c r="V617" s="476"/>
      <c r="W617" s="476"/>
      <c r="X617" s="476"/>
      <c r="Y617" s="476"/>
      <c r="Z617" s="476"/>
    </row>
    <row r="618" spans="1:26" ht="12.75" customHeight="1">
      <c r="A618" s="476"/>
      <c r="B618" s="476"/>
      <c r="C618" s="476"/>
      <c r="D618" s="476"/>
      <c r="E618" s="476"/>
      <c r="F618" s="476"/>
      <c r="G618" s="476"/>
      <c r="H618" s="476"/>
      <c r="I618" s="476"/>
      <c r="J618" s="476"/>
      <c r="K618" s="476"/>
      <c r="L618" s="476"/>
      <c r="M618" s="476"/>
      <c r="N618" s="476"/>
      <c r="O618" s="476"/>
      <c r="P618" s="476"/>
      <c r="Q618" s="476"/>
      <c r="R618" s="476"/>
      <c r="S618" s="476"/>
      <c r="T618" s="476"/>
      <c r="U618" s="476"/>
      <c r="V618" s="476"/>
      <c r="W618" s="476"/>
      <c r="X618" s="476"/>
      <c r="Y618" s="476"/>
      <c r="Z618" s="476"/>
    </row>
    <row r="619" spans="1:26" ht="12.75" customHeight="1">
      <c r="A619" s="476"/>
      <c r="B619" s="476"/>
      <c r="C619" s="476"/>
      <c r="D619" s="476"/>
      <c r="E619" s="476"/>
      <c r="F619" s="476"/>
      <c r="G619" s="476"/>
      <c r="H619" s="476"/>
      <c r="I619" s="476"/>
      <c r="J619" s="476"/>
      <c r="K619" s="476"/>
      <c r="L619" s="476"/>
      <c r="M619" s="476"/>
      <c r="N619" s="476"/>
      <c r="O619" s="476"/>
      <c r="P619" s="476"/>
      <c r="Q619" s="476"/>
      <c r="R619" s="476"/>
      <c r="S619" s="476"/>
      <c r="T619" s="476"/>
      <c r="U619" s="476"/>
      <c r="V619" s="476"/>
      <c r="W619" s="476"/>
      <c r="X619" s="476"/>
      <c r="Y619" s="476"/>
      <c r="Z619" s="476"/>
    </row>
    <row r="620" spans="1:26" ht="12.75" customHeight="1">
      <c r="A620" s="476"/>
      <c r="B620" s="476"/>
      <c r="C620" s="476"/>
      <c r="D620" s="476"/>
      <c r="E620" s="476"/>
      <c r="F620" s="476"/>
      <c r="G620" s="476"/>
      <c r="H620" s="476"/>
      <c r="I620" s="476"/>
      <c r="J620" s="476"/>
      <c r="K620" s="476"/>
      <c r="L620" s="476"/>
      <c r="M620" s="476"/>
      <c r="N620" s="476"/>
      <c r="O620" s="476"/>
      <c r="P620" s="476"/>
      <c r="Q620" s="476"/>
      <c r="R620" s="476"/>
      <c r="S620" s="476"/>
      <c r="T620" s="476"/>
      <c r="U620" s="476"/>
      <c r="V620" s="476"/>
      <c r="W620" s="476"/>
      <c r="X620" s="476"/>
      <c r="Y620" s="476"/>
      <c r="Z620" s="476"/>
    </row>
    <row r="621" spans="1:26" ht="12.75" customHeight="1">
      <c r="A621" s="476"/>
      <c r="B621" s="476"/>
      <c r="C621" s="476"/>
      <c r="D621" s="476"/>
      <c r="E621" s="476"/>
      <c r="F621" s="476"/>
      <c r="G621" s="476"/>
      <c r="H621" s="476"/>
      <c r="I621" s="476"/>
      <c r="J621" s="476"/>
      <c r="K621" s="476"/>
      <c r="L621" s="476"/>
      <c r="M621" s="476"/>
      <c r="N621" s="476"/>
      <c r="O621" s="476"/>
      <c r="P621" s="476"/>
      <c r="Q621" s="476"/>
      <c r="R621" s="476"/>
      <c r="S621" s="476"/>
      <c r="T621" s="476"/>
      <c r="U621" s="476"/>
      <c r="V621" s="476"/>
      <c r="W621" s="476"/>
      <c r="X621" s="476"/>
      <c r="Y621" s="476"/>
      <c r="Z621" s="476"/>
    </row>
    <row r="622" spans="1:26" ht="12.75" customHeight="1">
      <c r="A622" s="476"/>
      <c r="B622" s="476"/>
      <c r="C622" s="476"/>
      <c r="D622" s="476"/>
      <c r="E622" s="476"/>
      <c r="F622" s="476"/>
      <c r="G622" s="476"/>
      <c r="H622" s="476"/>
      <c r="I622" s="476"/>
      <c r="J622" s="476"/>
      <c r="K622" s="476"/>
      <c r="L622" s="476"/>
      <c r="M622" s="476"/>
      <c r="N622" s="476"/>
      <c r="O622" s="476"/>
      <c r="P622" s="476"/>
      <c r="Q622" s="476"/>
      <c r="R622" s="476"/>
      <c r="S622" s="476"/>
      <c r="T622" s="476"/>
      <c r="U622" s="476"/>
      <c r="V622" s="476"/>
      <c r="W622" s="476"/>
      <c r="X622" s="476"/>
      <c r="Y622" s="476"/>
      <c r="Z622" s="476"/>
    </row>
    <row r="623" spans="1:26" ht="12.75" customHeight="1">
      <c r="A623" s="476"/>
      <c r="B623" s="476"/>
      <c r="C623" s="476"/>
      <c r="D623" s="476"/>
      <c r="E623" s="476"/>
      <c r="F623" s="476"/>
      <c r="G623" s="476"/>
      <c r="H623" s="476"/>
      <c r="I623" s="476"/>
      <c r="J623" s="476"/>
      <c r="K623" s="476"/>
      <c r="L623" s="476"/>
      <c r="M623" s="476"/>
      <c r="N623" s="476"/>
      <c r="O623" s="476"/>
      <c r="P623" s="476"/>
      <c r="Q623" s="476"/>
      <c r="R623" s="476"/>
      <c r="S623" s="476"/>
      <c r="T623" s="476"/>
      <c r="U623" s="476"/>
      <c r="V623" s="476"/>
      <c r="W623" s="476"/>
      <c r="X623" s="476"/>
      <c r="Y623" s="476"/>
      <c r="Z623" s="476"/>
    </row>
    <row r="624" spans="1:26" ht="12.75" customHeight="1">
      <c r="A624" s="476"/>
      <c r="B624" s="476"/>
      <c r="C624" s="476"/>
      <c r="D624" s="476"/>
      <c r="E624" s="476"/>
      <c r="F624" s="476"/>
      <c r="G624" s="476"/>
      <c r="H624" s="476"/>
      <c r="I624" s="476"/>
      <c r="J624" s="476"/>
      <c r="K624" s="476"/>
      <c r="L624" s="476"/>
      <c r="M624" s="476"/>
      <c r="N624" s="476"/>
      <c r="O624" s="476"/>
      <c r="P624" s="476"/>
      <c r="Q624" s="476"/>
      <c r="R624" s="476"/>
      <c r="S624" s="476"/>
      <c r="T624" s="476"/>
      <c r="U624" s="476"/>
      <c r="V624" s="476"/>
      <c r="W624" s="476"/>
      <c r="X624" s="476"/>
      <c r="Y624" s="476"/>
      <c r="Z624" s="476"/>
    </row>
    <row r="625" spans="1:26" ht="12.75" customHeight="1">
      <c r="A625" s="476"/>
      <c r="B625" s="476"/>
      <c r="C625" s="476"/>
      <c r="D625" s="476"/>
      <c r="E625" s="476"/>
      <c r="F625" s="476"/>
      <c r="G625" s="476"/>
      <c r="H625" s="476"/>
      <c r="I625" s="476"/>
      <c r="J625" s="476"/>
      <c r="K625" s="476"/>
      <c r="L625" s="476"/>
      <c r="M625" s="476"/>
      <c r="N625" s="476"/>
      <c r="O625" s="476"/>
      <c r="P625" s="476"/>
      <c r="Q625" s="476"/>
      <c r="R625" s="476"/>
      <c r="S625" s="476"/>
      <c r="T625" s="476"/>
      <c r="U625" s="476"/>
      <c r="V625" s="476"/>
      <c r="W625" s="476"/>
      <c r="X625" s="476"/>
      <c r="Y625" s="476"/>
      <c r="Z625" s="476"/>
    </row>
    <row r="626" spans="1:26" ht="12.75" customHeight="1">
      <c r="A626" s="476"/>
      <c r="B626" s="476"/>
      <c r="C626" s="476"/>
      <c r="D626" s="476"/>
      <c r="E626" s="476"/>
      <c r="F626" s="476"/>
      <c r="G626" s="476"/>
      <c r="H626" s="476"/>
      <c r="I626" s="476"/>
      <c r="J626" s="476"/>
      <c r="K626" s="476"/>
      <c r="L626" s="476"/>
      <c r="M626" s="476"/>
      <c r="N626" s="476"/>
      <c r="O626" s="476"/>
      <c r="P626" s="476"/>
      <c r="Q626" s="476"/>
      <c r="R626" s="476"/>
      <c r="S626" s="476"/>
      <c r="T626" s="476"/>
      <c r="U626" s="476"/>
      <c r="V626" s="476"/>
      <c r="W626" s="476"/>
      <c r="X626" s="476"/>
      <c r="Y626" s="476"/>
      <c r="Z626" s="476"/>
    </row>
    <row r="627" spans="1:26" ht="12.75" customHeight="1">
      <c r="A627" s="476"/>
      <c r="B627" s="476"/>
      <c r="C627" s="476"/>
      <c r="D627" s="476"/>
      <c r="E627" s="476"/>
      <c r="F627" s="476"/>
      <c r="G627" s="476"/>
      <c r="H627" s="476"/>
      <c r="I627" s="476"/>
      <c r="J627" s="476"/>
      <c r="K627" s="476"/>
      <c r="L627" s="476"/>
      <c r="M627" s="476"/>
      <c r="N627" s="476"/>
      <c r="O627" s="476"/>
      <c r="P627" s="476"/>
      <c r="Q627" s="476"/>
      <c r="R627" s="476"/>
      <c r="S627" s="476"/>
      <c r="T627" s="476"/>
      <c r="U627" s="476"/>
      <c r="V627" s="476"/>
      <c r="W627" s="476"/>
      <c r="X627" s="476"/>
      <c r="Y627" s="476"/>
      <c r="Z627" s="476"/>
    </row>
    <row r="628" spans="1:26" ht="12.75" customHeight="1">
      <c r="A628" s="476"/>
      <c r="B628" s="476"/>
      <c r="C628" s="476"/>
      <c r="D628" s="476"/>
      <c r="E628" s="476"/>
      <c r="F628" s="476"/>
      <c r="G628" s="476"/>
      <c r="H628" s="476"/>
      <c r="I628" s="476"/>
      <c r="J628" s="476"/>
      <c r="K628" s="476"/>
      <c r="L628" s="476"/>
      <c r="M628" s="476"/>
      <c r="N628" s="476"/>
      <c r="O628" s="476"/>
      <c r="P628" s="476"/>
      <c r="Q628" s="476"/>
      <c r="R628" s="476"/>
      <c r="S628" s="476"/>
      <c r="T628" s="476"/>
      <c r="U628" s="476"/>
      <c r="V628" s="476"/>
      <c r="W628" s="476"/>
      <c r="X628" s="476"/>
      <c r="Y628" s="476"/>
      <c r="Z628" s="476"/>
    </row>
    <row r="629" spans="1:26" ht="12.75" customHeight="1">
      <c r="A629" s="476"/>
      <c r="B629" s="476"/>
      <c r="C629" s="476"/>
      <c r="D629" s="476"/>
      <c r="E629" s="476"/>
      <c r="F629" s="476"/>
      <c r="G629" s="476"/>
      <c r="H629" s="476"/>
      <c r="I629" s="476"/>
      <c r="J629" s="476"/>
      <c r="K629" s="476"/>
      <c r="L629" s="476"/>
      <c r="M629" s="476"/>
      <c r="N629" s="476"/>
      <c r="O629" s="476"/>
      <c r="P629" s="476"/>
      <c r="Q629" s="476"/>
      <c r="R629" s="476"/>
      <c r="S629" s="476"/>
      <c r="T629" s="476"/>
      <c r="U629" s="476"/>
      <c r="V629" s="476"/>
      <c r="W629" s="476"/>
      <c r="X629" s="476"/>
      <c r="Y629" s="476"/>
      <c r="Z629" s="476"/>
    </row>
    <row r="630" spans="1:26" ht="12.75" customHeight="1">
      <c r="A630" s="476"/>
      <c r="B630" s="476"/>
      <c r="C630" s="476"/>
      <c r="D630" s="476"/>
      <c r="E630" s="476"/>
      <c r="F630" s="476"/>
      <c r="G630" s="476"/>
      <c r="H630" s="476"/>
      <c r="I630" s="476"/>
      <c r="J630" s="476"/>
      <c r="K630" s="476"/>
      <c r="L630" s="476"/>
      <c r="M630" s="476"/>
      <c r="N630" s="476"/>
      <c r="O630" s="476"/>
      <c r="P630" s="476"/>
      <c r="Q630" s="476"/>
      <c r="R630" s="476"/>
      <c r="S630" s="476"/>
      <c r="T630" s="476"/>
      <c r="U630" s="476"/>
      <c r="V630" s="476"/>
      <c r="W630" s="476"/>
      <c r="X630" s="476"/>
      <c r="Y630" s="476"/>
      <c r="Z630" s="476"/>
    </row>
    <row r="631" spans="1:26" ht="12.75" customHeight="1">
      <c r="A631" s="476"/>
      <c r="B631" s="476"/>
      <c r="C631" s="476"/>
      <c r="D631" s="476"/>
      <c r="E631" s="476"/>
      <c r="F631" s="476"/>
      <c r="G631" s="476"/>
      <c r="H631" s="476"/>
      <c r="I631" s="476"/>
      <c r="J631" s="476"/>
      <c r="K631" s="476"/>
      <c r="L631" s="476"/>
      <c r="M631" s="476"/>
      <c r="N631" s="476"/>
      <c r="O631" s="476"/>
      <c r="P631" s="476"/>
      <c r="Q631" s="476"/>
      <c r="R631" s="476"/>
      <c r="S631" s="476"/>
      <c r="T631" s="476"/>
      <c r="U631" s="476"/>
      <c r="V631" s="476"/>
      <c r="W631" s="476"/>
      <c r="X631" s="476"/>
      <c r="Y631" s="476"/>
      <c r="Z631" s="476"/>
    </row>
    <row r="632" spans="1:26" ht="12.75" customHeight="1">
      <c r="A632" s="476"/>
      <c r="B632" s="476"/>
      <c r="C632" s="476"/>
      <c r="D632" s="476"/>
      <c r="E632" s="476"/>
      <c r="F632" s="476"/>
      <c r="G632" s="476"/>
      <c r="H632" s="476"/>
      <c r="I632" s="476"/>
      <c r="J632" s="476"/>
      <c r="K632" s="476"/>
      <c r="L632" s="476"/>
      <c r="M632" s="476"/>
      <c r="N632" s="476"/>
      <c r="O632" s="476"/>
      <c r="P632" s="476"/>
      <c r="Q632" s="476"/>
      <c r="R632" s="476"/>
      <c r="S632" s="476"/>
      <c r="T632" s="476"/>
      <c r="U632" s="476"/>
      <c r="V632" s="476"/>
      <c r="W632" s="476"/>
      <c r="X632" s="476"/>
      <c r="Y632" s="476"/>
      <c r="Z632" s="476"/>
    </row>
    <row r="633" spans="1:26" ht="12.75" customHeight="1">
      <c r="A633" s="476"/>
      <c r="B633" s="476"/>
      <c r="C633" s="476"/>
      <c r="D633" s="476"/>
      <c r="E633" s="476"/>
      <c r="F633" s="476"/>
      <c r="G633" s="476"/>
      <c r="H633" s="476"/>
      <c r="I633" s="476"/>
      <c r="J633" s="476"/>
      <c r="K633" s="476"/>
      <c r="L633" s="476"/>
      <c r="M633" s="476"/>
      <c r="N633" s="476"/>
      <c r="O633" s="476"/>
      <c r="P633" s="476"/>
      <c r="Q633" s="476"/>
      <c r="R633" s="476"/>
      <c r="S633" s="476"/>
      <c r="T633" s="476"/>
      <c r="U633" s="476"/>
      <c r="V633" s="476"/>
      <c r="W633" s="476"/>
      <c r="X633" s="476"/>
      <c r="Y633" s="476"/>
      <c r="Z633" s="476"/>
    </row>
    <row r="634" spans="1:26" ht="12.75" customHeight="1">
      <c r="A634" s="476"/>
      <c r="B634" s="476"/>
      <c r="C634" s="476"/>
      <c r="D634" s="476"/>
      <c r="E634" s="476"/>
      <c r="F634" s="476"/>
      <c r="G634" s="476"/>
      <c r="H634" s="476"/>
      <c r="I634" s="476"/>
      <c r="J634" s="476"/>
      <c r="K634" s="476"/>
      <c r="L634" s="476"/>
      <c r="M634" s="476"/>
      <c r="N634" s="476"/>
      <c r="O634" s="476"/>
      <c r="P634" s="476"/>
      <c r="Q634" s="476"/>
      <c r="R634" s="476"/>
      <c r="S634" s="476"/>
      <c r="T634" s="476"/>
      <c r="U634" s="476"/>
      <c r="V634" s="476"/>
      <c r="W634" s="476"/>
      <c r="X634" s="476"/>
      <c r="Y634" s="476"/>
      <c r="Z634" s="476"/>
    </row>
    <row r="635" spans="1:26" ht="12.75" customHeight="1">
      <c r="A635" s="476"/>
      <c r="B635" s="476"/>
      <c r="C635" s="476"/>
      <c r="D635" s="476"/>
      <c r="E635" s="476"/>
      <c r="F635" s="476"/>
      <c r="G635" s="476"/>
      <c r="H635" s="476"/>
      <c r="I635" s="476"/>
      <c r="J635" s="476"/>
      <c r="K635" s="476"/>
      <c r="L635" s="476"/>
      <c r="M635" s="476"/>
      <c r="N635" s="476"/>
      <c r="O635" s="476"/>
      <c r="P635" s="476"/>
      <c r="Q635" s="476"/>
      <c r="R635" s="476"/>
      <c r="S635" s="476"/>
      <c r="T635" s="476"/>
      <c r="U635" s="476"/>
      <c r="V635" s="476"/>
      <c r="W635" s="476"/>
      <c r="X635" s="476"/>
      <c r="Y635" s="476"/>
      <c r="Z635" s="476"/>
    </row>
    <row r="636" spans="1:26" ht="12.75" customHeight="1">
      <c r="A636" s="476"/>
      <c r="B636" s="476"/>
      <c r="C636" s="476"/>
      <c r="D636" s="476"/>
      <c r="E636" s="476"/>
      <c r="F636" s="476"/>
      <c r="G636" s="476"/>
      <c r="H636" s="476"/>
      <c r="I636" s="476"/>
      <c r="J636" s="476"/>
      <c r="K636" s="476"/>
      <c r="L636" s="476"/>
      <c r="M636" s="476"/>
      <c r="N636" s="476"/>
      <c r="O636" s="476"/>
      <c r="P636" s="476"/>
      <c r="Q636" s="476"/>
      <c r="R636" s="476"/>
      <c r="S636" s="476"/>
      <c r="T636" s="476"/>
      <c r="U636" s="476"/>
      <c r="V636" s="476"/>
      <c r="W636" s="476"/>
      <c r="X636" s="476"/>
      <c r="Y636" s="476"/>
      <c r="Z636" s="476"/>
    </row>
    <row r="637" spans="1:26" ht="12.75" customHeight="1">
      <c r="A637" s="476"/>
      <c r="B637" s="476"/>
      <c r="C637" s="476"/>
      <c r="D637" s="476"/>
      <c r="E637" s="476"/>
      <c r="F637" s="476"/>
      <c r="G637" s="476"/>
      <c r="H637" s="476"/>
      <c r="I637" s="476"/>
      <c r="J637" s="476"/>
      <c r="K637" s="476"/>
      <c r="L637" s="476"/>
      <c r="M637" s="476"/>
      <c r="N637" s="476"/>
      <c r="O637" s="476"/>
      <c r="P637" s="476"/>
      <c r="Q637" s="476"/>
      <c r="R637" s="476"/>
      <c r="S637" s="476"/>
      <c r="T637" s="476"/>
      <c r="U637" s="476"/>
      <c r="V637" s="476"/>
      <c r="W637" s="476"/>
      <c r="X637" s="476"/>
      <c r="Y637" s="476"/>
      <c r="Z637" s="476"/>
    </row>
    <row r="638" spans="1:26" ht="12.75" customHeight="1">
      <c r="A638" s="476"/>
      <c r="B638" s="476"/>
      <c r="C638" s="476"/>
      <c r="D638" s="476"/>
      <c r="E638" s="476"/>
      <c r="F638" s="476"/>
      <c r="G638" s="476"/>
      <c r="H638" s="476"/>
      <c r="I638" s="476"/>
      <c r="J638" s="476"/>
      <c r="K638" s="476"/>
      <c r="L638" s="476"/>
      <c r="M638" s="476"/>
      <c r="N638" s="476"/>
      <c r="O638" s="476"/>
      <c r="P638" s="476"/>
      <c r="Q638" s="476"/>
      <c r="R638" s="476"/>
      <c r="S638" s="476"/>
      <c r="T638" s="476"/>
      <c r="U638" s="476"/>
      <c r="V638" s="476"/>
      <c r="W638" s="476"/>
      <c r="X638" s="476"/>
      <c r="Y638" s="476"/>
      <c r="Z638" s="476"/>
    </row>
    <row r="639" spans="1:26" ht="12.75" customHeight="1">
      <c r="A639" s="476"/>
      <c r="B639" s="476"/>
      <c r="C639" s="476"/>
      <c r="D639" s="476"/>
      <c r="E639" s="476"/>
      <c r="F639" s="476"/>
      <c r="G639" s="476"/>
      <c r="H639" s="476"/>
      <c r="I639" s="476"/>
      <c r="J639" s="476"/>
      <c r="K639" s="476"/>
      <c r="L639" s="476"/>
      <c r="M639" s="476"/>
      <c r="N639" s="476"/>
      <c r="O639" s="476"/>
      <c r="P639" s="476"/>
      <c r="Q639" s="476"/>
      <c r="R639" s="476"/>
      <c r="S639" s="476"/>
      <c r="T639" s="476"/>
      <c r="U639" s="476"/>
      <c r="V639" s="476"/>
      <c r="W639" s="476"/>
      <c r="X639" s="476"/>
      <c r="Y639" s="476"/>
      <c r="Z639" s="476"/>
    </row>
    <row r="640" spans="1:26" ht="12.75" customHeight="1">
      <c r="A640" s="476"/>
      <c r="B640" s="476"/>
      <c r="C640" s="476"/>
      <c r="D640" s="476"/>
      <c r="E640" s="476"/>
      <c r="F640" s="476"/>
      <c r="G640" s="476"/>
      <c r="H640" s="476"/>
      <c r="I640" s="476"/>
      <c r="J640" s="476"/>
      <c r="K640" s="476"/>
      <c r="L640" s="476"/>
      <c r="M640" s="476"/>
      <c r="N640" s="476"/>
      <c r="O640" s="476"/>
      <c r="P640" s="476"/>
      <c r="Q640" s="476"/>
      <c r="R640" s="476"/>
      <c r="S640" s="476"/>
      <c r="T640" s="476"/>
      <c r="U640" s="476"/>
      <c r="V640" s="476"/>
      <c r="W640" s="476"/>
      <c r="X640" s="476"/>
      <c r="Y640" s="476"/>
      <c r="Z640" s="476"/>
    </row>
    <row r="641" spans="1:26" ht="12.75" customHeight="1">
      <c r="A641" s="476"/>
      <c r="B641" s="476"/>
      <c r="C641" s="476"/>
      <c r="D641" s="476"/>
      <c r="E641" s="476"/>
      <c r="F641" s="476"/>
      <c r="G641" s="476"/>
      <c r="H641" s="476"/>
      <c r="I641" s="476"/>
      <c r="J641" s="476"/>
      <c r="K641" s="476"/>
      <c r="L641" s="476"/>
      <c r="M641" s="476"/>
      <c r="N641" s="476"/>
      <c r="O641" s="476"/>
      <c r="P641" s="476"/>
      <c r="Q641" s="476"/>
      <c r="R641" s="476"/>
      <c r="S641" s="476"/>
      <c r="T641" s="476"/>
      <c r="U641" s="476"/>
      <c r="V641" s="476"/>
      <c r="W641" s="476"/>
      <c r="X641" s="476"/>
      <c r="Y641" s="476"/>
      <c r="Z641" s="476"/>
    </row>
    <row r="642" spans="1:26" ht="12.75" customHeight="1">
      <c r="A642" s="476"/>
      <c r="B642" s="476"/>
      <c r="C642" s="476"/>
      <c r="D642" s="476"/>
      <c r="E642" s="476"/>
      <c r="F642" s="476"/>
      <c r="G642" s="476"/>
      <c r="H642" s="476"/>
      <c r="I642" s="476"/>
      <c r="J642" s="476"/>
      <c r="K642" s="476"/>
      <c r="L642" s="476"/>
      <c r="M642" s="476"/>
      <c r="N642" s="476"/>
      <c r="O642" s="476"/>
      <c r="P642" s="476"/>
      <c r="Q642" s="476"/>
      <c r="R642" s="476"/>
      <c r="S642" s="476"/>
      <c r="T642" s="476"/>
      <c r="U642" s="476"/>
      <c r="V642" s="476"/>
      <c r="W642" s="476"/>
      <c r="X642" s="476"/>
      <c r="Y642" s="476"/>
      <c r="Z642" s="476"/>
    </row>
    <row r="643" spans="1:26" ht="12.75" customHeight="1">
      <c r="A643" s="476"/>
      <c r="B643" s="476"/>
      <c r="C643" s="476"/>
      <c r="D643" s="476"/>
      <c r="E643" s="476"/>
      <c r="F643" s="476"/>
      <c r="G643" s="476"/>
      <c r="H643" s="476"/>
      <c r="I643" s="476"/>
      <c r="J643" s="476"/>
      <c r="K643" s="476"/>
      <c r="L643" s="476"/>
      <c r="M643" s="476"/>
      <c r="N643" s="476"/>
      <c r="O643" s="476"/>
      <c r="P643" s="476"/>
      <c r="Q643" s="476"/>
      <c r="R643" s="476"/>
      <c r="S643" s="476"/>
      <c r="T643" s="476"/>
      <c r="U643" s="476"/>
      <c r="V643" s="476"/>
      <c r="W643" s="476"/>
      <c r="X643" s="476"/>
      <c r="Y643" s="476"/>
      <c r="Z643" s="476"/>
    </row>
    <row r="644" spans="1:26" ht="12.75" customHeight="1">
      <c r="A644" s="476"/>
      <c r="B644" s="476"/>
      <c r="C644" s="476"/>
      <c r="D644" s="476"/>
      <c r="E644" s="476"/>
      <c r="F644" s="476"/>
      <c r="G644" s="476"/>
      <c r="H644" s="476"/>
      <c r="I644" s="476"/>
      <c r="J644" s="476"/>
      <c r="K644" s="476"/>
      <c r="L644" s="476"/>
      <c r="M644" s="476"/>
      <c r="N644" s="476"/>
      <c r="O644" s="476"/>
      <c r="P644" s="476"/>
      <c r="Q644" s="476"/>
      <c r="R644" s="476"/>
      <c r="S644" s="476"/>
      <c r="T644" s="476"/>
      <c r="U644" s="476"/>
      <c r="V644" s="476"/>
      <c r="W644" s="476"/>
      <c r="X644" s="476"/>
      <c r="Y644" s="476"/>
      <c r="Z644" s="476"/>
    </row>
    <row r="645" spans="1:26" ht="12.75" customHeight="1">
      <c r="A645" s="476"/>
      <c r="B645" s="476"/>
      <c r="C645" s="476"/>
      <c r="D645" s="476"/>
      <c r="E645" s="476"/>
      <c r="F645" s="476"/>
      <c r="G645" s="476"/>
      <c r="H645" s="476"/>
      <c r="I645" s="476"/>
      <c r="J645" s="476"/>
      <c r="K645" s="476"/>
      <c r="L645" s="476"/>
      <c r="M645" s="476"/>
      <c r="N645" s="476"/>
      <c r="O645" s="476"/>
      <c r="P645" s="476"/>
      <c r="Q645" s="476"/>
      <c r="R645" s="476"/>
      <c r="S645" s="476"/>
      <c r="T645" s="476"/>
      <c r="U645" s="476"/>
      <c r="V645" s="476"/>
      <c r="W645" s="476"/>
      <c r="X645" s="476"/>
      <c r="Y645" s="476"/>
      <c r="Z645" s="476"/>
    </row>
    <row r="646" spans="1:26" ht="12.75" customHeight="1">
      <c r="A646" s="476"/>
      <c r="B646" s="476"/>
      <c r="C646" s="476"/>
      <c r="D646" s="476"/>
      <c r="E646" s="476"/>
      <c r="F646" s="476"/>
      <c r="G646" s="476"/>
      <c r="H646" s="476"/>
      <c r="I646" s="476"/>
      <c r="J646" s="476"/>
      <c r="K646" s="476"/>
      <c r="L646" s="476"/>
      <c r="M646" s="476"/>
      <c r="N646" s="476"/>
      <c r="O646" s="476"/>
      <c r="P646" s="476"/>
      <c r="Q646" s="476"/>
      <c r="R646" s="476"/>
      <c r="S646" s="476"/>
      <c r="T646" s="476"/>
      <c r="U646" s="476"/>
      <c r="V646" s="476"/>
      <c r="W646" s="476"/>
      <c r="X646" s="476"/>
      <c r="Y646" s="476"/>
      <c r="Z646" s="476"/>
    </row>
    <row r="647" spans="1:26" ht="12.75" customHeight="1">
      <c r="A647" s="476"/>
      <c r="B647" s="476"/>
      <c r="C647" s="476"/>
      <c r="D647" s="476"/>
      <c r="E647" s="476"/>
      <c r="F647" s="476"/>
      <c r="G647" s="476"/>
      <c r="H647" s="476"/>
      <c r="I647" s="476"/>
      <c r="J647" s="476"/>
      <c r="K647" s="476"/>
      <c r="L647" s="476"/>
      <c r="M647" s="476"/>
      <c r="N647" s="476"/>
      <c r="O647" s="476"/>
      <c r="P647" s="476"/>
      <c r="Q647" s="476"/>
      <c r="R647" s="476"/>
      <c r="S647" s="476"/>
      <c r="T647" s="476"/>
      <c r="U647" s="476"/>
      <c r="V647" s="476"/>
      <c r="W647" s="476"/>
      <c r="X647" s="476"/>
      <c r="Y647" s="476"/>
      <c r="Z647" s="476"/>
    </row>
    <row r="648" spans="1:26" ht="12.75" customHeight="1">
      <c r="A648" s="476"/>
      <c r="B648" s="476"/>
      <c r="C648" s="476"/>
      <c r="D648" s="476"/>
      <c r="E648" s="476"/>
      <c r="F648" s="476"/>
      <c r="G648" s="476"/>
      <c r="H648" s="476"/>
      <c r="I648" s="476"/>
      <c r="J648" s="476"/>
      <c r="K648" s="476"/>
      <c r="L648" s="476"/>
      <c r="M648" s="476"/>
      <c r="N648" s="476"/>
      <c r="O648" s="476"/>
      <c r="P648" s="476"/>
      <c r="Q648" s="476"/>
      <c r="R648" s="476"/>
      <c r="S648" s="476"/>
      <c r="T648" s="476"/>
      <c r="U648" s="476"/>
      <c r="V648" s="476"/>
      <c r="W648" s="476"/>
      <c r="X648" s="476"/>
      <c r="Y648" s="476"/>
      <c r="Z648" s="476"/>
    </row>
    <row r="649" spans="1:26" ht="12.75" customHeight="1">
      <c r="A649" s="476"/>
      <c r="B649" s="476"/>
      <c r="C649" s="476"/>
      <c r="D649" s="476"/>
      <c r="E649" s="476"/>
      <c r="F649" s="476"/>
      <c r="G649" s="476"/>
      <c r="H649" s="476"/>
      <c r="I649" s="476"/>
      <c r="J649" s="476"/>
      <c r="K649" s="476"/>
      <c r="L649" s="476"/>
      <c r="M649" s="476"/>
      <c r="N649" s="476"/>
      <c r="O649" s="476"/>
      <c r="P649" s="476"/>
      <c r="Q649" s="476"/>
      <c r="R649" s="476"/>
      <c r="S649" s="476"/>
      <c r="T649" s="476"/>
      <c r="U649" s="476"/>
      <c r="V649" s="476"/>
      <c r="W649" s="476"/>
      <c r="X649" s="476"/>
      <c r="Y649" s="476"/>
      <c r="Z649" s="476"/>
    </row>
    <row r="650" spans="1:26" ht="12.75" customHeight="1">
      <c r="A650" s="476"/>
      <c r="B650" s="476"/>
      <c r="C650" s="476"/>
      <c r="D650" s="476"/>
      <c r="E650" s="476"/>
      <c r="F650" s="476"/>
      <c r="G650" s="476"/>
      <c r="H650" s="476"/>
      <c r="I650" s="476"/>
      <c r="J650" s="476"/>
      <c r="K650" s="476"/>
      <c r="L650" s="476"/>
      <c r="M650" s="476"/>
      <c r="N650" s="476"/>
      <c r="O650" s="476"/>
      <c r="P650" s="476"/>
      <c r="Q650" s="476"/>
      <c r="R650" s="476"/>
      <c r="S650" s="476"/>
      <c r="T650" s="476"/>
      <c r="U650" s="476"/>
      <c r="V650" s="476"/>
      <c r="W650" s="476"/>
      <c r="X650" s="476"/>
      <c r="Y650" s="476"/>
      <c r="Z650" s="476"/>
    </row>
    <row r="651" spans="1:26" ht="12.75" customHeight="1">
      <c r="A651" s="476"/>
      <c r="B651" s="476"/>
      <c r="C651" s="476"/>
      <c r="D651" s="476"/>
      <c r="E651" s="476"/>
      <c r="F651" s="476"/>
      <c r="G651" s="476"/>
      <c r="H651" s="476"/>
      <c r="I651" s="476"/>
      <c r="J651" s="476"/>
      <c r="K651" s="476"/>
      <c r="L651" s="476"/>
      <c r="M651" s="476"/>
      <c r="N651" s="476"/>
      <c r="O651" s="476"/>
      <c r="P651" s="476"/>
      <c r="Q651" s="476"/>
      <c r="R651" s="476"/>
      <c r="S651" s="476"/>
      <c r="T651" s="476"/>
      <c r="U651" s="476"/>
      <c r="V651" s="476"/>
      <c r="W651" s="476"/>
      <c r="X651" s="476"/>
      <c r="Y651" s="476"/>
      <c r="Z651" s="476"/>
    </row>
    <row r="652" spans="1:26" ht="12.75" customHeight="1">
      <c r="A652" s="476"/>
      <c r="B652" s="476"/>
      <c r="C652" s="476"/>
      <c r="D652" s="476"/>
      <c r="E652" s="476"/>
      <c r="F652" s="476"/>
      <c r="G652" s="476"/>
      <c r="H652" s="476"/>
      <c r="I652" s="476"/>
      <c r="J652" s="476"/>
      <c r="K652" s="476"/>
      <c r="L652" s="476"/>
      <c r="M652" s="476"/>
      <c r="N652" s="476"/>
      <c r="O652" s="476"/>
      <c r="P652" s="476"/>
      <c r="Q652" s="476"/>
      <c r="R652" s="476"/>
      <c r="S652" s="476"/>
      <c r="T652" s="476"/>
      <c r="U652" s="476"/>
      <c r="V652" s="476"/>
      <c r="W652" s="476"/>
      <c r="X652" s="476"/>
      <c r="Y652" s="476"/>
      <c r="Z652" s="476"/>
    </row>
    <row r="653" spans="1:26" ht="12.75" customHeight="1">
      <c r="A653" s="476"/>
      <c r="B653" s="476"/>
      <c r="C653" s="476"/>
      <c r="D653" s="476"/>
      <c r="E653" s="476"/>
      <c r="F653" s="476"/>
      <c r="G653" s="476"/>
      <c r="H653" s="476"/>
      <c r="I653" s="476"/>
      <c r="J653" s="476"/>
      <c r="K653" s="476"/>
      <c r="L653" s="476"/>
      <c r="M653" s="476"/>
      <c r="N653" s="476"/>
      <c r="O653" s="476"/>
      <c r="P653" s="476"/>
      <c r="Q653" s="476"/>
      <c r="R653" s="476"/>
      <c r="S653" s="476"/>
      <c r="T653" s="476"/>
      <c r="U653" s="476"/>
      <c r="V653" s="476"/>
      <c r="W653" s="476"/>
      <c r="X653" s="476"/>
      <c r="Y653" s="476"/>
      <c r="Z653" s="476"/>
    </row>
    <row r="654" spans="1:26" ht="12.75" customHeight="1">
      <c r="A654" s="476"/>
      <c r="B654" s="476"/>
      <c r="C654" s="476"/>
      <c r="D654" s="476"/>
      <c r="E654" s="476"/>
      <c r="F654" s="476"/>
      <c r="G654" s="476"/>
      <c r="H654" s="476"/>
      <c r="I654" s="476"/>
      <c r="J654" s="476"/>
      <c r="K654" s="476"/>
      <c r="L654" s="476"/>
      <c r="M654" s="476"/>
      <c r="N654" s="476"/>
      <c r="O654" s="476"/>
      <c r="P654" s="476"/>
      <c r="Q654" s="476"/>
      <c r="R654" s="476"/>
      <c r="S654" s="476"/>
      <c r="T654" s="476"/>
      <c r="U654" s="476"/>
      <c r="V654" s="476"/>
      <c r="W654" s="476"/>
      <c r="X654" s="476"/>
      <c r="Y654" s="476"/>
      <c r="Z654" s="476"/>
    </row>
    <row r="655" spans="1:26" ht="12.75" customHeight="1">
      <c r="A655" s="476"/>
      <c r="B655" s="476"/>
      <c r="C655" s="476"/>
      <c r="D655" s="476"/>
      <c r="E655" s="476"/>
      <c r="F655" s="476"/>
      <c r="G655" s="476"/>
      <c r="H655" s="476"/>
      <c r="I655" s="476"/>
      <c r="J655" s="476"/>
      <c r="K655" s="476"/>
      <c r="L655" s="476"/>
      <c r="M655" s="476"/>
      <c r="N655" s="476"/>
      <c r="O655" s="476"/>
      <c r="P655" s="476"/>
      <c r="Q655" s="476"/>
      <c r="R655" s="476"/>
      <c r="S655" s="476"/>
      <c r="T655" s="476"/>
      <c r="U655" s="476"/>
      <c r="V655" s="476"/>
      <c r="W655" s="476"/>
      <c r="X655" s="476"/>
      <c r="Y655" s="476"/>
      <c r="Z655" s="476"/>
    </row>
    <row r="656" spans="1:26" ht="12.75" customHeight="1">
      <c r="A656" s="476"/>
      <c r="B656" s="476"/>
      <c r="C656" s="476"/>
      <c r="D656" s="476"/>
      <c r="E656" s="476"/>
      <c r="F656" s="476"/>
      <c r="G656" s="476"/>
      <c r="H656" s="476"/>
      <c r="I656" s="476"/>
      <c r="J656" s="476"/>
      <c r="K656" s="476"/>
      <c r="L656" s="476"/>
      <c r="M656" s="476"/>
      <c r="N656" s="476"/>
      <c r="O656" s="476"/>
      <c r="P656" s="476"/>
      <c r="Q656" s="476"/>
      <c r="R656" s="476"/>
      <c r="S656" s="476"/>
      <c r="T656" s="476"/>
      <c r="U656" s="476"/>
      <c r="V656" s="476"/>
      <c r="W656" s="476"/>
      <c r="X656" s="476"/>
      <c r="Y656" s="476"/>
      <c r="Z656" s="476"/>
    </row>
    <row r="657" spans="1:26" ht="12.75" customHeight="1">
      <c r="A657" s="476"/>
      <c r="B657" s="476"/>
      <c r="C657" s="476"/>
      <c r="D657" s="476"/>
      <c r="E657" s="476"/>
      <c r="F657" s="476"/>
      <c r="G657" s="476"/>
      <c r="H657" s="476"/>
      <c r="I657" s="476"/>
      <c r="J657" s="476"/>
      <c r="K657" s="476"/>
      <c r="L657" s="476"/>
      <c r="M657" s="476"/>
      <c r="N657" s="476"/>
      <c r="O657" s="476"/>
      <c r="P657" s="476"/>
      <c r="Q657" s="476"/>
      <c r="R657" s="476"/>
      <c r="S657" s="476"/>
      <c r="T657" s="476"/>
      <c r="U657" s="476"/>
      <c r="V657" s="476"/>
      <c r="W657" s="476"/>
      <c r="X657" s="476"/>
      <c r="Y657" s="476"/>
      <c r="Z657" s="476"/>
    </row>
    <row r="658" spans="1:26" ht="12.75" customHeight="1">
      <c r="A658" s="476"/>
      <c r="B658" s="476"/>
      <c r="C658" s="476"/>
      <c r="D658" s="476"/>
      <c r="E658" s="476"/>
      <c r="F658" s="476"/>
      <c r="G658" s="476"/>
      <c r="H658" s="476"/>
      <c r="I658" s="476"/>
      <c r="J658" s="476"/>
      <c r="K658" s="476"/>
      <c r="L658" s="476"/>
      <c r="M658" s="476"/>
      <c r="N658" s="476"/>
      <c r="O658" s="476"/>
      <c r="P658" s="476"/>
      <c r="Q658" s="476"/>
      <c r="R658" s="476"/>
      <c r="S658" s="476"/>
      <c r="T658" s="476"/>
      <c r="U658" s="476"/>
      <c r="V658" s="476"/>
      <c r="W658" s="476"/>
      <c r="X658" s="476"/>
      <c r="Y658" s="476"/>
      <c r="Z658" s="476"/>
    </row>
    <row r="659" spans="1:26" ht="12.75" customHeight="1">
      <c r="A659" s="476"/>
      <c r="B659" s="476"/>
      <c r="C659" s="476"/>
      <c r="D659" s="476"/>
      <c r="E659" s="476"/>
      <c r="F659" s="476"/>
      <c r="G659" s="476"/>
      <c r="H659" s="476"/>
      <c r="I659" s="476"/>
      <c r="J659" s="476"/>
      <c r="K659" s="476"/>
      <c r="L659" s="476"/>
      <c r="M659" s="476"/>
      <c r="N659" s="476"/>
      <c r="O659" s="476"/>
      <c r="P659" s="476"/>
      <c r="Q659" s="476"/>
      <c r="R659" s="476"/>
      <c r="S659" s="476"/>
      <c r="T659" s="476"/>
      <c r="U659" s="476"/>
      <c r="V659" s="476"/>
      <c r="W659" s="476"/>
      <c r="X659" s="476"/>
      <c r="Y659" s="476"/>
      <c r="Z659" s="476"/>
    </row>
    <row r="660" spans="1:26" ht="12.75" customHeight="1">
      <c r="A660" s="476"/>
      <c r="B660" s="476"/>
      <c r="C660" s="476"/>
      <c r="D660" s="476"/>
      <c r="E660" s="476"/>
      <c r="F660" s="476"/>
      <c r="G660" s="476"/>
      <c r="H660" s="476"/>
      <c r="I660" s="476"/>
      <c r="J660" s="476"/>
      <c r="K660" s="476"/>
      <c r="L660" s="476"/>
      <c r="M660" s="476"/>
      <c r="N660" s="476"/>
      <c r="O660" s="476"/>
      <c r="P660" s="476"/>
      <c r="Q660" s="476"/>
      <c r="R660" s="476"/>
      <c r="S660" s="476"/>
      <c r="T660" s="476"/>
      <c r="U660" s="476"/>
      <c r="V660" s="476"/>
      <c r="W660" s="476"/>
      <c r="X660" s="476"/>
      <c r="Y660" s="476"/>
      <c r="Z660" s="476"/>
    </row>
    <row r="661" spans="1:26" ht="12.75" customHeight="1">
      <c r="A661" s="476"/>
      <c r="B661" s="476"/>
      <c r="C661" s="476"/>
      <c r="D661" s="476"/>
      <c r="E661" s="476"/>
      <c r="F661" s="476"/>
      <c r="G661" s="476"/>
      <c r="H661" s="476"/>
      <c r="I661" s="476"/>
      <c r="J661" s="476"/>
      <c r="K661" s="476"/>
      <c r="L661" s="476"/>
      <c r="M661" s="476"/>
      <c r="N661" s="476"/>
      <c r="O661" s="476"/>
      <c r="P661" s="476"/>
      <c r="Q661" s="476"/>
      <c r="R661" s="476"/>
      <c r="S661" s="476"/>
      <c r="T661" s="476"/>
      <c r="U661" s="476"/>
      <c r="V661" s="476"/>
      <c r="W661" s="476"/>
      <c r="X661" s="476"/>
      <c r="Y661" s="476"/>
      <c r="Z661" s="476"/>
    </row>
    <row r="662" spans="1:26" ht="12.75" customHeight="1">
      <c r="A662" s="476"/>
      <c r="B662" s="476"/>
      <c r="C662" s="476"/>
      <c r="D662" s="476"/>
      <c r="E662" s="476"/>
      <c r="F662" s="476"/>
      <c r="G662" s="476"/>
      <c r="H662" s="476"/>
      <c r="I662" s="476"/>
      <c r="J662" s="476"/>
      <c r="K662" s="476"/>
      <c r="L662" s="476"/>
      <c r="M662" s="476"/>
      <c r="N662" s="476"/>
      <c r="O662" s="476"/>
      <c r="P662" s="476"/>
      <c r="Q662" s="476"/>
      <c r="R662" s="476"/>
      <c r="S662" s="476"/>
      <c r="T662" s="476"/>
      <c r="U662" s="476"/>
      <c r="V662" s="476"/>
      <c r="W662" s="476"/>
      <c r="X662" s="476"/>
      <c r="Y662" s="476"/>
      <c r="Z662" s="476"/>
    </row>
    <row r="663" spans="1:26" ht="12.75" customHeight="1">
      <c r="A663" s="476"/>
      <c r="B663" s="476"/>
      <c r="C663" s="476"/>
      <c r="D663" s="476"/>
      <c r="E663" s="476"/>
      <c r="F663" s="476"/>
      <c r="G663" s="476"/>
      <c r="H663" s="476"/>
      <c r="I663" s="476"/>
      <c r="J663" s="476"/>
      <c r="K663" s="476"/>
      <c r="L663" s="476"/>
      <c r="M663" s="476"/>
      <c r="N663" s="476"/>
      <c r="O663" s="476"/>
      <c r="P663" s="476"/>
      <c r="Q663" s="476"/>
      <c r="R663" s="476"/>
      <c r="S663" s="476"/>
      <c r="T663" s="476"/>
      <c r="U663" s="476"/>
      <c r="V663" s="476"/>
      <c r="W663" s="476"/>
      <c r="X663" s="476"/>
      <c r="Y663" s="476"/>
      <c r="Z663" s="476"/>
    </row>
    <row r="664" spans="1:26" ht="12.75" customHeight="1">
      <c r="A664" s="476"/>
      <c r="B664" s="476"/>
      <c r="C664" s="476"/>
      <c r="D664" s="476"/>
      <c r="E664" s="476"/>
      <c r="F664" s="476"/>
      <c r="G664" s="476"/>
      <c r="H664" s="476"/>
      <c r="I664" s="476"/>
      <c r="J664" s="476"/>
      <c r="K664" s="476"/>
      <c r="L664" s="476"/>
      <c r="M664" s="476"/>
      <c r="N664" s="476"/>
      <c r="O664" s="476"/>
      <c r="P664" s="476"/>
      <c r="Q664" s="476"/>
      <c r="R664" s="476"/>
      <c r="S664" s="476"/>
      <c r="T664" s="476"/>
      <c r="U664" s="476"/>
      <c r="V664" s="476"/>
      <c r="W664" s="476"/>
      <c r="X664" s="476"/>
      <c r="Y664" s="476"/>
      <c r="Z664" s="476"/>
    </row>
    <row r="665" spans="1:26" ht="12.75" customHeight="1">
      <c r="A665" s="476"/>
      <c r="B665" s="476"/>
      <c r="C665" s="476"/>
      <c r="D665" s="476"/>
      <c r="E665" s="476"/>
      <c r="F665" s="476"/>
      <c r="G665" s="476"/>
      <c r="H665" s="476"/>
      <c r="I665" s="476"/>
      <c r="J665" s="476"/>
      <c r="K665" s="476"/>
      <c r="L665" s="476"/>
      <c r="M665" s="476"/>
      <c r="N665" s="476"/>
      <c r="O665" s="476"/>
      <c r="P665" s="476"/>
      <c r="Q665" s="476"/>
      <c r="R665" s="476"/>
      <c r="S665" s="476"/>
      <c r="T665" s="476"/>
      <c r="U665" s="476"/>
      <c r="V665" s="476"/>
      <c r="W665" s="476"/>
      <c r="X665" s="476"/>
      <c r="Y665" s="476"/>
      <c r="Z665" s="476"/>
    </row>
    <row r="666" spans="1:26" ht="12.75" customHeight="1">
      <c r="A666" s="476"/>
      <c r="B666" s="476"/>
      <c r="C666" s="476"/>
      <c r="D666" s="476"/>
      <c r="E666" s="476"/>
      <c r="F666" s="476"/>
      <c r="G666" s="476"/>
      <c r="H666" s="476"/>
      <c r="I666" s="476"/>
      <c r="J666" s="476"/>
      <c r="K666" s="476"/>
      <c r="L666" s="476"/>
      <c r="M666" s="476"/>
      <c r="N666" s="476"/>
      <c r="O666" s="476"/>
      <c r="P666" s="476"/>
      <c r="Q666" s="476"/>
      <c r="R666" s="476"/>
      <c r="S666" s="476"/>
      <c r="T666" s="476"/>
      <c r="U666" s="476"/>
      <c r="V666" s="476"/>
      <c r="W666" s="476"/>
      <c r="X666" s="476"/>
      <c r="Y666" s="476"/>
      <c r="Z666" s="476"/>
    </row>
    <row r="667" spans="1:26" ht="12.75" customHeight="1">
      <c r="A667" s="476"/>
      <c r="B667" s="476"/>
      <c r="C667" s="476"/>
      <c r="D667" s="476"/>
      <c r="E667" s="476"/>
      <c r="F667" s="476"/>
      <c r="G667" s="476"/>
      <c r="H667" s="476"/>
      <c r="I667" s="476"/>
      <c r="J667" s="476"/>
      <c r="K667" s="476"/>
      <c r="L667" s="476"/>
      <c r="M667" s="476"/>
      <c r="N667" s="476"/>
      <c r="O667" s="476"/>
      <c r="P667" s="476"/>
      <c r="Q667" s="476"/>
      <c r="R667" s="476"/>
      <c r="S667" s="476"/>
      <c r="T667" s="476"/>
      <c r="U667" s="476"/>
      <c r="V667" s="476"/>
      <c r="W667" s="476"/>
      <c r="X667" s="476"/>
      <c r="Y667" s="476"/>
      <c r="Z667" s="476"/>
    </row>
    <row r="668" spans="1:26" ht="12.75" customHeight="1">
      <c r="A668" s="476"/>
      <c r="B668" s="476"/>
      <c r="C668" s="476"/>
      <c r="D668" s="476"/>
      <c r="E668" s="476"/>
      <c r="F668" s="476"/>
      <c r="G668" s="476"/>
      <c r="H668" s="476"/>
      <c r="I668" s="476"/>
      <c r="J668" s="476"/>
      <c r="K668" s="476"/>
      <c r="L668" s="476"/>
      <c r="M668" s="476"/>
      <c r="N668" s="476"/>
      <c r="O668" s="476"/>
      <c r="P668" s="476"/>
      <c r="Q668" s="476"/>
      <c r="R668" s="476"/>
      <c r="S668" s="476"/>
      <c r="T668" s="476"/>
      <c r="U668" s="476"/>
      <c r="V668" s="476"/>
      <c r="W668" s="476"/>
      <c r="X668" s="476"/>
      <c r="Y668" s="476"/>
      <c r="Z668" s="476"/>
    </row>
    <row r="669" spans="1:26" ht="12.75" customHeight="1">
      <c r="A669" s="476"/>
      <c r="B669" s="476"/>
      <c r="C669" s="476"/>
      <c r="D669" s="476"/>
      <c r="E669" s="476"/>
      <c r="F669" s="476"/>
      <c r="G669" s="476"/>
      <c r="H669" s="476"/>
      <c r="I669" s="476"/>
      <c r="J669" s="476"/>
      <c r="K669" s="476"/>
      <c r="L669" s="476"/>
      <c r="M669" s="476"/>
      <c r="N669" s="476"/>
      <c r="O669" s="476"/>
      <c r="P669" s="476"/>
      <c r="Q669" s="476"/>
      <c r="R669" s="476"/>
      <c r="S669" s="476"/>
      <c r="T669" s="476"/>
      <c r="U669" s="476"/>
      <c r="V669" s="476"/>
      <c r="W669" s="476"/>
      <c r="X669" s="476"/>
      <c r="Y669" s="476"/>
      <c r="Z669" s="476"/>
    </row>
    <row r="670" spans="1:26" ht="12.75" customHeight="1">
      <c r="A670" s="476"/>
      <c r="B670" s="476"/>
      <c r="C670" s="476"/>
      <c r="D670" s="476"/>
      <c r="E670" s="476"/>
      <c r="F670" s="476"/>
      <c r="G670" s="476"/>
      <c r="H670" s="476"/>
      <c r="I670" s="476"/>
      <c r="J670" s="476"/>
      <c r="K670" s="476"/>
      <c r="L670" s="476"/>
      <c r="M670" s="476"/>
      <c r="N670" s="476"/>
      <c r="O670" s="476"/>
      <c r="P670" s="476"/>
      <c r="Q670" s="476"/>
      <c r="R670" s="476"/>
      <c r="S670" s="476"/>
      <c r="T670" s="476"/>
      <c r="U670" s="476"/>
      <c r="V670" s="476"/>
      <c r="W670" s="476"/>
      <c r="X670" s="476"/>
      <c r="Y670" s="476"/>
      <c r="Z670" s="476"/>
    </row>
    <row r="671" spans="1:26" ht="12.75" customHeight="1">
      <c r="A671" s="476"/>
      <c r="B671" s="476"/>
      <c r="C671" s="476"/>
      <c r="D671" s="476"/>
      <c r="E671" s="476"/>
      <c r="F671" s="476"/>
      <c r="G671" s="476"/>
      <c r="H671" s="476"/>
      <c r="I671" s="476"/>
      <c r="J671" s="476"/>
      <c r="K671" s="476"/>
      <c r="L671" s="476"/>
      <c r="M671" s="476"/>
      <c r="N671" s="476"/>
      <c r="O671" s="476"/>
      <c r="P671" s="476"/>
      <c r="Q671" s="476"/>
      <c r="R671" s="476"/>
      <c r="S671" s="476"/>
      <c r="T671" s="476"/>
      <c r="U671" s="476"/>
      <c r="V671" s="476"/>
      <c r="W671" s="476"/>
      <c r="X671" s="476"/>
      <c r="Y671" s="476"/>
      <c r="Z671" s="476"/>
    </row>
    <row r="672" spans="1:26" ht="12.75" customHeight="1">
      <c r="A672" s="476"/>
      <c r="B672" s="476"/>
      <c r="C672" s="476"/>
      <c r="D672" s="476"/>
      <c r="E672" s="476"/>
      <c r="F672" s="476"/>
      <c r="G672" s="476"/>
      <c r="H672" s="476"/>
      <c r="I672" s="476"/>
      <c r="J672" s="476"/>
      <c r="K672" s="476"/>
      <c r="L672" s="476"/>
      <c r="M672" s="476"/>
      <c r="N672" s="476"/>
      <c r="O672" s="476"/>
      <c r="P672" s="476"/>
      <c r="Q672" s="476"/>
      <c r="R672" s="476"/>
      <c r="S672" s="476"/>
      <c r="T672" s="476"/>
      <c r="U672" s="476"/>
      <c r="V672" s="476"/>
      <c r="W672" s="476"/>
      <c r="X672" s="476"/>
      <c r="Y672" s="476"/>
      <c r="Z672" s="476"/>
    </row>
    <row r="673" spans="1:26" ht="12.75" customHeight="1">
      <c r="A673" s="476"/>
      <c r="B673" s="476"/>
      <c r="C673" s="476"/>
      <c r="D673" s="476"/>
      <c r="E673" s="476"/>
      <c r="F673" s="476"/>
      <c r="G673" s="476"/>
      <c r="H673" s="476"/>
      <c r="I673" s="476"/>
      <c r="J673" s="476"/>
      <c r="K673" s="476"/>
      <c r="L673" s="476"/>
      <c r="M673" s="476"/>
      <c r="N673" s="476"/>
      <c r="O673" s="476"/>
      <c r="P673" s="476"/>
      <c r="Q673" s="476"/>
      <c r="R673" s="476"/>
      <c r="S673" s="476"/>
      <c r="T673" s="476"/>
      <c r="U673" s="476"/>
      <c r="V673" s="476"/>
      <c r="W673" s="476"/>
      <c r="X673" s="476"/>
      <c r="Y673" s="476"/>
      <c r="Z673" s="476"/>
    </row>
    <row r="674" spans="1:26" ht="12.75" customHeight="1">
      <c r="A674" s="476"/>
      <c r="B674" s="476"/>
      <c r="C674" s="476"/>
      <c r="D674" s="476"/>
      <c r="E674" s="476"/>
      <c r="F674" s="476"/>
      <c r="G674" s="476"/>
      <c r="H674" s="476"/>
      <c r="I674" s="476"/>
      <c r="J674" s="476"/>
      <c r="K674" s="476"/>
      <c r="L674" s="476"/>
      <c r="M674" s="476"/>
      <c r="N674" s="476"/>
      <c r="O674" s="476"/>
      <c r="P674" s="476"/>
      <c r="Q674" s="476"/>
      <c r="R674" s="476"/>
      <c r="S674" s="476"/>
      <c r="T674" s="476"/>
      <c r="U674" s="476"/>
      <c r="V674" s="476"/>
      <c r="W674" s="476"/>
      <c r="X674" s="476"/>
      <c r="Y674" s="476"/>
      <c r="Z674" s="476"/>
    </row>
    <row r="675" spans="1:26" ht="12.75" customHeight="1">
      <c r="A675" s="476"/>
      <c r="B675" s="476"/>
      <c r="C675" s="476"/>
      <c r="D675" s="476"/>
      <c r="E675" s="476"/>
      <c r="F675" s="476"/>
      <c r="G675" s="476"/>
      <c r="H675" s="476"/>
      <c r="I675" s="476"/>
      <c r="J675" s="476"/>
      <c r="K675" s="476"/>
      <c r="L675" s="476"/>
      <c r="M675" s="476"/>
      <c r="N675" s="476"/>
      <c r="O675" s="476"/>
      <c r="P675" s="476"/>
      <c r="Q675" s="476"/>
      <c r="R675" s="476"/>
      <c r="S675" s="476"/>
      <c r="T675" s="476"/>
      <c r="U675" s="476"/>
      <c r="V675" s="476"/>
      <c r="W675" s="476"/>
      <c r="X675" s="476"/>
      <c r="Y675" s="476"/>
      <c r="Z675" s="476"/>
    </row>
    <row r="676" spans="1:26" ht="12.75" customHeight="1">
      <c r="A676" s="476"/>
      <c r="B676" s="476"/>
      <c r="C676" s="476"/>
      <c r="D676" s="476"/>
      <c r="E676" s="476"/>
      <c r="F676" s="476"/>
      <c r="G676" s="476"/>
      <c r="H676" s="476"/>
      <c r="I676" s="476"/>
      <c r="J676" s="476"/>
      <c r="K676" s="476"/>
      <c r="L676" s="476"/>
      <c r="M676" s="476"/>
      <c r="N676" s="476"/>
      <c r="O676" s="476"/>
      <c r="P676" s="476"/>
      <c r="Q676" s="476"/>
      <c r="R676" s="476"/>
      <c r="S676" s="476"/>
      <c r="T676" s="476"/>
      <c r="U676" s="476"/>
      <c r="V676" s="476"/>
      <c r="W676" s="476"/>
      <c r="X676" s="476"/>
      <c r="Y676" s="476"/>
      <c r="Z676" s="476"/>
    </row>
    <row r="677" spans="1:26" ht="12.75" customHeight="1">
      <c r="A677" s="476"/>
      <c r="B677" s="476"/>
      <c r="C677" s="476"/>
      <c r="D677" s="476"/>
      <c r="E677" s="476"/>
      <c r="F677" s="476"/>
      <c r="G677" s="476"/>
      <c r="H677" s="476"/>
      <c r="I677" s="476"/>
      <c r="J677" s="476"/>
      <c r="K677" s="476"/>
      <c r="L677" s="476"/>
      <c r="M677" s="476"/>
      <c r="N677" s="476"/>
      <c r="O677" s="476"/>
      <c r="P677" s="476"/>
      <c r="Q677" s="476"/>
      <c r="R677" s="476"/>
      <c r="S677" s="476"/>
      <c r="T677" s="476"/>
      <c r="U677" s="476"/>
      <c r="V677" s="476"/>
      <c r="W677" s="476"/>
      <c r="X677" s="476"/>
      <c r="Y677" s="476"/>
      <c r="Z677" s="476"/>
    </row>
    <row r="678" spans="1:26" ht="12.75" customHeight="1">
      <c r="A678" s="476"/>
      <c r="B678" s="476"/>
      <c r="C678" s="476"/>
      <c r="D678" s="476"/>
      <c r="E678" s="476"/>
      <c r="F678" s="476"/>
      <c r="G678" s="476"/>
      <c r="H678" s="476"/>
      <c r="I678" s="476"/>
      <c r="J678" s="476"/>
      <c r="K678" s="476"/>
      <c r="L678" s="476"/>
      <c r="M678" s="476"/>
      <c r="N678" s="476"/>
      <c r="O678" s="476"/>
      <c r="P678" s="476"/>
      <c r="Q678" s="476"/>
      <c r="R678" s="476"/>
      <c r="S678" s="476"/>
      <c r="T678" s="476"/>
      <c r="U678" s="476"/>
      <c r="V678" s="476"/>
      <c r="W678" s="476"/>
      <c r="X678" s="476"/>
      <c r="Y678" s="476"/>
      <c r="Z678" s="476"/>
    </row>
    <row r="679" spans="1:26" ht="12.75" customHeight="1">
      <c r="A679" s="476"/>
      <c r="B679" s="476"/>
      <c r="C679" s="476"/>
      <c r="D679" s="476"/>
      <c r="E679" s="476"/>
      <c r="F679" s="476"/>
      <c r="G679" s="476"/>
      <c r="H679" s="476"/>
      <c r="I679" s="476"/>
      <c r="J679" s="476"/>
      <c r="K679" s="476"/>
      <c r="L679" s="476"/>
      <c r="M679" s="476"/>
      <c r="N679" s="476"/>
      <c r="O679" s="476"/>
      <c r="P679" s="476"/>
      <c r="Q679" s="476"/>
      <c r="R679" s="476"/>
      <c r="S679" s="476"/>
      <c r="T679" s="476"/>
      <c r="U679" s="476"/>
      <c r="V679" s="476"/>
      <c r="W679" s="476"/>
      <c r="X679" s="476"/>
      <c r="Y679" s="476"/>
      <c r="Z679" s="476"/>
    </row>
    <row r="680" spans="1:26" ht="12.75" customHeight="1">
      <c r="A680" s="476"/>
      <c r="B680" s="476"/>
      <c r="C680" s="476"/>
      <c r="D680" s="476"/>
      <c r="E680" s="476"/>
      <c r="F680" s="476"/>
      <c r="G680" s="476"/>
      <c r="H680" s="476"/>
      <c r="I680" s="476"/>
      <c r="J680" s="476"/>
      <c r="K680" s="476"/>
      <c r="L680" s="476"/>
      <c r="M680" s="476"/>
      <c r="N680" s="476"/>
      <c r="O680" s="476"/>
      <c r="P680" s="476"/>
      <c r="Q680" s="476"/>
      <c r="R680" s="476"/>
      <c r="S680" s="476"/>
      <c r="T680" s="476"/>
      <c r="U680" s="476"/>
      <c r="V680" s="476"/>
      <c r="W680" s="476"/>
      <c r="X680" s="476"/>
      <c r="Y680" s="476"/>
      <c r="Z680" s="476"/>
    </row>
    <row r="681" spans="1:26" ht="12.75" customHeight="1">
      <c r="A681" s="476"/>
      <c r="B681" s="476"/>
      <c r="C681" s="476"/>
      <c r="D681" s="476"/>
      <c r="E681" s="476"/>
      <c r="F681" s="476"/>
      <c r="G681" s="476"/>
      <c r="H681" s="476"/>
      <c r="I681" s="476"/>
      <c r="J681" s="476"/>
      <c r="K681" s="476"/>
      <c r="L681" s="476"/>
      <c r="M681" s="476"/>
      <c r="N681" s="476"/>
      <c r="O681" s="476"/>
      <c r="P681" s="476"/>
      <c r="Q681" s="476"/>
      <c r="R681" s="476"/>
      <c r="S681" s="476"/>
      <c r="T681" s="476"/>
      <c r="U681" s="476"/>
      <c r="V681" s="476"/>
      <c r="W681" s="476"/>
      <c r="X681" s="476"/>
      <c r="Y681" s="476"/>
      <c r="Z681" s="476"/>
    </row>
    <row r="682" spans="1:26" ht="12.75" customHeight="1">
      <c r="A682" s="476"/>
      <c r="B682" s="476"/>
      <c r="C682" s="476"/>
      <c r="D682" s="476"/>
      <c r="E682" s="476"/>
      <c r="F682" s="476"/>
      <c r="G682" s="476"/>
      <c r="H682" s="476"/>
      <c r="I682" s="476"/>
      <c r="J682" s="476"/>
      <c r="K682" s="476"/>
      <c r="L682" s="476"/>
      <c r="M682" s="476"/>
      <c r="N682" s="476"/>
      <c r="O682" s="476"/>
      <c r="P682" s="476"/>
      <c r="Q682" s="476"/>
      <c r="R682" s="476"/>
      <c r="S682" s="476"/>
      <c r="T682" s="476"/>
      <c r="U682" s="476"/>
      <c r="V682" s="476"/>
      <c r="W682" s="476"/>
      <c r="X682" s="476"/>
      <c r="Y682" s="476"/>
      <c r="Z682" s="476"/>
    </row>
    <row r="683" spans="1:26" ht="12.75" customHeight="1">
      <c r="A683" s="476"/>
      <c r="B683" s="476"/>
      <c r="C683" s="476"/>
      <c r="D683" s="476"/>
      <c r="E683" s="476"/>
      <c r="F683" s="476"/>
      <c r="G683" s="476"/>
      <c r="H683" s="476"/>
      <c r="I683" s="476"/>
      <c r="J683" s="476"/>
      <c r="K683" s="476"/>
      <c r="L683" s="476"/>
      <c r="M683" s="476"/>
      <c r="N683" s="476"/>
      <c r="O683" s="476"/>
      <c r="P683" s="476"/>
      <c r="Q683" s="476"/>
      <c r="R683" s="476"/>
      <c r="S683" s="476"/>
      <c r="T683" s="476"/>
      <c r="U683" s="476"/>
      <c r="V683" s="476"/>
      <c r="W683" s="476"/>
      <c r="X683" s="476"/>
      <c r="Y683" s="476"/>
      <c r="Z683" s="476"/>
    </row>
    <row r="684" spans="1:26" ht="12.75" customHeight="1">
      <c r="A684" s="476"/>
      <c r="B684" s="476"/>
      <c r="C684" s="476"/>
      <c r="D684" s="476"/>
      <c r="E684" s="476"/>
      <c r="F684" s="476"/>
      <c r="G684" s="476"/>
      <c r="H684" s="476"/>
      <c r="I684" s="476"/>
      <c r="J684" s="476"/>
      <c r="K684" s="476"/>
      <c r="L684" s="476"/>
      <c r="M684" s="476"/>
      <c r="N684" s="476"/>
      <c r="O684" s="476"/>
      <c r="P684" s="476"/>
      <c r="Q684" s="476"/>
      <c r="R684" s="476"/>
      <c r="S684" s="476"/>
      <c r="T684" s="476"/>
      <c r="U684" s="476"/>
      <c r="V684" s="476"/>
      <c r="W684" s="476"/>
      <c r="X684" s="476"/>
      <c r="Y684" s="476"/>
      <c r="Z684" s="476"/>
    </row>
    <row r="685" spans="1:26" ht="12.75" customHeight="1">
      <c r="A685" s="476"/>
      <c r="B685" s="476"/>
      <c r="C685" s="476"/>
      <c r="D685" s="476"/>
      <c r="E685" s="476"/>
      <c r="F685" s="476"/>
      <c r="G685" s="476"/>
      <c r="H685" s="476"/>
      <c r="I685" s="476"/>
      <c r="J685" s="476"/>
      <c r="K685" s="476"/>
      <c r="L685" s="476"/>
      <c r="M685" s="476"/>
      <c r="N685" s="476"/>
      <c r="O685" s="476"/>
      <c r="P685" s="476"/>
      <c r="Q685" s="476"/>
      <c r="R685" s="476"/>
      <c r="S685" s="476"/>
      <c r="T685" s="476"/>
      <c r="U685" s="476"/>
      <c r="V685" s="476"/>
      <c r="W685" s="476"/>
      <c r="X685" s="476"/>
      <c r="Y685" s="476"/>
      <c r="Z685" s="476"/>
    </row>
    <row r="686" spans="1:26" ht="12.75" customHeight="1">
      <c r="A686" s="476"/>
      <c r="B686" s="476"/>
      <c r="C686" s="476"/>
      <c r="D686" s="476"/>
      <c r="E686" s="476"/>
      <c r="F686" s="476"/>
      <c r="G686" s="476"/>
      <c r="H686" s="476"/>
      <c r="I686" s="476"/>
      <c r="J686" s="476"/>
      <c r="K686" s="476"/>
      <c r="L686" s="476"/>
      <c r="M686" s="476"/>
      <c r="N686" s="476"/>
      <c r="O686" s="476"/>
      <c r="P686" s="476"/>
      <c r="Q686" s="476"/>
      <c r="R686" s="476"/>
      <c r="S686" s="476"/>
      <c r="T686" s="476"/>
      <c r="U686" s="476"/>
      <c r="V686" s="476"/>
      <c r="W686" s="476"/>
      <c r="X686" s="476"/>
      <c r="Y686" s="476"/>
      <c r="Z686" s="476"/>
    </row>
    <row r="687" spans="1:26" ht="12.75" customHeight="1">
      <c r="A687" s="476"/>
      <c r="B687" s="476"/>
      <c r="C687" s="476"/>
      <c r="D687" s="476"/>
      <c r="E687" s="476"/>
      <c r="F687" s="476"/>
      <c r="G687" s="476"/>
      <c r="H687" s="476"/>
      <c r="I687" s="476"/>
      <c r="J687" s="476"/>
      <c r="K687" s="476"/>
      <c r="L687" s="476"/>
      <c r="M687" s="476"/>
      <c r="N687" s="476"/>
      <c r="O687" s="476"/>
      <c r="P687" s="476"/>
      <c r="Q687" s="476"/>
      <c r="R687" s="476"/>
      <c r="S687" s="476"/>
      <c r="T687" s="476"/>
      <c r="U687" s="476"/>
      <c r="V687" s="476"/>
      <c r="W687" s="476"/>
      <c r="X687" s="476"/>
      <c r="Y687" s="476"/>
      <c r="Z687" s="476"/>
    </row>
    <row r="688" spans="1:26" ht="12.75" customHeight="1">
      <c r="A688" s="476"/>
      <c r="B688" s="476"/>
      <c r="C688" s="476"/>
      <c r="D688" s="476"/>
      <c r="E688" s="476"/>
      <c r="F688" s="476"/>
      <c r="G688" s="476"/>
      <c r="H688" s="476"/>
      <c r="I688" s="476"/>
      <c r="J688" s="476"/>
      <c r="K688" s="476"/>
      <c r="L688" s="476"/>
      <c r="M688" s="476"/>
      <c r="N688" s="476"/>
      <c r="O688" s="476"/>
      <c r="P688" s="476"/>
      <c r="Q688" s="476"/>
      <c r="R688" s="476"/>
      <c r="S688" s="476"/>
      <c r="T688" s="476"/>
      <c r="U688" s="476"/>
      <c r="V688" s="476"/>
      <c r="W688" s="476"/>
      <c r="X688" s="476"/>
      <c r="Y688" s="476"/>
      <c r="Z688" s="476"/>
    </row>
    <row r="689" spans="1:26" ht="12.75" customHeight="1">
      <c r="A689" s="476"/>
      <c r="B689" s="476"/>
      <c r="C689" s="476"/>
      <c r="D689" s="476"/>
      <c r="E689" s="476"/>
      <c r="F689" s="476"/>
      <c r="G689" s="476"/>
      <c r="H689" s="476"/>
      <c r="I689" s="476"/>
      <c r="J689" s="476"/>
      <c r="K689" s="476"/>
      <c r="L689" s="476"/>
      <c r="M689" s="476"/>
      <c r="N689" s="476"/>
      <c r="O689" s="476"/>
      <c r="P689" s="476"/>
      <c r="Q689" s="476"/>
      <c r="R689" s="476"/>
      <c r="S689" s="476"/>
      <c r="T689" s="476"/>
      <c r="U689" s="476"/>
      <c r="V689" s="476"/>
      <c r="W689" s="476"/>
      <c r="X689" s="476"/>
      <c r="Y689" s="476"/>
      <c r="Z689" s="476"/>
    </row>
    <row r="690" spans="1:26" ht="12.75" customHeight="1">
      <c r="A690" s="476"/>
      <c r="B690" s="476"/>
      <c r="C690" s="476"/>
      <c r="D690" s="476"/>
      <c r="E690" s="476"/>
      <c r="F690" s="476"/>
      <c r="G690" s="476"/>
      <c r="H690" s="476"/>
      <c r="I690" s="476"/>
      <c r="J690" s="476"/>
      <c r="K690" s="476"/>
      <c r="L690" s="476"/>
      <c r="M690" s="476"/>
      <c r="N690" s="476"/>
      <c r="O690" s="476"/>
      <c r="P690" s="476"/>
      <c r="Q690" s="476"/>
      <c r="R690" s="476"/>
      <c r="S690" s="476"/>
      <c r="T690" s="476"/>
      <c r="U690" s="476"/>
      <c r="V690" s="476"/>
      <c r="W690" s="476"/>
      <c r="X690" s="476"/>
      <c r="Y690" s="476"/>
      <c r="Z690" s="476"/>
    </row>
    <row r="691" spans="1:26" ht="12.75" customHeight="1">
      <c r="A691" s="476"/>
      <c r="B691" s="476"/>
      <c r="C691" s="476"/>
      <c r="D691" s="476"/>
      <c r="E691" s="476"/>
      <c r="F691" s="476"/>
      <c r="G691" s="476"/>
      <c r="H691" s="476"/>
      <c r="I691" s="476"/>
      <c r="J691" s="476"/>
      <c r="K691" s="476"/>
      <c r="L691" s="476"/>
      <c r="M691" s="476"/>
      <c r="N691" s="476"/>
      <c r="O691" s="476"/>
      <c r="P691" s="476"/>
      <c r="Q691" s="476"/>
      <c r="R691" s="476"/>
      <c r="S691" s="476"/>
      <c r="T691" s="476"/>
      <c r="U691" s="476"/>
      <c r="V691" s="476"/>
      <c r="W691" s="476"/>
      <c r="X691" s="476"/>
      <c r="Y691" s="476"/>
      <c r="Z691" s="476"/>
    </row>
    <row r="692" spans="1:26" ht="12.75" customHeight="1">
      <c r="A692" s="476"/>
      <c r="B692" s="476"/>
      <c r="C692" s="476"/>
      <c r="D692" s="476"/>
      <c r="E692" s="476"/>
      <c r="F692" s="476"/>
      <c r="G692" s="476"/>
      <c r="H692" s="476"/>
      <c r="I692" s="476"/>
      <c r="J692" s="476"/>
      <c r="K692" s="476"/>
      <c r="L692" s="476"/>
      <c r="M692" s="476"/>
      <c r="N692" s="476"/>
      <c r="O692" s="476"/>
      <c r="P692" s="476"/>
      <c r="Q692" s="476"/>
      <c r="R692" s="476"/>
      <c r="S692" s="476"/>
      <c r="T692" s="476"/>
      <c r="U692" s="476"/>
      <c r="V692" s="476"/>
      <c r="W692" s="476"/>
      <c r="X692" s="476"/>
      <c r="Y692" s="476"/>
      <c r="Z692" s="476"/>
    </row>
    <row r="693" spans="1:26" ht="12.75" customHeight="1">
      <c r="A693" s="476"/>
      <c r="B693" s="476"/>
      <c r="C693" s="476"/>
      <c r="D693" s="476"/>
      <c r="E693" s="476"/>
      <c r="F693" s="476"/>
      <c r="G693" s="476"/>
      <c r="H693" s="476"/>
      <c r="I693" s="476"/>
      <c r="J693" s="476"/>
      <c r="K693" s="476"/>
      <c r="L693" s="476"/>
      <c r="M693" s="476"/>
      <c r="N693" s="476"/>
      <c r="O693" s="476"/>
      <c r="P693" s="476"/>
      <c r="Q693" s="476"/>
      <c r="R693" s="476"/>
      <c r="S693" s="476"/>
      <c r="T693" s="476"/>
      <c r="U693" s="476"/>
      <c r="V693" s="476"/>
      <c r="W693" s="476"/>
      <c r="X693" s="476"/>
      <c r="Y693" s="476"/>
      <c r="Z693" s="476"/>
    </row>
    <row r="694" spans="1:26" ht="12.75" customHeight="1">
      <c r="A694" s="476"/>
      <c r="B694" s="476"/>
      <c r="C694" s="476"/>
      <c r="D694" s="476"/>
      <c r="E694" s="476"/>
      <c r="F694" s="476"/>
      <c r="G694" s="476"/>
      <c r="H694" s="476"/>
      <c r="I694" s="476"/>
      <c r="J694" s="476"/>
      <c r="K694" s="476"/>
      <c r="L694" s="476"/>
      <c r="M694" s="476"/>
      <c r="N694" s="476"/>
      <c r="O694" s="476"/>
      <c r="P694" s="476"/>
      <c r="Q694" s="476"/>
      <c r="R694" s="476"/>
      <c r="S694" s="476"/>
      <c r="T694" s="476"/>
      <c r="U694" s="476"/>
      <c r="V694" s="476"/>
      <c r="W694" s="476"/>
      <c r="X694" s="476"/>
      <c r="Y694" s="476"/>
      <c r="Z694" s="476"/>
    </row>
    <row r="695" spans="1:26" ht="12.75" customHeight="1">
      <c r="A695" s="476"/>
      <c r="B695" s="476"/>
      <c r="C695" s="476"/>
      <c r="D695" s="476"/>
      <c r="E695" s="476"/>
      <c r="F695" s="476"/>
      <c r="G695" s="476"/>
      <c r="H695" s="476"/>
      <c r="I695" s="476"/>
      <c r="J695" s="476"/>
      <c r="K695" s="476"/>
      <c r="L695" s="476"/>
      <c r="M695" s="476"/>
      <c r="N695" s="476"/>
      <c r="O695" s="476"/>
      <c r="P695" s="476"/>
      <c r="Q695" s="476"/>
      <c r="R695" s="476"/>
      <c r="S695" s="476"/>
      <c r="T695" s="476"/>
      <c r="U695" s="476"/>
      <c r="V695" s="476"/>
      <c r="W695" s="476"/>
      <c r="X695" s="476"/>
      <c r="Y695" s="476"/>
      <c r="Z695" s="476"/>
    </row>
    <row r="696" spans="1:26" ht="12.75" customHeight="1">
      <c r="A696" s="476"/>
      <c r="B696" s="476"/>
      <c r="C696" s="476"/>
      <c r="D696" s="476"/>
      <c r="E696" s="476"/>
      <c r="F696" s="476"/>
      <c r="G696" s="476"/>
      <c r="H696" s="476"/>
      <c r="I696" s="476"/>
      <c r="J696" s="476"/>
      <c r="K696" s="476"/>
      <c r="L696" s="476"/>
      <c r="M696" s="476"/>
      <c r="N696" s="476"/>
      <c r="O696" s="476"/>
      <c r="P696" s="476"/>
      <c r="Q696" s="476"/>
      <c r="R696" s="476"/>
      <c r="S696" s="476"/>
      <c r="T696" s="476"/>
      <c r="U696" s="476"/>
      <c r="V696" s="476"/>
      <c r="W696" s="476"/>
      <c r="X696" s="476"/>
      <c r="Y696" s="476"/>
      <c r="Z696" s="476"/>
    </row>
    <row r="697" spans="1:26" ht="12.75" customHeight="1">
      <c r="A697" s="476"/>
      <c r="B697" s="476"/>
      <c r="C697" s="476"/>
      <c r="D697" s="476"/>
      <c r="E697" s="476"/>
      <c r="F697" s="476"/>
      <c r="G697" s="476"/>
      <c r="H697" s="476"/>
      <c r="I697" s="476"/>
      <c r="J697" s="476"/>
      <c r="K697" s="476"/>
      <c r="L697" s="476"/>
      <c r="M697" s="476"/>
      <c r="N697" s="476"/>
      <c r="O697" s="476"/>
      <c r="P697" s="476"/>
      <c r="Q697" s="476"/>
      <c r="R697" s="476"/>
      <c r="S697" s="476"/>
      <c r="T697" s="476"/>
      <c r="U697" s="476"/>
      <c r="V697" s="476"/>
      <c r="W697" s="476"/>
      <c r="X697" s="476"/>
      <c r="Y697" s="476"/>
      <c r="Z697" s="476"/>
    </row>
    <row r="698" spans="1:26" ht="12.75" customHeight="1">
      <c r="A698" s="476"/>
      <c r="B698" s="476"/>
      <c r="C698" s="476"/>
      <c r="D698" s="476"/>
      <c r="E698" s="476"/>
      <c r="F698" s="476"/>
      <c r="G698" s="476"/>
      <c r="H698" s="476"/>
      <c r="I698" s="476"/>
      <c r="J698" s="476"/>
      <c r="K698" s="476"/>
      <c r="L698" s="476"/>
      <c r="M698" s="476"/>
      <c r="N698" s="476"/>
      <c r="O698" s="476"/>
      <c r="P698" s="476"/>
      <c r="Q698" s="476"/>
      <c r="R698" s="476"/>
      <c r="S698" s="476"/>
      <c r="T698" s="476"/>
      <c r="U698" s="476"/>
      <c r="V698" s="476"/>
      <c r="W698" s="476"/>
      <c r="X698" s="476"/>
      <c r="Y698" s="476"/>
      <c r="Z698" s="476"/>
    </row>
    <row r="699" spans="1:26" ht="12.75" customHeight="1">
      <c r="A699" s="476"/>
      <c r="B699" s="476"/>
      <c r="C699" s="476"/>
      <c r="D699" s="476"/>
      <c r="E699" s="476"/>
      <c r="F699" s="476"/>
      <c r="G699" s="476"/>
      <c r="H699" s="476"/>
      <c r="I699" s="476"/>
      <c r="J699" s="476"/>
      <c r="K699" s="476"/>
      <c r="L699" s="476"/>
      <c r="M699" s="476"/>
      <c r="N699" s="476"/>
      <c r="O699" s="476"/>
      <c r="P699" s="476"/>
      <c r="Q699" s="476"/>
      <c r="R699" s="476"/>
      <c r="S699" s="476"/>
      <c r="T699" s="476"/>
      <c r="U699" s="476"/>
      <c r="V699" s="476"/>
      <c r="W699" s="476"/>
      <c r="X699" s="476"/>
      <c r="Y699" s="476"/>
      <c r="Z699" s="476"/>
    </row>
    <row r="700" spans="1:26" ht="12.75" customHeight="1">
      <c r="A700" s="476"/>
      <c r="B700" s="476"/>
      <c r="C700" s="476"/>
      <c r="D700" s="476"/>
      <c r="E700" s="476"/>
      <c r="F700" s="476"/>
      <c r="G700" s="476"/>
      <c r="H700" s="476"/>
      <c r="I700" s="476"/>
      <c r="J700" s="476"/>
      <c r="K700" s="476"/>
      <c r="L700" s="476"/>
      <c r="M700" s="476"/>
      <c r="N700" s="476"/>
      <c r="O700" s="476"/>
      <c r="P700" s="476"/>
      <c r="Q700" s="476"/>
      <c r="R700" s="476"/>
      <c r="S700" s="476"/>
      <c r="T700" s="476"/>
      <c r="U700" s="476"/>
      <c r="V700" s="476"/>
      <c r="W700" s="476"/>
      <c r="X700" s="476"/>
      <c r="Y700" s="476"/>
      <c r="Z700" s="476"/>
    </row>
    <row r="701" spans="1:26" ht="12.75" customHeight="1">
      <c r="A701" s="476"/>
      <c r="B701" s="476"/>
      <c r="C701" s="476"/>
      <c r="D701" s="476"/>
      <c r="E701" s="476"/>
      <c r="F701" s="476"/>
      <c r="G701" s="476"/>
      <c r="H701" s="476"/>
      <c r="I701" s="476"/>
      <c r="J701" s="476"/>
      <c r="K701" s="476"/>
      <c r="L701" s="476"/>
      <c r="M701" s="476"/>
      <c r="N701" s="476"/>
      <c r="O701" s="476"/>
      <c r="P701" s="476"/>
      <c r="Q701" s="476"/>
      <c r="R701" s="476"/>
      <c r="S701" s="476"/>
      <c r="T701" s="476"/>
      <c r="U701" s="476"/>
      <c r="V701" s="476"/>
      <c r="W701" s="476"/>
      <c r="X701" s="476"/>
      <c r="Y701" s="476"/>
      <c r="Z701" s="476"/>
    </row>
    <row r="702" spans="1:26" ht="12.75" customHeight="1">
      <c r="A702" s="476"/>
      <c r="B702" s="476"/>
      <c r="C702" s="476"/>
      <c r="D702" s="476"/>
      <c r="E702" s="476"/>
      <c r="F702" s="476"/>
      <c r="G702" s="476"/>
      <c r="H702" s="476"/>
      <c r="I702" s="476"/>
      <c r="J702" s="476"/>
      <c r="K702" s="476"/>
      <c r="L702" s="476"/>
      <c r="M702" s="476"/>
      <c r="N702" s="476"/>
      <c r="O702" s="476"/>
      <c r="P702" s="476"/>
      <c r="Q702" s="476"/>
      <c r="R702" s="476"/>
      <c r="S702" s="476"/>
      <c r="T702" s="476"/>
      <c r="U702" s="476"/>
      <c r="V702" s="476"/>
      <c r="W702" s="476"/>
      <c r="X702" s="476"/>
      <c r="Y702" s="476"/>
      <c r="Z702" s="476"/>
    </row>
    <row r="703" spans="1:26" ht="12.75" customHeight="1">
      <c r="A703" s="476"/>
      <c r="B703" s="476"/>
      <c r="C703" s="476"/>
      <c r="D703" s="476"/>
      <c r="E703" s="476"/>
      <c r="F703" s="476"/>
      <c r="G703" s="476"/>
      <c r="H703" s="476"/>
      <c r="I703" s="476"/>
      <c r="J703" s="476"/>
      <c r="K703" s="476"/>
      <c r="L703" s="476"/>
      <c r="M703" s="476"/>
      <c r="N703" s="476"/>
      <c r="O703" s="476"/>
      <c r="P703" s="476"/>
      <c r="Q703" s="476"/>
      <c r="R703" s="476"/>
      <c r="S703" s="476"/>
      <c r="T703" s="476"/>
      <c r="U703" s="476"/>
      <c r="V703" s="476"/>
      <c r="W703" s="476"/>
      <c r="X703" s="476"/>
      <c r="Y703" s="476"/>
      <c r="Z703" s="476"/>
    </row>
    <row r="704" spans="1:26" ht="12.75" customHeight="1">
      <c r="A704" s="476"/>
      <c r="B704" s="476"/>
      <c r="C704" s="476"/>
      <c r="D704" s="476"/>
      <c r="E704" s="476"/>
      <c r="F704" s="476"/>
      <c r="G704" s="476"/>
      <c r="H704" s="476"/>
      <c r="I704" s="476"/>
      <c r="J704" s="476"/>
      <c r="K704" s="476"/>
      <c r="L704" s="476"/>
      <c r="M704" s="476"/>
      <c r="N704" s="476"/>
      <c r="O704" s="476"/>
      <c r="P704" s="476"/>
      <c r="Q704" s="476"/>
      <c r="R704" s="476"/>
      <c r="S704" s="476"/>
      <c r="T704" s="476"/>
      <c r="U704" s="476"/>
      <c r="V704" s="476"/>
      <c r="W704" s="476"/>
      <c r="X704" s="476"/>
      <c r="Y704" s="476"/>
      <c r="Z704" s="476"/>
    </row>
    <row r="705" spans="1:26" ht="12.75" customHeight="1">
      <c r="A705" s="476"/>
      <c r="B705" s="476"/>
      <c r="C705" s="476"/>
      <c r="D705" s="476"/>
      <c r="E705" s="476"/>
      <c r="F705" s="476"/>
      <c r="G705" s="476"/>
      <c r="H705" s="476"/>
      <c r="I705" s="476"/>
      <c r="J705" s="476"/>
      <c r="K705" s="476"/>
      <c r="L705" s="476"/>
      <c r="M705" s="476"/>
      <c r="N705" s="476"/>
      <c r="O705" s="476"/>
      <c r="P705" s="476"/>
      <c r="Q705" s="476"/>
      <c r="R705" s="476"/>
      <c r="S705" s="476"/>
      <c r="T705" s="476"/>
      <c r="U705" s="476"/>
      <c r="V705" s="476"/>
      <c r="W705" s="476"/>
      <c r="X705" s="476"/>
      <c r="Y705" s="476"/>
      <c r="Z705" s="476"/>
    </row>
    <row r="706" spans="1:26" ht="12.75" customHeight="1">
      <c r="A706" s="476"/>
      <c r="B706" s="476"/>
      <c r="C706" s="476"/>
      <c r="D706" s="476"/>
      <c r="E706" s="476"/>
      <c r="F706" s="476"/>
      <c r="G706" s="476"/>
      <c r="H706" s="476"/>
      <c r="I706" s="476"/>
      <c r="J706" s="476"/>
      <c r="K706" s="476"/>
      <c r="L706" s="476"/>
      <c r="M706" s="476"/>
      <c r="N706" s="476"/>
      <c r="O706" s="476"/>
      <c r="P706" s="476"/>
      <c r="Q706" s="476"/>
      <c r="R706" s="476"/>
      <c r="S706" s="476"/>
      <c r="T706" s="476"/>
      <c r="U706" s="476"/>
      <c r="V706" s="476"/>
      <c r="W706" s="476"/>
      <c r="X706" s="476"/>
      <c r="Y706" s="476"/>
      <c r="Z706" s="476"/>
    </row>
    <row r="707" spans="1:26" ht="12.75" customHeight="1">
      <c r="A707" s="476"/>
      <c r="B707" s="476"/>
      <c r="C707" s="476"/>
      <c r="D707" s="476"/>
      <c r="E707" s="476"/>
      <c r="F707" s="476"/>
      <c r="G707" s="476"/>
      <c r="H707" s="476"/>
      <c r="I707" s="476"/>
      <c r="J707" s="476"/>
      <c r="K707" s="476"/>
      <c r="L707" s="476"/>
      <c r="M707" s="476"/>
      <c r="N707" s="476"/>
      <c r="O707" s="476"/>
      <c r="P707" s="476"/>
      <c r="Q707" s="476"/>
      <c r="R707" s="476"/>
      <c r="S707" s="476"/>
      <c r="T707" s="476"/>
      <c r="U707" s="476"/>
      <c r="V707" s="476"/>
      <c r="W707" s="476"/>
      <c r="X707" s="476"/>
      <c r="Y707" s="476"/>
      <c r="Z707" s="476"/>
    </row>
    <row r="708" spans="1:26" ht="12.75" customHeight="1">
      <c r="A708" s="476"/>
      <c r="B708" s="476"/>
      <c r="C708" s="476"/>
      <c r="D708" s="476"/>
      <c r="E708" s="476"/>
      <c r="F708" s="476"/>
      <c r="G708" s="476"/>
      <c r="H708" s="476"/>
      <c r="I708" s="476"/>
      <c r="J708" s="476"/>
      <c r="K708" s="476"/>
      <c r="L708" s="476"/>
      <c r="M708" s="476"/>
      <c r="N708" s="476"/>
      <c r="O708" s="476"/>
      <c r="P708" s="476"/>
      <c r="Q708" s="476"/>
      <c r="R708" s="476"/>
      <c r="S708" s="476"/>
      <c r="T708" s="476"/>
      <c r="U708" s="476"/>
      <c r="V708" s="476"/>
      <c r="W708" s="476"/>
      <c r="X708" s="476"/>
      <c r="Y708" s="476"/>
      <c r="Z708" s="476"/>
    </row>
    <row r="709" spans="1:26" ht="12.75" customHeight="1">
      <c r="A709" s="476"/>
      <c r="B709" s="476"/>
      <c r="C709" s="476"/>
      <c r="D709" s="476"/>
      <c r="E709" s="476"/>
      <c r="F709" s="476"/>
      <c r="G709" s="476"/>
      <c r="H709" s="476"/>
      <c r="I709" s="476"/>
      <c r="J709" s="476"/>
      <c r="K709" s="476"/>
      <c r="L709" s="476"/>
      <c r="M709" s="476"/>
      <c r="N709" s="476"/>
      <c r="O709" s="476"/>
      <c r="P709" s="476"/>
      <c r="Q709" s="476"/>
      <c r="R709" s="476"/>
      <c r="S709" s="476"/>
      <c r="T709" s="476"/>
      <c r="U709" s="476"/>
      <c r="V709" s="476"/>
      <c r="W709" s="476"/>
      <c r="X709" s="476"/>
      <c r="Y709" s="476"/>
      <c r="Z709" s="476"/>
    </row>
    <row r="710" spans="1:26" ht="12.75" customHeight="1">
      <c r="A710" s="476"/>
      <c r="B710" s="476"/>
      <c r="C710" s="476"/>
      <c r="D710" s="476"/>
      <c r="E710" s="476"/>
      <c r="F710" s="476"/>
      <c r="G710" s="476"/>
      <c r="H710" s="476"/>
      <c r="I710" s="476"/>
      <c r="J710" s="476"/>
      <c r="K710" s="476"/>
      <c r="L710" s="476"/>
      <c r="M710" s="476"/>
      <c r="N710" s="476"/>
      <c r="O710" s="476"/>
      <c r="P710" s="476"/>
      <c r="Q710" s="476"/>
      <c r="R710" s="476"/>
      <c r="S710" s="476"/>
      <c r="T710" s="476"/>
      <c r="U710" s="476"/>
      <c r="V710" s="476"/>
      <c r="W710" s="476"/>
      <c r="X710" s="476"/>
      <c r="Y710" s="476"/>
      <c r="Z710" s="476"/>
    </row>
    <row r="711" spans="1:26" ht="12.75" customHeight="1">
      <c r="A711" s="476"/>
      <c r="B711" s="476"/>
      <c r="C711" s="476"/>
      <c r="D711" s="476"/>
      <c r="E711" s="476"/>
      <c r="F711" s="476"/>
      <c r="G711" s="476"/>
      <c r="H711" s="476"/>
      <c r="I711" s="476"/>
      <c r="J711" s="476"/>
      <c r="K711" s="476"/>
      <c r="L711" s="476"/>
      <c r="M711" s="476"/>
      <c r="N711" s="476"/>
      <c r="O711" s="476"/>
      <c r="P711" s="476"/>
      <c r="Q711" s="476"/>
      <c r="R711" s="476"/>
      <c r="S711" s="476"/>
      <c r="T711" s="476"/>
      <c r="U711" s="476"/>
      <c r="V711" s="476"/>
      <c r="W711" s="476"/>
      <c r="X711" s="476"/>
      <c r="Y711" s="476"/>
      <c r="Z711" s="476"/>
    </row>
    <row r="712" spans="1:26" ht="12.75" customHeight="1">
      <c r="A712" s="476"/>
      <c r="B712" s="476"/>
      <c r="C712" s="476"/>
      <c r="D712" s="476"/>
      <c r="E712" s="476"/>
      <c r="F712" s="476"/>
      <c r="G712" s="476"/>
      <c r="H712" s="476"/>
      <c r="I712" s="476"/>
      <c r="J712" s="476"/>
      <c r="K712" s="476"/>
      <c r="L712" s="476"/>
      <c r="M712" s="476"/>
      <c r="N712" s="476"/>
      <c r="O712" s="476"/>
      <c r="P712" s="476"/>
      <c r="Q712" s="476"/>
      <c r="R712" s="476"/>
      <c r="S712" s="476"/>
      <c r="T712" s="476"/>
      <c r="U712" s="476"/>
      <c r="V712" s="476"/>
      <c r="W712" s="476"/>
      <c r="X712" s="476"/>
      <c r="Y712" s="476"/>
      <c r="Z712" s="476"/>
    </row>
    <row r="713" spans="1:26" ht="12.75" customHeight="1">
      <c r="A713" s="476"/>
      <c r="B713" s="476"/>
      <c r="C713" s="476"/>
      <c r="D713" s="476"/>
      <c r="E713" s="476"/>
      <c r="F713" s="476"/>
      <c r="G713" s="476"/>
      <c r="H713" s="476"/>
      <c r="I713" s="476"/>
      <c r="J713" s="476"/>
      <c r="K713" s="476"/>
      <c r="L713" s="476"/>
      <c r="M713" s="476"/>
      <c r="N713" s="476"/>
      <c r="O713" s="476"/>
      <c r="P713" s="476"/>
      <c r="Q713" s="476"/>
      <c r="R713" s="476"/>
      <c r="S713" s="476"/>
      <c r="T713" s="476"/>
      <c r="U713" s="476"/>
      <c r="V713" s="476"/>
      <c r="W713" s="476"/>
      <c r="X713" s="476"/>
      <c r="Y713" s="476"/>
      <c r="Z713" s="476"/>
    </row>
    <row r="714" spans="1:26" ht="12.75" customHeight="1">
      <c r="A714" s="476"/>
      <c r="B714" s="476"/>
      <c r="C714" s="476"/>
      <c r="D714" s="476"/>
      <c r="E714" s="476"/>
      <c r="F714" s="476"/>
      <c r="G714" s="476"/>
      <c r="H714" s="476"/>
      <c r="I714" s="476"/>
      <c r="J714" s="476"/>
      <c r="K714" s="476"/>
      <c r="L714" s="476"/>
      <c r="M714" s="476"/>
      <c r="N714" s="476"/>
      <c r="O714" s="476"/>
      <c r="P714" s="476"/>
      <c r="Q714" s="476"/>
      <c r="R714" s="476"/>
      <c r="S714" s="476"/>
      <c r="T714" s="476"/>
      <c r="U714" s="476"/>
      <c r="V714" s="476"/>
      <c r="W714" s="476"/>
      <c r="X714" s="476"/>
      <c r="Y714" s="476"/>
      <c r="Z714" s="476"/>
    </row>
    <row r="715" spans="1:26" ht="12.75" customHeight="1">
      <c r="A715" s="476"/>
      <c r="B715" s="476"/>
      <c r="C715" s="476"/>
      <c r="D715" s="476"/>
      <c r="E715" s="476"/>
      <c r="F715" s="476"/>
      <c r="G715" s="476"/>
      <c r="H715" s="476"/>
      <c r="I715" s="476"/>
      <c r="J715" s="476"/>
      <c r="K715" s="476"/>
      <c r="L715" s="476"/>
      <c r="M715" s="476"/>
      <c r="N715" s="476"/>
      <c r="O715" s="476"/>
      <c r="P715" s="476"/>
      <c r="Q715" s="476"/>
      <c r="R715" s="476"/>
      <c r="S715" s="476"/>
      <c r="T715" s="476"/>
      <c r="U715" s="476"/>
      <c r="V715" s="476"/>
      <c r="W715" s="476"/>
      <c r="X715" s="476"/>
      <c r="Y715" s="476"/>
      <c r="Z715" s="476"/>
    </row>
    <row r="716" spans="1:26" ht="12.75" customHeight="1">
      <c r="A716" s="476"/>
      <c r="B716" s="476"/>
      <c r="C716" s="476"/>
      <c r="D716" s="476"/>
      <c r="E716" s="476"/>
      <c r="F716" s="476"/>
      <c r="G716" s="476"/>
      <c r="H716" s="476"/>
      <c r="I716" s="476"/>
      <c r="J716" s="476"/>
      <c r="K716" s="476"/>
      <c r="L716" s="476"/>
      <c r="M716" s="476"/>
      <c r="N716" s="476"/>
      <c r="O716" s="476"/>
      <c r="P716" s="476"/>
      <c r="Q716" s="476"/>
      <c r="R716" s="476"/>
      <c r="S716" s="476"/>
      <c r="T716" s="476"/>
      <c r="U716" s="476"/>
      <c r="V716" s="476"/>
      <c r="W716" s="476"/>
      <c r="X716" s="476"/>
      <c r="Y716" s="476"/>
      <c r="Z716" s="476"/>
    </row>
    <row r="717" spans="1:26" ht="12.75" customHeight="1">
      <c r="A717" s="476"/>
      <c r="B717" s="476"/>
      <c r="C717" s="476"/>
      <c r="D717" s="476"/>
      <c r="E717" s="476"/>
      <c r="F717" s="476"/>
      <c r="G717" s="476"/>
      <c r="H717" s="476"/>
      <c r="I717" s="476"/>
      <c r="J717" s="476"/>
      <c r="K717" s="476"/>
      <c r="L717" s="476"/>
      <c r="M717" s="476"/>
      <c r="N717" s="476"/>
      <c r="O717" s="476"/>
      <c r="P717" s="476"/>
      <c r="Q717" s="476"/>
      <c r="R717" s="476"/>
      <c r="S717" s="476"/>
      <c r="T717" s="476"/>
      <c r="U717" s="476"/>
      <c r="V717" s="476"/>
      <c r="W717" s="476"/>
      <c r="X717" s="476"/>
      <c r="Y717" s="476"/>
      <c r="Z717" s="476"/>
    </row>
    <row r="718" spans="1:26" ht="12.75" customHeight="1">
      <c r="A718" s="476"/>
      <c r="B718" s="476"/>
      <c r="C718" s="476"/>
      <c r="D718" s="476"/>
      <c r="E718" s="476"/>
      <c r="F718" s="476"/>
      <c r="G718" s="476"/>
      <c r="H718" s="476"/>
      <c r="I718" s="476"/>
      <c r="J718" s="476"/>
      <c r="K718" s="476"/>
      <c r="L718" s="476"/>
      <c r="M718" s="476"/>
      <c r="N718" s="476"/>
      <c r="O718" s="476"/>
      <c r="P718" s="476"/>
      <c r="Q718" s="476"/>
      <c r="R718" s="476"/>
      <c r="S718" s="476"/>
      <c r="T718" s="476"/>
      <c r="U718" s="476"/>
      <c r="V718" s="476"/>
      <c r="W718" s="476"/>
      <c r="X718" s="476"/>
      <c r="Y718" s="476"/>
      <c r="Z718" s="476"/>
    </row>
    <row r="719" spans="1:26" ht="12.75" customHeight="1">
      <c r="A719" s="476"/>
      <c r="B719" s="476"/>
      <c r="C719" s="476"/>
      <c r="D719" s="476"/>
      <c r="E719" s="476"/>
      <c r="F719" s="476"/>
      <c r="G719" s="476"/>
      <c r="H719" s="476"/>
      <c r="I719" s="476"/>
      <c r="J719" s="476"/>
      <c r="K719" s="476"/>
      <c r="L719" s="476"/>
      <c r="M719" s="476"/>
      <c r="N719" s="476"/>
      <c r="O719" s="476"/>
      <c r="P719" s="476"/>
      <c r="Q719" s="476"/>
      <c r="R719" s="476"/>
      <c r="S719" s="476"/>
      <c r="T719" s="476"/>
      <c r="U719" s="476"/>
      <c r="V719" s="476"/>
      <c r="W719" s="476"/>
      <c r="X719" s="476"/>
      <c r="Y719" s="476"/>
      <c r="Z719" s="476"/>
    </row>
    <row r="720" spans="1:26" ht="12.75" customHeight="1">
      <c r="A720" s="476"/>
      <c r="B720" s="476"/>
      <c r="C720" s="476"/>
      <c r="D720" s="476"/>
      <c r="E720" s="476"/>
      <c r="F720" s="476"/>
      <c r="G720" s="476"/>
      <c r="H720" s="476"/>
      <c r="I720" s="476"/>
      <c r="J720" s="476"/>
      <c r="K720" s="476"/>
      <c r="L720" s="476"/>
      <c r="M720" s="476"/>
      <c r="N720" s="476"/>
      <c r="O720" s="476"/>
      <c r="P720" s="476"/>
      <c r="Q720" s="476"/>
      <c r="R720" s="476"/>
      <c r="S720" s="476"/>
      <c r="T720" s="476"/>
      <c r="U720" s="476"/>
      <c r="V720" s="476"/>
      <c r="W720" s="476"/>
      <c r="X720" s="476"/>
      <c r="Y720" s="476"/>
      <c r="Z720" s="476"/>
    </row>
    <row r="721" spans="1:26" ht="12.75" customHeight="1">
      <c r="A721" s="476"/>
      <c r="B721" s="476"/>
      <c r="C721" s="476"/>
      <c r="D721" s="476"/>
      <c r="E721" s="476"/>
      <c r="F721" s="476"/>
      <c r="G721" s="476"/>
      <c r="H721" s="476"/>
      <c r="I721" s="476"/>
      <c r="J721" s="476"/>
      <c r="K721" s="476"/>
      <c r="L721" s="476"/>
      <c r="M721" s="476"/>
      <c r="N721" s="476"/>
      <c r="O721" s="476"/>
      <c r="P721" s="476"/>
      <c r="Q721" s="476"/>
      <c r="R721" s="476"/>
      <c r="S721" s="476"/>
      <c r="T721" s="476"/>
      <c r="U721" s="476"/>
      <c r="V721" s="476"/>
      <c r="W721" s="476"/>
      <c r="X721" s="476"/>
      <c r="Y721" s="476"/>
      <c r="Z721" s="476"/>
    </row>
    <row r="722" spans="1:26" ht="12.75" customHeight="1">
      <c r="A722" s="476"/>
      <c r="B722" s="476"/>
      <c r="C722" s="476"/>
      <c r="D722" s="476"/>
      <c r="E722" s="476"/>
      <c r="F722" s="476"/>
      <c r="G722" s="476"/>
      <c r="H722" s="476"/>
      <c r="I722" s="476"/>
      <c r="J722" s="476"/>
      <c r="K722" s="476"/>
      <c r="L722" s="476"/>
      <c r="M722" s="476"/>
      <c r="N722" s="476"/>
      <c r="O722" s="476"/>
      <c r="P722" s="476"/>
      <c r="Q722" s="476"/>
      <c r="R722" s="476"/>
      <c r="S722" s="476"/>
      <c r="T722" s="476"/>
      <c r="U722" s="476"/>
      <c r="V722" s="476"/>
      <c r="W722" s="476"/>
      <c r="X722" s="476"/>
      <c r="Y722" s="476"/>
      <c r="Z722" s="476"/>
    </row>
    <row r="723" spans="1:26" ht="12.75" customHeight="1">
      <c r="A723" s="476"/>
      <c r="B723" s="476"/>
      <c r="C723" s="476"/>
      <c r="D723" s="476"/>
      <c r="E723" s="476"/>
      <c r="F723" s="476"/>
      <c r="G723" s="476"/>
      <c r="H723" s="476"/>
      <c r="I723" s="476"/>
      <c r="J723" s="476"/>
      <c r="K723" s="476"/>
      <c r="L723" s="476"/>
      <c r="M723" s="476"/>
      <c r="N723" s="476"/>
      <c r="O723" s="476"/>
      <c r="P723" s="476"/>
      <c r="Q723" s="476"/>
      <c r="R723" s="476"/>
      <c r="S723" s="476"/>
      <c r="T723" s="476"/>
      <c r="U723" s="476"/>
      <c r="V723" s="476"/>
      <c r="W723" s="476"/>
      <c r="X723" s="476"/>
      <c r="Y723" s="476"/>
      <c r="Z723" s="476"/>
    </row>
    <row r="724" spans="1:26" ht="12.75" customHeight="1">
      <c r="A724" s="476"/>
      <c r="B724" s="476"/>
      <c r="C724" s="476"/>
      <c r="D724" s="476"/>
      <c r="E724" s="476"/>
      <c r="F724" s="476"/>
      <c r="G724" s="476"/>
      <c r="H724" s="476"/>
      <c r="I724" s="476"/>
      <c r="J724" s="476"/>
      <c r="K724" s="476"/>
      <c r="L724" s="476"/>
      <c r="M724" s="476"/>
      <c r="N724" s="476"/>
      <c r="O724" s="476"/>
      <c r="P724" s="476"/>
      <c r="Q724" s="476"/>
      <c r="R724" s="476"/>
      <c r="S724" s="476"/>
      <c r="T724" s="476"/>
      <c r="U724" s="476"/>
      <c r="V724" s="476"/>
      <c r="W724" s="476"/>
      <c r="X724" s="476"/>
      <c r="Y724" s="476"/>
      <c r="Z724" s="476"/>
    </row>
    <row r="725" spans="1:26" ht="12.75" customHeight="1">
      <c r="A725" s="476"/>
      <c r="B725" s="476"/>
      <c r="C725" s="476"/>
      <c r="D725" s="476"/>
      <c r="E725" s="476"/>
      <c r="F725" s="476"/>
      <c r="G725" s="476"/>
      <c r="H725" s="476"/>
      <c r="I725" s="476"/>
      <c r="J725" s="476"/>
      <c r="K725" s="476"/>
      <c r="L725" s="476"/>
      <c r="M725" s="476"/>
      <c r="N725" s="476"/>
      <c r="O725" s="476"/>
      <c r="P725" s="476"/>
      <c r="Q725" s="476"/>
      <c r="R725" s="476"/>
      <c r="S725" s="476"/>
      <c r="T725" s="476"/>
      <c r="U725" s="476"/>
      <c r="V725" s="476"/>
      <c r="W725" s="476"/>
      <c r="X725" s="476"/>
      <c r="Y725" s="476"/>
      <c r="Z725" s="476"/>
    </row>
    <row r="726" spans="1:26" ht="12.75" customHeight="1">
      <c r="A726" s="476"/>
      <c r="B726" s="476"/>
      <c r="C726" s="476"/>
      <c r="D726" s="476"/>
      <c r="E726" s="476"/>
      <c r="F726" s="476"/>
      <c r="G726" s="476"/>
      <c r="H726" s="476"/>
      <c r="I726" s="476"/>
      <c r="J726" s="476"/>
      <c r="K726" s="476"/>
      <c r="L726" s="476"/>
      <c r="M726" s="476"/>
      <c r="N726" s="476"/>
      <c r="O726" s="476"/>
      <c r="P726" s="476"/>
      <c r="Q726" s="476"/>
      <c r="R726" s="476"/>
      <c r="S726" s="476"/>
      <c r="T726" s="476"/>
      <c r="U726" s="476"/>
      <c r="V726" s="476"/>
      <c r="W726" s="476"/>
      <c r="X726" s="476"/>
      <c r="Y726" s="476"/>
      <c r="Z726" s="476"/>
    </row>
    <row r="727" spans="1:26" ht="12.75" customHeight="1">
      <c r="A727" s="476"/>
      <c r="B727" s="476"/>
      <c r="C727" s="476"/>
      <c r="D727" s="476"/>
      <c r="E727" s="476"/>
      <c r="F727" s="476"/>
      <c r="G727" s="476"/>
      <c r="H727" s="476"/>
      <c r="I727" s="476"/>
      <c r="J727" s="476"/>
      <c r="K727" s="476"/>
      <c r="L727" s="476"/>
      <c r="M727" s="476"/>
      <c r="N727" s="476"/>
      <c r="O727" s="476"/>
      <c r="P727" s="476"/>
      <c r="Q727" s="476"/>
      <c r="R727" s="476"/>
      <c r="S727" s="476"/>
      <c r="T727" s="476"/>
      <c r="U727" s="476"/>
      <c r="V727" s="476"/>
      <c r="W727" s="476"/>
      <c r="X727" s="476"/>
      <c r="Y727" s="476"/>
      <c r="Z727" s="476"/>
    </row>
    <row r="728" spans="1:26" ht="12.75" customHeight="1">
      <c r="A728" s="476"/>
      <c r="B728" s="476"/>
      <c r="C728" s="476"/>
      <c r="D728" s="476"/>
      <c r="E728" s="476"/>
      <c r="F728" s="476"/>
      <c r="G728" s="476"/>
      <c r="H728" s="476"/>
      <c r="I728" s="476"/>
      <c r="J728" s="476"/>
      <c r="K728" s="476"/>
      <c r="L728" s="476"/>
      <c r="M728" s="476"/>
      <c r="N728" s="476"/>
      <c r="O728" s="476"/>
      <c r="P728" s="476"/>
      <c r="Q728" s="476"/>
      <c r="R728" s="476"/>
      <c r="S728" s="476"/>
      <c r="T728" s="476"/>
      <c r="U728" s="476"/>
      <c r="V728" s="476"/>
      <c r="W728" s="476"/>
      <c r="X728" s="476"/>
      <c r="Y728" s="476"/>
      <c r="Z728" s="476"/>
    </row>
    <row r="729" spans="1:26" ht="12.75" customHeight="1">
      <c r="A729" s="476"/>
      <c r="B729" s="476"/>
      <c r="C729" s="476"/>
      <c r="D729" s="476"/>
      <c r="E729" s="476"/>
      <c r="F729" s="476"/>
      <c r="G729" s="476"/>
      <c r="H729" s="476"/>
      <c r="I729" s="476"/>
      <c r="J729" s="476"/>
      <c r="K729" s="476"/>
      <c r="L729" s="476"/>
      <c r="M729" s="476"/>
      <c r="N729" s="476"/>
      <c r="O729" s="476"/>
      <c r="P729" s="476"/>
      <c r="Q729" s="476"/>
      <c r="R729" s="476"/>
      <c r="S729" s="476"/>
      <c r="T729" s="476"/>
      <c r="U729" s="476"/>
      <c r="V729" s="476"/>
      <c r="W729" s="476"/>
      <c r="X729" s="476"/>
      <c r="Y729" s="476"/>
      <c r="Z729" s="476"/>
    </row>
    <row r="730" spans="1:26" ht="12.75" customHeight="1">
      <c r="A730" s="476"/>
      <c r="B730" s="476"/>
      <c r="C730" s="476"/>
      <c r="D730" s="476"/>
      <c r="E730" s="476"/>
      <c r="F730" s="476"/>
      <c r="G730" s="476"/>
      <c r="H730" s="476"/>
      <c r="I730" s="476"/>
      <c r="J730" s="476"/>
      <c r="K730" s="476"/>
      <c r="L730" s="476"/>
      <c r="M730" s="476"/>
      <c r="N730" s="476"/>
      <c r="O730" s="476"/>
      <c r="P730" s="476"/>
      <c r="Q730" s="476"/>
      <c r="R730" s="476"/>
      <c r="S730" s="476"/>
      <c r="T730" s="476"/>
      <c r="U730" s="476"/>
      <c r="V730" s="476"/>
      <c r="W730" s="476"/>
      <c r="X730" s="476"/>
      <c r="Y730" s="476"/>
      <c r="Z730" s="476"/>
    </row>
    <row r="731" spans="1:26" ht="12.75" customHeight="1">
      <c r="A731" s="476"/>
      <c r="B731" s="476"/>
      <c r="C731" s="476"/>
      <c r="D731" s="476"/>
      <c r="E731" s="476"/>
      <c r="F731" s="476"/>
      <c r="G731" s="476"/>
      <c r="H731" s="476"/>
      <c r="I731" s="476"/>
      <c r="J731" s="476"/>
      <c r="K731" s="476"/>
      <c r="L731" s="476"/>
      <c r="M731" s="476"/>
      <c r="N731" s="476"/>
      <c r="O731" s="476"/>
      <c r="P731" s="476"/>
      <c r="Q731" s="476"/>
      <c r="R731" s="476"/>
      <c r="S731" s="476"/>
      <c r="T731" s="476"/>
      <c r="U731" s="476"/>
      <c r="V731" s="476"/>
      <c r="W731" s="476"/>
      <c r="X731" s="476"/>
      <c r="Y731" s="476"/>
      <c r="Z731" s="476"/>
    </row>
    <row r="732" spans="1:26" ht="12.75" customHeight="1">
      <c r="A732" s="476"/>
      <c r="B732" s="476"/>
      <c r="C732" s="476"/>
      <c r="D732" s="476"/>
      <c r="E732" s="476"/>
      <c r="F732" s="476"/>
      <c r="G732" s="476"/>
      <c r="H732" s="476"/>
      <c r="I732" s="476"/>
      <c r="J732" s="476"/>
      <c r="K732" s="476"/>
      <c r="L732" s="476"/>
      <c r="M732" s="476"/>
      <c r="N732" s="476"/>
      <c r="O732" s="476"/>
      <c r="P732" s="476"/>
      <c r="Q732" s="476"/>
      <c r="R732" s="476"/>
      <c r="S732" s="476"/>
      <c r="T732" s="476"/>
      <c r="U732" s="476"/>
      <c r="V732" s="476"/>
      <c r="W732" s="476"/>
      <c r="X732" s="476"/>
      <c r="Y732" s="476"/>
      <c r="Z732" s="476"/>
    </row>
    <row r="733" spans="1:26" ht="12.75" customHeight="1">
      <c r="A733" s="476"/>
      <c r="B733" s="476"/>
      <c r="C733" s="476"/>
      <c r="D733" s="476"/>
      <c r="E733" s="476"/>
      <c r="F733" s="476"/>
      <c r="G733" s="476"/>
      <c r="H733" s="476"/>
      <c r="I733" s="476"/>
      <c r="J733" s="476"/>
      <c r="K733" s="476"/>
      <c r="L733" s="476"/>
      <c r="M733" s="476"/>
      <c r="N733" s="476"/>
      <c r="O733" s="476"/>
      <c r="P733" s="476"/>
      <c r="Q733" s="476"/>
      <c r="R733" s="476"/>
      <c r="S733" s="476"/>
      <c r="T733" s="476"/>
      <c r="U733" s="476"/>
      <c r="V733" s="476"/>
      <c r="W733" s="476"/>
      <c r="X733" s="476"/>
      <c r="Y733" s="476"/>
      <c r="Z733" s="476"/>
    </row>
    <row r="734" spans="1:26" ht="12.75" customHeight="1">
      <c r="A734" s="476"/>
      <c r="B734" s="476"/>
      <c r="C734" s="476"/>
      <c r="D734" s="476"/>
      <c r="E734" s="476"/>
      <c r="F734" s="476"/>
      <c r="G734" s="476"/>
      <c r="H734" s="476"/>
      <c r="I734" s="476"/>
      <c r="J734" s="476"/>
      <c r="K734" s="476"/>
      <c r="L734" s="476"/>
      <c r="M734" s="476"/>
      <c r="N734" s="476"/>
      <c r="O734" s="476"/>
      <c r="P734" s="476"/>
      <c r="Q734" s="476"/>
      <c r="R734" s="476"/>
      <c r="S734" s="476"/>
      <c r="T734" s="476"/>
      <c r="U734" s="476"/>
      <c r="V734" s="476"/>
      <c r="W734" s="476"/>
      <c r="X734" s="476"/>
      <c r="Y734" s="476"/>
      <c r="Z734" s="476"/>
    </row>
    <row r="735" spans="1:26" ht="12.75" customHeight="1">
      <c r="A735" s="476"/>
      <c r="B735" s="476"/>
      <c r="C735" s="476"/>
      <c r="D735" s="476"/>
      <c r="E735" s="476"/>
      <c r="F735" s="476"/>
      <c r="G735" s="476"/>
      <c r="H735" s="476"/>
      <c r="I735" s="476"/>
      <c r="J735" s="476"/>
      <c r="K735" s="476"/>
      <c r="L735" s="476"/>
      <c r="M735" s="476"/>
      <c r="N735" s="476"/>
      <c r="O735" s="476"/>
      <c r="P735" s="476"/>
      <c r="Q735" s="476"/>
      <c r="R735" s="476"/>
      <c r="S735" s="476"/>
      <c r="T735" s="476"/>
      <c r="U735" s="476"/>
      <c r="V735" s="476"/>
      <c r="W735" s="476"/>
      <c r="X735" s="476"/>
      <c r="Y735" s="476"/>
      <c r="Z735" s="476"/>
    </row>
    <row r="736" spans="1:26" ht="12.75" customHeight="1">
      <c r="A736" s="476"/>
      <c r="B736" s="476"/>
      <c r="C736" s="476"/>
      <c r="D736" s="476"/>
      <c r="E736" s="476"/>
      <c r="F736" s="476"/>
      <c r="G736" s="476"/>
      <c r="H736" s="476"/>
      <c r="I736" s="476"/>
      <c r="J736" s="476"/>
      <c r="K736" s="476"/>
      <c r="L736" s="476"/>
      <c r="M736" s="476"/>
      <c r="N736" s="476"/>
      <c r="O736" s="476"/>
      <c r="P736" s="476"/>
      <c r="Q736" s="476"/>
      <c r="R736" s="476"/>
      <c r="S736" s="476"/>
      <c r="T736" s="476"/>
      <c r="U736" s="476"/>
      <c r="V736" s="476"/>
      <c r="W736" s="476"/>
      <c r="X736" s="476"/>
      <c r="Y736" s="476"/>
      <c r="Z736" s="476"/>
    </row>
    <row r="737" spans="1:26" ht="12.75" customHeight="1">
      <c r="A737" s="476"/>
      <c r="B737" s="476"/>
      <c r="C737" s="476"/>
      <c r="D737" s="476"/>
      <c r="E737" s="476"/>
      <c r="F737" s="476"/>
      <c r="G737" s="476"/>
      <c r="H737" s="476"/>
      <c r="I737" s="476"/>
      <c r="J737" s="476"/>
      <c r="K737" s="476"/>
      <c r="L737" s="476"/>
      <c r="M737" s="476"/>
      <c r="N737" s="476"/>
      <c r="O737" s="476"/>
      <c r="P737" s="476"/>
      <c r="Q737" s="476"/>
      <c r="R737" s="476"/>
      <c r="S737" s="476"/>
      <c r="T737" s="476"/>
      <c r="U737" s="476"/>
      <c r="V737" s="476"/>
      <c r="W737" s="476"/>
      <c r="X737" s="476"/>
      <c r="Y737" s="476"/>
      <c r="Z737" s="476"/>
    </row>
    <row r="738" spans="1:26" ht="12.75" customHeight="1">
      <c r="A738" s="476"/>
      <c r="B738" s="476"/>
      <c r="C738" s="476"/>
      <c r="D738" s="476"/>
      <c r="E738" s="476"/>
      <c r="F738" s="476"/>
      <c r="G738" s="476"/>
      <c r="H738" s="476"/>
      <c r="I738" s="476"/>
      <c r="J738" s="476"/>
      <c r="K738" s="476"/>
      <c r="L738" s="476"/>
      <c r="M738" s="476"/>
      <c r="N738" s="476"/>
      <c r="O738" s="476"/>
      <c r="P738" s="476"/>
      <c r="Q738" s="476"/>
      <c r="R738" s="476"/>
      <c r="S738" s="476"/>
      <c r="T738" s="476"/>
      <c r="U738" s="476"/>
      <c r="V738" s="476"/>
      <c r="W738" s="476"/>
      <c r="X738" s="476"/>
      <c r="Y738" s="476"/>
      <c r="Z738" s="476"/>
    </row>
    <row r="739" spans="1:26" ht="12.75" customHeight="1">
      <c r="A739" s="476"/>
      <c r="B739" s="476"/>
      <c r="C739" s="476"/>
      <c r="D739" s="476"/>
      <c r="E739" s="476"/>
      <c r="F739" s="476"/>
      <c r="G739" s="476"/>
      <c r="H739" s="476"/>
      <c r="I739" s="476"/>
      <c r="J739" s="476"/>
      <c r="K739" s="476"/>
      <c r="L739" s="476"/>
      <c r="M739" s="476"/>
      <c r="N739" s="476"/>
      <c r="O739" s="476"/>
      <c r="P739" s="476"/>
      <c r="Q739" s="476"/>
      <c r="R739" s="476"/>
      <c r="S739" s="476"/>
      <c r="T739" s="476"/>
      <c r="U739" s="476"/>
      <c r="V739" s="476"/>
      <c r="W739" s="476"/>
      <c r="X739" s="476"/>
      <c r="Y739" s="476"/>
      <c r="Z739" s="476"/>
    </row>
    <row r="740" spans="1:26" ht="12.75" customHeight="1">
      <c r="A740" s="476"/>
      <c r="B740" s="476"/>
      <c r="C740" s="476"/>
      <c r="D740" s="476"/>
      <c r="E740" s="476"/>
      <c r="F740" s="476"/>
      <c r="G740" s="476"/>
      <c r="H740" s="476"/>
      <c r="I740" s="476"/>
      <c r="J740" s="476"/>
      <c r="K740" s="476"/>
      <c r="L740" s="476"/>
      <c r="M740" s="476"/>
      <c r="N740" s="476"/>
      <c r="O740" s="476"/>
      <c r="P740" s="476"/>
      <c r="Q740" s="476"/>
      <c r="R740" s="476"/>
      <c r="S740" s="476"/>
      <c r="T740" s="476"/>
      <c r="U740" s="476"/>
      <c r="V740" s="476"/>
      <c r="W740" s="476"/>
      <c r="X740" s="476"/>
      <c r="Y740" s="476"/>
      <c r="Z740" s="476"/>
    </row>
    <row r="741" spans="1:26" ht="12.75" customHeight="1">
      <c r="A741" s="476"/>
      <c r="B741" s="476"/>
      <c r="C741" s="476"/>
      <c r="D741" s="476"/>
      <c r="E741" s="476"/>
      <c r="F741" s="476"/>
      <c r="G741" s="476"/>
      <c r="H741" s="476"/>
      <c r="I741" s="476"/>
      <c r="J741" s="476"/>
      <c r="K741" s="476"/>
      <c r="L741" s="476"/>
      <c r="M741" s="476"/>
      <c r="N741" s="476"/>
      <c r="O741" s="476"/>
      <c r="P741" s="476"/>
      <c r="Q741" s="476"/>
      <c r="R741" s="476"/>
      <c r="S741" s="476"/>
      <c r="T741" s="476"/>
      <c r="U741" s="476"/>
      <c r="V741" s="476"/>
      <c r="W741" s="476"/>
      <c r="X741" s="476"/>
      <c r="Y741" s="476"/>
      <c r="Z741" s="476"/>
    </row>
    <row r="742" spans="1:26" ht="12.75" customHeight="1">
      <c r="A742" s="476"/>
      <c r="B742" s="476"/>
      <c r="C742" s="476"/>
      <c r="D742" s="476"/>
      <c r="E742" s="476"/>
      <c r="F742" s="476"/>
      <c r="G742" s="476"/>
      <c r="H742" s="476"/>
      <c r="I742" s="476"/>
      <c r="J742" s="476"/>
      <c r="K742" s="476"/>
      <c r="L742" s="476"/>
      <c r="M742" s="476"/>
      <c r="N742" s="476"/>
      <c r="O742" s="476"/>
      <c r="P742" s="476"/>
      <c r="Q742" s="476"/>
      <c r="R742" s="476"/>
      <c r="S742" s="476"/>
      <c r="T742" s="476"/>
      <c r="U742" s="476"/>
      <c r="V742" s="476"/>
      <c r="W742" s="476"/>
      <c r="X742" s="476"/>
      <c r="Y742" s="476"/>
      <c r="Z742" s="476"/>
    </row>
    <row r="743" spans="1:26" ht="12.75" customHeight="1">
      <c r="A743" s="476"/>
      <c r="B743" s="476"/>
      <c r="C743" s="476"/>
      <c r="D743" s="476"/>
      <c r="E743" s="476"/>
      <c r="F743" s="476"/>
      <c r="G743" s="476"/>
      <c r="H743" s="476"/>
      <c r="I743" s="476"/>
      <c r="J743" s="476"/>
      <c r="K743" s="476"/>
      <c r="L743" s="476"/>
      <c r="M743" s="476"/>
      <c r="N743" s="476"/>
      <c r="O743" s="476"/>
      <c r="P743" s="476"/>
      <c r="Q743" s="476"/>
      <c r="R743" s="476"/>
      <c r="S743" s="476"/>
      <c r="T743" s="476"/>
      <c r="U743" s="476"/>
      <c r="V743" s="476"/>
      <c r="W743" s="476"/>
      <c r="X743" s="476"/>
      <c r="Y743" s="476"/>
      <c r="Z743" s="476"/>
    </row>
    <row r="744" spans="1:26" ht="12.75" customHeight="1">
      <c r="A744" s="476"/>
      <c r="B744" s="476"/>
      <c r="C744" s="476"/>
      <c r="D744" s="476"/>
      <c r="E744" s="476"/>
      <c r="F744" s="476"/>
      <c r="G744" s="476"/>
      <c r="H744" s="476"/>
      <c r="I744" s="476"/>
      <c r="J744" s="476"/>
      <c r="K744" s="476"/>
      <c r="L744" s="476"/>
      <c r="M744" s="476"/>
      <c r="N744" s="476"/>
      <c r="O744" s="476"/>
      <c r="P744" s="476"/>
      <c r="Q744" s="476"/>
      <c r="R744" s="476"/>
      <c r="S744" s="476"/>
      <c r="T744" s="476"/>
      <c r="U744" s="476"/>
      <c r="V744" s="476"/>
      <c r="W744" s="476"/>
      <c r="X744" s="476"/>
      <c r="Y744" s="476"/>
      <c r="Z744" s="476"/>
    </row>
    <row r="745" spans="1:26" ht="12.75" customHeight="1">
      <c r="A745" s="476"/>
      <c r="B745" s="476"/>
      <c r="C745" s="476"/>
      <c r="D745" s="476"/>
      <c r="E745" s="476"/>
      <c r="F745" s="476"/>
      <c r="G745" s="476"/>
      <c r="H745" s="476"/>
      <c r="I745" s="476"/>
      <c r="J745" s="476"/>
      <c r="K745" s="476"/>
      <c r="L745" s="476"/>
      <c r="M745" s="476"/>
      <c r="N745" s="476"/>
      <c r="O745" s="476"/>
      <c r="P745" s="476"/>
      <c r="Q745" s="476"/>
      <c r="R745" s="476"/>
      <c r="S745" s="476"/>
      <c r="T745" s="476"/>
      <c r="U745" s="476"/>
      <c r="V745" s="476"/>
      <c r="W745" s="476"/>
      <c r="X745" s="476"/>
      <c r="Y745" s="476"/>
      <c r="Z745" s="476"/>
    </row>
    <row r="746" spans="1:26" ht="12.75" customHeight="1">
      <c r="A746" s="476"/>
      <c r="B746" s="476"/>
      <c r="C746" s="476"/>
      <c r="D746" s="476"/>
      <c r="E746" s="476"/>
      <c r="F746" s="476"/>
      <c r="G746" s="476"/>
      <c r="H746" s="476"/>
      <c r="I746" s="476"/>
      <c r="J746" s="476"/>
      <c r="K746" s="476"/>
      <c r="L746" s="476"/>
      <c r="M746" s="476"/>
      <c r="N746" s="476"/>
      <c r="O746" s="476"/>
      <c r="P746" s="476"/>
      <c r="Q746" s="476"/>
      <c r="R746" s="476"/>
      <c r="S746" s="476"/>
      <c r="T746" s="476"/>
      <c r="U746" s="476"/>
      <c r="V746" s="476"/>
      <c r="W746" s="476"/>
      <c r="X746" s="476"/>
      <c r="Y746" s="476"/>
      <c r="Z746" s="476"/>
    </row>
    <row r="747" spans="1:26" ht="12.75" customHeight="1">
      <c r="A747" s="476"/>
      <c r="B747" s="476"/>
      <c r="C747" s="476"/>
      <c r="D747" s="476"/>
      <c r="E747" s="476"/>
      <c r="F747" s="476"/>
      <c r="G747" s="476"/>
      <c r="H747" s="476"/>
      <c r="I747" s="476"/>
      <c r="J747" s="476"/>
      <c r="K747" s="476"/>
      <c r="L747" s="476"/>
      <c r="M747" s="476"/>
      <c r="N747" s="476"/>
      <c r="O747" s="476"/>
      <c r="P747" s="476"/>
      <c r="Q747" s="476"/>
      <c r="R747" s="476"/>
      <c r="S747" s="476"/>
      <c r="T747" s="476"/>
      <c r="U747" s="476"/>
      <c r="V747" s="476"/>
      <c r="W747" s="476"/>
      <c r="X747" s="476"/>
      <c r="Y747" s="476"/>
      <c r="Z747" s="476"/>
    </row>
    <row r="748" spans="1:26" ht="12.75" customHeight="1">
      <c r="A748" s="476"/>
      <c r="B748" s="476"/>
      <c r="C748" s="476"/>
      <c r="D748" s="476"/>
      <c r="E748" s="476"/>
      <c r="F748" s="476"/>
      <c r="G748" s="476"/>
      <c r="H748" s="476"/>
      <c r="I748" s="476"/>
      <c r="J748" s="476"/>
      <c r="K748" s="476"/>
      <c r="L748" s="476"/>
      <c r="M748" s="476"/>
      <c r="N748" s="476"/>
      <c r="O748" s="476"/>
      <c r="P748" s="476"/>
      <c r="Q748" s="476"/>
      <c r="R748" s="476"/>
      <c r="S748" s="476"/>
      <c r="T748" s="476"/>
      <c r="U748" s="476"/>
      <c r="V748" s="476"/>
      <c r="W748" s="476"/>
      <c r="X748" s="476"/>
      <c r="Y748" s="476"/>
      <c r="Z748" s="476"/>
    </row>
    <row r="749" spans="1:26" ht="12.75" customHeight="1">
      <c r="A749" s="476"/>
      <c r="B749" s="476"/>
      <c r="C749" s="476"/>
      <c r="D749" s="476"/>
      <c r="E749" s="476"/>
      <c r="F749" s="476"/>
      <c r="G749" s="476"/>
      <c r="H749" s="476"/>
      <c r="I749" s="476"/>
      <c r="J749" s="476"/>
      <c r="K749" s="476"/>
      <c r="L749" s="476"/>
      <c r="M749" s="476"/>
      <c r="N749" s="476"/>
      <c r="O749" s="476"/>
      <c r="P749" s="476"/>
      <c r="Q749" s="476"/>
      <c r="R749" s="476"/>
      <c r="S749" s="476"/>
      <c r="T749" s="476"/>
      <c r="U749" s="476"/>
      <c r="V749" s="476"/>
      <c r="W749" s="476"/>
      <c r="X749" s="476"/>
      <c r="Y749" s="476"/>
      <c r="Z749" s="476"/>
    </row>
    <row r="750" spans="1:26" ht="12.75" customHeight="1">
      <c r="A750" s="476"/>
      <c r="B750" s="476"/>
      <c r="C750" s="476"/>
      <c r="D750" s="476"/>
      <c r="E750" s="476"/>
      <c r="F750" s="476"/>
      <c r="G750" s="476"/>
      <c r="H750" s="476"/>
      <c r="I750" s="476"/>
      <c r="J750" s="476"/>
      <c r="K750" s="476"/>
      <c r="L750" s="476"/>
      <c r="M750" s="476"/>
      <c r="N750" s="476"/>
      <c r="O750" s="476"/>
      <c r="P750" s="476"/>
      <c r="Q750" s="476"/>
      <c r="R750" s="476"/>
      <c r="S750" s="476"/>
      <c r="T750" s="476"/>
      <c r="U750" s="476"/>
      <c r="V750" s="476"/>
      <c r="W750" s="476"/>
      <c r="X750" s="476"/>
      <c r="Y750" s="476"/>
      <c r="Z750" s="476"/>
    </row>
    <row r="751" spans="1:26" ht="12.75" customHeight="1">
      <c r="A751" s="476"/>
      <c r="B751" s="476"/>
      <c r="C751" s="476"/>
      <c r="D751" s="476"/>
      <c r="E751" s="476"/>
      <c r="F751" s="476"/>
      <c r="G751" s="476"/>
      <c r="H751" s="476"/>
      <c r="I751" s="476"/>
      <c r="J751" s="476"/>
      <c r="K751" s="476"/>
      <c r="L751" s="476"/>
      <c r="M751" s="476"/>
      <c r="N751" s="476"/>
      <c r="O751" s="476"/>
      <c r="P751" s="476"/>
      <c r="Q751" s="476"/>
      <c r="R751" s="476"/>
      <c r="S751" s="476"/>
      <c r="T751" s="476"/>
      <c r="U751" s="476"/>
      <c r="V751" s="476"/>
      <c r="W751" s="476"/>
      <c r="X751" s="476"/>
      <c r="Y751" s="476"/>
      <c r="Z751" s="476"/>
    </row>
    <row r="752" spans="1:26" ht="12.75" customHeight="1">
      <c r="A752" s="476"/>
      <c r="B752" s="476"/>
      <c r="C752" s="476"/>
      <c r="D752" s="476"/>
      <c r="E752" s="476"/>
      <c r="F752" s="476"/>
      <c r="G752" s="476"/>
      <c r="H752" s="476"/>
      <c r="I752" s="476"/>
      <c r="J752" s="476"/>
      <c r="K752" s="476"/>
      <c r="L752" s="476"/>
      <c r="M752" s="476"/>
      <c r="N752" s="476"/>
      <c r="O752" s="476"/>
      <c r="P752" s="476"/>
      <c r="Q752" s="476"/>
      <c r="R752" s="476"/>
      <c r="S752" s="476"/>
      <c r="T752" s="476"/>
      <c r="U752" s="476"/>
      <c r="V752" s="476"/>
      <c r="W752" s="476"/>
      <c r="X752" s="476"/>
      <c r="Y752" s="476"/>
      <c r="Z752" s="476"/>
    </row>
    <row r="753" spans="1:26" ht="12.75" customHeight="1">
      <c r="A753" s="476"/>
      <c r="B753" s="476"/>
      <c r="C753" s="476"/>
      <c r="D753" s="476"/>
      <c r="E753" s="476"/>
      <c r="F753" s="476"/>
      <c r="G753" s="476"/>
      <c r="H753" s="476"/>
      <c r="I753" s="476"/>
      <c r="J753" s="476"/>
      <c r="K753" s="476"/>
      <c r="L753" s="476"/>
      <c r="M753" s="476"/>
      <c r="N753" s="476"/>
      <c r="O753" s="476"/>
      <c r="P753" s="476"/>
      <c r="Q753" s="476"/>
      <c r="R753" s="476"/>
      <c r="S753" s="476"/>
      <c r="T753" s="476"/>
      <c r="U753" s="476"/>
      <c r="V753" s="476"/>
      <c r="W753" s="476"/>
      <c r="X753" s="476"/>
      <c r="Y753" s="476"/>
      <c r="Z753" s="476"/>
    </row>
    <row r="754" spans="1:26" ht="12.75" customHeight="1">
      <c r="A754" s="476"/>
      <c r="B754" s="476"/>
      <c r="C754" s="476"/>
      <c r="D754" s="476"/>
      <c r="E754" s="476"/>
      <c r="F754" s="476"/>
      <c r="G754" s="476"/>
      <c r="H754" s="476"/>
      <c r="I754" s="476"/>
      <c r="J754" s="476"/>
      <c r="K754" s="476"/>
      <c r="L754" s="476"/>
      <c r="M754" s="476"/>
      <c r="N754" s="476"/>
      <c r="O754" s="476"/>
      <c r="P754" s="476"/>
      <c r="Q754" s="476"/>
      <c r="R754" s="476"/>
      <c r="S754" s="476"/>
      <c r="T754" s="476"/>
      <c r="U754" s="476"/>
      <c r="V754" s="476"/>
      <c r="W754" s="476"/>
      <c r="X754" s="476"/>
      <c r="Y754" s="476"/>
      <c r="Z754" s="476"/>
    </row>
    <row r="755" spans="1:26" ht="12.75" customHeight="1">
      <c r="A755" s="476"/>
      <c r="B755" s="476"/>
      <c r="C755" s="476"/>
      <c r="D755" s="476"/>
      <c r="E755" s="476"/>
      <c r="F755" s="476"/>
      <c r="G755" s="476"/>
      <c r="H755" s="476"/>
      <c r="I755" s="476"/>
      <c r="J755" s="476"/>
      <c r="K755" s="476"/>
      <c r="L755" s="476"/>
      <c r="M755" s="476"/>
      <c r="N755" s="476"/>
      <c r="O755" s="476"/>
      <c r="P755" s="476"/>
      <c r="Q755" s="476"/>
      <c r="R755" s="476"/>
      <c r="S755" s="476"/>
      <c r="T755" s="476"/>
      <c r="U755" s="476"/>
      <c r="V755" s="476"/>
      <c r="W755" s="476"/>
      <c r="X755" s="476"/>
      <c r="Y755" s="476"/>
      <c r="Z755" s="476"/>
    </row>
    <row r="756" spans="1:26" ht="12.75" customHeight="1">
      <c r="A756" s="476"/>
      <c r="B756" s="476"/>
      <c r="C756" s="476"/>
      <c r="D756" s="476"/>
      <c r="E756" s="476"/>
      <c r="F756" s="476"/>
      <c r="G756" s="476"/>
      <c r="H756" s="476"/>
      <c r="I756" s="476"/>
      <c r="J756" s="476"/>
      <c r="K756" s="476"/>
      <c r="L756" s="476"/>
      <c r="M756" s="476"/>
      <c r="N756" s="476"/>
      <c r="O756" s="476"/>
      <c r="P756" s="476"/>
      <c r="Q756" s="476"/>
      <c r="R756" s="476"/>
      <c r="S756" s="476"/>
      <c r="T756" s="476"/>
      <c r="U756" s="476"/>
      <c r="V756" s="476"/>
      <c r="W756" s="476"/>
      <c r="X756" s="476"/>
      <c r="Y756" s="476"/>
      <c r="Z756" s="476"/>
    </row>
    <row r="757" spans="1:26" ht="12.75" customHeight="1">
      <c r="A757" s="476"/>
      <c r="B757" s="476"/>
      <c r="C757" s="476"/>
      <c r="D757" s="476"/>
      <c r="E757" s="476"/>
      <c r="F757" s="476"/>
      <c r="G757" s="476"/>
      <c r="H757" s="476"/>
      <c r="I757" s="476"/>
      <c r="J757" s="476"/>
      <c r="K757" s="476"/>
      <c r="L757" s="476"/>
      <c r="M757" s="476"/>
      <c r="N757" s="476"/>
      <c r="O757" s="476"/>
      <c r="P757" s="476"/>
      <c r="Q757" s="476"/>
      <c r="R757" s="476"/>
      <c r="S757" s="476"/>
      <c r="T757" s="476"/>
      <c r="U757" s="476"/>
      <c r="V757" s="476"/>
      <c r="W757" s="476"/>
      <c r="X757" s="476"/>
      <c r="Y757" s="476"/>
      <c r="Z757" s="476"/>
    </row>
    <row r="758" spans="1:26" ht="12.75" customHeight="1">
      <c r="A758" s="476"/>
      <c r="B758" s="476"/>
      <c r="C758" s="476"/>
      <c r="D758" s="476"/>
      <c r="E758" s="476"/>
      <c r="F758" s="476"/>
      <c r="G758" s="476"/>
      <c r="H758" s="476"/>
      <c r="I758" s="476"/>
      <c r="J758" s="476"/>
      <c r="K758" s="476"/>
      <c r="L758" s="476"/>
      <c r="M758" s="476"/>
      <c r="N758" s="476"/>
      <c r="O758" s="476"/>
      <c r="P758" s="476"/>
      <c r="Q758" s="476"/>
      <c r="R758" s="476"/>
      <c r="S758" s="476"/>
      <c r="T758" s="476"/>
      <c r="U758" s="476"/>
      <c r="V758" s="476"/>
      <c r="W758" s="476"/>
      <c r="X758" s="476"/>
      <c r="Y758" s="476"/>
      <c r="Z758" s="476"/>
    </row>
    <row r="759" spans="1:26" ht="12.75" customHeight="1">
      <c r="A759" s="476"/>
      <c r="B759" s="476"/>
      <c r="C759" s="476"/>
      <c r="D759" s="476"/>
      <c r="E759" s="476"/>
      <c r="F759" s="476"/>
      <c r="G759" s="476"/>
      <c r="H759" s="476"/>
      <c r="I759" s="476"/>
      <c r="J759" s="476"/>
      <c r="K759" s="476"/>
      <c r="L759" s="476"/>
      <c r="M759" s="476"/>
      <c r="N759" s="476"/>
      <c r="O759" s="476"/>
      <c r="P759" s="476"/>
      <c r="Q759" s="476"/>
      <c r="R759" s="476"/>
      <c r="S759" s="476"/>
      <c r="T759" s="476"/>
      <c r="U759" s="476"/>
      <c r="V759" s="476"/>
      <c r="W759" s="476"/>
      <c r="X759" s="476"/>
      <c r="Y759" s="476"/>
      <c r="Z759" s="476"/>
    </row>
    <row r="760" spans="1:26" ht="12.75" customHeight="1">
      <c r="A760" s="476"/>
      <c r="B760" s="476"/>
      <c r="C760" s="476"/>
      <c r="D760" s="476"/>
      <c r="E760" s="476"/>
      <c r="F760" s="476"/>
      <c r="G760" s="476"/>
      <c r="H760" s="476"/>
      <c r="I760" s="476"/>
      <c r="J760" s="476"/>
      <c r="K760" s="476"/>
      <c r="L760" s="476"/>
      <c r="M760" s="476"/>
      <c r="N760" s="476"/>
      <c r="O760" s="476"/>
      <c r="P760" s="476"/>
      <c r="Q760" s="476"/>
      <c r="R760" s="476"/>
      <c r="S760" s="476"/>
      <c r="T760" s="476"/>
      <c r="U760" s="476"/>
      <c r="V760" s="476"/>
      <c r="W760" s="476"/>
      <c r="X760" s="476"/>
      <c r="Y760" s="476"/>
      <c r="Z760" s="476"/>
    </row>
    <row r="761" spans="1:26" ht="12.75" customHeight="1">
      <c r="A761" s="476"/>
      <c r="B761" s="476"/>
      <c r="C761" s="476"/>
      <c r="D761" s="476"/>
      <c r="E761" s="476"/>
      <c r="F761" s="476"/>
      <c r="G761" s="476"/>
      <c r="H761" s="476"/>
      <c r="I761" s="476"/>
      <c r="J761" s="476"/>
      <c r="K761" s="476"/>
      <c r="L761" s="476"/>
      <c r="M761" s="476"/>
      <c r="N761" s="476"/>
      <c r="O761" s="476"/>
      <c r="P761" s="476"/>
      <c r="Q761" s="476"/>
      <c r="R761" s="476"/>
      <c r="S761" s="476"/>
      <c r="T761" s="476"/>
      <c r="U761" s="476"/>
      <c r="V761" s="476"/>
      <c r="W761" s="476"/>
      <c r="X761" s="476"/>
      <c r="Y761" s="476"/>
      <c r="Z761" s="476"/>
    </row>
    <row r="762" spans="1:26" ht="12.75" customHeight="1">
      <c r="A762" s="476"/>
      <c r="B762" s="476"/>
      <c r="C762" s="476"/>
      <c r="D762" s="476"/>
      <c r="E762" s="476"/>
      <c r="F762" s="476"/>
      <c r="G762" s="476"/>
      <c r="H762" s="476"/>
      <c r="I762" s="476"/>
      <c r="J762" s="476"/>
      <c r="K762" s="476"/>
      <c r="L762" s="476"/>
      <c r="M762" s="476"/>
      <c r="N762" s="476"/>
      <c r="O762" s="476"/>
      <c r="P762" s="476"/>
      <c r="Q762" s="476"/>
      <c r="R762" s="476"/>
      <c r="S762" s="476"/>
      <c r="T762" s="476"/>
      <c r="U762" s="476"/>
      <c r="V762" s="476"/>
      <c r="W762" s="476"/>
      <c r="X762" s="476"/>
      <c r="Y762" s="476"/>
      <c r="Z762" s="476"/>
    </row>
    <row r="763" spans="1:26" ht="12.75" customHeight="1">
      <c r="A763" s="476"/>
      <c r="B763" s="476"/>
      <c r="C763" s="476"/>
      <c r="D763" s="476"/>
      <c r="E763" s="476"/>
      <c r="F763" s="476"/>
      <c r="G763" s="476"/>
      <c r="H763" s="476"/>
      <c r="I763" s="476"/>
      <c r="J763" s="476"/>
      <c r="K763" s="476"/>
      <c r="L763" s="476"/>
      <c r="M763" s="476"/>
      <c r="N763" s="476"/>
      <c r="O763" s="476"/>
      <c r="P763" s="476"/>
      <c r="Q763" s="476"/>
      <c r="R763" s="476"/>
      <c r="S763" s="476"/>
      <c r="T763" s="476"/>
      <c r="U763" s="476"/>
      <c r="V763" s="476"/>
      <c r="W763" s="476"/>
      <c r="X763" s="476"/>
      <c r="Y763" s="476"/>
      <c r="Z763" s="476"/>
    </row>
    <row r="764" spans="1:26" ht="12.75" customHeight="1">
      <c r="A764" s="476"/>
      <c r="B764" s="476"/>
      <c r="C764" s="476"/>
      <c r="D764" s="476"/>
      <c r="E764" s="476"/>
      <c r="F764" s="476"/>
      <c r="G764" s="476"/>
      <c r="H764" s="476"/>
      <c r="I764" s="476"/>
      <c r="J764" s="476"/>
      <c r="K764" s="476"/>
      <c r="L764" s="476"/>
      <c r="M764" s="476"/>
      <c r="N764" s="476"/>
      <c r="O764" s="476"/>
      <c r="P764" s="476"/>
      <c r="Q764" s="476"/>
      <c r="R764" s="476"/>
      <c r="S764" s="476"/>
      <c r="T764" s="476"/>
      <c r="U764" s="476"/>
      <c r="V764" s="476"/>
      <c r="W764" s="476"/>
      <c r="X764" s="476"/>
      <c r="Y764" s="476"/>
      <c r="Z764" s="476"/>
    </row>
    <row r="765" spans="1:26" ht="12.75" customHeight="1">
      <c r="A765" s="476"/>
      <c r="B765" s="476"/>
      <c r="C765" s="476"/>
      <c r="D765" s="476"/>
      <c r="E765" s="476"/>
      <c r="F765" s="476"/>
      <c r="G765" s="476"/>
      <c r="H765" s="476"/>
      <c r="I765" s="476"/>
      <c r="J765" s="476"/>
      <c r="K765" s="476"/>
      <c r="L765" s="476"/>
      <c r="M765" s="476"/>
      <c r="N765" s="476"/>
      <c r="O765" s="476"/>
      <c r="P765" s="476"/>
      <c r="Q765" s="476"/>
      <c r="R765" s="476"/>
      <c r="S765" s="476"/>
      <c r="T765" s="476"/>
      <c r="U765" s="476"/>
      <c r="V765" s="476"/>
      <c r="W765" s="476"/>
      <c r="X765" s="476"/>
      <c r="Y765" s="476"/>
      <c r="Z765" s="476"/>
    </row>
    <row r="766" spans="1:26" ht="12.75" customHeight="1">
      <c r="A766" s="476"/>
      <c r="B766" s="476"/>
      <c r="C766" s="476"/>
      <c r="D766" s="476"/>
      <c r="E766" s="476"/>
      <c r="F766" s="476"/>
      <c r="G766" s="476"/>
      <c r="H766" s="476"/>
      <c r="I766" s="476"/>
      <c r="J766" s="476"/>
      <c r="K766" s="476"/>
      <c r="L766" s="476"/>
      <c r="M766" s="476"/>
      <c r="N766" s="476"/>
      <c r="O766" s="476"/>
      <c r="P766" s="476"/>
      <c r="Q766" s="476"/>
      <c r="R766" s="476"/>
      <c r="S766" s="476"/>
      <c r="T766" s="476"/>
      <c r="U766" s="476"/>
      <c r="V766" s="476"/>
      <c r="W766" s="476"/>
      <c r="X766" s="476"/>
      <c r="Y766" s="476"/>
      <c r="Z766" s="476"/>
    </row>
    <row r="767" spans="1:26" ht="12.75" customHeight="1">
      <c r="A767" s="476"/>
      <c r="B767" s="476"/>
      <c r="C767" s="476"/>
      <c r="D767" s="476"/>
      <c r="E767" s="476"/>
      <c r="F767" s="476"/>
      <c r="G767" s="476"/>
      <c r="H767" s="476"/>
      <c r="I767" s="476"/>
      <c r="J767" s="476"/>
      <c r="K767" s="476"/>
      <c r="L767" s="476"/>
      <c r="M767" s="476"/>
      <c r="N767" s="476"/>
      <c r="O767" s="476"/>
      <c r="P767" s="476"/>
      <c r="Q767" s="476"/>
      <c r="R767" s="476"/>
      <c r="S767" s="476"/>
      <c r="T767" s="476"/>
      <c r="U767" s="476"/>
      <c r="V767" s="476"/>
      <c r="W767" s="476"/>
      <c r="X767" s="476"/>
      <c r="Y767" s="476"/>
      <c r="Z767" s="476"/>
    </row>
    <row r="768" spans="1:26" ht="12.75" customHeight="1">
      <c r="A768" s="476"/>
      <c r="B768" s="476"/>
      <c r="C768" s="476"/>
      <c r="D768" s="476"/>
      <c r="E768" s="476"/>
      <c r="F768" s="476"/>
      <c r="G768" s="476"/>
      <c r="H768" s="476"/>
      <c r="I768" s="476"/>
      <c r="J768" s="476"/>
      <c r="K768" s="476"/>
      <c r="L768" s="476"/>
      <c r="M768" s="476"/>
      <c r="N768" s="476"/>
      <c r="O768" s="476"/>
      <c r="P768" s="476"/>
      <c r="Q768" s="476"/>
      <c r="R768" s="476"/>
      <c r="S768" s="476"/>
      <c r="T768" s="476"/>
      <c r="U768" s="476"/>
      <c r="V768" s="476"/>
      <c r="W768" s="476"/>
      <c r="X768" s="476"/>
      <c r="Y768" s="476"/>
      <c r="Z768" s="476"/>
    </row>
    <row r="769" spans="1:26" ht="12.75" customHeight="1">
      <c r="A769" s="476"/>
      <c r="B769" s="476"/>
      <c r="C769" s="476"/>
      <c r="D769" s="476"/>
      <c r="E769" s="476"/>
      <c r="F769" s="476"/>
      <c r="G769" s="476"/>
      <c r="H769" s="476"/>
      <c r="I769" s="476"/>
      <c r="J769" s="476"/>
      <c r="K769" s="476"/>
      <c r="L769" s="476"/>
      <c r="M769" s="476"/>
      <c r="N769" s="476"/>
      <c r="O769" s="476"/>
      <c r="P769" s="476"/>
      <c r="Q769" s="476"/>
      <c r="R769" s="476"/>
      <c r="S769" s="476"/>
      <c r="T769" s="476"/>
      <c r="U769" s="476"/>
      <c r="V769" s="476"/>
      <c r="W769" s="476"/>
      <c r="X769" s="476"/>
      <c r="Y769" s="476"/>
      <c r="Z769" s="476"/>
    </row>
    <row r="770" spans="1:26" ht="12.75" customHeight="1">
      <c r="A770" s="476"/>
      <c r="B770" s="476"/>
      <c r="C770" s="476"/>
      <c r="D770" s="476"/>
      <c r="E770" s="476"/>
      <c r="F770" s="476"/>
      <c r="G770" s="476"/>
      <c r="H770" s="476"/>
      <c r="I770" s="476"/>
      <c r="J770" s="476"/>
      <c r="K770" s="476"/>
      <c r="L770" s="476"/>
      <c r="M770" s="476"/>
      <c r="N770" s="476"/>
      <c r="O770" s="476"/>
      <c r="P770" s="476"/>
      <c r="Q770" s="476"/>
      <c r="R770" s="476"/>
      <c r="S770" s="476"/>
      <c r="T770" s="476"/>
      <c r="U770" s="476"/>
      <c r="V770" s="476"/>
      <c r="W770" s="476"/>
      <c r="X770" s="476"/>
      <c r="Y770" s="476"/>
      <c r="Z770" s="476"/>
    </row>
    <row r="771" spans="1:26" ht="12.75" customHeight="1">
      <c r="A771" s="476"/>
      <c r="B771" s="476"/>
      <c r="C771" s="476"/>
      <c r="D771" s="476"/>
      <c r="E771" s="476"/>
      <c r="F771" s="476"/>
      <c r="G771" s="476"/>
      <c r="H771" s="476"/>
      <c r="I771" s="476"/>
      <c r="J771" s="476"/>
      <c r="K771" s="476"/>
      <c r="L771" s="476"/>
      <c r="M771" s="476"/>
      <c r="N771" s="476"/>
      <c r="O771" s="476"/>
      <c r="P771" s="476"/>
      <c r="Q771" s="476"/>
      <c r="R771" s="476"/>
      <c r="S771" s="476"/>
      <c r="T771" s="476"/>
      <c r="U771" s="476"/>
      <c r="V771" s="476"/>
      <c r="W771" s="476"/>
      <c r="X771" s="476"/>
      <c r="Y771" s="476"/>
      <c r="Z771" s="476"/>
    </row>
    <row r="772" spans="1:26" ht="12.75" customHeight="1">
      <c r="A772" s="476"/>
      <c r="B772" s="476"/>
      <c r="C772" s="476"/>
      <c r="D772" s="476"/>
      <c r="E772" s="476"/>
      <c r="F772" s="476"/>
      <c r="G772" s="476"/>
      <c r="H772" s="476"/>
      <c r="I772" s="476"/>
      <c r="J772" s="476"/>
      <c r="K772" s="476"/>
      <c r="L772" s="476"/>
      <c r="M772" s="476"/>
      <c r="N772" s="476"/>
      <c r="O772" s="476"/>
      <c r="P772" s="476"/>
      <c r="Q772" s="476"/>
      <c r="R772" s="476"/>
      <c r="S772" s="476"/>
      <c r="T772" s="476"/>
      <c r="U772" s="476"/>
      <c r="V772" s="476"/>
      <c r="W772" s="476"/>
      <c r="X772" s="476"/>
      <c r="Y772" s="476"/>
      <c r="Z772" s="476"/>
    </row>
    <row r="773" spans="1:26" ht="12.75" customHeight="1">
      <c r="A773" s="476"/>
      <c r="B773" s="476"/>
      <c r="C773" s="476"/>
      <c r="D773" s="476"/>
      <c r="E773" s="476"/>
      <c r="F773" s="476"/>
      <c r="G773" s="476"/>
      <c r="H773" s="476"/>
      <c r="I773" s="476"/>
      <c r="J773" s="476"/>
      <c r="K773" s="476"/>
      <c r="L773" s="476"/>
      <c r="M773" s="476"/>
      <c r="N773" s="476"/>
      <c r="O773" s="476"/>
      <c r="P773" s="476"/>
      <c r="Q773" s="476"/>
      <c r="R773" s="476"/>
      <c r="S773" s="476"/>
      <c r="T773" s="476"/>
      <c r="U773" s="476"/>
      <c r="V773" s="476"/>
      <c r="W773" s="476"/>
      <c r="X773" s="476"/>
      <c r="Y773" s="476"/>
      <c r="Z773" s="476"/>
    </row>
    <row r="774" spans="1:26" ht="12.75" customHeight="1">
      <c r="A774" s="476"/>
      <c r="B774" s="476"/>
      <c r="C774" s="476"/>
      <c r="D774" s="476"/>
      <c r="E774" s="476"/>
      <c r="F774" s="476"/>
      <c r="G774" s="476"/>
      <c r="H774" s="476"/>
      <c r="I774" s="476"/>
      <c r="J774" s="476"/>
      <c r="K774" s="476"/>
      <c r="L774" s="476"/>
      <c r="M774" s="476"/>
      <c r="N774" s="476"/>
      <c r="O774" s="476"/>
      <c r="P774" s="476"/>
      <c r="Q774" s="476"/>
      <c r="R774" s="476"/>
      <c r="S774" s="476"/>
      <c r="T774" s="476"/>
      <c r="U774" s="476"/>
      <c r="V774" s="476"/>
      <c r="W774" s="476"/>
      <c r="X774" s="476"/>
      <c r="Y774" s="476"/>
      <c r="Z774" s="476"/>
    </row>
    <row r="775" spans="1:26" ht="12.75" customHeight="1">
      <c r="A775" s="476"/>
      <c r="B775" s="476"/>
      <c r="C775" s="476"/>
      <c r="D775" s="476"/>
      <c r="E775" s="476"/>
      <c r="F775" s="476"/>
      <c r="G775" s="476"/>
      <c r="H775" s="476"/>
      <c r="I775" s="476"/>
      <c r="J775" s="476"/>
      <c r="K775" s="476"/>
      <c r="L775" s="476"/>
      <c r="M775" s="476"/>
      <c r="N775" s="476"/>
      <c r="O775" s="476"/>
      <c r="P775" s="476"/>
      <c r="Q775" s="476"/>
      <c r="R775" s="476"/>
      <c r="S775" s="476"/>
      <c r="T775" s="476"/>
      <c r="U775" s="476"/>
      <c r="V775" s="476"/>
      <c r="W775" s="476"/>
      <c r="X775" s="476"/>
      <c r="Y775" s="476"/>
      <c r="Z775" s="476"/>
    </row>
    <row r="776" spans="1:26" ht="12.75" customHeight="1">
      <c r="A776" s="476"/>
      <c r="B776" s="476"/>
      <c r="C776" s="476"/>
      <c r="D776" s="476"/>
      <c r="E776" s="476"/>
      <c r="F776" s="476"/>
      <c r="G776" s="476"/>
      <c r="H776" s="476"/>
      <c r="I776" s="476"/>
      <c r="J776" s="476"/>
      <c r="K776" s="476"/>
      <c r="L776" s="476"/>
      <c r="M776" s="476"/>
      <c r="N776" s="476"/>
      <c r="O776" s="476"/>
      <c r="P776" s="476"/>
      <c r="Q776" s="476"/>
      <c r="R776" s="476"/>
      <c r="S776" s="476"/>
      <c r="T776" s="476"/>
      <c r="U776" s="476"/>
      <c r="V776" s="476"/>
      <c r="W776" s="476"/>
      <c r="X776" s="476"/>
      <c r="Y776" s="476"/>
      <c r="Z776" s="476"/>
    </row>
    <row r="777" spans="1:26" ht="12.75" customHeight="1">
      <c r="A777" s="476"/>
      <c r="B777" s="476"/>
      <c r="C777" s="476"/>
      <c r="D777" s="476"/>
      <c r="E777" s="476"/>
      <c r="F777" s="476"/>
      <c r="G777" s="476"/>
      <c r="H777" s="476"/>
      <c r="I777" s="476"/>
      <c r="J777" s="476"/>
      <c r="K777" s="476"/>
      <c r="L777" s="476"/>
      <c r="M777" s="476"/>
      <c r="N777" s="476"/>
      <c r="O777" s="476"/>
      <c r="P777" s="476"/>
      <c r="Q777" s="476"/>
      <c r="R777" s="476"/>
      <c r="S777" s="476"/>
      <c r="T777" s="476"/>
      <c r="U777" s="476"/>
      <c r="V777" s="476"/>
      <c r="W777" s="476"/>
      <c r="X777" s="476"/>
      <c r="Y777" s="476"/>
      <c r="Z777" s="476"/>
    </row>
    <row r="778" spans="1:26" ht="12.75" customHeight="1">
      <c r="A778" s="476"/>
      <c r="B778" s="476"/>
      <c r="C778" s="476"/>
      <c r="D778" s="476"/>
      <c r="E778" s="476"/>
      <c r="F778" s="476"/>
      <c r="G778" s="476"/>
      <c r="H778" s="476"/>
      <c r="I778" s="476"/>
      <c r="J778" s="476"/>
      <c r="K778" s="476"/>
      <c r="L778" s="476"/>
      <c r="M778" s="476"/>
      <c r="N778" s="476"/>
      <c r="O778" s="476"/>
      <c r="P778" s="476"/>
      <c r="Q778" s="476"/>
      <c r="R778" s="476"/>
      <c r="S778" s="476"/>
      <c r="T778" s="476"/>
      <c r="U778" s="476"/>
      <c r="V778" s="476"/>
      <c r="W778" s="476"/>
      <c r="X778" s="476"/>
      <c r="Y778" s="476"/>
      <c r="Z778" s="476"/>
    </row>
    <row r="779" spans="1:26" ht="12.75" customHeight="1">
      <c r="A779" s="476"/>
      <c r="B779" s="476"/>
      <c r="C779" s="476"/>
      <c r="D779" s="476"/>
      <c r="E779" s="476"/>
      <c r="F779" s="476"/>
      <c r="G779" s="476"/>
      <c r="H779" s="476"/>
      <c r="I779" s="476"/>
      <c r="J779" s="476"/>
      <c r="K779" s="476"/>
      <c r="L779" s="476"/>
      <c r="M779" s="476"/>
      <c r="N779" s="476"/>
      <c r="O779" s="476"/>
      <c r="P779" s="476"/>
      <c r="Q779" s="476"/>
      <c r="R779" s="476"/>
      <c r="S779" s="476"/>
      <c r="T779" s="476"/>
      <c r="U779" s="476"/>
      <c r="V779" s="476"/>
      <c r="W779" s="476"/>
      <c r="X779" s="476"/>
      <c r="Y779" s="476"/>
      <c r="Z779" s="476"/>
    </row>
    <row r="780" spans="1:26" ht="12.75" customHeight="1">
      <c r="A780" s="476"/>
      <c r="B780" s="476"/>
      <c r="C780" s="476"/>
      <c r="D780" s="476"/>
      <c r="E780" s="476"/>
      <c r="F780" s="476"/>
      <c r="G780" s="476"/>
      <c r="H780" s="476"/>
      <c r="I780" s="476"/>
      <c r="J780" s="476"/>
      <c r="K780" s="476"/>
      <c r="L780" s="476"/>
      <c r="M780" s="476"/>
      <c r="N780" s="476"/>
      <c r="O780" s="476"/>
      <c r="P780" s="476"/>
      <c r="Q780" s="476"/>
      <c r="R780" s="476"/>
      <c r="S780" s="476"/>
      <c r="T780" s="476"/>
      <c r="U780" s="476"/>
      <c r="V780" s="476"/>
      <c r="W780" s="476"/>
      <c r="X780" s="476"/>
      <c r="Y780" s="476"/>
      <c r="Z780" s="476"/>
    </row>
    <row r="781" spans="1:26" ht="12.75" customHeight="1">
      <c r="A781" s="476"/>
      <c r="B781" s="476"/>
      <c r="C781" s="476"/>
      <c r="D781" s="476"/>
      <c r="E781" s="476"/>
      <c r="F781" s="476"/>
      <c r="G781" s="476"/>
      <c r="H781" s="476"/>
      <c r="I781" s="476"/>
      <c r="J781" s="476"/>
      <c r="K781" s="476"/>
      <c r="L781" s="476"/>
      <c r="M781" s="476"/>
      <c r="N781" s="476"/>
      <c r="O781" s="476"/>
      <c r="P781" s="476"/>
      <c r="Q781" s="476"/>
      <c r="R781" s="476"/>
      <c r="S781" s="476"/>
      <c r="T781" s="476"/>
      <c r="U781" s="476"/>
      <c r="V781" s="476"/>
      <c r="W781" s="476"/>
      <c r="X781" s="476"/>
      <c r="Y781" s="476"/>
      <c r="Z781" s="476"/>
    </row>
    <row r="782" spans="1:26" ht="12.75" customHeight="1">
      <c r="A782" s="476"/>
      <c r="B782" s="476"/>
      <c r="C782" s="476"/>
      <c r="D782" s="476"/>
      <c r="E782" s="476"/>
      <c r="F782" s="476"/>
      <c r="G782" s="476"/>
      <c r="H782" s="476"/>
      <c r="I782" s="476"/>
      <c r="J782" s="476"/>
      <c r="K782" s="476"/>
      <c r="L782" s="476"/>
      <c r="M782" s="476"/>
      <c r="N782" s="476"/>
      <c r="O782" s="476"/>
      <c r="P782" s="476"/>
      <c r="Q782" s="476"/>
      <c r="R782" s="476"/>
      <c r="S782" s="476"/>
      <c r="T782" s="476"/>
      <c r="U782" s="476"/>
      <c r="V782" s="476"/>
      <c r="W782" s="476"/>
      <c r="X782" s="476"/>
      <c r="Y782" s="476"/>
      <c r="Z782" s="476"/>
    </row>
    <row r="783" spans="1:26" ht="12.75" customHeight="1">
      <c r="A783" s="476"/>
      <c r="B783" s="476"/>
      <c r="C783" s="476"/>
      <c r="D783" s="476"/>
      <c r="E783" s="476"/>
      <c r="F783" s="476"/>
      <c r="G783" s="476"/>
      <c r="H783" s="476"/>
      <c r="I783" s="476"/>
      <c r="J783" s="476"/>
      <c r="K783" s="476"/>
      <c r="L783" s="476"/>
      <c r="M783" s="476"/>
      <c r="N783" s="476"/>
      <c r="O783" s="476"/>
      <c r="P783" s="476"/>
      <c r="Q783" s="476"/>
      <c r="R783" s="476"/>
      <c r="S783" s="476"/>
      <c r="T783" s="476"/>
      <c r="U783" s="476"/>
      <c r="V783" s="476"/>
      <c r="W783" s="476"/>
      <c r="X783" s="476"/>
      <c r="Y783" s="476"/>
      <c r="Z783" s="476"/>
    </row>
    <row r="784" spans="1:26" ht="12.75" customHeight="1">
      <c r="A784" s="476"/>
      <c r="B784" s="476"/>
      <c r="C784" s="476"/>
      <c r="D784" s="476"/>
      <c r="E784" s="476"/>
      <c r="F784" s="476"/>
      <c r="G784" s="476"/>
      <c r="H784" s="476"/>
      <c r="I784" s="476"/>
      <c r="J784" s="476"/>
      <c r="K784" s="476"/>
      <c r="L784" s="476"/>
      <c r="M784" s="476"/>
      <c r="N784" s="476"/>
      <c r="O784" s="476"/>
      <c r="P784" s="476"/>
      <c r="Q784" s="476"/>
      <c r="R784" s="476"/>
      <c r="S784" s="476"/>
      <c r="T784" s="476"/>
      <c r="U784" s="476"/>
      <c r="V784" s="476"/>
      <c r="W784" s="476"/>
      <c r="X784" s="476"/>
      <c r="Y784" s="476"/>
      <c r="Z784" s="476"/>
    </row>
    <row r="785" spans="1:26" ht="12.75" customHeight="1">
      <c r="A785" s="476"/>
      <c r="B785" s="476"/>
      <c r="C785" s="476"/>
      <c r="D785" s="476"/>
      <c r="E785" s="476"/>
      <c r="F785" s="476"/>
      <c r="G785" s="476"/>
      <c r="H785" s="476"/>
      <c r="I785" s="476"/>
      <c r="J785" s="476"/>
      <c r="K785" s="476"/>
      <c r="L785" s="476"/>
      <c r="M785" s="476"/>
      <c r="N785" s="476"/>
      <c r="O785" s="476"/>
      <c r="P785" s="476"/>
      <c r="Q785" s="476"/>
      <c r="R785" s="476"/>
      <c r="S785" s="476"/>
      <c r="T785" s="476"/>
      <c r="U785" s="476"/>
      <c r="V785" s="476"/>
      <c r="W785" s="476"/>
      <c r="X785" s="476"/>
      <c r="Y785" s="476"/>
      <c r="Z785" s="476"/>
    </row>
    <row r="786" spans="1:26" ht="12.75" customHeight="1">
      <c r="A786" s="476"/>
      <c r="B786" s="476"/>
      <c r="C786" s="476"/>
      <c r="D786" s="476"/>
      <c r="E786" s="476"/>
      <c r="F786" s="476"/>
      <c r="G786" s="476"/>
      <c r="H786" s="476"/>
      <c r="I786" s="476"/>
      <c r="J786" s="476"/>
      <c r="K786" s="476"/>
      <c r="L786" s="476"/>
      <c r="M786" s="476"/>
      <c r="N786" s="476"/>
      <c r="O786" s="476"/>
      <c r="P786" s="476"/>
      <c r="Q786" s="476"/>
      <c r="R786" s="476"/>
      <c r="S786" s="476"/>
      <c r="T786" s="476"/>
      <c r="U786" s="476"/>
      <c r="V786" s="476"/>
      <c r="W786" s="476"/>
      <c r="X786" s="476"/>
      <c r="Y786" s="476"/>
      <c r="Z786" s="476"/>
    </row>
    <row r="787" spans="1:26" ht="12.75" customHeight="1">
      <c r="A787" s="476"/>
      <c r="B787" s="476"/>
      <c r="C787" s="476"/>
      <c r="D787" s="476"/>
      <c r="E787" s="476"/>
      <c r="F787" s="476"/>
      <c r="G787" s="476"/>
      <c r="H787" s="476"/>
      <c r="I787" s="476"/>
      <c r="J787" s="476"/>
      <c r="K787" s="476"/>
      <c r="L787" s="476"/>
      <c r="M787" s="476"/>
      <c r="N787" s="476"/>
      <c r="O787" s="476"/>
      <c r="P787" s="476"/>
      <c r="Q787" s="476"/>
      <c r="R787" s="476"/>
      <c r="S787" s="476"/>
      <c r="T787" s="476"/>
      <c r="U787" s="476"/>
      <c r="V787" s="476"/>
      <c r="W787" s="476"/>
      <c r="X787" s="476"/>
      <c r="Y787" s="476"/>
      <c r="Z787" s="476"/>
    </row>
    <row r="788" spans="1:26" ht="12.75" customHeight="1">
      <c r="A788" s="476"/>
      <c r="B788" s="476"/>
      <c r="C788" s="476"/>
      <c r="D788" s="476"/>
      <c r="E788" s="476"/>
      <c r="F788" s="476"/>
      <c r="G788" s="476"/>
      <c r="H788" s="476"/>
      <c r="I788" s="476"/>
      <c r="J788" s="476"/>
      <c r="K788" s="476"/>
      <c r="L788" s="476"/>
      <c r="M788" s="476"/>
      <c r="N788" s="476"/>
      <c r="O788" s="476"/>
      <c r="P788" s="476"/>
      <c r="Q788" s="476"/>
      <c r="R788" s="476"/>
      <c r="S788" s="476"/>
      <c r="T788" s="476"/>
      <c r="U788" s="476"/>
      <c r="V788" s="476"/>
      <c r="W788" s="476"/>
      <c r="X788" s="476"/>
      <c r="Y788" s="476"/>
      <c r="Z788" s="476"/>
    </row>
    <row r="789" spans="1:26" ht="12.75" customHeight="1">
      <c r="A789" s="476"/>
      <c r="B789" s="476"/>
      <c r="C789" s="476"/>
      <c r="D789" s="476"/>
      <c r="E789" s="476"/>
      <c r="F789" s="476"/>
      <c r="G789" s="476"/>
      <c r="H789" s="476"/>
      <c r="I789" s="476"/>
      <c r="J789" s="476"/>
      <c r="K789" s="476"/>
      <c r="L789" s="476"/>
      <c r="M789" s="476"/>
      <c r="N789" s="476"/>
      <c r="O789" s="476"/>
      <c r="P789" s="476"/>
      <c r="Q789" s="476"/>
      <c r="R789" s="476"/>
      <c r="S789" s="476"/>
      <c r="T789" s="476"/>
      <c r="U789" s="476"/>
      <c r="V789" s="476"/>
      <c r="W789" s="476"/>
      <c r="X789" s="476"/>
      <c r="Y789" s="476"/>
      <c r="Z789" s="476"/>
    </row>
    <row r="790" spans="1:26" ht="12.75" customHeight="1">
      <c r="A790" s="476"/>
      <c r="B790" s="476"/>
      <c r="C790" s="476"/>
      <c r="D790" s="476"/>
      <c r="E790" s="476"/>
      <c r="F790" s="476"/>
      <c r="G790" s="476"/>
      <c r="H790" s="476"/>
      <c r="I790" s="476"/>
      <c r="J790" s="476"/>
      <c r="K790" s="476"/>
      <c r="L790" s="476"/>
      <c r="M790" s="476"/>
      <c r="N790" s="476"/>
      <c r="O790" s="476"/>
      <c r="P790" s="476"/>
      <c r="Q790" s="476"/>
      <c r="R790" s="476"/>
      <c r="S790" s="476"/>
      <c r="T790" s="476"/>
      <c r="U790" s="476"/>
      <c r="V790" s="476"/>
      <c r="W790" s="476"/>
      <c r="X790" s="476"/>
      <c r="Y790" s="476"/>
      <c r="Z790" s="476"/>
    </row>
    <row r="791" spans="1:26" ht="12.75" customHeight="1">
      <c r="A791" s="476"/>
      <c r="B791" s="476"/>
      <c r="C791" s="476"/>
      <c r="D791" s="476"/>
      <c r="E791" s="476"/>
      <c r="F791" s="476"/>
      <c r="G791" s="476"/>
      <c r="H791" s="476"/>
      <c r="I791" s="476"/>
      <c r="J791" s="476"/>
      <c r="K791" s="476"/>
      <c r="L791" s="476"/>
      <c r="M791" s="476"/>
      <c r="N791" s="476"/>
      <c r="O791" s="476"/>
      <c r="P791" s="476"/>
      <c r="Q791" s="476"/>
      <c r="R791" s="476"/>
      <c r="S791" s="476"/>
      <c r="T791" s="476"/>
      <c r="U791" s="476"/>
      <c r="V791" s="476"/>
      <c r="W791" s="476"/>
      <c r="X791" s="476"/>
      <c r="Y791" s="476"/>
      <c r="Z791" s="476"/>
    </row>
    <row r="792" spans="1:26" ht="12.75" customHeight="1">
      <c r="A792" s="476"/>
      <c r="B792" s="476"/>
      <c r="C792" s="476"/>
      <c r="D792" s="476"/>
      <c r="E792" s="476"/>
      <c r="F792" s="476"/>
      <c r="G792" s="476"/>
      <c r="H792" s="476"/>
      <c r="I792" s="476"/>
      <c r="J792" s="476"/>
      <c r="K792" s="476"/>
      <c r="L792" s="476"/>
      <c r="M792" s="476"/>
      <c r="N792" s="476"/>
      <c r="O792" s="476"/>
      <c r="P792" s="476"/>
      <c r="Q792" s="476"/>
      <c r="R792" s="476"/>
      <c r="S792" s="476"/>
      <c r="T792" s="476"/>
      <c r="U792" s="476"/>
      <c r="V792" s="476"/>
      <c r="W792" s="476"/>
      <c r="X792" s="476"/>
      <c r="Y792" s="476"/>
      <c r="Z792" s="476"/>
    </row>
    <row r="793" spans="1:26" ht="12.75" customHeight="1">
      <c r="A793" s="476"/>
      <c r="B793" s="476"/>
      <c r="C793" s="476"/>
      <c r="D793" s="476"/>
      <c r="E793" s="476"/>
      <c r="F793" s="476"/>
      <c r="G793" s="476"/>
      <c r="H793" s="476"/>
      <c r="I793" s="476"/>
      <c r="J793" s="476"/>
      <c r="K793" s="476"/>
      <c r="L793" s="476"/>
      <c r="M793" s="476"/>
      <c r="N793" s="476"/>
      <c r="O793" s="476"/>
      <c r="P793" s="476"/>
      <c r="Q793" s="476"/>
      <c r="R793" s="476"/>
      <c r="S793" s="476"/>
      <c r="T793" s="476"/>
      <c r="U793" s="476"/>
      <c r="V793" s="476"/>
      <c r="W793" s="476"/>
      <c r="X793" s="476"/>
      <c r="Y793" s="476"/>
      <c r="Z793" s="476"/>
    </row>
    <row r="794" spans="1:26" ht="12.75" customHeight="1">
      <c r="A794" s="476"/>
      <c r="B794" s="476"/>
      <c r="C794" s="476"/>
      <c r="D794" s="476"/>
      <c r="E794" s="476"/>
      <c r="F794" s="476"/>
      <c r="G794" s="476"/>
      <c r="H794" s="476"/>
      <c r="I794" s="476"/>
      <c r="J794" s="476"/>
      <c r="K794" s="476"/>
      <c r="L794" s="476"/>
      <c r="M794" s="476"/>
      <c r="N794" s="476"/>
      <c r="O794" s="476"/>
      <c r="P794" s="476"/>
      <c r="Q794" s="476"/>
      <c r="R794" s="476"/>
      <c r="S794" s="476"/>
      <c r="T794" s="476"/>
      <c r="U794" s="476"/>
      <c r="V794" s="476"/>
      <c r="W794" s="476"/>
      <c r="X794" s="476"/>
      <c r="Y794" s="476"/>
      <c r="Z794" s="476"/>
    </row>
    <row r="795" spans="1:26" ht="12.75" customHeight="1">
      <c r="A795" s="476"/>
      <c r="B795" s="476"/>
      <c r="C795" s="476"/>
      <c r="D795" s="476"/>
      <c r="E795" s="476"/>
      <c r="F795" s="476"/>
      <c r="G795" s="476"/>
      <c r="H795" s="476"/>
      <c r="I795" s="476"/>
      <c r="J795" s="476"/>
      <c r="K795" s="476"/>
      <c r="L795" s="476"/>
      <c r="M795" s="476"/>
      <c r="N795" s="476"/>
      <c r="O795" s="476"/>
      <c r="P795" s="476"/>
      <c r="Q795" s="476"/>
      <c r="R795" s="476"/>
      <c r="S795" s="476"/>
      <c r="T795" s="476"/>
      <c r="U795" s="476"/>
      <c r="V795" s="476"/>
      <c r="W795" s="476"/>
      <c r="X795" s="476"/>
      <c r="Y795" s="476"/>
      <c r="Z795" s="476"/>
    </row>
    <row r="796" spans="1:26" ht="12.75" customHeight="1">
      <c r="A796" s="476"/>
      <c r="B796" s="476"/>
      <c r="C796" s="476"/>
      <c r="D796" s="476"/>
      <c r="E796" s="476"/>
      <c r="F796" s="476"/>
      <c r="G796" s="476"/>
      <c r="H796" s="476"/>
      <c r="I796" s="476"/>
      <c r="J796" s="476"/>
      <c r="K796" s="476"/>
      <c r="L796" s="476"/>
      <c r="M796" s="476"/>
      <c r="N796" s="476"/>
      <c r="O796" s="476"/>
      <c r="P796" s="476"/>
      <c r="Q796" s="476"/>
      <c r="R796" s="476"/>
      <c r="S796" s="476"/>
      <c r="T796" s="476"/>
      <c r="U796" s="476"/>
      <c r="V796" s="476"/>
      <c r="W796" s="476"/>
      <c r="X796" s="476"/>
      <c r="Y796" s="476"/>
      <c r="Z796" s="476"/>
    </row>
    <row r="797" spans="1:26" ht="12.75" customHeight="1">
      <c r="A797" s="476"/>
      <c r="B797" s="476"/>
      <c r="C797" s="476"/>
      <c r="D797" s="476"/>
      <c r="E797" s="476"/>
      <c r="F797" s="476"/>
      <c r="G797" s="476"/>
      <c r="H797" s="476"/>
      <c r="I797" s="476"/>
      <c r="J797" s="476"/>
      <c r="K797" s="476"/>
      <c r="L797" s="476"/>
      <c r="M797" s="476"/>
      <c r="N797" s="476"/>
      <c r="O797" s="476"/>
      <c r="P797" s="476"/>
      <c r="Q797" s="476"/>
      <c r="R797" s="476"/>
      <c r="S797" s="476"/>
      <c r="T797" s="476"/>
      <c r="U797" s="476"/>
      <c r="V797" s="476"/>
      <c r="W797" s="476"/>
      <c r="X797" s="476"/>
      <c r="Y797" s="476"/>
      <c r="Z797" s="476"/>
    </row>
    <row r="798" spans="1:26" ht="12.75" customHeight="1">
      <c r="A798" s="476"/>
      <c r="B798" s="476"/>
      <c r="C798" s="476"/>
      <c r="D798" s="476"/>
      <c r="E798" s="476"/>
      <c r="F798" s="476"/>
      <c r="G798" s="476"/>
      <c r="H798" s="476"/>
      <c r="I798" s="476"/>
      <c r="J798" s="476"/>
      <c r="K798" s="476"/>
      <c r="L798" s="476"/>
      <c r="M798" s="476"/>
      <c r="N798" s="476"/>
      <c r="O798" s="476"/>
      <c r="P798" s="476"/>
      <c r="Q798" s="476"/>
      <c r="R798" s="476"/>
      <c r="S798" s="476"/>
      <c r="T798" s="476"/>
      <c r="U798" s="476"/>
      <c r="V798" s="476"/>
      <c r="W798" s="476"/>
      <c r="X798" s="476"/>
      <c r="Y798" s="476"/>
      <c r="Z798" s="476"/>
    </row>
    <row r="799" spans="1:26" ht="12.75" customHeight="1">
      <c r="A799" s="476"/>
      <c r="B799" s="476"/>
      <c r="C799" s="476"/>
      <c r="D799" s="476"/>
      <c r="E799" s="476"/>
      <c r="F799" s="476"/>
      <c r="G799" s="476"/>
      <c r="H799" s="476"/>
      <c r="I799" s="476"/>
      <c r="J799" s="476"/>
      <c r="K799" s="476"/>
      <c r="L799" s="476"/>
      <c r="M799" s="476"/>
      <c r="N799" s="476"/>
      <c r="O799" s="476"/>
      <c r="P799" s="476"/>
      <c r="Q799" s="476"/>
      <c r="R799" s="476"/>
      <c r="S799" s="476"/>
      <c r="T799" s="476"/>
      <c r="U799" s="476"/>
      <c r="V799" s="476"/>
      <c r="W799" s="476"/>
      <c r="X799" s="476"/>
      <c r="Y799" s="476"/>
      <c r="Z799" s="476"/>
    </row>
    <row r="800" spans="1:26" ht="12.75" customHeight="1">
      <c r="A800" s="476"/>
      <c r="B800" s="476"/>
      <c r="C800" s="476"/>
      <c r="D800" s="476"/>
      <c r="E800" s="476"/>
      <c r="F800" s="476"/>
      <c r="G800" s="476"/>
      <c r="H800" s="476"/>
      <c r="I800" s="476"/>
      <c r="J800" s="476"/>
      <c r="K800" s="476"/>
      <c r="L800" s="476"/>
      <c r="M800" s="476"/>
      <c r="N800" s="476"/>
      <c r="O800" s="476"/>
      <c r="P800" s="476"/>
      <c r="Q800" s="476"/>
      <c r="R800" s="476"/>
      <c r="S800" s="476"/>
      <c r="T800" s="476"/>
      <c r="U800" s="476"/>
      <c r="V800" s="476"/>
      <c r="W800" s="476"/>
      <c r="X800" s="476"/>
      <c r="Y800" s="476"/>
      <c r="Z800" s="476"/>
    </row>
    <row r="801" spans="1:26" ht="12.75" customHeight="1">
      <c r="A801" s="476"/>
      <c r="B801" s="476"/>
      <c r="C801" s="476"/>
      <c r="D801" s="476"/>
      <c r="E801" s="476"/>
      <c r="F801" s="476"/>
      <c r="G801" s="476"/>
      <c r="H801" s="476"/>
      <c r="I801" s="476"/>
      <c r="J801" s="476"/>
      <c r="K801" s="476"/>
      <c r="L801" s="476"/>
      <c r="M801" s="476"/>
      <c r="N801" s="476"/>
      <c r="O801" s="476"/>
      <c r="P801" s="476"/>
      <c r="Q801" s="476"/>
      <c r="R801" s="476"/>
      <c r="S801" s="476"/>
      <c r="T801" s="476"/>
      <c r="U801" s="476"/>
      <c r="V801" s="476"/>
      <c r="W801" s="476"/>
      <c r="X801" s="476"/>
      <c r="Y801" s="476"/>
      <c r="Z801" s="476"/>
    </row>
    <row r="802" spans="1:26" ht="12.75" customHeight="1">
      <c r="A802" s="476"/>
      <c r="B802" s="476"/>
      <c r="C802" s="476"/>
      <c r="D802" s="476"/>
      <c r="E802" s="476"/>
      <c r="F802" s="476"/>
      <c r="G802" s="476"/>
      <c r="H802" s="476"/>
      <c r="I802" s="476"/>
      <c r="J802" s="476"/>
      <c r="K802" s="476"/>
      <c r="L802" s="476"/>
      <c r="M802" s="476"/>
      <c r="N802" s="476"/>
      <c r="O802" s="476"/>
      <c r="P802" s="476"/>
      <c r="Q802" s="476"/>
      <c r="R802" s="476"/>
      <c r="S802" s="476"/>
      <c r="T802" s="476"/>
      <c r="U802" s="476"/>
      <c r="V802" s="476"/>
      <c r="W802" s="476"/>
      <c r="X802" s="476"/>
      <c r="Y802" s="476"/>
      <c r="Z802" s="476"/>
    </row>
    <row r="803" spans="1:26" ht="12.75" customHeight="1">
      <c r="A803" s="476"/>
      <c r="B803" s="476"/>
      <c r="C803" s="476"/>
      <c r="D803" s="476"/>
      <c r="E803" s="476"/>
      <c r="F803" s="476"/>
      <c r="G803" s="476"/>
      <c r="H803" s="476"/>
      <c r="I803" s="476"/>
      <c r="J803" s="476"/>
      <c r="K803" s="476"/>
      <c r="L803" s="476"/>
      <c r="M803" s="476"/>
      <c r="N803" s="476"/>
      <c r="O803" s="476"/>
      <c r="P803" s="476"/>
      <c r="Q803" s="476"/>
      <c r="R803" s="476"/>
      <c r="S803" s="476"/>
      <c r="T803" s="476"/>
      <c r="U803" s="476"/>
      <c r="V803" s="476"/>
      <c r="W803" s="476"/>
      <c r="X803" s="476"/>
      <c r="Y803" s="476"/>
      <c r="Z803" s="476"/>
    </row>
    <row r="804" spans="1:26" ht="12.75" customHeight="1">
      <c r="A804" s="476"/>
      <c r="B804" s="476"/>
      <c r="C804" s="476"/>
      <c r="D804" s="476"/>
      <c r="E804" s="476"/>
      <c r="F804" s="476"/>
      <c r="G804" s="476"/>
      <c r="H804" s="476"/>
      <c r="I804" s="476"/>
      <c r="J804" s="476"/>
      <c r="K804" s="476"/>
      <c r="L804" s="476"/>
      <c r="M804" s="476"/>
      <c r="N804" s="476"/>
      <c r="O804" s="476"/>
      <c r="P804" s="476"/>
      <c r="Q804" s="476"/>
      <c r="R804" s="476"/>
      <c r="S804" s="476"/>
      <c r="T804" s="476"/>
      <c r="U804" s="476"/>
      <c r="V804" s="476"/>
      <c r="W804" s="476"/>
      <c r="X804" s="476"/>
      <c r="Y804" s="476"/>
      <c r="Z804" s="476"/>
    </row>
    <row r="805" spans="1:26" ht="12.75" customHeight="1">
      <c r="A805" s="476"/>
      <c r="B805" s="476"/>
      <c r="C805" s="476"/>
      <c r="D805" s="476"/>
      <c r="E805" s="476"/>
      <c r="F805" s="476"/>
      <c r="G805" s="476"/>
      <c r="H805" s="476"/>
      <c r="I805" s="476"/>
      <c r="J805" s="476"/>
      <c r="K805" s="476"/>
      <c r="L805" s="476"/>
      <c r="M805" s="476"/>
      <c r="N805" s="476"/>
      <c r="O805" s="476"/>
      <c r="P805" s="476"/>
      <c r="Q805" s="476"/>
      <c r="R805" s="476"/>
      <c r="S805" s="476"/>
      <c r="T805" s="476"/>
      <c r="U805" s="476"/>
      <c r="V805" s="476"/>
      <c r="W805" s="476"/>
      <c r="X805" s="476"/>
      <c r="Y805" s="476"/>
      <c r="Z805" s="476"/>
    </row>
    <row r="806" spans="1:26" ht="12.75" customHeight="1">
      <c r="A806" s="476"/>
      <c r="B806" s="476"/>
      <c r="C806" s="476"/>
      <c r="D806" s="476"/>
      <c r="E806" s="476"/>
      <c r="F806" s="476"/>
      <c r="G806" s="476"/>
      <c r="H806" s="476"/>
      <c r="I806" s="476"/>
      <c r="J806" s="476"/>
      <c r="K806" s="476"/>
      <c r="L806" s="476"/>
      <c r="M806" s="476"/>
      <c r="N806" s="476"/>
      <c r="O806" s="476"/>
      <c r="P806" s="476"/>
      <c r="Q806" s="476"/>
      <c r="R806" s="476"/>
      <c r="S806" s="476"/>
      <c r="T806" s="476"/>
      <c r="U806" s="476"/>
      <c r="V806" s="476"/>
      <c r="W806" s="476"/>
      <c r="X806" s="476"/>
      <c r="Y806" s="476"/>
      <c r="Z806" s="476"/>
    </row>
    <row r="807" spans="1:26" ht="12.75" customHeight="1">
      <c r="A807" s="476"/>
      <c r="B807" s="476"/>
      <c r="C807" s="476"/>
      <c r="D807" s="476"/>
      <c r="E807" s="476"/>
      <c r="F807" s="476"/>
      <c r="G807" s="476"/>
      <c r="H807" s="476"/>
      <c r="I807" s="476"/>
      <c r="J807" s="476"/>
      <c r="K807" s="476"/>
      <c r="L807" s="476"/>
      <c r="M807" s="476"/>
      <c r="N807" s="476"/>
      <c r="O807" s="476"/>
      <c r="P807" s="476"/>
      <c r="Q807" s="476"/>
      <c r="R807" s="476"/>
      <c r="S807" s="476"/>
      <c r="T807" s="476"/>
      <c r="U807" s="476"/>
      <c r="V807" s="476"/>
      <c r="W807" s="476"/>
      <c r="X807" s="476"/>
      <c r="Y807" s="476"/>
      <c r="Z807" s="476"/>
    </row>
    <row r="808" spans="1:26" ht="12.75" customHeight="1">
      <c r="A808" s="476"/>
      <c r="B808" s="476"/>
      <c r="C808" s="476"/>
      <c r="D808" s="476"/>
      <c r="E808" s="476"/>
      <c r="F808" s="476"/>
      <c r="G808" s="476"/>
      <c r="H808" s="476"/>
      <c r="I808" s="476"/>
      <c r="J808" s="476"/>
      <c r="K808" s="476"/>
      <c r="L808" s="476"/>
      <c r="M808" s="476"/>
      <c r="N808" s="476"/>
      <c r="O808" s="476"/>
      <c r="P808" s="476"/>
      <c r="Q808" s="476"/>
      <c r="R808" s="476"/>
      <c r="S808" s="476"/>
      <c r="T808" s="476"/>
      <c r="U808" s="476"/>
      <c r="V808" s="476"/>
      <c r="W808" s="476"/>
      <c r="X808" s="476"/>
      <c r="Y808" s="476"/>
      <c r="Z808" s="476"/>
    </row>
    <row r="809" spans="1:26" ht="12.75" customHeight="1">
      <c r="A809" s="476"/>
      <c r="B809" s="476"/>
      <c r="C809" s="476"/>
      <c r="D809" s="476"/>
      <c r="E809" s="476"/>
      <c r="F809" s="476"/>
      <c r="G809" s="476"/>
      <c r="H809" s="476"/>
      <c r="I809" s="476"/>
      <c r="J809" s="476"/>
      <c r="K809" s="476"/>
      <c r="L809" s="476"/>
      <c r="M809" s="476"/>
      <c r="N809" s="476"/>
      <c r="O809" s="476"/>
      <c r="P809" s="476"/>
      <c r="Q809" s="476"/>
      <c r="R809" s="476"/>
      <c r="S809" s="476"/>
      <c r="T809" s="476"/>
      <c r="U809" s="476"/>
      <c r="V809" s="476"/>
      <c r="W809" s="476"/>
      <c r="X809" s="476"/>
      <c r="Y809" s="476"/>
      <c r="Z809" s="476"/>
    </row>
    <row r="810" spans="1:26" ht="12.75" customHeight="1">
      <c r="A810" s="476"/>
      <c r="B810" s="476"/>
      <c r="C810" s="476"/>
      <c r="D810" s="476"/>
      <c r="E810" s="476"/>
      <c r="F810" s="476"/>
      <c r="G810" s="476"/>
      <c r="H810" s="476"/>
      <c r="I810" s="476"/>
      <c r="J810" s="476"/>
      <c r="K810" s="476"/>
      <c r="L810" s="476"/>
      <c r="M810" s="476"/>
      <c r="N810" s="476"/>
      <c r="O810" s="476"/>
      <c r="P810" s="476"/>
      <c r="Q810" s="476"/>
      <c r="R810" s="476"/>
      <c r="S810" s="476"/>
      <c r="T810" s="476"/>
      <c r="U810" s="476"/>
      <c r="V810" s="476"/>
      <c r="W810" s="476"/>
      <c r="X810" s="476"/>
      <c r="Y810" s="476"/>
      <c r="Z810" s="476"/>
    </row>
    <row r="811" spans="1:26" ht="12.75" customHeight="1">
      <c r="A811" s="476"/>
      <c r="B811" s="476"/>
      <c r="C811" s="476"/>
      <c r="D811" s="476"/>
      <c r="E811" s="476"/>
      <c r="F811" s="476"/>
      <c r="G811" s="476"/>
      <c r="H811" s="476"/>
      <c r="I811" s="476"/>
      <c r="J811" s="476"/>
      <c r="K811" s="476"/>
      <c r="L811" s="476"/>
      <c r="M811" s="476"/>
      <c r="N811" s="476"/>
      <c r="O811" s="476"/>
      <c r="P811" s="476"/>
      <c r="Q811" s="476"/>
      <c r="R811" s="476"/>
      <c r="S811" s="476"/>
      <c r="T811" s="476"/>
      <c r="U811" s="476"/>
      <c r="V811" s="476"/>
      <c r="W811" s="476"/>
      <c r="X811" s="476"/>
      <c r="Y811" s="476"/>
      <c r="Z811" s="476"/>
    </row>
    <row r="812" spans="1:26" ht="12.75" customHeight="1">
      <c r="A812" s="476"/>
      <c r="B812" s="476"/>
      <c r="C812" s="476"/>
      <c r="D812" s="476"/>
      <c r="E812" s="476"/>
      <c r="F812" s="476"/>
      <c r="G812" s="476"/>
      <c r="H812" s="476"/>
      <c r="I812" s="476"/>
      <c r="J812" s="476"/>
      <c r="K812" s="476"/>
      <c r="L812" s="476"/>
      <c r="M812" s="476"/>
      <c r="N812" s="476"/>
      <c r="O812" s="476"/>
      <c r="P812" s="476"/>
      <c r="Q812" s="476"/>
      <c r="R812" s="476"/>
      <c r="S812" s="476"/>
      <c r="T812" s="476"/>
      <c r="U812" s="476"/>
      <c r="V812" s="476"/>
      <c r="W812" s="476"/>
      <c r="X812" s="476"/>
      <c r="Y812" s="476"/>
      <c r="Z812" s="476"/>
    </row>
    <row r="813" spans="1:26" ht="12.75" customHeight="1">
      <c r="A813" s="476"/>
      <c r="B813" s="476"/>
      <c r="C813" s="476"/>
      <c r="D813" s="476"/>
      <c r="E813" s="476"/>
      <c r="F813" s="476"/>
      <c r="G813" s="476"/>
      <c r="H813" s="476"/>
      <c r="I813" s="476"/>
      <c r="J813" s="476"/>
      <c r="K813" s="476"/>
      <c r="L813" s="476"/>
      <c r="M813" s="476"/>
      <c r="N813" s="476"/>
      <c r="O813" s="476"/>
      <c r="P813" s="476"/>
      <c r="Q813" s="476"/>
      <c r="R813" s="476"/>
      <c r="S813" s="476"/>
      <c r="T813" s="476"/>
      <c r="U813" s="476"/>
      <c r="V813" s="476"/>
      <c r="W813" s="476"/>
      <c r="X813" s="476"/>
      <c r="Y813" s="476"/>
      <c r="Z813" s="476"/>
    </row>
    <row r="814" spans="1:26" ht="12.75" customHeight="1">
      <c r="A814" s="476"/>
      <c r="B814" s="476"/>
      <c r="C814" s="476"/>
      <c r="D814" s="476"/>
      <c r="E814" s="476"/>
      <c r="F814" s="476"/>
      <c r="G814" s="476"/>
      <c r="H814" s="476"/>
      <c r="I814" s="476"/>
      <c r="J814" s="476"/>
      <c r="K814" s="476"/>
      <c r="L814" s="476"/>
      <c r="M814" s="476"/>
      <c r="N814" s="476"/>
      <c r="O814" s="476"/>
      <c r="P814" s="476"/>
      <c r="Q814" s="476"/>
      <c r="R814" s="476"/>
      <c r="S814" s="476"/>
      <c r="T814" s="476"/>
      <c r="U814" s="476"/>
      <c r="V814" s="476"/>
      <c r="W814" s="476"/>
      <c r="X814" s="476"/>
      <c r="Y814" s="476"/>
      <c r="Z814" s="476"/>
    </row>
    <row r="815" spans="1:26" ht="12.75" customHeight="1">
      <c r="A815" s="476"/>
      <c r="B815" s="476"/>
      <c r="C815" s="476"/>
      <c r="D815" s="476"/>
      <c r="E815" s="476"/>
      <c r="F815" s="476"/>
      <c r="G815" s="476"/>
      <c r="H815" s="476"/>
      <c r="I815" s="476"/>
      <c r="J815" s="476"/>
      <c r="K815" s="476"/>
      <c r="L815" s="476"/>
      <c r="M815" s="476"/>
      <c r="N815" s="476"/>
      <c r="O815" s="476"/>
      <c r="P815" s="476"/>
      <c r="Q815" s="476"/>
      <c r="R815" s="476"/>
      <c r="S815" s="476"/>
      <c r="T815" s="476"/>
      <c r="U815" s="476"/>
      <c r="V815" s="476"/>
      <c r="W815" s="476"/>
      <c r="X815" s="476"/>
      <c r="Y815" s="476"/>
      <c r="Z815" s="476"/>
    </row>
    <row r="816" spans="1:26" ht="12.75" customHeight="1">
      <c r="A816" s="476"/>
      <c r="B816" s="476"/>
      <c r="C816" s="476"/>
      <c r="D816" s="476"/>
      <c r="E816" s="476"/>
      <c r="F816" s="476"/>
      <c r="G816" s="476"/>
      <c r="H816" s="476"/>
      <c r="I816" s="476"/>
      <c r="J816" s="476"/>
      <c r="K816" s="476"/>
      <c r="L816" s="476"/>
      <c r="M816" s="476"/>
      <c r="N816" s="476"/>
      <c r="O816" s="476"/>
      <c r="P816" s="476"/>
      <c r="Q816" s="476"/>
      <c r="R816" s="476"/>
      <c r="S816" s="476"/>
      <c r="T816" s="476"/>
      <c r="U816" s="476"/>
      <c r="V816" s="476"/>
      <c r="W816" s="476"/>
      <c r="X816" s="476"/>
      <c r="Y816" s="476"/>
      <c r="Z816" s="476"/>
    </row>
    <row r="817" spans="1:26" ht="12.75" customHeight="1">
      <c r="A817" s="476"/>
      <c r="B817" s="476"/>
      <c r="C817" s="476"/>
      <c r="D817" s="476"/>
      <c r="E817" s="476"/>
      <c r="F817" s="476"/>
      <c r="G817" s="476"/>
      <c r="H817" s="476"/>
      <c r="I817" s="476"/>
      <c r="J817" s="476"/>
      <c r="K817" s="476"/>
      <c r="L817" s="476"/>
      <c r="M817" s="476"/>
      <c r="N817" s="476"/>
      <c r="O817" s="476"/>
      <c r="P817" s="476"/>
      <c r="Q817" s="476"/>
      <c r="R817" s="476"/>
      <c r="S817" s="476"/>
      <c r="T817" s="476"/>
      <c r="U817" s="476"/>
      <c r="V817" s="476"/>
      <c r="W817" s="476"/>
      <c r="X817" s="476"/>
      <c r="Y817" s="476"/>
      <c r="Z817" s="476"/>
    </row>
    <row r="818" spans="1:26" ht="12.75" customHeight="1">
      <c r="A818" s="476"/>
      <c r="B818" s="476"/>
      <c r="C818" s="476"/>
      <c r="D818" s="476"/>
      <c r="E818" s="476"/>
      <c r="F818" s="476"/>
      <c r="G818" s="476"/>
      <c r="H818" s="476"/>
      <c r="I818" s="476"/>
      <c r="J818" s="476"/>
      <c r="K818" s="476"/>
      <c r="L818" s="476"/>
      <c r="M818" s="476"/>
      <c r="N818" s="476"/>
      <c r="O818" s="476"/>
      <c r="P818" s="476"/>
      <c r="Q818" s="476"/>
      <c r="R818" s="476"/>
      <c r="S818" s="476"/>
      <c r="T818" s="476"/>
      <c r="U818" s="476"/>
      <c r="V818" s="476"/>
      <c r="W818" s="476"/>
      <c r="X818" s="476"/>
      <c r="Y818" s="476"/>
      <c r="Z818" s="476"/>
    </row>
    <row r="819" spans="1:26" ht="12.75" customHeight="1">
      <c r="A819" s="476"/>
      <c r="B819" s="476"/>
      <c r="C819" s="476"/>
      <c r="D819" s="476"/>
      <c r="E819" s="476"/>
      <c r="F819" s="476"/>
      <c r="G819" s="476"/>
      <c r="H819" s="476"/>
      <c r="I819" s="476"/>
      <c r="J819" s="476"/>
      <c r="K819" s="476"/>
      <c r="L819" s="476"/>
      <c r="M819" s="476"/>
      <c r="N819" s="476"/>
      <c r="O819" s="476"/>
      <c r="P819" s="476"/>
      <c r="Q819" s="476"/>
      <c r="R819" s="476"/>
      <c r="S819" s="476"/>
      <c r="T819" s="476"/>
      <c r="U819" s="476"/>
      <c r="V819" s="476"/>
      <c r="W819" s="476"/>
      <c r="X819" s="476"/>
      <c r="Y819" s="476"/>
      <c r="Z819" s="476"/>
    </row>
    <row r="820" spans="1:26" ht="12.75" customHeight="1">
      <c r="A820" s="476"/>
      <c r="B820" s="476"/>
      <c r="C820" s="476"/>
      <c r="D820" s="476"/>
      <c r="E820" s="476"/>
      <c r="F820" s="476"/>
      <c r="G820" s="476"/>
      <c r="H820" s="476"/>
      <c r="I820" s="476"/>
      <c r="J820" s="476"/>
      <c r="K820" s="476"/>
      <c r="L820" s="476"/>
      <c r="M820" s="476"/>
      <c r="N820" s="476"/>
      <c r="O820" s="476"/>
      <c r="P820" s="476"/>
      <c r="Q820" s="476"/>
      <c r="R820" s="476"/>
      <c r="S820" s="476"/>
      <c r="T820" s="476"/>
      <c r="U820" s="476"/>
      <c r="V820" s="476"/>
      <c r="W820" s="476"/>
      <c r="X820" s="476"/>
      <c r="Y820" s="476"/>
      <c r="Z820" s="476"/>
    </row>
    <row r="821" spans="1:26" ht="12.75" customHeight="1">
      <c r="A821" s="476"/>
      <c r="B821" s="476"/>
      <c r="C821" s="476"/>
      <c r="D821" s="476"/>
      <c r="E821" s="476"/>
      <c r="F821" s="476"/>
      <c r="G821" s="476"/>
      <c r="H821" s="476"/>
      <c r="I821" s="476"/>
      <c r="J821" s="476"/>
      <c r="K821" s="476"/>
      <c r="L821" s="476"/>
      <c r="M821" s="476"/>
      <c r="N821" s="476"/>
      <c r="O821" s="476"/>
      <c r="P821" s="476"/>
      <c r="Q821" s="476"/>
      <c r="R821" s="476"/>
      <c r="S821" s="476"/>
      <c r="T821" s="476"/>
      <c r="U821" s="476"/>
      <c r="V821" s="476"/>
      <c r="W821" s="476"/>
      <c r="X821" s="476"/>
      <c r="Y821" s="476"/>
      <c r="Z821" s="476"/>
    </row>
    <row r="822" spans="1:26" ht="12.75" customHeight="1">
      <c r="A822" s="476"/>
      <c r="B822" s="476"/>
      <c r="C822" s="476"/>
      <c r="D822" s="476"/>
      <c r="E822" s="476"/>
      <c r="F822" s="476"/>
      <c r="G822" s="476"/>
      <c r="H822" s="476"/>
      <c r="I822" s="476"/>
      <c r="J822" s="476"/>
      <c r="K822" s="476"/>
      <c r="L822" s="476"/>
      <c r="M822" s="476"/>
      <c r="N822" s="476"/>
      <c r="O822" s="476"/>
      <c r="P822" s="476"/>
      <c r="Q822" s="476"/>
      <c r="R822" s="476"/>
      <c r="S822" s="476"/>
      <c r="T822" s="476"/>
      <c r="U822" s="476"/>
      <c r="V822" s="476"/>
      <c r="W822" s="476"/>
      <c r="X822" s="476"/>
      <c r="Y822" s="476"/>
      <c r="Z822" s="476"/>
    </row>
    <row r="823" spans="1:26" ht="12.75" customHeight="1">
      <c r="A823" s="476"/>
      <c r="B823" s="476"/>
      <c r="C823" s="476"/>
      <c r="D823" s="476"/>
      <c r="E823" s="476"/>
      <c r="F823" s="476"/>
      <c r="G823" s="476"/>
      <c r="H823" s="476"/>
      <c r="I823" s="476"/>
      <c r="J823" s="476"/>
      <c r="K823" s="476"/>
      <c r="L823" s="476"/>
      <c r="M823" s="476"/>
      <c r="N823" s="476"/>
      <c r="O823" s="476"/>
      <c r="P823" s="476"/>
      <c r="Q823" s="476"/>
      <c r="R823" s="476"/>
      <c r="S823" s="476"/>
      <c r="T823" s="476"/>
      <c r="U823" s="476"/>
      <c r="V823" s="476"/>
      <c r="W823" s="476"/>
      <c r="X823" s="476"/>
      <c r="Y823" s="476"/>
      <c r="Z823" s="476"/>
    </row>
    <row r="824" spans="1:26" ht="12.75" customHeight="1">
      <c r="A824" s="476"/>
      <c r="B824" s="476"/>
      <c r="C824" s="476"/>
      <c r="D824" s="476"/>
      <c r="E824" s="476"/>
      <c r="F824" s="476"/>
      <c r="G824" s="476"/>
      <c r="H824" s="476"/>
      <c r="I824" s="476"/>
      <c r="J824" s="476"/>
      <c r="K824" s="476"/>
      <c r="L824" s="476"/>
      <c r="M824" s="476"/>
      <c r="N824" s="476"/>
      <c r="O824" s="476"/>
      <c r="P824" s="476"/>
      <c r="Q824" s="476"/>
      <c r="R824" s="476"/>
      <c r="S824" s="476"/>
      <c r="T824" s="476"/>
      <c r="U824" s="476"/>
      <c r="V824" s="476"/>
      <c r="W824" s="476"/>
      <c r="X824" s="476"/>
      <c r="Y824" s="476"/>
      <c r="Z824" s="476"/>
    </row>
    <row r="825" spans="1:26" ht="12.75" customHeight="1">
      <c r="A825" s="476"/>
      <c r="B825" s="476"/>
      <c r="C825" s="476"/>
      <c r="D825" s="476"/>
      <c r="E825" s="476"/>
      <c r="F825" s="476"/>
      <c r="G825" s="476"/>
      <c r="H825" s="476"/>
      <c r="I825" s="476"/>
      <c r="J825" s="476"/>
      <c r="K825" s="476"/>
      <c r="L825" s="476"/>
      <c r="M825" s="476"/>
      <c r="N825" s="476"/>
      <c r="O825" s="476"/>
      <c r="P825" s="476"/>
      <c r="Q825" s="476"/>
      <c r="R825" s="476"/>
      <c r="S825" s="476"/>
      <c r="T825" s="476"/>
      <c r="U825" s="476"/>
      <c r="V825" s="476"/>
      <c r="W825" s="476"/>
      <c r="X825" s="476"/>
      <c r="Y825" s="476"/>
      <c r="Z825" s="476"/>
    </row>
    <row r="826" spans="1:26" ht="12.75" customHeight="1">
      <c r="A826" s="476"/>
      <c r="B826" s="476"/>
      <c r="C826" s="476"/>
      <c r="D826" s="476"/>
      <c r="E826" s="476"/>
      <c r="F826" s="476"/>
      <c r="G826" s="476"/>
      <c r="H826" s="476"/>
      <c r="I826" s="476"/>
      <c r="J826" s="476"/>
      <c r="K826" s="476"/>
      <c r="L826" s="476"/>
      <c r="M826" s="476"/>
      <c r="N826" s="476"/>
      <c r="O826" s="476"/>
      <c r="P826" s="476"/>
      <c r="Q826" s="476"/>
      <c r="R826" s="476"/>
      <c r="S826" s="476"/>
      <c r="T826" s="476"/>
      <c r="U826" s="476"/>
      <c r="V826" s="476"/>
      <c r="W826" s="476"/>
      <c r="X826" s="476"/>
      <c r="Y826" s="476"/>
      <c r="Z826" s="476"/>
    </row>
    <row r="827" spans="1:26" ht="12.75" customHeight="1">
      <c r="A827" s="476"/>
      <c r="B827" s="476"/>
      <c r="C827" s="476"/>
      <c r="D827" s="476"/>
      <c r="E827" s="476"/>
      <c r="F827" s="476"/>
      <c r="G827" s="476"/>
      <c r="H827" s="476"/>
      <c r="I827" s="476"/>
      <c r="J827" s="476"/>
      <c r="K827" s="476"/>
      <c r="L827" s="476"/>
      <c r="M827" s="476"/>
      <c r="N827" s="476"/>
      <c r="O827" s="476"/>
      <c r="P827" s="476"/>
      <c r="Q827" s="476"/>
      <c r="R827" s="476"/>
      <c r="S827" s="476"/>
      <c r="T827" s="476"/>
      <c r="U827" s="476"/>
      <c r="V827" s="476"/>
      <c r="W827" s="476"/>
      <c r="X827" s="476"/>
      <c r="Y827" s="476"/>
      <c r="Z827" s="476"/>
    </row>
    <row r="828" spans="1:26" ht="12.75" customHeight="1">
      <c r="A828" s="476"/>
      <c r="B828" s="476"/>
      <c r="C828" s="476"/>
      <c r="D828" s="476"/>
      <c r="E828" s="476"/>
      <c r="F828" s="476"/>
      <c r="G828" s="476"/>
      <c r="H828" s="476"/>
      <c r="I828" s="476"/>
      <c r="J828" s="476"/>
      <c r="K828" s="476"/>
      <c r="L828" s="476"/>
      <c r="M828" s="476"/>
      <c r="N828" s="476"/>
      <c r="O828" s="476"/>
      <c r="P828" s="476"/>
      <c r="Q828" s="476"/>
      <c r="R828" s="476"/>
      <c r="S828" s="476"/>
      <c r="T828" s="476"/>
      <c r="U828" s="476"/>
      <c r="V828" s="476"/>
      <c r="W828" s="476"/>
      <c r="X828" s="476"/>
      <c r="Y828" s="476"/>
      <c r="Z828" s="476"/>
    </row>
    <row r="829" spans="1:26" ht="12.75" customHeight="1">
      <c r="A829" s="476"/>
      <c r="B829" s="476"/>
      <c r="C829" s="476"/>
      <c r="D829" s="476"/>
      <c r="E829" s="476"/>
      <c r="F829" s="476"/>
      <c r="G829" s="476"/>
      <c r="H829" s="476"/>
      <c r="I829" s="476"/>
      <c r="J829" s="476"/>
      <c r="K829" s="476"/>
      <c r="L829" s="476"/>
      <c r="M829" s="476"/>
      <c r="N829" s="476"/>
      <c r="O829" s="476"/>
      <c r="P829" s="476"/>
      <c r="Q829" s="476"/>
      <c r="R829" s="476"/>
      <c r="S829" s="476"/>
      <c r="T829" s="476"/>
      <c r="U829" s="476"/>
      <c r="V829" s="476"/>
      <c r="W829" s="476"/>
      <c r="X829" s="476"/>
      <c r="Y829" s="476"/>
      <c r="Z829" s="476"/>
    </row>
    <row r="830" spans="1:26" ht="12.75" customHeight="1">
      <c r="A830" s="476"/>
      <c r="B830" s="476"/>
      <c r="C830" s="476"/>
      <c r="D830" s="476"/>
      <c r="E830" s="476"/>
      <c r="F830" s="476"/>
      <c r="G830" s="476"/>
      <c r="H830" s="476"/>
      <c r="I830" s="476"/>
      <c r="J830" s="476"/>
      <c r="K830" s="476"/>
      <c r="L830" s="476"/>
      <c r="M830" s="476"/>
      <c r="N830" s="476"/>
      <c r="O830" s="476"/>
      <c r="P830" s="476"/>
      <c r="Q830" s="476"/>
      <c r="R830" s="476"/>
      <c r="S830" s="476"/>
      <c r="T830" s="476"/>
      <c r="U830" s="476"/>
      <c r="V830" s="476"/>
      <c r="W830" s="476"/>
      <c r="X830" s="476"/>
      <c r="Y830" s="476"/>
      <c r="Z830" s="476"/>
    </row>
    <row r="831" spans="1:26" ht="12.75" customHeight="1">
      <c r="A831" s="476"/>
      <c r="B831" s="476"/>
      <c r="C831" s="476"/>
      <c r="D831" s="476"/>
      <c r="E831" s="476"/>
      <c r="F831" s="476"/>
      <c r="G831" s="476"/>
      <c r="H831" s="476"/>
      <c r="I831" s="476"/>
      <c r="J831" s="476"/>
      <c r="K831" s="476"/>
      <c r="L831" s="476"/>
      <c r="M831" s="476"/>
      <c r="N831" s="476"/>
      <c r="O831" s="476"/>
      <c r="P831" s="476"/>
      <c r="Q831" s="476"/>
      <c r="R831" s="476"/>
      <c r="S831" s="476"/>
      <c r="T831" s="476"/>
      <c r="U831" s="476"/>
      <c r="V831" s="476"/>
      <c r="W831" s="476"/>
      <c r="X831" s="476"/>
      <c r="Y831" s="476"/>
      <c r="Z831" s="476"/>
    </row>
    <row r="832" spans="1:26" ht="12.75" customHeight="1">
      <c r="A832" s="476"/>
      <c r="B832" s="476"/>
      <c r="C832" s="476"/>
      <c r="D832" s="476"/>
      <c r="E832" s="476"/>
      <c r="F832" s="476"/>
      <c r="G832" s="476"/>
      <c r="H832" s="476"/>
      <c r="I832" s="476"/>
      <c r="J832" s="476"/>
      <c r="K832" s="476"/>
      <c r="L832" s="476"/>
      <c r="M832" s="476"/>
      <c r="N832" s="476"/>
      <c r="O832" s="476"/>
      <c r="P832" s="476"/>
      <c r="Q832" s="476"/>
      <c r="R832" s="476"/>
      <c r="S832" s="476"/>
      <c r="T832" s="476"/>
      <c r="U832" s="476"/>
      <c r="V832" s="476"/>
      <c r="W832" s="476"/>
      <c r="X832" s="476"/>
      <c r="Y832" s="476"/>
      <c r="Z832" s="476"/>
    </row>
    <row r="833" spans="1:26" ht="12.75" customHeight="1">
      <c r="A833" s="476"/>
      <c r="B833" s="476"/>
      <c r="C833" s="476"/>
      <c r="D833" s="476"/>
      <c r="E833" s="476"/>
      <c r="F833" s="476"/>
      <c r="G833" s="476"/>
      <c r="H833" s="476"/>
      <c r="I833" s="476"/>
      <c r="J833" s="476"/>
      <c r="K833" s="476"/>
      <c r="L833" s="476"/>
      <c r="M833" s="476"/>
      <c r="N833" s="476"/>
      <c r="O833" s="476"/>
      <c r="P833" s="476"/>
      <c r="Q833" s="476"/>
      <c r="R833" s="476"/>
      <c r="S833" s="476"/>
      <c r="T833" s="476"/>
      <c r="U833" s="476"/>
      <c r="V833" s="476"/>
      <c r="W833" s="476"/>
      <c r="X833" s="476"/>
      <c r="Y833" s="476"/>
      <c r="Z833" s="476"/>
    </row>
    <row r="834" spans="1:26" ht="12.75" customHeight="1">
      <c r="A834" s="476"/>
      <c r="B834" s="476"/>
      <c r="C834" s="476"/>
      <c r="D834" s="476"/>
      <c r="E834" s="476"/>
      <c r="F834" s="476"/>
      <c r="G834" s="476"/>
      <c r="H834" s="476"/>
      <c r="I834" s="476"/>
      <c r="J834" s="476"/>
      <c r="K834" s="476"/>
      <c r="L834" s="476"/>
      <c r="M834" s="476"/>
      <c r="N834" s="476"/>
      <c r="O834" s="476"/>
      <c r="P834" s="476"/>
      <c r="Q834" s="476"/>
      <c r="R834" s="476"/>
      <c r="S834" s="476"/>
      <c r="T834" s="476"/>
      <c r="U834" s="476"/>
      <c r="V834" s="476"/>
      <c r="W834" s="476"/>
      <c r="X834" s="476"/>
      <c r="Y834" s="476"/>
      <c r="Z834" s="476"/>
    </row>
    <row r="835" spans="1:26" ht="12.75" customHeight="1">
      <c r="A835" s="476"/>
      <c r="B835" s="476"/>
      <c r="C835" s="476"/>
      <c r="D835" s="476"/>
      <c r="E835" s="476"/>
      <c r="F835" s="476"/>
      <c r="G835" s="476"/>
      <c r="H835" s="476"/>
      <c r="I835" s="476"/>
      <c r="J835" s="476"/>
      <c r="K835" s="476"/>
      <c r="L835" s="476"/>
      <c r="M835" s="476"/>
      <c r="N835" s="476"/>
      <c r="O835" s="476"/>
      <c r="P835" s="476"/>
      <c r="Q835" s="476"/>
      <c r="R835" s="476"/>
      <c r="S835" s="476"/>
      <c r="T835" s="476"/>
      <c r="U835" s="476"/>
      <c r="V835" s="476"/>
      <c r="W835" s="476"/>
      <c r="X835" s="476"/>
      <c r="Y835" s="476"/>
      <c r="Z835" s="476"/>
    </row>
    <row r="836" spans="1:26" ht="12.75" customHeight="1">
      <c r="A836" s="476"/>
      <c r="B836" s="476"/>
      <c r="C836" s="476"/>
      <c r="D836" s="476"/>
      <c r="E836" s="476"/>
      <c r="F836" s="476"/>
      <c r="G836" s="476"/>
      <c r="H836" s="476"/>
      <c r="I836" s="476"/>
      <c r="J836" s="476"/>
      <c r="K836" s="476"/>
      <c r="L836" s="476"/>
      <c r="M836" s="476"/>
      <c r="N836" s="476"/>
      <c r="O836" s="476"/>
      <c r="P836" s="476"/>
      <c r="Q836" s="476"/>
      <c r="R836" s="476"/>
      <c r="S836" s="476"/>
      <c r="T836" s="476"/>
      <c r="U836" s="476"/>
      <c r="V836" s="476"/>
      <c r="W836" s="476"/>
      <c r="X836" s="476"/>
      <c r="Y836" s="476"/>
      <c r="Z836" s="476"/>
    </row>
    <row r="837" spans="1:26" ht="12.75" customHeight="1">
      <c r="A837" s="476"/>
      <c r="B837" s="476"/>
      <c r="C837" s="476"/>
      <c r="D837" s="476"/>
      <c r="E837" s="476"/>
      <c r="F837" s="476"/>
      <c r="G837" s="476"/>
      <c r="H837" s="476"/>
      <c r="I837" s="476"/>
      <c r="J837" s="476"/>
      <c r="K837" s="476"/>
      <c r="L837" s="476"/>
      <c r="M837" s="476"/>
      <c r="N837" s="476"/>
      <c r="O837" s="476"/>
      <c r="P837" s="476"/>
      <c r="Q837" s="476"/>
      <c r="R837" s="476"/>
      <c r="S837" s="476"/>
      <c r="T837" s="476"/>
      <c r="U837" s="476"/>
      <c r="V837" s="476"/>
      <c r="W837" s="476"/>
      <c r="X837" s="476"/>
      <c r="Y837" s="476"/>
      <c r="Z837" s="476"/>
    </row>
    <row r="838" spans="1:26" ht="12.75" customHeight="1">
      <c r="A838" s="476"/>
      <c r="B838" s="476"/>
      <c r="C838" s="476"/>
      <c r="D838" s="476"/>
      <c r="E838" s="476"/>
      <c r="F838" s="476"/>
      <c r="G838" s="476"/>
      <c r="H838" s="476"/>
      <c r="I838" s="476"/>
      <c r="J838" s="476"/>
      <c r="K838" s="476"/>
      <c r="L838" s="476"/>
      <c r="M838" s="476"/>
      <c r="N838" s="476"/>
      <c r="O838" s="476"/>
      <c r="P838" s="476"/>
      <c r="Q838" s="476"/>
      <c r="R838" s="476"/>
      <c r="S838" s="476"/>
      <c r="T838" s="476"/>
      <c r="U838" s="476"/>
      <c r="V838" s="476"/>
      <c r="W838" s="476"/>
      <c r="X838" s="476"/>
      <c r="Y838" s="476"/>
      <c r="Z838" s="476"/>
    </row>
    <row r="839" spans="1:26" ht="12.75" customHeight="1">
      <c r="A839" s="476"/>
      <c r="B839" s="476"/>
      <c r="C839" s="476"/>
      <c r="D839" s="476"/>
      <c r="E839" s="476"/>
      <c r="F839" s="476"/>
      <c r="G839" s="476"/>
      <c r="H839" s="476"/>
      <c r="I839" s="476"/>
      <c r="J839" s="476"/>
      <c r="K839" s="476"/>
      <c r="L839" s="476"/>
      <c r="M839" s="476"/>
      <c r="N839" s="476"/>
      <c r="O839" s="476"/>
      <c r="P839" s="476"/>
      <c r="Q839" s="476"/>
      <c r="R839" s="476"/>
      <c r="S839" s="476"/>
      <c r="T839" s="476"/>
      <c r="U839" s="476"/>
      <c r="V839" s="476"/>
      <c r="W839" s="476"/>
      <c r="X839" s="476"/>
      <c r="Y839" s="476"/>
      <c r="Z839" s="476"/>
    </row>
    <row r="840" spans="1:26" ht="12.75" customHeight="1">
      <c r="A840" s="476"/>
      <c r="B840" s="476"/>
      <c r="C840" s="476"/>
      <c r="D840" s="476"/>
      <c r="E840" s="476"/>
      <c r="F840" s="476"/>
      <c r="G840" s="476"/>
      <c r="H840" s="476"/>
      <c r="I840" s="476"/>
      <c r="J840" s="476"/>
      <c r="K840" s="476"/>
      <c r="L840" s="476"/>
      <c r="M840" s="476"/>
      <c r="N840" s="476"/>
      <c r="O840" s="476"/>
      <c r="P840" s="476"/>
      <c r="Q840" s="476"/>
      <c r="R840" s="476"/>
      <c r="S840" s="476"/>
      <c r="T840" s="476"/>
      <c r="U840" s="476"/>
      <c r="V840" s="476"/>
      <c r="W840" s="476"/>
      <c r="X840" s="476"/>
      <c r="Y840" s="476"/>
      <c r="Z840" s="476"/>
    </row>
    <row r="841" spans="1:26" ht="12.75" customHeight="1">
      <c r="A841" s="476"/>
      <c r="B841" s="476"/>
      <c r="C841" s="476"/>
      <c r="D841" s="476"/>
      <c r="E841" s="476"/>
      <c r="F841" s="476"/>
      <c r="G841" s="476"/>
      <c r="H841" s="476"/>
      <c r="I841" s="476"/>
      <c r="J841" s="476"/>
      <c r="K841" s="476"/>
      <c r="L841" s="476"/>
      <c r="M841" s="476"/>
      <c r="N841" s="476"/>
      <c r="O841" s="476"/>
      <c r="P841" s="476"/>
      <c r="Q841" s="476"/>
      <c r="R841" s="476"/>
      <c r="S841" s="476"/>
      <c r="T841" s="476"/>
      <c r="U841" s="476"/>
      <c r="V841" s="476"/>
      <c r="W841" s="476"/>
      <c r="X841" s="476"/>
      <c r="Y841" s="476"/>
      <c r="Z841" s="476"/>
    </row>
    <row r="842" spans="1:26" ht="12.75" customHeight="1">
      <c r="A842" s="476"/>
      <c r="B842" s="476"/>
      <c r="C842" s="476"/>
      <c r="D842" s="476"/>
      <c r="E842" s="476"/>
      <c r="F842" s="476"/>
      <c r="G842" s="476"/>
      <c r="H842" s="476"/>
      <c r="I842" s="476"/>
      <c r="J842" s="476"/>
      <c r="K842" s="476"/>
      <c r="L842" s="476"/>
      <c r="M842" s="476"/>
      <c r="N842" s="476"/>
      <c r="O842" s="476"/>
      <c r="P842" s="476"/>
      <c r="Q842" s="476"/>
      <c r="R842" s="476"/>
      <c r="S842" s="476"/>
      <c r="T842" s="476"/>
      <c r="U842" s="476"/>
      <c r="V842" s="476"/>
      <c r="W842" s="476"/>
      <c r="X842" s="476"/>
      <c r="Y842" s="476"/>
      <c r="Z842" s="476"/>
    </row>
    <row r="843" spans="1:26" ht="12.75" customHeight="1">
      <c r="A843" s="476"/>
      <c r="B843" s="476"/>
      <c r="C843" s="476"/>
      <c r="D843" s="476"/>
      <c r="E843" s="476"/>
      <c r="F843" s="476"/>
      <c r="G843" s="476"/>
      <c r="H843" s="476"/>
      <c r="I843" s="476"/>
      <c r="J843" s="476"/>
      <c r="K843" s="476"/>
      <c r="L843" s="476"/>
      <c r="M843" s="476"/>
      <c r="N843" s="476"/>
      <c r="O843" s="476"/>
      <c r="P843" s="476"/>
      <c r="Q843" s="476"/>
      <c r="R843" s="476"/>
      <c r="S843" s="476"/>
      <c r="T843" s="476"/>
      <c r="U843" s="476"/>
      <c r="V843" s="476"/>
      <c r="W843" s="476"/>
      <c r="X843" s="476"/>
      <c r="Y843" s="476"/>
      <c r="Z843" s="476"/>
    </row>
    <row r="844" spans="1:26" ht="12.75" customHeight="1">
      <c r="A844" s="476"/>
      <c r="B844" s="476"/>
      <c r="C844" s="476"/>
      <c r="D844" s="476"/>
      <c r="E844" s="476"/>
      <c r="F844" s="476"/>
      <c r="G844" s="476"/>
      <c r="H844" s="476"/>
      <c r="I844" s="476"/>
      <c r="J844" s="476"/>
      <c r="K844" s="476"/>
      <c r="L844" s="476"/>
      <c r="M844" s="476"/>
      <c r="N844" s="476"/>
      <c r="O844" s="476"/>
      <c r="P844" s="476"/>
      <c r="Q844" s="476"/>
      <c r="R844" s="476"/>
      <c r="S844" s="476"/>
      <c r="T844" s="476"/>
      <c r="U844" s="476"/>
      <c r="V844" s="476"/>
      <c r="W844" s="476"/>
      <c r="X844" s="476"/>
      <c r="Y844" s="476"/>
      <c r="Z844" s="476"/>
    </row>
    <row r="845" spans="1:26" ht="12.75" customHeight="1">
      <c r="A845" s="476"/>
      <c r="B845" s="476"/>
      <c r="C845" s="476"/>
      <c r="D845" s="476"/>
      <c r="E845" s="476"/>
      <c r="F845" s="476"/>
      <c r="G845" s="476"/>
      <c r="H845" s="476"/>
      <c r="I845" s="476"/>
      <c r="J845" s="476"/>
      <c r="K845" s="476"/>
      <c r="L845" s="476"/>
      <c r="M845" s="476"/>
      <c r="N845" s="476"/>
      <c r="O845" s="476"/>
      <c r="P845" s="476"/>
      <c r="Q845" s="476"/>
      <c r="R845" s="476"/>
      <c r="S845" s="476"/>
      <c r="T845" s="476"/>
      <c r="U845" s="476"/>
      <c r="V845" s="476"/>
      <c r="W845" s="476"/>
      <c r="X845" s="476"/>
      <c r="Y845" s="476"/>
      <c r="Z845" s="476"/>
    </row>
    <row r="846" spans="1:26" ht="12.75" customHeight="1">
      <c r="A846" s="476"/>
      <c r="B846" s="476"/>
      <c r="C846" s="476"/>
      <c r="D846" s="476"/>
      <c r="E846" s="476"/>
      <c r="F846" s="476"/>
      <c r="G846" s="476"/>
      <c r="H846" s="476"/>
      <c r="I846" s="476"/>
      <c r="J846" s="476"/>
      <c r="K846" s="476"/>
      <c r="L846" s="476"/>
      <c r="M846" s="476"/>
      <c r="N846" s="476"/>
      <c r="O846" s="476"/>
      <c r="P846" s="476"/>
      <c r="Q846" s="476"/>
      <c r="R846" s="476"/>
      <c r="S846" s="476"/>
      <c r="T846" s="476"/>
      <c r="U846" s="476"/>
      <c r="V846" s="476"/>
      <c r="W846" s="476"/>
      <c r="X846" s="476"/>
      <c r="Y846" s="476"/>
      <c r="Z846" s="476"/>
    </row>
    <row r="847" spans="1:26" ht="12.75" customHeight="1">
      <c r="A847" s="476"/>
      <c r="B847" s="476"/>
      <c r="C847" s="476"/>
      <c r="D847" s="476"/>
      <c r="E847" s="476"/>
      <c r="F847" s="476"/>
      <c r="G847" s="476"/>
      <c r="H847" s="476"/>
      <c r="I847" s="476"/>
      <c r="J847" s="476"/>
      <c r="K847" s="476"/>
      <c r="L847" s="476"/>
      <c r="M847" s="476"/>
      <c r="N847" s="476"/>
      <c r="O847" s="476"/>
      <c r="P847" s="476"/>
      <c r="Q847" s="476"/>
      <c r="R847" s="476"/>
      <c r="S847" s="476"/>
      <c r="T847" s="476"/>
      <c r="U847" s="476"/>
      <c r="V847" s="476"/>
      <c r="W847" s="476"/>
      <c r="X847" s="476"/>
      <c r="Y847" s="476"/>
      <c r="Z847" s="476"/>
    </row>
    <row r="848" spans="1:26" ht="12.75" customHeight="1">
      <c r="A848" s="476"/>
      <c r="B848" s="476"/>
      <c r="C848" s="476"/>
      <c r="D848" s="476"/>
      <c r="E848" s="476"/>
      <c r="F848" s="476"/>
      <c r="G848" s="476"/>
      <c r="H848" s="476"/>
      <c r="I848" s="476"/>
      <c r="J848" s="476"/>
      <c r="K848" s="476"/>
      <c r="L848" s="476"/>
      <c r="M848" s="476"/>
      <c r="N848" s="476"/>
      <c r="O848" s="476"/>
      <c r="P848" s="476"/>
      <c r="Q848" s="476"/>
      <c r="R848" s="476"/>
      <c r="S848" s="476"/>
      <c r="T848" s="476"/>
      <c r="U848" s="476"/>
      <c r="V848" s="476"/>
      <c r="W848" s="476"/>
      <c r="X848" s="476"/>
      <c r="Y848" s="476"/>
      <c r="Z848" s="476"/>
    </row>
    <row r="849" spans="1:26" ht="12.75" customHeight="1">
      <c r="A849" s="476"/>
      <c r="B849" s="476"/>
      <c r="C849" s="476"/>
      <c r="D849" s="476"/>
      <c r="E849" s="476"/>
      <c r="F849" s="476"/>
      <c r="G849" s="476"/>
      <c r="H849" s="476"/>
      <c r="I849" s="476"/>
      <c r="J849" s="476"/>
      <c r="K849" s="476"/>
      <c r="L849" s="476"/>
      <c r="M849" s="476"/>
      <c r="N849" s="476"/>
      <c r="O849" s="476"/>
      <c r="P849" s="476"/>
      <c r="Q849" s="476"/>
      <c r="R849" s="476"/>
      <c r="S849" s="476"/>
      <c r="T849" s="476"/>
      <c r="U849" s="476"/>
      <c r="V849" s="476"/>
      <c r="W849" s="476"/>
      <c r="X849" s="476"/>
      <c r="Y849" s="476"/>
      <c r="Z849" s="476"/>
    </row>
    <row r="850" spans="1:26" ht="12.75" customHeight="1">
      <c r="A850" s="476"/>
      <c r="B850" s="476"/>
      <c r="C850" s="476"/>
      <c r="D850" s="476"/>
      <c r="E850" s="476"/>
      <c r="F850" s="476"/>
      <c r="G850" s="476"/>
      <c r="H850" s="476"/>
      <c r="I850" s="476"/>
      <c r="J850" s="476"/>
      <c r="K850" s="476"/>
      <c r="L850" s="476"/>
      <c r="M850" s="476"/>
      <c r="N850" s="476"/>
      <c r="O850" s="476"/>
      <c r="P850" s="476"/>
      <c r="Q850" s="476"/>
      <c r="R850" s="476"/>
      <c r="S850" s="476"/>
      <c r="T850" s="476"/>
      <c r="U850" s="476"/>
      <c r="V850" s="476"/>
      <c r="W850" s="476"/>
      <c r="X850" s="476"/>
      <c r="Y850" s="476"/>
      <c r="Z850" s="476"/>
    </row>
    <row r="851" spans="1:26" ht="12.75" customHeight="1">
      <c r="A851" s="476"/>
      <c r="B851" s="476"/>
      <c r="C851" s="476"/>
      <c r="D851" s="476"/>
      <c r="E851" s="476"/>
      <c r="F851" s="476"/>
      <c r="G851" s="476"/>
      <c r="H851" s="476"/>
      <c r="I851" s="476"/>
      <c r="J851" s="476"/>
      <c r="K851" s="476"/>
      <c r="L851" s="476"/>
      <c r="M851" s="476"/>
      <c r="N851" s="476"/>
      <c r="O851" s="476"/>
      <c r="P851" s="476"/>
      <c r="Q851" s="476"/>
      <c r="R851" s="476"/>
      <c r="S851" s="476"/>
      <c r="T851" s="476"/>
      <c r="U851" s="476"/>
      <c r="V851" s="476"/>
      <c r="W851" s="476"/>
      <c r="X851" s="476"/>
      <c r="Y851" s="476"/>
      <c r="Z851" s="476"/>
    </row>
    <row r="852" spans="1:26" ht="12.75" customHeight="1">
      <c r="A852" s="476"/>
      <c r="B852" s="476"/>
      <c r="C852" s="476"/>
      <c r="D852" s="476"/>
      <c r="E852" s="476"/>
      <c r="F852" s="476"/>
      <c r="G852" s="476"/>
      <c r="H852" s="476"/>
      <c r="I852" s="476"/>
      <c r="J852" s="476"/>
      <c r="K852" s="476"/>
      <c r="L852" s="476"/>
      <c r="M852" s="476"/>
      <c r="N852" s="476"/>
      <c r="O852" s="476"/>
      <c r="P852" s="476"/>
      <c r="Q852" s="476"/>
      <c r="R852" s="476"/>
      <c r="S852" s="476"/>
      <c r="T852" s="476"/>
      <c r="U852" s="476"/>
      <c r="V852" s="476"/>
      <c r="W852" s="476"/>
      <c r="X852" s="476"/>
      <c r="Y852" s="476"/>
      <c r="Z852" s="476"/>
    </row>
    <row r="853" spans="1:26" ht="12.75" customHeight="1">
      <c r="A853" s="476"/>
      <c r="B853" s="476"/>
      <c r="C853" s="476"/>
      <c r="D853" s="476"/>
      <c r="E853" s="476"/>
      <c r="F853" s="476"/>
      <c r="G853" s="476"/>
      <c r="H853" s="476"/>
      <c r="I853" s="476"/>
      <c r="J853" s="476"/>
      <c r="K853" s="476"/>
      <c r="L853" s="476"/>
      <c r="M853" s="476"/>
      <c r="N853" s="476"/>
      <c r="O853" s="476"/>
      <c r="P853" s="476"/>
      <c r="Q853" s="476"/>
      <c r="R853" s="476"/>
      <c r="S853" s="476"/>
      <c r="T853" s="476"/>
      <c r="U853" s="476"/>
      <c r="V853" s="476"/>
      <c r="W853" s="476"/>
      <c r="X853" s="476"/>
      <c r="Y853" s="476"/>
      <c r="Z853" s="476"/>
    </row>
    <row r="854" spans="1:26" ht="12.75" customHeight="1">
      <c r="A854" s="476"/>
      <c r="B854" s="476"/>
      <c r="C854" s="476"/>
      <c r="D854" s="476"/>
      <c r="E854" s="476"/>
      <c r="F854" s="476"/>
      <c r="G854" s="476"/>
      <c r="H854" s="476"/>
      <c r="I854" s="476"/>
      <c r="J854" s="476"/>
      <c r="K854" s="476"/>
      <c r="L854" s="476"/>
      <c r="M854" s="476"/>
      <c r="N854" s="476"/>
      <c r="O854" s="476"/>
      <c r="P854" s="476"/>
      <c r="Q854" s="476"/>
      <c r="R854" s="476"/>
      <c r="S854" s="476"/>
      <c r="T854" s="476"/>
      <c r="U854" s="476"/>
      <c r="V854" s="476"/>
      <c r="W854" s="476"/>
      <c r="X854" s="476"/>
      <c r="Y854" s="476"/>
      <c r="Z854" s="476"/>
    </row>
    <row r="855" spans="1:26" ht="12.75" customHeight="1">
      <c r="A855" s="476"/>
      <c r="B855" s="476"/>
      <c r="C855" s="476"/>
      <c r="D855" s="476"/>
      <c r="E855" s="476"/>
      <c r="F855" s="476"/>
      <c r="G855" s="476"/>
      <c r="H855" s="476"/>
      <c r="I855" s="476"/>
      <c r="J855" s="476"/>
      <c r="K855" s="476"/>
      <c r="L855" s="476"/>
      <c r="M855" s="476"/>
      <c r="N855" s="476"/>
      <c r="O855" s="476"/>
      <c r="P855" s="476"/>
      <c r="Q855" s="476"/>
      <c r="R855" s="476"/>
      <c r="S855" s="476"/>
      <c r="T855" s="476"/>
      <c r="U855" s="476"/>
      <c r="V855" s="476"/>
      <c r="W855" s="476"/>
      <c r="X855" s="476"/>
      <c r="Y855" s="476"/>
      <c r="Z855" s="476"/>
    </row>
    <row r="856" spans="1:26" ht="12.75" customHeight="1">
      <c r="A856" s="476"/>
      <c r="B856" s="476"/>
      <c r="C856" s="476"/>
      <c r="D856" s="476"/>
      <c r="E856" s="476"/>
      <c r="F856" s="476"/>
      <c r="G856" s="476"/>
      <c r="H856" s="476"/>
      <c r="I856" s="476"/>
      <c r="J856" s="476"/>
      <c r="K856" s="476"/>
      <c r="L856" s="476"/>
      <c r="M856" s="476"/>
      <c r="N856" s="476"/>
      <c r="O856" s="476"/>
      <c r="P856" s="476"/>
      <c r="Q856" s="476"/>
      <c r="R856" s="476"/>
      <c r="S856" s="476"/>
      <c r="T856" s="476"/>
      <c r="U856" s="476"/>
      <c r="V856" s="476"/>
      <c r="W856" s="476"/>
      <c r="X856" s="476"/>
      <c r="Y856" s="476"/>
      <c r="Z856" s="476"/>
    </row>
    <row r="857" spans="1:26" ht="12.75" customHeight="1">
      <c r="A857" s="476"/>
      <c r="B857" s="476"/>
      <c r="C857" s="476"/>
      <c r="D857" s="476"/>
      <c r="E857" s="476"/>
      <c r="F857" s="476"/>
      <c r="G857" s="476"/>
      <c r="H857" s="476"/>
      <c r="I857" s="476"/>
      <c r="J857" s="476"/>
      <c r="K857" s="476"/>
      <c r="L857" s="476"/>
      <c r="M857" s="476"/>
      <c r="N857" s="476"/>
      <c r="O857" s="476"/>
      <c r="P857" s="476"/>
      <c r="Q857" s="476"/>
      <c r="R857" s="476"/>
      <c r="S857" s="476"/>
      <c r="T857" s="476"/>
      <c r="U857" s="476"/>
      <c r="V857" s="476"/>
      <c r="W857" s="476"/>
      <c r="X857" s="476"/>
      <c r="Y857" s="476"/>
      <c r="Z857" s="476"/>
    </row>
    <row r="858" spans="1:26" ht="12.75" customHeight="1">
      <c r="A858" s="476"/>
      <c r="B858" s="476"/>
      <c r="C858" s="476"/>
      <c r="D858" s="476"/>
      <c r="E858" s="476"/>
      <c r="F858" s="476"/>
      <c r="G858" s="476"/>
      <c r="H858" s="476"/>
      <c r="I858" s="476"/>
      <c r="J858" s="476"/>
      <c r="K858" s="476"/>
      <c r="L858" s="476"/>
      <c r="M858" s="476"/>
      <c r="N858" s="476"/>
      <c r="O858" s="476"/>
      <c r="P858" s="476"/>
      <c r="Q858" s="476"/>
      <c r="R858" s="476"/>
      <c r="S858" s="476"/>
      <c r="T858" s="476"/>
      <c r="U858" s="476"/>
      <c r="V858" s="476"/>
      <c r="W858" s="476"/>
      <c r="X858" s="476"/>
      <c r="Y858" s="476"/>
      <c r="Z858" s="476"/>
    </row>
    <row r="859" spans="1:26" ht="12.75" customHeight="1">
      <c r="A859" s="476"/>
      <c r="B859" s="476"/>
      <c r="C859" s="476"/>
      <c r="D859" s="476"/>
      <c r="E859" s="476"/>
      <c r="F859" s="476"/>
      <c r="G859" s="476"/>
      <c r="H859" s="476"/>
      <c r="I859" s="476"/>
      <c r="J859" s="476"/>
      <c r="K859" s="476"/>
      <c r="L859" s="476"/>
      <c r="M859" s="476"/>
      <c r="N859" s="476"/>
      <c r="O859" s="476"/>
      <c r="P859" s="476"/>
      <c r="Q859" s="476"/>
      <c r="R859" s="476"/>
      <c r="S859" s="476"/>
      <c r="T859" s="476"/>
      <c r="U859" s="476"/>
      <c r="V859" s="476"/>
      <c r="W859" s="476"/>
      <c r="X859" s="476"/>
      <c r="Y859" s="476"/>
      <c r="Z859" s="476"/>
    </row>
    <row r="860" spans="1:26" ht="12.75" customHeight="1">
      <c r="A860" s="476"/>
      <c r="B860" s="476"/>
      <c r="C860" s="476"/>
      <c r="D860" s="476"/>
      <c r="E860" s="476"/>
      <c r="F860" s="476"/>
      <c r="G860" s="476"/>
      <c r="H860" s="476"/>
      <c r="I860" s="476"/>
      <c r="J860" s="476"/>
      <c r="K860" s="476"/>
      <c r="L860" s="476"/>
      <c r="M860" s="476"/>
      <c r="N860" s="476"/>
      <c r="O860" s="476"/>
      <c r="P860" s="476"/>
      <c r="Q860" s="476"/>
      <c r="R860" s="476"/>
      <c r="S860" s="476"/>
      <c r="T860" s="476"/>
      <c r="U860" s="476"/>
      <c r="V860" s="476"/>
      <c r="W860" s="476"/>
      <c r="X860" s="476"/>
      <c r="Y860" s="476"/>
      <c r="Z860" s="476"/>
    </row>
    <row r="861" spans="1:26" ht="12.75" customHeight="1">
      <c r="A861" s="476"/>
      <c r="B861" s="476"/>
      <c r="C861" s="476"/>
      <c r="D861" s="476"/>
      <c r="E861" s="476"/>
      <c r="F861" s="476"/>
      <c r="G861" s="476"/>
      <c r="H861" s="476"/>
      <c r="I861" s="476"/>
      <c r="J861" s="476"/>
      <c r="K861" s="476"/>
      <c r="L861" s="476"/>
      <c r="M861" s="476"/>
      <c r="N861" s="476"/>
      <c r="O861" s="476"/>
      <c r="P861" s="476"/>
      <c r="Q861" s="476"/>
      <c r="R861" s="476"/>
      <c r="S861" s="476"/>
      <c r="T861" s="476"/>
      <c r="U861" s="476"/>
      <c r="V861" s="476"/>
      <c r="W861" s="476"/>
      <c r="X861" s="476"/>
      <c r="Y861" s="476"/>
      <c r="Z861" s="476"/>
    </row>
    <row r="862" spans="1:26" ht="12.75" customHeight="1">
      <c r="A862" s="476"/>
      <c r="B862" s="476"/>
      <c r="C862" s="476"/>
      <c r="D862" s="476"/>
      <c r="E862" s="476"/>
      <c r="F862" s="476"/>
      <c r="G862" s="476"/>
      <c r="H862" s="476"/>
      <c r="I862" s="476"/>
      <c r="J862" s="476"/>
      <c r="K862" s="476"/>
      <c r="L862" s="476"/>
      <c r="M862" s="476"/>
      <c r="N862" s="476"/>
      <c r="O862" s="476"/>
      <c r="P862" s="476"/>
      <c r="Q862" s="476"/>
      <c r="R862" s="476"/>
      <c r="S862" s="476"/>
      <c r="T862" s="476"/>
      <c r="U862" s="476"/>
      <c r="V862" s="476"/>
      <c r="W862" s="476"/>
      <c r="X862" s="476"/>
      <c r="Y862" s="476"/>
      <c r="Z862" s="476"/>
    </row>
    <row r="863" spans="1:26" ht="12.75" customHeight="1">
      <c r="A863" s="476"/>
      <c r="B863" s="476"/>
      <c r="C863" s="476"/>
      <c r="D863" s="476"/>
      <c r="E863" s="476"/>
      <c r="F863" s="476"/>
      <c r="G863" s="476"/>
      <c r="H863" s="476"/>
      <c r="I863" s="476"/>
      <c r="J863" s="476"/>
      <c r="K863" s="476"/>
      <c r="L863" s="476"/>
      <c r="M863" s="476"/>
      <c r="N863" s="476"/>
      <c r="O863" s="476"/>
      <c r="P863" s="476"/>
      <c r="Q863" s="476"/>
      <c r="R863" s="476"/>
      <c r="S863" s="476"/>
      <c r="T863" s="476"/>
      <c r="U863" s="476"/>
      <c r="V863" s="476"/>
      <c r="W863" s="476"/>
      <c r="X863" s="476"/>
      <c r="Y863" s="476"/>
      <c r="Z863" s="476"/>
    </row>
    <row r="864" spans="1:26" ht="12.75" customHeight="1">
      <c r="A864" s="476"/>
      <c r="B864" s="476"/>
      <c r="C864" s="476"/>
      <c r="D864" s="476"/>
      <c r="E864" s="476"/>
      <c r="F864" s="476"/>
      <c r="G864" s="476"/>
      <c r="H864" s="476"/>
      <c r="I864" s="476"/>
      <c r="J864" s="476"/>
      <c r="K864" s="476"/>
      <c r="L864" s="476"/>
      <c r="M864" s="476"/>
      <c r="N864" s="476"/>
      <c r="O864" s="476"/>
      <c r="P864" s="476"/>
      <c r="Q864" s="476"/>
      <c r="R864" s="476"/>
      <c r="S864" s="476"/>
      <c r="T864" s="476"/>
      <c r="U864" s="476"/>
      <c r="V864" s="476"/>
      <c r="W864" s="476"/>
      <c r="X864" s="476"/>
      <c r="Y864" s="476"/>
      <c r="Z864" s="476"/>
    </row>
    <row r="865" spans="1:26" ht="12.75" customHeight="1">
      <c r="A865" s="476"/>
      <c r="B865" s="476"/>
      <c r="C865" s="476"/>
      <c r="D865" s="476"/>
      <c r="E865" s="476"/>
      <c r="F865" s="476"/>
      <c r="G865" s="476"/>
      <c r="H865" s="476"/>
      <c r="I865" s="476"/>
      <c r="J865" s="476"/>
      <c r="K865" s="476"/>
      <c r="L865" s="476"/>
      <c r="M865" s="476"/>
      <c r="N865" s="476"/>
      <c r="O865" s="476"/>
      <c r="P865" s="476"/>
      <c r="Q865" s="476"/>
      <c r="R865" s="476"/>
      <c r="S865" s="476"/>
      <c r="T865" s="476"/>
      <c r="U865" s="476"/>
      <c r="V865" s="476"/>
      <c r="W865" s="476"/>
      <c r="X865" s="476"/>
      <c r="Y865" s="476"/>
      <c r="Z865" s="476"/>
    </row>
    <row r="866" spans="1:26" ht="12.75" customHeight="1">
      <c r="A866" s="476"/>
      <c r="B866" s="476"/>
      <c r="C866" s="476"/>
      <c r="D866" s="476"/>
      <c r="E866" s="476"/>
      <c r="F866" s="476"/>
      <c r="G866" s="476"/>
      <c r="H866" s="476"/>
      <c r="I866" s="476"/>
      <c r="J866" s="476"/>
      <c r="K866" s="476"/>
      <c r="L866" s="476"/>
      <c r="M866" s="476"/>
      <c r="N866" s="476"/>
      <c r="O866" s="476"/>
      <c r="P866" s="476"/>
      <c r="Q866" s="476"/>
      <c r="R866" s="476"/>
      <c r="S866" s="476"/>
      <c r="T866" s="476"/>
      <c r="U866" s="476"/>
      <c r="V866" s="476"/>
      <c r="W866" s="476"/>
      <c r="X866" s="476"/>
      <c r="Y866" s="476"/>
      <c r="Z866" s="476"/>
    </row>
    <row r="867" spans="1:26" ht="12.75" customHeight="1">
      <c r="A867" s="476"/>
      <c r="B867" s="476"/>
      <c r="C867" s="476"/>
      <c r="D867" s="476"/>
      <c r="E867" s="476"/>
      <c r="F867" s="476"/>
      <c r="G867" s="476"/>
      <c r="H867" s="476"/>
      <c r="I867" s="476"/>
      <c r="J867" s="476"/>
      <c r="K867" s="476"/>
      <c r="L867" s="476"/>
      <c r="M867" s="476"/>
      <c r="N867" s="476"/>
      <c r="O867" s="476"/>
      <c r="P867" s="476"/>
      <c r="Q867" s="476"/>
      <c r="R867" s="476"/>
      <c r="S867" s="476"/>
      <c r="T867" s="476"/>
      <c r="U867" s="476"/>
      <c r="V867" s="476"/>
      <c r="W867" s="476"/>
      <c r="X867" s="476"/>
      <c r="Y867" s="476"/>
      <c r="Z867" s="476"/>
    </row>
    <row r="868" spans="1:26" ht="12.75" customHeight="1">
      <c r="A868" s="476"/>
      <c r="B868" s="476"/>
      <c r="C868" s="476"/>
      <c r="D868" s="476"/>
      <c r="E868" s="476"/>
      <c r="F868" s="476"/>
      <c r="G868" s="476"/>
      <c r="H868" s="476"/>
      <c r="I868" s="476"/>
      <c r="J868" s="476"/>
      <c r="K868" s="476"/>
      <c r="L868" s="476"/>
      <c r="M868" s="476"/>
      <c r="N868" s="476"/>
      <c r="O868" s="476"/>
      <c r="P868" s="476"/>
      <c r="Q868" s="476"/>
      <c r="R868" s="476"/>
      <c r="S868" s="476"/>
      <c r="T868" s="476"/>
      <c r="U868" s="476"/>
      <c r="V868" s="476"/>
      <c r="W868" s="476"/>
      <c r="X868" s="476"/>
      <c r="Y868" s="476"/>
      <c r="Z868" s="476"/>
    </row>
    <row r="869" spans="1:26" ht="12.75" customHeight="1">
      <c r="A869" s="476"/>
      <c r="B869" s="476"/>
      <c r="C869" s="476"/>
      <c r="D869" s="476"/>
      <c r="E869" s="476"/>
      <c r="F869" s="476"/>
      <c r="G869" s="476"/>
      <c r="H869" s="476"/>
      <c r="I869" s="476"/>
      <c r="J869" s="476"/>
      <c r="K869" s="476"/>
      <c r="L869" s="476"/>
      <c r="M869" s="476"/>
      <c r="N869" s="476"/>
      <c r="O869" s="476"/>
      <c r="P869" s="476"/>
      <c r="Q869" s="476"/>
      <c r="R869" s="476"/>
      <c r="S869" s="476"/>
      <c r="T869" s="476"/>
      <c r="U869" s="476"/>
      <c r="V869" s="476"/>
      <c r="W869" s="476"/>
      <c r="X869" s="476"/>
      <c r="Y869" s="476"/>
      <c r="Z869" s="476"/>
    </row>
    <row r="870" spans="1:26" ht="12.75" customHeight="1">
      <c r="A870" s="476"/>
      <c r="B870" s="476"/>
      <c r="C870" s="476"/>
      <c r="D870" s="476"/>
      <c r="E870" s="476"/>
      <c r="F870" s="476"/>
      <c r="G870" s="476"/>
      <c r="H870" s="476"/>
      <c r="I870" s="476"/>
      <c r="J870" s="476"/>
      <c r="K870" s="476"/>
      <c r="L870" s="476"/>
      <c r="M870" s="476"/>
      <c r="N870" s="476"/>
      <c r="O870" s="476"/>
      <c r="P870" s="476"/>
      <c r="Q870" s="476"/>
      <c r="R870" s="476"/>
      <c r="S870" s="476"/>
      <c r="T870" s="476"/>
      <c r="U870" s="476"/>
      <c r="V870" s="476"/>
      <c r="W870" s="476"/>
      <c r="X870" s="476"/>
      <c r="Y870" s="476"/>
      <c r="Z870" s="476"/>
    </row>
    <row r="871" spans="1:26" ht="12.75" customHeight="1">
      <c r="A871" s="476"/>
      <c r="B871" s="476"/>
      <c r="C871" s="476"/>
      <c r="D871" s="476"/>
      <c r="E871" s="476"/>
      <c r="F871" s="476"/>
      <c r="G871" s="476"/>
      <c r="H871" s="476"/>
      <c r="I871" s="476"/>
      <c r="J871" s="476"/>
      <c r="K871" s="476"/>
      <c r="L871" s="476"/>
      <c r="M871" s="476"/>
      <c r="N871" s="476"/>
      <c r="O871" s="476"/>
      <c r="P871" s="476"/>
      <c r="Q871" s="476"/>
      <c r="R871" s="476"/>
      <c r="S871" s="476"/>
      <c r="T871" s="476"/>
      <c r="U871" s="476"/>
      <c r="V871" s="476"/>
      <c r="W871" s="476"/>
      <c r="X871" s="476"/>
      <c r="Y871" s="476"/>
      <c r="Z871" s="476"/>
    </row>
    <row r="872" spans="1:26" ht="12.75" customHeight="1">
      <c r="A872" s="476"/>
      <c r="B872" s="476"/>
      <c r="C872" s="476"/>
      <c r="D872" s="476"/>
      <c r="E872" s="476"/>
      <c r="F872" s="476"/>
      <c r="G872" s="476"/>
      <c r="H872" s="476"/>
      <c r="I872" s="476"/>
      <c r="J872" s="476"/>
      <c r="K872" s="476"/>
      <c r="L872" s="476"/>
      <c r="M872" s="476"/>
      <c r="N872" s="476"/>
      <c r="O872" s="476"/>
      <c r="P872" s="476"/>
      <c r="Q872" s="476"/>
      <c r="R872" s="476"/>
      <c r="S872" s="476"/>
      <c r="T872" s="476"/>
      <c r="U872" s="476"/>
      <c r="V872" s="476"/>
      <c r="W872" s="476"/>
      <c r="X872" s="476"/>
      <c r="Y872" s="476"/>
      <c r="Z872" s="476"/>
    </row>
    <row r="873" spans="1:26" ht="12.75" customHeight="1">
      <c r="A873" s="476"/>
      <c r="B873" s="476"/>
      <c r="C873" s="476"/>
      <c r="D873" s="476"/>
      <c r="E873" s="476"/>
      <c r="F873" s="476"/>
      <c r="G873" s="476"/>
      <c r="H873" s="476"/>
      <c r="I873" s="476"/>
      <c r="J873" s="476"/>
      <c r="K873" s="476"/>
      <c r="L873" s="476"/>
      <c r="M873" s="476"/>
      <c r="N873" s="476"/>
      <c r="O873" s="476"/>
      <c r="P873" s="476"/>
      <c r="Q873" s="476"/>
      <c r="R873" s="476"/>
      <c r="S873" s="476"/>
      <c r="T873" s="476"/>
      <c r="U873" s="476"/>
      <c r="V873" s="476"/>
      <c r="W873" s="476"/>
      <c r="X873" s="476"/>
      <c r="Y873" s="476"/>
      <c r="Z873" s="476"/>
    </row>
    <row r="874" spans="1:26" ht="12.75" customHeight="1">
      <c r="A874" s="476"/>
      <c r="B874" s="476"/>
      <c r="C874" s="476"/>
      <c r="D874" s="476"/>
      <c r="E874" s="476"/>
      <c r="F874" s="476"/>
      <c r="G874" s="476"/>
      <c r="H874" s="476"/>
      <c r="I874" s="476"/>
      <c r="J874" s="476"/>
      <c r="K874" s="476"/>
      <c r="L874" s="476"/>
      <c r="M874" s="476"/>
      <c r="N874" s="476"/>
      <c r="O874" s="476"/>
      <c r="P874" s="476"/>
      <c r="Q874" s="476"/>
      <c r="R874" s="476"/>
      <c r="S874" s="476"/>
      <c r="T874" s="476"/>
      <c r="U874" s="476"/>
      <c r="V874" s="476"/>
      <c r="W874" s="476"/>
      <c r="X874" s="476"/>
      <c r="Y874" s="476"/>
      <c r="Z874" s="476"/>
    </row>
    <row r="875" spans="1:26" ht="12.75" customHeight="1">
      <c r="A875" s="476"/>
      <c r="B875" s="476"/>
      <c r="C875" s="476"/>
      <c r="D875" s="476"/>
      <c r="E875" s="476"/>
      <c r="F875" s="476"/>
      <c r="G875" s="476"/>
      <c r="H875" s="476"/>
      <c r="I875" s="476"/>
      <c r="J875" s="476"/>
      <c r="K875" s="476"/>
      <c r="L875" s="476"/>
      <c r="M875" s="476"/>
      <c r="N875" s="476"/>
      <c r="O875" s="476"/>
      <c r="P875" s="476"/>
      <c r="Q875" s="476"/>
      <c r="R875" s="476"/>
      <c r="S875" s="476"/>
      <c r="T875" s="476"/>
      <c r="U875" s="476"/>
      <c r="V875" s="476"/>
      <c r="W875" s="476"/>
      <c r="X875" s="476"/>
      <c r="Y875" s="476"/>
      <c r="Z875" s="476"/>
    </row>
    <row r="876" spans="1:26" ht="12.75" customHeight="1">
      <c r="A876" s="476"/>
      <c r="B876" s="476"/>
      <c r="C876" s="476"/>
      <c r="D876" s="476"/>
      <c r="E876" s="476"/>
      <c r="F876" s="476"/>
      <c r="G876" s="476"/>
      <c r="H876" s="476"/>
      <c r="I876" s="476"/>
      <c r="J876" s="476"/>
      <c r="K876" s="476"/>
      <c r="L876" s="476"/>
      <c r="M876" s="476"/>
      <c r="N876" s="476"/>
      <c r="O876" s="476"/>
      <c r="P876" s="476"/>
      <c r="Q876" s="476"/>
      <c r="R876" s="476"/>
      <c r="S876" s="476"/>
      <c r="T876" s="476"/>
      <c r="U876" s="476"/>
      <c r="V876" s="476"/>
      <c r="W876" s="476"/>
      <c r="X876" s="476"/>
      <c r="Y876" s="476"/>
      <c r="Z876" s="476"/>
    </row>
    <row r="877" spans="1:26" ht="12.75" customHeight="1">
      <c r="A877" s="476"/>
      <c r="B877" s="476"/>
      <c r="C877" s="476"/>
      <c r="D877" s="476"/>
      <c r="E877" s="476"/>
      <c r="F877" s="476"/>
      <c r="G877" s="476"/>
      <c r="H877" s="476"/>
      <c r="I877" s="476"/>
      <c r="J877" s="476"/>
      <c r="K877" s="476"/>
      <c r="L877" s="476"/>
      <c r="M877" s="476"/>
      <c r="N877" s="476"/>
      <c r="O877" s="476"/>
      <c r="P877" s="476"/>
      <c r="Q877" s="476"/>
      <c r="R877" s="476"/>
      <c r="S877" s="476"/>
      <c r="T877" s="476"/>
      <c r="U877" s="476"/>
      <c r="V877" s="476"/>
      <c r="W877" s="476"/>
      <c r="X877" s="476"/>
      <c r="Y877" s="476"/>
      <c r="Z877" s="476"/>
    </row>
    <row r="878" spans="1:26" ht="12.75" customHeight="1">
      <c r="A878" s="476"/>
      <c r="B878" s="476"/>
      <c r="C878" s="476"/>
      <c r="D878" s="476"/>
      <c r="E878" s="476"/>
      <c r="F878" s="476"/>
      <c r="G878" s="476"/>
      <c r="H878" s="476"/>
      <c r="I878" s="476"/>
      <c r="J878" s="476"/>
      <c r="K878" s="476"/>
      <c r="L878" s="476"/>
      <c r="M878" s="476"/>
      <c r="N878" s="476"/>
      <c r="O878" s="476"/>
      <c r="P878" s="476"/>
      <c r="Q878" s="476"/>
      <c r="R878" s="476"/>
      <c r="S878" s="476"/>
      <c r="T878" s="476"/>
      <c r="U878" s="476"/>
      <c r="V878" s="476"/>
      <c r="W878" s="476"/>
      <c r="X878" s="476"/>
      <c r="Y878" s="476"/>
      <c r="Z878" s="476"/>
    </row>
    <row r="879" spans="1:26" ht="12.75" customHeight="1">
      <c r="A879" s="476"/>
      <c r="B879" s="476"/>
      <c r="C879" s="476"/>
      <c r="D879" s="476"/>
      <c r="E879" s="476"/>
      <c r="F879" s="476"/>
      <c r="G879" s="476"/>
      <c r="H879" s="476"/>
      <c r="I879" s="476"/>
      <c r="J879" s="476"/>
      <c r="K879" s="476"/>
      <c r="L879" s="476"/>
      <c r="M879" s="476"/>
      <c r="N879" s="476"/>
      <c r="O879" s="476"/>
      <c r="P879" s="476"/>
      <c r="Q879" s="476"/>
      <c r="R879" s="476"/>
      <c r="S879" s="476"/>
      <c r="T879" s="476"/>
      <c r="U879" s="476"/>
      <c r="V879" s="476"/>
      <c r="W879" s="476"/>
      <c r="X879" s="476"/>
      <c r="Y879" s="476"/>
      <c r="Z879" s="476"/>
    </row>
    <row r="880" spans="1:26" ht="12.75" customHeight="1">
      <c r="A880" s="476"/>
      <c r="B880" s="476"/>
      <c r="C880" s="476"/>
      <c r="D880" s="476"/>
      <c r="E880" s="476"/>
      <c r="F880" s="476"/>
      <c r="G880" s="476"/>
      <c r="H880" s="476"/>
      <c r="I880" s="476"/>
      <c r="J880" s="476"/>
      <c r="K880" s="476"/>
      <c r="L880" s="476"/>
      <c r="M880" s="476"/>
      <c r="N880" s="476"/>
      <c r="O880" s="476"/>
      <c r="P880" s="476"/>
      <c r="Q880" s="476"/>
      <c r="R880" s="476"/>
      <c r="S880" s="476"/>
      <c r="T880" s="476"/>
      <c r="U880" s="476"/>
      <c r="V880" s="476"/>
      <c r="W880" s="476"/>
      <c r="X880" s="476"/>
      <c r="Y880" s="476"/>
      <c r="Z880" s="476"/>
    </row>
    <row r="881" spans="1:26" ht="12.75" customHeight="1">
      <c r="A881" s="476"/>
      <c r="B881" s="476"/>
      <c r="C881" s="476"/>
      <c r="D881" s="476"/>
      <c r="E881" s="476"/>
      <c r="F881" s="476"/>
      <c r="G881" s="476"/>
      <c r="H881" s="476"/>
      <c r="I881" s="476"/>
      <c r="J881" s="476"/>
      <c r="K881" s="476"/>
      <c r="L881" s="476"/>
      <c r="M881" s="476"/>
      <c r="N881" s="476"/>
      <c r="O881" s="476"/>
      <c r="P881" s="476"/>
      <c r="Q881" s="476"/>
      <c r="R881" s="476"/>
      <c r="S881" s="476"/>
      <c r="T881" s="476"/>
      <c r="U881" s="476"/>
      <c r="V881" s="476"/>
      <c r="W881" s="476"/>
      <c r="X881" s="476"/>
      <c r="Y881" s="476"/>
      <c r="Z881" s="476"/>
    </row>
    <row r="882" spans="1:26" ht="12.75" customHeight="1">
      <c r="A882" s="476"/>
      <c r="B882" s="476"/>
      <c r="C882" s="476"/>
      <c r="D882" s="476"/>
      <c r="E882" s="476"/>
      <c r="F882" s="476"/>
      <c r="G882" s="476"/>
      <c r="H882" s="476"/>
      <c r="I882" s="476"/>
      <c r="J882" s="476"/>
      <c r="K882" s="476"/>
      <c r="L882" s="476"/>
      <c r="M882" s="476"/>
      <c r="N882" s="476"/>
      <c r="O882" s="476"/>
      <c r="P882" s="476"/>
      <c r="Q882" s="476"/>
      <c r="R882" s="476"/>
      <c r="S882" s="476"/>
      <c r="T882" s="476"/>
      <c r="U882" s="476"/>
      <c r="V882" s="476"/>
      <c r="W882" s="476"/>
      <c r="X882" s="476"/>
      <c r="Y882" s="476"/>
      <c r="Z882" s="476"/>
    </row>
    <row r="883" spans="1:26" ht="12.75" customHeight="1">
      <c r="A883" s="476"/>
      <c r="B883" s="476"/>
      <c r="C883" s="476"/>
      <c r="D883" s="476"/>
      <c r="E883" s="476"/>
      <c r="F883" s="476"/>
      <c r="G883" s="476"/>
      <c r="H883" s="476"/>
      <c r="I883" s="476"/>
      <c r="J883" s="476"/>
      <c r="K883" s="476"/>
      <c r="L883" s="476"/>
      <c r="M883" s="476"/>
      <c r="N883" s="476"/>
      <c r="O883" s="476"/>
      <c r="P883" s="476"/>
      <c r="Q883" s="476"/>
      <c r="R883" s="476"/>
      <c r="S883" s="476"/>
      <c r="T883" s="476"/>
      <c r="U883" s="476"/>
      <c r="V883" s="476"/>
      <c r="W883" s="476"/>
      <c r="X883" s="476"/>
      <c r="Y883" s="476"/>
      <c r="Z883" s="476"/>
    </row>
    <row r="884" spans="1:26" ht="12.75" customHeight="1">
      <c r="A884" s="476"/>
      <c r="B884" s="476"/>
      <c r="C884" s="476"/>
      <c r="D884" s="476"/>
      <c r="E884" s="476"/>
      <c r="F884" s="476"/>
      <c r="G884" s="476"/>
      <c r="H884" s="476"/>
      <c r="I884" s="476"/>
      <c r="J884" s="476"/>
      <c r="K884" s="476"/>
      <c r="L884" s="476"/>
      <c r="M884" s="476"/>
      <c r="N884" s="476"/>
      <c r="O884" s="476"/>
      <c r="P884" s="476"/>
      <c r="Q884" s="476"/>
      <c r="R884" s="476"/>
      <c r="S884" s="476"/>
      <c r="T884" s="476"/>
      <c r="U884" s="476"/>
      <c r="V884" s="476"/>
      <c r="W884" s="476"/>
      <c r="X884" s="476"/>
      <c r="Y884" s="476"/>
      <c r="Z884" s="476"/>
    </row>
    <row r="885" spans="1:26" ht="12.75" customHeight="1">
      <c r="A885" s="476"/>
      <c r="B885" s="476"/>
      <c r="C885" s="476"/>
      <c r="D885" s="476"/>
      <c r="E885" s="476"/>
      <c r="F885" s="476"/>
      <c r="G885" s="476"/>
      <c r="H885" s="476"/>
      <c r="I885" s="476"/>
      <c r="J885" s="476"/>
      <c r="K885" s="476"/>
      <c r="L885" s="476"/>
      <c r="M885" s="476"/>
      <c r="N885" s="476"/>
      <c r="O885" s="476"/>
      <c r="P885" s="476"/>
      <c r="Q885" s="476"/>
      <c r="R885" s="476"/>
      <c r="S885" s="476"/>
      <c r="T885" s="476"/>
      <c r="U885" s="476"/>
      <c r="V885" s="476"/>
      <c r="W885" s="476"/>
      <c r="X885" s="476"/>
      <c r="Y885" s="476"/>
      <c r="Z885" s="476"/>
    </row>
    <row r="886" spans="1:26" ht="12.75" customHeight="1">
      <c r="A886" s="476"/>
      <c r="B886" s="476"/>
      <c r="C886" s="476"/>
      <c r="D886" s="476"/>
      <c r="E886" s="476"/>
      <c r="F886" s="476"/>
      <c r="G886" s="476"/>
      <c r="H886" s="476"/>
      <c r="I886" s="476"/>
      <c r="J886" s="476"/>
      <c r="K886" s="476"/>
      <c r="L886" s="476"/>
      <c r="M886" s="476"/>
      <c r="N886" s="476"/>
      <c r="O886" s="476"/>
      <c r="P886" s="476"/>
      <c r="Q886" s="476"/>
      <c r="R886" s="476"/>
      <c r="S886" s="476"/>
      <c r="T886" s="476"/>
      <c r="U886" s="476"/>
      <c r="V886" s="476"/>
      <c r="W886" s="476"/>
      <c r="X886" s="476"/>
      <c r="Y886" s="476"/>
      <c r="Z886" s="476"/>
    </row>
    <row r="887" spans="1:26" ht="12.75" customHeight="1">
      <c r="A887" s="476"/>
      <c r="B887" s="476"/>
      <c r="C887" s="476"/>
      <c r="D887" s="476"/>
      <c r="E887" s="476"/>
      <c r="F887" s="476"/>
      <c r="G887" s="476"/>
      <c r="H887" s="476"/>
      <c r="I887" s="476"/>
      <c r="J887" s="476"/>
      <c r="K887" s="476"/>
      <c r="L887" s="476"/>
      <c r="M887" s="476"/>
      <c r="N887" s="476"/>
      <c r="O887" s="476"/>
      <c r="P887" s="476"/>
      <c r="Q887" s="476"/>
      <c r="R887" s="476"/>
      <c r="S887" s="476"/>
      <c r="T887" s="476"/>
      <c r="U887" s="476"/>
      <c r="V887" s="476"/>
      <c r="W887" s="476"/>
      <c r="X887" s="476"/>
      <c r="Y887" s="476"/>
      <c r="Z887" s="476"/>
    </row>
    <row r="888" spans="1:26" ht="12.75" customHeight="1">
      <c r="A888" s="476"/>
      <c r="B888" s="476"/>
      <c r="C888" s="476"/>
      <c r="D888" s="476"/>
      <c r="E888" s="476"/>
      <c r="F888" s="476"/>
      <c r="G888" s="476"/>
      <c r="H888" s="476"/>
      <c r="I888" s="476"/>
      <c r="J888" s="476"/>
      <c r="K888" s="476"/>
      <c r="L888" s="476"/>
      <c r="M888" s="476"/>
      <c r="N888" s="476"/>
      <c r="O888" s="476"/>
      <c r="P888" s="476"/>
      <c r="Q888" s="476"/>
      <c r="R888" s="476"/>
      <c r="S888" s="476"/>
      <c r="T888" s="476"/>
      <c r="U888" s="476"/>
      <c r="V888" s="476"/>
      <c r="W888" s="476"/>
      <c r="X888" s="476"/>
      <c r="Y888" s="476"/>
      <c r="Z888" s="476"/>
    </row>
    <row r="889" spans="1:26" ht="12.75" customHeight="1">
      <c r="A889" s="476"/>
      <c r="B889" s="476"/>
      <c r="C889" s="476"/>
      <c r="D889" s="476"/>
      <c r="E889" s="476"/>
      <c r="F889" s="476"/>
      <c r="G889" s="476"/>
      <c r="H889" s="476"/>
      <c r="I889" s="476"/>
      <c r="J889" s="476"/>
      <c r="K889" s="476"/>
      <c r="L889" s="476"/>
      <c r="M889" s="476"/>
      <c r="N889" s="476"/>
      <c r="O889" s="476"/>
      <c r="P889" s="476"/>
      <c r="Q889" s="476"/>
      <c r="R889" s="476"/>
      <c r="S889" s="476"/>
      <c r="T889" s="476"/>
      <c r="U889" s="476"/>
      <c r="V889" s="476"/>
      <c r="W889" s="476"/>
      <c r="X889" s="476"/>
      <c r="Y889" s="476"/>
      <c r="Z889" s="476"/>
    </row>
    <row r="890" spans="1:26" ht="12.75" customHeight="1">
      <c r="A890" s="476"/>
      <c r="B890" s="476"/>
      <c r="C890" s="476"/>
      <c r="D890" s="476"/>
      <c r="E890" s="476"/>
      <c r="F890" s="476"/>
      <c r="G890" s="476"/>
      <c r="H890" s="476"/>
      <c r="I890" s="476"/>
      <c r="J890" s="476"/>
      <c r="K890" s="476"/>
      <c r="L890" s="476"/>
      <c r="M890" s="476"/>
      <c r="N890" s="476"/>
      <c r="O890" s="476"/>
      <c r="P890" s="476"/>
      <c r="Q890" s="476"/>
      <c r="R890" s="476"/>
      <c r="S890" s="476"/>
      <c r="T890" s="476"/>
      <c r="U890" s="476"/>
      <c r="V890" s="476"/>
      <c r="W890" s="476"/>
      <c r="X890" s="476"/>
      <c r="Y890" s="476"/>
      <c r="Z890" s="476"/>
    </row>
    <row r="891" spans="1:26" ht="12.75" customHeight="1">
      <c r="A891" s="476"/>
      <c r="B891" s="476"/>
      <c r="C891" s="476"/>
      <c r="D891" s="476"/>
      <c r="E891" s="476"/>
      <c r="F891" s="476"/>
      <c r="G891" s="476"/>
      <c r="H891" s="476"/>
      <c r="I891" s="476"/>
      <c r="J891" s="476"/>
      <c r="K891" s="476"/>
      <c r="L891" s="476"/>
      <c r="M891" s="476"/>
      <c r="N891" s="476"/>
      <c r="O891" s="476"/>
      <c r="P891" s="476"/>
      <c r="Q891" s="476"/>
      <c r="R891" s="476"/>
      <c r="S891" s="476"/>
      <c r="T891" s="476"/>
      <c r="U891" s="476"/>
      <c r="V891" s="476"/>
      <c r="W891" s="476"/>
      <c r="X891" s="476"/>
      <c r="Y891" s="476"/>
      <c r="Z891" s="476"/>
    </row>
    <row r="892" spans="1:26" ht="12.75" customHeight="1">
      <c r="A892" s="476"/>
      <c r="B892" s="476"/>
      <c r="C892" s="476"/>
      <c r="D892" s="476"/>
      <c r="E892" s="476"/>
      <c r="F892" s="476"/>
      <c r="G892" s="476"/>
      <c r="H892" s="476"/>
      <c r="I892" s="476"/>
      <c r="J892" s="476"/>
      <c r="K892" s="476"/>
      <c r="L892" s="476"/>
      <c r="M892" s="476"/>
      <c r="N892" s="476"/>
      <c r="O892" s="476"/>
      <c r="P892" s="476"/>
      <c r="Q892" s="476"/>
      <c r="R892" s="476"/>
      <c r="S892" s="476"/>
      <c r="T892" s="476"/>
      <c r="U892" s="476"/>
      <c r="V892" s="476"/>
      <c r="W892" s="476"/>
      <c r="X892" s="476"/>
      <c r="Y892" s="476"/>
      <c r="Z892" s="476"/>
    </row>
    <row r="893" spans="1:26" ht="12.75" customHeight="1">
      <c r="A893" s="476"/>
      <c r="B893" s="476"/>
      <c r="C893" s="476"/>
      <c r="D893" s="476"/>
      <c r="E893" s="476"/>
      <c r="F893" s="476"/>
      <c r="G893" s="476"/>
      <c r="H893" s="476"/>
      <c r="I893" s="476"/>
      <c r="J893" s="476"/>
      <c r="K893" s="476"/>
      <c r="L893" s="476"/>
      <c r="M893" s="476"/>
      <c r="N893" s="476"/>
      <c r="O893" s="476"/>
      <c r="P893" s="476"/>
      <c r="Q893" s="476"/>
      <c r="R893" s="476"/>
      <c r="S893" s="476"/>
      <c r="T893" s="476"/>
      <c r="U893" s="476"/>
      <c r="V893" s="476"/>
      <c r="W893" s="476"/>
      <c r="X893" s="476"/>
      <c r="Y893" s="476"/>
      <c r="Z893" s="476"/>
    </row>
    <row r="894" spans="1:26" ht="12.75" customHeight="1">
      <c r="A894" s="476"/>
      <c r="B894" s="476"/>
      <c r="C894" s="476"/>
      <c r="D894" s="476"/>
      <c r="E894" s="476"/>
      <c r="F894" s="476"/>
      <c r="G894" s="476"/>
      <c r="H894" s="476"/>
      <c r="I894" s="476"/>
      <c r="J894" s="476"/>
      <c r="K894" s="476"/>
      <c r="L894" s="476"/>
      <c r="M894" s="476"/>
      <c r="N894" s="476"/>
      <c r="O894" s="476"/>
      <c r="P894" s="476"/>
      <c r="Q894" s="476"/>
      <c r="R894" s="476"/>
      <c r="S894" s="476"/>
      <c r="T894" s="476"/>
      <c r="U894" s="476"/>
      <c r="V894" s="476"/>
      <c r="W894" s="476"/>
      <c r="X894" s="476"/>
      <c r="Y894" s="476"/>
      <c r="Z894" s="476"/>
    </row>
    <row r="895" spans="1:26" ht="12.75" customHeight="1">
      <c r="A895" s="476"/>
      <c r="B895" s="476"/>
      <c r="C895" s="476"/>
      <c r="D895" s="476"/>
      <c r="E895" s="476"/>
      <c r="F895" s="476"/>
      <c r="G895" s="476"/>
      <c r="H895" s="476"/>
      <c r="I895" s="476"/>
      <c r="J895" s="476"/>
      <c r="K895" s="476"/>
      <c r="L895" s="476"/>
      <c r="M895" s="476"/>
      <c r="N895" s="476"/>
      <c r="O895" s="476"/>
      <c r="P895" s="476"/>
      <c r="Q895" s="476"/>
      <c r="R895" s="476"/>
      <c r="S895" s="476"/>
      <c r="T895" s="476"/>
      <c r="U895" s="476"/>
      <c r="V895" s="476"/>
      <c r="W895" s="476"/>
      <c r="X895" s="476"/>
      <c r="Y895" s="476"/>
      <c r="Z895" s="476"/>
    </row>
    <row r="896" spans="1:26" ht="12.75" customHeight="1">
      <c r="A896" s="476"/>
      <c r="B896" s="476"/>
      <c r="C896" s="476"/>
      <c r="D896" s="476"/>
      <c r="E896" s="476"/>
      <c r="F896" s="476"/>
      <c r="G896" s="476"/>
      <c r="H896" s="476"/>
      <c r="I896" s="476"/>
      <c r="J896" s="476"/>
      <c r="K896" s="476"/>
      <c r="L896" s="476"/>
      <c r="M896" s="476"/>
      <c r="N896" s="476"/>
      <c r="O896" s="476"/>
      <c r="P896" s="476"/>
      <c r="Q896" s="476"/>
      <c r="R896" s="476"/>
      <c r="S896" s="476"/>
      <c r="T896" s="476"/>
      <c r="U896" s="476"/>
      <c r="V896" s="476"/>
      <c r="W896" s="476"/>
      <c r="X896" s="476"/>
      <c r="Y896" s="476"/>
      <c r="Z896" s="476"/>
    </row>
    <row r="897" spans="1:26" ht="12.75" customHeight="1">
      <c r="A897" s="476"/>
      <c r="B897" s="476"/>
      <c r="C897" s="476"/>
      <c r="D897" s="476"/>
      <c r="E897" s="476"/>
      <c r="F897" s="476"/>
      <c r="G897" s="476"/>
      <c r="H897" s="476"/>
      <c r="I897" s="476"/>
      <c r="J897" s="476"/>
      <c r="K897" s="476"/>
      <c r="L897" s="476"/>
      <c r="M897" s="476"/>
      <c r="N897" s="476"/>
      <c r="O897" s="476"/>
      <c r="P897" s="476"/>
      <c r="Q897" s="476"/>
      <c r="R897" s="476"/>
      <c r="S897" s="476"/>
      <c r="T897" s="476"/>
      <c r="U897" s="476"/>
      <c r="V897" s="476"/>
      <c r="W897" s="476"/>
      <c r="X897" s="476"/>
      <c r="Y897" s="476"/>
      <c r="Z897" s="476"/>
    </row>
    <row r="898" spans="1:26" ht="12.75" customHeight="1">
      <c r="A898" s="476"/>
      <c r="B898" s="476"/>
      <c r="C898" s="476"/>
      <c r="D898" s="476"/>
      <c r="E898" s="476"/>
      <c r="F898" s="476"/>
      <c r="G898" s="476"/>
      <c r="H898" s="476"/>
      <c r="I898" s="476"/>
      <c r="J898" s="476"/>
      <c r="K898" s="476"/>
      <c r="L898" s="476"/>
      <c r="M898" s="476"/>
      <c r="N898" s="476"/>
      <c r="O898" s="476"/>
      <c r="P898" s="476"/>
      <c r="Q898" s="476"/>
      <c r="R898" s="476"/>
      <c r="S898" s="476"/>
      <c r="T898" s="476"/>
      <c r="U898" s="476"/>
      <c r="V898" s="476"/>
      <c r="W898" s="476"/>
      <c r="X898" s="476"/>
      <c r="Y898" s="476"/>
      <c r="Z898" s="476"/>
    </row>
    <row r="899" spans="1:26" ht="12.75" customHeight="1">
      <c r="A899" s="476"/>
      <c r="B899" s="476"/>
      <c r="C899" s="476"/>
      <c r="D899" s="476"/>
      <c r="E899" s="476"/>
      <c r="F899" s="476"/>
      <c r="G899" s="476"/>
      <c r="H899" s="476"/>
      <c r="I899" s="476"/>
      <c r="J899" s="476"/>
      <c r="K899" s="476"/>
      <c r="L899" s="476"/>
      <c r="M899" s="476"/>
      <c r="N899" s="476"/>
      <c r="O899" s="476"/>
      <c r="P899" s="476"/>
      <c r="Q899" s="476"/>
      <c r="R899" s="476"/>
      <c r="S899" s="476"/>
      <c r="T899" s="476"/>
      <c r="U899" s="476"/>
      <c r="V899" s="476"/>
      <c r="W899" s="476"/>
      <c r="X899" s="476"/>
      <c r="Y899" s="476"/>
      <c r="Z899" s="476"/>
    </row>
    <row r="900" spans="1:26" ht="12.75" customHeight="1">
      <c r="A900" s="476"/>
      <c r="B900" s="476"/>
      <c r="C900" s="476"/>
      <c r="D900" s="476"/>
      <c r="E900" s="476"/>
      <c r="F900" s="476"/>
      <c r="G900" s="476"/>
      <c r="H900" s="476"/>
      <c r="I900" s="476"/>
      <c r="J900" s="476"/>
      <c r="K900" s="476"/>
      <c r="L900" s="476"/>
      <c r="M900" s="476"/>
      <c r="N900" s="476"/>
      <c r="O900" s="476"/>
      <c r="P900" s="476"/>
      <c r="Q900" s="476"/>
      <c r="R900" s="476"/>
      <c r="S900" s="476"/>
      <c r="T900" s="476"/>
      <c r="U900" s="476"/>
      <c r="V900" s="476"/>
      <c r="W900" s="476"/>
      <c r="X900" s="476"/>
      <c r="Y900" s="476"/>
      <c r="Z900" s="476"/>
    </row>
    <row r="901" spans="1:26" ht="12.75" customHeight="1">
      <c r="A901" s="476"/>
      <c r="B901" s="476"/>
      <c r="C901" s="476"/>
      <c r="D901" s="476"/>
      <c r="E901" s="476"/>
      <c r="F901" s="476"/>
      <c r="G901" s="476"/>
      <c r="H901" s="476"/>
      <c r="I901" s="476"/>
      <c r="J901" s="476"/>
      <c r="K901" s="476"/>
      <c r="L901" s="476"/>
      <c r="M901" s="476"/>
      <c r="N901" s="476"/>
      <c r="O901" s="476"/>
      <c r="P901" s="476"/>
      <c r="Q901" s="476"/>
      <c r="R901" s="476"/>
      <c r="S901" s="476"/>
      <c r="T901" s="476"/>
      <c r="U901" s="476"/>
      <c r="V901" s="476"/>
      <c r="W901" s="476"/>
      <c r="X901" s="476"/>
      <c r="Y901" s="476"/>
      <c r="Z901" s="476"/>
    </row>
    <row r="902" spans="1:26" ht="12.75" customHeight="1">
      <c r="A902" s="476"/>
      <c r="B902" s="476"/>
      <c r="C902" s="476"/>
      <c r="D902" s="476"/>
      <c r="E902" s="476"/>
      <c r="F902" s="476"/>
      <c r="G902" s="476"/>
      <c r="H902" s="476"/>
      <c r="I902" s="476"/>
      <c r="J902" s="476"/>
      <c r="K902" s="476"/>
      <c r="L902" s="476"/>
      <c r="M902" s="476"/>
      <c r="N902" s="476"/>
      <c r="O902" s="476"/>
      <c r="P902" s="476"/>
      <c r="Q902" s="476"/>
      <c r="R902" s="476"/>
      <c r="S902" s="476"/>
      <c r="T902" s="476"/>
      <c r="U902" s="476"/>
      <c r="V902" s="476"/>
      <c r="W902" s="476"/>
      <c r="X902" s="476"/>
      <c r="Y902" s="476"/>
      <c r="Z902" s="476"/>
    </row>
    <row r="903" spans="1:26" ht="12.75" customHeight="1">
      <c r="A903" s="476"/>
      <c r="B903" s="476"/>
      <c r="C903" s="476"/>
      <c r="D903" s="476"/>
      <c r="E903" s="476"/>
      <c r="F903" s="476"/>
      <c r="G903" s="476"/>
      <c r="H903" s="476"/>
      <c r="I903" s="476"/>
      <c r="J903" s="476"/>
      <c r="K903" s="476"/>
      <c r="L903" s="476"/>
      <c r="M903" s="476"/>
      <c r="N903" s="476"/>
      <c r="O903" s="476"/>
      <c r="P903" s="476"/>
      <c r="Q903" s="476"/>
      <c r="R903" s="476"/>
      <c r="S903" s="476"/>
      <c r="T903" s="476"/>
      <c r="U903" s="476"/>
      <c r="V903" s="476"/>
      <c r="W903" s="476"/>
      <c r="X903" s="476"/>
      <c r="Y903" s="476"/>
      <c r="Z903" s="476"/>
    </row>
    <row r="904" spans="1:26" ht="12.75" customHeight="1">
      <c r="A904" s="476"/>
      <c r="B904" s="476"/>
      <c r="C904" s="476"/>
      <c r="D904" s="476"/>
      <c r="E904" s="476"/>
      <c r="F904" s="476"/>
      <c r="G904" s="476"/>
      <c r="H904" s="476"/>
      <c r="I904" s="476"/>
      <c r="J904" s="476"/>
      <c r="K904" s="476"/>
      <c r="L904" s="476"/>
      <c r="M904" s="476"/>
      <c r="N904" s="476"/>
      <c r="O904" s="476"/>
      <c r="P904" s="476"/>
      <c r="Q904" s="476"/>
      <c r="R904" s="476"/>
      <c r="S904" s="476"/>
      <c r="T904" s="476"/>
      <c r="U904" s="476"/>
      <c r="V904" s="476"/>
      <c r="W904" s="476"/>
      <c r="X904" s="476"/>
      <c r="Y904" s="476"/>
      <c r="Z904" s="476"/>
    </row>
    <row r="905" spans="1:26" ht="12.75" customHeight="1">
      <c r="A905" s="476"/>
      <c r="B905" s="476"/>
      <c r="C905" s="476"/>
      <c r="D905" s="476"/>
      <c r="E905" s="476"/>
      <c r="F905" s="476"/>
      <c r="G905" s="476"/>
      <c r="H905" s="476"/>
      <c r="I905" s="476"/>
      <c r="J905" s="476"/>
      <c r="K905" s="476"/>
      <c r="L905" s="476"/>
      <c r="M905" s="476"/>
      <c r="N905" s="476"/>
      <c r="O905" s="476"/>
      <c r="P905" s="476"/>
      <c r="Q905" s="476"/>
      <c r="R905" s="476"/>
      <c r="S905" s="476"/>
      <c r="T905" s="476"/>
      <c r="U905" s="476"/>
      <c r="V905" s="476"/>
      <c r="W905" s="476"/>
      <c r="X905" s="476"/>
      <c r="Y905" s="476"/>
      <c r="Z905" s="476"/>
    </row>
    <row r="906" spans="1:26" ht="12.75" customHeight="1">
      <c r="A906" s="476"/>
      <c r="B906" s="476"/>
      <c r="C906" s="476"/>
      <c r="D906" s="476"/>
      <c r="E906" s="476"/>
      <c r="F906" s="476"/>
      <c r="G906" s="476"/>
      <c r="H906" s="476"/>
      <c r="I906" s="476"/>
      <c r="J906" s="476"/>
      <c r="K906" s="476"/>
      <c r="L906" s="476"/>
      <c r="M906" s="476"/>
      <c r="N906" s="476"/>
      <c r="O906" s="476"/>
      <c r="P906" s="476"/>
      <c r="Q906" s="476"/>
      <c r="R906" s="476"/>
      <c r="S906" s="476"/>
      <c r="T906" s="476"/>
      <c r="U906" s="476"/>
      <c r="V906" s="476"/>
      <c r="W906" s="476"/>
      <c r="X906" s="476"/>
      <c r="Y906" s="476"/>
      <c r="Z906" s="476"/>
    </row>
    <row r="907" spans="1:26" ht="12.75" customHeight="1">
      <c r="A907" s="476"/>
      <c r="B907" s="476"/>
      <c r="C907" s="476"/>
      <c r="D907" s="476"/>
      <c r="E907" s="476"/>
      <c r="F907" s="476"/>
      <c r="G907" s="476"/>
      <c r="H907" s="476"/>
      <c r="I907" s="476"/>
      <c r="J907" s="476"/>
      <c r="K907" s="476"/>
      <c r="L907" s="476"/>
      <c r="M907" s="476"/>
      <c r="N907" s="476"/>
      <c r="O907" s="476"/>
      <c r="P907" s="476"/>
      <c r="Q907" s="476"/>
      <c r="R907" s="476"/>
      <c r="S907" s="476"/>
      <c r="T907" s="476"/>
      <c r="U907" s="476"/>
      <c r="V907" s="476"/>
      <c r="W907" s="476"/>
      <c r="X907" s="476"/>
      <c r="Y907" s="476"/>
      <c r="Z907" s="476"/>
    </row>
    <row r="908" spans="1:26" ht="12.75" customHeight="1">
      <c r="A908" s="476"/>
      <c r="B908" s="476"/>
      <c r="C908" s="476"/>
      <c r="D908" s="476"/>
      <c r="E908" s="476"/>
      <c r="F908" s="476"/>
      <c r="G908" s="476"/>
      <c r="H908" s="476"/>
      <c r="I908" s="476"/>
      <c r="J908" s="476"/>
      <c r="K908" s="476"/>
      <c r="L908" s="476"/>
      <c r="M908" s="476"/>
      <c r="N908" s="476"/>
      <c r="O908" s="476"/>
      <c r="P908" s="476"/>
      <c r="Q908" s="476"/>
      <c r="R908" s="476"/>
      <c r="S908" s="476"/>
      <c r="T908" s="476"/>
      <c r="U908" s="476"/>
      <c r="V908" s="476"/>
      <c r="W908" s="476"/>
      <c r="X908" s="476"/>
      <c r="Y908" s="476"/>
      <c r="Z908" s="476"/>
    </row>
    <row r="909" spans="1:26" ht="12.75" customHeight="1">
      <c r="A909" s="476"/>
      <c r="B909" s="476"/>
      <c r="C909" s="476"/>
      <c r="D909" s="476"/>
      <c r="E909" s="476"/>
      <c r="F909" s="476"/>
      <c r="G909" s="476"/>
      <c r="H909" s="476"/>
      <c r="I909" s="476"/>
      <c r="J909" s="476"/>
      <c r="K909" s="476"/>
      <c r="L909" s="476"/>
      <c r="M909" s="476"/>
      <c r="N909" s="476"/>
      <c r="O909" s="476"/>
      <c r="P909" s="476"/>
      <c r="Q909" s="476"/>
      <c r="R909" s="476"/>
      <c r="S909" s="476"/>
      <c r="T909" s="476"/>
      <c r="U909" s="476"/>
      <c r="V909" s="476"/>
      <c r="W909" s="476"/>
      <c r="X909" s="476"/>
      <c r="Y909" s="476"/>
      <c r="Z909" s="476"/>
    </row>
    <row r="910" spans="1:26" ht="12.75" customHeight="1">
      <c r="A910" s="476"/>
      <c r="B910" s="476"/>
      <c r="C910" s="476"/>
      <c r="D910" s="476"/>
      <c r="E910" s="476"/>
      <c r="F910" s="476"/>
      <c r="G910" s="476"/>
      <c r="H910" s="476"/>
      <c r="I910" s="476"/>
      <c r="J910" s="476"/>
      <c r="K910" s="476"/>
      <c r="L910" s="476"/>
      <c r="M910" s="476"/>
      <c r="N910" s="476"/>
      <c r="O910" s="476"/>
      <c r="P910" s="476"/>
      <c r="Q910" s="476"/>
      <c r="R910" s="476"/>
      <c r="S910" s="476"/>
      <c r="T910" s="476"/>
      <c r="U910" s="476"/>
      <c r="V910" s="476"/>
      <c r="W910" s="476"/>
      <c r="X910" s="476"/>
      <c r="Y910" s="476"/>
      <c r="Z910" s="476"/>
    </row>
    <row r="911" spans="1:26" ht="12.75" customHeight="1">
      <c r="A911" s="476"/>
      <c r="B911" s="476"/>
      <c r="C911" s="476"/>
      <c r="D911" s="476"/>
      <c r="E911" s="476"/>
      <c r="F911" s="476"/>
      <c r="G911" s="476"/>
      <c r="H911" s="476"/>
      <c r="I911" s="476"/>
      <c r="J911" s="476"/>
      <c r="K911" s="476"/>
      <c r="L911" s="476"/>
      <c r="M911" s="476"/>
      <c r="N911" s="476"/>
      <c r="O911" s="476"/>
      <c r="P911" s="476"/>
      <c r="Q911" s="476"/>
      <c r="R911" s="476"/>
      <c r="S911" s="476"/>
      <c r="T911" s="476"/>
      <c r="U911" s="476"/>
      <c r="V911" s="476"/>
      <c r="W911" s="476"/>
      <c r="X911" s="476"/>
      <c r="Y911" s="476"/>
      <c r="Z911" s="476"/>
    </row>
    <row r="912" spans="1:26" ht="12.75" customHeight="1">
      <c r="A912" s="476"/>
      <c r="B912" s="476"/>
      <c r="C912" s="476"/>
      <c r="D912" s="476"/>
      <c r="E912" s="476"/>
      <c r="F912" s="476"/>
      <c r="G912" s="476"/>
      <c r="H912" s="476"/>
      <c r="I912" s="476"/>
      <c r="J912" s="476"/>
      <c r="K912" s="476"/>
      <c r="L912" s="476"/>
      <c r="M912" s="476"/>
      <c r="N912" s="476"/>
      <c r="O912" s="476"/>
      <c r="P912" s="476"/>
      <c r="Q912" s="476"/>
      <c r="R912" s="476"/>
      <c r="S912" s="476"/>
      <c r="T912" s="476"/>
      <c r="U912" s="476"/>
      <c r="V912" s="476"/>
      <c r="W912" s="476"/>
      <c r="X912" s="476"/>
      <c r="Y912" s="476"/>
      <c r="Z912" s="476"/>
    </row>
    <row r="913" spans="1:26" ht="12.75" customHeight="1">
      <c r="A913" s="476"/>
      <c r="B913" s="476"/>
      <c r="C913" s="476"/>
      <c r="D913" s="476"/>
      <c r="E913" s="476"/>
      <c r="F913" s="476"/>
      <c r="G913" s="476"/>
      <c r="H913" s="476"/>
      <c r="I913" s="476"/>
      <c r="J913" s="476"/>
      <c r="K913" s="476"/>
      <c r="L913" s="476"/>
      <c r="M913" s="476"/>
      <c r="N913" s="476"/>
      <c r="O913" s="476"/>
      <c r="P913" s="476"/>
      <c r="Q913" s="476"/>
      <c r="R913" s="476"/>
      <c r="S913" s="476"/>
      <c r="T913" s="476"/>
      <c r="U913" s="476"/>
      <c r="V913" s="476"/>
      <c r="W913" s="476"/>
      <c r="X913" s="476"/>
      <c r="Y913" s="476"/>
      <c r="Z913" s="476"/>
    </row>
    <row r="914" spans="1:26" ht="12.75" customHeight="1">
      <c r="A914" s="476"/>
      <c r="B914" s="476"/>
      <c r="C914" s="476"/>
      <c r="D914" s="476"/>
      <c r="E914" s="476"/>
      <c r="F914" s="476"/>
      <c r="G914" s="476"/>
      <c r="H914" s="476"/>
      <c r="I914" s="476"/>
      <c r="J914" s="476"/>
      <c r="K914" s="476"/>
      <c r="L914" s="476"/>
      <c r="M914" s="476"/>
      <c r="N914" s="476"/>
      <c r="O914" s="476"/>
      <c r="P914" s="476"/>
      <c r="Q914" s="476"/>
      <c r="R914" s="476"/>
      <c r="S914" s="476"/>
      <c r="T914" s="476"/>
      <c r="U914" s="476"/>
      <c r="V914" s="476"/>
      <c r="W914" s="476"/>
      <c r="X914" s="476"/>
      <c r="Y914" s="476"/>
      <c r="Z914" s="476"/>
    </row>
    <row r="915" spans="1:26" ht="12.75" customHeight="1">
      <c r="A915" s="476"/>
      <c r="B915" s="476"/>
      <c r="C915" s="476"/>
      <c r="D915" s="476"/>
      <c r="E915" s="476"/>
      <c r="F915" s="476"/>
      <c r="G915" s="476"/>
      <c r="H915" s="476"/>
      <c r="I915" s="476"/>
      <c r="J915" s="476"/>
      <c r="K915" s="476"/>
      <c r="L915" s="476"/>
      <c r="M915" s="476"/>
      <c r="N915" s="476"/>
      <c r="O915" s="476"/>
      <c r="P915" s="476"/>
      <c r="Q915" s="476"/>
      <c r="R915" s="476"/>
      <c r="S915" s="476"/>
      <c r="T915" s="476"/>
      <c r="U915" s="476"/>
      <c r="V915" s="476"/>
      <c r="W915" s="476"/>
      <c r="X915" s="476"/>
      <c r="Y915" s="476"/>
      <c r="Z915" s="476"/>
    </row>
    <row r="916" spans="1:26" ht="12.75" customHeight="1">
      <c r="A916" s="476"/>
      <c r="B916" s="476"/>
      <c r="C916" s="476"/>
      <c r="D916" s="476"/>
      <c r="E916" s="476"/>
      <c r="F916" s="476"/>
      <c r="G916" s="476"/>
      <c r="H916" s="476"/>
      <c r="I916" s="476"/>
      <c r="J916" s="476"/>
      <c r="K916" s="476"/>
      <c r="L916" s="476"/>
      <c r="M916" s="476"/>
      <c r="N916" s="476"/>
      <c r="O916" s="476"/>
      <c r="P916" s="476"/>
      <c r="Q916" s="476"/>
      <c r="R916" s="476"/>
      <c r="S916" s="476"/>
      <c r="T916" s="476"/>
      <c r="U916" s="476"/>
      <c r="V916" s="476"/>
      <c r="W916" s="476"/>
      <c r="X916" s="476"/>
      <c r="Y916" s="476"/>
      <c r="Z916" s="476"/>
    </row>
    <row r="917" spans="1:26" ht="12.75" customHeight="1">
      <c r="A917" s="476"/>
      <c r="B917" s="476"/>
      <c r="C917" s="476"/>
      <c r="D917" s="476"/>
      <c r="E917" s="476"/>
      <c r="F917" s="476"/>
      <c r="G917" s="476"/>
      <c r="H917" s="476"/>
      <c r="I917" s="476"/>
      <c r="J917" s="476"/>
      <c r="K917" s="476"/>
      <c r="L917" s="476"/>
      <c r="M917" s="476"/>
      <c r="N917" s="476"/>
      <c r="O917" s="476"/>
      <c r="P917" s="476"/>
      <c r="Q917" s="476"/>
      <c r="R917" s="476"/>
      <c r="S917" s="476"/>
      <c r="T917" s="476"/>
      <c r="U917" s="476"/>
      <c r="V917" s="476"/>
      <c r="W917" s="476"/>
      <c r="X917" s="476"/>
      <c r="Y917" s="476"/>
      <c r="Z917" s="476"/>
    </row>
    <row r="918" spans="1:26" ht="12.75" customHeight="1">
      <c r="A918" s="476"/>
      <c r="B918" s="476"/>
      <c r="C918" s="476"/>
      <c r="D918" s="476"/>
      <c r="E918" s="476"/>
      <c r="F918" s="476"/>
      <c r="G918" s="476"/>
      <c r="H918" s="476"/>
      <c r="I918" s="476"/>
      <c r="J918" s="476"/>
      <c r="K918" s="476"/>
      <c r="L918" s="476"/>
      <c r="M918" s="476"/>
      <c r="N918" s="476"/>
      <c r="O918" s="476"/>
      <c r="P918" s="476"/>
      <c r="Q918" s="476"/>
      <c r="R918" s="476"/>
      <c r="S918" s="476"/>
      <c r="T918" s="476"/>
      <c r="U918" s="476"/>
      <c r="V918" s="476"/>
      <c r="W918" s="476"/>
      <c r="X918" s="476"/>
      <c r="Y918" s="476"/>
      <c r="Z918" s="476"/>
    </row>
    <row r="919" spans="1:26" ht="12.75" customHeight="1">
      <c r="A919" s="476"/>
      <c r="B919" s="476"/>
      <c r="C919" s="476"/>
      <c r="D919" s="476"/>
      <c r="E919" s="476"/>
      <c r="F919" s="476"/>
      <c r="G919" s="476"/>
      <c r="H919" s="476"/>
      <c r="I919" s="476"/>
      <c r="J919" s="476"/>
      <c r="K919" s="476"/>
      <c r="L919" s="476"/>
      <c r="M919" s="476"/>
      <c r="N919" s="476"/>
      <c r="O919" s="476"/>
      <c r="P919" s="476"/>
      <c r="Q919" s="476"/>
      <c r="R919" s="476"/>
      <c r="S919" s="476"/>
      <c r="T919" s="476"/>
      <c r="U919" s="476"/>
      <c r="V919" s="476"/>
      <c r="W919" s="476"/>
      <c r="X919" s="476"/>
      <c r="Y919" s="476"/>
      <c r="Z919" s="476"/>
    </row>
    <row r="920" spans="1:26" ht="12.75" customHeight="1">
      <c r="A920" s="476"/>
      <c r="B920" s="476"/>
      <c r="C920" s="476"/>
      <c r="D920" s="476"/>
      <c r="E920" s="476"/>
      <c r="F920" s="476"/>
      <c r="G920" s="476"/>
      <c r="H920" s="476"/>
      <c r="I920" s="476"/>
      <c r="J920" s="476"/>
      <c r="K920" s="476"/>
      <c r="L920" s="476"/>
      <c r="M920" s="476"/>
      <c r="N920" s="476"/>
      <c r="O920" s="476"/>
      <c r="P920" s="476"/>
      <c r="Q920" s="476"/>
      <c r="R920" s="476"/>
      <c r="S920" s="476"/>
      <c r="T920" s="476"/>
      <c r="U920" s="476"/>
      <c r="V920" s="476"/>
      <c r="W920" s="476"/>
      <c r="X920" s="476"/>
      <c r="Y920" s="476"/>
      <c r="Z920" s="476"/>
    </row>
    <row r="921" spans="1:26" ht="12.75" customHeight="1">
      <c r="A921" s="476"/>
      <c r="B921" s="476"/>
      <c r="C921" s="476"/>
      <c r="D921" s="476"/>
      <c r="E921" s="476"/>
      <c r="F921" s="476"/>
      <c r="G921" s="476"/>
      <c r="H921" s="476"/>
      <c r="I921" s="476"/>
      <c r="J921" s="476"/>
      <c r="K921" s="476"/>
      <c r="L921" s="476"/>
      <c r="M921" s="476"/>
      <c r="N921" s="476"/>
      <c r="O921" s="476"/>
      <c r="P921" s="476"/>
      <c r="Q921" s="476"/>
      <c r="R921" s="476"/>
      <c r="S921" s="476"/>
      <c r="T921" s="476"/>
      <c r="U921" s="476"/>
      <c r="V921" s="476"/>
      <c r="W921" s="476"/>
      <c r="X921" s="476"/>
      <c r="Y921" s="476"/>
      <c r="Z921" s="476"/>
    </row>
    <row r="922" spans="1:26" ht="12.75" customHeight="1">
      <c r="A922" s="476"/>
      <c r="B922" s="476"/>
      <c r="C922" s="476"/>
      <c r="D922" s="476"/>
      <c r="E922" s="476"/>
      <c r="F922" s="476"/>
      <c r="G922" s="476"/>
      <c r="H922" s="476"/>
      <c r="I922" s="476"/>
      <c r="J922" s="476"/>
      <c r="K922" s="476"/>
      <c r="L922" s="476"/>
      <c r="M922" s="476"/>
      <c r="N922" s="476"/>
      <c r="O922" s="476"/>
      <c r="P922" s="476"/>
      <c r="Q922" s="476"/>
      <c r="R922" s="476"/>
      <c r="S922" s="476"/>
      <c r="T922" s="476"/>
      <c r="U922" s="476"/>
      <c r="V922" s="476"/>
      <c r="W922" s="476"/>
      <c r="X922" s="476"/>
      <c r="Y922" s="476"/>
      <c r="Z922" s="476"/>
    </row>
    <row r="923" spans="1:26" ht="12.75" customHeight="1">
      <c r="A923" s="476"/>
      <c r="B923" s="476"/>
      <c r="C923" s="476"/>
      <c r="D923" s="476"/>
      <c r="E923" s="476"/>
      <c r="F923" s="476"/>
      <c r="G923" s="476"/>
      <c r="H923" s="476"/>
      <c r="I923" s="476"/>
      <c r="J923" s="476"/>
      <c r="K923" s="476"/>
      <c r="L923" s="476"/>
      <c r="M923" s="476"/>
      <c r="N923" s="476"/>
      <c r="O923" s="476"/>
      <c r="P923" s="476"/>
      <c r="Q923" s="476"/>
      <c r="R923" s="476"/>
      <c r="S923" s="476"/>
      <c r="T923" s="476"/>
      <c r="U923" s="476"/>
      <c r="V923" s="476"/>
      <c r="W923" s="476"/>
      <c r="X923" s="476"/>
      <c r="Y923" s="476"/>
      <c r="Z923" s="476"/>
    </row>
    <row r="924" spans="1:26" ht="12.75" customHeight="1">
      <c r="A924" s="476"/>
      <c r="B924" s="476"/>
      <c r="C924" s="476"/>
      <c r="D924" s="476"/>
      <c r="E924" s="476"/>
      <c r="F924" s="476"/>
      <c r="G924" s="476"/>
      <c r="H924" s="476"/>
      <c r="I924" s="476"/>
      <c r="J924" s="476"/>
      <c r="K924" s="476"/>
      <c r="L924" s="476"/>
      <c r="M924" s="476"/>
      <c r="N924" s="476"/>
      <c r="O924" s="476"/>
      <c r="P924" s="476"/>
      <c r="Q924" s="476"/>
      <c r="R924" s="476"/>
      <c r="S924" s="476"/>
      <c r="T924" s="476"/>
      <c r="U924" s="476"/>
      <c r="V924" s="476"/>
      <c r="W924" s="476"/>
      <c r="X924" s="476"/>
      <c r="Y924" s="476"/>
      <c r="Z924" s="476"/>
    </row>
    <row r="925" spans="1:26" ht="12.75" customHeight="1">
      <c r="A925" s="476"/>
      <c r="B925" s="476"/>
      <c r="C925" s="476"/>
      <c r="D925" s="476"/>
      <c r="E925" s="476"/>
      <c r="F925" s="476"/>
      <c r="G925" s="476"/>
      <c r="H925" s="476"/>
      <c r="I925" s="476"/>
      <c r="J925" s="476"/>
      <c r="K925" s="476"/>
      <c r="L925" s="476"/>
      <c r="M925" s="476"/>
      <c r="N925" s="476"/>
      <c r="O925" s="476"/>
      <c r="P925" s="476"/>
      <c r="Q925" s="476"/>
      <c r="R925" s="476"/>
      <c r="S925" s="476"/>
      <c r="T925" s="476"/>
      <c r="U925" s="476"/>
      <c r="V925" s="476"/>
      <c r="W925" s="476"/>
      <c r="X925" s="476"/>
      <c r="Y925" s="476"/>
      <c r="Z925" s="476"/>
    </row>
    <row r="926" spans="1:26" ht="12.75" customHeight="1">
      <c r="A926" s="476"/>
      <c r="B926" s="476"/>
      <c r="C926" s="476"/>
      <c r="D926" s="476"/>
      <c r="E926" s="476"/>
      <c r="F926" s="476"/>
      <c r="G926" s="476"/>
      <c r="H926" s="476"/>
      <c r="I926" s="476"/>
      <c r="J926" s="476"/>
      <c r="K926" s="476"/>
      <c r="L926" s="476"/>
      <c r="M926" s="476"/>
      <c r="N926" s="476"/>
      <c r="O926" s="476"/>
      <c r="P926" s="476"/>
      <c r="Q926" s="476"/>
      <c r="R926" s="476"/>
      <c r="S926" s="476"/>
      <c r="T926" s="476"/>
      <c r="U926" s="476"/>
      <c r="V926" s="476"/>
      <c r="W926" s="476"/>
      <c r="X926" s="476"/>
      <c r="Y926" s="476"/>
      <c r="Z926" s="476"/>
    </row>
    <row r="927" spans="1:26" ht="12.75" customHeight="1">
      <c r="A927" s="476"/>
      <c r="B927" s="476"/>
      <c r="C927" s="476"/>
      <c r="D927" s="476"/>
      <c r="E927" s="476"/>
      <c r="F927" s="476"/>
      <c r="G927" s="476"/>
      <c r="H927" s="476"/>
      <c r="I927" s="476"/>
      <c r="J927" s="476"/>
      <c r="K927" s="476"/>
      <c r="L927" s="476"/>
      <c r="M927" s="476"/>
      <c r="N927" s="476"/>
      <c r="O927" s="476"/>
      <c r="P927" s="476"/>
      <c r="Q927" s="476"/>
      <c r="R927" s="476"/>
      <c r="S927" s="476"/>
      <c r="T927" s="476"/>
      <c r="U927" s="476"/>
      <c r="V927" s="476"/>
      <c r="W927" s="476"/>
      <c r="X927" s="476"/>
      <c r="Y927" s="476"/>
      <c r="Z927" s="476"/>
    </row>
    <row r="928" spans="1:26" ht="12.75" customHeight="1">
      <c r="A928" s="476"/>
      <c r="B928" s="476"/>
      <c r="C928" s="476"/>
      <c r="D928" s="476"/>
      <c r="E928" s="476"/>
      <c r="F928" s="476"/>
      <c r="G928" s="476"/>
      <c r="H928" s="476"/>
      <c r="I928" s="476"/>
      <c r="J928" s="476"/>
      <c r="K928" s="476"/>
      <c r="L928" s="476"/>
      <c r="M928" s="476"/>
      <c r="N928" s="476"/>
      <c r="O928" s="476"/>
      <c r="P928" s="476"/>
      <c r="Q928" s="476"/>
      <c r="R928" s="476"/>
      <c r="S928" s="476"/>
      <c r="T928" s="476"/>
      <c r="U928" s="476"/>
      <c r="V928" s="476"/>
      <c r="W928" s="476"/>
      <c r="X928" s="476"/>
      <c r="Y928" s="476"/>
      <c r="Z928" s="476"/>
    </row>
    <row r="929" spans="1:26" ht="12.75" customHeight="1">
      <c r="A929" s="476"/>
      <c r="B929" s="476"/>
      <c r="C929" s="476"/>
      <c r="D929" s="476"/>
      <c r="E929" s="476"/>
      <c r="F929" s="476"/>
      <c r="G929" s="476"/>
      <c r="H929" s="476"/>
      <c r="I929" s="476"/>
      <c r="J929" s="476"/>
      <c r="K929" s="476"/>
      <c r="L929" s="476"/>
      <c r="M929" s="476"/>
      <c r="N929" s="476"/>
      <c r="O929" s="476"/>
      <c r="P929" s="476"/>
      <c r="Q929" s="476"/>
      <c r="R929" s="476"/>
      <c r="S929" s="476"/>
      <c r="T929" s="476"/>
      <c r="U929" s="476"/>
      <c r="V929" s="476"/>
      <c r="W929" s="476"/>
      <c r="X929" s="476"/>
      <c r="Y929" s="476"/>
      <c r="Z929" s="476"/>
    </row>
    <row r="930" spans="1:26" ht="12.75" customHeight="1">
      <c r="A930" s="476"/>
      <c r="B930" s="476"/>
      <c r="C930" s="476"/>
      <c r="D930" s="476"/>
      <c r="E930" s="476"/>
      <c r="F930" s="476"/>
      <c r="G930" s="476"/>
      <c r="H930" s="476"/>
      <c r="I930" s="476"/>
      <c r="J930" s="476"/>
      <c r="K930" s="476"/>
      <c r="L930" s="476"/>
      <c r="M930" s="476"/>
      <c r="N930" s="476"/>
      <c r="O930" s="476"/>
      <c r="P930" s="476"/>
      <c r="Q930" s="476"/>
      <c r="R930" s="476"/>
      <c r="S930" s="476"/>
      <c r="T930" s="476"/>
      <c r="U930" s="476"/>
      <c r="V930" s="476"/>
      <c r="W930" s="476"/>
      <c r="X930" s="476"/>
      <c r="Y930" s="476"/>
      <c r="Z930" s="476"/>
    </row>
    <row r="931" spans="1:26" ht="12.75" customHeight="1">
      <c r="A931" s="476"/>
      <c r="B931" s="476"/>
      <c r="C931" s="476"/>
      <c r="D931" s="476"/>
      <c r="E931" s="476"/>
      <c r="F931" s="476"/>
      <c r="G931" s="476"/>
      <c r="H931" s="476"/>
      <c r="I931" s="476"/>
      <c r="J931" s="476"/>
      <c r="K931" s="476"/>
      <c r="L931" s="476"/>
      <c r="M931" s="476"/>
      <c r="N931" s="476"/>
      <c r="O931" s="476"/>
      <c r="P931" s="476"/>
      <c r="Q931" s="476"/>
      <c r="R931" s="476"/>
      <c r="S931" s="476"/>
      <c r="T931" s="476"/>
      <c r="U931" s="476"/>
      <c r="V931" s="476"/>
      <c r="W931" s="476"/>
      <c r="X931" s="476"/>
      <c r="Y931" s="476"/>
      <c r="Z931" s="476"/>
    </row>
    <row r="932" spans="1:26" ht="12.75" customHeight="1">
      <c r="A932" s="476"/>
      <c r="B932" s="476"/>
      <c r="C932" s="476"/>
      <c r="D932" s="476"/>
      <c r="E932" s="476"/>
      <c r="F932" s="476"/>
      <c r="G932" s="476"/>
      <c r="H932" s="476"/>
      <c r="I932" s="476"/>
      <c r="J932" s="476"/>
      <c r="K932" s="476"/>
      <c r="L932" s="476"/>
      <c r="M932" s="476"/>
      <c r="N932" s="476"/>
      <c r="O932" s="476"/>
      <c r="P932" s="476"/>
      <c r="Q932" s="476"/>
      <c r="R932" s="476"/>
      <c r="S932" s="476"/>
      <c r="T932" s="476"/>
      <c r="U932" s="476"/>
      <c r="V932" s="476"/>
      <c r="W932" s="476"/>
      <c r="X932" s="476"/>
      <c r="Y932" s="476"/>
      <c r="Z932" s="476"/>
    </row>
    <row r="933" spans="1:26" ht="12.75" customHeight="1">
      <c r="A933" s="476"/>
      <c r="B933" s="476"/>
      <c r="C933" s="476"/>
      <c r="D933" s="476"/>
      <c r="E933" s="476"/>
      <c r="F933" s="476"/>
      <c r="G933" s="476"/>
      <c r="H933" s="476"/>
      <c r="I933" s="476"/>
      <c r="J933" s="476"/>
      <c r="K933" s="476"/>
      <c r="L933" s="476"/>
      <c r="M933" s="476"/>
      <c r="N933" s="476"/>
      <c r="O933" s="476"/>
      <c r="P933" s="476"/>
      <c r="Q933" s="476"/>
      <c r="R933" s="476"/>
      <c r="S933" s="476"/>
      <c r="T933" s="476"/>
      <c r="U933" s="476"/>
      <c r="V933" s="476"/>
      <c r="W933" s="476"/>
      <c r="X933" s="476"/>
      <c r="Y933" s="476"/>
      <c r="Z933" s="476"/>
    </row>
    <row r="934" spans="1:26" ht="12.75" customHeight="1">
      <c r="A934" s="476"/>
      <c r="B934" s="476"/>
      <c r="C934" s="476"/>
      <c r="D934" s="476"/>
      <c r="E934" s="476"/>
      <c r="F934" s="476"/>
      <c r="G934" s="476"/>
      <c r="H934" s="476"/>
      <c r="I934" s="476"/>
      <c r="J934" s="476"/>
      <c r="K934" s="476"/>
      <c r="L934" s="476"/>
      <c r="M934" s="476"/>
      <c r="N934" s="476"/>
      <c r="O934" s="476"/>
      <c r="P934" s="476"/>
      <c r="Q934" s="476"/>
      <c r="R934" s="476"/>
      <c r="S934" s="476"/>
      <c r="T934" s="476"/>
      <c r="U934" s="476"/>
      <c r="V934" s="476"/>
      <c r="W934" s="476"/>
      <c r="X934" s="476"/>
      <c r="Y934" s="476"/>
      <c r="Z934" s="476"/>
    </row>
    <row r="935" spans="1:26" ht="12.75" customHeight="1">
      <c r="A935" s="476"/>
      <c r="B935" s="476"/>
      <c r="C935" s="476"/>
      <c r="D935" s="476"/>
      <c r="E935" s="476"/>
      <c r="F935" s="476"/>
      <c r="G935" s="476"/>
      <c r="H935" s="476"/>
      <c r="I935" s="476"/>
      <c r="J935" s="476"/>
      <c r="K935" s="476"/>
      <c r="L935" s="476"/>
      <c r="M935" s="476"/>
      <c r="N935" s="476"/>
      <c r="O935" s="476"/>
      <c r="P935" s="476"/>
      <c r="Q935" s="476"/>
      <c r="R935" s="476"/>
      <c r="S935" s="476"/>
      <c r="T935" s="476"/>
      <c r="U935" s="476"/>
      <c r="V935" s="476"/>
      <c r="W935" s="476"/>
      <c r="X935" s="476"/>
      <c r="Y935" s="476"/>
      <c r="Z935" s="476"/>
    </row>
    <row r="936" spans="1:26" ht="12.75" customHeight="1">
      <c r="A936" s="476"/>
      <c r="B936" s="476"/>
      <c r="C936" s="476"/>
      <c r="D936" s="476"/>
      <c r="E936" s="476"/>
      <c r="F936" s="476"/>
      <c r="G936" s="476"/>
      <c r="H936" s="476"/>
      <c r="I936" s="476"/>
      <c r="J936" s="476"/>
      <c r="K936" s="476"/>
      <c r="L936" s="476"/>
      <c r="M936" s="476"/>
      <c r="N936" s="476"/>
      <c r="O936" s="476"/>
      <c r="P936" s="476"/>
      <c r="Q936" s="476"/>
      <c r="R936" s="476"/>
      <c r="S936" s="476"/>
      <c r="T936" s="476"/>
      <c r="U936" s="476"/>
      <c r="V936" s="476"/>
      <c r="W936" s="476"/>
      <c r="X936" s="476"/>
      <c r="Y936" s="476"/>
      <c r="Z936" s="476"/>
    </row>
    <row r="937" spans="1:26" ht="12.75" customHeight="1">
      <c r="A937" s="476"/>
      <c r="B937" s="476"/>
      <c r="C937" s="476"/>
      <c r="D937" s="476"/>
      <c r="E937" s="476"/>
      <c r="F937" s="476"/>
      <c r="G937" s="476"/>
      <c r="H937" s="476"/>
      <c r="I937" s="476"/>
      <c r="J937" s="476"/>
      <c r="K937" s="476"/>
      <c r="L937" s="476"/>
      <c r="M937" s="476"/>
      <c r="N937" s="476"/>
      <c r="O937" s="476"/>
      <c r="P937" s="476"/>
      <c r="Q937" s="476"/>
      <c r="R937" s="476"/>
      <c r="S937" s="476"/>
      <c r="T937" s="476"/>
      <c r="U937" s="476"/>
      <c r="V937" s="476"/>
      <c r="W937" s="476"/>
      <c r="X937" s="476"/>
      <c r="Y937" s="476"/>
      <c r="Z937" s="476"/>
    </row>
    <row r="938" spans="1:26" ht="12.75" customHeight="1">
      <c r="A938" s="476"/>
      <c r="B938" s="476"/>
      <c r="C938" s="476"/>
      <c r="D938" s="476"/>
      <c r="E938" s="476"/>
      <c r="F938" s="476"/>
      <c r="G938" s="476"/>
      <c r="H938" s="476"/>
      <c r="I938" s="476"/>
      <c r="J938" s="476"/>
      <c r="K938" s="476"/>
      <c r="L938" s="476"/>
      <c r="M938" s="476"/>
      <c r="N938" s="476"/>
      <c r="O938" s="476"/>
      <c r="P938" s="476"/>
      <c r="Q938" s="476"/>
      <c r="R938" s="476"/>
      <c r="S938" s="476"/>
      <c r="T938" s="476"/>
      <c r="U938" s="476"/>
      <c r="V938" s="476"/>
      <c r="W938" s="476"/>
      <c r="X938" s="476"/>
      <c r="Y938" s="476"/>
      <c r="Z938" s="476"/>
    </row>
    <row r="939" spans="1:26" ht="12.75" customHeight="1">
      <c r="A939" s="476"/>
      <c r="B939" s="476"/>
      <c r="C939" s="476"/>
      <c r="D939" s="476"/>
      <c r="E939" s="476"/>
      <c r="F939" s="476"/>
      <c r="G939" s="476"/>
      <c r="H939" s="476"/>
      <c r="I939" s="476"/>
      <c r="J939" s="476"/>
      <c r="K939" s="476"/>
      <c r="L939" s="476"/>
      <c r="M939" s="476"/>
      <c r="N939" s="476"/>
      <c r="O939" s="476"/>
      <c r="P939" s="476"/>
      <c r="Q939" s="476"/>
      <c r="R939" s="476"/>
      <c r="S939" s="476"/>
      <c r="T939" s="476"/>
      <c r="U939" s="476"/>
      <c r="V939" s="476"/>
      <c r="W939" s="476"/>
      <c r="X939" s="476"/>
      <c r="Y939" s="476"/>
      <c r="Z939" s="476"/>
    </row>
    <row r="940" spans="1:26" ht="12.75" customHeight="1">
      <c r="A940" s="476"/>
      <c r="B940" s="476"/>
      <c r="C940" s="476"/>
      <c r="D940" s="476"/>
      <c r="E940" s="476"/>
      <c r="F940" s="476"/>
      <c r="G940" s="476"/>
      <c r="H940" s="476"/>
      <c r="I940" s="476"/>
      <c r="J940" s="476"/>
      <c r="K940" s="476"/>
      <c r="L940" s="476"/>
      <c r="M940" s="476"/>
      <c r="N940" s="476"/>
      <c r="O940" s="476"/>
      <c r="P940" s="476"/>
      <c r="Q940" s="476"/>
      <c r="R940" s="476"/>
      <c r="S940" s="476"/>
      <c r="T940" s="476"/>
      <c r="U940" s="476"/>
      <c r="V940" s="476"/>
      <c r="W940" s="476"/>
      <c r="X940" s="476"/>
      <c r="Y940" s="476"/>
      <c r="Z940" s="476"/>
    </row>
    <row r="941" spans="1:26" ht="12.75" customHeight="1">
      <c r="A941" s="476"/>
      <c r="B941" s="476"/>
      <c r="C941" s="476"/>
      <c r="D941" s="476"/>
      <c r="E941" s="476"/>
      <c r="F941" s="476"/>
      <c r="G941" s="476"/>
      <c r="H941" s="476"/>
      <c r="I941" s="476"/>
      <c r="J941" s="476"/>
      <c r="K941" s="476"/>
      <c r="L941" s="476"/>
      <c r="M941" s="476"/>
      <c r="N941" s="476"/>
      <c r="O941" s="476"/>
      <c r="P941" s="476"/>
      <c r="Q941" s="476"/>
      <c r="R941" s="476"/>
      <c r="S941" s="476"/>
      <c r="T941" s="476"/>
      <c r="U941" s="476"/>
      <c r="V941" s="476"/>
      <c r="W941" s="476"/>
      <c r="X941" s="476"/>
      <c r="Y941" s="476"/>
      <c r="Z941" s="476"/>
    </row>
    <row r="942" spans="1:26" ht="12.75" customHeight="1">
      <c r="A942" s="476"/>
      <c r="B942" s="476"/>
      <c r="C942" s="476"/>
      <c r="D942" s="476"/>
      <c r="E942" s="476"/>
      <c r="F942" s="476"/>
      <c r="G942" s="476"/>
      <c r="H942" s="476"/>
      <c r="I942" s="476"/>
      <c r="J942" s="476"/>
      <c r="K942" s="476"/>
      <c r="L942" s="476"/>
      <c r="M942" s="476"/>
      <c r="N942" s="476"/>
      <c r="O942" s="476"/>
      <c r="P942" s="476"/>
      <c r="Q942" s="476"/>
      <c r="R942" s="476"/>
      <c r="S942" s="476"/>
      <c r="T942" s="476"/>
      <c r="U942" s="476"/>
      <c r="V942" s="476"/>
      <c r="W942" s="476"/>
      <c r="X942" s="476"/>
      <c r="Y942" s="476"/>
      <c r="Z942" s="476"/>
    </row>
    <row r="943" spans="1:26" ht="12.75" customHeight="1">
      <c r="A943" s="476"/>
      <c r="B943" s="476"/>
      <c r="C943" s="476"/>
      <c r="D943" s="476"/>
      <c r="E943" s="476"/>
      <c r="F943" s="476"/>
      <c r="G943" s="476"/>
      <c r="H943" s="476"/>
      <c r="I943" s="476"/>
      <c r="J943" s="476"/>
      <c r="K943" s="476"/>
      <c r="L943" s="476"/>
      <c r="M943" s="476"/>
      <c r="N943" s="476"/>
      <c r="O943" s="476"/>
      <c r="P943" s="476"/>
      <c r="Q943" s="476"/>
      <c r="R943" s="476"/>
      <c r="S943" s="476"/>
      <c r="T943" s="476"/>
      <c r="U943" s="476"/>
      <c r="V943" s="476"/>
      <c r="W943" s="476"/>
      <c r="X943" s="476"/>
      <c r="Y943" s="476"/>
      <c r="Z943" s="476"/>
    </row>
    <row r="944" spans="1:26" ht="12.75" customHeight="1">
      <c r="A944" s="476"/>
      <c r="B944" s="476"/>
      <c r="C944" s="476"/>
      <c r="D944" s="476"/>
      <c r="E944" s="476"/>
      <c r="F944" s="476"/>
      <c r="G944" s="476"/>
      <c r="H944" s="476"/>
      <c r="I944" s="476"/>
      <c r="J944" s="476"/>
      <c r="K944" s="476"/>
      <c r="L944" s="476"/>
      <c r="M944" s="476"/>
      <c r="N944" s="476"/>
      <c r="O944" s="476"/>
      <c r="P944" s="476"/>
      <c r="Q944" s="476"/>
      <c r="R944" s="476"/>
      <c r="S944" s="476"/>
      <c r="T944" s="476"/>
      <c r="U944" s="476"/>
      <c r="V944" s="476"/>
      <c r="W944" s="476"/>
      <c r="X944" s="476"/>
      <c r="Y944" s="476"/>
      <c r="Z944" s="476"/>
    </row>
    <row r="945" spans="1:26" ht="12.75" customHeight="1">
      <c r="A945" s="476"/>
      <c r="B945" s="476"/>
      <c r="C945" s="476"/>
      <c r="D945" s="476"/>
      <c r="E945" s="476"/>
      <c r="F945" s="476"/>
      <c r="G945" s="476"/>
      <c r="H945" s="476"/>
      <c r="I945" s="476"/>
      <c r="J945" s="476"/>
      <c r="K945" s="476"/>
      <c r="L945" s="476"/>
      <c r="M945" s="476"/>
      <c r="N945" s="476"/>
      <c r="O945" s="476"/>
      <c r="P945" s="476"/>
      <c r="Q945" s="476"/>
      <c r="R945" s="476"/>
      <c r="S945" s="476"/>
      <c r="T945" s="476"/>
      <c r="U945" s="476"/>
      <c r="V945" s="476"/>
      <c r="W945" s="476"/>
      <c r="X945" s="476"/>
      <c r="Y945" s="476"/>
      <c r="Z945" s="476"/>
    </row>
    <row r="946" spans="1:26" ht="12.75" customHeight="1">
      <c r="A946" s="476"/>
      <c r="B946" s="476"/>
      <c r="C946" s="476"/>
      <c r="D946" s="476"/>
      <c r="E946" s="476"/>
      <c r="F946" s="476"/>
      <c r="G946" s="476"/>
      <c r="H946" s="476"/>
      <c r="I946" s="476"/>
      <c r="J946" s="476"/>
      <c r="K946" s="476"/>
      <c r="L946" s="476"/>
      <c r="M946" s="476"/>
      <c r="N946" s="476"/>
      <c r="O946" s="476"/>
      <c r="P946" s="476"/>
      <c r="Q946" s="476"/>
      <c r="R946" s="476"/>
      <c r="S946" s="476"/>
      <c r="T946" s="476"/>
      <c r="U946" s="476"/>
      <c r="V946" s="476"/>
      <c r="W946" s="476"/>
      <c r="X946" s="476"/>
      <c r="Y946" s="476"/>
      <c r="Z946" s="476"/>
    </row>
    <row r="947" spans="1:26" ht="12.75" customHeight="1">
      <c r="A947" s="476"/>
      <c r="B947" s="476"/>
      <c r="C947" s="476"/>
      <c r="D947" s="476"/>
      <c r="E947" s="476"/>
      <c r="F947" s="476"/>
      <c r="G947" s="476"/>
      <c r="H947" s="476"/>
      <c r="I947" s="476"/>
      <c r="J947" s="476"/>
      <c r="K947" s="476"/>
      <c r="L947" s="476"/>
      <c r="M947" s="476"/>
      <c r="N947" s="476"/>
      <c r="O947" s="476"/>
      <c r="P947" s="476"/>
      <c r="Q947" s="476"/>
      <c r="R947" s="476"/>
      <c r="S947" s="476"/>
      <c r="T947" s="476"/>
      <c r="U947" s="476"/>
      <c r="V947" s="476"/>
      <c r="W947" s="476"/>
      <c r="X947" s="476"/>
      <c r="Y947" s="476"/>
      <c r="Z947" s="476"/>
    </row>
    <row r="948" spans="1:26" ht="12.75" customHeight="1">
      <c r="A948" s="476"/>
      <c r="B948" s="476"/>
      <c r="C948" s="476"/>
      <c r="D948" s="476"/>
      <c r="E948" s="476"/>
      <c r="F948" s="476"/>
      <c r="G948" s="476"/>
      <c r="H948" s="476"/>
      <c r="I948" s="476"/>
      <c r="J948" s="476"/>
      <c r="K948" s="476"/>
      <c r="L948" s="476"/>
      <c r="M948" s="476"/>
      <c r="N948" s="476"/>
      <c r="O948" s="476"/>
      <c r="P948" s="476"/>
      <c r="Q948" s="476"/>
      <c r="R948" s="476"/>
      <c r="S948" s="476"/>
      <c r="T948" s="476"/>
      <c r="U948" s="476"/>
      <c r="V948" s="476"/>
      <c r="W948" s="476"/>
      <c r="X948" s="476"/>
      <c r="Y948" s="476"/>
      <c r="Z948" s="476"/>
    </row>
    <row r="949" spans="1:26" ht="12.75" customHeight="1">
      <c r="A949" s="476"/>
      <c r="B949" s="476"/>
      <c r="C949" s="476"/>
      <c r="D949" s="476"/>
      <c r="E949" s="476"/>
      <c r="F949" s="476"/>
      <c r="G949" s="476"/>
      <c r="H949" s="476"/>
      <c r="I949" s="476"/>
      <c r="J949" s="476"/>
      <c r="K949" s="476"/>
      <c r="L949" s="476"/>
      <c r="M949" s="476"/>
      <c r="N949" s="476"/>
      <c r="O949" s="476"/>
      <c r="P949" s="476"/>
      <c r="Q949" s="476"/>
      <c r="R949" s="476"/>
      <c r="S949" s="476"/>
      <c r="T949" s="476"/>
      <c r="U949" s="476"/>
      <c r="V949" s="476"/>
      <c r="W949" s="476"/>
      <c r="X949" s="476"/>
      <c r="Y949" s="476"/>
      <c r="Z949" s="476"/>
    </row>
    <row r="950" spans="1:26" ht="12.75" customHeight="1">
      <c r="A950" s="476"/>
      <c r="B950" s="476"/>
      <c r="C950" s="476"/>
      <c r="D950" s="476"/>
      <c r="E950" s="476"/>
      <c r="F950" s="476"/>
      <c r="G950" s="476"/>
      <c r="H950" s="476"/>
      <c r="I950" s="476"/>
      <c r="J950" s="476"/>
      <c r="K950" s="476"/>
      <c r="L950" s="476"/>
      <c r="M950" s="476"/>
      <c r="N950" s="476"/>
      <c r="O950" s="476"/>
      <c r="P950" s="476"/>
      <c r="Q950" s="476"/>
      <c r="R950" s="476"/>
      <c r="S950" s="476"/>
      <c r="T950" s="476"/>
      <c r="U950" s="476"/>
      <c r="V950" s="476"/>
      <c r="W950" s="476"/>
      <c r="X950" s="476"/>
      <c r="Y950" s="476"/>
      <c r="Z950" s="476"/>
    </row>
    <row r="951" spans="1:26" ht="12.75" customHeight="1">
      <c r="A951" s="476"/>
      <c r="B951" s="476"/>
      <c r="C951" s="476"/>
      <c r="D951" s="476"/>
      <c r="E951" s="476"/>
      <c r="F951" s="476"/>
      <c r="G951" s="476"/>
      <c r="H951" s="476"/>
      <c r="I951" s="476"/>
      <c r="J951" s="476"/>
      <c r="K951" s="476"/>
      <c r="L951" s="476"/>
      <c r="M951" s="476"/>
      <c r="N951" s="476"/>
      <c r="O951" s="476"/>
      <c r="P951" s="476"/>
      <c r="Q951" s="476"/>
      <c r="R951" s="476"/>
      <c r="S951" s="476"/>
      <c r="T951" s="476"/>
      <c r="U951" s="476"/>
      <c r="V951" s="476"/>
      <c r="W951" s="476"/>
      <c r="X951" s="476"/>
      <c r="Y951" s="476"/>
      <c r="Z951" s="476"/>
    </row>
    <row r="952" spans="1:26" ht="12.75" customHeight="1">
      <c r="A952" s="476"/>
      <c r="B952" s="476"/>
      <c r="C952" s="476"/>
      <c r="D952" s="476"/>
      <c r="E952" s="476"/>
      <c r="F952" s="476"/>
      <c r="G952" s="476"/>
      <c r="H952" s="476"/>
      <c r="I952" s="476"/>
      <c r="J952" s="476"/>
      <c r="K952" s="476"/>
      <c r="L952" s="476"/>
      <c r="M952" s="476"/>
      <c r="N952" s="476"/>
      <c r="O952" s="476"/>
      <c r="P952" s="476"/>
      <c r="Q952" s="476"/>
      <c r="R952" s="476"/>
      <c r="S952" s="476"/>
      <c r="T952" s="476"/>
      <c r="U952" s="476"/>
      <c r="V952" s="476"/>
      <c r="W952" s="476"/>
      <c r="X952" s="476"/>
      <c r="Y952" s="476"/>
      <c r="Z952" s="476"/>
    </row>
    <row r="953" spans="1:26" ht="12.75" customHeight="1">
      <c r="A953" s="476"/>
      <c r="B953" s="476"/>
      <c r="C953" s="476"/>
      <c r="D953" s="476"/>
      <c r="E953" s="476"/>
      <c r="F953" s="476"/>
      <c r="G953" s="476"/>
      <c r="H953" s="476"/>
      <c r="I953" s="476"/>
      <c r="J953" s="476"/>
      <c r="K953" s="476"/>
      <c r="L953" s="476"/>
      <c r="M953" s="476"/>
      <c r="N953" s="476"/>
      <c r="O953" s="476"/>
      <c r="P953" s="476"/>
      <c r="Q953" s="476"/>
      <c r="R953" s="476"/>
      <c r="S953" s="476"/>
      <c r="T953" s="476"/>
      <c r="U953" s="476"/>
      <c r="V953" s="476"/>
      <c r="W953" s="476"/>
      <c r="X953" s="476"/>
      <c r="Y953" s="476"/>
      <c r="Z953" s="476"/>
    </row>
    <row r="954" spans="1:26" ht="12.75" customHeight="1">
      <c r="A954" s="476"/>
      <c r="B954" s="476"/>
      <c r="C954" s="476"/>
      <c r="D954" s="476"/>
      <c r="E954" s="476"/>
      <c r="F954" s="476"/>
      <c r="G954" s="476"/>
      <c r="H954" s="476"/>
      <c r="I954" s="476"/>
      <c r="J954" s="476"/>
      <c r="K954" s="476"/>
      <c r="L954" s="476"/>
      <c r="M954" s="476"/>
      <c r="N954" s="476"/>
      <c r="O954" s="476"/>
      <c r="P954" s="476"/>
      <c r="Q954" s="476"/>
      <c r="R954" s="476"/>
      <c r="S954" s="476"/>
      <c r="T954" s="476"/>
      <c r="U954" s="476"/>
      <c r="V954" s="476"/>
      <c r="W954" s="476"/>
      <c r="X954" s="476"/>
      <c r="Y954" s="476"/>
      <c r="Z954" s="476"/>
    </row>
    <row r="955" spans="1:26" ht="12.75" customHeight="1">
      <c r="A955" s="476"/>
      <c r="B955" s="476"/>
      <c r="C955" s="476"/>
      <c r="D955" s="476"/>
      <c r="E955" s="476"/>
      <c r="F955" s="476"/>
      <c r="G955" s="476"/>
      <c r="H955" s="476"/>
      <c r="I955" s="476"/>
      <c r="J955" s="476"/>
      <c r="K955" s="476"/>
      <c r="L955" s="476"/>
      <c r="M955" s="476"/>
      <c r="N955" s="476"/>
      <c r="O955" s="476"/>
      <c r="P955" s="476"/>
      <c r="Q955" s="476"/>
      <c r="R955" s="476"/>
      <c r="S955" s="476"/>
      <c r="T955" s="476"/>
      <c r="U955" s="476"/>
      <c r="V955" s="476"/>
      <c r="W955" s="476"/>
      <c r="X955" s="476"/>
      <c r="Y955" s="476"/>
      <c r="Z955" s="476"/>
    </row>
    <row r="956" spans="1:26" ht="12.75" customHeight="1">
      <c r="A956" s="476"/>
      <c r="B956" s="476"/>
      <c r="C956" s="476"/>
      <c r="D956" s="476"/>
      <c r="E956" s="476"/>
      <c r="F956" s="476"/>
      <c r="G956" s="476"/>
      <c r="H956" s="476"/>
      <c r="I956" s="476"/>
      <c r="J956" s="476"/>
      <c r="K956" s="476"/>
      <c r="L956" s="476"/>
      <c r="M956" s="476"/>
      <c r="N956" s="476"/>
      <c r="O956" s="476"/>
      <c r="P956" s="476"/>
      <c r="Q956" s="476"/>
      <c r="R956" s="476"/>
      <c r="S956" s="476"/>
      <c r="T956" s="476"/>
      <c r="U956" s="476"/>
      <c r="V956" s="476"/>
      <c r="W956" s="476"/>
      <c r="X956" s="476"/>
      <c r="Y956" s="476"/>
      <c r="Z956" s="476"/>
    </row>
    <row r="957" spans="1:26" ht="12.75" customHeight="1">
      <c r="A957" s="476"/>
      <c r="B957" s="476"/>
      <c r="C957" s="476"/>
      <c r="D957" s="476"/>
      <c r="E957" s="476"/>
      <c r="F957" s="476"/>
      <c r="G957" s="476"/>
      <c r="H957" s="476"/>
      <c r="I957" s="476"/>
      <c r="J957" s="476"/>
      <c r="K957" s="476"/>
      <c r="L957" s="476"/>
      <c r="M957" s="476"/>
      <c r="N957" s="476"/>
      <c r="O957" s="476"/>
      <c r="P957" s="476"/>
      <c r="Q957" s="476"/>
      <c r="R957" s="476"/>
      <c r="S957" s="476"/>
      <c r="T957" s="476"/>
      <c r="U957" s="476"/>
      <c r="V957" s="476"/>
      <c r="W957" s="476"/>
      <c r="X957" s="476"/>
      <c r="Y957" s="476"/>
      <c r="Z957" s="476"/>
    </row>
    <row r="958" spans="1:26" ht="12.75" customHeight="1">
      <c r="A958" s="476"/>
      <c r="B958" s="476"/>
      <c r="C958" s="476"/>
      <c r="D958" s="476"/>
      <c r="E958" s="476"/>
      <c r="F958" s="476"/>
      <c r="G958" s="476"/>
      <c r="H958" s="476"/>
      <c r="I958" s="476"/>
      <c r="J958" s="476"/>
      <c r="K958" s="476"/>
      <c r="L958" s="476"/>
      <c r="M958" s="476"/>
      <c r="N958" s="476"/>
      <c r="O958" s="476"/>
      <c r="P958" s="476"/>
      <c r="Q958" s="476"/>
      <c r="R958" s="476"/>
      <c r="S958" s="476"/>
      <c r="T958" s="476"/>
      <c r="U958" s="476"/>
      <c r="V958" s="476"/>
      <c r="W958" s="476"/>
      <c r="X958" s="476"/>
      <c r="Y958" s="476"/>
      <c r="Z958" s="476"/>
    </row>
    <row r="959" spans="1:26" ht="12.75" customHeight="1">
      <c r="A959" s="476"/>
      <c r="B959" s="476"/>
      <c r="C959" s="476"/>
      <c r="D959" s="476"/>
      <c r="E959" s="476"/>
      <c r="F959" s="476"/>
      <c r="G959" s="476"/>
      <c r="H959" s="476"/>
      <c r="I959" s="476"/>
      <c r="J959" s="476"/>
      <c r="K959" s="476"/>
      <c r="L959" s="476"/>
      <c r="M959" s="476"/>
      <c r="N959" s="476"/>
      <c r="O959" s="476"/>
      <c r="P959" s="476"/>
      <c r="Q959" s="476"/>
      <c r="R959" s="476"/>
      <c r="S959" s="476"/>
      <c r="T959" s="476"/>
      <c r="U959" s="476"/>
      <c r="V959" s="476"/>
      <c r="W959" s="476"/>
      <c r="X959" s="476"/>
      <c r="Y959" s="476"/>
      <c r="Z959" s="476"/>
    </row>
    <row r="960" spans="1:26" ht="12.75" customHeight="1">
      <c r="A960" s="476"/>
      <c r="B960" s="476"/>
      <c r="C960" s="476"/>
      <c r="D960" s="476"/>
      <c r="E960" s="476"/>
      <c r="F960" s="476"/>
      <c r="G960" s="476"/>
      <c r="H960" s="476"/>
      <c r="I960" s="476"/>
      <c r="J960" s="476"/>
      <c r="K960" s="476"/>
      <c r="L960" s="476"/>
      <c r="M960" s="476"/>
      <c r="N960" s="476"/>
      <c r="O960" s="476"/>
      <c r="P960" s="476"/>
      <c r="Q960" s="476"/>
      <c r="R960" s="476"/>
      <c r="S960" s="476"/>
      <c r="T960" s="476"/>
      <c r="U960" s="476"/>
      <c r="V960" s="476"/>
      <c r="W960" s="476"/>
      <c r="X960" s="476"/>
      <c r="Y960" s="476"/>
      <c r="Z960" s="476"/>
    </row>
    <row r="961" spans="1:26" ht="12.75" customHeight="1">
      <c r="A961" s="476"/>
      <c r="B961" s="476"/>
      <c r="C961" s="476"/>
      <c r="D961" s="476"/>
      <c r="E961" s="476"/>
      <c r="F961" s="476"/>
      <c r="G961" s="476"/>
      <c r="H961" s="476"/>
      <c r="I961" s="476"/>
      <c r="J961" s="476"/>
      <c r="K961" s="476"/>
      <c r="L961" s="476"/>
      <c r="M961" s="476"/>
      <c r="N961" s="476"/>
      <c r="O961" s="476"/>
      <c r="P961" s="476"/>
      <c r="Q961" s="476"/>
      <c r="R961" s="476"/>
      <c r="S961" s="476"/>
      <c r="T961" s="476"/>
      <c r="U961" s="476"/>
      <c r="V961" s="476"/>
      <c r="W961" s="476"/>
      <c r="X961" s="476"/>
      <c r="Y961" s="476"/>
      <c r="Z961" s="476"/>
    </row>
    <row r="962" spans="1:26" ht="12.75" customHeight="1">
      <c r="A962" s="476"/>
      <c r="B962" s="476"/>
      <c r="C962" s="476"/>
      <c r="D962" s="476"/>
      <c r="E962" s="476"/>
      <c r="F962" s="476"/>
      <c r="G962" s="476"/>
      <c r="H962" s="476"/>
      <c r="I962" s="476"/>
      <c r="J962" s="476"/>
      <c r="K962" s="476"/>
      <c r="L962" s="476"/>
      <c r="M962" s="476"/>
      <c r="N962" s="476"/>
      <c r="O962" s="476"/>
      <c r="P962" s="476"/>
      <c r="Q962" s="476"/>
      <c r="R962" s="476"/>
      <c r="S962" s="476"/>
      <c r="T962" s="476"/>
      <c r="U962" s="476"/>
      <c r="V962" s="476"/>
      <c r="W962" s="476"/>
      <c r="X962" s="476"/>
      <c r="Y962" s="476"/>
      <c r="Z962" s="476"/>
    </row>
    <row r="963" spans="1:26" ht="12.75" customHeight="1">
      <c r="A963" s="476"/>
      <c r="B963" s="476"/>
      <c r="C963" s="476"/>
      <c r="D963" s="476"/>
      <c r="E963" s="476"/>
      <c r="F963" s="476"/>
      <c r="G963" s="476"/>
      <c r="H963" s="476"/>
      <c r="I963" s="476"/>
      <c r="J963" s="476"/>
      <c r="K963" s="476"/>
      <c r="L963" s="476"/>
      <c r="M963" s="476"/>
      <c r="N963" s="476"/>
      <c r="O963" s="476"/>
      <c r="P963" s="476"/>
      <c r="Q963" s="476"/>
      <c r="R963" s="476"/>
      <c r="S963" s="476"/>
      <c r="T963" s="476"/>
      <c r="U963" s="476"/>
      <c r="V963" s="476"/>
      <c r="W963" s="476"/>
      <c r="X963" s="476"/>
      <c r="Y963" s="476"/>
      <c r="Z963" s="476"/>
    </row>
    <row r="964" spans="1:26" ht="12.75" customHeight="1">
      <c r="A964" s="476"/>
      <c r="B964" s="476"/>
      <c r="C964" s="476"/>
      <c r="D964" s="476"/>
      <c r="E964" s="476"/>
      <c r="F964" s="476"/>
      <c r="G964" s="476"/>
      <c r="H964" s="476"/>
      <c r="I964" s="476"/>
      <c r="J964" s="476"/>
      <c r="K964" s="476"/>
      <c r="L964" s="476"/>
      <c r="M964" s="476"/>
      <c r="N964" s="476"/>
      <c r="O964" s="476"/>
      <c r="P964" s="476"/>
      <c r="Q964" s="476"/>
      <c r="R964" s="476"/>
      <c r="S964" s="476"/>
      <c r="T964" s="476"/>
      <c r="U964" s="476"/>
      <c r="V964" s="476"/>
      <c r="W964" s="476"/>
      <c r="X964" s="476"/>
      <c r="Y964" s="476"/>
      <c r="Z964" s="476"/>
    </row>
    <row r="965" spans="1:26" ht="12.75" customHeight="1">
      <c r="A965" s="476"/>
      <c r="B965" s="476"/>
      <c r="C965" s="476"/>
      <c r="D965" s="476"/>
      <c r="E965" s="476"/>
      <c r="F965" s="476"/>
      <c r="G965" s="476"/>
      <c r="H965" s="476"/>
      <c r="I965" s="476"/>
      <c r="J965" s="476"/>
      <c r="K965" s="476"/>
      <c r="L965" s="476"/>
      <c r="M965" s="476"/>
      <c r="N965" s="476"/>
      <c r="O965" s="476"/>
      <c r="P965" s="476"/>
      <c r="Q965" s="476"/>
      <c r="R965" s="476"/>
      <c r="S965" s="476"/>
      <c r="T965" s="476"/>
      <c r="U965" s="476"/>
      <c r="V965" s="476"/>
      <c r="W965" s="476"/>
      <c r="X965" s="476"/>
      <c r="Y965" s="476"/>
      <c r="Z965" s="476"/>
    </row>
    <row r="966" spans="1:26" ht="12.75" customHeight="1">
      <c r="A966" s="476"/>
      <c r="B966" s="476"/>
      <c r="C966" s="476"/>
      <c r="D966" s="476"/>
      <c r="E966" s="476"/>
      <c r="F966" s="476"/>
      <c r="G966" s="476"/>
      <c r="H966" s="476"/>
      <c r="I966" s="476"/>
      <c r="J966" s="476"/>
      <c r="K966" s="476"/>
      <c r="L966" s="476"/>
      <c r="M966" s="476"/>
      <c r="N966" s="476"/>
      <c r="O966" s="476"/>
      <c r="P966" s="476"/>
      <c r="Q966" s="476"/>
      <c r="R966" s="476"/>
      <c r="S966" s="476"/>
      <c r="T966" s="476"/>
      <c r="U966" s="476"/>
      <c r="V966" s="476"/>
      <c r="W966" s="476"/>
      <c r="X966" s="476"/>
      <c r="Y966" s="476"/>
      <c r="Z966" s="476"/>
    </row>
    <row r="967" spans="1:26" ht="12.75" customHeight="1">
      <c r="A967" s="476"/>
      <c r="B967" s="476"/>
      <c r="C967" s="476"/>
      <c r="D967" s="476"/>
      <c r="E967" s="476"/>
      <c r="F967" s="476"/>
      <c r="G967" s="476"/>
      <c r="H967" s="476"/>
      <c r="I967" s="476"/>
      <c r="J967" s="476"/>
      <c r="K967" s="476"/>
      <c r="L967" s="476"/>
      <c r="M967" s="476"/>
      <c r="N967" s="476"/>
      <c r="O967" s="476"/>
      <c r="P967" s="476"/>
      <c r="Q967" s="476"/>
      <c r="R967" s="476"/>
      <c r="S967" s="476"/>
      <c r="T967" s="476"/>
      <c r="U967" s="476"/>
      <c r="V967" s="476"/>
      <c r="W967" s="476"/>
      <c r="X967" s="476"/>
      <c r="Y967" s="476"/>
      <c r="Z967" s="476"/>
    </row>
    <row r="968" spans="1:26" ht="12.75" customHeight="1">
      <c r="A968" s="476"/>
      <c r="B968" s="476"/>
      <c r="C968" s="476"/>
      <c r="D968" s="476"/>
      <c r="E968" s="476"/>
      <c r="F968" s="476"/>
      <c r="G968" s="476"/>
      <c r="H968" s="476"/>
      <c r="I968" s="476"/>
      <c r="J968" s="476"/>
      <c r="K968" s="476"/>
      <c r="L968" s="476"/>
      <c r="M968" s="476"/>
      <c r="N968" s="476"/>
      <c r="O968" s="476"/>
      <c r="P968" s="476"/>
      <c r="Q968" s="476"/>
      <c r="R968" s="476"/>
      <c r="S968" s="476"/>
      <c r="T968" s="476"/>
      <c r="U968" s="476"/>
      <c r="V968" s="476"/>
      <c r="W968" s="476"/>
      <c r="X968" s="476"/>
      <c r="Y968" s="476"/>
      <c r="Z968" s="476"/>
    </row>
    <row r="969" spans="1:26" ht="12.75" customHeight="1">
      <c r="A969" s="476"/>
      <c r="B969" s="476"/>
      <c r="C969" s="476"/>
      <c r="D969" s="476"/>
      <c r="E969" s="476"/>
      <c r="F969" s="476"/>
      <c r="G969" s="476"/>
      <c r="H969" s="476"/>
      <c r="I969" s="476"/>
      <c r="J969" s="476"/>
      <c r="K969" s="476"/>
      <c r="L969" s="476"/>
      <c r="M969" s="476"/>
      <c r="N969" s="476"/>
      <c r="O969" s="476"/>
      <c r="P969" s="476"/>
      <c r="Q969" s="476"/>
      <c r="R969" s="476"/>
      <c r="S969" s="476"/>
      <c r="T969" s="476"/>
      <c r="U969" s="476"/>
      <c r="V969" s="476"/>
      <c r="W969" s="476"/>
      <c r="X969" s="476"/>
      <c r="Y969" s="476"/>
      <c r="Z969" s="476"/>
    </row>
    <row r="970" spans="1:26" ht="12.75" customHeight="1">
      <c r="A970" s="476"/>
      <c r="B970" s="476"/>
      <c r="C970" s="476"/>
      <c r="D970" s="476"/>
      <c r="E970" s="476"/>
      <c r="F970" s="476"/>
      <c r="G970" s="476"/>
      <c r="H970" s="476"/>
      <c r="I970" s="476"/>
      <c r="J970" s="476"/>
      <c r="K970" s="476"/>
      <c r="L970" s="476"/>
      <c r="M970" s="476"/>
      <c r="N970" s="476"/>
      <c r="O970" s="476"/>
      <c r="P970" s="476"/>
      <c r="Q970" s="476"/>
      <c r="R970" s="476"/>
      <c r="S970" s="476"/>
      <c r="T970" s="476"/>
      <c r="U970" s="476"/>
      <c r="V970" s="476"/>
      <c r="W970" s="476"/>
      <c r="X970" s="476"/>
      <c r="Y970" s="476"/>
      <c r="Z970" s="476"/>
    </row>
    <row r="971" spans="1:26" ht="12.75" customHeight="1">
      <c r="A971" s="476"/>
      <c r="B971" s="476"/>
      <c r="C971" s="476"/>
      <c r="D971" s="476"/>
      <c r="E971" s="476"/>
      <c r="F971" s="476"/>
      <c r="G971" s="476"/>
      <c r="H971" s="476"/>
      <c r="I971" s="476"/>
      <c r="J971" s="476"/>
      <c r="K971" s="476"/>
      <c r="L971" s="476"/>
      <c r="M971" s="476"/>
      <c r="N971" s="476"/>
      <c r="O971" s="476"/>
      <c r="P971" s="476"/>
      <c r="Q971" s="476"/>
      <c r="R971" s="476"/>
      <c r="S971" s="476"/>
      <c r="T971" s="476"/>
      <c r="U971" s="476"/>
      <c r="V971" s="476"/>
      <c r="W971" s="476"/>
      <c r="X971" s="476"/>
      <c r="Y971" s="476"/>
      <c r="Z971" s="476"/>
    </row>
    <row r="972" spans="1:26" ht="12.75" customHeight="1">
      <c r="A972" s="476"/>
      <c r="B972" s="476"/>
      <c r="C972" s="476"/>
      <c r="D972" s="476"/>
      <c r="E972" s="476"/>
      <c r="F972" s="476"/>
      <c r="G972" s="476"/>
      <c r="H972" s="476"/>
      <c r="I972" s="476"/>
      <c r="J972" s="476"/>
      <c r="K972" s="476"/>
      <c r="L972" s="476"/>
      <c r="M972" s="476"/>
      <c r="N972" s="476"/>
      <c r="O972" s="476"/>
      <c r="P972" s="476"/>
      <c r="Q972" s="476"/>
      <c r="R972" s="476"/>
      <c r="S972" s="476"/>
      <c r="T972" s="476"/>
      <c r="U972" s="476"/>
      <c r="V972" s="476"/>
      <c r="W972" s="476"/>
      <c r="X972" s="476"/>
      <c r="Y972" s="476"/>
      <c r="Z972" s="476"/>
    </row>
    <row r="973" spans="1:26" ht="12.75" customHeight="1">
      <c r="A973" s="476"/>
      <c r="B973" s="476"/>
      <c r="C973" s="476"/>
      <c r="D973" s="476"/>
      <c r="E973" s="476"/>
      <c r="F973" s="476"/>
      <c r="G973" s="476"/>
      <c r="H973" s="476"/>
      <c r="I973" s="476"/>
      <c r="J973" s="476"/>
      <c r="K973" s="476"/>
      <c r="L973" s="476"/>
      <c r="M973" s="476"/>
      <c r="N973" s="476"/>
      <c r="O973" s="476"/>
      <c r="P973" s="476"/>
      <c r="Q973" s="476"/>
      <c r="R973" s="476"/>
      <c r="S973" s="476"/>
      <c r="T973" s="476"/>
      <c r="U973" s="476"/>
      <c r="V973" s="476"/>
      <c r="W973" s="476"/>
      <c r="X973" s="476"/>
      <c r="Y973" s="476"/>
      <c r="Z973" s="476"/>
    </row>
    <row r="974" spans="1:26" ht="12.75" customHeight="1">
      <c r="A974" s="476"/>
      <c r="B974" s="476"/>
      <c r="C974" s="476"/>
      <c r="D974" s="476"/>
      <c r="E974" s="476"/>
      <c r="F974" s="476"/>
      <c r="G974" s="476"/>
      <c r="H974" s="476"/>
      <c r="I974" s="476"/>
      <c r="J974" s="476"/>
      <c r="K974" s="476"/>
      <c r="L974" s="476"/>
      <c r="M974" s="476"/>
      <c r="N974" s="476"/>
      <c r="O974" s="476"/>
      <c r="P974" s="476"/>
      <c r="Q974" s="476"/>
      <c r="R974" s="476"/>
      <c r="S974" s="476"/>
      <c r="T974" s="476"/>
      <c r="U974" s="476"/>
      <c r="V974" s="476"/>
      <c r="W974" s="476"/>
      <c r="X974" s="476"/>
      <c r="Y974" s="476"/>
      <c r="Z974" s="476"/>
    </row>
    <row r="975" spans="1:26" ht="12.75" customHeight="1">
      <c r="A975" s="476"/>
      <c r="B975" s="476"/>
      <c r="C975" s="476"/>
      <c r="D975" s="476"/>
      <c r="E975" s="476"/>
      <c r="F975" s="476"/>
      <c r="G975" s="476"/>
      <c r="H975" s="476"/>
      <c r="I975" s="476"/>
      <c r="J975" s="476"/>
      <c r="K975" s="476"/>
      <c r="L975" s="476"/>
      <c r="M975" s="476"/>
      <c r="N975" s="476"/>
      <c r="O975" s="476"/>
      <c r="P975" s="476"/>
      <c r="Q975" s="476"/>
      <c r="R975" s="476"/>
      <c r="S975" s="476"/>
      <c r="T975" s="476"/>
      <c r="U975" s="476"/>
      <c r="V975" s="476"/>
      <c r="W975" s="476"/>
      <c r="X975" s="476"/>
      <c r="Y975" s="476"/>
      <c r="Z975" s="476"/>
    </row>
    <row r="976" spans="1:26" ht="12.75" customHeight="1">
      <c r="A976" s="476"/>
      <c r="B976" s="476"/>
      <c r="C976" s="476"/>
      <c r="D976" s="476"/>
      <c r="E976" s="476"/>
      <c r="F976" s="476"/>
      <c r="G976" s="476"/>
      <c r="H976" s="476"/>
      <c r="I976" s="476"/>
      <c r="J976" s="476"/>
      <c r="K976" s="476"/>
      <c r="L976" s="476"/>
      <c r="M976" s="476"/>
      <c r="N976" s="476"/>
      <c r="O976" s="476"/>
      <c r="P976" s="476"/>
      <c r="Q976" s="476"/>
      <c r="R976" s="476"/>
      <c r="S976" s="476"/>
      <c r="T976" s="476"/>
      <c r="U976" s="476"/>
      <c r="V976" s="476"/>
      <c r="W976" s="476"/>
      <c r="X976" s="476"/>
      <c r="Y976" s="476"/>
      <c r="Z976" s="476"/>
    </row>
    <row r="977" spans="1:26" ht="12.75" customHeight="1">
      <c r="A977" s="476"/>
      <c r="B977" s="476"/>
      <c r="C977" s="476"/>
      <c r="D977" s="476"/>
      <c r="E977" s="476"/>
      <c r="F977" s="476"/>
      <c r="G977" s="476"/>
      <c r="H977" s="476"/>
      <c r="I977" s="476"/>
      <c r="J977" s="476"/>
      <c r="K977" s="476"/>
      <c r="L977" s="476"/>
      <c r="M977" s="476"/>
      <c r="N977" s="476"/>
      <c r="O977" s="476"/>
      <c r="P977" s="476"/>
      <c r="Q977" s="476"/>
      <c r="R977" s="476"/>
      <c r="S977" s="476"/>
      <c r="T977" s="476"/>
      <c r="U977" s="476"/>
      <c r="V977" s="476"/>
      <c r="W977" s="476"/>
      <c r="X977" s="476"/>
      <c r="Y977" s="476"/>
      <c r="Z977" s="476"/>
    </row>
    <row r="978" spans="1:26" ht="12.75" customHeight="1">
      <c r="A978" s="476"/>
      <c r="B978" s="476"/>
      <c r="C978" s="476"/>
      <c r="D978" s="476"/>
      <c r="E978" s="476"/>
      <c r="F978" s="476"/>
      <c r="G978" s="476"/>
      <c r="H978" s="476"/>
      <c r="I978" s="476"/>
      <c r="J978" s="476"/>
      <c r="K978" s="476"/>
      <c r="L978" s="476"/>
      <c r="M978" s="476"/>
      <c r="N978" s="476"/>
      <c r="O978" s="476"/>
      <c r="P978" s="476"/>
      <c r="Q978" s="476"/>
      <c r="R978" s="476"/>
      <c r="S978" s="476"/>
      <c r="T978" s="476"/>
      <c r="U978" s="476"/>
      <c r="V978" s="476"/>
      <c r="W978" s="476"/>
      <c r="X978" s="476"/>
      <c r="Y978" s="476"/>
      <c r="Z978" s="476"/>
    </row>
    <row r="979" spans="1:26" ht="12.75" customHeight="1">
      <c r="A979" s="476"/>
      <c r="B979" s="476"/>
      <c r="C979" s="476"/>
      <c r="D979" s="476"/>
      <c r="E979" s="476"/>
      <c r="F979" s="476"/>
      <c r="G979" s="476"/>
      <c r="H979" s="476"/>
      <c r="I979" s="476"/>
      <c r="J979" s="476"/>
      <c r="K979" s="476"/>
      <c r="L979" s="476"/>
      <c r="M979" s="476"/>
      <c r="N979" s="476"/>
      <c r="O979" s="476"/>
      <c r="P979" s="476"/>
      <c r="Q979" s="476"/>
      <c r="R979" s="476"/>
      <c r="S979" s="476"/>
      <c r="T979" s="476"/>
      <c r="U979" s="476"/>
      <c r="V979" s="476"/>
      <c r="W979" s="476"/>
      <c r="X979" s="476"/>
      <c r="Y979" s="476"/>
      <c r="Z979" s="476"/>
    </row>
    <row r="980" spans="1:26" ht="12.75" customHeight="1">
      <c r="A980" s="476"/>
      <c r="B980" s="476"/>
      <c r="C980" s="476"/>
      <c r="D980" s="476"/>
      <c r="E980" s="476"/>
      <c r="F980" s="476"/>
      <c r="G980" s="476"/>
      <c r="H980" s="476"/>
      <c r="I980" s="476"/>
      <c r="J980" s="476"/>
      <c r="K980" s="476"/>
      <c r="L980" s="476"/>
      <c r="M980" s="476"/>
      <c r="N980" s="476"/>
      <c r="O980" s="476"/>
      <c r="P980" s="476"/>
      <c r="Q980" s="476"/>
      <c r="R980" s="476"/>
      <c r="S980" s="476"/>
      <c r="T980" s="476"/>
      <c r="U980" s="476"/>
      <c r="V980" s="476"/>
      <c r="W980" s="476"/>
      <c r="X980" s="476"/>
      <c r="Y980" s="476"/>
      <c r="Z980" s="476"/>
    </row>
    <row r="981" spans="1:26" ht="12.75" customHeight="1">
      <c r="A981" s="476"/>
      <c r="B981" s="476"/>
      <c r="C981" s="476"/>
      <c r="D981" s="476"/>
      <c r="E981" s="476"/>
      <c r="F981" s="476"/>
      <c r="G981" s="476"/>
      <c r="H981" s="476"/>
      <c r="I981" s="476"/>
      <c r="J981" s="476"/>
      <c r="K981" s="476"/>
      <c r="L981" s="476"/>
      <c r="M981" s="476"/>
      <c r="N981" s="476"/>
      <c r="O981" s="476"/>
      <c r="P981" s="476"/>
      <c r="Q981" s="476"/>
      <c r="R981" s="476"/>
      <c r="S981" s="476"/>
      <c r="T981" s="476"/>
      <c r="U981" s="476"/>
      <c r="V981" s="476"/>
      <c r="W981" s="476"/>
      <c r="X981" s="476"/>
      <c r="Y981" s="476"/>
      <c r="Z981" s="476"/>
    </row>
    <row r="982" spans="1:26" ht="12.75" customHeight="1">
      <c r="A982" s="476"/>
      <c r="B982" s="476"/>
      <c r="C982" s="476"/>
      <c r="D982" s="476"/>
      <c r="E982" s="476"/>
      <c r="F982" s="476"/>
      <c r="G982" s="476"/>
      <c r="H982" s="476"/>
      <c r="I982" s="476"/>
      <c r="J982" s="476"/>
      <c r="K982" s="476"/>
      <c r="L982" s="476"/>
      <c r="M982" s="476"/>
      <c r="N982" s="476"/>
      <c r="O982" s="476"/>
      <c r="P982" s="476"/>
      <c r="Q982" s="476"/>
      <c r="R982" s="476"/>
      <c r="S982" s="476"/>
      <c r="T982" s="476"/>
      <c r="U982" s="476"/>
      <c r="V982" s="476"/>
      <c r="W982" s="476"/>
      <c r="X982" s="476"/>
      <c r="Y982" s="476"/>
      <c r="Z982" s="476"/>
    </row>
    <row r="983" spans="1:26" ht="12.75" customHeight="1">
      <c r="A983" s="476"/>
      <c r="B983" s="476"/>
      <c r="C983" s="476"/>
      <c r="D983" s="476"/>
      <c r="E983" s="476"/>
      <c r="F983" s="476"/>
      <c r="G983" s="476"/>
      <c r="H983" s="476"/>
      <c r="I983" s="476"/>
      <c r="J983" s="476"/>
      <c r="K983" s="476"/>
      <c r="L983" s="476"/>
      <c r="M983" s="476"/>
      <c r="N983" s="476"/>
      <c r="O983" s="476"/>
      <c r="P983" s="476"/>
      <c r="Q983" s="476"/>
      <c r="R983" s="476"/>
      <c r="S983" s="476"/>
      <c r="T983" s="476"/>
      <c r="U983" s="476"/>
      <c r="V983" s="476"/>
      <c r="W983" s="476"/>
      <c r="X983" s="476"/>
      <c r="Y983" s="476"/>
      <c r="Z983" s="476"/>
    </row>
    <row r="984" spans="1:26" ht="12.75" customHeight="1">
      <c r="A984" s="476"/>
      <c r="B984" s="476"/>
      <c r="C984" s="476"/>
      <c r="D984" s="476"/>
      <c r="E984" s="476"/>
      <c r="F984" s="476"/>
      <c r="G984" s="476"/>
      <c r="H984" s="476"/>
      <c r="I984" s="476"/>
      <c r="J984" s="476"/>
      <c r="K984" s="476"/>
      <c r="L984" s="476"/>
      <c r="M984" s="476"/>
      <c r="N984" s="476"/>
      <c r="O984" s="476"/>
      <c r="P984" s="476"/>
      <c r="Q984" s="476"/>
      <c r="R984" s="476"/>
      <c r="S984" s="476"/>
      <c r="T984" s="476"/>
      <c r="U984" s="476"/>
      <c r="V984" s="476"/>
      <c r="W984" s="476"/>
      <c r="X984" s="476"/>
      <c r="Y984" s="476"/>
      <c r="Z984" s="476"/>
    </row>
    <row r="985" spans="1:26" ht="12.75" customHeight="1">
      <c r="A985" s="476"/>
      <c r="B985" s="476"/>
      <c r="C985" s="476"/>
      <c r="D985" s="476"/>
      <c r="E985" s="476"/>
      <c r="F985" s="476"/>
      <c r="G985" s="476"/>
      <c r="H985" s="476"/>
      <c r="I985" s="476"/>
      <c r="J985" s="476"/>
      <c r="K985" s="476"/>
      <c r="L985" s="476"/>
      <c r="M985" s="476"/>
      <c r="N985" s="476"/>
      <c r="O985" s="476"/>
      <c r="P985" s="476"/>
      <c r="Q985" s="476"/>
      <c r="R985" s="476"/>
      <c r="S985" s="476"/>
      <c r="T985" s="476"/>
      <c r="U985" s="476"/>
      <c r="V985" s="476"/>
      <c r="W985" s="476"/>
      <c r="X985" s="476"/>
      <c r="Y985" s="476"/>
      <c r="Z985" s="476"/>
    </row>
    <row r="986" spans="1:26" ht="12.75" customHeight="1">
      <c r="A986" s="476"/>
      <c r="B986" s="476"/>
      <c r="C986" s="476"/>
      <c r="D986" s="476"/>
      <c r="E986" s="476"/>
      <c r="F986" s="476"/>
      <c r="G986" s="476"/>
      <c r="H986" s="476"/>
      <c r="I986" s="476"/>
      <c r="J986" s="476"/>
      <c r="K986" s="476"/>
      <c r="L986" s="476"/>
      <c r="M986" s="476"/>
      <c r="N986" s="476"/>
      <c r="O986" s="476"/>
      <c r="P986" s="476"/>
      <c r="Q986" s="476"/>
      <c r="R986" s="476"/>
      <c r="S986" s="476"/>
      <c r="T986" s="476"/>
      <c r="U986" s="476"/>
      <c r="V986" s="476"/>
      <c r="W986" s="476"/>
      <c r="X986" s="476"/>
      <c r="Y986" s="476"/>
      <c r="Z986" s="476"/>
    </row>
    <row r="987" spans="1:26" ht="12.75" customHeight="1">
      <c r="A987" s="476"/>
      <c r="B987" s="476"/>
      <c r="C987" s="476"/>
      <c r="D987" s="476"/>
      <c r="E987" s="476"/>
      <c r="F987" s="476"/>
      <c r="G987" s="476"/>
      <c r="H987" s="476"/>
      <c r="I987" s="476"/>
      <c r="J987" s="476"/>
      <c r="K987" s="476"/>
      <c r="L987" s="476"/>
      <c r="M987" s="476"/>
      <c r="N987" s="476"/>
      <c r="O987" s="476"/>
      <c r="P987" s="476"/>
      <c r="Q987" s="476"/>
      <c r="R987" s="476"/>
      <c r="S987" s="476"/>
      <c r="T987" s="476"/>
      <c r="U987" s="476"/>
      <c r="V987" s="476"/>
      <c r="W987" s="476"/>
      <c r="X987" s="476"/>
      <c r="Y987" s="476"/>
      <c r="Z987" s="476"/>
    </row>
    <row r="988" spans="1:26" ht="12.75" customHeight="1">
      <c r="A988" s="476"/>
      <c r="B988" s="476"/>
      <c r="C988" s="476"/>
      <c r="D988" s="476"/>
      <c r="E988" s="476"/>
      <c r="F988" s="476"/>
      <c r="G988" s="476"/>
      <c r="H988" s="476"/>
      <c r="I988" s="476"/>
      <c r="J988" s="476"/>
      <c r="K988" s="476"/>
      <c r="L988" s="476"/>
      <c r="M988" s="476"/>
      <c r="N988" s="476"/>
      <c r="O988" s="476"/>
      <c r="P988" s="476"/>
      <c r="Q988" s="476"/>
      <c r="R988" s="476"/>
      <c r="S988" s="476"/>
      <c r="T988" s="476"/>
      <c r="U988" s="476"/>
      <c r="V988" s="476"/>
      <c r="W988" s="476"/>
      <c r="X988" s="476"/>
      <c r="Y988" s="476"/>
      <c r="Z988" s="476"/>
    </row>
    <row r="989" spans="1:26" ht="12.75" customHeight="1">
      <c r="A989" s="476"/>
      <c r="B989" s="476"/>
      <c r="C989" s="476"/>
      <c r="D989" s="476"/>
      <c r="E989" s="476"/>
      <c r="F989" s="476"/>
      <c r="G989" s="476"/>
      <c r="H989" s="476"/>
      <c r="I989" s="476"/>
      <c r="J989" s="476"/>
      <c r="K989" s="476"/>
      <c r="L989" s="476"/>
      <c r="M989" s="476"/>
      <c r="N989" s="476"/>
      <c r="O989" s="476"/>
      <c r="P989" s="476"/>
      <c r="Q989" s="476"/>
      <c r="R989" s="476"/>
      <c r="S989" s="476"/>
      <c r="T989" s="476"/>
      <c r="U989" s="476"/>
      <c r="V989" s="476"/>
      <c r="W989" s="476"/>
      <c r="X989" s="476"/>
      <c r="Y989" s="476"/>
      <c r="Z989" s="476"/>
    </row>
    <row r="990" spans="1:26" ht="12.75" customHeight="1">
      <c r="A990" s="476"/>
      <c r="B990" s="476"/>
      <c r="C990" s="476"/>
      <c r="D990" s="476"/>
      <c r="E990" s="476"/>
      <c r="F990" s="476"/>
      <c r="G990" s="476"/>
      <c r="H990" s="476"/>
      <c r="I990" s="476"/>
      <c r="J990" s="476"/>
      <c r="K990" s="476"/>
      <c r="L990" s="476"/>
      <c r="M990" s="476"/>
      <c r="N990" s="476"/>
      <c r="O990" s="476"/>
      <c r="P990" s="476"/>
      <c r="Q990" s="476"/>
      <c r="R990" s="476"/>
      <c r="S990" s="476"/>
      <c r="T990" s="476"/>
      <c r="U990" s="476"/>
      <c r="V990" s="476"/>
      <c r="W990" s="476"/>
      <c r="X990" s="476"/>
      <c r="Y990" s="476"/>
      <c r="Z990" s="476"/>
    </row>
    <row r="991" spans="1:26" ht="12.75" customHeight="1">
      <c r="A991" s="476"/>
      <c r="B991" s="476"/>
      <c r="C991" s="476"/>
      <c r="D991" s="476"/>
      <c r="E991" s="476"/>
      <c r="F991" s="476"/>
      <c r="G991" s="476"/>
      <c r="H991" s="476"/>
      <c r="I991" s="476"/>
      <c r="J991" s="476"/>
      <c r="K991" s="476"/>
      <c r="L991" s="476"/>
      <c r="M991" s="476"/>
      <c r="N991" s="476"/>
      <c r="O991" s="476"/>
      <c r="P991" s="476"/>
      <c r="Q991" s="476"/>
      <c r="R991" s="476"/>
      <c r="S991" s="476"/>
      <c r="T991" s="476"/>
      <c r="U991" s="476"/>
      <c r="V991" s="476"/>
      <c r="W991" s="476"/>
      <c r="X991" s="476"/>
      <c r="Y991" s="476"/>
      <c r="Z991" s="476"/>
    </row>
    <row r="992" spans="1:26" ht="12.75" customHeight="1">
      <c r="A992" s="476"/>
      <c r="B992" s="476"/>
      <c r="C992" s="476"/>
      <c r="D992" s="476"/>
      <c r="E992" s="476"/>
      <c r="F992" s="476"/>
      <c r="G992" s="476"/>
      <c r="H992" s="476"/>
      <c r="I992" s="476"/>
      <c r="J992" s="476"/>
      <c r="K992" s="476"/>
      <c r="L992" s="476"/>
      <c r="M992" s="476"/>
      <c r="N992" s="476"/>
      <c r="O992" s="476"/>
      <c r="P992" s="476"/>
      <c r="Q992" s="476"/>
      <c r="R992" s="476"/>
      <c r="S992" s="476"/>
      <c r="T992" s="476"/>
      <c r="U992" s="476"/>
      <c r="V992" s="476"/>
      <c r="W992" s="476"/>
      <c r="X992" s="476"/>
      <c r="Y992" s="476"/>
      <c r="Z992" s="476"/>
    </row>
    <row r="993" spans="1:26" ht="12.75" customHeight="1">
      <c r="A993" s="476"/>
      <c r="B993" s="476"/>
      <c r="C993" s="476"/>
      <c r="D993" s="476"/>
      <c r="E993" s="476"/>
      <c r="F993" s="476"/>
      <c r="G993" s="476"/>
      <c r="H993" s="476"/>
      <c r="I993" s="476"/>
      <c r="J993" s="476"/>
      <c r="K993" s="476"/>
      <c r="L993" s="476"/>
      <c r="M993" s="476"/>
      <c r="N993" s="476"/>
      <c r="O993" s="476"/>
      <c r="P993" s="476"/>
      <c r="Q993" s="476"/>
      <c r="R993" s="476"/>
      <c r="S993" s="476"/>
      <c r="T993" s="476"/>
      <c r="U993" s="476"/>
      <c r="V993" s="476"/>
      <c r="W993" s="476"/>
      <c r="X993" s="476"/>
      <c r="Y993" s="476"/>
      <c r="Z993" s="476"/>
    </row>
    <row r="994" spans="1:26" ht="12.75" customHeight="1">
      <c r="A994" s="476"/>
      <c r="B994" s="476"/>
      <c r="C994" s="476"/>
      <c r="D994" s="476"/>
      <c r="E994" s="476"/>
      <c r="F994" s="476"/>
      <c r="G994" s="476"/>
      <c r="H994" s="476"/>
      <c r="I994" s="476"/>
      <c r="J994" s="476"/>
      <c r="K994" s="476"/>
      <c r="L994" s="476"/>
      <c r="M994" s="476"/>
      <c r="N994" s="476"/>
      <c r="O994" s="476"/>
      <c r="P994" s="476"/>
      <c r="Q994" s="476"/>
      <c r="R994" s="476"/>
      <c r="S994" s="476"/>
      <c r="T994" s="476"/>
      <c r="U994" s="476"/>
      <c r="V994" s="476"/>
      <c r="W994" s="476"/>
      <c r="X994" s="476"/>
      <c r="Y994" s="476"/>
      <c r="Z994" s="476"/>
    </row>
    <row r="995" spans="1:26" ht="12.75" customHeight="1">
      <c r="A995" s="476"/>
      <c r="B995" s="476"/>
      <c r="C995" s="476"/>
      <c r="D995" s="476"/>
      <c r="E995" s="476"/>
      <c r="F995" s="476"/>
      <c r="G995" s="476"/>
      <c r="H995" s="476"/>
      <c r="I995" s="476"/>
      <c r="J995" s="476"/>
      <c r="K995" s="476"/>
      <c r="L995" s="476"/>
      <c r="M995" s="476"/>
      <c r="N995" s="476"/>
      <c r="O995" s="476"/>
      <c r="P995" s="476"/>
      <c r="Q995" s="476"/>
      <c r="R995" s="476"/>
      <c r="S995" s="476"/>
      <c r="T995" s="476"/>
      <c r="U995" s="476"/>
      <c r="V995" s="476"/>
      <c r="W995" s="476"/>
      <c r="X995" s="476"/>
      <c r="Y995" s="476"/>
      <c r="Z995" s="476"/>
    </row>
    <row r="996" spans="1:26" ht="12.75" customHeight="1">
      <c r="A996" s="476"/>
      <c r="B996" s="476"/>
      <c r="C996" s="476"/>
      <c r="D996" s="476"/>
      <c r="E996" s="476"/>
      <c r="F996" s="476"/>
      <c r="G996" s="476"/>
      <c r="H996" s="476"/>
      <c r="I996" s="476"/>
      <c r="J996" s="476"/>
      <c r="K996" s="476"/>
      <c r="L996" s="476"/>
      <c r="M996" s="476"/>
      <c r="N996" s="476"/>
      <c r="O996" s="476"/>
      <c r="P996" s="476"/>
      <c r="Q996" s="476"/>
      <c r="R996" s="476"/>
      <c r="S996" s="476"/>
      <c r="T996" s="476"/>
      <c r="U996" s="476"/>
      <c r="V996" s="476"/>
      <c r="W996" s="476"/>
      <c r="X996" s="476"/>
      <c r="Y996" s="476"/>
      <c r="Z996" s="476"/>
    </row>
    <row r="997" spans="1:26" ht="12.75" customHeight="1">
      <c r="A997" s="476"/>
      <c r="B997" s="476"/>
      <c r="C997" s="476"/>
      <c r="D997" s="476"/>
      <c r="E997" s="476"/>
      <c r="F997" s="476"/>
      <c r="G997" s="476"/>
      <c r="H997" s="476"/>
      <c r="I997" s="476"/>
      <c r="J997" s="476"/>
      <c r="K997" s="476"/>
      <c r="L997" s="476"/>
      <c r="M997" s="476"/>
      <c r="N997" s="476"/>
      <c r="O997" s="476"/>
      <c r="P997" s="476"/>
      <c r="Q997" s="476"/>
      <c r="R997" s="476"/>
      <c r="S997" s="476"/>
      <c r="T997" s="476"/>
      <c r="U997" s="476"/>
      <c r="V997" s="476"/>
      <c r="W997" s="476"/>
      <c r="X997" s="476"/>
      <c r="Y997" s="476"/>
      <c r="Z997" s="476"/>
    </row>
    <row r="998" spans="1:26" ht="12.75" customHeight="1">
      <c r="A998" s="476"/>
      <c r="B998" s="476"/>
      <c r="C998" s="476"/>
      <c r="D998" s="476"/>
      <c r="E998" s="476"/>
      <c r="F998" s="476"/>
      <c r="G998" s="476"/>
      <c r="H998" s="476"/>
      <c r="I998" s="476"/>
      <c r="J998" s="476"/>
      <c r="K998" s="476"/>
      <c r="L998" s="476"/>
      <c r="M998" s="476"/>
      <c r="N998" s="476"/>
      <c r="O998" s="476"/>
      <c r="P998" s="476"/>
      <c r="Q998" s="476"/>
      <c r="R998" s="476"/>
      <c r="S998" s="476"/>
      <c r="T998" s="476"/>
      <c r="U998" s="476"/>
      <c r="V998" s="476"/>
      <c r="W998" s="476"/>
      <c r="X998" s="476"/>
      <c r="Y998" s="476"/>
      <c r="Z998" s="476"/>
    </row>
    <row r="999" spans="1:26" ht="12.75" customHeight="1">
      <c r="A999" s="476"/>
      <c r="B999" s="476"/>
      <c r="C999" s="476"/>
      <c r="D999" s="476"/>
      <c r="E999" s="476"/>
      <c r="F999" s="476"/>
      <c r="G999" s="476"/>
      <c r="H999" s="476"/>
      <c r="I999" s="476"/>
      <c r="J999" s="476"/>
      <c r="K999" s="476"/>
      <c r="L999" s="476"/>
      <c r="M999" s="476"/>
      <c r="N999" s="476"/>
      <c r="O999" s="476"/>
      <c r="P999" s="476"/>
      <c r="Q999" s="476"/>
      <c r="R999" s="476"/>
      <c r="S999" s="476"/>
      <c r="T999" s="476"/>
      <c r="U999" s="476"/>
      <c r="V999" s="476"/>
      <c r="W999" s="476"/>
      <c r="X999" s="476"/>
      <c r="Y999" s="476"/>
      <c r="Z999" s="476"/>
    </row>
    <row r="1000" spans="1:26" ht="12.75" customHeight="1">
      <c r="A1000" s="476"/>
      <c r="B1000" s="476"/>
      <c r="C1000" s="476"/>
      <c r="D1000" s="476"/>
      <c r="E1000" s="476"/>
      <c r="F1000" s="476"/>
      <c r="G1000" s="476"/>
      <c r="H1000" s="476"/>
      <c r="I1000" s="476"/>
      <c r="J1000" s="476"/>
      <c r="K1000" s="476"/>
      <c r="L1000" s="476"/>
      <c r="M1000" s="476"/>
      <c r="N1000" s="476"/>
      <c r="O1000" s="476"/>
      <c r="P1000" s="476"/>
      <c r="Q1000" s="476"/>
      <c r="R1000" s="476"/>
      <c r="S1000" s="476"/>
      <c r="T1000" s="476"/>
      <c r="U1000" s="476"/>
      <c r="V1000" s="476"/>
      <c r="W1000" s="476"/>
      <c r="X1000" s="476"/>
      <c r="Y1000" s="476"/>
      <c r="Z1000" s="476"/>
    </row>
  </sheetData>
  <mergeCells count="3">
    <mergeCell ref="A1:U1"/>
    <mergeCell ref="B17:C17"/>
    <mergeCell ref="B26:C27"/>
  </mergeCells>
  <dataValidations count="2">
    <dataValidation type="list" allowBlank="1" sqref="P3:P14" xr:uid="{00000000-0002-0000-1400-000000000000}">
      <formula1>"ACTIVE,CLOSED"</formula1>
    </dataValidation>
    <dataValidation type="list" allowBlank="1" sqref="E3:E14" xr:uid="{00000000-0002-0000-1400-000001000000}">
      <formula1>"Secured,Unsecured"</formula1>
    </dataValidation>
  </dataValidations>
  <pageMargins left="0" right="0" top="0.13888888888888901" bottom="0.13888888888888901" header="0" footer="0"/>
  <pageSetup paperSize="9" pageOrder="overThenDown" orientation="portrait"/>
  <headerFooter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Z1000"/>
  <sheetViews>
    <sheetView workbookViewId="0"/>
  </sheetViews>
  <sheetFormatPr defaultColWidth="12.625" defaultRowHeight="15" customHeight="1"/>
  <cols>
    <col min="1" max="1" width="78.75" customWidth="1"/>
    <col min="2" max="2" width="12" customWidth="1"/>
    <col min="3" max="3" width="57.625" customWidth="1"/>
    <col min="4" max="6" width="10.5" customWidth="1"/>
    <col min="7" max="26" width="8.625" customWidth="1"/>
  </cols>
  <sheetData>
    <row r="1" spans="1:26" ht="13.5" customHeight="1">
      <c r="A1" s="354" t="s">
        <v>862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27" t="s">
        <v>46</v>
      </c>
      <c r="B2" s="27" t="s">
        <v>138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27" t="s">
        <v>43</v>
      </c>
      <c r="B3" s="27" t="s">
        <v>132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53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54" t="s">
        <v>678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354" t="s">
        <v>268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95" t="s">
        <v>863</v>
      </c>
      <c r="B7" s="27" t="s">
        <v>132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55">
        <v>1</v>
      </c>
      <c r="B8" s="27" t="s">
        <v>141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299" t="s">
        <v>864</v>
      </c>
      <c r="B9" s="27" t="s">
        <v>141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353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354" t="s">
        <v>681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18" t="s">
        <v>865</v>
      </c>
      <c r="B12" s="27" t="s">
        <v>141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18" t="s">
        <v>866</v>
      </c>
      <c r="B13" s="27" t="s">
        <v>132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18" t="s">
        <v>867</v>
      </c>
      <c r="B14" s="27" t="s">
        <v>132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54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54" t="s">
        <v>683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18" t="s">
        <v>848</v>
      </c>
      <c r="B17" s="27" t="s">
        <v>132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18" t="s">
        <v>868</v>
      </c>
      <c r="B18" s="27" t="s">
        <v>141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354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54" t="s">
        <v>510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18" t="s">
        <v>869</v>
      </c>
      <c r="B21" s="27"/>
      <c r="C21" s="18" t="s">
        <v>687</v>
      </c>
      <c r="D21" s="27" t="s">
        <v>132</v>
      </c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18"/>
      <c r="B22" s="27"/>
      <c r="C22" s="18" t="s">
        <v>870</v>
      </c>
      <c r="D22" s="27" t="s">
        <v>132</v>
      </c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18"/>
      <c r="B23" s="27"/>
      <c r="C23" s="18" t="s">
        <v>871</v>
      </c>
      <c r="D23" s="27" t="s">
        <v>141</v>
      </c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354" t="s">
        <v>510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356" t="s">
        <v>826</v>
      </c>
      <c r="B25" s="352" t="s">
        <v>132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356" t="s">
        <v>689</v>
      </c>
      <c r="B26" s="352" t="s">
        <v>138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354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57" t="s">
        <v>872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27" t="s">
        <v>720</v>
      </c>
      <c r="B29" s="27" t="s">
        <v>132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27" t="s">
        <v>873</v>
      </c>
      <c r="B30" s="27" t="s">
        <v>132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27" t="s">
        <v>690</v>
      </c>
      <c r="B31" s="27" t="s">
        <v>132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5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354" t="s">
        <v>691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18" t="s">
        <v>218</v>
      </c>
      <c r="B34" s="27" t="s">
        <v>132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18" t="s">
        <v>874</v>
      </c>
      <c r="B35" s="27" t="s">
        <v>132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18" t="s">
        <v>875</v>
      </c>
      <c r="B36" s="27" t="s">
        <v>137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18" t="s">
        <v>876</v>
      </c>
      <c r="B37" s="27" t="s">
        <v>141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354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354" t="s">
        <v>877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365" t="s">
        <v>218</v>
      </c>
      <c r="B40" s="577" t="s">
        <v>132</v>
      </c>
      <c r="C40" s="27" t="str">
        <f>IF(COUNTIF('Bnkg-BS'!J66:J77,"&lt;1.5")&gt;=3,"R","na")</f>
        <v>na</v>
      </c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365" t="s">
        <v>878</v>
      </c>
      <c r="B41" s="577" t="s">
        <v>132</v>
      </c>
      <c r="C41" s="358" t="e">
        <f>IF(MIN('Bnkg-BS'!J66:J77)&lt;1,"R","na")</f>
        <v>#DIV/0!</v>
      </c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365" t="s">
        <v>2594</v>
      </c>
      <c r="B42" s="577" t="s">
        <v>141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18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54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354" t="s">
        <v>518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27" t="s">
        <v>880</v>
      </c>
      <c r="B46" s="27" t="s">
        <v>132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27" t="s">
        <v>881</v>
      </c>
      <c r="B47" s="27" t="s">
        <v>135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27" t="s">
        <v>882</v>
      </c>
      <c r="B48" s="27" t="s">
        <v>138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354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354" t="s">
        <v>695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18" t="s">
        <v>883</v>
      </c>
      <c r="B51" s="27" t="s">
        <v>134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18" t="s">
        <v>227</v>
      </c>
      <c r="B52" s="27" t="s">
        <v>132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354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354" t="s">
        <v>697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18" t="s">
        <v>883</v>
      </c>
      <c r="B55" s="27" t="s">
        <v>134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18" t="s">
        <v>227</v>
      </c>
      <c r="B56" s="27" t="s">
        <v>132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18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354" t="s">
        <v>698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18" t="s">
        <v>883</v>
      </c>
      <c r="B59" s="27" t="s">
        <v>138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18" t="s">
        <v>227</v>
      </c>
      <c r="B60" s="27" t="s">
        <v>132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18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54" t="s">
        <v>77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18" t="s">
        <v>883</v>
      </c>
      <c r="B63" s="27" t="s">
        <v>138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18" t="s">
        <v>227</v>
      </c>
      <c r="B64" s="27" t="s">
        <v>132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354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354" t="s">
        <v>228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18" t="s">
        <v>229</v>
      </c>
      <c r="B67" s="27" t="s">
        <v>132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18" t="s">
        <v>885</v>
      </c>
      <c r="B68" s="27" t="s">
        <v>141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354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54" t="s">
        <v>231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27" t="s">
        <v>232</v>
      </c>
      <c r="B71" s="27" t="s">
        <v>141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27" t="s">
        <v>233</v>
      </c>
      <c r="B72" s="27" t="s">
        <v>138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27" t="s">
        <v>886</v>
      </c>
      <c r="B73" s="27" t="s">
        <v>137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27" t="s">
        <v>887</v>
      </c>
      <c r="B74" s="27" t="s">
        <v>134</v>
      </c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27" t="s">
        <v>888</v>
      </c>
      <c r="B75" s="27" t="s">
        <v>132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354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354" t="s">
        <v>889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27" t="s">
        <v>804</v>
      </c>
      <c r="B78" s="27" t="s">
        <v>132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27" t="s">
        <v>832</v>
      </c>
      <c r="B79" s="27" t="s">
        <v>135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354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354" t="s">
        <v>526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27" t="s">
        <v>46</v>
      </c>
      <c r="B82" s="27" t="s">
        <v>138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27" t="s">
        <v>43</v>
      </c>
      <c r="B83" s="27" t="s">
        <v>132</v>
      </c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54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354" t="s">
        <v>532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27" t="s">
        <v>890</v>
      </c>
      <c r="B86" s="27" t="s">
        <v>132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27" t="s">
        <v>891</v>
      </c>
      <c r="B87" s="27" t="s">
        <v>135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27" t="s">
        <v>833</v>
      </c>
      <c r="B88" s="27" t="s">
        <v>138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354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354" t="s">
        <v>892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27" t="s">
        <v>843</v>
      </c>
      <c r="B91" s="27" t="s">
        <v>138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27" t="s">
        <v>893</v>
      </c>
      <c r="B92" s="27" t="s">
        <v>138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27" t="s">
        <v>571</v>
      </c>
      <c r="B93" s="27" t="s">
        <v>132</v>
      </c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354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354" t="s">
        <v>2595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27" t="s">
        <v>784</v>
      </c>
      <c r="B96" s="27" t="s">
        <v>132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27" t="s">
        <v>612</v>
      </c>
      <c r="B97" s="27" t="s">
        <v>141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354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50" t="s">
        <v>895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27" t="s">
        <v>219</v>
      </c>
      <c r="B100" s="27" t="s">
        <v>132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27" t="s">
        <v>835</v>
      </c>
      <c r="B101" s="27" t="s">
        <v>138</v>
      </c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27" t="s">
        <v>538</v>
      </c>
      <c r="B102" s="27" t="s">
        <v>141</v>
      </c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354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354" t="s">
        <v>647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18" t="s">
        <v>545</v>
      </c>
      <c r="B105" s="27" t="s">
        <v>132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18" t="s">
        <v>546</v>
      </c>
      <c r="B106" s="27" t="s">
        <v>141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354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50" t="s">
        <v>896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27" t="s">
        <v>830</v>
      </c>
      <c r="B109" s="27" t="s">
        <v>132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27" t="s">
        <v>897</v>
      </c>
      <c r="B110" s="27" t="s">
        <v>134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27" t="s">
        <v>898</v>
      </c>
      <c r="B111" s="27" t="s">
        <v>135</v>
      </c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27" t="s">
        <v>541</v>
      </c>
      <c r="B112" s="27" t="s">
        <v>139</v>
      </c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27" t="s">
        <v>614</v>
      </c>
      <c r="B113" s="27" t="s">
        <v>141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50" t="s">
        <v>899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27" t="s">
        <v>900</v>
      </c>
      <c r="B116" s="27" t="s">
        <v>132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27" t="s">
        <v>837</v>
      </c>
      <c r="B117" s="27" t="s">
        <v>134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27" t="s">
        <v>616</v>
      </c>
      <c r="B118" s="27" t="s">
        <v>139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50" t="s">
        <v>544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27" t="s">
        <v>253</v>
      </c>
      <c r="B121" s="27" t="s">
        <v>132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27" t="s">
        <v>546</v>
      </c>
      <c r="B122" s="27" t="s">
        <v>134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354" t="s">
        <v>901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27" t="s">
        <v>253</v>
      </c>
      <c r="B125" s="27" t="s">
        <v>132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27" t="s">
        <v>546</v>
      </c>
      <c r="B126" s="27" t="s">
        <v>133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354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354" t="s">
        <v>549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9" t="s">
        <v>738</v>
      </c>
      <c r="B129" s="9" t="s">
        <v>132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18" t="s">
        <v>838</v>
      </c>
      <c r="B130" s="9" t="s">
        <v>133</v>
      </c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9" t="s">
        <v>902</v>
      </c>
      <c r="B131" s="9" t="s">
        <v>137</v>
      </c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9" t="s">
        <v>617</v>
      </c>
      <c r="B132" s="9" t="s">
        <v>138</v>
      </c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354" t="s">
        <v>604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27" t="s">
        <v>545</v>
      </c>
      <c r="B134" s="27" t="s">
        <v>132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27" t="s">
        <v>546</v>
      </c>
      <c r="B135" s="27" t="s">
        <v>141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354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351" t="s">
        <v>551</v>
      </c>
      <c r="B137" s="352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352" t="s">
        <v>839</v>
      </c>
      <c r="B138" s="352" t="s">
        <v>132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352" t="s">
        <v>903</v>
      </c>
      <c r="B139" s="352" t="s">
        <v>135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352" t="s">
        <v>904</v>
      </c>
      <c r="B140" s="352" t="s">
        <v>138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351" t="s">
        <v>906</v>
      </c>
      <c r="B142" s="352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352" t="s">
        <v>907</v>
      </c>
      <c r="B143" s="352" t="s">
        <v>132</v>
      </c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352" t="s">
        <v>908</v>
      </c>
      <c r="B144" s="352" t="s">
        <v>138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351"/>
      <c r="B145" s="352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361" t="s">
        <v>637</v>
      </c>
      <c r="B146" s="352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352" t="s">
        <v>907</v>
      </c>
      <c r="B147" s="352" t="s">
        <v>132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352" t="s">
        <v>908</v>
      </c>
      <c r="B148" s="352" t="s">
        <v>138</v>
      </c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354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354" t="s">
        <v>649</v>
      </c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27" t="s">
        <v>784</v>
      </c>
      <c r="B151" s="27" t="s">
        <v>132</v>
      </c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27" t="s">
        <v>668</v>
      </c>
      <c r="B152" s="27" t="s">
        <v>141</v>
      </c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354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354" t="s">
        <v>236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359" t="s">
        <v>909</v>
      </c>
      <c r="B155" s="27" t="s">
        <v>132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27" t="s">
        <v>910</v>
      </c>
      <c r="B156" s="27" t="s">
        <v>132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27" t="s">
        <v>239</v>
      </c>
      <c r="B157" s="27" t="s">
        <v>138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27" t="s">
        <v>911</v>
      </c>
      <c r="B158" s="27" t="s">
        <v>132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27" t="s">
        <v>912</v>
      </c>
      <c r="B159" s="27" t="s">
        <v>132</v>
      </c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27" t="s">
        <v>913</v>
      </c>
      <c r="B160" s="27" t="s">
        <v>141</v>
      </c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27" t="s">
        <v>914</v>
      </c>
      <c r="B161" s="27" t="s">
        <v>141</v>
      </c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354" t="s">
        <v>652</v>
      </c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27" t="s">
        <v>545</v>
      </c>
      <c r="B164" s="27" t="s">
        <v>132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27" t="s">
        <v>546</v>
      </c>
      <c r="B165" s="27" t="s">
        <v>141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354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354" t="s">
        <v>915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27" t="s">
        <v>545</v>
      </c>
      <c r="B168" s="27" t="s">
        <v>132</v>
      </c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27" t="s">
        <v>841</v>
      </c>
      <c r="B169" s="27" t="s">
        <v>133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27" t="s">
        <v>916</v>
      </c>
      <c r="B170" s="27" t="s">
        <v>139</v>
      </c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18" t="s">
        <v>563</v>
      </c>
      <c r="B171" s="27" t="s">
        <v>141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354" t="s">
        <v>564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27" t="s">
        <v>545</v>
      </c>
      <c r="B173" s="27" t="s">
        <v>132</v>
      </c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27" t="s">
        <v>841</v>
      </c>
      <c r="B174" s="27" t="s">
        <v>133</v>
      </c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27" t="s">
        <v>916</v>
      </c>
      <c r="B175" s="27" t="s">
        <v>139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27" t="s">
        <v>917</v>
      </c>
      <c r="B176" s="27" t="s">
        <v>132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354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354" t="s">
        <v>565</v>
      </c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27" t="s">
        <v>253</v>
      </c>
      <c r="B179" s="27" t="s">
        <v>132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27" t="s">
        <v>546</v>
      </c>
      <c r="B180" s="27" t="s">
        <v>141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354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354" t="s">
        <v>566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27" t="s">
        <v>900</v>
      </c>
      <c r="B183" s="27" t="s">
        <v>132</v>
      </c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27" t="s">
        <v>842</v>
      </c>
      <c r="B184" s="27" t="s">
        <v>138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354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354" t="s">
        <v>570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27" t="s">
        <v>843</v>
      </c>
      <c r="B187" s="27" t="s">
        <v>138</v>
      </c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27" t="s">
        <v>893</v>
      </c>
      <c r="B188" s="27" t="s">
        <v>138</v>
      </c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27" t="s">
        <v>571</v>
      </c>
      <c r="B189" s="27" t="s">
        <v>132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9" t="s">
        <v>918</v>
      </c>
      <c r="B190" s="9" t="s">
        <v>132</v>
      </c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50" t="s">
        <v>572</v>
      </c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27" t="s">
        <v>804</v>
      </c>
      <c r="B192" s="27" t="s">
        <v>132</v>
      </c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27" t="s">
        <v>832</v>
      </c>
      <c r="B193" s="27" t="s">
        <v>138</v>
      </c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5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50" t="s">
        <v>919</v>
      </c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27" t="s">
        <v>844</v>
      </c>
      <c r="B196" s="27" t="s">
        <v>132</v>
      </c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27" t="s">
        <v>920</v>
      </c>
      <c r="B197" s="27" t="s">
        <v>138</v>
      </c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5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50" t="s">
        <v>921</v>
      </c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27" t="s">
        <v>922</v>
      </c>
      <c r="B200" s="27" t="s">
        <v>140</v>
      </c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27" t="s">
        <v>923</v>
      </c>
      <c r="B201" s="27" t="s">
        <v>138</v>
      </c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27" t="s">
        <v>924</v>
      </c>
      <c r="B202" s="27" t="s">
        <v>140</v>
      </c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5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50" t="s">
        <v>584</v>
      </c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27" t="s">
        <v>847</v>
      </c>
      <c r="B205" s="27" t="s">
        <v>132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27" t="s">
        <v>925</v>
      </c>
      <c r="B206" s="27" t="s">
        <v>138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5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50" t="s">
        <v>926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27" t="s">
        <v>927</v>
      </c>
      <c r="B209" s="27" t="s">
        <v>132</v>
      </c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27" t="s">
        <v>928</v>
      </c>
      <c r="B210" s="27" t="s">
        <v>138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360" t="s">
        <v>132</v>
      </c>
      <c r="B211" s="360" t="s">
        <v>132</v>
      </c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50" t="s">
        <v>598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27" t="s">
        <v>600</v>
      </c>
      <c r="B213" s="27" t="s">
        <v>132</v>
      </c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27" t="s">
        <v>929</v>
      </c>
      <c r="B214" s="27" t="s">
        <v>138</v>
      </c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9" t="s">
        <v>132</v>
      </c>
      <c r="B215" s="9" t="s">
        <v>132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50" t="s">
        <v>601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360" t="s">
        <v>726</v>
      </c>
      <c r="B217" s="360" t="s">
        <v>132</v>
      </c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360" t="s">
        <v>617</v>
      </c>
      <c r="B218" s="360" t="s">
        <v>138</v>
      </c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360" t="s">
        <v>132</v>
      </c>
      <c r="B219" s="360" t="s">
        <v>132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50" t="s">
        <v>603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27" t="s">
        <v>46</v>
      </c>
      <c r="B221" s="27" t="s">
        <v>138</v>
      </c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27" t="s">
        <v>43</v>
      </c>
      <c r="B222" s="27" t="s">
        <v>132</v>
      </c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50" t="s">
        <v>649</v>
      </c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27" t="s">
        <v>784</v>
      </c>
      <c r="B225" s="27" t="s">
        <v>132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27" t="s">
        <v>668</v>
      </c>
      <c r="B226" s="27" t="s">
        <v>141</v>
      </c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5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50" t="s">
        <v>652</v>
      </c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27" t="s">
        <v>545</v>
      </c>
      <c r="B229" s="27" t="s">
        <v>132</v>
      </c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27" t="s">
        <v>546</v>
      </c>
      <c r="B230" s="27" t="s">
        <v>141</v>
      </c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5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50" t="s">
        <v>271</v>
      </c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27" t="s">
        <v>848</v>
      </c>
      <c r="B233" s="27" t="s">
        <v>132</v>
      </c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27" t="s">
        <v>868</v>
      </c>
      <c r="B234" s="27" t="s">
        <v>141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5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50" t="s">
        <v>671</v>
      </c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27" t="s">
        <v>849</v>
      </c>
      <c r="B237" s="27" t="s">
        <v>132</v>
      </c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27" t="s">
        <v>930</v>
      </c>
      <c r="B238" s="27" t="s">
        <v>141</v>
      </c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361" t="s">
        <v>931</v>
      </c>
      <c r="B240" s="352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352" t="s">
        <v>932</v>
      </c>
      <c r="B241" s="352" t="s">
        <v>132</v>
      </c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352" t="s">
        <v>933</v>
      </c>
      <c r="B242" s="352" t="s">
        <v>135</v>
      </c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352" t="s">
        <v>934</v>
      </c>
      <c r="B243" s="352" t="s">
        <v>137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50" t="s">
        <v>2596</v>
      </c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27" t="s">
        <v>948</v>
      </c>
      <c r="B246" s="27" t="s">
        <v>132</v>
      </c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27" t="s">
        <v>2597</v>
      </c>
      <c r="B247" s="27" t="s">
        <v>141</v>
      </c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362" t="s">
        <v>793</v>
      </c>
      <c r="B249" s="363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363" t="s">
        <v>948</v>
      </c>
      <c r="B250" s="363" t="s">
        <v>132</v>
      </c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363" t="s">
        <v>853</v>
      </c>
      <c r="B251" s="363" t="s">
        <v>133</v>
      </c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63" t="s">
        <v>795</v>
      </c>
      <c r="B252" s="363" t="s">
        <v>138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63" t="s">
        <v>949</v>
      </c>
      <c r="B253" s="363" t="s">
        <v>137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52"/>
      <c r="B254" s="352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366" t="s">
        <v>553</v>
      </c>
      <c r="B255" s="363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363" t="s">
        <v>941</v>
      </c>
      <c r="B256" s="363" t="s">
        <v>132</v>
      </c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363" t="s">
        <v>942</v>
      </c>
      <c r="B257" s="363" t="s">
        <v>133</v>
      </c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363" t="s">
        <v>555</v>
      </c>
      <c r="B258" s="363" t="s">
        <v>138</v>
      </c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363" t="s">
        <v>618</v>
      </c>
      <c r="B259" s="363" t="s">
        <v>137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362" t="s">
        <v>603</v>
      </c>
      <c r="B261" s="363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363" t="s">
        <v>946</v>
      </c>
      <c r="B262" s="363" t="s">
        <v>137</v>
      </c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363" t="s">
        <v>947</v>
      </c>
      <c r="B263" s="363" t="s">
        <v>135</v>
      </c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363" t="s">
        <v>46</v>
      </c>
      <c r="B264" s="363" t="s">
        <v>138</v>
      </c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63" t="s">
        <v>935</v>
      </c>
      <c r="B265" s="363" t="s">
        <v>137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63" t="s">
        <v>43</v>
      </c>
      <c r="B266" s="363" t="s">
        <v>132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362" t="s">
        <v>551</v>
      </c>
      <c r="B269" s="363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363" t="s">
        <v>839</v>
      </c>
      <c r="B270" s="363" t="s">
        <v>132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363" t="s">
        <v>903</v>
      </c>
      <c r="B271" s="363" t="s">
        <v>135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363" t="s">
        <v>953</v>
      </c>
      <c r="B272" s="363" t="s">
        <v>137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363" t="s">
        <v>904</v>
      </c>
      <c r="B273" s="363" t="s">
        <v>138</v>
      </c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63" t="s">
        <v>905</v>
      </c>
      <c r="B274" s="363" t="s">
        <v>132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366" t="s">
        <v>931</v>
      </c>
      <c r="B278" s="368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368" t="s">
        <v>932</v>
      </c>
      <c r="B279" s="368" t="s">
        <v>132</v>
      </c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368" t="s">
        <v>850</v>
      </c>
      <c r="B280" s="368" t="s">
        <v>134</v>
      </c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368" t="s">
        <v>954</v>
      </c>
      <c r="B281" s="368" t="s">
        <v>135</v>
      </c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368" t="s">
        <v>955</v>
      </c>
      <c r="B282" s="368" t="s">
        <v>137</v>
      </c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368" t="s">
        <v>956</v>
      </c>
      <c r="B283" s="368" t="s">
        <v>138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368" t="s">
        <v>957</v>
      </c>
      <c r="B284" s="368" t="s">
        <v>139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368" t="s">
        <v>958</v>
      </c>
      <c r="B285" s="368" t="s">
        <v>140</v>
      </c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369" t="s">
        <v>959</v>
      </c>
      <c r="B289" s="9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5" t="s">
        <v>804</v>
      </c>
      <c r="B290" s="9" t="s">
        <v>132</v>
      </c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5" t="s">
        <v>960</v>
      </c>
      <c r="B291" s="9" t="s">
        <v>137</v>
      </c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5" t="s">
        <v>803</v>
      </c>
      <c r="B292" s="9" t="s">
        <v>138</v>
      </c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5" t="s">
        <v>720</v>
      </c>
      <c r="B293" s="9" t="s">
        <v>132</v>
      </c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5"/>
      <c r="B294" s="9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53" t="s">
        <v>961</v>
      </c>
      <c r="B295" s="9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5" t="s">
        <v>804</v>
      </c>
      <c r="B296" s="9" t="s">
        <v>132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5" t="s">
        <v>803</v>
      </c>
      <c r="B297" s="9" t="s">
        <v>138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5" t="s">
        <v>720</v>
      </c>
      <c r="B298" s="9" t="s">
        <v>132</v>
      </c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351" t="s">
        <v>510</v>
      </c>
      <c r="B302" s="352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356" t="s">
        <v>687</v>
      </c>
      <c r="B303" s="352" t="s">
        <v>132</v>
      </c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356" t="s">
        <v>870</v>
      </c>
      <c r="B304" s="352" t="s">
        <v>132</v>
      </c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356" t="s">
        <v>871</v>
      </c>
      <c r="B305" s="352" t="s">
        <v>141</v>
      </c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352" t="s">
        <v>718</v>
      </c>
      <c r="B306" s="352" t="s">
        <v>141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Z1000"/>
  <sheetViews>
    <sheetView workbookViewId="0"/>
  </sheetViews>
  <sheetFormatPr defaultColWidth="12.625" defaultRowHeight="15" customHeight="1"/>
  <cols>
    <col min="1" max="1" width="79.125" customWidth="1"/>
    <col min="2" max="2" width="12" customWidth="1"/>
    <col min="3" max="3" width="18" customWidth="1"/>
    <col min="4" max="6" width="10.5" customWidth="1"/>
    <col min="7" max="26" width="8.625" customWidth="1"/>
  </cols>
  <sheetData>
    <row r="1" spans="1:26" ht="13.5" customHeight="1">
      <c r="A1" s="354" t="s">
        <v>862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27" t="s">
        <v>46</v>
      </c>
      <c r="B2" s="27" t="s">
        <v>138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27" t="s">
        <v>43</v>
      </c>
      <c r="B3" s="27" t="s">
        <v>132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53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54" t="s">
        <v>678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354" t="s">
        <v>268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95" t="s">
        <v>863</v>
      </c>
      <c r="B7" s="27" t="s">
        <v>132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55">
        <v>1</v>
      </c>
      <c r="B8" s="27" t="s">
        <v>141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299" t="s">
        <v>864</v>
      </c>
      <c r="B9" s="27" t="s">
        <v>141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353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354" t="s">
        <v>681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18" t="s">
        <v>865</v>
      </c>
      <c r="B12" s="27" t="s">
        <v>141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18" t="s">
        <v>866</v>
      </c>
      <c r="B13" s="27" t="s">
        <v>132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18" t="s">
        <v>867</v>
      </c>
      <c r="B14" s="27" t="s">
        <v>132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54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54" t="s">
        <v>683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18" t="s">
        <v>848</v>
      </c>
      <c r="B17" s="27" t="s">
        <v>132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18" t="s">
        <v>868</v>
      </c>
      <c r="B18" s="27" t="s">
        <v>141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354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54" t="s">
        <v>510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18" t="s">
        <v>2598</v>
      </c>
      <c r="B21" s="27" t="s">
        <v>132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18" t="s">
        <v>2599</v>
      </c>
      <c r="B22" s="27" t="s">
        <v>141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18" t="s">
        <v>732</v>
      </c>
      <c r="B23" s="27" t="s">
        <v>132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354" t="s">
        <v>510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356" t="s">
        <v>2600</v>
      </c>
      <c r="B25" s="352" t="s">
        <v>132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356" t="s">
        <v>2601</v>
      </c>
      <c r="B26" s="352" t="s">
        <v>138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354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57" t="s">
        <v>872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27" t="s">
        <v>720</v>
      </c>
      <c r="B29" s="27" t="s">
        <v>132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27" t="s">
        <v>873</v>
      </c>
      <c r="B30" s="27" t="s">
        <v>132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27" t="s">
        <v>690</v>
      </c>
      <c r="B31" s="27" t="s">
        <v>132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5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354" t="s">
        <v>691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18" t="s">
        <v>218</v>
      </c>
      <c r="B34" s="27" t="s">
        <v>132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18" t="s">
        <v>874</v>
      </c>
      <c r="B35" s="27" t="s">
        <v>132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18" t="s">
        <v>875</v>
      </c>
      <c r="B36" s="27" t="s">
        <v>137</v>
      </c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18" t="s">
        <v>223</v>
      </c>
      <c r="B37" s="27" t="s">
        <v>138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354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354" t="s">
        <v>877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18" t="s">
        <v>218</v>
      </c>
      <c r="B40" s="27" t="s">
        <v>132</v>
      </c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18" t="s">
        <v>878</v>
      </c>
      <c r="B41" s="27" t="s">
        <v>132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18" t="s">
        <v>879</v>
      </c>
      <c r="B42" s="27" t="s">
        <v>137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18" t="s">
        <v>223</v>
      </c>
      <c r="B43" s="27" t="s">
        <v>138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54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354" t="s">
        <v>518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27" t="s">
        <v>880</v>
      </c>
      <c r="B46" s="27" t="s">
        <v>132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27" t="s">
        <v>881</v>
      </c>
      <c r="B47" s="27" t="s">
        <v>135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27" t="s">
        <v>882</v>
      </c>
      <c r="B48" s="27" t="s">
        <v>138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354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354" t="s">
        <v>695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18" t="s">
        <v>883</v>
      </c>
      <c r="B51" s="27" t="s">
        <v>134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18" t="s">
        <v>227</v>
      </c>
      <c r="B52" s="27" t="s">
        <v>132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354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354" t="s">
        <v>697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18" t="s">
        <v>883</v>
      </c>
      <c r="B55" s="27" t="s">
        <v>134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18" t="s">
        <v>227</v>
      </c>
      <c r="B56" s="27" t="s">
        <v>132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18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354" t="s">
        <v>698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18" t="s">
        <v>883</v>
      </c>
      <c r="B59" s="27" t="s">
        <v>138</v>
      </c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18" t="s">
        <v>227</v>
      </c>
      <c r="B60" s="27" t="s">
        <v>132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18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54" t="s">
        <v>77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18" t="s">
        <v>883</v>
      </c>
      <c r="B63" s="27" t="s">
        <v>138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18" t="s">
        <v>227</v>
      </c>
      <c r="B64" s="27" t="s">
        <v>132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354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354" t="s">
        <v>228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18" t="s">
        <v>884</v>
      </c>
      <c r="B67" s="27" t="s">
        <v>132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18" t="s">
        <v>885</v>
      </c>
      <c r="B68" s="27" t="s">
        <v>141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354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54" t="s">
        <v>231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27" t="s">
        <v>612</v>
      </c>
      <c r="B71" s="27"/>
      <c r="C71" s="27" t="s">
        <v>232</v>
      </c>
      <c r="D71" s="27" t="s">
        <v>141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27"/>
      <c r="B72" s="27"/>
      <c r="C72" s="27" t="s">
        <v>233</v>
      </c>
      <c r="D72" s="27" t="s">
        <v>138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27"/>
      <c r="B73" s="27"/>
      <c r="C73" s="27" t="s">
        <v>886</v>
      </c>
      <c r="D73" s="27" t="s">
        <v>137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27"/>
      <c r="B74" s="27"/>
      <c r="C74" s="27" t="s">
        <v>887</v>
      </c>
      <c r="D74" s="27" t="s">
        <v>134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27"/>
      <c r="B75" s="27"/>
      <c r="C75" s="27" t="s">
        <v>888</v>
      </c>
      <c r="D75" s="27" t="s">
        <v>132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354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354" t="s">
        <v>889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27" t="s">
        <v>804</v>
      </c>
      <c r="B78" s="27" t="s">
        <v>132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27" t="s">
        <v>832</v>
      </c>
      <c r="B79" s="27" t="s">
        <v>135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354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354" t="s">
        <v>526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27" t="s">
        <v>612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54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354" t="s">
        <v>532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27" t="s">
        <v>2602</v>
      </c>
      <c r="B86" s="27" t="s">
        <v>132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27" t="s">
        <v>2603</v>
      </c>
      <c r="B87" s="27" t="s">
        <v>135</v>
      </c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27" t="s">
        <v>2604</v>
      </c>
      <c r="B88" s="27" t="s">
        <v>137</v>
      </c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359" t="s">
        <v>2605</v>
      </c>
      <c r="B89" s="27" t="s">
        <v>137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27" t="s">
        <v>2606</v>
      </c>
      <c r="B90" s="27" t="s">
        <v>138</v>
      </c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354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354" t="s">
        <v>892</v>
      </c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27" t="s">
        <v>843</v>
      </c>
      <c r="B93" s="27" t="s">
        <v>138</v>
      </c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27" t="s">
        <v>893</v>
      </c>
      <c r="B94" s="27" t="s">
        <v>138</v>
      </c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27" t="s">
        <v>571</v>
      </c>
      <c r="B95" s="27" t="s">
        <v>132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354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354" t="s">
        <v>534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27" t="s">
        <v>612</v>
      </c>
      <c r="B98" s="27"/>
      <c r="C98" s="27" t="s">
        <v>2607</v>
      </c>
      <c r="D98" s="27" t="s">
        <v>132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27"/>
      <c r="B99" s="27"/>
      <c r="C99" s="27" t="s">
        <v>834</v>
      </c>
      <c r="D99" s="27" t="s">
        <v>132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27"/>
      <c r="B100" s="27"/>
      <c r="C100" s="27" t="s">
        <v>612</v>
      </c>
      <c r="D100" s="27" t="s">
        <v>138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354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50" t="s">
        <v>895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27" t="s">
        <v>219</v>
      </c>
      <c r="B103" s="27" t="s">
        <v>132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27" t="s">
        <v>835</v>
      </c>
      <c r="B104" s="27" t="s">
        <v>138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27" t="s">
        <v>538</v>
      </c>
      <c r="B105" s="27" t="s">
        <v>141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354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354" t="s">
        <v>647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27" t="s">
        <v>612</v>
      </c>
      <c r="B108" s="27"/>
      <c r="C108" s="18" t="s">
        <v>545</v>
      </c>
      <c r="D108" s="27" t="s">
        <v>132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27"/>
      <c r="B109" s="27"/>
      <c r="C109" s="18" t="s">
        <v>546</v>
      </c>
      <c r="D109" s="27" t="s">
        <v>141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354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50" t="s">
        <v>896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27" t="s">
        <v>830</v>
      </c>
      <c r="B112" s="27" t="s">
        <v>132</v>
      </c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27" t="s">
        <v>897</v>
      </c>
      <c r="B113" s="27" t="s">
        <v>134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27" t="s">
        <v>898</v>
      </c>
      <c r="B114" s="27" t="s">
        <v>135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27" t="s">
        <v>541</v>
      </c>
      <c r="B115" s="27" t="s">
        <v>139</v>
      </c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27" t="s">
        <v>614</v>
      </c>
      <c r="B116" s="27" t="s">
        <v>141</v>
      </c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50" t="s">
        <v>899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27" t="s">
        <v>900</v>
      </c>
      <c r="B119" s="27" t="s">
        <v>132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27" t="s">
        <v>837</v>
      </c>
      <c r="B120" s="27" t="s">
        <v>134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27" t="s">
        <v>616</v>
      </c>
      <c r="B121" s="27" t="s">
        <v>139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354" t="s">
        <v>901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27" t="s">
        <v>253</v>
      </c>
      <c r="B124" s="27" t="s">
        <v>132</v>
      </c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27" t="s">
        <v>546</v>
      </c>
      <c r="B125" s="27" t="s">
        <v>133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354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354" t="s">
        <v>549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9"/>
      <c r="B128" s="9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18"/>
      <c r="B129" s="9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9"/>
      <c r="B130" s="9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9"/>
      <c r="B131" s="9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354" t="s">
        <v>604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27" t="s">
        <v>612</v>
      </c>
      <c r="B133" s="27"/>
      <c r="C133" s="27" t="s">
        <v>545</v>
      </c>
      <c r="D133" s="27" t="s">
        <v>132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27"/>
      <c r="B134" s="27"/>
      <c r="C134" s="27" t="s">
        <v>546</v>
      </c>
      <c r="D134" s="27" t="s">
        <v>141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354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354" t="s">
        <v>551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27" t="s">
        <v>612</v>
      </c>
      <c r="B137" s="27"/>
      <c r="C137" s="27" t="s">
        <v>839</v>
      </c>
      <c r="D137" s="27" t="s">
        <v>132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27"/>
      <c r="B138" s="27"/>
      <c r="C138" s="27" t="s">
        <v>903</v>
      </c>
      <c r="D138" s="27" t="s">
        <v>135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27"/>
      <c r="B139" s="27"/>
      <c r="C139" s="27" t="s">
        <v>904</v>
      </c>
      <c r="D139" s="27" t="s">
        <v>138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354" t="s">
        <v>906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27" t="s">
        <v>612</v>
      </c>
      <c r="B142" s="27"/>
      <c r="C142" s="27" t="s">
        <v>907</v>
      </c>
      <c r="D142" s="27" t="s">
        <v>132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27"/>
      <c r="B143" s="27"/>
      <c r="C143" s="27" t="s">
        <v>908</v>
      </c>
      <c r="D143" s="27" t="s">
        <v>138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354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50" t="s">
        <v>637</v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27" t="s">
        <v>612</v>
      </c>
      <c r="B146" s="27"/>
      <c r="C146" s="27" t="s">
        <v>907</v>
      </c>
      <c r="D146" s="27" t="s">
        <v>132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27"/>
      <c r="B147" s="27"/>
      <c r="C147" s="27" t="s">
        <v>908</v>
      </c>
      <c r="D147" s="27" t="s">
        <v>138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354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354" t="s">
        <v>649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27" t="s">
        <v>784</v>
      </c>
      <c r="B150" s="27" t="s">
        <v>132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27" t="s">
        <v>668</v>
      </c>
      <c r="B151" s="27" t="s">
        <v>141</v>
      </c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354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354" t="s">
        <v>236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27" t="s">
        <v>612</v>
      </c>
      <c r="B154" s="27"/>
      <c r="C154" s="359" t="s">
        <v>909</v>
      </c>
      <c r="D154" s="27" t="s">
        <v>132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27"/>
      <c r="B155" s="27"/>
      <c r="C155" s="27" t="s">
        <v>910</v>
      </c>
      <c r="D155" s="27" t="s">
        <v>132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27"/>
      <c r="B156" s="27"/>
      <c r="C156" s="27" t="s">
        <v>239</v>
      </c>
      <c r="D156" s="27" t="s">
        <v>138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27"/>
      <c r="B157" s="27"/>
      <c r="C157" s="27" t="s">
        <v>911</v>
      </c>
      <c r="D157" s="27" t="s">
        <v>132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27"/>
      <c r="B158" s="27"/>
      <c r="C158" s="27" t="s">
        <v>912</v>
      </c>
      <c r="D158" s="27" t="s">
        <v>132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27"/>
      <c r="B159" s="27"/>
      <c r="C159" s="27" t="s">
        <v>913</v>
      </c>
      <c r="D159" s="27" t="s">
        <v>141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27"/>
      <c r="B160" s="27"/>
      <c r="C160" s="27" t="s">
        <v>914</v>
      </c>
      <c r="D160" s="27" t="s">
        <v>141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354" t="s">
        <v>652</v>
      </c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27" t="s">
        <v>545</v>
      </c>
      <c r="B163" s="27" t="s">
        <v>132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27" t="s">
        <v>546</v>
      </c>
      <c r="B164" s="27" t="s">
        <v>141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354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354" t="s">
        <v>915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27" t="s">
        <v>545</v>
      </c>
      <c r="B167" s="27" t="s">
        <v>132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27" t="s">
        <v>841</v>
      </c>
      <c r="B168" s="27" t="s">
        <v>133</v>
      </c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27" t="s">
        <v>916</v>
      </c>
      <c r="B169" s="27" t="s">
        <v>139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18" t="s">
        <v>563</v>
      </c>
      <c r="B170" s="27" t="s">
        <v>141</v>
      </c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354" t="s">
        <v>564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27" t="s">
        <v>545</v>
      </c>
      <c r="B172" s="27" t="s">
        <v>132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27" t="s">
        <v>841</v>
      </c>
      <c r="B173" s="27" t="s">
        <v>133</v>
      </c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27" t="s">
        <v>916</v>
      </c>
      <c r="B174" s="27" t="s">
        <v>139</v>
      </c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27" t="s">
        <v>917</v>
      </c>
      <c r="B175" s="27" t="s">
        <v>132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354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354" t="s">
        <v>565</v>
      </c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27" t="s">
        <v>253</v>
      </c>
      <c r="B178" s="27" t="s">
        <v>132</v>
      </c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27" t="s">
        <v>546</v>
      </c>
      <c r="B179" s="27" t="s">
        <v>141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354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354" t="s">
        <v>566</v>
      </c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27" t="s">
        <v>900</v>
      </c>
      <c r="B182" s="27" t="s">
        <v>132</v>
      </c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27" t="s">
        <v>842</v>
      </c>
      <c r="B183" s="27" t="s">
        <v>138</v>
      </c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18" t="s">
        <v>132</v>
      </c>
      <c r="B184" s="27" t="s">
        <v>132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354" t="s">
        <v>570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27" t="s">
        <v>843</v>
      </c>
      <c r="B186" s="27" t="s">
        <v>138</v>
      </c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27" t="s">
        <v>893</v>
      </c>
      <c r="B187" s="27" t="s">
        <v>138</v>
      </c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27" t="s">
        <v>571</v>
      </c>
      <c r="B188" s="27" t="s">
        <v>132</v>
      </c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9" t="s">
        <v>918</v>
      </c>
      <c r="B189" s="9" t="s">
        <v>132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50" t="s">
        <v>572</v>
      </c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27" t="s">
        <v>804</v>
      </c>
      <c r="B191" s="27" t="s">
        <v>132</v>
      </c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359" t="s">
        <v>2608</v>
      </c>
      <c r="B192" s="27" t="s">
        <v>137</v>
      </c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359" t="s">
        <v>803</v>
      </c>
      <c r="B193" s="27" t="s">
        <v>138</v>
      </c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5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50" t="s">
        <v>919</v>
      </c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27" t="s">
        <v>844</v>
      </c>
      <c r="B196" s="27" t="s">
        <v>132</v>
      </c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27" t="s">
        <v>920</v>
      </c>
      <c r="B197" s="27" t="s">
        <v>138</v>
      </c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5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50" t="s">
        <v>921</v>
      </c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27" t="s">
        <v>922</v>
      </c>
      <c r="B200" s="27" t="s">
        <v>140</v>
      </c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27" t="s">
        <v>923</v>
      </c>
      <c r="B201" s="27" t="s">
        <v>138</v>
      </c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27" t="s">
        <v>924</v>
      </c>
      <c r="B202" s="27" t="s">
        <v>140</v>
      </c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5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50" t="s">
        <v>584</v>
      </c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27" t="s">
        <v>847</v>
      </c>
      <c r="B205" s="27" t="s">
        <v>132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27" t="s">
        <v>925</v>
      </c>
      <c r="B206" s="27" t="s">
        <v>138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57" t="s">
        <v>132</v>
      </c>
      <c r="B207" s="27" t="s">
        <v>132</v>
      </c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50" t="s">
        <v>926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27" t="s">
        <v>927</v>
      </c>
      <c r="B209" s="27" t="s">
        <v>132</v>
      </c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27" t="s">
        <v>928</v>
      </c>
      <c r="B210" s="27" t="s">
        <v>138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360" t="s">
        <v>132</v>
      </c>
      <c r="B211" s="360" t="s">
        <v>132</v>
      </c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50" t="s">
        <v>598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27" t="s">
        <v>600</v>
      </c>
      <c r="B213" s="27" t="s">
        <v>132</v>
      </c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27" t="s">
        <v>929</v>
      </c>
      <c r="B214" s="27" t="s">
        <v>138</v>
      </c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9" t="s">
        <v>132</v>
      </c>
      <c r="B215" s="9" t="s">
        <v>132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50" t="s">
        <v>601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360" t="s">
        <v>726</v>
      </c>
      <c r="B217" s="360" t="s">
        <v>132</v>
      </c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360" t="s">
        <v>617</v>
      </c>
      <c r="B218" s="360" t="s">
        <v>138</v>
      </c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360" t="s">
        <v>132</v>
      </c>
      <c r="B219" s="360" t="s">
        <v>132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50" t="s">
        <v>603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27" t="s">
        <v>46</v>
      </c>
      <c r="B221" s="27" t="s">
        <v>138</v>
      </c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27" t="s">
        <v>43</v>
      </c>
      <c r="B222" s="27" t="s">
        <v>132</v>
      </c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50" t="s">
        <v>671</v>
      </c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27" t="s">
        <v>849</v>
      </c>
      <c r="B225" s="27" t="s">
        <v>132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27" t="s">
        <v>930</v>
      </c>
      <c r="B226" s="27" t="s">
        <v>141</v>
      </c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361" t="s">
        <v>931</v>
      </c>
      <c r="B228" s="352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352" t="s">
        <v>932</v>
      </c>
      <c r="B229" s="352" t="s">
        <v>132</v>
      </c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352" t="s">
        <v>933</v>
      </c>
      <c r="B230" s="352" t="s">
        <v>135</v>
      </c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352" t="s">
        <v>934</v>
      </c>
      <c r="B231" s="352" t="s">
        <v>137</v>
      </c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5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50" t="s">
        <v>544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27" t="s">
        <v>253</v>
      </c>
      <c r="B234" s="27" t="s">
        <v>132</v>
      </c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27" t="s">
        <v>546</v>
      </c>
      <c r="B235" s="27" t="s">
        <v>134</v>
      </c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362" t="s">
        <v>498</v>
      </c>
      <c r="B237" s="363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363" t="s">
        <v>729</v>
      </c>
      <c r="B238" s="363" t="s">
        <v>137</v>
      </c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363" t="s">
        <v>935</v>
      </c>
      <c r="B239" s="363" t="s">
        <v>137</v>
      </c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363" t="s">
        <v>46</v>
      </c>
      <c r="B240" s="363" t="s">
        <v>138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363" t="s">
        <v>43</v>
      </c>
      <c r="B241" s="363" t="s">
        <v>132</v>
      </c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5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5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362" t="s">
        <v>540</v>
      </c>
      <c r="B244" s="363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363" t="s">
        <v>830</v>
      </c>
      <c r="B245" s="363" t="s">
        <v>132</v>
      </c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363" t="s">
        <v>897</v>
      </c>
      <c r="B246" s="363" t="s">
        <v>134</v>
      </c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363" t="s">
        <v>898</v>
      </c>
      <c r="B247" s="363" t="s">
        <v>135</v>
      </c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363" t="s">
        <v>940</v>
      </c>
      <c r="B248" s="363" t="s">
        <v>137</v>
      </c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363" t="s">
        <v>541</v>
      </c>
      <c r="B249" s="363" t="s">
        <v>138</v>
      </c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363" t="s">
        <v>614</v>
      </c>
      <c r="B250" s="363" t="s">
        <v>141</v>
      </c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5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62" t="s">
        <v>549</v>
      </c>
      <c r="B252" s="363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64" t="s">
        <v>738</v>
      </c>
      <c r="B253" s="364" t="s">
        <v>132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65" t="s">
        <v>838</v>
      </c>
      <c r="B254" s="364" t="s">
        <v>133</v>
      </c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364" t="s">
        <v>902</v>
      </c>
      <c r="B255" s="364" t="s">
        <v>137</v>
      </c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364" t="s">
        <v>617</v>
      </c>
      <c r="B256" s="364" t="s">
        <v>138</v>
      </c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5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362" t="s">
        <v>943</v>
      </c>
      <c r="B258" s="363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363" t="s">
        <v>804</v>
      </c>
      <c r="B259" s="363" t="s">
        <v>132</v>
      </c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363" t="s">
        <v>944</v>
      </c>
      <c r="B260" s="363" t="s">
        <v>137</v>
      </c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363" t="s">
        <v>945</v>
      </c>
      <c r="B261" s="363" t="s">
        <v>137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363" t="s">
        <v>832</v>
      </c>
      <c r="B262" s="363" t="s">
        <v>138</v>
      </c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5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367" t="s">
        <v>793</v>
      </c>
      <c r="B264" s="360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60" t="s">
        <v>948</v>
      </c>
      <c r="B265" s="360" t="s">
        <v>132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60" t="s">
        <v>853</v>
      </c>
      <c r="B266" s="360" t="s">
        <v>133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360" t="s">
        <v>795</v>
      </c>
      <c r="B267" s="360" t="s">
        <v>138</v>
      </c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360" t="s">
        <v>949</v>
      </c>
      <c r="B268" s="360" t="s">
        <v>137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366" t="s">
        <v>931</v>
      </c>
      <c r="B271" s="368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368" t="s">
        <v>932</v>
      </c>
      <c r="B272" s="368" t="s">
        <v>132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368" t="s">
        <v>850</v>
      </c>
      <c r="B273" s="368" t="s">
        <v>134</v>
      </c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68" t="s">
        <v>954</v>
      </c>
      <c r="B274" s="368" t="s">
        <v>135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368" t="s">
        <v>955</v>
      </c>
      <c r="B275" s="368" t="s">
        <v>137</v>
      </c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368" t="s">
        <v>956</v>
      </c>
      <c r="B276" s="368" t="s">
        <v>138</v>
      </c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368" t="s">
        <v>957</v>
      </c>
      <c r="B277" s="368" t="s">
        <v>139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368" t="s">
        <v>958</v>
      </c>
      <c r="B278" s="368" t="s">
        <v>140</v>
      </c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369" t="s">
        <v>959</v>
      </c>
      <c r="B282" s="9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5" t="s">
        <v>804</v>
      </c>
      <c r="B283" s="9" t="s">
        <v>132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5" t="s">
        <v>960</v>
      </c>
      <c r="B284" s="9" t="s">
        <v>137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5" t="s">
        <v>803</v>
      </c>
      <c r="B285" s="9" t="s">
        <v>138</v>
      </c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5" t="s">
        <v>720</v>
      </c>
      <c r="B286" s="9" t="s">
        <v>132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5"/>
      <c r="B287" s="9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53" t="s">
        <v>961</v>
      </c>
      <c r="B288" s="9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5" t="s">
        <v>804</v>
      </c>
      <c r="B289" s="9" t="s">
        <v>132</v>
      </c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5" t="s">
        <v>803</v>
      </c>
      <c r="B290" s="9" t="s">
        <v>138</v>
      </c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5" t="s">
        <v>720</v>
      </c>
      <c r="B291" s="9" t="s">
        <v>132</v>
      </c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Z1000"/>
  <sheetViews>
    <sheetView workbookViewId="0"/>
  </sheetViews>
  <sheetFormatPr defaultColWidth="12.625" defaultRowHeight="15" customHeight="1"/>
  <cols>
    <col min="1" max="1" width="59.125" customWidth="1"/>
    <col min="2" max="2" width="14" customWidth="1"/>
    <col min="3" max="3" width="50.375" customWidth="1"/>
    <col min="4" max="6" width="10.5" customWidth="1"/>
    <col min="7" max="26" width="8.625" customWidth="1"/>
  </cols>
  <sheetData>
    <row r="1" spans="1:26" ht="13.5" customHeight="1">
      <c r="A1" s="354" t="s">
        <v>747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18" t="s">
        <v>2609</v>
      </c>
      <c r="B2" s="27" t="s">
        <v>132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18" t="s">
        <v>2610</v>
      </c>
      <c r="B3" s="27" t="s">
        <v>141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54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54" t="s">
        <v>749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578" t="s">
        <v>2611</v>
      </c>
      <c r="B6" s="27" t="s">
        <v>132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18" t="s">
        <v>2612</v>
      </c>
      <c r="B7" s="27" t="s">
        <v>141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54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354" t="s">
        <v>751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18" t="s">
        <v>2613</v>
      </c>
      <c r="B10" s="27" t="s">
        <v>132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18" t="s">
        <v>2614</v>
      </c>
      <c r="B11" s="27" t="s">
        <v>141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354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354" t="s">
        <v>753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18" t="s">
        <v>46</v>
      </c>
      <c r="B14" s="27" t="s">
        <v>141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18" t="s">
        <v>43</v>
      </c>
      <c r="B15" s="27" t="s">
        <v>132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54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354" t="s">
        <v>2615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18" t="s">
        <v>46</v>
      </c>
      <c r="B18" s="27" t="s">
        <v>141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18" t="s">
        <v>43</v>
      </c>
      <c r="B19" s="27" t="s">
        <v>132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54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354" t="s">
        <v>2616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18" t="s">
        <v>2617</v>
      </c>
      <c r="B22" s="27" t="s">
        <v>132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18" t="s">
        <v>2618</v>
      </c>
      <c r="B23" s="27" t="s">
        <v>141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18" t="s">
        <v>2619</v>
      </c>
      <c r="B24" s="27" t="s">
        <v>132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354" t="s">
        <v>758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18" t="s">
        <v>760</v>
      </c>
      <c r="B26" s="27" t="s">
        <v>132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18" t="s">
        <v>2620</v>
      </c>
      <c r="B27" s="27" t="s">
        <v>138</v>
      </c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54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354" t="s">
        <v>498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18" t="s">
        <v>46</v>
      </c>
      <c r="B30" s="27" t="s">
        <v>138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18" t="s">
        <v>43</v>
      </c>
      <c r="B31" s="27" t="s">
        <v>132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54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357" t="s">
        <v>678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82" t="s">
        <v>1090</v>
      </c>
      <c r="B34" s="27" t="s">
        <v>132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82" t="s">
        <v>2621</v>
      </c>
      <c r="B35" s="27" t="s">
        <v>141</v>
      </c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35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354" t="s">
        <v>683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18" t="s">
        <v>848</v>
      </c>
      <c r="B38" s="27" t="s">
        <v>132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18" t="s">
        <v>868</v>
      </c>
      <c r="B39" s="27" t="s">
        <v>141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354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354" t="s">
        <v>765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18" t="s">
        <v>767</v>
      </c>
      <c r="B42" s="27" t="s">
        <v>132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18" t="s">
        <v>2622</v>
      </c>
      <c r="B43" s="27" t="s">
        <v>141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54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354" t="s">
        <v>268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95" t="s">
        <v>863</v>
      </c>
      <c r="B46" s="27" t="s">
        <v>132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355">
        <v>1</v>
      </c>
      <c r="B47" s="27" t="s">
        <v>141</v>
      </c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299" t="s">
        <v>864</v>
      </c>
      <c r="B48" s="27" t="s">
        <v>141</v>
      </c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354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354" t="s">
        <v>510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18" t="s">
        <v>869</v>
      </c>
      <c r="B51" s="27"/>
      <c r="C51" s="18" t="s">
        <v>687</v>
      </c>
      <c r="D51" s="27" t="s">
        <v>132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18"/>
      <c r="B52" s="27"/>
      <c r="C52" s="18" t="s">
        <v>870</v>
      </c>
      <c r="D52" s="27" t="s">
        <v>132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18"/>
      <c r="B53" s="27"/>
      <c r="C53" s="18" t="s">
        <v>871</v>
      </c>
      <c r="D53" s="27" t="s">
        <v>141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354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354" t="s">
        <v>510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356" t="s">
        <v>826</v>
      </c>
      <c r="B56" s="352" t="s">
        <v>132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356" t="s">
        <v>689</v>
      </c>
      <c r="B57" s="352" t="s">
        <v>138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18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18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18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354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57" t="s">
        <v>872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27" t="s">
        <v>720</v>
      </c>
      <c r="B63" s="27" t="s">
        <v>132</v>
      </c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359" t="s">
        <v>873</v>
      </c>
      <c r="B64" s="27" t="s">
        <v>132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27" t="s">
        <v>690</v>
      </c>
      <c r="B65" s="27" t="s">
        <v>132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35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354" t="s">
        <v>2507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27" t="s">
        <v>830</v>
      </c>
      <c r="B68" s="27" t="s">
        <v>132</v>
      </c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27" t="s">
        <v>2623</v>
      </c>
      <c r="B69" s="27" t="s">
        <v>135</v>
      </c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59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354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354" t="s">
        <v>518</v>
      </c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27" t="s">
        <v>880</v>
      </c>
      <c r="B73" s="27" t="s">
        <v>132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27" t="s">
        <v>881</v>
      </c>
      <c r="B74" s="27" t="s">
        <v>135</v>
      </c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27" t="s">
        <v>882</v>
      </c>
      <c r="B75" s="27" t="s">
        <v>138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354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354" t="s">
        <v>521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27" t="s">
        <v>770</v>
      </c>
      <c r="B78" s="27" t="s">
        <v>132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27" t="s">
        <v>982</v>
      </c>
      <c r="B79" s="27" t="s">
        <v>133</v>
      </c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27" t="s">
        <v>983</v>
      </c>
      <c r="B80" s="27" t="s">
        <v>135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27" t="s">
        <v>984</v>
      </c>
      <c r="B81" s="27" t="s">
        <v>137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27" t="s">
        <v>985</v>
      </c>
      <c r="B82" s="27" t="s">
        <v>138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354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54" t="s">
        <v>633</v>
      </c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27" t="s">
        <v>219</v>
      </c>
      <c r="B85" s="27" t="s">
        <v>134</v>
      </c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27" t="s">
        <v>830</v>
      </c>
      <c r="B86" s="27" t="s">
        <v>132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354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354" t="s">
        <v>231</v>
      </c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27" t="s">
        <v>232</v>
      </c>
      <c r="B89" s="27" t="s">
        <v>141</v>
      </c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27" t="s">
        <v>233</v>
      </c>
      <c r="B90" s="27" t="s">
        <v>138</v>
      </c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27" t="s">
        <v>886</v>
      </c>
      <c r="B91" s="27" t="s">
        <v>137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27" t="s">
        <v>887</v>
      </c>
      <c r="B92" s="27" t="s">
        <v>134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27" t="s">
        <v>888</v>
      </c>
      <c r="B93" s="27" t="s">
        <v>132</v>
      </c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354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354" t="s">
        <v>77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18" t="s">
        <v>883</v>
      </c>
      <c r="B96" s="27" t="s">
        <v>138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18" t="s">
        <v>227</v>
      </c>
      <c r="B97" s="27" t="s">
        <v>132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354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354" t="s">
        <v>228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27" t="s">
        <v>987</v>
      </c>
      <c r="B100" s="27" t="s">
        <v>132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27" t="s">
        <v>988</v>
      </c>
      <c r="B101" s="27" t="s">
        <v>141</v>
      </c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354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354" t="s">
        <v>889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18" t="s">
        <v>804</v>
      </c>
      <c r="B104" s="27" t="s">
        <v>132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18" t="s">
        <v>803</v>
      </c>
      <c r="B105" s="27" t="s">
        <v>138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354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354" t="s">
        <v>526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27" t="s">
        <v>46</v>
      </c>
      <c r="B108" s="27" t="s">
        <v>138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27" t="s">
        <v>43</v>
      </c>
      <c r="B109" s="27" t="s">
        <v>132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354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354" t="s">
        <v>532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27" t="s">
        <v>890</v>
      </c>
      <c r="B112" s="27" t="s">
        <v>132</v>
      </c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27" t="s">
        <v>891</v>
      </c>
      <c r="B113" s="27" t="s">
        <v>135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27" t="s">
        <v>833</v>
      </c>
      <c r="B114" s="27" t="s">
        <v>138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354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354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354" t="s">
        <v>892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27" t="s">
        <v>843</v>
      </c>
      <c r="B118" s="27" t="s">
        <v>138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27" t="s">
        <v>893</v>
      </c>
      <c r="B119" s="27" t="s">
        <v>138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27" t="s">
        <v>571</v>
      </c>
      <c r="B120" s="27" t="s">
        <v>132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354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354" t="s">
        <v>534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27" t="s">
        <v>894</v>
      </c>
      <c r="B123" s="27" t="s">
        <v>132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27" t="s">
        <v>834</v>
      </c>
      <c r="B124" s="27" t="s">
        <v>132</v>
      </c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27" t="s">
        <v>612</v>
      </c>
      <c r="B125" s="27" t="s">
        <v>138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354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354" t="s">
        <v>895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27" t="s">
        <v>219</v>
      </c>
      <c r="B128" s="27" t="s">
        <v>132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27" t="s">
        <v>835</v>
      </c>
      <c r="B129" s="27" t="s">
        <v>138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27" t="s">
        <v>538</v>
      </c>
      <c r="B130" s="27" t="s">
        <v>141</v>
      </c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354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354" t="s">
        <v>647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18" t="s">
        <v>784</v>
      </c>
      <c r="B133" s="27" t="s">
        <v>132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18" t="s">
        <v>2624</v>
      </c>
      <c r="B134" s="27" t="s">
        <v>141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354" t="s">
        <v>705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50" t="s">
        <v>540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27" t="s">
        <v>830</v>
      </c>
      <c r="B137" s="27" t="s">
        <v>132</v>
      </c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27" t="s">
        <v>897</v>
      </c>
      <c r="B138" s="27" t="s">
        <v>134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27" t="s">
        <v>898</v>
      </c>
      <c r="B139" s="27" t="s">
        <v>135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27" t="s">
        <v>541</v>
      </c>
      <c r="B140" s="27" t="s">
        <v>139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27" t="s">
        <v>614</v>
      </c>
      <c r="B141" s="27" t="s">
        <v>141</v>
      </c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354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50" t="s">
        <v>899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27" t="s">
        <v>900</v>
      </c>
      <c r="B144" s="27" t="s">
        <v>132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27" t="s">
        <v>837</v>
      </c>
      <c r="B145" s="27" t="s">
        <v>134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27" t="s">
        <v>616</v>
      </c>
      <c r="B146" s="27" t="s">
        <v>139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354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354" t="s">
        <v>544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18" t="s">
        <v>545</v>
      </c>
      <c r="B149" s="27" t="s">
        <v>132</v>
      </c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18" t="s">
        <v>546</v>
      </c>
      <c r="B150" s="27" t="s">
        <v>134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354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354" t="s">
        <v>547</v>
      </c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18" t="s">
        <v>545</v>
      </c>
      <c r="B153" s="27" t="s">
        <v>132</v>
      </c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18" t="s">
        <v>546</v>
      </c>
      <c r="B154" s="27" t="s">
        <v>133</v>
      </c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354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354" t="s">
        <v>548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18" t="s">
        <v>545</v>
      </c>
      <c r="B157" s="27" t="s">
        <v>132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18" t="s">
        <v>546</v>
      </c>
      <c r="B158" s="27" t="s">
        <v>133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354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354" t="s">
        <v>549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9"/>
      <c r="B161" s="9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18"/>
      <c r="B162" s="9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9"/>
      <c r="B163" s="9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9"/>
      <c r="B164" s="9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354" t="s">
        <v>604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27" t="s">
        <v>545</v>
      </c>
      <c r="B167" s="27" t="s">
        <v>132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27" t="s">
        <v>546</v>
      </c>
      <c r="B168" s="27" t="s">
        <v>141</v>
      </c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354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354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351" t="s">
        <v>551</v>
      </c>
      <c r="B171" s="352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352" t="s">
        <v>839</v>
      </c>
      <c r="B172" s="352" t="s">
        <v>132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352" t="s">
        <v>903</v>
      </c>
      <c r="B173" s="352" t="s">
        <v>135</v>
      </c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352" t="s">
        <v>904</v>
      </c>
      <c r="B174" s="352" t="s">
        <v>138</v>
      </c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354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354" t="s">
        <v>906</v>
      </c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27" t="s">
        <v>907</v>
      </c>
      <c r="B177" s="27" t="s">
        <v>132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27" t="s">
        <v>908</v>
      </c>
      <c r="B178" s="27" t="s">
        <v>138</v>
      </c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354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50" t="s">
        <v>637</v>
      </c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27" t="s">
        <v>907</v>
      </c>
      <c r="B181" s="27" t="s">
        <v>132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27" t="s">
        <v>908</v>
      </c>
      <c r="B182" s="27" t="s">
        <v>138</v>
      </c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354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354" t="s">
        <v>649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27" t="s">
        <v>784</v>
      </c>
      <c r="B185" s="27" t="s">
        <v>132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27" t="s">
        <v>668</v>
      </c>
      <c r="B186" s="27" t="s">
        <v>141</v>
      </c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354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354" t="s">
        <v>236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359" t="s">
        <v>909</v>
      </c>
      <c r="B189" s="27" t="s">
        <v>132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27" t="s">
        <v>910</v>
      </c>
      <c r="B190" s="27" t="s">
        <v>132</v>
      </c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27" t="s">
        <v>239</v>
      </c>
      <c r="B191" s="27" t="s">
        <v>138</v>
      </c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27" t="s">
        <v>911</v>
      </c>
      <c r="B192" s="27" t="s">
        <v>132</v>
      </c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27" t="s">
        <v>912</v>
      </c>
      <c r="B193" s="27" t="s">
        <v>138</v>
      </c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27" t="s">
        <v>913</v>
      </c>
      <c r="B194" s="27" t="s">
        <v>141</v>
      </c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27" t="s">
        <v>914</v>
      </c>
      <c r="B195" s="27" t="s">
        <v>141</v>
      </c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354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354" t="s">
        <v>652</v>
      </c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27" t="s">
        <v>545</v>
      </c>
      <c r="B198" s="27" t="s">
        <v>132</v>
      </c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27" t="s">
        <v>546</v>
      </c>
      <c r="B199" s="27" t="s">
        <v>141</v>
      </c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354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354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354" t="s">
        <v>915</v>
      </c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27" t="s">
        <v>545</v>
      </c>
      <c r="B203" s="27" t="s">
        <v>132</v>
      </c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27" t="s">
        <v>841</v>
      </c>
      <c r="B204" s="27" t="s">
        <v>133</v>
      </c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27" t="s">
        <v>916</v>
      </c>
      <c r="B205" s="27" t="s">
        <v>139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18" t="s">
        <v>563</v>
      </c>
      <c r="B206" s="27" t="s">
        <v>141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354" t="s">
        <v>564</v>
      </c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27" t="s">
        <v>545</v>
      </c>
      <c r="B208" s="27" t="s">
        <v>132</v>
      </c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27" t="s">
        <v>841</v>
      </c>
      <c r="B209" s="27" t="s">
        <v>133</v>
      </c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27" t="s">
        <v>916</v>
      </c>
      <c r="B210" s="27" t="s">
        <v>139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27" t="s">
        <v>917</v>
      </c>
      <c r="B211" s="27" t="s">
        <v>132</v>
      </c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354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354" t="s">
        <v>565</v>
      </c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27" t="s">
        <v>253</v>
      </c>
      <c r="B214" s="27" t="s">
        <v>132</v>
      </c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27" t="s">
        <v>546</v>
      </c>
      <c r="B215" s="27" t="s">
        <v>141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354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354" t="s">
        <v>566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27" t="s">
        <v>900</v>
      </c>
      <c r="B218" s="27" t="s">
        <v>132</v>
      </c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27" t="s">
        <v>842</v>
      </c>
      <c r="B219" s="27" t="s">
        <v>138</v>
      </c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354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354" t="s">
        <v>570</v>
      </c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27" t="s">
        <v>843</v>
      </c>
      <c r="B222" s="27" t="s">
        <v>138</v>
      </c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27" t="s">
        <v>893</v>
      </c>
      <c r="B223" s="27" t="s">
        <v>138</v>
      </c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27" t="s">
        <v>571</v>
      </c>
      <c r="B224" s="27" t="s">
        <v>132</v>
      </c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9" t="s">
        <v>918</v>
      </c>
      <c r="B225" s="9" t="s">
        <v>132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50" t="s">
        <v>572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27" t="s">
        <v>804</v>
      </c>
      <c r="B227" s="27" t="s">
        <v>132</v>
      </c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27" t="s">
        <v>832</v>
      </c>
      <c r="B228" s="27" t="s">
        <v>138</v>
      </c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5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50" t="s">
        <v>919</v>
      </c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27" t="s">
        <v>844</v>
      </c>
      <c r="B231" s="27" t="s">
        <v>132</v>
      </c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27" t="s">
        <v>920</v>
      </c>
      <c r="B232" s="27" t="s">
        <v>138</v>
      </c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5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50" t="s">
        <v>921</v>
      </c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27" t="s">
        <v>922</v>
      </c>
      <c r="B235" s="27" t="s">
        <v>140</v>
      </c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27" t="s">
        <v>923</v>
      </c>
      <c r="B236" s="27" t="s">
        <v>138</v>
      </c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27" t="s">
        <v>924</v>
      </c>
      <c r="B237" s="27" t="s">
        <v>140</v>
      </c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5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50" t="s">
        <v>584</v>
      </c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27" t="s">
        <v>847</v>
      </c>
      <c r="B240" s="27" t="s">
        <v>132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27" t="s">
        <v>925</v>
      </c>
      <c r="B241" s="27" t="s">
        <v>138</v>
      </c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5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50" t="s">
        <v>926</v>
      </c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27" t="s">
        <v>927</v>
      </c>
      <c r="B244" s="27" t="s">
        <v>132</v>
      </c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27" t="s">
        <v>928</v>
      </c>
      <c r="B245" s="27" t="s">
        <v>138</v>
      </c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360" t="s">
        <v>132</v>
      </c>
      <c r="B246" s="360" t="s">
        <v>132</v>
      </c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50" t="s">
        <v>598</v>
      </c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27" t="s">
        <v>600</v>
      </c>
      <c r="B248" s="27" t="s">
        <v>132</v>
      </c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27" t="s">
        <v>929</v>
      </c>
      <c r="B249" s="27" t="s">
        <v>138</v>
      </c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9" t="s">
        <v>132</v>
      </c>
      <c r="B250" s="9" t="s">
        <v>132</v>
      </c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50" t="s">
        <v>601</v>
      </c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60" t="s">
        <v>726</v>
      </c>
      <c r="B252" s="360" t="s">
        <v>132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60" t="s">
        <v>617</v>
      </c>
      <c r="B253" s="360" t="s">
        <v>138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60" t="s">
        <v>132</v>
      </c>
      <c r="B254" s="360" t="s">
        <v>132</v>
      </c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50" t="s">
        <v>603</v>
      </c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27" t="s">
        <v>46</v>
      </c>
      <c r="B256" s="27" t="s">
        <v>138</v>
      </c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27" t="s">
        <v>43</v>
      </c>
      <c r="B257" s="27" t="s">
        <v>132</v>
      </c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50" t="s">
        <v>671</v>
      </c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27" t="s">
        <v>849</v>
      </c>
      <c r="B260" s="27" t="s">
        <v>132</v>
      </c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27" t="s">
        <v>930</v>
      </c>
      <c r="B261" s="27" t="s">
        <v>141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361" t="s">
        <v>931</v>
      </c>
      <c r="B263" s="352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352" t="s">
        <v>932</v>
      </c>
      <c r="B264" s="352" t="s">
        <v>132</v>
      </c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52" t="s">
        <v>933</v>
      </c>
      <c r="B265" s="352" t="s">
        <v>135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52" t="s">
        <v>934</v>
      </c>
      <c r="B266" s="352" t="s">
        <v>137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362" t="s">
        <v>498</v>
      </c>
      <c r="B268" s="363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363" t="s">
        <v>729</v>
      </c>
      <c r="B269" s="363" t="s">
        <v>137</v>
      </c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363" t="s">
        <v>935</v>
      </c>
      <c r="B270" s="363" t="s">
        <v>137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363" t="s">
        <v>46</v>
      </c>
      <c r="B271" s="363" t="s">
        <v>138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363" t="s">
        <v>43</v>
      </c>
      <c r="B272" s="363" t="s">
        <v>132</v>
      </c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5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62" t="s">
        <v>936</v>
      </c>
      <c r="B274" s="363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363" t="s">
        <v>132</v>
      </c>
      <c r="B275" s="363" t="s">
        <v>132</v>
      </c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363" t="s">
        <v>937</v>
      </c>
      <c r="B276" s="363" t="s">
        <v>135</v>
      </c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363" t="s">
        <v>938</v>
      </c>
      <c r="B277" s="363" t="s">
        <v>137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363" t="s">
        <v>830</v>
      </c>
      <c r="B278" s="363" t="s">
        <v>132</v>
      </c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363"/>
      <c r="B279" s="363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362" t="s">
        <v>505</v>
      </c>
      <c r="B280" s="363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363" t="s">
        <v>132</v>
      </c>
      <c r="B281" s="363" t="s">
        <v>132</v>
      </c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363" t="s">
        <v>937</v>
      </c>
      <c r="B282" s="363" t="s">
        <v>135</v>
      </c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363" t="s">
        <v>938</v>
      </c>
      <c r="B283" s="363" t="s">
        <v>137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363" t="s">
        <v>830</v>
      </c>
      <c r="B284" s="363" t="s">
        <v>132</v>
      </c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5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362" t="s">
        <v>500</v>
      </c>
      <c r="B286" s="363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363" t="s">
        <v>232</v>
      </c>
      <c r="B287" s="363" t="s">
        <v>141</v>
      </c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363" t="s">
        <v>233</v>
      </c>
      <c r="B288" s="363" t="s">
        <v>138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363" t="s">
        <v>886</v>
      </c>
      <c r="B289" s="363" t="s">
        <v>137</v>
      </c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363" t="s">
        <v>939</v>
      </c>
      <c r="B290" s="363" t="s">
        <v>135</v>
      </c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363" t="s">
        <v>887</v>
      </c>
      <c r="B291" s="363" t="s">
        <v>134</v>
      </c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363" t="s">
        <v>888</v>
      </c>
      <c r="B292" s="363" t="s">
        <v>132</v>
      </c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5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362" t="s">
        <v>532</v>
      </c>
      <c r="B294" s="363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363" t="s">
        <v>890</v>
      </c>
      <c r="B295" s="363" t="s">
        <v>132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363" t="s">
        <v>891</v>
      </c>
      <c r="B296" s="363" t="s">
        <v>135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363" t="s">
        <v>833</v>
      </c>
      <c r="B297" s="363" t="s">
        <v>138</v>
      </c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363"/>
      <c r="B298" s="363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363"/>
      <c r="B299" s="363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5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362" t="s">
        <v>540</v>
      </c>
      <c r="B301" s="363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363" t="s">
        <v>830</v>
      </c>
      <c r="B302" s="363" t="s">
        <v>132</v>
      </c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363" t="s">
        <v>897</v>
      </c>
      <c r="B303" s="363" t="s">
        <v>134</v>
      </c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363" t="s">
        <v>898</v>
      </c>
      <c r="B304" s="363" t="s">
        <v>135</v>
      </c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363" t="s">
        <v>940</v>
      </c>
      <c r="B305" s="363" t="s">
        <v>137</v>
      </c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363" t="s">
        <v>541</v>
      </c>
      <c r="B306" s="363" t="s">
        <v>138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363" t="s">
        <v>614</v>
      </c>
      <c r="B307" s="363" t="s">
        <v>141</v>
      </c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5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362" t="s">
        <v>549</v>
      </c>
      <c r="B309" s="363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364" t="s">
        <v>738</v>
      </c>
      <c r="B310" s="364" t="s">
        <v>132</v>
      </c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365" t="s">
        <v>838</v>
      </c>
      <c r="B311" s="364" t="s">
        <v>133</v>
      </c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364" t="s">
        <v>902</v>
      </c>
      <c r="B312" s="364" t="s">
        <v>137</v>
      </c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364" t="s">
        <v>617</v>
      </c>
      <c r="B313" s="364" t="s">
        <v>138</v>
      </c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5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366" t="s">
        <v>553</v>
      </c>
      <c r="B315" s="363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363" t="s">
        <v>941</v>
      </c>
      <c r="B316" s="363" t="s">
        <v>132</v>
      </c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363" t="s">
        <v>942</v>
      </c>
      <c r="B317" s="363" t="s">
        <v>133</v>
      </c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363" t="s">
        <v>555</v>
      </c>
      <c r="B318" s="363" t="s">
        <v>138</v>
      </c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363" t="s">
        <v>618</v>
      </c>
      <c r="B319" s="363" t="s">
        <v>137</v>
      </c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5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362" t="s">
        <v>943</v>
      </c>
      <c r="B321" s="363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363" t="s">
        <v>804</v>
      </c>
      <c r="B322" s="363" t="s">
        <v>132</v>
      </c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363" t="s">
        <v>944</v>
      </c>
      <c r="B323" s="363" t="s">
        <v>137</v>
      </c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363" t="s">
        <v>945</v>
      </c>
      <c r="B324" s="363" t="s">
        <v>137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363" t="s">
        <v>832</v>
      </c>
      <c r="B325" s="363" t="s">
        <v>138</v>
      </c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5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362" t="s">
        <v>603</v>
      </c>
      <c r="B327" s="363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363" t="s">
        <v>946</v>
      </c>
      <c r="B328" s="363" t="s">
        <v>137</v>
      </c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363" t="s">
        <v>947</v>
      </c>
      <c r="B329" s="363" t="s">
        <v>135</v>
      </c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363" t="s">
        <v>46</v>
      </c>
      <c r="B330" s="363" t="s">
        <v>138</v>
      </c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363" t="s">
        <v>935</v>
      </c>
      <c r="B331" s="363" t="s">
        <v>137</v>
      </c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363" t="s">
        <v>43</v>
      </c>
      <c r="B332" s="363" t="s">
        <v>132</v>
      </c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367" t="s">
        <v>793</v>
      </c>
      <c r="B334" s="360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360" t="s">
        <v>948</v>
      </c>
      <c r="B335" s="360" t="s">
        <v>132</v>
      </c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360" t="s">
        <v>853</v>
      </c>
      <c r="B336" s="360" t="s">
        <v>133</v>
      </c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360" t="s">
        <v>795</v>
      </c>
      <c r="B337" s="360" t="s">
        <v>138</v>
      </c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360" t="s">
        <v>949</v>
      </c>
      <c r="B338" s="360" t="s">
        <v>137</v>
      </c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362" t="s">
        <v>551</v>
      </c>
      <c r="B341" s="363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363" t="s">
        <v>839</v>
      </c>
      <c r="B342" s="363" t="s">
        <v>132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363" t="s">
        <v>903</v>
      </c>
      <c r="B343" s="363" t="s">
        <v>135</v>
      </c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363" t="s">
        <v>953</v>
      </c>
      <c r="B344" s="363" t="s">
        <v>137</v>
      </c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363" t="s">
        <v>904</v>
      </c>
      <c r="B345" s="363" t="s">
        <v>138</v>
      </c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363" t="s">
        <v>905</v>
      </c>
      <c r="B346" s="363" t="s">
        <v>132</v>
      </c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366" t="s">
        <v>931</v>
      </c>
      <c r="B349" s="368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368" t="s">
        <v>932</v>
      </c>
      <c r="B350" s="368" t="s">
        <v>132</v>
      </c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368" t="s">
        <v>850</v>
      </c>
      <c r="B351" s="368" t="s">
        <v>134</v>
      </c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368" t="s">
        <v>954</v>
      </c>
      <c r="B352" s="368" t="s">
        <v>135</v>
      </c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368" t="s">
        <v>955</v>
      </c>
      <c r="B353" s="368" t="s">
        <v>137</v>
      </c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368" t="s">
        <v>956</v>
      </c>
      <c r="B354" s="368" t="s">
        <v>138</v>
      </c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368" t="s">
        <v>957</v>
      </c>
      <c r="B355" s="368" t="s">
        <v>139</v>
      </c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368" t="s">
        <v>958</v>
      </c>
      <c r="B356" s="368" t="s">
        <v>140</v>
      </c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369" t="s">
        <v>959</v>
      </c>
      <c r="B360" s="9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5" t="s">
        <v>804</v>
      </c>
      <c r="B361" s="9" t="s">
        <v>132</v>
      </c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5" t="s">
        <v>960</v>
      </c>
      <c r="B362" s="9" t="s">
        <v>137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5" t="s">
        <v>803</v>
      </c>
      <c r="B363" s="9" t="s">
        <v>138</v>
      </c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5" t="s">
        <v>720</v>
      </c>
      <c r="B364" s="9" t="s">
        <v>132</v>
      </c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5"/>
      <c r="B365" s="9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53" t="s">
        <v>961</v>
      </c>
      <c r="B366" s="9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5" t="s">
        <v>804</v>
      </c>
      <c r="B367" s="9" t="s">
        <v>132</v>
      </c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5" t="s">
        <v>803</v>
      </c>
      <c r="B368" s="9" t="s">
        <v>138</v>
      </c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5" t="s">
        <v>720</v>
      </c>
      <c r="B369" s="9" t="s">
        <v>132</v>
      </c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351" t="s">
        <v>510</v>
      </c>
      <c r="B373" s="352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356" t="s">
        <v>687</v>
      </c>
      <c r="B374" s="352" t="s">
        <v>132</v>
      </c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356" t="s">
        <v>870</v>
      </c>
      <c r="B375" s="352" t="s">
        <v>132</v>
      </c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356" t="s">
        <v>871</v>
      </c>
      <c r="B376" s="352" t="s">
        <v>141</v>
      </c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352" t="s">
        <v>718</v>
      </c>
      <c r="B377" s="352" t="s">
        <v>141</v>
      </c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Z1000"/>
  <sheetViews>
    <sheetView workbookViewId="0"/>
  </sheetViews>
  <sheetFormatPr defaultColWidth="12.625" defaultRowHeight="15" customHeight="1"/>
  <cols>
    <col min="1" max="1" width="60.125" customWidth="1"/>
    <col min="2" max="2" width="14" customWidth="1"/>
    <col min="3" max="5" width="10.5" customWidth="1"/>
    <col min="6" max="6" width="31.125" customWidth="1"/>
    <col min="7" max="26" width="8.625" customWidth="1"/>
  </cols>
  <sheetData>
    <row r="1" spans="1:26" ht="13.5" customHeight="1">
      <c r="A1" s="354" t="s">
        <v>747</v>
      </c>
      <c r="B1" s="359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3.5" customHeight="1">
      <c r="A2" s="18" t="s">
        <v>2609</v>
      </c>
      <c r="B2" s="359" t="s">
        <v>132</v>
      </c>
      <c r="C2" s="27"/>
      <c r="D2" s="27"/>
      <c r="E2" s="27"/>
      <c r="F2" s="27" t="s">
        <v>2625</v>
      </c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3.5" customHeight="1">
      <c r="A3" s="18" t="s">
        <v>2610</v>
      </c>
      <c r="B3" s="359" t="s">
        <v>141</v>
      </c>
      <c r="C3" s="27"/>
      <c r="D3" s="27"/>
      <c r="E3" s="27"/>
      <c r="F3" s="27" t="s">
        <v>2626</v>
      </c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3.5" customHeight="1">
      <c r="A4" s="354"/>
      <c r="B4" s="359"/>
      <c r="C4" s="27"/>
      <c r="D4" s="27"/>
      <c r="E4" s="27"/>
      <c r="F4" s="579" t="s">
        <v>2627</v>
      </c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3.5" customHeight="1">
      <c r="A5" s="354" t="s">
        <v>749</v>
      </c>
      <c r="B5" s="359"/>
      <c r="C5" s="27"/>
      <c r="D5" s="27"/>
      <c r="E5" s="27"/>
      <c r="F5" s="579" t="s">
        <v>2628</v>
      </c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3.5" customHeight="1">
      <c r="A6" s="18" t="s">
        <v>2629</v>
      </c>
      <c r="B6" s="359" t="s">
        <v>132</v>
      </c>
      <c r="C6" s="27"/>
      <c r="D6" s="27"/>
      <c r="E6" s="27"/>
      <c r="F6" s="579" t="s">
        <v>2630</v>
      </c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3.5" customHeight="1">
      <c r="A7" s="18" t="s">
        <v>2612</v>
      </c>
      <c r="B7" s="359" t="s">
        <v>141</v>
      </c>
      <c r="C7" s="27"/>
      <c r="D7" s="27"/>
      <c r="E7" s="27"/>
      <c r="F7" s="580" t="s">
        <v>2631</v>
      </c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3.5" customHeight="1">
      <c r="A8" s="354"/>
      <c r="B8" s="359"/>
      <c r="C8" s="27"/>
      <c r="D8" s="27"/>
      <c r="E8" s="27"/>
      <c r="F8" s="580" t="s">
        <v>2632</v>
      </c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3.5" customHeight="1">
      <c r="A9" s="354" t="s">
        <v>751</v>
      </c>
      <c r="B9" s="359"/>
      <c r="C9" s="27"/>
      <c r="D9" s="27"/>
      <c r="E9" s="27"/>
      <c r="F9" s="580" t="s">
        <v>2633</v>
      </c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3.5" customHeight="1">
      <c r="A10" s="18" t="s">
        <v>2634</v>
      </c>
      <c r="B10" s="359" t="s">
        <v>132</v>
      </c>
      <c r="C10" s="27"/>
      <c r="D10" s="27"/>
      <c r="E10" s="27"/>
      <c r="F10" s="580" t="s">
        <v>2635</v>
      </c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3.5" customHeight="1">
      <c r="A11" s="18" t="s">
        <v>2636</v>
      </c>
      <c r="B11" s="359" t="s">
        <v>132</v>
      </c>
      <c r="C11" s="27"/>
      <c r="D11" s="27"/>
      <c r="E11" s="27"/>
      <c r="F11" s="580" t="s">
        <v>2637</v>
      </c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3.5" customHeight="1">
      <c r="A12" s="18" t="s">
        <v>2638</v>
      </c>
      <c r="B12" s="359" t="s">
        <v>141</v>
      </c>
      <c r="C12" s="27"/>
      <c r="D12" s="27"/>
      <c r="E12" s="27"/>
      <c r="F12" s="580" t="s">
        <v>2639</v>
      </c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3.5" customHeight="1">
      <c r="A13" s="18" t="s">
        <v>2640</v>
      </c>
      <c r="B13" s="359" t="s">
        <v>141</v>
      </c>
      <c r="C13" s="27"/>
      <c r="D13" s="27"/>
      <c r="E13" s="27"/>
      <c r="F13" s="580" t="s">
        <v>2641</v>
      </c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3.5" customHeight="1">
      <c r="A14" s="18"/>
      <c r="B14" s="359"/>
      <c r="C14" s="27"/>
      <c r="D14" s="27"/>
      <c r="E14" s="27"/>
      <c r="F14" s="580" t="s">
        <v>2642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3.5" customHeight="1">
      <c r="A15" s="354"/>
      <c r="B15" s="359"/>
      <c r="C15" s="27"/>
      <c r="D15" s="27"/>
      <c r="E15" s="27"/>
      <c r="F15" s="580" t="s">
        <v>2643</v>
      </c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3.5" customHeight="1">
      <c r="A16" s="354" t="s">
        <v>753</v>
      </c>
      <c r="B16" s="359"/>
      <c r="C16" s="27"/>
      <c r="D16" s="27"/>
      <c r="E16" s="27"/>
      <c r="F16" s="580" t="s">
        <v>2644</v>
      </c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3.5" customHeight="1">
      <c r="A17" s="18" t="s">
        <v>46</v>
      </c>
      <c r="B17" s="359" t="s">
        <v>141</v>
      </c>
      <c r="C17" s="27"/>
      <c r="D17" s="27"/>
      <c r="E17" s="27"/>
      <c r="F17" s="580" t="s">
        <v>2645</v>
      </c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3.5" customHeight="1">
      <c r="A18" s="18" t="s">
        <v>43</v>
      </c>
      <c r="B18" s="359" t="s">
        <v>132</v>
      </c>
      <c r="C18" s="27"/>
      <c r="D18" s="27"/>
      <c r="E18" s="27"/>
      <c r="F18" s="580" t="s">
        <v>2646</v>
      </c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3.5" customHeight="1">
      <c r="A19" s="354"/>
      <c r="B19" s="359"/>
      <c r="C19" s="27"/>
      <c r="D19" s="27"/>
      <c r="E19" s="27"/>
      <c r="F19" s="27" t="s">
        <v>2647</v>
      </c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3.5" customHeight="1">
      <c r="A20" s="354" t="s">
        <v>2615</v>
      </c>
      <c r="B20" s="359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3.5" customHeight="1">
      <c r="A21" s="18" t="s">
        <v>46</v>
      </c>
      <c r="B21" s="359" t="s">
        <v>141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.5" customHeight="1">
      <c r="A22" s="18" t="s">
        <v>43</v>
      </c>
      <c r="B22" s="359" t="s">
        <v>132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.5" customHeight="1">
      <c r="A23" s="354"/>
      <c r="B23" s="359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3.5" customHeight="1">
      <c r="A24" s="354" t="s">
        <v>782</v>
      </c>
      <c r="B24" s="359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3.5" customHeight="1">
      <c r="A25" s="18" t="s">
        <v>784</v>
      </c>
      <c r="B25" s="359" t="s">
        <v>132</v>
      </c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3.5" customHeight="1">
      <c r="A26" s="18" t="s">
        <v>563</v>
      </c>
      <c r="B26" s="359" t="s">
        <v>141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3.5" customHeight="1">
      <c r="A27" s="354"/>
      <c r="B27" s="359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3.5" customHeight="1">
      <c r="A28" s="354" t="s">
        <v>2616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3.5" customHeight="1">
      <c r="A29" s="18" t="s">
        <v>2617</v>
      </c>
      <c r="B29" s="27" t="s">
        <v>132</v>
      </c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3.5" customHeight="1">
      <c r="A30" s="18" t="s">
        <v>2618</v>
      </c>
      <c r="B30" s="27" t="s">
        <v>141</v>
      </c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3.5" customHeight="1">
      <c r="A31" s="18" t="s">
        <v>2619</v>
      </c>
      <c r="B31" s="27" t="s">
        <v>132</v>
      </c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3.5" customHeight="1">
      <c r="A32" s="354" t="s">
        <v>758</v>
      </c>
      <c r="B32" s="359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3.5" customHeight="1">
      <c r="A33" s="18" t="s">
        <v>760</v>
      </c>
      <c r="B33" s="359" t="s">
        <v>132</v>
      </c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3.5" customHeight="1">
      <c r="A34" s="18" t="s">
        <v>2620</v>
      </c>
      <c r="B34" s="359" t="s">
        <v>138</v>
      </c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3.5" customHeight="1">
      <c r="A35" s="354"/>
      <c r="B35" s="359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3.5" customHeight="1">
      <c r="A36" s="354" t="s">
        <v>498</v>
      </c>
      <c r="B36" s="359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3.5" customHeight="1">
      <c r="A37" s="18" t="s">
        <v>46</v>
      </c>
      <c r="B37" s="359" t="s">
        <v>138</v>
      </c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3.5" customHeight="1">
      <c r="A38" s="18" t="s">
        <v>43</v>
      </c>
      <c r="B38" s="359" t="s">
        <v>132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3.5" customHeight="1">
      <c r="A39" s="354"/>
      <c r="B39" s="359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3.5" customHeight="1">
      <c r="A40" s="357" t="s">
        <v>678</v>
      </c>
      <c r="B40" s="359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3.5" customHeight="1">
      <c r="A41" s="82" t="s">
        <v>1090</v>
      </c>
      <c r="B41" s="359" t="s">
        <v>132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3.5" customHeight="1">
      <c r="A42" s="82" t="s">
        <v>2621</v>
      </c>
      <c r="B42" s="359" t="s">
        <v>141</v>
      </c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3.5" customHeight="1">
      <c r="A43" s="357"/>
      <c r="B43" s="359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3.5" customHeight="1">
      <c r="A44" s="354" t="s">
        <v>683</v>
      </c>
      <c r="B44" s="359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3.5" customHeight="1">
      <c r="A45" s="18" t="s">
        <v>848</v>
      </c>
      <c r="B45" s="359" t="s">
        <v>132</v>
      </c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3.5" customHeight="1">
      <c r="A46" s="18" t="s">
        <v>868</v>
      </c>
      <c r="B46" s="359" t="s">
        <v>141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3.5" customHeight="1">
      <c r="A47" s="354"/>
      <c r="B47" s="359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3.5" customHeight="1">
      <c r="A48" s="354" t="s">
        <v>765</v>
      </c>
      <c r="B48" s="359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3.5" customHeight="1">
      <c r="A49" s="18" t="s">
        <v>2648</v>
      </c>
      <c r="B49" s="359" t="s">
        <v>132</v>
      </c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3.5" customHeight="1">
      <c r="A50" s="18" t="s">
        <v>2622</v>
      </c>
      <c r="B50" s="359" t="s">
        <v>141</v>
      </c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3.5" customHeight="1">
      <c r="A51" s="18" t="s">
        <v>2649</v>
      </c>
      <c r="B51" s="359" t="s">
        <v>141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3.5" customHeight="1">
      <c r="A52" s="354"/>
      <c r="B52" s="359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3.5" customHeight="1">
      <c r="A53" s="354" t="s">
        <v>268</v>
      </c>
      <c r="B53" s="359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3.5" customHeight="1">
      <c r="A54" s="95" t="s">
        <v>863</v>
      </c>
      <c r="B54" s="359" t="s">
        <v>132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3.5" customHeight="1">
      <c r="A55" s="355">
        <v>1</v>
      </c>
      <c r="B55" s="359" t="s">
        <v>141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3.5" customHeight="1">
      <c r="A56" s="299" t="s">
        <v>864</v>
      </c>
      <c r="B56" s="359" t="s">
        <v>141</v>
      </c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3.5" customHeight="1">
      <c r="A57" s="354"/>
      <c r="B57" s="359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3.5" customHeight="1">
      <c r="A58" s="354" t="s">
        <v>510</v>
      </c>
      <c r="B58" s="359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3.5" customHeight="1">
      <c r="A59" s="18" t="s">
        <v>869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3.5" customHeight="1">
      <c r="A60" s="18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3.5" customHeight="1">
      <c r="A61" s="18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3.5" customHeight="1">
      <c r="A62" s="354"/>
      <c r="B62" s="359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3.5" customHeight="1">
      <c r="A63" s="354" t="s">
        <v>510</v>
      </c>
      <c r="B63" s="359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3.5" customHeight="1">
      <c r="A64" s="356" t="s">
        <v>826</v>
      </c>
      <c r="B64" s="352" t="s">
        <v>132</v>
      </c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3.5" customHeight="1">
      <c r="A65" s="356" t="s">
        <v>689</v>
      </c>
      <c r="B65" s="352" t="s">
        <v>138</v>
      </c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3.5" customHeight="1">
      <c r="A66" s="18"/>
      <c r="B66" s="359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3.5" customHeight="1">
      <c r="A67" s="18"/>
      <c r="B67" s="359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3.5" customHeight="1">
      <c r="A68" s="18"/>
      <c r="B68" s="359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3.5" customHeight="1">
      <c r="A69" s="354"/>
      <c r="B69" s="359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3.5" customHeight="1">
      <c r="A70" s="354" t="s">
        <v>788</v>
      </c>
      <c r="B70" s="359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3.5" customHeight="1">
      <c r="A71" s="18" t="s">
        <v>2650</v>
      </c>
      <c r="B71" s="359" t="s">
        <v>141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3.5" customHeight="1">
      <c r="A72" s="18" t="s">
        <v>2651</v>
      </c>
      <c r="B72" s="359" t="s">
        <v>141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3.5" customHeight="1">
      <c r="A73" s="18" t="s">
        <v>2647</v>
      </c>
      <c r="B73" s="359" t="s">
        <v>132</v>
      </c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3.5" customHeight="1">
      <c r="A74" s="354"/>
      <c r="B74" s="359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3.5" customHeight="1">
      <c r="A75" s="357" t="s">
        <v>791</v>
      </c>
      <c r="B75" s="359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3.5" customHeight="1">
      <c r="A76" s="82" t="s">
        <v>46</v>
      </c>
      <c r="B76" s="359" t="s">
        <v>132</v>
      </c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3.5" customHeight="1">
      <c r="A77" s="18" t="s">
        <v>43</v>
      </c>
      <c r="B77" s="359" t="s">
        <v>141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3.5" customHeight="1">
      <c r="A78" s="354"/>
      <c r="B78" s="359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3.5" customHeight="1">
      <c r="A79" s="357" t="s">
        <v>872</v>
      </c>
      <c r="B79" s="359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3.5" customHeight="1">
      <c r="A80" s="359" t="s">
        <v>720</v>
      </c>
      <c r="B80" s="359" t="s">
        <v>132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3.5" customHeight="1">
      <c r="A81" s="359" t="s">
        <v>873</v>
      </c>
      <c r="B81" s="359" t="s">
        <v>132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3.5" customHeight="1">
      <c r="A82" s="359" t="s">
        <v>690</v>
      </c>
      <c r="B82" s="359" t="s">
        <v>132</v>
      </c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3.5" customHeight="1">
      <c r="A83" s="357"/>
      <c r="B83" s="359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3.5" customHeight="1">
      <c r="A84" s="354" t="s">
        <v>2507</v>
      </c>
      <c r="B84" s="359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3.5" customHeight="1">
      <c r="A85" s="359" t="s">
        <v>830</v>
      </c>
      <c r="B85" s="359" t="s">
        <v>132</v>
      </c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3.5" customHeight="1">
      <c r="A86" s="359" t="s">
        <v>2623</v>
      </c>
      <c r="B86" s="359" t="s">
        <v>135</v>
      </c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3.5" customHeight="1">
      <c r="A87" s="359"/>
      <c r="B87" s="359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3.5" customHeight="1">
      <c r="A88" s="354"/>
      <c r="B88" s="359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3.5" customHeight="1">
      <c r="A89" s="354" t="s">
        <v>518</v>
      </c>
      <c r="B89" s="359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3.5" customHeight="1">
      <c r="A90" s="27" t="s">
        <v>880</v>
      </c>
      <c r="B90" s="359" t="s">
        <v>132</v>
      </c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3.5" customHeight="1">
      <c r="A91" s="27" t="s">
        <v>881</v>
      </c>
      <c r="B91" s="359" t="s">
        <v>135</v>
      </c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3.5" customHeight="1">
      <c r="A92" s="27" t="s">
        <v>882</v>
      </c>
      <c r="B92" s="359" t="s">
        <v>138</v>
      </c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3.5" customHeight="1">
      <c r="A93" s="354"/>
      <c r="B93" s="359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3.5" customHeight="1">
      <c r="A94" s="354" t="s">
        <v>521</v>
      </c>
      <c r="B94" s="359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3.5" customHeight="1">
      <c r="A95" s="359" t="s">
        <v>770</v>
      </c>
      <c r="B95" s="359" t="s">
        <v>132</v>
      </c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3.5" customHeight="1">
      <c r="A96" s="359" t="s">
        <v>982</v>
      </c>
      <c r="B96" s="359" t="s">
        <v>133</v>
      </c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3.5" customHeight="1">
      <c r="A97" s="359" t="s">
        <v>983</v>
      </c>
      <c r="B97" s="359" t="s">
        <v>135</v>
      </c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3.5" customHeight="1">
      <c r="A98" s="359" t="s">
        <v>984</v>
      </c>
      <c r="B98" s="359" t="s">
        <v>137</v>
      </c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3.5" customHeight="1">
      <c r="A99" s="359" t="s">
        <v>985</v>
      </c>
      <c r="B99" s="359" t="s">
        <v>138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3.5" customHeight="1">
      <c r="A100" s="354"/>
      <c r="B100" s="359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3.5" customHeight="1">
      <c r="A101" s="354" t="s">
        <v>633</v>
      </c>
      <c r="B101" s="359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3.5" customHeight="1">
      <c r="A102" s="359" t="s">
        <v>219</v>
      </c>
      <c r="B102" s="359" t="s">
        <v>134</v>
      </c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3.5" customHeight="1">
      <c r="A103" s="359" t="s">
        <v>830</v>
      </c>
      <c r="B103" s="359" t="s">
        <v>132</v>
      </c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3.5" customHeight="1">
      <c r="A104" s="354"/>
      <c r="B104" s="359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3.5" customHeight="1">
      <c r="A105" s="354" t="s">
        <v>231</v>
      </c>
      <c r="B105" s="359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3.5" customHeight="1">
      <c r="A106" s="359" t="s">
        <v>232</v>
      </c>
      <c r="B106" s="359" t="s">
        <v>141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3.5" customHeight="1">
      <c r="A107" s="359" t="s">
        <v>233</v>
      </c>
      <c r="B107" s="359" t="s">
        <v>138</v>
      </c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3.5" customHeight="1">
      <c r="A108" s="359" t="s">
        <v>886</v>
      </c>
      <c r="B108" s="359" t="s">
        <v>137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3.5" customHeight="1">
      <c r="A109" s="359" t="s">
        <v>887</v>
      </c>
      <c r="B109" s="359" t="s">
        <v>134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3.5" customHeight="1">
      <c r="A110" s="359" t="s">
        <v>888</v>
      </c>
      <c r="B110" s="359" t="s">
        <v>132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3.5" customHeight="1">
      <c r="A111" s="354"/>
      <c r="B111" s="359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3.5" customHeight="1">
      <c r="A112" s="354" t="s">
        <v>77</v>
      </c>
      <c r="B112" s="359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3.5" customHeight="1">
      <c r="A113" s="18" t="s">
        <v>883</v>
      </c>
      <c r="B113" s="359" t="s">
        <v>138</v>
      </c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3.5" customHeight="1">
      <c r="A114" s="18" t="s">
        <v>227</v>
      </c>
      <c r="B114" s="359" t="s">
        <v>132</v>
      </c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3.5" customHeight="1">
      <c r="A115" s="354"/>
      <c r="B115" s="359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3.5" customHeight="1">
      <c r="A116" s="354" t="s">
        <v>228</v>
      </c>
      <c r="B116" s="359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3.5" customHeight="1">
      <c r="A117" s="359" t="s">
        <v>987</v>
      </c>
      <c r="B117" s="359" t="s">
        <v>132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3.5" customHeight="1">
      <c r="A118" s="359" t="s">
        <v>988</v>
      </c>
      <c r="B118" s="359" t="s">
        <v>138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3.5" customHeight="1">
      <c r="A119" s="354"/>
      <c r="B119" s="359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3.5" customHeight="1">
      <c r="A120" s="354" t="s">
        <v>889</v>
      </c>
      <c r="B120" s="359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3.5" customHeight="1">
      <c r="A121" s="18" t="s">
        <v>804</v>
      </c>
      <c r="B121" s="359" t="s">
        <v>132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3.5" customHeight="1">
      <c r="A122" s="18" t="s">
        <v>803</v>
      </c>
      <c r="B122" s="359" t="s">
        <v>138</v>
      </c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3.5" customHeight="1">
      <c r="A123" s="354"/>
      <c r="B123" s="359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3.5" customHeight="1">
      <c r="A124" s="354" t="s">
        <v>526</v>
      </c>
      <c r="B124" s="359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3.5" customHeight="1">
      <c r="A125" s="359" t="s">
        <v>46</v>
      </c>
      <c r="B125" s="359" t="s">
        <v>138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3.5" customHeight="1">
      <c r="A126" s="359" t="s">
        <v>43</v>
      </c>
      <c r="B126" s="359" t="s">
        <v>132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3.5" customHeight="1">
      <c r="A127" s="354"/>
      <c r="B127" s="359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3.5" customHeight="1">
      <c r="A128" s="354" t="s">
        <v>532</v>
      </c>
      <c r="B128" s="359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3.5" customHeight="1">
      <c r="A129" s="359" t="s">
        <v>890</v>
      </c>
      <c r="B129" s="359" t="s">
        <v>132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3.5" customHeight="1">
      <c r="A130" s="359" t="s">
        <v>891</v>
      </c>
      <c r="B130" s="359" t="s">
        <v>135</v>
      </c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3.5" customHeight="1">
      <c r="A131" s="359" t="s">
        <v>833</v>
      </c>
      <c r="B131" s="359" t="s">
        <v>138</v>
      </c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3.5" customHeight="1">
      <c r="A132" s="354"/>
      <c r="B132" s="359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3.5" customHeight="1">
      <c r="A133" s="354"/>
      <c r="B133" s="359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3.5" customHeight="1">
      <c r="A134" s="354" t="s">
        <v>892</v>
      </c>
      <c r="B134" s="359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3.5" customHeight="1">
      <c r="A135" s="359" t="s">
        <v>843</v>
      </c>
      <c r="B135" s="359" t="s">
        <v>138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3.5" customHeight="1">
      <c r="A136" s="359" t="s">
        <v>893</v>
      </c>
      <c r="B136" s="359" t="s">
        <v>138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3.5" customHeight="1">
      <c r="A137" s="359" t="s">
        <v>571</v>
      </c>
      <c r="B137" s="359" t="s">
        <v>132</v>
      </c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3.5" customHeight="1">
      <c r="A138" s="354"/>
      <c r="B138" s="359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3.5" customHeight="1">
      <c r="A139" s="354" t="s">
        <v>534</v>
      </c>
      <c r="B139" s="359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3.5" customHeight="1">
      <c r="A140" s="359" t="s">
        <v>894</v>
      </c>
      <c r="B140" s="359" t="s">
        <v>132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3.5" customHeight="1">
      <c r="A141" s="359" t="s">
        <v>834</v>
      </c>
      <c r="B141" s="359" t="s">
        <v>132</v>
      </c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3.5" customHeight="1">
      <c r="A142" s="359" t="s">
        <v>612</v>
      </c>
      <c r="B142" s="359" t="s">
        <v>138</v>
      </c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3.5" customHeight="1">
      <c r="A143" s="354"/>
      <c r="B143" s="359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3.5" customHeight="1">
      <c r="A144" s="354" t="s">
        <v>895</v>
      </c>
      <c r="B144" s="359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3.5" customHeight="1">
      <c r="A145" s="359" t="s">
        <v>219</v>
      </c>
      <c r="B145" s="359" t="s">
        <v>132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3.5" customHeight="1">
      <c r="A146" s="359" t="s">
        <v>835</v>
      </c>
      <c r="B146" s="359" t="s">
        <v>138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3.5" customHeight="1">
      <c r="A147" s="359" t="s">
        <v>538</v>
      </c>
      <c r="B147" s="359" t="s">
        <v>141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3.5" customHeight="1">
      <c r="A148" s="354"/>
      <c r="B148" s="359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3.5" customHeight="1">
      <c r="A149" s="354" t="s">
        <v>647</v>
      </c>
      <c r="B149" s="359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3.5" customHeight="1">
      <c r="A150" s="18" t="s">
        <v>784</v>
      </c>
      <c r="B150" s="359" t="s">
        <v>132</v>
      </c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3.5" customHeight="1">
      <c r="A151" s="18" t="s">
        <v>2624</v>
      </c>
      <c r="B151" s="359" t="s">
        <v>141</v>
      </c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3.5" customHeight="1">
      <c r="A152" s="354" t="s">
        <v>705</v>
      </c>
      <c r="B152" s="359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3.5" customHeight="1">
      <c r="A153" s="581" t="s">
        <v>540</v>
      </c>
      <c r="B153" s="359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3.5" customHeight="1">
      <c r="A154" s="359" t="s">
        <v>830</v>
      </c>
      <c r="B154" s="359" t="s">
        <v>132</v>
      </c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3.5" customHeight="1">
      <c r="A155" s="359" t="s">
        <v>897</v>
      </c>
      <c r="B155" s="359" t="s">
        <v>134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3.5" customHeight="1">
      <c r="A156" s="359" t="s">
        <v>898</v>
      </c>
      <c r="B156" s="359" t="s">
        <v>135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3.5" customHeight="1">
      <c r="A157" s="359" t="s">
        <v>541</v>
      </c>
      <c r="B157" s="359" t="s">
        <v>139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3.5" customHeight="1">
      <c r="A158" s="359" t="s">
        <v>614</v>
      </c>
      <c r="B158" s="359" t="s">
        <v>141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3.5" customHeight="1">
      <c r="A159" s="354"/>
      <c r="B159" s="359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3.5" customHeight="1">
      <c r="A160" s="581" t="s">
        <v>899</v>
      </c>
      <c r="B160" s="359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3.5" customHeight="1">
      <c r="A161" s="359" t="s">
        <v>900</v>
      </c>
      <c r="B161" s="359" t="s">
        <v>132</v>
      </c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3.5" customHeight="1">
      <c r="A162" s="359" t="s">
        <v>837</v>
      </c>
      <c r="B162" s="359" t="s">
        <v>134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3.5" customHeight="1">
      <c r="A163" s="359" t="s">
        <v>616</v>
      </c>
      <c r="B163" s="359" t="s">
        <v>139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3.5" customHeight="1">
      <c r="A164" s="354"/>
      <c r="B164" s="359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3.5" customHeight="1">
      <c r="A165" s="354" t="s">
        <v>544</v>
      </c>
      <c r="B165" s="359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3.5" customHeight="1">
      <c r="A166" s="18" t="s">
        <v>545</v>
      </c>
      <c r="B166" s="359" t="s">
        <v>132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3.5" customHeight="1">
      <c r="A167" s="18" t="s">
        <v>546</v>
      </c>
      <c r="B167" s="359" t="s">
        <v>134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3.5" customHeight="1">
      <c r="A168" s="354"/>
      <c r="B168" s="359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3.5" customHeight="1">
      <c r="A169" s="354" t="s">
        <v>547</v>
      </c>
      <c r="B169" s="359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3.5" customHeight="1">
      <c r="A170" s="18" t="s">
        <v>545</v>
      </c>
      <c r="B170" s="359" t="s">
        <v>132</v>
      </c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3.5" customHeight="1">
      <c r="A171" s="18" t="s">
        <v>546</v>
      </c>
      <c r="B171" s="359" t="s">
        <v>133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3.5" customHeight="1">
      <c r="A172" s="354"/>
      <c r="B172" s="359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3.5" customHeight="1">
      <c r="A173" s="354" t="s">
        <v>548</v>
      </c>
      <c r="B173" s="359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3.5" customHeight="1">
      <c r="A174" s="18" t="s">
        <v>545</v>
      </c>
      <c r="B174" s="359" t="s">
        <v>132</v>
      </c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3.5" customHeight="1">
      <c r="A175" s="18" t="s">
        <v>546</v>
      </c>
      <c r="B175" s="359" t="s">
        <v>133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3.5" customHeight="1">
      <c r="A176" s="354"/>
      <c r="B176" s="359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3.5" customHeight="1">
      <c r="A177" s="354" t="s">
        <v>549</v>
      </c>
      <c r="B177" s="359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3.5" customHeight="1">
      <c r="A178" s="9"/>
      <c r="B178" s="9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3.5" customHeight="1">
      <c r="A179" s="18"/>
      <c r="B179" s="9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3.5" customHeight="1">
      <c r="A180" s="9"/>
      <c r="B180" s="9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3.5" customHeight="1">
      <c r="A181" s="9"/>
      <c r="B181" s="9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3.5" customHeight="1">
      <c r="A182" s="359"/>
      <c r="B182" s="359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3.5" customHeight="1">
      <c r="A183" s="354" t="s">
        <v>604</v>
      </c>
      <c r="B183" s="359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3.5" customHeight="1">
      <c r="A184" s="359" t="s">
        <v>545</v>
      </c>
      <c r="B184" s="359" t="s">
        <v>132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3.5" customHeight="1">
      <c r="A185" s="359" t="s">
        <v>546</v>
      </c>
      <c r="B185" s="359" t="s">
        <v>141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3.5" customHeight="1">
      <c r="A186" s="354"/>
      <c r="B186" s="359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3.5" customHeight="1">
      <c r="A187" s="354"/>
      <c r="B187" s="359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3.5" customHeight="1">
      <c r="A188" s="351" t="s">
        <v>551</v>
      </c>
      <c r="B188" s="582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3.5" customHeight="1">
      <c r="A189" s="582" t="s">
        <v>839</v>
      </c>
      <c r="B189" s="582" t="s">
        <v>132</v>
      </c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3.5" customHeight="1">
      <c r="A190" s="582" t="s">
        <v>903</v>
      </c>
      <c r="B190" s="582" t="s">
        <v>135</v>
      </c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3.5" customHeight="1">
      <c r="A191" s="582" t="s">
        <v>904</v>
      </c>
      <c r="B191" s="582" t="s">
        <v>138</v>
      </c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3.5" customHeight="1">
      <c r="A192" s="354"/>
      <c r="B192" s="359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3.5" customHeight="1">
      <c r="A193" s="354" t="s">
        <v>906</v>
      </c>
      <c r="B193" s="359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3.5" customHeight="1">
      <c r="A194" s="359" t="s">
        <v>907</v>
      </c>
      <c r="B194" s="359" t="s">
        <v>132</v>
      </c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3.5" customHeight="1">
      <c r="A195" s="359" t="s">
        <v>908</v>
      </c>
      <c r="B195" s="359" t="s">
        <v>138</v>
      </c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3.5" customHeight="1">
      <c r="A196" s="354"/>
      <c r="B196" s="359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3.5" customHeight="1">
      <c r="A197" s="581" t="s">
        <v>637</v>
      </c>
      <c r="B197" s="359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3.5" customHeight="1">
      <c r="A198" s="359" t="s">
        <v>907</v>
      </c>
      <c r="B198" s="359" t="s">
        <v>132</v>
      </c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3.5" customHeight="1">
      <c r="A199" s="359" t="s">
        <v>908</v>
      </c>
      <c r="B199" s="359" t="s">
        <v>138</v>
      </c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3.5" customHeight="1">
      <c r="A200" s="354"/>
      <c r="B200" s="359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3.5" customHeight="1">
      <c r="A201" s="354" t="s">
        <v>649</v>
      </c>
      <c r="B201" s="359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3.5" customHeight="1">
      <c r="A202" s="359" t="s">
        <v>784</v>
      </c>
      <c r="B202" s="359" t="s">
        <v>132</v>
      </c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3.5" customHeight="1">
      <c r="A203" s="359" t="s">
        <v>668</v>
      </c>
      <c r="B203" s="359" t="s">
        <v>141</v>
      </c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3.5" customHeight="1">
      <c r="A204" s="354"/>
      <c r="B204" s="359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3.5" customHeight="1">
      <c r="A205" s="354" t="s">
        <v>236</v>
      </c>
      <c r="B205" s="359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3.5" customHeight="1">
      <c r="A206" s="359" t="s">
        <v>909</v>
      </c>
      <c r="B206" s="359" t="s">
        <v>132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3.5" customHeight="1">
      <c r="A207" s="359" t="s">
        <v>910</v>
      </c>
      <c r="B207" s="359" t="s">
        <v>132</v>
      </c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3.5" customHeight="1">
      <c r="A208" s="359" t="s">
        <v>239</v>
      </c>
      <c r="B208" s="359" t="s">
        <v>138</v>
      </c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3.5" customHeight="1">
      <c r="A209" s="359" t="s">
        <v>911</v>
      </c>
      <c r="B209" s="359" t="s">
        <v>132</v>
      </c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3.5" customHeight="1">
      <c r="A210" s="359" t="s">
        <v>912</v>
      </c>
      <c r="B210" s="359" t="s">
        <v>138</v>
      </c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3.5" customHeight="1">
      <c r="A211" s="359" t="s">
        <v>913</v>
      </c>
      <c r="B211" s="359" t="s">
        <v>141</v>
      </c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3.5" customHeight="1">
      <c r="A212" s="359" t="s">
        <v>914</v>
      </c>
      <c r="B212" s="359" t="s">
        <v>141</v>
      </c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3.5" customHeight="1">
      <c r="A213" s="354"/>
      <c r="B213" s="359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3.5" customHeight="1">
      <c r="A214" s="354" t="s">
        <v>652</v>
      </c>
      <c r="B214" s="359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3.5" customHeight="1">
      <c r="A215" s="359" t="s">
        <v>545</v>
      </c>
      <c r="B215" s="359" t="s">
        <v>132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3.5" customHeight="1">
      <c r="A216" s="359" t="s">
        <v>546</v>
      </c>
      <c r="B216" s="359" t="s">
        <v>141</v>
      </c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3.5" customHeight="1">
      <c r="A217" s="354"/>
      <c r="B217" s="359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3.5" customHeight="1">
      <c r="A218" s="354"/>
      <c r="B218" s="359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3.5" customHeight="1">
      <c r="A219" s="354" t="s">
        <v>915</v>
      </c>
      <c r="B219" s="359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3.5" customHeight="1">
      <c r="A220" s="359" t="s">
        <v>545</v>
      </c>
      <c r="B220" s="359" t="s">
        <v>132</v>
      </c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3.5" customHeight="1">
      <c r="A221" s="359" t="s">
        <v>841</v>
      </c>
      <c r="B221" s="359" t="s">
        <v>133</v>
      </c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3.5" customHeight="1">
      <c r="A222" s="359" t="s">
        <v>916</v>
      </c>
      <c r="B222" s="359" t="s">
        <v>139</v>
      </c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3.5" customHeight="1">
      <c r="A223" s="18" t="s">
        <v>563</v>
      </c>
      <c r="B223" s="27" t="s">
        <v>141</v>
      </c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3.5" customHeight="1">
      <c r="A224" s="354" t="s">
        <v>564</v>
      </c>
      <c r="B224" s="359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3.5" customHeight="1">
      <c r="A225" s="359" t="s">
        <v>545</v>
      </c>
      <c r="B225" s="359" t="s">
        <v>132</v>
      </c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3.5" customHeight="1">
      <c r="A226" s="359" t="s">
        <v>841</v>
      </c>
      <c r="B226" s="359" t="s">
        <v>133</v>
      </c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3.5" customHeight="1">
      <c r="A227" s="359" t="s">
        <v>916</v>
      </c>
      <c r="B227" s="359" t="s">
        <v>139</v>
      </c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3.5" customHeight="1">
      <c r="A228" s="359" t="s">
        <v>917</v>
      </c>
      <c r="B228" s="359" t="s">
        <v>132</v>
      </c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3.5" customHeight="1">
      <c r="A229" s="354"/>
      <c r="B229" s="359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3.5" customHeight="1">
      <c r="A230" s="354" t="s">
        <v>565</v>
      </c>
      <c r="B230" s="359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3.5" customHeight="1">
      <c r="A231" s="359" t="s">
        <v>253</v>
      </c>
      <c r="B231" s="359" t="s">
        <v>132</v>
      </c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3.5" customHeight="1">
      <c r="A232" s="359" t="s">
        <v>546</v>
      </c>
      <c r="B232" s="359" t="s">
        <v>141</v>
      </c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3.5" customHeight="1">
      <c r="A233" s="354"/>
      <c r="B233" s="359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3.5" customHeight="1">
      <c r="A234" s="354" t="s">
        <v>566</v>
      </c>
      <c r="B234" s="359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3.5" customHeight="1">
      <c r="A235" s="359" t="s">
        <v>900</v>
      </c>
      <c r="B235" s="359" t="s">
        <v>132</v>
      </c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3.5" customHeight="1">
      <c r="A236" s="359" t="s">
        <v>842</v>
      </c>
      <c r="B236" s="359" t="s">
        <v>138</v>
      </c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3.5" customHeight="1">
      <c r="A237" s="354"/>
      <c r="B237" s="359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3.5" customHeight="1">
      <c r="A238" s="354" t="s">
        <v>570</v>
      </c>
      <c r="B238" s="359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3.5" customHeight="1">
      <c r="A239" s="359" t="s">
        <v>843</v>
      </c>
      <c r="B239" s="359" t="s">
        <v>138</v>
      </c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3.5" customHeight="1">
      <c r="A240" s="359" t="s">
        <v>893</v>
      </c>
      <c r="B240" s="359" t="s">
        <v>138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3.5" customHeight="1">
      <c r="A241" s="359" t="s">
        <v>571</v>
      </c>
      <c r="B241" s="359" t="s">
        <v>132</v>
      </c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3.5" customHeight="1">
      <c r="A242" s="9" t="s">
        <v>918</v>
      </c>
      <c r="B242" s="9" t="s">
        <v>132</v>
      </c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3.5" customHeight="1">
      <c r="A243" s="581" t="s">
        <v>572</v>
      </c>
      <c r="B243" s="359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3.5" customHeight="1">
      <c r="A244" s="359" t="s">
        <v>804</v>
      </c>
      <c r="B244" s="359" t="s">
        <v>132</v>
      </c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3.5" customHeight="1">
      <c r="A245" s="359" t="s">
        <v>832</v>
      </c>
      <c r="B245" s="359" t="s">
        <v>138</v>
      </c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3.5" customHeight="1">
      <c r="A246" s="583"/>
      <c r="B246" s="359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3.5" customHeight="1">
      <c r="A247" s="581" t="s">
        <v>919</v>
      </c>
      <c r="B247" s="359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3.5" customHeight="1">
      <c r="A248" s="359" t="s">
        <v>844</v>
      </c>
      <c r="B248" s="359" t="s">
        <v>132</v>
      </c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3.5" customHeight="1">
      <c r="A249" s="359" t="s">
        <v>920</v>
      </c>
      <c r="B249" s="359" t="s">
        <v>138</v>
      </c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3.5" customHeight="1">
      <c r="A250" s="583"/>
      <c r="B250" s="359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3.5" customHeight="1">
      <c r="A251" s="581" t="s">
        <v>921</v>
      </c>
      <c r="B251" s="359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3.5" customHeight="1">
      <c r="A252" s="359" t="s">
        <v>922</v>
      </c>
      <c r="B252" s="359" t="s">
        <v>140</v>
      </c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3.5" customHeight="1">
      <c r="A253" s="359" t="s">
        <v>923</v>
      </c>
      <c r="B253" s="359" t="s">
        <v>138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3.5" customHeight="1">
      <c r="A254" s="359" t="s">
        <v>924</v>
      </c>
      <c r="B254" s="359" t="s">
        <v>140</v>
      </c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3.5" customHeight="1">
      <c r="A255" s="583"/>
      <c r="B255" s="359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3.5" customHeight="1">
      <c r="A256" s="581" t="s">
        <v>584</v>
      </c>
      <c r="B256" s="359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3.5" customHeight="1">
      <c r="A257" s="359" t="s">
        <v>847</v>
      </c>
      <c r="B257" s="359" t="s">
        <v>132</v>
      </c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3.5" customHeight="1">
      <c r="A258" s="359" t="s">
        <v>925</v>
      </c>
      <c r="B258" s="359" t="s">
        <v>138</v>
      </c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3.5" customHeight="1">
      <c r="A259" s="583"/>
      <c r="B259" s="359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3.5" customHeight="1">
      <c r="A260" s="581" t="s">
        <v>926</v>
      </c>
      <c r="B260" s="359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3.5" customHeight="1">
      <c r="A261" s="359" t="s">
        <v>927</v>
      </c>
      <c r="B261" s="359" t="s">
        <v>132</v>
      </c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3.5" customHeight="1">
      <c r="A262" s="359" t="s">
        <v>928</v>
      </c>
      <c r="B262" s="359" t="s">
        <v>138</v>
      </c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3.5" customHeight="1">
      <c r="A263" s="360" t="s">
        <v>132</v>
      </c>
      <c r="B263" s="360" t="s">
        <v>132</v>
      </c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3.5" customHeight="1">
      <c r="A264" s="581" t="s">
        <v>598</v>
      </c>
      <c r="B264" s="359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3.5" customHeight="1">
      <c r="A265" s="359" t="s">
        <v>600</v>
      </c>
      <c r="B265" s="359" t="s">
        <v>132</v>
      </c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3.5" customHeight="1">
      <c r="A266" s="359" t="s">
        <v>929</v>
      </c>
      <c r="B266" s="359" t="s">
        <v>138</v>
      </c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3.5" customHeight="1">
      <c r="A267" s="9" t="s">
        <v>132</v>
      </c>
      <c r="B267" s="9" t="s">
        <v>132</v>
      </c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3.5" customHeight="1">
      <c r="A268" s="581" t="s">
        <v>601</v>
      </c>
      <c r="B268" s="359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3.5" customHeight="1">
      <c r="A269" s="360" t="s">
        <v>726</v>
      </c>
      <c r="B269" s="360" t="s">
        <v>132</v>
      </c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3.5" customHeight="1">
      <c r="A270" s="360" t="s">
        <v>617</v>
      </c>
      <c r="B270" s="360" t="s">
        <v>138</v>
      </c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3.5" customHeight="1">
      <c r="A271" s="360" t="s">
        <v>132</v>
      </c>
      <c r="B271" s="360" t="s">
        <v>132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3.5" customHeight="1">
      <c r="A272" s="581" t="s">
        <v>603</v>
      </c>
      <c r="B272" s="359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3.5" customHeight="1">
      <c r="A273" s="359" t="s">
        <v>46</v>
      </c>
      <c r="B273" s="359" t="s">
        <v>138</v>
      </c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3.5" customHeight="1">
      <c r="A274" s="359" t="s">
        <v>43</v>
      </c>
      <c r="B274" s="359" t="s">
        <v>132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3.5" customHeight="1">
      <c r="A275" s="359"/>
      <c r="B275" s="359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3.5" customHeight="1">
      <c r="A276" s="581" t="s">
        <v>671</v>
      </c>
      <c r="B276" s="359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3.5" customHeight="1">
      <c r="A277" s="359" t="s">
        <v>849</v>
      </c>
      <c r="B277" s="359" t="s">
        <v>132</v>
      </c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3.5" customHeight="1">
      <c r="A278" s="359" t="s">
        <v>930</v>
      </c>
      <c r="B278" s="359" t="s">
        <v>141</v>
      </c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3.5" customHeight="1">
      <c r="A279" s="359"/>
      <c r="B279" s="359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3.5" customHeight="1">
      <c r="A280" s="584" t="s">
        <v>931</v>
      </c>
      <c r="B280" s="582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3.5" customHeight="1">
      <c r="A281" s="582" t="s">
        <v>932</v>
      </c>
      <c r="B281" s="582" t="s">
        <v>132</v>
      </c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3.5" customHeight="1">
      <c r="A282" s="582" t="s">
        <v>933</v>
      </c>
      <c r="B282" s="582" t="s">
        <v>135</v>
      </c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3.5" customHeight="1">
      <c r="A283" s="582" t="s">
        <v>934</v>
      </c>
      <c r="B283" s="582" t="s">
        <v>137</v>
      </c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3.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3.5" customHeight="1">
      <c r="A285" s="362" t="s">
        <v>498</v>
      </c>
      <c r="B285" s="363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3.5" customHeight="1">
      <c r="A286" s="363" t="s">
        <v>729</v>
      </c>
      <c r="B286" s="363" t="s">
        <v>137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3.5" customHeight="1">
      <c r="A287" s="363" t="s">
        <v>935</v>
      </c>
      <c r="B287" s="363" t="s">
        <v>137</v>
      </c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3.5" customHeight="1">
      <c r="A288" s="363" t="s">
        <v>46</v>
      </c>
      <c r="B288" s="363" t="s">
        <v>138</v>
      </c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3.5" customHeight="1">
      <c r="A289" s="363" t="s">
        <v>43</v>
      </c>
      <c r="B289" s="363" t="s">
        <v>132</v>
      </c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3.5" customHeight="1">
      <c r="A290" s="5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3.5" customHeight="1">
      <c r="A291" s="362" t="s">
        <v>936</v>
      </c>
      <c r="B291" s="363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3.5" customHeight="1">
      <c r="A292" s="363" t="s">
        <v>132</v>
      </c>
      <c r="B292" s="363" t="s">
        <v>132</v>
      </c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3.5" customHeight="1">
      <c r="A293" s="363" t="s">
        <v>937</v>
      </c>
      <c r="B293" s="363" t="s">
        <v>135</v>
      </c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3.5" customHeight="1">
      <c r="A294" s="363" t="s">
        <v>938</v>
      </c>
      <c r="B294" s="363" t="s">
        <v>137</v>
      </c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3.5" customHeight="1">
      <c r="A295" s="363" t="s">
        <v>830</v>
      </c>
      <c r="B295" s="363" t="s">
        <v>132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3.5" customHeight="1">
      <c r="A296" s="363"/>
      <c r="B296" s="363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3.5" customHeight="1">
      <c r="A297" s="362" t="s">
        <v>505</v>
      </c>
      <c r="B297" s="363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3.5" customHeight="1">
      <c r="A298" s="363" t="s">
        <v>132</v>
      </c>
      <c r="B298" s="363" t="s">
        <v>132</v>
      </c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3.5" customHeight="1">
      <c r="A299" s="363" t="s">
        <v>937</v>
      </c>
      <c r="B299" s="363" t="s">
        <v>135</v>
      </c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3.5" customHeight="1">
      <c r="A300" s="363" t="s">
        <v>938</v>
      </c>
      <c r="B300" s="363" t="s">
        <v>137</v>
      </c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3.5" customHeight="1">
      <c r="A301" s="363" t="s">
        <v>830</v>
      </c>
      <c r="B301" s="363" t="s">
        <v>132</v>
      </c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3.5" customHeight="1">
      <c r="A302" s="5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3.5" customHeight="1">
      <c r="A303" s="362" t="s">
        <v>500</v>
      </c>
      <c r="B303" s="363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3.5" customHeight="1">
      <c r="A304" s="363" t="s">
        <v>232</v>
      </c>
      <c r="B304" s="363" t="s">
        <v>141</v>
      </c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3.5" customHeight="1">
      <c r="A305" s="363" t="s">
        <v>233</v>
      </c>
      <c r="B305" s="363" t="s">
        <v>138</v>
      </c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3.5" customHeight="1">
      <c r="A306" s="363" t="s">
        <v>886</v>
      </c>
      <c r="B306" s="363" t="s">
        <v>137</v>
      </c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3.5" customHeight="1">
      <c r="A307" s="363" t="s">
        <v>939</v>
      </c>
      <c r="B307" s="363" t="s">
        <v>135</v>
      </c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3.5" customHeight="1">
      <c r="A308" s="363" t="s">
        <v>887</v>
      </c>
      <c r="B308" s="363" t="s">
        <v>134</v>
      </c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3.5" customHeight="1">
      <c r="A309" s="363" t="s">
        <v>888</v>
      </c>
      <c r="B309" s="363" t="s">
        <v>132</v>
      </c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3.5" customHeight="1">
      <c r="A310" s="5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3.5" customHeight="1">
      <c r="A311" s="362" t="s">
        <v>532</v>
      </c>
      <c r="B311" s="363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3.5" customHeight="1">
      <c r="A312" s="363" t="s">
        <v>890</v>
      </c>
      <c r="B312" s="363" t="s">
        <v>132</v>
      </c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3.5" customHeight="1">
      <c r="A313" s="363" t="s">
        <v>891</v>
      </c>
      <c r="B313" s="363" t="s">
        <v>135</v>
      </c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3.5" customHeight="1">
      <c r="A314" s="363" t="s">
        <v>833</v>
      </c>
      <c r="B314" s="363" t="s">
        <v>138</v>
      </c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3.5" customHeight="1">
      <c r="A315" s="363"/>
      <c r="B315" s="363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3.5" customHeight="1">
      <c r="A316" s="363"/>
      <c r="B316" s="363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3.5" customHeight="1">
      <c r="A317" s="5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3.5" customHeight="1">
      <c r="A318" s="362" t="s">
        <v>540</v>
      </c>
      <c r="B318" s="363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3.5" customHeight="1">
      <c r="A319" s="363" t="s">
        <v>830</v>
      </c>
      <c r="B319" s="363" t="s">
        <v>132</v>
      </c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3.5" customHeight="1">
      <c r="A320" s="363" t="s">
        <v>897</v>
      </c>
      <c r="B320" s="363" t="s">
        <v>134</v>
      </c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3.5" customHeight="1">
      <c r="A321" s="363" t="s">
        <v>898</v>
      </c>
      <c r="B321" s="363" t="s">
        <v>135</v>
      </c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3.5" customHeight="1">
      <c r="A322" s="363" t="s">
        <v>940</v>
      </c>
      <c r="B322" s="363" t="s">
        <v>137</v>
      </c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3.5" customHeight="1">
      <c r="A323" s="363" t="s">
        <v>541</v>
      </c>
      <c r="B323" s="363" t="s">
        <v>138</v>
      </c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3.5" customHeight="1">
      <c r="A324" s="363" t="s">
        <v>614</v>
      </c>
      <c r="B324" s="363" t="s">
        <v>141</v>
      </c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3.5" customHeight="1">
      <c r="A325" s="5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3.5" customHeight="1">
      <c r="A326" s="362" t="s">
        <v>549</v>
      </c>
      <c r="B326" s="363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3.5" customHeight="1">
      <c r="A327" s="364" t="s">
        <v>738</v>
      </c>
      <c r="B327" s="364" t="s">
        <v>132</v>
      </c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3.5" customHeight="1">
      <c r="A328" s="365" t="s">
        <v>838</v>
      </c>
      <c r="B328" s="364" t="s">
        <v>133</v>
      </c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3.5" customHeight="1">
      <c r="A329" s="364" t="s">
        <v>902</v>
      </c>
      <c r="B329" s="364" t="s">
        <v>137</v>
      </c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3.5" customHeight="1">
      <c r="A330" s="364" t="s">
        <v>617</v>
      </c>
      <c r="B330" s="364" t="s">
        <v>138</v>
      </c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3.5" customHeight="1">
      <c r="A331" s="5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3.5" customHeight="1">
      <c r="A332" s="366" t="s">
        <v>553</v>
      </c>
      <c r="B332" s="363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3.5" customHeight="1">
      <c r="A333" s="363" t="s">
        <v>941</v>
      </c>
      <c r="B333" s="363" t="s">
        <v>132</v>
      </c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3.5" customHeight="1">
      <c r="A334" s="363" t="s">
        <v>942</v>
      </c>
      <c r="B334" s="363" t="s">
        <v>133</v>
      </c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3.5" customHeight="1">
      <c r="A335" s="363" t="s">
        <v>555</v>
      </c>
      <c r="B335" s="363" t="s">
        <v>138</v>
      </c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3.5" customHeight="1">
      <c r="A336" s="363" t="s">
        <v>618</v>
      </c>
      <c r="B336" s="363" t="s">
        <v>137</v>
      </c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3.5" customHeight="1">
      <c r="A337" s="5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3.5" customHeight="1">
      <c r="A338" s="362" t="s">
        <v>943</v>
      </c>
      <c r="B338" s="363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3.5" customHeight="1">
      <c r="A339" s="363" t="s">
        <v>804</v>
      </c>
      <c r="B339" s="363" t="s">
        <v>132</v>
      </c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3.5" customHeight="1">
      <c r="A340" s="363" t="s">
        <v>944</v>
      </c>
      <c r="B340" s="363" t="s">
        <v>137</v>
      </c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3.5" customHeight="1">
      <c r="A341" s="363" t="s">
        <v>945</v>
      </c>
      <c r="B341" s="363" t="s">
        <v>137</v>
      </c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3.5" customHeight="1">
      <c r="A342" s="363" t="s">
        <v>832</v>
      </c>
      <c r="B342" s="363" t="s">
        <v>138</v>
      </c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3.5" customHeight="1">
      <c r="A343" s="5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3.5" customHeight="1">
      <c r="A344" s="362" t="s">
        <v>603</v>
      </c>
      <c r="B344" s="363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3.5" customHeight="1">
      <c r="A345" s="363" t="s">
        <v>946</v>
      </c>
      <c r="B345" s="363" t="s">
        <v>137</v>
      </c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3.5" customHeight="1">
      <c r="A346" s="363" t="s">
        <v>947</v>
      </c>
      <c r="B346" s="363" t="s">
        <v>135</v>
      </c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3.5" customHeight="1">
      <c r="A347" s="363" t="s">
        <v>46</v>
      </c>
      <c r="B347" s="363" t="s">
        <v>138</v>
      </c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3.5" customHeight="1">
      <c r="A348" s="363" t="s">
        <v>935</v>
      </c>
      <c r="B348" s="363" t="s">
        <v>137</v>
      </c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3.5" customHeight="1">
      <c r="A349" s="363" t="s">
        <v>43</v>
      </c>
      <c r="B349" s="363" t="s">
        <v>132</v>
      </c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3.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3.5" customHeight="1">
      <c r="A351" s="367" t="s">
        <v>793</v>
      </c>
      <c r="B351" s="360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3.5" customHeight="1">
      <c r="A352" s="360" t="s">
        <v>948</v>
      </c>
      <c r="B352" s="360" t="s">
        <v>132</v>
      </c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3.5" customHeight="1">
      <c r="A353" s="360" t="s">
        <v>853</v>
      </c>
      <c r="B353" s="360" t="s">
        <v>133</v>
      </c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3.5" customHeight="1">
      <c r="A354" s="360" t="s">
        <v>795</v>
      </c>
      <c r="B354" s="360" t="s">
        <v>138</v>
      </c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3.5" customHeight="1">
      <c r="A355" s="360" t="s">
        <v>949</v>
      </c>
      <c r="B355" s="360" t="s">
        <v>137</v>
      </c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3.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3.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3.5" customHeight="1">
      <c r="A358" s="362" t="s">
        <v>551</v>
      </c>
      <c r="B358" s="363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3.5" customHeight="1">
      <c r="A359" s="363" t="s">
        <v>839</v>
      </c>
      <c r="B359" s="363" t="s">
        <v>132</v>
      </c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3.5" customHeight="1">
      <c r="A360" s="363" t="s">
        <v>903</v>
      </c>
      <c r="B360" s="363" t="s">
        <v>135</v>
      </c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3.5" customHeight="1">
      <c r="A361" s="363" t="s">
        <v>953</v>
      </c>
      <c r="B361" s="363" t="s">
        <v>137</v>
      </c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3.5" customHeight="1">
      <c r="A362" s="363" t="s">
        <v>904</v>
      </c>
      <c r="B362" s="363" t="s">
        <v>138</v>
      </c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3.5" customHeight="1">
      <c r="A363" s="363" t="s">
        <v>905</v>
      </c>
      <c r="B363" s="363" t="s">
        <v>132</v>
      </c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3.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3.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3.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3.5" customHeight="1">
      <c r="A367" s="366" t="s">
        <v>931</v>
      </c>
      <c r="B367" s="368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3.5" customHeight="1">
      <c r="A368" s="368" t="s">
        <v>932</v>
      </c>
      <c r="B368" s="368" t="s">
        <v>132</v>
      </c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3.5" customHeight="1">
      <c r="A369" s="368" t="s">
        <v>850</v>
      </c>
      <c r="B369" s="368" t="s">
        <v>134</v>
      </c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3.5" customHeight="1">
      <c r="A370" s="368" t="s">
        <v>954</v>
      </c>
      <c r="B370" s="368" t="s">
        <v>135</v>
      </c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3.5" customHeight="1">
      <c r="A371" s="368" t="s">
        <v>955</v>
      </c>
      <c r="B371" s="368" t="s">
        <v>137</v>
      </c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3.5" customHeight="1">
      <c r="A372" s="368" t="s">
        <v>956</v>
      </c>
      <c r="B372" s="368" t="s">
        <v>138</v>
      </c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3.5" customHeight="1">
      <c r="A373" s="368" t="s">
        <v>957</v>
      </c>
      <c r="B373" s="368" t="s">
        <v>139</v>
      </c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3.5" customHeight="1">
      <c r="A374" s="368" t="s">
        <v>958</v>
      </c>
      <c r="B374" s="368" t="s">
        <v>140</v>
      </c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3.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3.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3.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3.5" customHeight="1">
      <c r="A378" s="369" t="s">
        <v>959</v>
      </c>
      <c r="B378" s="9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3.5" customHeight="1">
      <c r="A379" s="5" t="s">
        <v>804</v>
      </c>
      <c r="B379" s="9" t="s">
        <v>132</v>
      </c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3.5" customHeight="1">
      <c r="A380" s="5" t="s">
        <v>960</v>
      </c>
      <c r="B380" s="9" t="s">
        <v>137</v>
      </c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3.5" customHeight="1">
      <c r="A381" s="5" t="s">
        <v>803</v>
      </c>
      <c r="B381" s="9" t="s">
        <v>138</v>
      </c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3.5" customHeight="1">
      <c r="A382" s="5" t="s">
        <v>720</v>
      </c>
      <c r="B382" s="9" t="s">
        <v>132</v>
      </c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3.5" customHeight="1">
      <c r="A383" s="5"/>
      <c r="B383" s="9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3.5" customHeight="1">
      <c r="A384" s="53" t="s">
        <v>961</v>
      </c>
      <c r="B384" s="9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3.5" customHeight="1">
      <c r="A385" s="5" t="s">
        <v>804</v>
      </c>
      <c r="B385" s="9" t="s">
        <v>132</v>
      </c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3.5" customHeight="1">
      <c r="A386" s="5" t="s">
        <v>803</v>
      </c>
      <c r="B386" s="9" t="s">
        <v>138</v>
      </c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3.5" customHeight="1">
      <c r="A387" s="5" t="s">
        <v>720</v>
      </c>
      <c r="B387" s="9" t="s">
        <v>132</v>
      </c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3.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3.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3.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3.5" customHeight="1">
      <c r="A391" s="351" t="s">
        <v>510</v>
      </c>
      <c r="B391" s="352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3.5" customHeight="1">
      <c r="A392" s="356" t="s">
        <v>687</v>
      </c>
      <c r="B392" s="352" t="s">
        <v>132</v>
      </c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3.5" customHeight="1">
      <c r="A393" s="356" t="s">
        <v>870</v>
      </c>
      <c r="B393" s="352" t="s">
        <v>132</v>
      </c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3.5" customHeight="1">
      <c r="A394" s="356" t="s">
        <v>871</v>
      </c>
      <c r="B394" s="352" t="s">
        <v>141</v>
      </c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3.5" customHeight="1">
      <c r="A395" s="352" t="s">
        <v>718</v>
      </c>
      <c r="B395" s="352" t="s">
        <v>141</v>
      </c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3.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3.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3.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3.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3.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3.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3.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3.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3.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3.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3.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3.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3.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3.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3.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3.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3.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3.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3.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3.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3.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3.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3.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3.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3.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3.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3.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3.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3.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3.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3.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3.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3.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3.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3.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3.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3.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3.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3.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3.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3.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3.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3.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3.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3.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3.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3.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3.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3.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3.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3.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3.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3.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3.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3.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3.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3.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3.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3.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3.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3.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3.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3.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3.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3.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3.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3.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3.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3.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3.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3.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3.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3.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3.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3.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3.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3.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3.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3.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3.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3.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3.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3.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3.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3.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3.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3.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3.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3.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3.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3.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3.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3.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3.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3.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3.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3.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3.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3.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3.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3.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3.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3.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3.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3.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3.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3.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3.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3.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3.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3.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3.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3.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3.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3.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3.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3.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3.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3.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3.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3.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3.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3.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3.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3.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3.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3.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3.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3.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3.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3.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3.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3.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3.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3.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3.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3.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3.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3.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3.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3.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3.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3.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3.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3.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3.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3.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3.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3.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3.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3.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3.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3.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3.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3.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3.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3.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3.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3.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3.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3.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3.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3.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3.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3.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3.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3.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3.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3.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3.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3.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3.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3.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3.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3.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3.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3.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3.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3.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3.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3.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3.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3.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3.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3.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3.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3.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3.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3.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3.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3.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3.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3.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3.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3.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3.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3.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3.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3.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3.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3.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3.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3.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3.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3.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3.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3.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3.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3.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3.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3.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3.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3.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3.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3.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3.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3.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3.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3.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3.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3.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3.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3.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3.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3.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3.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3.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3.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3.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3.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3.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3.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3.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3.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3.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3.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3.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3.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3.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3.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3.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3.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3.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3.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3.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3.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3.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3.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3.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3.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3.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3.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3.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3.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3.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3.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3.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3.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3.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3.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3.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3.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3.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3.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3.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3.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3.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3.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3.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3.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3.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3.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3.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3.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3.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3.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3.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3.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3.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3.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3.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3.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3.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3.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3.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3.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3.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3.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3.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3.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3.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3.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3.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3.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3.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3.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3.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3.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3.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3.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3.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3.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3.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3.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3.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3.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3.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3.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3.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3.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3.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3.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3.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3.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3.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3.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3.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3.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3.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3.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3.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3.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3.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3.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3.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3.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3.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3.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3.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3.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3.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3.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3.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3.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3.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3.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3.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3.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3.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3.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3.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3.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3.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3.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3.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3.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3.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3.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3.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3.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3.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3.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3.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3.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3.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3.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3.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3.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3.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3.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3.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3.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3.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3.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3.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3.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3.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3.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3.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3.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3.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3.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3.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3.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3.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3.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3.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3.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3.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3.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3.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3.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3.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3.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3.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3.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3.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3.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3.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3.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3.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3.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3.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3.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3.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3.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3.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3.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3.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3.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3.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3.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3.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3.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3.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3.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3.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3.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3.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3.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3.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3.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3.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3.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3.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3.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3.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3.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3.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3.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3.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3.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3.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3.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3.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3.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3.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3.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3.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3.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3.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3.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3.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3.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3.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3.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3.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3.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3.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3.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3.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3.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3.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3.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3.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3.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3.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3.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3.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3.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3.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3.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3.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3.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3.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3.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3.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3.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3.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3.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3.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3.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3.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3.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3.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3.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3.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3.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3.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3.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3.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3.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3.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3.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3.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3.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3.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3.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3.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3.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3.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3.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3.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3.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3.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3.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3.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3.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3.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3.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3.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3.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3.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3.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3.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3.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3.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3.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3.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3.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3.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3.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3.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3.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3.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3.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3.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3.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3.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3.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3.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3.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3.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3.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3.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3.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3.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3.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3.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3.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3.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3.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3.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3.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3.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3.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3.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3.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3.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3.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3.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3.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3.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3.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3.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3.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3.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3.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3.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3.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3.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3.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3.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3.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3.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3.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3.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3.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3.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3.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3.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3.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3.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3.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3.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3.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3.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3.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3.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3.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3.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3.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3.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3.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3.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3.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3.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3.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3.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3.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3.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3.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3.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3.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3.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3.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3.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3.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3.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3.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3.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3.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3.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3.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3.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3.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3.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3.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3.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3.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3.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3.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3.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3.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3.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3.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3.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3.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3.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3.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3.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3.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3.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3.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3.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E1000"/>
  <sheetViews>
    <sheetView workbookViewId="0"/>
  </sheetViews>
  <sheetFormatPr defaultColWidth="12.625" defaultRowHeight="15" customHeight="1"/>
  <cols>
    <col min="1" max="1" width="45.75" customWidth="1"/>
    <col min="2" max="2" width="12.25" customWidth="1"/>
    <col min="3" max="3" width="12.375" customWidth="1"/>
    <col min="4" max="4" width="12.25" customWidth="1"/>
    <col min="5" max="5" width="42.5" customWidth="1"/>
    <col min="6" max="6" width="10.5" customWidth="1"/>
    <col min="7" max="26" width="8.625" customWidth="1"/>
  </cols>
  <sheetData>
    <row r="1" spans="1:5" ht="15.75" customHeight="1">
      <c r="A1" s="979">
        <f>Input!C4</f>
        <v>0</v>
      </c>
      <c r="B1" s="797"/>
      <c r="C1" s="797"/>
      <c r="D1" s="793"/>
      <c r="E1" s="585"/>
    </row>
    <row r="2" spans="1:5" ht="15.75" customHeight="1">
      <c r="A2" s="308" t="s">
        <v>2351</v>
      </c>
      <c r="B2" s="586">
        <f>Input!C2</f>
        <v>2018</v>
      </c>
      <c r="C2" s="586">
        <f>Input!D2</f>
        <v>2017</v>
      </c>
      <c r="D2" s="586" t="s">
        <v>2235</v>
      </c>
      <c r="E2" s="587" t="s">
        <v>2652</v>
      </c>
    </row>
    <row r="3" spans="1:5" ht="15.75" customHeight="1">
      <c r="A3" s="308"/>
      <c r="B3" s="586" t="s">
        <v>2653</v>
      </c>
      <c r="C3" s="586" t="s">
        <v>2653</v>
      </c>
      <c r="D3" s="586"/>
      <c r="E3" s="587"/>
    </row>
    <row r="4" spans="1:5" ht="15.75" customHeight="1">
      <c r="A4" s="308" t="s">
        <v>502</v>
      </c>
      <c r="B4" s="464">
        <f>PLBS!C4</f>
        <v>0</v>
      </c>
      <c r="C4" s="464">
        <f>PLBS!E4</f>
        <v>0</v>
      </c>
      <c r="D4" s="588" t="e">
        <f t="shared" ref="D4:D13" si="0">(B4-C4)/(ABS(C4))</f>
        <v>#DIV/0!</v>
      </c>
      <c r="E4" s="589"/>
    </row>
    <row r="5" spans="1:5" ht="15.75" customHeight="1">
      <c r="A5" s="308" t="s">
        <v>2654</v>
      </c>
      <c r="B5" s="464">
        <f>PLBS!C42</f>
        <v>0</v>
      </c>
      <c r="C5" s="464">
        <f>PLBS!E42</f>
        <v>0</v>
      </c>
      <c r="D5" s="588" t="e">
        <f t="shared" si="0"/>
        <v>#DIV/0!</v>
      </c>
      <c r="E5" s="308"/>
    </row>
    <row r="6" spans="1:5" ht="15.75" customHeight="1">
      <c r="A6" s="308" t="s">
        <v>2655</v>
      </c>
      <c r="B6" s="464">
        <f>PLBS!C58</f>
        <v>0</v>
      </c>
      <c r="C6" s="464">
        <f>PLBS!E58</f>
        <v>0</v>
      </c>
      <c r="D6" s="588" t="e">
        <f t="shared" si="0"/>
        <v>#DIV/0!</v>
      </c>
      <c r="E6" s="308"/>
    </row>
    <row r="7" spans="1:5" ht="15.75" customHeight="1">
      <c r="A7" s="308" t="s">
        <v>2416</v>
      </c>
      <c r="B7" s="464">
        <f>PLBS!C21</f>
        <v>0</v>
      </c>
      <c r="C7" s="464">
        <f>PLBS!E21</f>
        <v>0</v>
      </c>
      <c r="D7" s="588" t="e">
        <f t="shared" si="0"/>
        <v>#DIV/0!</v>
      </c>
      <c r="E7" s="308"/>
    </row>
    <row r="8" spans="1:5" ht="15.75" customHeight="1">
      <c r="A8" s="308" t="s">
        <v>417</v>
      </c>
      <c r="B8" s="464">
        <f>PLBS!C27</f>
        <v>0</v>
      </c>
      <c r="C8" s="464">
        <f>PLBS!E27</f>
        <v>0</v>
      </c>
      <c r="D8" s="588" t="e">
        <f t="shared" si="0"/>
        <v>#DIV/0!</v>
      </c>
      <c r="E8" s="308"/>
    </row>
    <row r="9" spans="1:5" ht="15.75" customHeight="1">
      <c r="A9" s="308" t="s">
        <v>2656</v>
      </c>
      <c r="B9" s="464">
        <f>PLBS!C28</f>
        <v>0</v>
      </c>
      <c r="C9" s="464">
        <f>PLBS!E28</f>
        <v>0</v>
      </c>
      <c r="D9" s="588" t="e">
        <f t="shared" si="0"/>
        <v>#DIV/0!</v>
      </c>
      <c r="E9" s="308"/>
    </row>
    <row r="10" spans="1:5" ht="15.75" customHeight="1">
      <c r="A10" s="308" t="s">
        <v>2657</v>
      </c>
      <c r="B10" s="590" t="e">
        <f>PLBS!C72</f>
        <v>#DIV/0!</v>
      </c>
      <c r="C10" s="590" t="e">
        <f>PLBS!E72</f>
        <v>#DIV/0!</v>
      </c>
      <c r="D10" s="588" t="e">
        <f t="shared" si="0"/>
        <v>#DIV/0!</v>
      </c>
      <c r="E10" s="589"/>
    </row>
    <row r="11" spans="1:5" ht="15.75" customHeight="1">
      <c r="A11" s="308" t="s">
        <v>2658</v>
      </c>
      <c r="B11" s="590" t="e">
        <f>PLBS!C73</f>
        <v>#DIV/0!</v>
      </c>
      <c r="C11" s="590" t="e">
        <f>PLBS!E73</f>
        <v>#DIV/0!</v>
      </c>
      <c r="D11" s="588" t="e">
        <f t="shared" si="0"/>
        <v>#DIV/0!</v>
      </c>
      <c r="E11" s="589"/>
    </row>
    <row r="12" spans="1:5" ht="15.75" customHeight="1">
      <c r="A12" s="308" t="s">
        <v>2659</v>
      </c>
      <c r="B12" s="590" t="e">
        <f>PLBS!C84</f>
        <v>#DIV/0!</v>
      </c>
      <c r="C12" s="590" t="e">
        <f>PLBS!E84</f>
        <v>#DIV/0!</v>
      </c>
      <c r="D12" s="588" t="e">
        <f t="shared" si="0"/>
        <v>#DIV/0!</v>
      </c>
      <c r="E12" s="589"/>
    </row>
    <row r="13" spans="1:5" ht="15.75" customHeight="1">
      <c r="A13" s="308" t="s">
        <v>2660</v>
      </c>
      <c r="B13" s="590" t="e">
        <f>PLBS!C74</f>
        <v>#DIV/0!</v>
      </c>
      <c r="C13" s="590" t="e">
        <f>PLBS!E74</f>
        <v>#DIV/0!</v>
      </c>
      <c r="D13" s="588" t="e">
        <f t="shared" si="0"/>
        <v>#DIV/0!</v>
      </c>
      <c r="E13" s="308"/>
    </row>
    <row r="14" spans="1:5" ht="15.75" customHeight="1">
      <c r="A14" s="308" t="s">
        <v>2661</v>
      </c>
      <c r="B14" s="590" t="e">
        <f>PLBS!C78</f>
        <v>#DIV/0!</v>
      </c>
      <c r="C14" s="590"/>
      <c r="D14" s="588"/>
      <c r="E14" s="308"/>
    </row>
    <row r="15" spans="1:5" ht="15.75" customHeight="1">
      <c r="A15" s="308" t="s">
        <v>2662</v>
      </c>
      <c r="B15" s="590" t="e">
        <f>PLBS!C79</f>
        <v>#DIV/0!</v>
      </c>
      <c r="C15" s="590"/>
      <c r="D15" s="588"/>
      <c r="E15" s="308"/>
    </row>
    <row r="16" spans="1:5" ht="15.75" customHeight="1">
      <c r="A16" s="308" t="s">
        <v>2663</v>
      </c>
      <c r="B16" s="590" t="e">
        <f>PLBS!C75</f>
        <v>#DIV/0!</v>
      </c>
      <c r="C16" s="590" t="e">
        <f>PLBS!E75</f>
        <v>#DIV/0!</v>
      </c>
      <c r="D16" s="588" t="e">
        <f t="shared" ref="D16:D18" si="1">(B16-C16)/(ABS(C16))</f>
        <v>#DIV/0!</v>
      </c>
      <c r="E16" s="589"/>
    </row>
    <row r="17" spans="1:5" ht="15.75" customHeight="1">
      <c r="A17" s="308" t="s">
        <v>2664</v>
      </c>
      <c r="B17" s="588" t="e">
        <f>PLBS!C76</f>
        <v>#DIV/0!</v>
      </c>
      <c r="C17" s="588" t="e">
        <f>PLBS!E76</f>
        <v>#DIV/0!</v>
      </c>
      <c r="D17" s="588" t="e">
        <f t="shared" si="1"/>
        <v>#DIV/0!</v>
      </c>
      <c r="E17" s="589"/>
    </row>
    <row r="18" spans="1:5" ht="15.75" customHeight="1">
      <c r="A18" s="308" t="s">
        <v>2665</v>
      </c>
      <c r="B18" s="588" t="e">
        <f>PLBS!C77</f>
        <v>#DIV/0!</v>
      </c>
      <c r="C18" s="588" t="e">
        <f>PLBS!E77</f>
        <v>#DIV/0!</v>
      </c>
      <c r="D18" s="588" t="e">
        <f t="shared" si="1"/>
        <v>#DIV/0!</v>
      </c>
      <c r="E18" s="308"/>
    </row>
    <row r="19" spans="1:5" ht="15.75" customHeight="1">
      <c r="A19" s="308" t="s">
        <v>2666</v>
      </c>
      <c r="B19" s="591" t="e">
        <f>CARA!B29</f>
        <v>#DIV/0!</v>
      </c>
    </row>
    <row r="20" spans="1:5" ht="15.75" customHeight="1">
      <c r="A20" s="308" t="s">
        <v>2667</v>
      </c>
      <c r="B20" s="592"/>
    </row>
    <row r="21" spans="1:5" ht="15.75" customHeight="1"/>
    <row r="22" spans="1:5" ht="15.75" customHeight="1"/>
    <row r="23" spans="1:5" ht="15.75" customHeight="1"/>
    <row r="24" spans="1:5" ht="15.75" customHeight="1"/>
    <row r="25" spans="1:5" ht="15.75" customHeight="1"/>
    <row r="26" spans="1:5" ht="15.75" customHeight="1"/>
    <row r="27" spans="1:5" ht="15.75" customHeight="1"/>
    <row r="28" spans="1:5" ht="15.75" customHeight="1"/>
    <row r="29" spans="1:5" ht="15.75" customHeight="1"/>
    <row r="30" spans="1:5" ht="15.75" customHeight="1"/>
    <row r="31" spans="1:5" ht="15.75" customHeight="1"/>
    <row r="32" spans="1:5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D1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M1000"/>
  <sheetViews>
    <sheetView workbookViewId="0"/>
  </sheetViews>
  <sheetFormatPr defaultColWidth="12.625" defaultRowHeight="15" customHeight="1"/>
  <cols>
    <col min="1" max="2" width="10.5" customWidth="1"/>
    <col min="3" max="3" width="13.25" customWidth="1"/>
    <col min="4" max="65" width="10.5" customWidth="1"/>
  </cols>
  <sheetData>
    <row r="1" spans="1:65" ht="13.5" customHeight="1">
      <c r="A1" s="980" t="s">
        <v>2449</v>
      </c>
      <c r="B1" s="797"/>
      <c r="C1" s="797"/>
      <c r="D1" s="797"/>
      <c r="E1" s="797"/>
      <c r="F1" s="797"/>
      <c r="G1" s="797"/>
      <c r="H1" s="797"/>
      <c r="I1" s="797"/>
      <c r="J1" s="793"/>
    </row>
    <row r="2" spans="1:65" ht="14.25" customHeight="1">
      <c r="A2" s="939" t="s">
        <v>2450</v>
      </c>
      <c r="B2" s="797"/>
      <c r="C2" s="797"/>
      <c r="D2" s="793"/>
      <c r="E2" s="981" t="s">
        <v>2668</v>
      </c>
      <c r="F2" s="797"/>
      <c r="G2" s="797"/>
      <c r="H2" s="797"/>
      <c r="I2" s="797"/>
      <c r="J2" s="793"/>
    </row>
    <row r="3" spans="1:65" ht="14.25" customHeight="1">
      <c r="A3" s="939" t="s">
        <v>2452</v>
      </c>
      <c r="B3" s="797"/>
      <c r="C3" s="797"/>
      <c r="D3" s="793"/>
      <c r="E3" s="981"/>
      <c r="F3" s="797"/>
      <c r="G3" s="797"/>
      <c r="H3" s="797"/>
      <c r="I3" s="797"/>
      <c r="J3" s="793"/>
    </row>
    <row r="4" spans="1:65" ht="16.5" customHeight="1">
      <c r="A4" s="939" t="s">
        <v>2453</v>
      </c>
      <c r="B4" s="797"/>
      <c r="C4" s="797"/>
      <c r="D4" s="793"/>
      <c r="E4" s="981" t="s">
        <v>2669</v>
      </c>
      <c r="F4" s="797"/>
      <c r="G4" s="797"/>
      <c r="H4" s="797"/>
      <c r="I4" s="797"/>
      <c r="J4" s="793"/>
    </row>
    <row r="5" spans="1:65" ht="16.5" customHeight="1">
      <c r="A5" s="939" t="s">
        <v>681</v>
      </c>
      <c r="B5" s="797"/>
      <c r="C5" s="797"/>
      <c r="D5" s="793"/>
      <c r="E5" s="981" t="s">
        <v>2670</v>
      </c>
      <c r="F5" s="797"/>
      <c r="G5" s="797"/>
      <c r="H5" s="797"/>
      <c r="I5" s="797"/>
      <c r="J5" s="793"/>
    </row>
    <row r="6" spans="1:65" ht="16.5" customHeight="1">
      <c r="A6" s="939" t="s">
        <v>2455</v>
      </c>
      <c r="B6" s="797"/>
      <c r="C6" s="797"/>
      <c r="D6" s="793"/>
      <c r="E6" s="981"/>
      <c r="F6" s="797"/>
      <c r="G6" s="797"/>
      <c r="H6" s="797"/>
      <c r="I6" s="797"/>
      <c r="J6" s="793"/>
    </row>
    <row r="7" spans="1:65" ht="14.25" customHeight="1">
      <c r="A7" s="939" t="s">
        <v>2671</v>
      </c>
      <c r="B7" s="797"/>
      <c r="C7" s="797"/>
      <c r="D7" s="793"/>
      <c r="E7" s="981">
        <v>0</v>
      </c>
      <c r="F7" s="797"/>
      <c r="G7" s="797"/>
      <c r="H7" s="797"/>
      <c r="I7" s="797"/>
      <c r="J7" s="793"/>
    </row>
    <row r="8" spans="1:65" ht="14.25" customHeight="1">
      <c r="A8" s="982" t="s">
        <v>2672</v>
      </c>
      <c r="B8" s="797"/>
      <c r="C8" s="797"/>
      <c r="D8" s="793"/>
      <c r="E8" s="981" t="s">
        <v>2673</v>
      </c>
      <c r="F8" s="797"/>
      <c r="G8" s="797"/>
      <c r="H8" s="797"/>
      <c r="I8" s="797"/>
      <c r="J8" s="793"/>
      <c r="BM8" s="55" t="s">
        <v>2674</v>
      </c>
    </row>
    <row r="9" spans="1:65" ht="14.25" customHeight="1">
      <c r="A9" s="980" t="s">
        <v>2457</v>
      </c>
      <c r="B9" s="797"/>
      <c r="C9" s="797"/>
      <c r="D9" s="797"/>
      <c r="E9" s="797"/>
      <c r="F9" s="797"/>
      <c r="G9" s="797"/>
      <c r="H9" s="797"/>
      <c r="I9" s="797"/>
      <c r="J9" s="793"/>
      <c r="BM9" s="55" t="s">
        <v>2673</v>
      </c>
    </row>
    <row r="10" spans="1:65" ht="12.75" customHeight="1">
      <c r="A10" s="983" t="s">
        <v>2675</v>
      </c>
      <c r="B10" s="797"/>
      <c r="C10" s="797"/>
      <c r="D10" s="793"/>
      <c r="E10" s="984">
        <f>IF(E8="Doctor-Audited Financials",FOIR!$E$546,IF(E8="Doctor-Unaudited Financials",FOIR!$E$621,0))</f>
        <v>2378.9930086358731</v>
      </c>
      <c r="F10" s="797"/>
      <c r="G10" s="797"/>
      <c r="H10" s="797"/>
      <c r="I10" s="797"/>
      <c r="J10" s="793"/>
    </row>
    <row r="11" spans="1:65" ht="13.5" customHeight="1">
      <c r="A11" s="980" t="s">
        <v>2474</v>
      </c>
      <c r="B11" s="797"/>
      <c r="C11" s="797"/>
      <c r="D11" s="797"/>
      <c r="E11" s="797"/>
      <c r="F11" s="797"/>
      <c r="G11" s="797"/>
      <c r="H11" s="797"/>
      <c r="I11" s="797"/>
      <c r="J11" s="793"/>
    </row>
    <row r="12" spans="1:65" ht="12.75" customHeight="1">
      <c r="A12" s="985" t="s">
        <v>2475</v>
      </c>
      <c r="B12" s="793"/>
      <c r="C12" s="593" t="s">
        <v>2676</v>
      </c>
      <c r="D12" s="593" t="s">
        <v>2477</v>
      </c>
      <c r="E12" s="593" t="s">
        <v>2677</v>
      </c>
      <c r="F12" s="593" t="s">
        <v>2477</v>
      </c>
      <c r="G12" s="593" t="s">
        <v>2678</v>
      </c>
      <c r="H12" s="593" t="s">
        <v>2477</v>
      </c>
      <c r="I12" s="593" t="s">
        <v>2480</v>
      </c>
      <c r="J12" s="593" t="s">
        <v>2461</v>
      </c>
    </row>
    <row r="13" spans="1:65" ht="14.25" customHeight="1">
      <c r="A13" s="986" t="s">
        <v>2679</v>
      </c>
      <c r="B13" s="793"/>
      <c r="C13" s="594">
        <v>0</v>
      </c>
      <c r="D13" s="595">
        <f t="shared" ref="D13:D15" si="0">IF(C13&lt;&gt;0,C13+$E$7,0)</f>
        <v>0</v>
      </c>
      <c r="E13" s="594">
        <v>0</v>
      </c>
      <c r="F13" s="595">
        <f t="shared" ref="F13:F15" si="1">IF(E13&lt;&gt;0,E13+$E$7,0)</f>
        <v>0</v>
      </c>
      <c r="G13" s="594">
        <v>0</v>
      </c>
      <c r="H13" s="595">
        <f t="shared" ref="H13:H15" si="2">IF(G13&lt;&gt;0,G13+$E$7,0)</f>
        <v>0</v>
      </c>
      <c r="I13" s="595">
        <f t="shared" ref="I13:I15" si="3">(D13+F13+H13)/3</f>
        <v>0</v>
      </c>
      <c r="J13" s="596">
        <f t="shared" ref="J13:J15" si="4">I13/$E$10</f>
        <v>0</v>
      </c>
    </row>
    <row r="14" spans="1:65" ht="16.5" customHeight="1">
      <c r="A14" s="986" t="s">
        <v>2680</v>
      </c>
      <c r="B14" s="793"/>
      <c r="C14" s="594">
        <v>0</v>
      </c>
      <c r="D14" s="595">
        <f t="shared" si="0"/>
        <v>0</v>
      </c>
      <c r="E14" s="594">
        <v>0</v>
      </c>
      <c r="F14" s="595">
        <f t="shared" si="1"/>
        <v>0</v>
      </c>
      <c r="G14" s="594">
        <v>0</v>
      </c>
      <c r="H14" s="595">
        <f t="shared" si="2"/>
        <v>0</v>
      </c>
      <c r="I14" s="595">
        <f t="shared" si="3"/>
        <v>0</v>
      </c>
      <c r="J14" s="596">
        <f t="shared" si="4"/>
        <v>0</v>
      </c>
    </row>
    <row r="15" spans="1:65" ht="16.5" customHeight="1">
      <c r="A15" s="986" t="s">
        <v>2681</v>
      </c>
      <c r="B15" s="793"/>
      <c r="C15" s="594">
        <v>0</v>
      </c>
      <c r="D15" s="595">
        <f t="shared" si="0"/>
        <v>0</v>
      </c>
      <c r="E15" s="594">
        <v>0</v>
      </c>
      <c r="F15" s="595">
        <f t="shared" si="1"/>
        <v>0</v>
      </c>
      <c r="G15" s="594">
        <v>0</v>
      </c>
      <c r="H15" s="595">
        <f t="shared" si="2"/>
        <v>0</v>
      </c>
      <c r="I15" s="595">
        <f t="shared" si="3"/>
        <v>0</v>
      </c>
      <c r="J15" s="596">
        <f t="shared" si="4"/>
        <v>0</v>
      </c>
    </row>
    <row r="16" spans="1:65" ht="12.75" customHeight="1">
      <c r="A16" s="985" t="s">
        <v>2682</v>
      </c>
      <c r="B16" s="793"/>
      <c r="C16" s="985">
        <f>SUM(D13:D15)</f>
        <v>0</v>
      </c>
      <c r="D16" s="793"/>
      <c r="E16" s="985">
        <f>SUM(F13:F15)</f>
        <v>0</v>
      </c>
      <c r="F16" s="793"/>
      <c r="G16" s="985">
        <f>SUM(H13:H15)</f>
        <v>0</v>
      </c>
      <c r="H16" s="793"/>
      <c r="I16" s="985">
        <f>SUM(I13:I15)</f>
        <v>0</v>
      </c>
      <c r="J16" s="793"/>
    </row>
    <row r="17" spans="1:65" ht="13.5" customHeight="1">
      <c r="A17" s="980" t="s">
        <v>2491</v>
      </c>
      <c r="B17" s="797"/>
      <c r="C17" s="797"/>
      <c r="D17" s="797"/>
      <c r="E17" s="797"/>
      <c r="F17" s="797"/>
      <c r="G17" s="797"/>
      <c r="H17" s="797"/>
      <c r="I17" s="797"/>
      <c r="J17" s="793"/>
    </row>
    <row r="18" spans="1:65" ht="53.25" customHeight="1">
      <c r="A18" s="980" t="s">
        <v>2475</v>
      </c>
      <c r="B18" s="793"/>
      <c r="C18" s="980" t="s">
        <v>2492</v>
      </c>
      <c r="D18" s="793"/>
      <c r="E18" s="593" t="s">
        <v>2461</v>
      </c>
      <c r="F18" s="593" t="s">
        <v>2493</v>
      </c>
      <c r="G18" s="980" t="s">
        <v>2494</v>
      </c>
      <c r="H18" s="793"/>
      <c r="I18" s="980" t="s">
        <v>2495</v>
      </c>
      <c r="J18" s="793"/>
    </row>
    <row r="19" spans="1:65" ht="12.75" customHeight="1">
      <c r="A19" s="986" t="str">
        <f t="shared" ref="A19:A21" si="5">A13</f>
        <v>JULY</v>
      </c>
      <c r="B19" s="793"/>
      <c r="C19" s="990">
        <v>0</v>
      </c>
      <c r="D19" s="793"/>
      <c r="E19" s="597">
        <f t="shared" ref="E19:E21" si="6">C19/$E$10</f>
        <v>0</v>
      </c>
      <c r="F19" s="598"/>
      <c r="G19" s="987"/>
      <c r="H19" s="793"/>
      <c r="I19" s="988"/>
      <c r="J19" s="793"/>
    </row>
    <row r="20" spans="1:65" ht="12.75" customHeight="1">
      <c r="A20" s="986" t="str">
        <f t="shared" si="5"/>
        <v>AUG</v>
      </c>
      <c r="B20" s="793"/>
      <c r="C20" s="990">
        <v>0</v>
      </c>
      <c r="D20" s="793"/>
      <c r="E20" s="597">
        <f t="shared" si="6"/>
        <v>0</v>
      </c>
      <c r="F20" s="598"/>
      <c r="G20" s="987"/>
      <c r="H20" s="793"/>
      <c r="I20" s="989"/>
      <c r="J20" s="793"/>
    </row>
    <row r="21" spans="1:65" ht="12.75" customHeight="1">
      <c r="A21" s="986" t="str">
        <f t="shared" si="5"/>
        <v>SEPT</v>
      </c>
      <c r="B21" s="793"/>
      <c r="C21" s="990">
        <v>0</v>
      </c>
      <c r="D21" s="793"/>
      <c r="E21" s="597">
        <f t="shared" si="6"/>
        <v>0</v>
      </c>
      <c r="F21" s="598"/>
      <c r="G21" s="987"/>
      <c r="H21" s="793"/>
      <c r="I21" s="989"/>
      <c r="J21" s="793"/>
    </row>
    <row r="22" spans="1:65" ht="13.5" customHeight="1">
      <c r="A22" s="980" t="s">
        <v>2682</v>
      </c>
      <c r="B22" s="793"/>
      <c r="C22" s="980">
        <f>SUM(C19:C21)</f>
        <v>0</v>
      </c>
      <c r="D22" s="793"/>
      <c r="E22" s="593" t="s">
        <v>2499</v>
      </c>
      <c r="F22" s="593">
        <f t="shared" ref="F22:G22" si="7">SUM(F19:F21)</f>
        <v>0</v>
      </c>
      <c r="G22" s="980">
        <f t="shared" si="7"/>
        <v>0</v>
      </c>
      <c r="H22" s="793"/>
      <c r="I22" s="980">
        <f>SUM(I19:I21)</f>
        <v>0</v>
      </c>
      <c r="J22" s="793"/>
    </row>
    <row r="23" spans="1:65" ht="16.5" customHeight="1">
      <c r="A23" s="991" t="s">
        <v>2500</v>
      </c>
      <c r="B23" s="793"/>
      <c r="C23" s="992" t="e">
        <f>(E7-(I16/3))/E7</f>
        <v>#DIV/0!</v>
      </c>
      <c r="D23" s="797"/>
      <c r="E23" s="797"/>
      <c r="F23" s="797"/>
      <c r="G23" s="797"/>
      <c r="H23" s="797"/>
      <c r="I23" s="797"/>
      <c r="J23" s="793"/>
    </row>
    <row r="24" spans="1:65" ht="12.75" customHeight="1">
      <c r="A24" s="599"/>
      <c r="B24" s="599"/>
      <c r="C24" s="600"/>
      <c r="D24" s="600"/>
      <c r="E24" s="600"/>
      <c r="F24" s="600"/>
      <c r="G24" s="600"/>
      <c r="H24" s="600"/>
      <c r="I24" s="600"/>
      <c r="J24" s="600"/>
      <c r="K24" s="601"/>
      <c r="L24" s="601"/>
      <c r="M24" s="601"/>
      <c r="N24" s="601"/>
      <c r="O24" s="601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601"/>
      <c r="AB24" s="601"/>
      <c r="AC24" s="601"/>
      <c r="AD24" s="601"/>
      <c r="AE24" s="601"/>
      <c r="AF24" s="601"/>
      <c r="AG24" s="601"/>
      <c r="AH24" s="601"/>
      <c r="AI24" s="601"/>
      <c r="AJ24" s="601"/>
      <c r="AK24" s="601"/>
      <c r="AL24" s="601"/>
      <c r="AM24" s="601"/>
      <c r="AN24" s="601"/>
      <c r="AO24" s="601"/>
      <c r="AP24" s="601"/>
      <c r="AQ24" s="601"/>
      <c r="AR24" s="601"/>
      <c r="AS24" s="601"/>
      <c r="AT24" s="601"/>
      <c r="AU24" s="601"/>
      <c r="AV24" s="601"/>
      <c r="AW24" s="601"/>
      <c r="AX24" s="601"/>
      <c r="AY24" s="601"/>
      <c r="AZ24" s="601"/>
      <c r="BA24" s="601"/>
      <c r="BB24" s="601"/>
      <c r="BC24" s="601"/>
      <c r="BD24" s="601"/>
      <c r="BE24" s="601"/>
      <c r="BF24" s="601"/>
      <c r="BG24" s="601"/>
      <c r="BH24" s="601"/>
      <c r="BI24" s="601"/>
      <c r="BJ24" s="601"/>
      <c r="BK24" s="601"/>
      <c r="BL24" s="601"/>
      <c r="BM24" s="601"/>
    </row>
    <row r="25" spans="1:65" ht="14.25" customHeight="1">
      <c r="A25" s="993" t="s">
        <v>2683</v>
      </c>
      <c r="B25" s="797"/>
      <c r="C25" s="797"/>
      <c r="D25" s="793"/>
    </row>
    <row r="26" spans="1:65" ht="12.75" customHeight="1">
      <c r="A26" s="593" t="s">
        <v>200</v>
      </c>
      <c r="B26" s="593" t="s">
        <v>2684</v>
      </c>
      <c r="C26" s="593" t="s">
        <v>2685</v>
      </c>
      <c r="D26" s="593" t="s">
        <v>183</v>
      </c>
    </row>
    <row r="27" spans="1:65" ht="12.75" customHeight="1">
      <c r="A27" s="602" t="str">
        <f t="shared" ref="A27:A29" si="8">A19</f>
        <v>JULY</v>
      </c>
      <c r="B27" s="603"/>
      <c r="C27" s="603"/>
      <c r="D27" s="604">
        <f t="shared" ref="D27:D29" si="9">C27+B27</f>
        <v>0</v>
      </c>
    </row>
    <row r="28" spans="1:65" ht="12.75" customHeight="1">
      <c r="A28" s="602" t="str">
        <f t="shared" si="8"/>
        <v>AUG</v>
      </c>
      <c r="B28" s="603"/>
      <c r="C28" s="603"/>
      <c r="D28" s="604">
        <f t="shared" si="9"/>
        <v>0</v>
      </c>
    </row>
    <row r="29" spans="1:65" ht="12.75" customHeight="1">
      <c r="A29" s="602" t="str">
        <f t="shared" si="8"/>
        <v>SEPT</v>
      </c>
      <c r="B29" s="603"/>
      <c r="C29" s="603"/>
      <c r="D29" s="604">
        <f t="shared" si="9"/>
        <v>0</v>
      </c>
    </row>
    <row r="30" spans="1:65" ht="12.75" customHeight="1">
      <c r="A30" s="586" t="s">
        <v>183</v>
      </c>
      <c r="B30" s="604">
        <f t="shared" ref="B30:D30" si="10">SUM(B27:B29)</f>
        <v>0</v>
      </c>
      <c r="C30" s="604">
        <f t="shared" si="10"/>
        <v>0</v>
      </c>
      <c r="D30" s="604">
        <f t="shared" si="10"/>
        <v>0</v>
      </c>
    </row>
    <row r="31" spans="1:65" ht="12.75" customHeight="1"/>
    <row r="32" spans="1:65" ht="12.75" customHeight="1"/>
    <row r="33" spans="1:10" ht="13.5" customHeight="1">
      <c r="A33" s="980" t="s">
        <v>2512</v>
      </c>
      <c r="B33" s="797"/>
      <c r="C33" s="797"/>
      <c r="D33" s="797"/>
      <c r="E33" s="797"/>
      <c r="F33" s="797"/>
      <c r="G33" s="797"/>
      <c r="H33" s="797"/>
      <c r="I33" s="797"/>
      <c r="J33" s="793"/>
    </row>
    <row r="34" spans="1:10" ht="14.25" customHeight="1">
      <c r="A34" s="939" t="s">
        <v>2450</v>
      </c>
      <c r="B34" s="797"/>
      <c r="C34" s="797"/>
      <c r="D34" s="793"/>
      <c r="E34" s="981" t="s">
        <v>2686</v>
      </c>
      <c r="F34" s="797"/>
      <c r="G34" s="797"/>
      <c r="H34" s="797"/>
      <c r="I34" s="797"/>
      <c r="J34" s="793"/>
    </row>
    <row r="35" spans="1:10" ht="16.5" customHeight="1">
      <c r="A35" s="939" t="s">
        <v>2452</v>
      </c>
      <c r="B35" s="797"/>
      <c r="C35" s="797"/>
      <c r="D35" s="793"/>
      <c r="E35" s="981"/>
      <c r="F35" s="797"/>
      <c r="G35" s="797"/>
      <c r="H35" s="797"/>
      <c r="I35" s="797"/>
      <c r="J35" s="793"/>
    </row>
    <row r="36" spans="1:10" ht="16.5" customHeight="1">
      <c r="A36" s="939" t="s">
        <v>2453</v>
      </c>
      <c r="B36" s="797"/>
      <c r="C36" s="797"/>
      <c r="D36" s="793"/>
      <c r="E36" s="981" t="s">
        <v>2669</v>
      </c>
      <c r="F36" s="797"/>
      <c r="G36" s="797"/>
      <c r="H36" s="797"/>
      <c r="I36" s="797"/>
      <c r="J36" s="793"/>
    </row>
    <row r="37" spans="1:10" ht="16.5" customHeight="1">
      <c r="A37" s="939" t="s">
        <v>681</v>
      </c>
      <c r="B37" s="797"/>
      <c r="C37" s="797"/>
      <c r="D37" s="793"/>
      <c r="E37" s="981" t="s">
        <v>2670</v>
      </c>
      <c r="F37" s="797"/>
      <c r="G37" s="797"/>
      <c r="H37" s="797"/>
      <c r="I37" s="797"/>
      <c r="J37" s="793"/>
    </row>
    <row r="38" spans="1:10" ht="16.5" customHeight="1">
      <c r="A38" s="939" t="s">
        <v>2455</v>
      </c>
      <c r="B38" s="797"/>
      <c r="C38" s="797"/>
      <c r="D38" s="793"/>
      <c r="E38" s="981"/>
      <c r="F38" s="797"/>
      <c r="G38" s="797"/>
      <c r="H38" s="797"/>
      <c r="I38" s="797"/>
      <c r="J38" s="793"/>
    </row>
    <row r="39" spans="1:10" ht="16.5" customHeight="1">
      <c r="A39" s="939" t="s">
        <v>2687</v>
      </c>
      <c r="B39" s="797"/>
      <c r="C39" s="797"/>
      <c r="D39" s="793"/>
      <c r="E39" s="981">
        <v>0</v>
      </c>
      <c r="F39" s="797"/>
      <c r="G39" s="797"/>
      <c r="H39" s="797"/>
      <c r="I39" s="797"/>
      <c r="J39" s="793"/>
    </row>
    <row r="40" spans="1:10" ht="14.25" customHeight="1">
      <c r="A40" s="982" t="s">
        <v>2672</v>
      </c>
      <c r="B40" s="797"/>
      <c r="C40" s="797"/>
      <c r="D40" s="793"/>
      <c r="E40" s="981" t="s">
        <v>2673</v>
      </c>
      <c r="F40" s="797"/>
      <c r="G40" s="797"/>
      <c r="H40" s="797"/>
      <c r="I40" s="797"/>
      <c r="J40" s="793"/>
    </row>
    <row r="41" spans="1:10" ht="14.25" customHeight="1">
      <c r="A41" s="980" t="s">
        <v>2457</v>
      </c>
      <c r="B41" s="797"/>
      <c r="C41" s="797"/>
      <c r="D41" s="797"/>
      <c r="E41" s="797"/>
      <c r="F41" s="797"/>
      <c r="G41" s="797"/>
      <c r="H41" s="797"/>
      <c r="I41" s="797"/>
      <c r="J41" s="793"/>
    </row>
    <row r="42" spans="1:10" ht="12.75" customHeight="1">
      <c r="A42" s="983" t="s">
        <v>2675</v>
      </c>
      <c r="B42" s="797"/>
      <c r="C42" s="797"/>
      <c r="D42" s="793"/>
      <c r="E42" s="984">
        <f>IF(E40="Doctor-Audited Financials",FOIR!$E$546,IF(E40="Doctor-Unaudited Financials",FOIR!$E$621,0))</f>
        <v>2378.9930086358731</v>
      </c>
      <c r="F42" s="797"/>
      <c r="G42" s="797"/>
      <c r="H42" s="797"/>
      <c r="I42" s="797"/>
      <c r="J42" s="793"/>
    </row>
    <row r="43" spans="1:10" ht="14.25" customHeight="1">
      <c r="A43" s="980" t="s">
        <v>2474</v>
      </c>
      <c r="B43" s="797"/>
      <c r="C43" s="797"/>
      <c r="D43" s="797"/>
      <c r="E43" s="797"/>
      <c r="F43" s="797"/>
      <c r="G43" s="797"/>
      <c r="H43" s="797"/>
      <c r="I43" s="797"/>
      <c r="J43" s="793"/>
    </row>
    <row r="44" spans="1:10" ht="12.75" customHeight="1">
      <c r="A44" s="985" t="s">
        <v>2475</v>
      </c>
      <c r="B44" s="793"/>
      <c r="C44" s="593" t="s">
        <v>2688</v>
      </c>
      <c r="D44" s="593" t="s">
        <v>2477</v>
      </c>
      <c r="E44" s="593" t="s">
        <v>2689</v>
      </c>
      <c r="F44" s="593" t="s">
        <v>2477</v>
      </c>
      <c r="G44" s="593" t="s">
        <v>2690</v>
      </c>
      <c r="H44" s="593" t="s">
        <v>2477</v>
      </c>
      <c r="I44" s="593" t="s">
        <v>2480</v>
      </c>
      <c r="J44" s="593" t="s">
        <v>2461</v>
      </c>
    </row>
    <row r="45" spans="1:10" ht="14.25" customHeight="1">
      <c r="A45" s="986" t="s">
        <v>2679</v>
      </c>
      <c r="B45" s="793"/>
      <c r="C45" s="594">
        <v>0</v>
      </c>
      <c r="D45" s="595">
        <f t="shared" ref="D45:D47" si="11">IF(C45&lt;&gt;0,C45+$E$7,0)</f>
        <v>0</v>
      </c>
      <c r="E45" s="594">
        <v>0</v>
      </c>
      <c r="F45" s="595">
        <f t="shared" ref="F45:F47" si="12">IF(E45&lt;&gt;0,E45+$E$7,0)</f>
        <v>0</v>
      </c>
      <c r="G45" s="594">
        <v>0</v>
      </c>
      <c r="H45" s="595">
        <f t="shared" ref="H45:H47" si="13">IF(G45&lt;&gt;0,G45+$E$7,0)</f>
        <v>0</v>
      </c>
      <c r="I45" s="595">
        <f t="shared" ref="I45:I47" si="14">(D45+F45+H45)/3</f>
        <v>0</v>
      </c>
      <c r="J45" s="596">
        <f t="shared" ref="J45:J47" si="15">I45/$E$42</f>
        <v>0</v>
      </c>
    </row>
    <row r="46" spans="1:10" ht="16.5" customHeight="1">
      <c r="A46" s="986" t="s">
        <v>2680</v>
      </c>
      <c r="B46" s="793"/>
      <c r="C46" s="594">
        <v>0</v>
      </c>
      <c r="D46" s="595">
        <f t="shared" si="11"/>
        <v>0</v>
      </c>
      <c r="E46" s="594">
        <v>0</v>
      </c>
      <c r="F46" s="595">
        <f t="shared" si="12"/>
        <v>0</v>
      </c>
      <c r="G46" s="594">
        <v>0</v>
      </c>
      <c r="H46" s="595">
        <f t="shared" si="13"/>
        <v>0</v>
      </c>
      <c r="I46" s="595">
        <f t="shared" si="14"/>
        <v>0</v>
      </c>
      <c r="J46" s="596">
        <f t="shared" si="15"/>
        <v>0</v>
      </c>
    </row>
    <row r="47" spans="1:10" ht="16.5" customHeight="1">
      <c r="A47" s="986" t="s">
        <v>2681</v>
      </c>
      <c r="B47" s="793"/>
      <c r="C47" s="594">
        <v>0</v>
      </c>
      <c r="D47" s="595">
        <f t="shared" si="11"/>
        <v>0</v>
      </c>
      <c r="E47" s="594">
        <v>0</v>
      </c>
      <c r="F47" s="595">
        <f t="shared" si="12"/>
        <v>0</v>
      </c>
      <c r="G47" s="594">
        <v>0</v>
      </c>
      <c r="H47" s="595">
        <f t="shared" si="13"/>
        <v>0</v>
      </c>
      <c r="I47" s="595">
        <f t="shared" si="14"/>
        <v>0</v>
      </c>
      <c r="J47" s="596">
        <f t="shared" si="15"/>
        <v>0</v>
      </c>
    </row>
    <row r="48" spans="1:10" ht="12.75" customHeight="1">
      <c r="A48" s="985" t="s">
        <v>2682</v>
      </c>
      <c r="B48" s="793"/>
      <c r="C48" s="985">
        <f>SUM(D45:D47)</f>
        <v>0</v>
      </c>
      <c r="D48" s="793"/>
      <c r="E48" s="985">
        <f>SUM(F45:F47)</f>
        <v>0</v>
      </c>
      <c r="F48" s="793"/>
      <c r="G48" s="985">
        <f>SUM(H45:H47)</f>
        <v>0</v>
      </c>
      <c r="H48" s="793"/>
      <c r="I48" s="985">
        <f>SUM(I45:I47)</f>
        <v>0</v>
      </c>
      <c r="J48" s="793"/>
    </row>
    <row r="49" spans="1:10" ht="14.25" customHeight="1">
      <c r="A49" s="980" t="s">
        <v>2491</v>
      </c>
      <c r="B49" s="797"/>
      <c r="C49" s="797"/>
      <c r="D49" s="797"/>
      <c r="E49" s="797"/>
      <c r="F49" s="797"/>
      <c r="G49" s="797"/>
      <c r="H49" s="797"/>
      <c r="I49" s="797"/>
      <c r="J49" s="793"/>
    </row>
    <row r="50" spans="1:10" ht="53.25" customHeight="1">
      <c r="A50" s="980" t="s">
        <v>2475</v>
      </c>
      <c r="B50" s="793"/>
      <c r="C50" s="980" t="s">
        <v>2492</v>
      </c>
      <c r="D50" s="793"/>
      <c r="E50" s="593" t="s">
        <v>2461</v>
      </c>
      <c r="F50" s="593" t="s">
        <v>2493</v>
      </c>
      <c r="G50" s="980" t="s">
        <v>2494</v>
      </c>
      <c r="H50" s="793"/>
      <c r="I50" s="980" t="s">
        <v>2495</v>
      </c>
      <c r="J50" s="793"/>
    </row>
    <row r="51" spans="1:10" ht="12.75" customHeight="1">
      <c r="A51" s="986" t="str">
        <f t="shared" ref="A51:A53" si="16">A45</f>
        <v>JULY</v>
      </c>
      <c r="B51" s="793"/>
      <c r="C51" s="990">
        <v>0</v>
      </c>
      <c r="D51" s="793"/>
      <c r="E51" s="597">
        <f t="shared" ref="E51:E53" si="17">C51/$E$42</f>
        <v>0</v>
      </c>
      <c r="F51" s="598"/>
      <c r="G51" s="987"/>
      <c r="H51" s="793"/>
      <c r="I51" s="988"/>
      <c r="J51" s="793"/>
    </row>
    <row r="52" spans="1:10" ht="12.75" customHeight="1">
      <c r="A52" s="986" t="str">
        <f t="shared" si="16"/>
        <v>AUG</v>
      </c>
      <c r="B52" s="793"/>
      <c r="C52" s="990">
        <v>0</v>
      </c>
      <c r="D52" s="793"/>
      <c r="E52" s="597">
        <f t="shared" si="17"/>
        <v>0</v>
      </c>
      <c r="F52" s="598"/>
      <c r="G52" s="987"/>
      <c r="H52" s="793"/>
      <c r="I52" s="989"/>
      <c r="J52" s="793"/>
    </row>
    <row r="53" spans="1:10" ht="12.75" customHeight="1">
      <c r="A53" s="986" t="str">
        <f t="shared" si="16"/>
        <v>SEPT</v>
      </c>
      <c r="B53" s="793"/>
      <c r="C53" s="990">
        <v>0</v>
      </c>
      <c r="D53" s="793"/>
      <c r="E53" s="597">
        <f t="shared" si="17"/>
        <v>0</v>
      </c>
      <c r="F53" s="598"/>
      <c r="G53" s="987"/>
      <c r="H53" s="793"/>
      <c r="I53" s="989"/>
      <c r="J53" s="793"/>
    </row>
    <row r="54" spans="1:10" ht="14.25" customHeight="1">
      <c r="A54" s="980" t="s">
        <v>2682</v>
      </c>
      <c r="B54" s="793"/>
      <c r="C54" s="980">
        <f>SUM(C51:C53)</f>
        <v>0</v>
      </c>
      <c r="D54" s="793"/>
      <c r="E54" s="593" t="s">
        <v>2499</v>
      </c>
      <c r="F54" s="593">
        <f t="shared" ref="F54:G54" si="18">SUM(F51:F53)</f>
        <v>0</v>
      </c>
      <c r="G54" s="980">
        <f t="shared" si="18"/>
        <v>0</v>
      </c>
      <c r="H54" s="793"/>
      <c r="I54" s="980">
        <f>SUM(I51:I53)</f>
        <v>0</v>
      </c>
      <c r="J54" s="793"/>
    </row>
    <row r="55" spans="1:10" ht="16.5" customHeight="1">
      <c r="A55" s="991" t="s">
        <v>2500</v>
      </c>
      <c r="B55" s="793"/>
      <c r="C55" s="992" t="e">
        <f>(E39-(I48/3))/E39</f>
        <v>#DIV/0!</v>
      </c>
      <c r="D55" s="797"/>
      <c r="E55" s="797"/>
      <c r="F55" s="797"/>
      <c r="G55" s="797"/>
      <c r="H55" s="797"/>
      <c r="I55" s="797"/>
      <c r="J55" s="793"/>
    </row>
    <row r="56" spans="1:10" ht="12.75" customHeight="1">
      <c r="A56" s="599"/>
      <c r="B56" s="599"/>
      <c r="C56" s="600"/>
      <c r="D56" s="600"/>
      <c r="E56" s="600"/>
      <c r="F56" s="600"/>
      <c r="G56" s="600"/>
      <c r="H56" s="600"/>
      <c r="I56" s="600"/>
      <c r="J56" s="600"/>
    </row>
    <row r="57" spans="1:10" ht="16.5" customHeight="1">
      <c r="A57" s="993" t="s">
        <v>2683</v>
      </c>
      <c r="B57" s="797"/>
      <c r="C57" s="797"/>
      <c r="D57" s="793"/>
    </row>
    <row r="58" spans="1:10" ht="12.75" customHeight="1">
      <c r="A58" s="593" t="s">
        <v>200</v>
      </c>
      <c r="B58" s="593" t="s">
        <v>2684</v>
      </c>
      <c r="C58" s="593" t="s">
        <v>2685</v>
      </c>
      <c r="D58" s="593" t="s">
        <v>183</v>
      </c>
    </row>
    <row r="59" spans="1:10" ht="12.75" customHeight="1">
      <c r="A59" s="602" t="str">
        <f t="shared" ref="A59:A61" si="19">A51</f>
        <v>JULY</v>
      </c>
      <c r="B59" s="603"/>
      <c r="C59" s="603"/>
      <c r="D59" s="604">
        <f t="shared" ref="D59:D61" si="20">C59+B59</f>
        <v>0</v>
      </c>
    </row>
    <row r="60" spans="1:10" ht="12.75" customHeight="1">
      <c r="A60" s="602" t="str">
        <f t="shared" si="19"/>
        <v>AUG</v>
      </c>
      <c r="B60" s="603"/>
      <c r="C60" s="603"/>
      <c r="D60" s="604">
        <f t="shared" si="20"/>
        <v>0</v>
      </c>
    </row>
    <row r="61" spans="1:10" ht="12.75" customHeight="1">
      <c r="A61" s="602" t="str">
        <f t="shared" si="19"/>
        <v>SEPT</v>
      </c>
      <c r="B61" s="603"/>
      <c r="C61" s="603"/>
      <c r="D61" s="604">
        <f t="shared" si="20"/>
        <v>0</v>
      </c>
    </row>
    <row r="62" spans="1:10" ht="12.75" customHeight="1">
      <c r="A62" s="586" t="s">
        <v>183</v>
      </c>
      <c r="B62" s="604">
        <f t="shared" ref="B62:D62" si="21">SUM(B59:B61)</f>
        <v>0</v>
      </c>
      <c r="C62" s="604">
        <f t="shared" si="21"/>
        <v>0</v>
      </c>
      <c r="D62" s="604">
        <f t="shared" si="21"/>
        <v>0</v>
      </c>
    </row>
    <row r="63" spans="1:10" ht="12.75" customHeight="1"/>
    <row r="64" spans="1:10" ht="12.75" customHeight="1"/>
    <row r="65" spans="1:10" ht="13.5" customHeight="1">
      <c r="A65" s="980" t="s">
        <v>2520</v>
      </c>
      <c r="B65" s="797"/>
      <c r="C65" s="797"/>
      <c r="D65" s="797"/>
      <c r="E65" s="797"/>
      <c r="F65" s="797"/>
      <c r="G65" s="797"/>
      <c r="H65" s="797"/>
      <c r="I65" s="797"/>
      <c r="J65" s="793"/>
    </row>
    <row r="66" spans="1:10" ht="14.25" customHeight="1">
      <c r="A66" s="939" t="s">
        <v>2450</v>
      </c>
      <c r="B66" s="797"/>
      <c r="C66" s="797"/>
      <c r="D66" s="793"/>
      <c r="E66" s="981" t="s">
        <v>2691</v>
      </c>
      <c r="F66" s="797"/>
      <c r="G66" s="797"/>
      <c r="H66" s="797"/>
      <c r="I66" s="797"/>
      <c r="J66" s="793"/>
    </row>
    <row r="67" spans="1:10" ht="16.5" customHeight="1">
      <c r="A67" s="939" t="s">
        <v>2452</v>
      </c>
      <c r="B67" s="797"/>
      <c r="C67" s="797"/>
      <c r="D67" s="793"/>
      <c r="E67" s="981"/>
      <c r="F67" s="797"/>
      <c r="G67" s="797"/>
      <c r="H67" s="797"/>
      <c r="I67" s="797"/>
      <c r="J67" s="793"/>
    </row>
    <row r="68" spans="1:10" ht="16.5" customHeight="1">
      <c r="A68" s="939" t="s">
        <v>2453</v>
      </c>
      <c r="B68" s="797"/>
      <c r="C68" s="797"/>
      <c r="D68" s="793"/>
      <c r="E68" s="981" t="s">
        <v>2669</v>
      </c>
      <c r="F68" s="797"/>
      <c r="G68" s="797"/>
      <c r="H68" s="797"/>
      <c r="I68" s="797"/>
      <c r="J68" s="793"/>
    </row>
    <row r="69" spans="1:10" ht="16.5" customHeight="1">
      <c r="A69" s="939" t="s">
        <v>681</v>
      </c>
      <c r="B69" s="797"/>
      <c r="C69" s="797"/>
      <c r="D69" s="793"/>
      <c r="E69" s="981" t="s">
        <v>2670</v>
      </c>
      <c r="F69" s="797"/>
      <c r="G69" s="797"/>
      <c r="H69" s="797"/>
      <c r="I69" s="797"/>
      <c r="J69" s="793"/>
    </row>
    <row r="70" spans="1:10" ht="16.5" customHeight="1">
      <c r="A70" s="939" t="s">
        <v>2455</v>
      </c>
      <c r="B70" s="797"/>
      <c r="C70" s="797"/>
      <c r="D70" s="793"/>
      <c r="E70" s="981"/>
      <c r="F70" s="797"/>
      <c r="G70" s="797"/>
      <c r="H70" s="797"/>
      <c r="I70" s="797"/>
      <c r="J70" s="793"/>
    </row>
    <row r="71" spans="1:10" ht="16.5" customHeight="1">
      <c r="A71" s="939" t="s">
        <v>2692</v>
      </c>
      <c r="B71" s="797"/>
      <c r="C71" s="797"/>
      <c r="D71" s="793"/>
      <c r="E71" s="981">
        <v>0</v>
      </c>
      <c r="F71" s="797"/>
      <c r="G71" s="797"/>
      <c r="H71" s="797"/>
      <c r="I71" s="797"/>
      <c r="J71" s="793"/>
    </row>
    <row r="72" spans="1:10" ht="14.25" customHeight="1">
      <c r="A72" s="982" t="s">
        <v>2672</v>
      </c>
      <c r="B72" s="797"/>
      <c r="C72" s="797"/>
      <c r="D72" s="793"/>
      <c r="E72" s="981" t="s">
        <v>2673</v>
      </c>
      <c r="F72" s="797"/>
      <c r="G72" s="797"/>
      <c r="H72" s="797"/>
      <c r="I72" s="797"/>
      <c r="J72" s="793"/>
    </row>
    <row r="73" spans="1:10" ht="14.25" customHeight="1">
      <c r="A73" s="980" t="s">
        <v>2457</v>
      </c>
      <c r="B73" s="797"/>
      <c r="C73" s="797"/>
      <c r="D73" s="797"/>
      <c r="E73" s="797"/>
      <c r="F73" s="797"/>
      <c r="G73" s="797"/>
      <c r="H73" s="797"/>
      <c r="I73" s="797"/>
      <c r="J73" s="793"/>
    </row>
    <row r="74" spans="1:10" ht="12.75" customHeight="1">
      <c r="A74" s="983" t="s">
        <v>2675</v>
      </c>
      <c r="B74" s="797"/>
      <c r="C74" s="797"/>
      <c r="D74" s="793"/>
      <c r="E74" s="984">
        <f>IF(E72="Doctor-Audited Financials",FOIR!$E$546,IF(E72="Doctor-Unaudited Financials",FOIR!$E$621,0))</f>
        <v>2378.9930086358731</v>
      </c>
      <c r="F74" s="797"/>
      <c r="G74" s="797"/>
      <c r="H74" s="797"/>
      <c r="I74" s="797"/>
      <c r="J74" s="793"/>
    </row>
    <row r="75" spans="1:10" ht="14.25" customHeight="1">
      <c r="A75" s="980" t="s">
        <v>2474</v>
      </c>
      <c r="B75" s="797"/>
      <c r="C75" s="797"/>
      <c r="D75" s="797"/>
      <c r="E75" s="797"/>
      <c r="F75" s="797"/>
      <c r="G75" s="797"/>
      <c r="H75" s="797"/>
      <c r="I75" s="797"/>
      <c r="J75" s="793"/>
    </row>
    <row r="76" spans="1:10" ht="12.75" customHeight="1">
      <c r="A76" s="985" t="s">
        <v>2475</v>
      </c>
      <c r="B76" s="793"/>
      <c r="C76" s="593" t="s">
        <v>2693</v>
      </c>
      <c r="D76" s="593" t="s">
        <v>2477</v>
      </c>
      <c r="E76" s="593" t="s">
        <v>2694</v>
      </c>
      <c r="F76" s="593" t="s">
        <v>2477</v>
      </c>
      <c r="G76" s="593" t="s">
        <v>2695</v>
      </c>
      <c r="H76" s="593" t="s">
        <v>2477</v>
      </c>
      <c r="I76" s="593" t="s">
        <v>2480</v>
      </c>
      <c r="J76" s="593" t="s">
        <v>2461</v>
      </c>
    </row>
    <row r="77" spans="1:10" ht="14.25" customHeight="1">
      <c r="A77" s="986" t="s">
        <v>2679</v>
      </c>
      <c r="B77" s="793"/>
      <c r="C77" s="594">
        <v>0</v>
      </c>
      <c r="D77" s="595">
        <f t="shared" ref="D77:D79" si="22">IF(C77&lt;&gt;0,C77+$E$7,0)</f>
        <v>0</v>
      </c>
      <c r="E77" s="594">
        <v>0</v>
      </c>
      <c r="F77" s="595">
        <f t="shared" ref="F77:F79" si="23">IF(E77&lt;&gt;0,E77+$E$7,0)</f>
        <v>0</v>
      </c>
      <c r="G77" s="594">
        <v>0</v>
      </c>
      <c r="H77" s="595">
        <f t="shared" ref="H77:H79" si="24">IF(G77&lt;&gt;0,G77+$E$7,0)</f>
        <v>0</v>
      </c>
      <c r="I77" s="595">
        <f t="shared" ref="I77:I79" si="25">(D77+F77+H77)/3</f>
        <v>0</v>
      </c>
      <c r="J77" s="596">
        <f t="shared" ref="J77:J79" si="26">I77/$E$74</f>
        <v>0</v>
      </c>
    </row>
    <row r="78" spans="1:10" ht="16.5" customHeight="1">
      <c r="A78" s="986" t="s">
        <v>2680</v>
      </c>
      <c r="B78" s="793"/>
      <c r="C78" s="594">
        <v>0</v>
      </c>
      <c r="D78" s="595">
        <f t="shared" si="22"/>
        <v>0</v>
      </c>
      <c r="E78" s="594">
        <v>0</v>
      </c>
      <c r="F78" s="595">
        <f t="shared" si="23"/>
        <v>0</v>
      </c>
      <c r="G78" s="594">
        <v>0</v>
      </c>
      <c r="H78" s="595">
        <f t="shared" si="24"/>
        <v>0</v>
      </c>
      <c r="I78" s="595">
        <f t="shared" si="25"/>
        <v>0</v>
      </c>
      <c r="J78" s="596">
        <f t="shared" si="26"/>
        <v>0</v>
      </c>
    </row>
    <row r="79" spans="1:10" ht="16.5" customHeight="1">
      <c r="A79" s="986" t="s">
        <v>2681</v>
      </c>
      <c r="B79" s="793"/>
      <c r="C79" s="594">
        <v>0</v>
      </c>
      <c r="D79" s="595">
        <f t="shared" si="22"/>
        <v>0</v>
      </c>
      <c r="E79" s="594">
        <v>0</v>
      </c>
      <c r="F79" s="595">
        <f t="shared" si="23"/>
        <v>0</v>
      </c>
      <c r="G79" s="594">
        <v>0</v>
      </c>
      <c r="H79" s="595">
        <f t="shared" si="24"/>
        <v>0</v>
      </c>
      <c r="I79" s="595">
        <f t="shared" si="25"/>
        <v>0</v>
      </c>
      <c r="J79" s="596">
        <f t="shared" si="26"/>
        <v>0</v>
      </c>
    </row>
    <row r="80" spans="1:10" ht="12.75" customHeight="1">
      <c r="A80" s="985" t="s">
        <v>2682</v>
      </c>
      <c r="B80" s="793"/>
      <c r="C80" s="985">
        <f>SUM(D77:D79)</f>
        <v>0</v>
      </c>
      <c r="D80" s="793"/>
      <c r="E80" s="985">
        <f>SUM(F77:F79)</f>
        <v>0</v>
      </c>
      <c r="F80" s="793"/>
      <c r="G80" s="985">
        <f>SUM(H77:H79)</f>
        <v>0</v>
      </c>
      <c r="H80" s="793"/>
      <c r="I80" s="985">
        <f>SUM(I77:I79)</f>
        <v>0</v>
      </c>
      <c r="J80" s="793"/>
    </row>
    <row r="81" spans="1:10" ht="14.25" customHeight="1">
      <c r="A81" s="980" t="s">
        <v>2491</v>
      </c>
      <c r="B81" s="797"/>
      <c r="C81" s="797"/>
      <c r="D81" s="797"/>
      <c r="E81" s="797"/>
      <c r="F81" s="797"/>
      <c r="G81" s="797"/>
      <c r="H81" s="797"/>
      <c r="I81" s="797"/>
      <c r="J81" s="793"/>
    </row>
    <row r="82" spans="1:10" ht="53.25" customHeight="1">
      <c r="A82" s="980" t="s">
        <v>2475</v>
      </c>
      <c r="B82" s="793"/>
      <c r="C82" s="980" t="s">
        <v>2492</v>
      </c>
      <c r="D82" s="793"/>
      <c r="E82" s="593" t="s">
        <v>2461</v>
      </c>
      <c r="F82" s="593" t="s">
        <v>2493</v>
      </c>
      <c r="G82" s="980" t="s">
        <v>2494</v>
      </c>
      <c r="H82" s="793"/>
      <c r="I82" s="980" t="s">
        <v>2495</v>
      </c>
      <c r="J82" s="793"/>
    </row>
    <row r="83" spans="1:10" ht="12.75" customHeight="1">
      <c r="A83" s="986" t="str">
        <f t="shared" ref="A83:A85" si="27">A77</f>
        <v>JULY</v>
      </c>
      <c r="B83" s="793"/>
      <c r="C83" s="990">
        <v>0</v>
      </c>
      <c r="D83" s="793"/>
      <c r="E83" s="597">
        <f t="shared" ref="E83:E85" si="28">C83/$E$74</f>
        <v>0</v>
      </c>
      <c r="F83" s="598"/>
      <c r="G83" s="987"/>
      <c r="H83" s="793"/>
      <c r="I83" s="988"/>
      <c r="J83" s="793"/>
    </row>
    <row r="84" spans="1:10" ht="12.75" customHeight="1">
      <c r="A84" s="986" t="str">
        <f t="shared" si="27"/>
        <v>AUG</v>
      </c>
      <c r="B84" s="793"/>
      <c r="C84" s="990">
        <v>0</v>
      </c>
      <c r="D84" s="793"/>
      <c r="E84" s="597">
        <f t="shared" si="28"/>
        <v>0</v>
      </c>
      <c r="F84" s="598"/>
      <c r="G84" s="987"/>
      <c r="H84" s="793"/>
      <c r="I84" s="989"/>
      <c r="J84" s="793"/>
    </row>
    <row r="85" spans="1:10" ht="12.75" customHeight="1">
      <c r="A85" s="986" t="str">
        <f t="shared" si="27"/>
        <v>SEPT</v>
      </c>
      <c r="B85" s="793"/>
      <c r="C85" s="990">
        <v>0</v>
      </c>
      <c r="D85" s="793"/>
      <c r="E85" s="597">
        <f t="shared" si="28"/>
        <v>0</v>
      </c>
      <c r="F85" s="598"/>
      <c r="G85" s="987"/>
      <c r="H85" s="793"/>
      <c r="I85" s="989"/>
      <c r="J85" s="793"/>
    </row>
    <row r="86" spans="1:10" ht="14.25" customHeight="1">
      <c r="A86" s="980" t="s">
        <v>2682</v>
      </c>
      <c r="B86" s="793"/>
      <c r="C86" s="980">
        <f>SUM(C83:C85)</f>
        <v>0</v>
      </c>
      <c r="D86" s="793"/>
      <c r="E86" s="593" t="s">
        <v>2499</v>
      </c>
      <c r="F86" s="593">
        <f t="shared" ref="F86:G86" si="29">SUM(F83:F85)</f>
        <v>0</v>
      </c>
      <c r="G86" s="980">
        <f t="shared" si="29"/>
        <v>0</v>
      </c>
      <c r="H86" s="793"/>
      <c r="I86" s="980">
        <f>SUM(I83:I85)</f>
        <v>0</v>
      </c>
      <c r="J86" s="793"/>
    </row>
    <row r="87" spans="1:10" ht="16.5" customHeight="1">
      <c r="A87" s="991" t="s">
        <v>2500</v>
      </c>
      <c r="B87" s="793"/>
      <c r="C87" s="992" t="e">
        <f>(E71-(I80/3))/E71</f>
        <v>#DIV/0!</v>
      </c>
      <c r="D87" s="797"/>
      <c r="E87" s="797"/>
      <c r="F87" s="797"/>
      <c r="G87" s="797"/>
      <c r="H87" s="797"/>
      <c r="I87" s="797"/>
      <c r="J87" s="793"/>
    </row>
    <row r="88" spans="1:10" ht="12.75" customHeight="1">
      <c r="A88" s="599"/>
      <c r="B88" s="599"/>
      <c r="C88" s="600"/>
      <c r="D88" s="600"/>
      <c r="E88" s="600"/>
      <c r="F88" s="600"/>
      <c r="G88" s="600"/>
      <c r="H88" s="600"/>
      <c r="I88" s="600"/>
      <c r="J88" s="600"/>
    </row>
    <row r="89" spans="1:10" ht="16.5" customHeight="1">
      <c r="A89" s="993" t="s">
        <v>2683</v>
      </c>
      <c r="B89" s="797"/>
      <c r="C89" s="797"/>
      <c r="D89" s="793"/>
    </row>
    <row r="90" spans="1:10" ht="12.75" customHeight="1">
      <c r="A90" s="593" t="s">
        <v>200</v>
      </c>
      <c r="B90" s="593" t="s">
        <v>2684</v>
      </c>
      <c r="C90" s="593" t="s">
        <v>2685</v>
      </c>
      <c r="D90" s="593" t="s">
        <v>183</v>
      </c>
    </row>
    <row r="91" spans="1:10" ht="12.75" customHeight="1">
      <c r="A91" s="602" t="str">
        <f t="shared" ref="A91:A93" si="30">A83</f>
        <v>JULY</v>
      </c>
      <c r="B91" s="603"/>
      <c r="C91" s="603"/>
      <c r="D91" s="604">
        <f t="shared" ref="D91:D93" si="31">C91+B91</f>
        <v>0</v>
      </c>
    </row>
    <row r="92" spans="1:10" ht="12.75" customHeight="1">
      <c r="A92" s="602" t="str">
        <f t="shared" si="30"/>
        <v>AUG</v>
      </c>
      <c r="B92" s="603"/>
      <c r="C92" s="603"/>
      <c r="D92" s="604">
        <f t="shared" si="31"/>
        <v>0</v>
      </c>
    </row>
    <row r="93" spans="1:10" ht="12.75" customHeight="1">
      <c r="A93" s="602" t="str">
        <f t="shared" si="30"/>
        <v>SEPT</v>
      </c>
      <c r="B93" s="603"/>
      <c r="C93" s="603"/>
      <c r="D93" s="604">
        <f t="shared" si="31"/>
        <v>0</v>
      </c>
    </row>
    <row r="94" spans="1:10" ht="12.75" customHeight="1">
      <c r="A94" s="586" t="s">
        <v>183</v>
      </c>
      <c r="B94" s="604">
        <f t="shared" ref="B94:D94" si="32">SUM(B91:B93)</f>
        <v>0</v>
      </c>
      <c r="C94" s="604">
        <f t="shared" si="32"/>
        <v>0</v>
      </c>
      <c r="D94" s="604">
        <f t="shared" si="32"/>
        <v>0</v>
      </c>
    </row>
    <row r="95" spans="1:10" ht="12.75" customHeight="1"/>
    <row r="96" spans="1:10" ht="12.75" customHeight="1"/>
    <row r="97" spans="1:10" ht="13.5" customHeight="1">
      <c r="A97" s="980" t="s">
        <v>2524</v>
      </c>
      <c r="B97" s="797"/>
      <c r="C97" s="797"/>
      <c r="D97" s="797"/>
      <c r="E97" s="797"/>
      <c r="F97" s="797"/>
      <c r="G97" s="797"/>
      <c r="H97" s="797"/>
      <c r="I97" s="797"/>
      <c r="J97" s="793"/>
    </row>
    <row r="98" spans="1:10" ht="14.25" customHeight="1">
      <c r="A98" s="939" t="s">
        <v>2450</v>
      </c>
      <c r="B98" s="797"/>
      <c r="C98" s="797"/>
      <c r="D98" s="793"/>
      <c r="E98" s="981" t="s">
        <v>2696</v>
      </c>
      <c r="F98" s="797"/>
      <c r="G98" s="797"/>
      <c r="H98" s="797"/>
      <c r="I98" s="797"/>
      <c r="J98" s="793"/>
    </row>
    <row r="99" spans="1:10" ht="16.5" customHeight="1">
      <c r="A99" s="939" t="s">
        <v>2452</v>
      </c>
      <c r="B99" s="797"/>
      <c r="C99" s="797"/>
      <c r="D99" s="793"/>
      <c r="E99" s="981"/>
      <c r="F99" s="797"/>
      <c r="G99" s="797"/>
      <c r="H99" s="797"/>
      <c r="I99" s="797"/>
      <c r="J99" s="793"/>
    </row>
    <row r="100" spans="1:10" ht="16.5" customHeight="1">
      <c r="A100" s="939" t="s">
        <v>2453</v>
      </c>
      <c r="B100" s="797"/>
      <c r="C100" s="797"/>
      <c r="D100" s="793"/>
      <c r="E100" s="981" t="s">
        <v>2669</v>
      </c>
      <c r="F100" s="797"/>
      <c r="G100" s="797"/>
      <c r="H100" s="797"/>
      <c r="I100" s="797"/>
      <c r="J100" s="793"/>
    </row>
    <row r="101" spans="1:10" ht="16.5" customHeight="1">
      <c r="A101" s="939" t="s">
        <v>681</v>
      </c>
      <c r="B101" s="797"/>
      <c r="C101" s="797"/>
      <c r="D101" s="793"/>
      <c r="E101" s="981" t="s">
        <v>2670</v>
      </c>
      <c r="F101" s="797"/>
      <c r="G101" s="797"/>
      <c r="H101" s="797"/>
      <c r="I101" s="797"/>
      <c r="J101" s="793"/>
    </row>
    <row r="102" spans="1:10" ht="16.5" customHeight="1">
      <c r="A102" s="939" t="s">
        <v>2455</v>
      </c>
      <c r="B102" s="797"/>
      <c r="C102" s="797"/>
      <c r="D102" s="793"/>
      <c r="E102" s="981"/>
      <c r="F102" s="797"/>
      <c r="G102" s="797"/>
      <c r="H102" s="797"/>
      <c r="I102" s="797"/>
      <c r="J102" s="793"/>
    </row>
    <row r="103" spans="1:10" ht="16.5" customHeight="1">
      <c r="A103" s="939" t="s">
        <v>2697</v>
      </c>
      <c r="B103" s="797"/>
      <c r="C103" s="797"/>
      <c r="D103" s="793"/>
      <c r="E103" s="981">
        <v>0</v>
      </c>
      <c r="F103" s="797"/>
      <c r="G103" s="797"/>
      <c r="H103" s="797"/>
      <c r="I103" s="797"/>
      <c r="J103" s="793"/>
    </row>
    <row r="104" spans="1:10" ht="14.25" customHeight="1">
      <c r="A104" s="982" t="s">
        <v>2672</v>
      </c>
      <c r="B104" s="797"/>
      <c r="C104" s="797"/>
      <c r="D104" s="793"/>
      <c r="E104" s="981" t="s">
        <v>2673</v>
      </c>
      <c r="F104" s="797"/>
      <c r="G104" s="797"/>
      <c r="H104" s="797"/>
      <c r="I104" s="797"/>
      <c r="J104" s="793"/>
    </row>
    <row r="105" spans="1:10" ht="14.25" customHeight="1">
      <c r="A105" s="980" t="s">
        <v>2457</v>
      </c>
      <c r="B105" s="797"/>
      <c r="C105" s="797"/>
      <c r="D105" s="797"/>
      <c r="E105" s="797"/>
      <c r="F105" s="797"/>
      <c r="G105" s="797"/>
      <c r="H105" s="797"/>
      <c r="I105" s="797"/>
      <c r="J105" s="793"/>
    </row>
    <row r="106" spans="1:10" ht="12.75" customHeight="1">
      <c r="A106" s="983" t="s">
        <v>2675</v>
      </c>
      <c r="B106" s="797"/>
      <c r="C106" s="797"/>
      <c r="D106" s="793"/>
      <c r="E106" s="984">
        <f>IF(E104="Doctor-Audited Financials",FOIR!$E$546,IF(E104="Doctor-Unaudited Financials",FOIR!$E$621,0))</f>
        <v>2378.9930086358731</v>
      </c>
      <c r="F106" s="797"/>
      <c r="G106" s="797"/>
      <c r="H106" s="797"/>
      <c r="I106" s="797"/>
      <c r="J106" s="793"/>
    </row>
    <row r="107" spans="1:10" ht="14.25" customHeight="1">
      <c r="A107" s="980" t="s">
        <v>2474</v>
      </c>
      <c r="B107" s="797"/>
      <c r="C107" s="797"/>
      <c r="D107" s="797"/>
      <c r="E107" s="797"/>
      <c r="F107" s="797"/>
      <c r="G107" s="797"/>
      <c r="H107" s="797"/>
      <c r="I107" s="797"/>
      <c r="J107" s="793"/>
    </row>
    <row r="108" spans="1:10" ht="12.75" customHeight="1">
      <c r="A108" s="985" t="s">
        <v>2475</v>
      </c>
      <c r="B108" s="793"/>
      <c r="C108" s="593" t="s">
        <v>2698</v>
      </c>
      <c r="D108" s="593" t="s">
        <v>2477</v>
      </c>
      <c r="E108" s="593" t="s">
        <v>2699</v>
      </c>
      <c r="F108" s="593" t="s">
        <v>2477</v>
      </c>
      <c r="G108" s="593" t="s">
        <v>2700</v>
      </c>
      <c r="H108" s="593" t="s">
        <v>2477</v>
      </c>
      <c r="I108" s="593" t="s">
        <v>2480</v>
      </c>
      <c r="J108" s="593" t="s">
        <v>2461</v>
      </c>
    </row>
    <row r="109" spans="1:10" ht="14.25" customHeight="1">
      <c r="A109" s="986" t="s">
        <v>2679</v>
      </c>
      <c r="B109" s="793"/>
      <c r="C109" s="594">
        <v>0</v>
      </c>
      <c r="D109" s="595">
        <f t="shared" ref="D109:D111" si="33">IF(C109&lt;&gt;0,C109+$E$7,0)</f>
        <v>0</v>
      </c>
      <c r="E109" s="594">
        <v>0</v>
      </c>
      <c r="F109" s="595">
        <f t="shared" ref="F109:F111" si="34">IF(E109&lt;&gt;0,E109+$E$7,0)</f>
        <v>0</v>
      </c>
      <c r="G109" s="594">
        <v>0</v>
      </c>
      <c r="H109" s="595">
        <f t="shared" ref="H109:H111" si="35">IF(G109&lt;&gt;0,G109+$E$7,0)</f>
        <v>0</v>
      </c>
      <c r="I109" s="595">
        <f t="shared" ref="I109:I111" si="36">(D109+F109+H109)/3</f>
        <v>0</v>
      </c>
      <c r="J109" s="596">
        <f t="shared" ref="J109:J111" si="37">I109/$E$106</f>
        <v>0</v>
      </c>
    </row>
    <row r="110" spans="1:10" ht="16.5" customHeight="1">
      <c r="A110" s="986" t="s">
        <v>2680</v>
      </c>
      <c r="B110" s="793"/>
      <c r="C110" s="594">
        <v>0</v>
      </c>
      <c r="D110" s="595">
        <f t="shared" si="33"/>
        <v>0</v>
      </c>
      <c r="E110" s="594">
        <v>0</v>
      </c>
      <c r="F110" s="595">
        <f t="shared" si="34"/>
        <v>0</v>
      </c>
      <c r="G110" s="594">
        <v>0</v>
      </c>
      <c r="H110" s="595">
        <f t="shared" si="35"/>
        <v>0</v>
      </c>
      <c r="I110" s="595">
        <f t="shared" si="36"/>
        <v>0</v>
      </c>
      <c r="J110" s="596">
        <f t="shared" si="37"/>
        <v>0</v>
      </c>
    </row>
    <row r="111" spans="1:10" ht="16.5" customHeight="1">
      <c r="A111" s="986" t="s">
        <v>2681</v>
      </c>
      <c r="B111" s="793"/>
      <c r="C111" s="594">
        <v>0</v>
      </c>
      <c r="D111" s="595">
        <f t="shared" si="33"/>
        <v>0</v>
      </c>
      <c r="E111" s="594">
        <v>0</v>
      </c>
      <c r="F111" s="595">
        <f t="shared" si="34"/>
        <v>0</v>
      </c>
      <c r="G111" s="594">
        <v>0</v>
      </c>
      <c r="H111" s="595">
        <f t="shared" si="35"/>
        <v>0</v>
      </c>
      <c r="I111" s="595">
        <f t="shared" si="36"/>
        <v>0</v>
      </c>
      <c r="J111" s="596">
        <f t="shared" si="37"/>
        <v>0</v>
      </c>
    </row>
    <row r="112" spans="1:10" ht="12.75" customHeight="1">
      <c r="A112" s="985" t="s">
        <v>2682</v>
      </c>
      <c r="B112" s="793"/>
      <c r="C112" s="985">
        <f>SUM(D109:D111)</f>
        <v>0</v>
      </c>
      <c r="D112" s="793"/>
      <c r="E112" s="985">
        <f>SUM(F109:F111)</f>
        <v>0</v>
      </c>
      <c r="F112" s="793"/>
      <c r="G112" s="985">
        <f>SUM(H109:H111)</f>
        <v>0</v>
      </c>
      <c r="H112" s="793"/>
      <c r="I112" s="985">
        <f>SUM(I109:I111)</f>
        <v>0</v>
      </c>
      <c r="J112" s="793"/>
    </row>
    <row r="113" spans="1:10" ht="14.25" customHeight="1">
      <c r="A113" s="980" t="s">
        <v>2491</v>
      </c>
      <c r="B113" s="797"/>
      <c r="C113" s="797"/>
      <c r="D113" s="797"/>
      <c r="E113" s="797"/>
      <c r="F113" s="797"/>
      <c r="G113" s="797"/>
      <c r="H113" s="797"/>
      <c r="I113" s="797"/>
      <c r="J113" s="793"/>
    </row>
    <row r="114" spans="1:10" ht="53.25" customHeight="1">
      <c r="A114" s="980" t="s">
        <v>2475</v>
      </c>
      <c r="B114" s="793"/>
      <c r="C114" s="980" t="s">
        <v>2492</v>
      </c>
      <c r="D114" s="793"/>
      <c r="E114" s="593" t="s">
        <v>2461</v>
      </c>
      <c r="F114" s="593" t="s">
        <v>2493</v>
      </c>
      <c r="G114" s="980" t="s">
        <v>2494</v>
      </c>
      <c r="H114" s="793"/>
      <c r="I114" s="980" t="s">
        <v>2495</v>
      </c>
      <c r="J114" s="793"/>
    </row>
    <row r="115" spans="1:10" ht="12.75" customHeight="1">
      <c r="A115" s="986" t="str">
        <f t="shared" ref="A115:A117" si="38">A109</f>
        <v>JULY</v>
      </c>
      <c r="B115" s="793"/>
      <c r="C115" s="990">
        <v>0</v>
      </c>
      <c r="D115" s="793"/>
      <c r="E115" s="597">
        <f t="shared" ref="E115:E117" si="39">C115/$E$106</f>
        <v>0</v>
      </c>
      <c r="F115" s="598"/>
      <c r="G115" s="987"/>
      <c r="H115" s="793"/>
      <c r="I115" s="988"/>
      <c r="J115" s="793"/>
    </row>
    <row r="116" spans="1:10" ht="12.75" customHeight="1">
      <c r="A116" s="986" t="str">
        <f t="shared" si="38"/>
        <v>AUG</v>
      </c>
      <c r="B116" s="793"/>
      <c r="C116" s="990">
        <v>0</v>
      </c>
      <c r="D116" s="793"/>
      <c r="E116" s="597">
        <f t="shared" si="39"/>
        <v>0</v>
      </c>
      <c r="F116" s="598"/>
      <c r="G116" s="987"/>
      <c r="H116" s="793"/>
      <c r="I116" s="989"/>
      <c r="J116" s="793"/>
    </row>
    <row r="117" spans="1:10" ht="12.75" customHeight="1">
      <c r="A117" s="986" t="str">
        <f t="shared" si="38"/>
        <v>SEPT</v>
      </c>
      <c r="B117" s="793"/>
      <c r="C117" s="990">
        <v>0</v>
      </c>
      <c r="D117" s="793"/>
      <c r="E117" s="597">
        <f t="shared" si="39"/>
        <v>0</v>
      </c>
      <c r="F117" s="598"/>
      <c r="G117" s="987"/>
      <c r="H117" s="793"/>
      <c r="I117" s="989"/>
      <c r="J117" s="793"/>
    </row>
    <row r="118" spans="1:10" ht="14.25" customHeight="1">
      <c r="A118" s="980" t="s">
        <v>2682</v>
      </c>
      <c r="B118" s="793"/>
      <c r="C118" s="980">
        <f>SUM(C115:C117)</f>
        <v>0</v>
      </c>
      <c r="D118" s="793"/>
      <c r="E118" s="593" t="s">
        <v>2499</v>
      </c>
      <c r="F118" s="593">
        <f t="shared" ref="F118:G118" si="40">SUM(F115:F117)</f>
        <v>0</v>
      </c>
      <c r="G118" s="980">
        <f t="shared" si="40"/>
        <v>0</v>
      </c>
      <c r="H118" s="793"/>
      <c r="I118" s="980">
        <f>SUM(I115:I117)</f>
        <v>0</v>
      </c>
      <c r="J118" s="793"/>
    </row>
    <row r="119" spans="1:10" ht="16.5" customHeight="1">
      <c r="A119" s="991" t="s">
        <v>2500</v>
      </c>
      <c r="B119" s="793"/>
      <c r="C119" s="992" t="e">
        <f>(E103-(I112/3))/E103</f>
        <v>#DIV/0!</v>
      </c>
      <c r="D119" s="797"/>
      <c r="E119" s="797"/>
      <c r="F119" s="797"/>
      <c r="G119" s="797"/>
      <c r="H119" s="797"/>
      <c r="I119" s="797"/>
      <c r="J119" s="793"/>
    </row>
    <row r="120" spans="1:10" ht="12.75" customHeight="1">
      <c r="A120" s="599"/>
      <c r="B120" s="599"/>
      <c r="C120" s="600"/>
      <c r="D120" s="600"/>
      <c r="E120" s="600"/>
      <c r="F120" s="600"/>
      <c r="G120" s="600"/>
      <c r="H120" s="600"/>
      <c r="I120" s="600"/>
      <c r="J120" s="600"/>
    </row>
    <row r="121" spans="1:10" ht="16.5" customHeight="1">
      <c r="A121" s="993" t="s">
        <v>2683</v>
      </c>
      <c r="B121" s="797"/>
      <c r="C121" s="797"/>
      <c r="D121" s="793"/>
    </row>
    <row r="122" spans="1:10" ht="12.75" customHeight="1">
      <c r="A122" s="593" t="s">
        <v>200</v>
      </c>
      <c r="B122" s="593" t="s">
        <v>2684</v>
      </c>
      <c r="C122" s="593" t="s">
        <v>2685</v>
      </c>
      <c r="D122" s="593" t="s">
        <v>183</v>
      </c>
    </row>
    <row r="123" spans="1:10" ht="12.75" customHeight="1">
      <c r="A123" s="602" t="str">
        <f t="shared" ref="A123:A125" si="41">A115</f>
        <v>JULY</v>
      </c>
      <c r="B123" s="603"/>
      <c r="C123" s="603"/>
      <c r="D123" s="604">
        <f t="shared" ref="D123:D125" si="42">C123+B123</f>
        <v>0</v>
      </c>
    </row>
    <row r="124" spans="1:10" ht="12.75" customHeight="1">
      <c r="A124" s="602" t="str">
        <f t="shared" si="41"/>
        <v>AUG</v>
      </c>
      <c r="B124" s="603"/>
      <c r="C124" s="603"/>
      <c r="D124" s="604">
        <f t="shared" si="42"/>
        <v>0</v>
      </c>
    </row>
    <row r="125" spans="1:10" ht="12.75" customHeight="1">
      <c r="A125" s="602" t="str">
        <f t="shared" si="41"/>
        <v>SEPT</v>
      </c>
      <c r="B125" s="603"/>
      <c r="C125" s="603"/>
      <c r="D125" s="604">
        <f t="shared" si="42"/>
        <v>0</v>
      </c>
    </row>
    <row r="126" spans="1:10" ht="12.75" customHeight="1">
      <c r="A126" s="586" t="s">
        <v>183</v>
      </c>
      <c r="B126" s="604">
        <f t="shared" ref="B126:D126" si="43">SUM(B123:B125)</f>
        <v>0</v>
      </c>
      <c r="C126" s="604">
        <f t="shared" si="43"/>
        <v>0</v>
      </c>
      <c r="D126" s="604">
        <f t="shared" si="43"/>
        <v>0</v>
      </c>
    </row>
    <row r="127" spans="1:10" ht="12.75" customHeight="1"/>
    <row r="128" spans="1:10" ht="12.75" customHeight="1"/>
    <row r="129" spans="1:10" ht="13.5" customHeight="1">
      <c r="A129" s="980" t="s">
        <v>2528</v>
      </c>
      <c r="B129" s="797"/>
      <c r="C129" s="797"/>
      <c r="D129" s="797"/>
      <c r="E129" s="797"/>
      <c r="F129" s="797"/>
      <c r="G129" s="797"/>
      <c r="H129" s="797"/>
      <c r="I129" s="797"/>
      <c r="J129" s="793"/>
    </row>
    <row r="130" spans="1:10" ht="14.25" customHeight="1">
      <c r="A130" s="939" t="s">
        <v>2450</v>
      </c>
      <c r="B130" s="797"/>
      <c r="C130" s="797"/>
      <c r="D130" s="793"/>
      <c r="E130" s="981" t="s">
        <v>2701</v>
      </c>
      <c r="F130" s="797"/>
      <c r="G130" s="797"/>
      <c r="H130" s="797"/>
      <c r="I130" s="797"/>
      <c r="J130" s="793"/>
    </row>
    <row r="131" spans="1:10" ht="16.5" customHeight="1">
      <c r="A131" s="939" t="s">
        <v>2452</v>
      </c>
      <c r="B131" s="797"/>
      <c r="C131" s="797"/>
      <c r="D131" s="793"/>
      <c r="E131" s="981"/>
      <c r="F131" s="797"/>
      <c r="G131" s="797"/>
      <c r="H131" s="797"/>
      <c r="I131" s="797"/>
      <c r="J131" s="793"/>
    </row>
    <row r="132" spans="1:10" ht="16.5" customHeight="1">
      <c r="A132" s="939" t="s">
        <v>2453</v>
      </c>
      <c r="B132" s="797"/>
      <c r="C132" s="797"/>
      <c r="D132" s="793"/>
      <c r="E132" s="981" t="s">
        <v>2669</v>
      </c>
      <c r="F132" s="797"/>
      <c r="G132" s="797"/>
      <c r="H132" s="797"/>
      <c r="I132" s="797"/>
      <c r="J132" s="793"/>
    </row>
    <row r="133" spans="1:10" ht="16.5" customHeight="1">
      <c r="A133" s="939" t="s">
        <v>681</v>
      </c>
      <c r="B133" s="797"/>
      <c r="C133" s="797"/>
      <c r="D133" s="793"/>
      <c r="E133" s="981" t="s">
        <v>2670</v>
      </c>
      <c r="F133" s="797"/>
      <c r="G133" s="797"/>
      <c r="H133" s="797"/>
      <c r="I133" s="797"/>
      <c r="J133" s="793"/>
    </row>
    <row r="134" spans="1:10" ht="16.5" customHeight="1">
      <c r="A134" s="939" t="s">
        <v>2455</v>
      </c>
      <c r="B134" s="797"/>
      <c r="C134" s="797"/>
      <c r="D134" s="793"/>
      <c r="E134" s="981"/>
      <c r="F134" s="797"/>
      <c r="G134" s="797"/>
      <c r="H134" s="797"/>
      <c r="I134" s="797"/>
      <c r="J134" s="793"/>
    </row>
    <row r="135" spans="1:10" ht="16.5" customHeight="1">
      <c r="A135" s="939" t="s">
        <v>2702</v>
      </c>
      <c r="B135" s="797"/>
      <c r="C135" s="797"/>
      <c r="D135" s="793"/>
      <c r="E135" s="981">
        <v>0</v>
      </c>
      <c r="F135" s="797"/>
      <c r="G135" s="797"/>
      <c r="H135" s="797"/>
      <c r="I135" s="797"/>
      <c r="J135" s="793"/>
    </row>
    <row r="136" spans="1:10" ht="14.25" customHeight="1">
      <c r="A136" s="982" t="s">
        <v>2672</v>
      </c>
      <c r="B136" s="797"/>
      <c r="C136" s="797"/>
      <c r="D136" s="793"/>
      <c r="E136" s="981" t="s">
        <v>2673</v>
      </c>
      <c r="F136" s="797"/>
      <c r="G136" s="797"/>
      <c r="H136" s="797"/>
      <c r="I136" s="797"/>
      <c r="J136" s="793"/>
    </row>
    <row r="137" spans="1:10" ht="14.25" customHeight="1">
      <c r="A137" s="980" t="s">
        <v>2457</v>
      </c>
      <c r="B137" s="797"/>
      <c r="C137" s="797"/>
      <c r="D137" s="797"/>
      <c r="E137" s="797"/>
      <c r="F137" s="797"/>
      <c r="G137" s="797"/>
      <c r="H137" s="797"/>
      <c r="I137" s="797"/>
      <c r="J137" s="793"/>
    </row>
    <row r="138" spans="1:10" ht="12.75" customHeight="1">
      <c r="A138" s="983" t="s">
        <v>2675</v>
      </c>
      <c r="B138" s="797"/>
      <c r="C138" s="797"/>
      <c r="D138" s="793"/>
      <c r="E138" s="984">
        <f>IF(E136="Doctor-Audited Financials",FOIR!$E$546,IF(E136="Doctor-Unaudited Financials",FOIR!$E$621,0))</f>
        <v>2378.9930086358731</v>
      </c>
      <c r="F138" s="797"/>
      <c r="G138" s="797"/>
      <c r="H138" s="797"/>
      <c r="I138" s="797"/>
      <c r="J138" s="793"/>
    </row>
    <row r="139" spans="1:10" ht="13.5" customHeight="1">
      <c r="A139" s="980" t="s">
        <v>2474</v>
      </c>
      <c r="B139" s="797"/>
      <c r="C139" s="797"/>
      <c r="D139" s="797"/>
      <c r="E139" s="797"/>
      <c r="F139" s="797"/>
      <c r="G139" s="797"/>
      <c r="H139" s="797"/>
      <c r="I139" s="797"/>
      <c r="J139" s="793"/>
    </row>
    <row r="140" spans="1:10" ht="12.75" customHeight="1">
      <c r="A140" s="985" t="s">
        <v>2475</v>
      </c>
      <c r="B140" s="793"/>
      <c r="C140" s="593" t="s">
        <v>2703</v>
      </c>
      <c r="D140" s="593" t="s">
        <v>2477</v>
      </c>
      <c r="E140" s="593" t="s">
        <v>2704</v>
      </c>
      <c r="F140" s="593" t="s">
        <v>2477</v>
      </c>
      <c r="G140" s="593" t="s">
        <v>2705</v>
      </c>
      <c r="H140" s="593" t="s">
        <v>2477</v>
      </c>
      <c r="I140" s="593" t="s">
        <v>2480</v>
      </c>
      <c r="J140" s="593" t="s">
        <v>2461</v>
      </c>
    </row>
    <row r="141" spans="1:10" ht="14.25" customHeight="1">
      <c r="A141" s="986" t="s">
        <v>2679</v>
      </c>
      <c r="B141" s="793"/>
      <c r="C141" s="594">
        <v>0</v>
      </c>
      <c r="D141" s="595">
        <f t="shared" ref="D141:D143" si="44">IF(C141&lt;&gt;0,C141+$E$7,0)</f>
        <v>0</v>
      </c>
      <c r="E141" s="594">
        <v>0</v>
      </c>
      <c r="F141" s="595">
        <f t="shared" ref="F141:F143" si="45">IF(E141&lt;&gt;0,E141+$E$7,0)</f>
        <v>0</v>
      </c>
      <c r="G141" s="594">
        <v>0</v>
      </c>
      <c r="H141" s="595">
        <f t="shared" ref="H141:H143" si="46">IF(G141&lt;&gt;0,G141+$E$7,0)</f>
        <v>0</v>
      </c>
      <c r="I141" s="595">
        <f t="shared" ref="I141:I143" si="47">(D141+F141+H141)/3</f>
        <v>0</v>
      </c>
      <c r="J141" s="596">
        <f t="shared" ref="J141:J143" si="48">I141/$E$138</f>
        <v>0</v>
      </c>
    </row>
    <row r="142" spans="1:10" ht="16.5" customHeight="1">
      <c r="A142" s="986" t="s">
        <v>2680</v>
      </c>
      <c r="B142" s="793"/>
      <c r="C142" s="594">
        <v>0</v>
      </c>
      <c r="D142" s="595">
        <f t="shared" si="44"/>
        <v>0</v>
      </c>
      <c r="E142" s="594">
        <v>0</v>
      </c>
      <c r="F142" s="595">
        <f t="shared" si="45"/>
        <v>0</v>
      </c>
      <c r="G142" s="594">
        <v>0</v>
      </c>
      <c r="H142" s="595">
        <f t="shared" si="46"/>
        <v>0</v>
      </c>
      <c r="I142" s="595">
        <f t="shared" si="47"/>
        <v>0</v>
      </c>
      <c r="J142" s="596">
        <f t="shared" si="48"/>
        <v>0</v>
      </c>
    </row>
    <row r="143" spans="1:10" ht="16.5" customHeight="1">
      <c r="A143" s="986" t="s">
        <v>2681</v>
      </c>
      <c r="B143" s="793"/>
      <c r="C143" s="594">
        <v>0</v>
      </c>
      <c r="D143" s="595">
        <f t="shared" si="44"/>
        <v>0</v>
      </c>
      <c r="E143" s="594">
        <v>0</v>
      </c>
      <c r="F143" s="595">
        <f t="shared" si="45"/>
        <v>0</v>
      </c>
      <c r="G143" s="594">
        <v>0</v>
      </c>
      <c r="H143" s="595">
        <f t="shared" si="46"/>
        <v>0</v>
      </c>
      <c r="I143" s="595">
        <f t="shared" si="47"/>
        <v>0</v>
      </c>
      <c r="J143" s="596">
        <f t="shared" si="48"/>
        <v>0</v>
      </c>
    </row>
    <row r="144" spans="1:10" ht="12.75" customHeight="1">
      <c r="A144" s="985" t="s">
        <v>2682</v>
      </c>
      <c r="B144" s="793"/>
      <c r="C144" s="985">
        <f>SUM(D141:D143)</f>
        <v>0</v>
      </c>
      <c r="D144" s="793"/>
      <c r="E144" s="985">
        <f>SUM(F141:F143)</f>
        <v>0</v>
      </c>
      <c r="F144" s="793"/>
      <c r="G144" s="985">
        <f>SUM(H141:H143)</f>
        <v>0</v>
      </c>
      <c r="H144" s="793"/>
      <c r="I144" s="985">
        <f>SUM(I141:I143)</f>
        <v>0</v>
      </c>
      <c r="J144" s="793"/>
    </row>
    <row r="145" spans="1:10" ht="14.25" customHeight="1">
      <c r="A145" s="980" t="s">
        <v>2491</v>
      </c>
      <c r="B145" s="797"/>
      <c r="C145" s="797"/>
      <c r="D145" s="797"/>
      <c r="E145" s="797"/>
      <c r="F145" s="797"/>
      <c r="G145" s="797"/>
      <c r="H145" s="797"/>
      <c r="I145" s="797"/>
      <c r="J145" s="793"/>
    </row>
    <row r="146" spans="1:10" ht="53.25" customHeight="1">
      <c r="A146" s="980" t="s">
        <v>2475</v>
      </c>
      <c r="B146" s="793"/>
      <c r="C146" s="980" t="s">
        <v>2492</v>
      </c>
      <c r="D146" s="793"/>
      <c r="E146" s="593" t="s">
        <v>2461</v>
      </c>
      <c r="F146" s="593" t="s">
        <v>2493</v>
      </c>
      <c r="G146" s="980" t="s">
        <v>2494</v>
      </c>
      <c r="H146" s="793"/>
      <c r="I146" s="980" t="s">
        <v>2495</v>
      </c>
      <c r="J146" s="793"/>
    </row>
    <row r="147" spans="1:10" ht="12.75" customHeight="1">
      <c r="A147" s="986" t="str">
        <f t="shared" ref="A147:A149" si="49">A141</f>
        <v>JULY</v>
      </c>
      <c r="B147" s="793"/>
      <c r="C147" s="990">
        <v>0</v>
      </c>
      <c r="D147" s="793"/>
      <c r="E147" s="597">
        <f t="shared" ref="E147:E149" si="50">C147/$E$138</f>
        <v>0</v>
      </c>
      <c r="F147" s="598"/>
      <c r="G147" s="987"/>
      <c r="H147" s="793"/>
      <c r="I147" s="988"/>
      <c r="J147" s="793"/>
    </row>
    <row r="148" spans="1:10" ht="12.75" customHeight="1">
      <c r="A148" s="986" t="str">
        <f t="shared" si="49"/>
        <v>AUG</v>
      </c>
      <c r="B148" s="793"/>
      <c r="C148" s="990">
        <v>0</v>
      </c>
      <c r="D148" s="793"/>
      <c r="E148" s="597">
        <f t="shared" si="50"/>
        <v>0</v>
      </c>
      <c r="F148" s="598"/>
      <c r="G148" s="987"/>
      <c r="H148" s="793"/>
      <c r="I148" s="989"/>
      <c r="J148" s="793"/>
    </row>
    <row r="149" spans="1:10" ht="12.75" customHeight="1">
      <c r="A149" s="986" t="str">
        <f t="shared" si="49"/>
        <v>SEPT</v>
      </c>
      <c r="B149" s="793"/>
      <c r="C149" s="990">
        <v>0</v>
      </c>
      <c r="D149" s="793"/>
      <c r="E149" s="597">
        <f t="shared" si="50"/>
        <v>0</v>
      </c>
      <c r="F149" s="598"/>
      <c r="G149" s="987"/>
      <c r="H149" s="793"/>
      <c r="I149" s="989"/>
      <c r="J149" s="793"/>
    </row>
    <row r="150" spans="1:10" ht="14.25" customHeight="1">
      <c r="A150" s="980" t="s">
        <v>2682</v>
      </c>
      <c r="B150" s="793"/>
      <c r="C150" s="980">
        <f>SUM(C147:C149)</f>
        <v>0</v>
      </c>
      <c r="D150" s="793"/>
      <c r="E150" s="593" t="s">
        <v>2499</v>
      </c>
      <c r="F150" s="593">
        <f t="shared" ref="F150:G150" si="51">SUM(F147:F149)</f>
        <v>0</v>
      </c>
      <c r="G150" s="980">
        <f t="shared" si="51"/>
        <v>0</v>
      </c>
      <c r="H150" s="793"/>
      <c r="I150" s="980">
        <f>SUM(I147:I149)</f>
        <v>0</v>
      </c>
      <c r="J150" s="793"/>
    </row>
    <row r="151" spans="1:10" ht="16.5" customHeight="1">
      <c r="A151" s="991" t="s">
        <v>2500</v>
      </c>
      <c r="B151" s="793"/>
      <c r="C151" s="992" t="e">
        <f>(E135-(I144/3))/E135</f>
        <v>#DIV/0!</v>
      </c>
      <c r="D151" s="797"/>
      <c r="E151" s="797"/>
      <c r="F151" s="797"/>
      <c r="G151" s="797"/>
      <c r="H151" s="797"/>
      <c r="I151" s="797"/>
      <c r="J151" s="793"/>
    </row>
    <row r="152" spans="1:10" ht="12.75" customHeight="1">
      <c r="A152" s="599"/>
      <c r="B152" s="599"/>
      <c r="C152" s="600"/>
      <c r="D152" s="600"/>
      <c r="E152" s="600"/>
      <c r="F152" s="600"/>
      <c r="G152" s="600"/>
      <c r="H152" s="600"/>
      <c r="I152" s="600"/>
      <c r="J152" s="600"/>
    </row>
    <row r="153" spans="1:10" ht="16.5" customHeight="1">
      <c r="A153" s="993" t="s">
        <v>2683</v>
      </c>
      <c r="B153" s="797"/>
      <c r="C153" s="797"/>
      <c r="D153" s="793"/>
    </row>
    <row r="154" spans="1:10" ht="12.75" customHeight="1">
      <c r="A154" s="593" t="s">
        <v>200</v>
      </c>
      <c r="B154" s="593" t="s">
        <v>2684</v>
      </c>
      <c r="C154" s="593" t="s">
        <v>2685</v>
      </c>
      <c r="D154" s="593" t="s">
        <v>183</v>
      </c>
    </row>
    <row r="155" spans="1:10" ht="12.75" customHeight="1">
      <c r="A155" s="602" t="str">
        <f t="shared" ref="A155:A157" si="52">A147</f>
        <v>JULY</v>
      </c>
      <c r="B155" s="603"/>
      <c r="C155" s="603"/>
      <c r="D155" s="604">
        <f t="shared" ref="D155:D157" si="53">C155+B155</f>
        <v>0</v>
      </c>
    </row>
    <row r="156" spans="1:10" ht="12.75" customHeight="1">
      <c r="A156" s="602" t="str">
        <f t="shared" si="52"/>
        <v>AUG</v>
      </c>
      <c r="B156" s="603"/>
      <c r="C156" s="603"/>
      <c r="D156" s="604">
        <f t="shared" si="53"/>
        <v>0</v>
      </c>
    </row>
    <row r="157" spans="1:10" ht="12.75" customHeight="1">
      <c r="A157" s="602" t="str">
        <f t="shared" si="52"/>
        <v>SEPT</v>
      </c>
      <c r="B157" s="603"/>
      <c r="C157" s="603"/>
      <c r="D157" s="604">
        <f t="shared" si="53"/>
        <v>0</v>
      </c>
    </row>
    <row r="158" spans="1:10" ht="12.75" customHeight="1">
      <c r="A158" s="586" t="s">
        <v>183</v>
      </c>
      <c r="B158" s="604">
        <f t="shared" ref="B158:D158" si="54">SUM(B155:B157)</f>
        <v>0</v>
      </c>
      <c r="C158" s="604">
        <f t="shared" si="54"/>
        <v>0</v>
      </c>
      <c r="D158" s="604">
        <f t="shared" si="54"/>
        <v>0</v>
      </c>
    </row>
    <row r="159" spans="1:10" ht="12.75" customHeight="1"/>
    <row r="160" spans="1:1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60">
    <mergeCell ref="G147:H147"/>
    <mergeCell ref="I147:J147"/>
    <mergeCell ref="G148:H148"/>
    <mergeCell ref="I148:J148"/>
    <mergeCell ref="G150:H150"/>
    <mergeCell ref="I150:J150"/>
    <mergeCell ref="A142:B142"/>
    <mergeCell ref="A143:B143"/>
    <mergeCell ref="C144:D144"/>
    <mergeCell ref="E144:F144"/>
    <mergeCell ref="G144:H144"/>
    <mergeCell ref="I144:J144"/>
    <mergeCell ref="A145:J145"/>
    <mergeCell ref="A149:B149"/>
    <mergeCell ref="C149:D149"/>
    <mergeCell ref="G149:H149"/>
    <mergeCell ref="I149:J149"/>
    <mergeCell ref="A150:B150"/>
    <mergeCell ref="C150:D150"/>
    <mergeCell ref="A133:D133"/>
    <mergeCell ref="A134:D134"/>
    <mergeCell ref="A135:D135"/>
    <mergeCell ref="A136:D136"/>
    <mergeCell ref="A138:D138"/>
    <mergeCell ref="G146:H146"/>
    <mergeCell ref="I146:J146"/>
    <mergeCell ref="A140:B140"/>
    <mergeCell ref="A141:B141"/>
    <mergeCell ref="A153:D153"/>
    <mergeCell ref="A144:B144"/>
    <mergeCell ref="A146:B146"/>
    <mergeCell ref="C146:D146"/>
    <mergeCell ref="A147:B147"/>
    <mergeCell ref="C147:D147"/>
    <mergeCell ref="A148:B148"/>
    <mergeCell ref="C148:D148"/>
    <mergeCell ref="A118:B118"/>
    <mergeCell ref="C118:D118"/>
    <mergeCell ref="A119:B119"/>
    <mergeCell ref="C119:J119"/>
    <mergeCell ref="A129:J129"/>
    <mergeCell ref="E134:J134"/>
    <mergeCell ref="E135:J135"/>
    <mergeCell ref="A121:D121"/>
    <mergeCell ref="E136:J136"/>
    <mergeCell ref="A137:J137"/>
    <mergeCell ref="E138:J138"/>
    <mergeCell ref="A139:J139"/>
    <mergeCell ref="A130:D130"/>
    <mergeCell ref="E130:J130"/>
    <mergeCell ref="A131:D131"/>
    <mergeCell ref="E131:J131"/>
    <mergeCell ref="C151:J151"/>
    <mergeCell ref="A117:B117"/>
    <mergeCell ref="C117:D117"/>
    <mergeCell ref="G117:H117"/>
    <mergeCell ref="I117:J117"/>
    <mergeCell ref="A112:B112"/>
    <mergeCell ref="A114:B114"/>
    <mergeCell ref="C114:D114"/>
    <mergeCell ref="A115:B115"/>
    <mergeCell ref="C115:D115"/>
    <mergeCell ref="A116:B116"/>
    <mergeCell ref="C116:D116"/>
    <mergeCell ref="G115:H115"/>
    <mergeCell ref="I115:J115"/>
    <mergeCell ref="G116:H116"/>
    <mergeCell ref="I116:J116"/>
    <mergeCell ref="G114:H114"/>
    <mergeCell ref="I114:J114"/>
    <mergeCell ref="A151:B151"/>
    <mergeCell ref="G118:H118"/>
    <mergeCell ref="I118:J118"/>
    <mergeCell ref="A132:D132"/>
    <mergeCell ref="E132:J132"/>
    <mergeCell ref="E133:J133"/>
    <mergeCell ref="A110:B110"/>
    <mergeCell ref="A111:B111"/>
    <mergeCell ref="C112:D112"/>
    <mergeCell ref="E112:F112"/>
    <mergeCell ref="G112:H112"/>
    <mergeCell ref="I112:J112"/>
    <mergeCell ref="A113:J113"/>
    <mergeCell ref="A104:D104"/>
    <mergeCell ref="E104:J104"/>
    <mergeCell ref="A105:J105"/>
    <mergeCell ref="A106:D106"/>
    <mergeCell ref="E106:J106"/>
    <mergeCell ref="A107:J107"/>
    <mergeCell ref="A108:B108"/>
    <mergeCell ref="A109:B109"/>
    <mergeCell ref="A99:D99"/>
    <mergeCell ref="E99:J99"/>
    <mergeCell ref="A100:D100"/>
    <mergeCell ref="E100:J100"/>
    <mergeCell ref="A101:D101"/>
    <mergeCell ref="E101:J101"/>
    <mergeCell ref="A102:D102"/>
    <mergeCell ref="E102:J102"/>
    <mergeCell ref="A103:D103"/>
    <mergeCell ref="E103:J103"/>
    <mergeCell ref="A86:B86"/>
    <mergeCell ref="C86:D86"/>
    <mergeCell ref="G86:H86"/>
    <mergeCell ref="I86:J86"/>
    <mergeCell ref="A87:B87"/>
    <mergeCell ref="C87:J87"/>
    <mergeCell ref="A89:D89"/>
    <mergeCell ref="A97:J97"/>
    <mergeCell ref="A98:D98"/>
    <mergeCell ref="E98:J98"/>
    <mergeCell ref="A82:B82"/>
    <mergeCell ref="C82:D82"/>
    <mergeCell ref="G82:H82"/>
    <mergeCell ref="I82:J82"/>
    <mergeCell ref="C83:D83"/>
    <mergeCell ref="G83:H83"/>
    <mergeCell ref="I83:J83"/>
    <mergeCell ref="G85:H85"/>
    <mergeCell ref="I85:J85"/>
    <mergeCell ref="A83:B83"/>
    <mergeCell ref="A84:B84"/>
    <mergeCell ref="C84:D84"/>
    <mergeCell ref="G84:H84"/>
    <mergeCell ref="I84:J84"/>
    <mergeCell ref="A85:B85"/>
    <mergeCell ref="C85:D85"/>
    <mergeCell ref="E74:J74"/>
    <mergeCell ref="A75:J75"/>
    <mergeCell ref="E80:F80"/>
    <mergeCell ref="G80:H80"/>
    <mergeCell ref="I80:J80"/>
    <mergeCell ref="A81:J81"/>
    <mergeCell ref="A74:D74"/>
    <mergeCell ref="A76:B76"/>
    <mergeCell ref="A77:B77"/>
    <mergeCell ref="A78:B78"/>
    <mergeCell ref="A79:B79"/>
    <mergeCell ref="A80:B80"/>
    <mergeCell ref="C80:D80"/>
    <mergeCell ref="A69:D69"/>
    <mergeCell ref="E69:J69"/>
    <mergeCell ref="A70:D70"/>
    <mergeCell ref="E70:J70"/>
    <mergeCell ref="A71:D71"/>
    <mergeCell ref="E71:J71"/>
    <mergeCell ref="A72:D72"/>
    <mergeCell ref="E72:J72"/>
    <mergeCell ref="A73:J73"/>
    <mergeCell ref="G50:H50"/>
    <mergeCell ref="I50:J50"/>
    <mergeCell ref="G51:H51"/>
    <mergeCell ref="I51:J51"/>
    <mergeCell ref="G52:H52"/>
    <mergeCell ref="I52:J52"/>
    <mergeCell ref="G54:H54"/>
    <mergeCell ref="I54:J54"/>
    <mergeCell ref="A46:B46"/>
    <mergeCell ref="A47:B47"/>
    <mergeCell ref="C48:D48"/>
    <mergeCell ref="E48:F48"/>
    <mergeCell ref="G48:H48"/>
    <mergeCell ref="I48:J48"/>
    <mergeCell ref="A49:J49"/>
    <mergeCell ref="A48:B48"/>
    <mergeCell ref="A50:B50"/>
    <mergeCell ref="C50:D50"/>
    <mergeCell ref="A51:B51"/>
    <mergeCell ref="C51:D51"/>
    <mergeCell ref="A52:B52"/>
    <mergeCell ref="C52:D52"/>
    <mergeCell ref="A41:J41"/>
    <mergeCell ref="E42:J42"/>
    <mergeCell ref="A43:J43"/>
    <mergeCell ref="A34:D34"/>
    <mergeCell ref="E34:J34"/>
    <mergeCell ref="A35:D35"/>
    <mergeCell ref="E35:J35"/>
    <mergeCell ref="A36:D36"/>
    <mergeCell ref="E36:J36"/>
    <mergeCell ref="E37:J37"/>
    <mergeCell ref="A37:D37"/>
    <mergeCell ref="A38:D38"/>
    <mergeCell ref="A39:D39"/>
    <mergeCell ref="A40:D40"/>
    <mergeCell ref="A42:D42"/>
    <mergeCell ref="E67:J67"/>
    <mergeCell ref="E68:J68"/>
    <mergeCell ref="A53:B53"/>
    <mergeCell ref="C53:D53"/>
    <mergeCell ref="G53:H53"/>
    <mergeCell ref="I53:J53"/>
    <mergeCell ref="C55:J55"/>
    <mergeCell ref="A65:J65"/>
    <mergeCell ref="E66:J66"/>
    <mergeCell ref="A66:D66"/>
    <mergeCell ref="A67:D67"/>
    <mergeCell ref="A68:D68"/>
    <mergeCell ref="A54:B54"/>
    <mergeCell ref="C54:D54"/>
    <mergeCell ref="A55:B55"/>
    <mergeCell ref="A57:D57"/>
    <mergeCell ref="A44:B44"/>
    <mergeCell ref="A45:B45"/>
    <mergeCell ref="A21:B21"/>
    <mergeCell ref="C21:D21"/>
    <mergeCell ref="G21:H21"/>
    <mergeCell ref="I21:J21"/>
    <mergeCell ref="A16:B16"/>
    <mergeCell ref="A18:B18"/>
    <mergeCell ref="C18:D18"/>
    <mergeCell ref="A19:B19"/>
    <mergeCell ref="C19:D19"/>
    <mergeCell ref="A20:B20"/>
    <mergeCell ref="C20:D20"/>
    <mergeCell ref="A22:B22"/>
    <mergeCell ref="C22:D22"/>
    <mergeCell ref="G22:H22"/>
    <mergeCell ref="I22:J22"/>
    <mergeCell ref="A23:B23"/>
    <mergeCell ref="C23:J23"/>
    <mergeCell ref="A33:J33"/>
    <mergeCell ref="E38:J38"/>
    <mergeCell ref="E39:J39"/>
    <mergeCell ref="A25:D25"/>
    <mergeCell ref="E40:J40"/>
    <mergeCell ref="A11:J11"/>
    <mergeCell ref="A12:B12"/>
    <mergeCell ref="A13:B13"/>
    <mergeCell ref="G18:H18"/>
    <mergeCell ref="I18:J18"/>
    <mergeCell ref="G19:H19"/>
    <mergeCell ref="I19:J19"/>
    <mergeCell ref="G20:H20"/>
    <mergeCell ref="I20:J20"/>
    <mergeCell ref="A14:B14"/>
    <mergeCell ref="A15:B15"/>
    <mergeCell ref="C16:D16"/>
    <mergeCell ref="E16:F16"/>
    <mergeCell ref="G16:H16"/>
    <mergeCell ref="I16:J16"/>
    <mergeCell ref="A17:J17"/>
    <mergeCell ref="A6:D6"/>
    <mergeCell ref="E6:J6"/>
    <mergeCell ref="A7:D7"/>
    <mergeCell ref="E7:J7"/>
    <mergeCell ref="A8:D8"/>
    <mergeCell ref="E8:J8"/>
    <mergeCell ref="A9:J9"/>
    <mergeCell ref="A10:D10"/>
    <mergeCell ref="E10:J10"/>
    <mergeCell ref="A1:J1"/>
    <mergeCell ref="A2:D2"/>
    <mergeCell ref="E2:J2"/>
    <mergeCell ref="A3:D3"/>
    <mergeCell ref="E3:J3"/>
    <mergeCell ref="A4:D4"/>
    <mergeCell ref="E4:J4"/>
    <mergeCell ref="A5:D5"/>
    <mergeCell ref="E5:J5"/>
  </mergeCells>
  <dataValidations count="1">
    <dataValidation type="list" allowBlank="1" showErrorMessage="1" sqref="E8 E40 E72 E104 E136" xr:uid="{00000000-0002-0000-1A00-000000000000}">
      <formula1>$BM$8:$BM$9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Z1000"/>
  <sheetViews>
    <sheetView workbookViewId="0"/>
  </sheetViews>
  <sheetFormatPr defaultColWidth="12.625" defaultRowHeight="15" customHeight="1"/>
  <cols>
    <col min="1" max="1" width="68.25" customWidth="1"/>
    <col min="2" max="2" width="13.75" customWidth="1"/>
    <col min="3" max="6" width="10.5" customWidth="1"/>
    <col min="7" max="26" width="8.625" customWidth="1"/>
  </cols>
  <sheetData>
    <row r="1" spans="1:26" ht="12.75" customHeight="1">
      <c r="A1" s="369" t="s">
        <v>284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2.75" customHeight="1">
      <c r="A2" s="5" t="s">
        <v>830</v>
      </c>
      <c r="B2" s="9" t="s">
        <v>140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2.75" customHeight="1">
      <c r="A3" s="5" t="s">
        <v>219</v>
      </c>
      <c r="B3" s="9" t="s">
        <v>132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2.75" customHeight="1">
      <c r="A4" s="36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2.75" customHeight="1">
      <c r="A5" s="36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2.75" customHeight="1">
      <c r="A6" s="369" t="s">
        <v>271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2.75" customHeight="1">
      <c r="A7" s="5" t="s">
        <v>2706</v>
      </c>
      <c r="B7" s="9" t="s">
        <v>132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2.75" customHeight="1">
      <c r="A8" s="5" t="s">
        <v>2707</v>
      </c>
      <c r="B8" s="9" t="s">
        <v>141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2.75" customHeight="1">
      <c r="A9" s="36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2.75" customHeight="1">
      <c r="A10" s="36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2.75" customHeight="1">
      <c r="A11" s="369" t="s">
        <v>500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75" customHeight="1">
      <c r="A12" s="5" t="s">
        <v>2708</v>
      </c>
      <c r="B12" s="9" t="s">
        <v>132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2.75" customHeight="1">
      <c r="A13" s="5" t="s">
        <v>2709</v>
      </c>
      <c r="B13" s="9" t="s">
        <v>134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2.75" customHeight="1">
      <c r="A14" s="5" t="s">
        <v>2710</v>
      </c>
      <c r="B14" s="9" t="s">
        <v>138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2.75" customHeight="1">
      <c r="A15" s="36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2.75" customHeight="1">
      <c r="A16" s="369" t="s">
        <v>625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2.75" customHeight="1">
      <c r="A17" s="5" t="s">
        <v>830</v>
      </c>
      <c r="B17" s="9" t="s">
        <v>132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2.75" customHeight="1">
      <c r="A18" s="5" t="s">
        <v>2711</v>
      </c>
      <c r="B18" s="9" t="s">
        <v>135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2.75" customHeight="1">
      <c r="A19" s="5" t="s">
        <v>2712</v>
      </c>
      <c r="B19" s="9" t="s">
        <v>138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75" customHeight="1">
      <c r="A20" s="5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75" customHeight="1">
      <c r="A21" s="369" t="s">
        <v>510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2.75" customHeight="1">
      <c r="A22" s="5" t="s">
        <v>2713</v>
      </c>
      <c r="B22" s="9" t="s">
        <v>135</v>
      </c>
      <c r="C22" s="53"/>
      <c r="D22" s="53"/>
      <c r="E22" s="53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2.75" customHeight="1">
      <c r="A23" s="5" t="s">
        <v>2714</v>
      </c>
      <c r="B23" s="9" t="s">
        <v>132</v>
      </c>
      <c r="C23" s="53"/>
      <c r="D23" s="53"/>
      <c r="E23" s="53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75" customHeight="1">
      <c r="A24" s="369"/>
      <c r="B24" s="53"/>
      <c r="C24" s="53"/>
      <c r="D24" s="53"/>
      <c r="E24" s="53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2.75" customHeight="1">
      <c r="A25" s="369"/>
      <c r="B25" s="53"/>
      <c r="C25" s="53"/>
      <c r="D25" s="53"/>
      <c r="E25" s="53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75" customHeight="1">
      <c r="A26" s="369" t="s">
        <v>268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2.75" customHeight="1">
      <c r="A27" s="5" t="s">
        <v>863</v>
      </c>
      <c r="B27" s="9" t="s">
        <v>132</v>
      </c>
      <c r="C27" s="53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2.75" customHeight="1">
      <c r="A28" s="5" t="s">
        <v>864</v>
      </c>
      <c r="B28" s="9" t="s">
        <v>137</v>
      </c>
      <c r="C28" s="53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2.75" customHeight="1">
      <c r="A29" s="369"/>
      <c r="B29" s="53"/>
      <c r="C29" s="53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75" customHeight="1">
      <c r="A30" s="369" t="s">
        <v>889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2.75" customHeight="1">
      <c r="A31" s="5" t="s">
        <v>804</v>
      </c>
      <c r="B31" s="9" t="s">
        <v>132</v>
      </c>
      <c r="C31" s="9"/>
      <c r="D31" s="9"/>
      <c r="E31" s="9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2.75" customHeight="1">
      <c r="A32" s="5" t="s">
        <v>803</v>
      </c>
      <c r="B32" s="9" t="s">
        <v>135</v>
      </c>
      <c r="C32" s="9"/>
      <c r="D32" s="9"/>
      <c r="E32" s="9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2.75" customHeight="1">
      <c r="A33" s="5"/>
      <c r="B33" s="9"/>
      <c r="C33" s="9"/>
      <c r="D33" s="9"/>
      <c r="E33" s="9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2.75" customHeight="1">
      <c r="A34" s="5"/>
      <c r="B34" s="9"/>
      <c r="C34" s="9"/>
      <c r="D34" s="9"/>
      <c r="E34" s="9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2.75" customHeight="1">
      <c r="A35" s="369" t="s">
        <v>515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75" customHeight="1">
      <c r="A36" s="5" t="s">
        <v>2715</v>
      </c>
      <c r="B36" s="9" t="s">
        <v>133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2.75" customHeight="1">
      <c r="A37" s="5" t="s">
        <v>2716</v>
      </c>
      <c r="B37" s="9" t="s">
        <v>134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2.75" customHeight="1">
      <c r="A38" s="5" t="s">
        <v>830</v>
      </c>
      <c r="B38" s="9" t="s">
        <v>132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2.75" customHeight="1">
      <c r="A39" s="369"/>
      <c r="B39" s="53"/>
      <c r="C39" s="53"/>
      <c r="D39" s="53"/>
      <c r="E39" s="53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2.75" customHeight="1">
      <c r="A40" s="369" t="s">
        <v>631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2.75" customHeight="1">
      <c r="A41" s="5" t="s">
        <v>132</v>
      </c>
      <c r="B41" s="9" t="s">
        <v>132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75" customHeight="1">
      <c r="A42" s="5" t="s">
        <v>2717</v>
      </c>
      <c r="B42" s="9" t="s">
        <v>133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2.75" customHeight="1">
      <c r="A43" s="5" t="s">
        <v>2718</v>
      </c>
      <c r="B43" s="9" t="s">
        <v>135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75" customHeight="1">
      <c r="A44" s="5" t="s">
        <v>2719</v>
      </c>
      <c r="B44" s="9" t="s">
        <v>138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75" customHeight="1">
      <c r="A45" s="5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2.75" customHeight="1">
      <c r="A46" s="36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75" customHeight="1">
      <c r="A47" s="36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2.75" customHeight="1">
      <c r="A48" s="369" t="s">
        <v>633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2.75" customHeight="1">
      <c r="A49" s="5" t="s">
        <v>830</v>
      </c>
      <c r="B49" s="9" t="s">
        <v>132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2.75" customHeight="1">
      <c r="A50" s="5" t="s">
        <v>219</v>
      </c>
      <c r="B50" s="9" t="s">
        <v>135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2.75" customHeight="1">
      <c r="A51" s="5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75" customHeight="1">
      <c r="A52" s="5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2.75" customHeight="1">
      <c r="A53" s="369" t="s">
        <v>635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2.75" customHeight="1">
      <c r="A54" s="5" t="s">
        <v>1090</v>
      </c>
      <c r="B54" s="9" t="s">
        <v>132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2.75" customHeight="1">
      <c r="A55" s="5" t="s">
        <v>830</v>
      </c>
      <c r="B55" s="9" t="s">
        <v>135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75" customHeight="1">
      <c r="A56" s="5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75" customHeight="1">
      <c r="A57" s="5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2.75" customHeight="1">
      <c r="A58" s="369" t="s">
        <v>637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75" customHeight="1">
      <c r="A59" s="5" t="s">
        <v>908</v>
      </c>
      <c r="B59" s="9" t="s">
        <v>132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75" customHeight="1">
      <c r="A60" s="5" t="s">
        <v>2720</v>
      </c>
      <c r="B60" s="9" t="s">
        <v>132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75" customHeight="1">
      <c r="A61" s="5" t="s">
        <v>2721</v>
      </c>
      <c r="B61" s="9" t="s">
        <v>138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75" customHeight="1">
      <c r="A62" s="5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75" customHeight="1">
      <c r="A63" s="369" t="s">
        <v>639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75" customHeight="1">
      <c r="A64" s="5" t="s">
        <v>2722</v>
      </c>
      <c r="B64" s="9" t="s">
        <v>133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75" customHeight="1">
      <c r="A65" s="5" t="s">
        <v>2720</v>
      </c>
      <c r="B65" s="9" t="s">
        <v>132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75" customHeight="1">
      <c r="A66" s="5" t="s">
        <v>2723</v>
      </c>
      <c r="B66" s="9" t="s">
        <v>138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75" customHeight="1">
      <c r="A67" s="5" t="s">
        <v>603</v>
      </c>
      <c r="B67" s="9" t="s">
        <v>138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7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2.75" customHeight="1">
      <c r="A69" s="36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2.75" customHeight="1">
      <c r="A70" s="369" t="s">
        <v>526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75" customHeight="1">
      <c r="A71" s="5" t="s">
        <v>132</v>
      </c>
      <c r="B71" s="9" t="s">
        <v>132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75" customHeight="1">
      <c r="A72" s="5" t="s">
        <v>2724</v>
      </c>
      <c r="B72" s="9" t="s">
        <v>135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75" customHeight="1">
      <c r="A73" s="5" t="s">
        <v>2725</v>
      </c>
      <c r="B73" s="9" t="s">
        <v>137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75" customHeight="1">
      <c r="A74" s="5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75" customHeight="1">
      <c r="A75" s="369" t="s">
        <v>641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75" customHeight="1">
      <c r="A76" s="9" t="s">
        <v>720</v>
      </c>
      <c r="B76" s="9" t="s">
        <v>132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75" customHeight="1">
      <c r="A77" s="9" t="s">
        <v>989</v>
      </c>
      <c r="B77" s="9" t="s">
        <v>132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2.75" customHeight="1">
      <c r="A78" s="9" t="s">
        <v>690</v>
      </c>
      <c r="B78" s="9" t="s">
        <v>132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2.75" customHeight="1">
      <c r="A79" s="36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2.75" customHeight="1">
      <c r="A80" s="36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2.75" customHeight="1">
      <c r="A81" s="36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2.75" customHeight="1">
      <c r="A82" s="369" t="s">
        <v>228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2.75" customHeight="1">
      <c r="A83" s="5" t="s">
        <v>2726</v>
      </c>
      <c r="B83" s="9" t="s">
        <v>132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2.75" customHeight="1">
      <c r="A84" s="5" t="s">
        <v>230</v>
      </c>
      <c r="B84" s="9" t="s">
        <v>138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2.75" customHeight="1">
      <c r="A85" s="36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2.75" customHeight="1">
      <c r="A86" s="36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2.75" hidden="1" customHeight="1">
      <c r="A87" s="36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2.75" hidden="1" customHeight="1">
      <c r="A88" s="36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2.75" customHeight="1">
      <c r="A89" s="369" t="s">
        <v>572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2.75" customHeight="1">
      <c r="A90" s="5" t="s">
        <v>804</v>
      </c>
      <c r="B90" s="9" t="s">
        <v>132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2.75" customHeight="1">
      <c r="A91" s="5" t="s">
        <v>2727</v>
      </c>
      <c r="B91" s="9" t="s">
        <v>137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2.75" customHeight="1">
      <c r="A92" s="5" t="s">
        <v>803</v>
      </c>
      <c r="B92" s="9" t="s">
        <v>138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2.75" customHeight="1">
      <c r="A93" s="36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2.75" customHeight="1">
      <c r="A94" s="36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2.75" customHeight="1">
      <c r="A95" s="369" t="s">
        <v>532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2.75" customHeight="1">
      <c r="A96" s="9" t="s">
        <v>890</v>
      </c>
      <c r="B96" s="9" t="s">
        <v>132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2.75" customHeight="1">
      <c r="A97" s="9" t="s">
        <v>998</v>
      </c>
      <c r="B97" s="9" t="s">
        <v>135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2.75" customHeight="1">
      <c r="A98" s="9" t="s">
        <v>999</v>
      </c>
      <c r="B98" s="9" t="s">
        <v>137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2.75" customHeight="1">
      <c r="A99" s="9" t="s">
        <v>1000</v>
      </c>
      <c r="B99" s="9" t="s">
        <v>137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2.75" customHeight="1">
      <c r="A100" s="9" t="s">
        <v>611</v>
      </c>
      <c r="B100" s="9" t="s">
        <v>138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2.75" customHeight="1">
      <c r="A101" s="36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2.75" customHeight="1">
      <c r="A102" s="369" t="s">
        <v>892</v>
      </c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2.75" customHeight="1">
      <c r="A103" s="9" t="s">
        <v>843</v>
      </c>
      <c r="B103" s="9" t="s">
        <v>138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2.75" customHeight="1">
      <c r="A104" s="9" t="s">
        <v>893</v>
      </c>
      <c r="B104" s="9" t="s">
        <v>138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75" customHeight="1">
      <c r="A105" s="9" t="s">
        <v>571</v>
      </c>
      <c r="B105" s="9" t="s">
        <v>132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2.75" customHeight="1">
      <c r="A106" s="36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2.75" customHeight="1">
      <c r="A107" s="369" t="s">
        <v>534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2.75" customHeight="1">
      <c r="A108" s="9" t="s">
        <v>894</v>
      </c>
      <c r="B108" s="9" t="s">
        <v>132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2.75" customHeight="1">
      <c r="A109" s="9" t="s">
        <v>834</v>
      </c>
      <c r="B109" s="9" t="s">
        <v>132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2.75" customHeight="1">
      <c r="A110" s="9" t="s">
        <v>612</v>
      </c>
      <c r="B110" s="9" t="s">
        <v>138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2.75" customHeight="1">
      <c r="A111" s="36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2.75" customHeight="1">
      <c r="A112" s="36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2.75" customHeight="1">
      <c r="A113" s="36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2.75" customHeight="1">
      <c r="A114" s="370" t="s">
        <v>895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2.75" customHeight="1">
      <c r="A115" s="9" t="s">
        <v>219</v>
      </c>
      <c r="B115" s="9" t="s">
        <v>132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2.75" customHeight="1">
      <c r="A116" s="9" t="s">
        <v>835</v>
      </c>
      <c r="B116" s="9" t="s">
        <v>138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2.75" customHeight="1">
      <c r="A117" s="9" t="s">
        <v>538</v>
      </c>
      <c r="B117" s="9" t="s">
        <v>141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2.75" customHeight="1">
      <c r="A118" s="36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2.75" customHeight="1">
      <c r="A119" s="36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2.75" customHeight="1">
      <c r="A120" s="36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2.75" customHeight="1">
      <c r="A121" s="369" t="s">
        <v>647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2.75" customHeight="1">
      <c r="A122" s="5" t="s">
        <v>545</v>
      </c>
      <c r="B122" s="9" t="s">
        <v>132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2.75" customHeight="1">
      <c r="A123" s="5" t="s">
        <v>648</v>
      </c>
      <c r="B123" s="9" t="s">
        <v>141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2.75" customHeight="1">
      <c r="A124" s="5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2.75" customHeight="1">
      <c r="A125" s="36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2.75" customHeight="1">
      <c r="A126" s="369" t="s">
        <v>2728</v>
      </c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2.75" customHeight="1">
      <c r="A127" s="9" t="s">
        <v>900</v>
      </c>
      <c r="B127" s="9" t="s">
        <v>132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2.75" customHeight="1">
      <c r="A128" s="9" t="s">
        <v>897</v>
      </c>
      <c r="B128" s="9" t="s">
        <v>134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2.75" customHeight="1">
      <c r="A129" s="9" t="s">
        <v>2729</v>
      </c>
      <c r="B129" s="9" t="s">
        <v>135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2.75" customHeight="1">
      <c r="A130" s="9" t="s">
        <v>614</v>
      </c>
      <c r="B130" s="9" t="s">
        <v>141</v>
      </c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2.75" customHeight="1">
      <c r="A131" s="9" t="s">
        <v>2730</v>
      </c>
      <c r="B131" s="9" t="s">
        <v>135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2.7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2.7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2.75" hidden="1" customHeight="1">
      <c r="A134" s="36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2.75" hidden="1" customHeight="1">
      <c r="A135" s="36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2.75" customHeight="1">
      <c r="A136" s="369" t="s">
        <v>2731</v>
      </c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2.75" customHeight="1">
      <c r="A137" s="9" t="s">
        <v>900</v>
      </c>
      <c r="B137" s="9" t="s">
        <v>132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2.75" customHeight="1">
      <c r="A138" s="9" t="s">
        <v>837</v>
      </c>
      <c r="B138" s="9" t="s">
        <v>134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2.75" customHeight="1">
      <c r="A139" s="9" t="s">
        <v>616</v>
      </c>
      <c r="B139" s="9" t="s">
        <v>138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2.75" customHeight="1">
      <c r="A140" s="9" t="s">
        <v>2732</v>
      </c>
      <c r="B140" s="9" t="s">
        <v>135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7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7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7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75" customHeight="1">
      <c r="A144" s="369" t="s">
        <v>901</v>
      </c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2.75" customHeight="1">
      <c r="A145" s="5" t="s">
        <v>545</v>
      </c>
      <c r="B145" s="9" t="s">
        <v>132</v>
      </c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2.75" customHeight="1">
      <c r="A146" s="5" t="s">
        <v>648</v>
      </c>
      <c r="B146" s="9" t="s">
        <v>133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2.75" customHeight="1">
      <c r="A147" s="36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2.75" customHeight="1">
      <c r="A148" s="36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2.75" customHeight="1">
      <c r="A149" s="36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2.75" customHeight="1">
      <c r="A150" s="369" t="s">
        <v>549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2.75" customHeight="1">
      <c r="A151" s="9" t="s">
        <v>738</v>
      </c>
      <c r="B151" s="9" t="s">
        <v>132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2.75" customHeight="1">
      <c r="A152" s="18" t="s">
        <v>838</v>
      </c>
      <c r="B152" s="9" t="s">
        <v>133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2.75" customHeight="1">
      <c r="A153" s="9" t="s">
        <v>902</v>
      </c>
      <c r="B153" s="9" t="s">
        <v>137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2.75" customHeight="1">
      <c r="A154" s="9" t="s">
        <v>617</v>
      </c>
      <c r="B154" s="9" t="s">
        <v>138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2.75" customHeight="1">
      <c r="A155" s="36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2.75" customHeight="1">
      <c r="A156" s="36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2.75" customHeight="1">
      <c r="A157" s="36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2.75" customHeight="1">
      <c r="A158" s="36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2.75" customHeight="1">
      <c r="A159" s="36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2.75" customHeight="1">
      <c r="A160" s="36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2.75" customHeight="1">
      <c r="A161" s="36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2.75" customHeight="1">
      <c r="A162" s="369" t="s">
        <v>604</v>
      </c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2.75" customHeight="1">
      <c r="A163" s="9" t="s">
        <v>545</v>
      </c>
      <c r="B163" s="9" t="s">
        <v>132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2.75" customHeight="1">
      <c r="A164" s="9" t="s">
        <v>546</v>
      </c>
      <c r="B164" s="9" t="s">
        <v>141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2.75" customHeight="1">
      <c r="A165" s="36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2.75" customHeight="1">
      <c r="A166" s="36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2.75" hidden="1" customHeight="1">
      <c r="A167" s="36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2.75" hidden="1" customHeight="1">
      <c r="A168" s="36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2.75" customHeight="1">
      <c r="A169" s="369" t="s">
        <v>551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2.75" customHeight="1">
      <c r="A170" s="9" t="s">
        <v>839</v>
      </c>
      <c r="B170" s="9" t="s">
        <v>132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2.75" customHeight="1">
      <c r="A171" s="9" t="s">
        <v>903</v>
      </c>
      <c r="B171" s="9" t="s">
        <v>134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2.75" customHeight="1">
      <c r="A172" s="9" t="s">
        <v>904</v>
      </c>
      <c r="B172" s="9" t="s">
        <v>139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2.75" customHeight="1">
      <c r="A173" s="9" t="s">
        <v>905</v>
      </c>
      <c r="B173" s="9" t="s">
        <v>132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2.75" customHeight="1">
      <c r="A174" s="36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2.75" customHeight="1">
      <c r="A175" s="36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2.75" customHeight="1">
      <c r="A176" s="369" t="s">
        <v>649</v>
      </c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2.75" customHeight="1">
      <c r="A177" s="9" t="s">
        <v>784</v>
      </c>
      <c r="B177" s="9" t="s">
        <v>132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2.75" customHeight="1">
      <c r="A178" s="9" t="s">
        <v>668</v>
      </c>
      <c r="B178" s="378" t="s">
        <v>141</v>
      </c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2.75" customHeight="1">
      <c r="A179" s="36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2.75" customHeight="1">
      <c r="A180" s="36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2.75" customHeight="1">
      <c r="A181" s="369" t="s">
        <v>236</v>
      </c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2.75" customHeight="1">
      <c r="A182" s="18" t="s">
        <v>909</v>
      </c>
      <c r="B182" s="9" t="s">
        <v>132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2.75" customHeight="1">
      <c r="A183" s="9" t="s">
        <v>910</v>
      </c>
      <c r="B183" s="9" t="s">
        <v>132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2.75" customHeight="1">
      <c r="A184" s="9" t="s">
        <v>239</v>
      </c>
      <c r="B184" s="9" t="s">
        <v>138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2.75" customHeight="1">
      <c r="A185" s="9" t="s">
        <v>911</v>
      </c>
      <c r="B185" s="9" t="s">
        <v>132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2.75" customHeight="1">
      <c r="A186" s="9" t="s">
        <v>912</v>
      </c>
      <c r="B186" s="9" t="s">
        <v>132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2.75" customHeight="1">
      <c r="A187" s="9" t="s">
        <v>913</v>
      </c>
      <c r="B187" s="9" t="s">
        <v>141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2.75" customHeight="1">
      <c r="A188" s="9" t="s">
        <v>914</v>
      </c>
      <c r="B188" s="9" t="s">
        <v>141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2.75" customHeight="1">
      <c r="A189" s="36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2.75" customHeight="1">
      <c r="A190" s="369" t="s">
        <v>652</v>
      </c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2.75" customHeight="1">
      <c r="A191" s="9" t="s">
        <v>545</v>
      </c>
      <c r="B191" s="9" t="s">
        <v>132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75" customHeight="1">
      <c r="A192" s="9" t="s">
        <v>546</v>
      </c>
      <c r="B192" s="9" t="s">
        <v>141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2.75" customHeight="1">
      <c r="A193" s="36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2.75" customHeight="1">
      <c r="A194" s="36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2.75" customHeight="1">
      <c r="A195" s="369" t="s">
        <v>2733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2.75" customHeight="1">
      <c r="A196" s="5" t="s">
        <v>1003</v>
      </c>
      <c r="B196" s="9" t="s">
        <v>135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2.75" customHeight="1">
      <c r="A197" s="5" t="s">
        <v>2734</v>
      </c>
      <c r="B197" s="9" t="s">
        <v>138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2.75" customHeight="1">
      <c r="A198" s="5" t="s">
        <v>720</v>
      </c>
      <c r="B198" s="9" t="s">
        <v>132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2.75" customHeight="1">
      <c r="A199" s="36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2.75" customHeight="1">
      <c r="A200" s="36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2.75" customHeight="1">
      <c r="A201" s="369" t="s">
        <v>655</v>
      </c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2.75" customHeight="1">
      <c r="A202" s="92" t="s">
        <v>1008</v>
      </c>
      <c r="B202" s="9" t="s">
        <v>132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2.75" customHeight="1">
      <c r="A203" s="92" t="s">
        <v>619</v>
      </c>
      <c r="B203" s="9" t="s">
        <v>138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2.75" customHeight="1">
      <c r="A204" s="5" t="s">
        <v>720</v>
      </c>
      <c r="B204" s="9" t="s">
        <v>132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2.75" customHeight="1">
      <c r="A205" s="36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2.75" customHeight="1">
      <c r="A206" s="36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2.75" customHeight="1">
      <c r="A207" s="36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2.75" hidden="1" customHeight="1">
      <c r="A208" s="36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2.75" hidden="1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2.75" customHeight="1">
      <c r="A210" s="369" t="s">
        <v>656</v>
      </c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2.75" customHeight="1">
      <c r="A211" s="9" t="s">
        <v>545</v>
      </c>
      <c r="B211" s="9" t="s">
        <v>132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2.75" customHeight="1">
      <c r="A212" s="9" t="s">
        <v>546</v>
      </c>
      <c r="B212" s="9" t="s">
        <v>141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2.75" customHeight="1">
      <c r="A213" s="9" t="s">
        <v>1053</v>
      </c>
      <c r="B213" s="9" t="s">
        <v>137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2.75" customHeight="1">
      <c r="A214" s="9" t="s">
        <v>720</v>
      </c>
      <c r="B214" s="9" t="s">
        <v>132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2.75" customHeight="1">
      <c r="A215" s="36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2.75" customHeight="1">
      <c r="A216" s="369" t="s">
        <v>562</v>
      </c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2.75" customHeight="1">
      <c r="A217" s="9" t="s">
        <v>545</v>
      </c>
      <c r="B217" s="9" t="s">
        <v>132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2.75" customHeight="1">
      <c r="A218" s="9" t="s">
        <v>841</v>
      </c>
      <c r="B218" s="9" t="s">
        <v>133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2.75" customHeight="1">
      <c r="A219" s="9" t="s">
        <v>916</v>
      </c>
      <c r="B219" s="9" t="s">
        <v>138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2.75" customHeight="1">
      <c r="A220" s="9" t="s">
        <v>563</v>
      </c>
      <c r="B220" s="9" t="s">
        <v>141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2.7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2.7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2.75" customHeight="1">
      <c r="A223" s="369" t="s">
        <v>564</v>
      </c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2.75" customHeight="1">
      <c r="A224" s="9" t="s">
        <v>545</v>
      </c>
      <c r="B224" s="9" t="s">
        <v>132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2.75" customHeight="1">
      <c r="A225" s="9" t="s">
        <v>841</v>
      </c>
      <c r="B225" s="9" t="s">
        <v>133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2.75" customHeight="1">
      <c r="A226" s="9" t="s">
        <v>916</v>
      </c>
      <c r="B226" s="9" t="s">
        <v>138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2.75" customHeight="1">
      <c r="A227" s="9" t="s">
        <v>917</v>
      </c>
      <c r="B227" s="9" t="s">
        <v>132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2.75" customHeight="1">
      <c r="A228" s="36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2.75" customHeight="1">
      <c r="A229" s="36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2.75" customHeight="1">
      <c r="A230" s="369" t="s">
        <v>566</v>
      </c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2.75" customHeight="1">
      <c r="A231" s="9" t="s">
        <v>900</v>
      </c>
      <c r="B231" s="9" t="s">
        <v>132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2.75" customHeight="1">
      <c r="A232" s="9" t="s">
        <v>842</v>
      </c>
      <c r="B232" s="9" t="s">
        <v>138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2.75" customHeight="1">
      <c r="A233" s="36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2.75" customHeight="1">
      <c r="A234" s="36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2.75" customHeight="1">
      <c r="A235" s="369" t="s">
        <v>570</v>
      </c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2.75" customHeight="1">
      <c r="A236" s="9" t="s">
        <v>843</v>
      </c>
      <c r="B236" s="9" t="s">
        <v>138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2.75" customHeight="1">
      <c r="A237" s="9" t="s">
        <v>893</v>
      </c>
      <c r="B237" s="9" t="s">
        <v>138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2.75" customHeight="1">
      <c r="A238" s="9" t="s">
        <v>571</v>
      </c>
      <c r="B238" s="9" t="s">
        <v>132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2.75" customHeight="1">
      <c r="A239" s="9" t="s">
        <v>918</v>
      </c>
      <c r="B239" s="9" t="s">
        <v>132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2.75" customHeight="1">
      <c r="A240" s="5" t="s">
        <v>720</v>
      </c>
      <c r="B240" s="9" t="s">
        <v>132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2.75" customHeight="1">
      <c r="A241" s="36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2.75" customHeight="1">
      <c r="A242" s="36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2.75" customHeight="1">
      <c r="A243" s="369" t="s">
        <v>659</v>
      </c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2.75" customHeight="1">
      <c r="A244" s="5" t="s">
        <v>948</v>
      </c>
      <c r="B244" s="9" t="s">
        <v>132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2.75" customHeight="1">
      <c r="A245" s="5" t="s">
        <v>2735</v>
      </c>
      <c r="B245" s="9" t="s">
        <v>138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2.75" customHeight="1">
      <c r="A246" s="36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2.75" customHeight="1">
      <c r="A247" s="36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2.75" customHeight="1">
      <c r="A248" s="369" t="s">
        <v>2736</v>
      </c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2.75" customHeight="1">
      <c r="A249" s="5" t="s">
        <v>830</v>
      </c>
      <c r="B249" s="9" t="s">
        <v>138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2.75" customHeight="1">
      <c r="A250" s="5" t="s">
        <v>219</v>
      </c>
      <c r="B250" s="9" t="s">
        <v>132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2.7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2.7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2.75" customHeight="1">
      <c r="A253" s="369" t="s">
        <v>662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2.75" customHeight="1">
      <c r="A254" s="5" t="s">
        <v>545</v>
      </c>
      <c r="B254" s="9" t="s">
        <v>132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2.75" customHeight="1">
      <c r="A255" s="5" t="s">
        <v>546</v>
      </c>
      <c r="B255" s="9" t="s">
        <v>135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2.75" customHeight="1">
      <c r="A256" s="36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2.75" customHeight="1">
      <c r="A257" s="36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2.75" customHeight="1">
      <c r="A258" s="369" t="s">
        <v>663</v>
      </c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2.75" customHeight="1">
      <c r="A259" s="5" t="s">
        <v>948</v>
      </c>
      <c r="B259" s="9" t="s">
        <v>132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2.75" customHeight="1">
      <c r="A260" s="5" t="s">
        <v>2597</v>
      </c>
      <c r="B260" s="9" t="s">
        <v>138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2.75" customHeight="1">
      <c r="A261" s="36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2.75" customHeight="1">
      <c r="A262" s="36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2.75" customHeight="1">
      <c r="A263" s="369" t="s">
        <v>664</v>
      </c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2.75" customHeight="1">
      <c r="A264" s="5" t="s">
        <v>46</v>
      </c>
      <c r="B264" s="9" t="s">
        <v>138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2.75" customHeight="1">
      <c r="A265" s="5" t="s">
        <v>2737</v>
      </c>
      <c r="B265" s="9" t="s">
        <v>132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2.75" customHeight="1">
      <c r="A266" s="36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2.75" customHeight="1">
      <c r="A267" s="36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2.75" customHeight="1">
      <c r="A268" s="369" t="s">
        <v>576</v>
      </c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2.75" customHeight="1">
      <c r="A269" s="9" t="s">
        <v>844</v>
      </c>
      <c r="B269" s="9" t="s">
        <v>132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2.75" customHeight="1">
      <c r="A270" s="9" t="s">
        <v>920</v>
      </c>
      <c r="B270" s="9" t="s">
        <v>132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2.75" customHeight="1">
      <c r="A271" s="36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2.75" customHeight="1">
      <c r="A272" s="36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2.75" customHeight="1">
      <c r="A273" s="369" t="s">
        <v>959</v>
      </c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2.75" customHeight="1">
      <c r="A274" s="5" t="s">
        <v>804</v>
      </c>
      <c r="B274" s="9" t="s">
        <v>132</v>
      </c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2.75" customHeight="1">
      <c r="A275" s="5" t="s">
        <v>960</v>
      </c>
      <c r="B275" s="9" t="s">
        <v>137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2.75" customHeight="1">
      <c r="A276" s="5" t="s">
        <v>803</v>
      </c>
      <c r="B276" s="9" t="s">
        <v>138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2.75" customHeight="1">
      <c r="A277" s="5" t="s">
        <v>720</v>
      </c>
      <c r="B277" s="9" t="s">
        <v>132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2.75" customHeight="1">
      <c r="A278" s="5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2.75" customHeight="1">
      <c r="A279" s="53" t="s">
        <v>961</v>
      </c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2.75" customHeight="1">
      <c r="A280" s="5" t="s">
        <v>804</v>
      </c>
      <c r="B280" s="9" t="s">
        <v>132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2.75" customHeight="1">
      <c r="A281" s="5" t="s">
        <v>803</v>
      </c>
      <c r="B281" s="9" t="s">
        <v>138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2.75" customHeight="1">
      <c r="A282" s="5" t="s">
        <v>720</v>
      </c>
      <c r="B282" s="9" t="s">
        <v>132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2.75" customHeight="1">
      <c r="A283" s="5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2.75" customHeight="1">
      <c r="A284" s="5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2.75" customHeight="1">
      <c r="A285" s="369" t="s">
        <v>544</v>
      </c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2.75" customHeight="1">
      <c r="A286" s="9" t="s">
        <v>545</v>
      </c>
      <c r="B286" s="9" t="s">
        <v>132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2.75" customHeight="1">
      <c r="A287" s="9" t="s">
        <v>648</v>
      </c>
      <c r="B287" s="9" t="s">
        <v>134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2.75" customHeight="1">
      <c r="A288" s="53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2.75" customHeight="1">
      <c r="A289" s="53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2.75" customHeight="1">
      <c r="A290" s="369" t="s">
        <v>742</v>
      </c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2.75" customHeight="1">
      <c r="A291" s="368" t="s">
        <v>744</v>
      </c>
      <c r="B291" s="368" t="s">
        <v>132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2.75" customHeight="1">
      <c r="A292" s="368" t="s">
        <v>854</v>
      </c>
      <c r="B292" s="368" t="s">
        <v>137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2.75" customHeight="1">
      <c r="A293" s="368" t="s">
        <v>1015</v>
      </c>
      <c r="B293" s="368" t="s">
        <v>138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2.7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2.75" customHeight="1">
      <c r="A295" s="369" t="s">
        <v>584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2.75" customHeight="1">
      <c r="A296" s="5" t="s">
        <v>2738</v>
      </c>
      <c r="B296" s="9" t="s">
        <v>132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2.75" customHeight="1">
      <c r="A297" s="5" t="s">
        <v>2739</v>
      </c>
      <c r="B297" s="9" t="s">
        <v>138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2.75" customHeight="1">
      <c r="A298" s="5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2.75" customHeight="1">
      <c r="A299" s="369" t="s">
        <v>820</v>
      </c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2.75" customHeight="1">
      <c r="A300" s="5" t="s">
        <v>580</v>
      </c>
      <c r="B300" s="9" t="s">
        <v>138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2.75" customHeight="1">
      <c r="A301" s="5" t="s">
        <v>1017</v>
      </c>
      <c r="B301" s="9" t="s">
        <v>132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2.75" customHeight="1">
      <c r="A302" s="5" t="s">
        <v>720</v>
      </c>
      <c r="B302" s="9" t="s">
        <v>132</v>
      </c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2.75" customHeight="1">
      <c r="A303" s="53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2.75" customHeight="1">
      <c r="A304" s="53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2.75" customHeight="1">
      <c r="A305" s="53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2.75" customHeight="1">
      <c r="A306" s="53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2.75" customHeight="1">
      <c r="A307" s="53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2.75" customHeight="1">
      <c r="A308" s="53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2.75" customHeight="1">
      <c r="A309" s="53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2.75" customHeight="1">
      <c r="A310" s="53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2.75" customHeight="1">
      <c r="A311" s="53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2.75" customHeight="1">
      <c r="A312" s="53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2.75" customHeight="1">
      <c r="A313" s="53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2.75" customHeight="1">
      <c r="A314" s="53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2.75" customHeight="1">
      <c r="A315" s="53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2.75" customHeight="1">
      <c r="A316" s="53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2.75" customHeight="1">
      <c r="A317" s="53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2.75" customHeight="1">
      <c r="A318" s="53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2.75" customHeight="1">
      <c r="A319" s="53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2.75" customHeight="1">
      <c r="A320" s="53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2.75" customHeight="1">
      <c r="A321" s="53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2.75" customHeight="1">
      <c r="A322" s="53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2.75" customHeight="1">
      <c r="A323" s="53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2.75" customHeight="1">
      <c r="A324" s="53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2.75" customHeight="1">
      <c r="A325" s="53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2.75" customHeight="1">
      <c r="A326" s="53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2.75" customHeight="1">
      <c r="A327" s="53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2.75" customHeight="1">
      <c r="A328" s="53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2.75" customHeight="1">
      <c r="A329" s="53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2.75" customHeight="1">
      <c r="A330" s="53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2.75" customHeight="1">
      <c r="A331" s="53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2.75" customHeight="1">
      <c r="A332" s="53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2.75" customHeight="1">
      <c r="A333" s="53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2.75" customHeight="1">
      <c r="A334" s="53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2.75" customHeight="1">
      <c r="A335" s="53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2.75" customHeight="1">
      <c r="A336" s="53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2.75" customHeight="1">
      <c r="A337" s="53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2.75" customHeight="1">
      <c r="A338" s="53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2.75" customHeight="1">
      <c r="A339" s="53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2.75" customHeight="1">
      <c r="A340" s="53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2.75" customHeight="1">
      <c r="A341" s="53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2.75" customHeight="1">
      <c r="A342" s="53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2.75" customHeight="1">
      <c r="A343" s="53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2.75" customHeight="1">
      <c r="A344" s="53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2.75" customHeight="1">
      <c r="A345" s="53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2.75" customHeight="1">
      <c r="A346" s="53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2.75" customHeight="1">
      <c r="A347" s="53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2.75" customHeight="1">
      <c r="A348" s="53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2.75" customHeight="1">
      <c r="A349" s="53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2.75" customHeight="1">
      <c r="A350" s="53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2.75" customHeight="1">
      <c r="A351" s="53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2.75" customHeight="1">
      <c r="A352" s="53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2.75" customHeight="1">
      <c r="A353" s="53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2.75" customHeight="1">
      <c r="A354" s="53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2.75" customHeight="1">
      <c r="A355" s="53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2.75" customHeight="1">
      <c r="A356" s="53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2.75" customHeight="1">
      <c r="A357" s="53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2.75" customHeight="1">
      <c r="A358" s="53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2.75" customHeight="1">
      <c r="A359" s="53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2.75" customHeight="1">
      <c r="A360" s="53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2.75" customHeight="1">
      <c r="A361" s="53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2.75" customHeight="1">
      <c r="A362" s="53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2.75" customHeight="1">
      <c r="A363" s="53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2.75" customHeight="1">
      <c r="A364" s="53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2.75" customHeight="1">
      <c r="A365" s="53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2.75" customHeight="1">
      <c r="A366" s="53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2.75" customHeight="1">
      <c r="A367" s="53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2.75" customHeight="1">
      <c r="A368" s="53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2.75" customHeight="1">
      <c r="A369" s="53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2.75" customHeight="1">
      <c r="A370" s="53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2.75" customHeight="1">
      <c r="A371" s="53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2.75" customHeight="1">
      <c r="A372" s="53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2.75" customHeight="1">
      <c r="A373" s="53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2.75" customHeight="1">
      <c r="A374" s="53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2.75" customHeight="1">
      <c r="A375" s="53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2.75" customHeight="1">
      <c r="A376" s="53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2.75" customHeight="1">
      <c r="A377" s="53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2.75" customHeight="1">
      <c r="A378" s="53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2.75" customHeight="1">
      <c r="A379" s="53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2.75" customHeight="1">
      <c r="A380" s="53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2.75" customHeight="1">
      <c r="A381" s="53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2.75" customHeight="1">
      <c r="A382" s="53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2.75" customHeight="1">
      <c r="A383" s="53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2.75" customHeight="1">
      <c r="A384" s="53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2.75" customHeight="1">
      <c r="A385" s="53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2.75" customHeight="1">
      <c r="A386" s="53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2.75" customHeight="1">
      <c r="A387" s="53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2.75" customHeight="1">
      <c r="A388" s="53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2.75" customHeight="1">
      <c r="A389" s="53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2.75" customHeight="1">
      <c r="A390" s="53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2.75" customHeight="1">
      <c r="A391" s="53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2.75" customHeight="1">
      <c r="A392" s="53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2.75" customHeight="1">
      <c r="A393" s="53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2.75" customHeight="1">
      <c r="A394" s="53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2.75" customHeight="1">
      <c r="A395" s="53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2.75" customHeight="1">
      <c r="A396" s="53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2.75" customHeight="1">
      <c r="A397" s="53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2.75" customHeight="1">
      <c r="A398" s="53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2.75" customHeight="1">
      <c r="A399" s="53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2.75" customHeight="1">
      <c r="A400" s="53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2.75" customHeight="1">
      <c r="A401" s="53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2.75" customHeight="1">
      <c r="A402" s="53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2.75" customHeight="1">
      <c r="A403" s="53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2.75" customHeight="1">
      <c r="A404" s="53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2.75" customHeight="1">
      <c r="A405" s="53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2.75" customHeight="1">
      <c r="A406" s="53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2.75" customHeight="1">
      <c r="A407" s="53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2.75" customHeight="1">
      <c r="A408" s="53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2.75" customHeight="1">
      <c r="A409" s="53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2.75" customHeight="1">
      <c r="A410" s="53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2.75" customHeight="1">
      <c r="A411" s="53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2.75" customHeight="1">
      <c r="A412" s="53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2.75" customHeight="1">
      <c r="A413" s="53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2.75" customHeight="1">
      <c r="A414" s="53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2.75" customHeight="1">
      <c r="A415" s="53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2.75" customHeight="1">
      <c r="A416" s="53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2.75" customHeight="1">
      <c r="A417" s="53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2.75" customHeight="1">
      <c r="A418" s="53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2.75" customHeight="1">
      <c r="A419" s="53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2.75" customHeight="1">
      <c r="A420" s="53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2.75" customHeight="1">
      <c r="A421" s="53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2.75" customHeight="1">
      <c r="A422" s="53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2.75" customHeight="1">
      <c r="A423" s="53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2.75" customHeight="1">
      <c r="A424" s="53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2.75" customHeight="1">
      <c r="A425" s="53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2.75" customHeight="1">
      <c r="A426" s="53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2.75" customHeight="1">
      <c r="A427" s="53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2.75" customHeight="1">
      <c r="A428" s="53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2.75" customHeight="1">
      <c r="A429" s="53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2.75" customHeight="1">
      <c r="A430" s="53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2.75" customHeight="1">
      <c r="A431" s="53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2.75" customHeight="1">
      <c r="A432" s="53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2.75" customHeight="1">
      <c r="A433" s="53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2.75" customHeight="1">
      <c r="A434" s="53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2.75" customHeight="1">
      <c r="A435" s="53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2.75" customHeight="1">
      <c r="A436" s="53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2.75" customHeight="1">
      <c r="A437" s="53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2.75" customHeight="1">
      <c r="A438" s="53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2.75" customHeight="1">
      <c r="A439" s="53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2.75" customHeight="1">
      <c r="A440" s="53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2.75" customHeight="1">
      <c r="A441" s="53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2.75" customHeight="1">
      <c r="A442" s="53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2.75" customHeight="1">
      <c r="A443" s="53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2.75" customHeight="1">
      <c r="A444" s="53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2.75" customHeight="1">
      <c r="A445" s="53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2.75" customHeight="1">
      <c r="A446" s="53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2.75" customHeight="1">
      <c r="A447" s="53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2.75" customHeight="1">
      <c r="A448" s="53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2.75" customHeight="1">
      <c r="A449" s="53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2.75" customHeight="1">
      <c r="A450" s="53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2.75" customHeight="1">
      <c r="A451" s="53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2.75" customHeight="1">
      <c r="A452" s="53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2.75" customHeight="1">
      <c r="A453" s="53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2.75" customHeight="1">
      <c r="A454" s="53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2.75" customHeight="1">
      <c r="A455" s="53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2.75" customHeight="1">
      <c r="A456" s="53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2.75" customHeight="1">
      <c r="A457" s="53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2.75" customHeight="1">
      <c r="A458" s="53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2.75" customHeight="1">
      <c r="A459" s="53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2.75" customHeight="1">
      <c r="A460" s="53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2.75" customHeight="1">
      <c r="A461" s="53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2.75" customHeight="1">
      <c r="A462" s="53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2.75" customHeight="1">
      <c r="A463" s="53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2.75" customHeight="1">
      <c r="A464" s="53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2.75" customHeight="1">
      <c r="A465" s="53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2.75" customHeight="1">
      <c r="A466" s="53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2.75" customHeight="1">
      <c r="A467" s="53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2.75" customHeight="1">
      <c r="A468" s="53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2.75" customHeight="1">
      <c r="A469" s="53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2.75" customHeight="1">
      <c r="A470" s="53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2.75" customHeight="1">
      <c r="A471" s="53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2.75" customHeight="1">
      <c r="A472" s="53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2.75" customHeight="1">
      <c r="A473" s="53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2.75" customHeight="1">
      <c r="A474" s="53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2.75" customHeight="1">
      <c r="A475" s="53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2.75" customHeight="1">
      <c r="A476" s="53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2.75" customHeight="1">
      <c r="A477" s="53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2.75" customHeight="1">
      <c r="A478" s="53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2.75" customHeight="1">
      <c r="A479" s="53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2.75" customHeight="1">
      <c r="A480" s="53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2.75" customHeight="1">
      <c r="A481" s="53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2.75" customHeight="1">
      <c r="A482" s="53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2.75" customHeight="1">
      <c r="A483" s="53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2.75" customHeight="1">
      <c r="A484" s="53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2.75" customHeight="1">
      <c r="A485" s="53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2.75" customHeight="1">
      <c r="A486" s="53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2.75" customHeight="1">
      <c r="A487" s="53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2.75" customHeight="1">
      <c r="A488" s="53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2.75" customHeight="1">
      <c r="A489" s="53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2.75" customHeight="1">
      <c r="A490" s="53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2.75" customHeight="1">
      <c r="A491" s="53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2.75" customHeight="1">
      <c r="A492" s="53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2.75" customHeight="1">
      <c r="A493" s="53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2.75" customHeight="1">
      <c r="A494" s="53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2.75" customHeight="1">
      <c r="A495" s="53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2.75" customHeight="1">
      <c r="A496" s="53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2.75" customHeight="1">
      <c r="A497" s="53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2.75" customHeight="1">
      <c r="A498" s="53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2.75" customHeight="1">
      <c r="A499" s="53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2.75" customHeight="1">
      <c r="A500" s="53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2.75" customHeight="1">
      <c r="A501" s="53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2.75" customHeight="1">
      <c r="A502" s="53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2.75" customHeight="1">
      <c r="A503" s="53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2.75" customHeight="1">
      <c r="A504" s="53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2.75" customHeight="1">
      <c r="A505" s="53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2.75" customHeight="1">
      <c r="A506" s="53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2.75" customHeight="1">
      <c r="A507" s="53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2.75" customHeight="1">
      <c r="A508" s="53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2.75" customHeight="1">
      <c r="A509" s="53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2.75" customHeight="1">
      <c r="A510" s="53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2.75" customHeight="1">
      <c r="A511" s="53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2.75" customHeight="1">
      <c r="A512" s="53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2.75" customHeight="1">
      <c r="A513" s="53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2.75" customHeight="1">
      <c r="A514" s="53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2.75" customHeight="1">
      <c r="A515" s="53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2.75" customHeight="1">
      <c r="A516" s="53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2.75" customHeight="1">
      <c r="A517" s="53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2.75" customHeight="1">
      <c r="A518" s="53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2.75" customHeight="1">
      <c r="A519" s="53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2.75" customHeight="1">
      <c r="A520" s="53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2.75" customHeight="1">
      <c r="A521" s="53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2.75" customHeight="1">
      <c r="A522" s="53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2.75" customHeight="1">
      <c r="A523" s="53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2.75" customHeight="1">
      <c r="A524" s="53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2.75" customHeight="1">
      <c r="A525" s="53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2.75" customHeight="1">
      <c r="A526" s="53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2.75" customHeight="1">
      <c r="A527" s="53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2.75" customHeight="1">
      <c r="A528" s="53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2.75" customHeight="1">
      <c r="A529" s="53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2.75" customHeight="1">
      <c r="A530" s="53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2.75" customHeight="1">
      <c r="A531" s="53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2.75" customHeight="1">
      <c r="A532" s="53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2.75" customHeight="1">
      <c r="A533" s="53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2.75" customHeight="1">
      <c r="A534" s="53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2.75" customHeight="1">
      <c r="A535" s="53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2.75" customHeight="1">
      <c r="A536" s="53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2.75" customHeight="1">
      <c r="A537" s="53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2.75" customHeight="1">
      <c r="A538" s="53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2.75" customHeight="1">
      <c r="A539" s="53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2.75" customHeight="1">
      <c r="A540" s="53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2.75" customHeight="1">
      <c r="A541" s="53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2.75" customHeight="1">
      <c r="A542" s="53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2.75" customHeight="1">
      <c r="A543" s="53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2.75" customHeight="1">
      <c r="A544" s="53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2.75" customHeight="1">
      <c r="A545" s="53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2.75" customHeight="1">
      <c r="A546" s="53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2.75" customHeight="1">
      <c r="A547" s="53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2.75" customHeight="1">
      <c r="A548" s="53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2.75" customHeight="1">
      <c r="A549" s="53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2.75" customHeight="1">
      <c r="A550" s="53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2.75" customHeight="1">
      <c r="A551" s="53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2.75" customHeight="1">
      <c r="A552" s="53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2.75" customHeight="1">
      <c r="A553" s="53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2.75" customHeight="1">
      <c r="A554" s="53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2.75" customHeight="1">
      <c r="A555" s="53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2.75" customHeight="1">
      <c r="A556" s="53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2.75" customHeight="1">
      <c r="A557" s="53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2.75" customHeight="1">
      <c r="A558" s="53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2.75" customHeight="1">
      <c r="A559" s="53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2.75" customHeight="1">
      <c r="A560" s="53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2.75" customHeight="1">
      <c r="A561" s="53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2.75" customHeight="1">
      <c r="A562" s="53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2.75" customHeight="1">
      <c r="A563" s="53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2.75" customHeight="1">
      <c r="A564" s="53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2.75" customHeight="1">
      <c r="A565" s="53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2.75" customHeight="1">
      <c r="A566" s="53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2.75" customHeight="1">
      <c r="A567" s="53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2.75" customHeight="1">
      <c r="A568" s="53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2.75" customHeight="1">
      <c r="A569" s="53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2.75" customHeight="1">
      <c r="A570" s="53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2.75" customHeight="1">
      <c r="A571" s="53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2.75" customHeight="1">
      <c r="A572" s="53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2.75" customHeight="1">
      <c r="A573" s="53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2.75" customHeight="1">
      <c r="A574" s="53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2.75" customHeight="1">
      <c r="A575" s="53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2.75" customHeight="1">
      <c r="A576" s="53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2.75" customHeight="1">
      <c r="A577" s="53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2.75" customHeight="1">
      <c r="A578" s="53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2.75" customHeight="1">
      <c r="A579" s="53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2.75" customHeight="1">
      <c r="A580" s="53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2.75" customHeight="1">
      <c r="A581" s="53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2.75" customHeight="1">
      <c r="A582" s="53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2.75" customHeight="1">
      <c r="A583" s="53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2.75" customHeight="1">
      <c r="A584" s="53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2.75" customHeight="1">
      <c r="A585" s="53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2.75" customHeight="1">
      <c r="A586" s="53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2.75" customHeight="1">
      <c r="A587" s="53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2.75" customHeight="1">
      <c r="A588" s="53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2.75" customHeight="1">
      <c r="A589" s="53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2.75" customHeight="1">
      <c r="A590" s="53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2.75" customHeight="1">
      <c r="A591" s="53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2.75" customHeight="1">
      <c r="A592" s="53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2.75" customHeight="1">
      <c r="A593" s="53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2.75" customHeight="1">
      <c r="A594" s="53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2.75" customHeight="1">
      <c r="A595" s="53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2.75" customHeight="1">
      <c r="A596" s="53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2.75" customHeight="1">
      <c r="A597" s="53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2.75" customHeight="1">
      <c r="A598" s="53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2.75" customHeight="1">
      <c r="A599" s="53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2.75" customHeight="1">
      <c r="A600" s="53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2.75" customHeight="1">
      <c r="A601" s="53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2.75" customHeight="1">
      <c r="A602" s="53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2.75" customHeight="1">
      <c r="A603" s="53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2.75" customHeight="1">
      <c r="A604" s="53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2.75" customHeight="1">
      <c r="A605" s="53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2.75" customHeight="1">
      <c r="A606" s="53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2.75" customHeight="1">
      <c r="A607" s="53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2.75" customHeight="1">
      <c r="A608" s="53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2.75" customHeight="1">
      <c r="A609" s="53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2.75" customHeight="1">
      <c r="A610" s="53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2.75" customHeight="1">
      <c r="A611" s="53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2.75" customHeight="1">
      <c r="A612" s="53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2.75" customHeight="1">
      <c r="A613" s="53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2.75" customHeight="1">
      <c r="A614" s="53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2.75" customHeight="1">
      <c r="A615" s="53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2.75" customHeight="1">
      <c r="A616" s="53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2.75" customHeight="1">
      <c r="A617" s="53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2.75" customHeight="1">
      <c r="A618" s="53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2.75" customHeight="1">
      <c r="A619" s="53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2.75" customHeight="1">
      <c r="A620" s="53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2.75" customHeight="1">
      <c r="A621" s="53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2.75" customHeight="1">
      <c r="A622" s="53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2.75" customHeight="1">
      <c r="A623" s="53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2.75" customHeight="1">
      <c r="A624" s="53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2.75" customHeight="1">
      <c r="A625" s="53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2.75" customHeight="1">
      <c r="A626" s="53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2.75" customHeight="1">
      <c r="A627" s="53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2.75" customHeight="1">
      <c r="A628" s="53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2.75" customHeight="1">
      <c r="A629" s="53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2.75" customHeight="1">
      <c r="A630" s="53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2.75" customHeight="1">
      <c r="A631" s="53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2.75" customHeight="1">
      <c r="A632" s="53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2.75" customHeight="1">
      <c r="A633" s="53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2.75" customHeight="1">
      <c r="A634" s="53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2.75" customHeight="1">
      <c r="A635" s="53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2.75" customHeight="1">
      <c r="A636" s="53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2.75" customHeight="1">
      <c r="A637" s="53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2.75" customHeight="1">
      <c r="A638" s="53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2.75" customHeight="1">
      <c r="A639" s="53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2.75" customHeight="1">
      <c r="A640" s="53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2.75" customHeight="1">
      <c r="A641" s="53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2.75" customHeight="1">
      <c r="A642" s="53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2.75" customHeight="1">
      <c r="A643" s="53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2.75" customHeight="1">
      <c r="A644" s="53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2.75" customHeight="1">
      <c r="A645" s="53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2.75" customHeight="1">
      <c r="A646" s="53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2.75" customHeight="1">
      <c r="A647" s="53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2.75" customHeight="1">
      <c r="A648" s="53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2.75" customHeight="1">
      <c r="A649" s="53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2.75" customHeight="1">
      <c r="A650" s="53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2.75" customHeight="1">
      <c r="A651" s="53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2.75" customHeight="1">
      <c r="A652" s="53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2.75" customHeight="1">
      <c r="A653" s="53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2.75" customHeight="1">
      <c r="A654" s="53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2.75" customHeight="1">
      <c r="A655" s="53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2.75" customHeight="1">
      <c r="A656" s="53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2.75" customHeight="1">
      <c r="A657" s="53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2.75" customHeight="1">
      <c r="A658" s="53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2.75" customHeight="1">
      <c r="A659" s="53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2.75" customHeight="1">
      <c r="A660" s="53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2.75" customHeight="1">
      <c r="A661" s="53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2.75" customHeight="1">
      <c r="A662" s="53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2.75" customHeight="1">
      <c r="A663" s="53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2.75" customHeight="1">
      <c r="A664" s="53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2.75" customHeight="1">
      <c r="A665" s="53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2.75" customHeight="1">
      <c r="A666" s="53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2.75" customHeight="1">
      <c r="A667" s="53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2.75" customHeight="1">
      <c r="A668" s="53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2.75" customHeight="1">
      <c r="A669" s="53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2.75" customHeight="1">
      <c r="A670" s="53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2.75" customHeight="1">
      <c r="A671" s="53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2.75" customHeight="1">
      <c r="A672" s="53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2.75" customHeight="1">
      <c r="A673" s="53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2.75" customHeight="1">
      <c r="A674" s="53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2.75" customHeight="1">
      <c r="A675" s="53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2.75" customHeight="1">
      <c r="A676" s="53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2.75" customHeight="1">
      <c r="A677" s="53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2.75" customHeight="1">
      <c r="A678" s="53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2.75" customHeight="1">
      <c r="A679" s="53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2.75" customHeight="1">
      <c r="A680" s="53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2.75" customHeight="1">
      <c r="A681" s="53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2.75" customHeight="1">
      <c r="A682" s="53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2.75" customHeight="1">
      <c r="A683" s="53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2.75" customHeight="1">
      <c r="A684" s="53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2.75" customHeight="1">
      <c r="A685" s="53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2.75" customHeight="1">
      <c r="A686" s="53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2.75" customHeight="1">
      <c r="A687" s="53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2.75" customHeight="1">
      <c r="A688" s="53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2.75" customHeight="1">
      <c r="A689" s="53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2.75" customHeight="1">
      <c r="A690" s="53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2.75" customHeight="1">
      <c r="A691" s="53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2.75" customHeight="1">
      <c r="A692" s="53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2.75" customHeight="1">
      <c r="A693" s="53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2.75" customHeight="1">
      <c r="A694" s="53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2.75" customHeight="1">
      <c r="A695" s="53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2.75" customHeight="1">
      <c r="A696" s="53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2.75" customHeight="1">
      <c r="A697" s="53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2.75" customHeight="1">
      <c r="A698" s="53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2.75" customHeight="1">
      <c r="A699" s="53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2.75" customHeight="1">
      <c r="A700" s="53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2.75" customHeight="1">
      <c r="A701" s="53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2.75" customHeight="1">
      <c r="A702" s="53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2.75" customHeight="1">
      <c r="A703" s="53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2.75" customHeight="1">
      <c r="A704" s="53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2.75" customHeight="1">
      <c r="A705" s="53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2.75" customHeight="1">
      <c r="A706" s="53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2.75" customHeight="1">
      <c r="A707" s="53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2.75" customHeight="1">
      <c r="A708" s="53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2.75" customHeight="1">
      <c r="A709" s="53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2.75" customHeight="1">
      <c r="A710" s="53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2.75" customHeight="1">
      <c r="A711" s="53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2.75" customHeight="1">
      <c r="A712" s="53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2.75" customHeight="1">
      <c r="A713" s="53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2.75" customHeight="1">
      <c r="A714" s="53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2.75" customHeight="1">
      <c r="A715" s="53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2.75" customHeight="1">
      <c r="A716" s="53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2.75" customHeight="1">
      <c r="A717" s="53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2.75" customHeight="1">
      <c r="A718" s="53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2.75" customHeight="1">
      <c r="A719" s="53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2.75" customHeight="1">
      <c r="A720" s="53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2.75" customHeight="1">
      <c r="A721" s="53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2.75" customHeight="1">
      <c r="A722" s="53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2.75" customHeight="1">
      <c r="A723" s="53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2.75" customHeight="1">
      <c r="A724" s="53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2.75" customHeight="1">
      <c r="A725" s="53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2.75" customHeight="1">
      <c r="A726" s="53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2.75" customHeight="1">
      <c r="A727" s="53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2.75" customHeight="1">
      <c r="A728" s="53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2.75" customHeight="1">
      <c r="A729" s="53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2.75" customHeight="1">
      <c r="A730" s="53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2.75" customHeight="1">
      <c r="A731" s="53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2.75" customHeight="1">
      <c r="A732" s="53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2.75" customHeight="1">
      <c r="A733" s="53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2.75" customHeight="1">
      <c r="A734" s="53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2.75" customHeight="1">
      <c r="A735" s="53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2.75" customHeight="1">
      <c r="A736" s="53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2.75" customHeight="1">
      <c r="A737" s="53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2.75" customHeight="1">
      <c r="A738" s="53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2.75" customHeight="1">
      <c r="A739" s="53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2.75" customHeight="1">
      <c r="A740" s="53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2.75" customHeight="1">
      <c r="A741" s="53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2.75" customHeight="1">
      <c r="A742" s="53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2.75" customHeight="1">
      <c r="A743" s="53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2.75" customHeight="1">
      <c r="A744" s="53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2.75" customHeight="1">
      <c r="A745" s="53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2.75" customHeight="1">
      <c r="A746" s="53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2.75" customHeight="1">
      <c r="A747" s="53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2.75" customHeight="1">
      <c r="A748" s="53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2.75" customHeight="1">
      <c r="A749" s="53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2.75" customHeight="1">
      <c r="A750" s="53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2.75" customHeight="1">
      <c r="A751" s="53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2.75" customHeight="1">
      <c r="A752" s="53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2.75" customHeight="1">
      <c r="A753" s="53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2.75" customHeight="1">
      <c r="A754" s="53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2.75" customHeight="1">
      <c r="A755" s="53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2.75" customHeight="1">
      <c r="A756" s="53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2.75" customHeight="1">
      <c r="A757" s="53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2.75" customHeight="1">
      <c r="A758" s="53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2.75" customHeight="1">
      <c r="A759" s="53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2.75" customHeight="1">
      <c r="A760" s="53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2.75" customHeight="1">
      <c r="A761" s="53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2.75" customHeight="1">
      <c r="A762" s="53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2.75" customHeight="1">
      <c r="A763" s="53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2.75" customHeight="1">
      <c r="A764" s="53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2.75" customHeight="1">
      <c r="A765" s="53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2.75" customHeight="1">
      <c r="A766" s="53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2.75" customHeight="1">
      <c r="A767" s="53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2.75" customHeight="1">
      <c r="A768" s="53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2.75" customHeight="1">
      <c r="A769" s="53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2.75" customHeight="1">
      <c r="A770" s="53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2.75" customHeight="1">
      <c r="A771" s="53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2.75" customHeight="1">
      <c r="A772" s="53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2.75" customHeight="1">
      <c r="A773" s="53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2.75" customHeight="1">
      <c r="A774" s="53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2.75" customHeight="1">
      <c r="A775" s="53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2.75" customHeight="1">
      <c r="A776" s="53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2.75" customHeight="1">
      <c r="A777" s="53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2.75" customHeight="1">
      <c r="A778" s="53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2.75" customHeight="1">
      <c r="A779" s="53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2.75" customHeight="1">
      <c r="A780" s="53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2.75" customHeight="1">
      <c r="A781" s="53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2.75" customHeight="1">
      <c r="A782" s="53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2.75" customHeight="1">
      <c r="A783" s="53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2.75" customHeight="1">
      <c r="A784" s="53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2.75" customHeight="1">
      <c r="A785" s="53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2.75" customHeight="1">
      <c r="A786" s="53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2.75" customHeight="1">
      <c r="A787" s="53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2.75" customHeight="1">
      <c r="A788" s="53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2.75" customHeight="1">
      <c r="A789" s="53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2.75" customHeight="1">
      <c r="A790" s="53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2.75" customHeight="1">
      <c r="A791" s="53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2.75" customHeight="1">
      <c r="A792" s="53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2.75" customHeight="1">
      <c r="A793" s="53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2.75" customHeight="1">
      <c r="A794" s="53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2.75" customHeight="1">
      <c r="A795" s="53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2.75" customHeight="1">
      <c r="A796" s="53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2.75" customHeight="1">
      <c r="A797" s="53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2.75" customHeight="1">
      <c r="A798" s="53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2.75" customHeight="1">
      <c r="A799" s="53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2.75" customHeight="1">
      <c r="A800" s="53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2.75" customHeight="1">
      <c r="A801" s="53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2.75" customHeight="1">
      <c r="A802" s="53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2.75" customHeight="1">
      <c r="A803" s="53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2.75" customHeight="1">
      <c r="A804" s="53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2.75" customHeight="1">
      <c r="A805" s="53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2.75" customHeight="1">
      <c r="A806" s="53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2.75" customHeight="1">
      <c r="A807" s="53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2.75" customHeight="1">
      <c r="A808" s="53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2.75" customHeight="1">
      <c r="A809" s="53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2.75" customHeight="1">
      <c r="A810" s="53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2.75" customHeight="1">
      <c r="A811" s="53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2.75" customHeight="1">
      <c r="A812" s="53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2.75" customHeight="1">
      <c r="A813" s="53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2.75" customHeight="1">
      <c r="A814" s="53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2.75" customHeight="1">
      <c r="A815" s="53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2.75" customHeight="1">
      <c r="A816" s="53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2.75" customHeight="1">
      <c r="A817" s="53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2.75" customHeight="1">
      <c r="A818" s="53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2.75" customHeight="1">
      <c r="A819" s="53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2.75" customHeight="1">
      <c r="A820" s="53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2.75" customHeight="1">
      <c r="A821" s="53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2.75" customHeight="1">
      <c r="A822" s="53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2.75" customHeight="1">
      <c r="A823" s="53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2.75" customHeight="1">
      <c r="A824" s="53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2.75" customHeight="1">
      <c r="A825" s="53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2.75" customHeight="1">
      <c r="A826" s="53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2.75" customHeight="1">
      <c r="A827" s="53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2.75" customHeight="1">
      <c r="A828" s="53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2.75" customHeight="1">
      <c r="A829" s="53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2.75" customHeight="1">
      <c r="A830" s="53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2.75" customHeight="1">
      <c r="A831" s="53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2.75" customHeight="1">
      <c r="A832" s="53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2.75" customHeight="1">
      <c r="A833" s="53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2.75" customHeight="1">
      <c r="A834" s="53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2.75" customHeight="1">
      <c r="A835" s="53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2.75" customHeight="1">
      <c r="A836" s="53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2.75" customHeight="1">
      <c r="A837" s="53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2.75" customHeight="1">
      <c r="A838" s="53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2.75" customHeight="1">
      <c r="A839" s="53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2.75" customHeight="1">
      <c r="A840" s="53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2.75" customHeight="1">
      <c r="A841" s="53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2.75" customHeight="1">
      <c r="A842" s="53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2.75" customHeight="1">
      <c r="A843" s="53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2.75" customHeight="1">
      <c r="A844" s="53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2.75" customHeight="1">
      <c r="A845" s="53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2.75" customHeight="1">
      <c r="A846" s="53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2.75" customHeight="1">
      <c r="A847" s="53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2.75" customHeight="1">
      <c r="A848" s="53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2.75" customHeight="1">
      <c r="A849" s="53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2.75" customHeight="1">
      <c r="A850" s="53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2.75" customHeight="1">
      <c r="A851" s="53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2.75" customHeight="1">
      <c r="A852" s="53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2.75" customHeight="1">
      <c r="A853" s="53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2.75" customHeight="1">
      <c r="A854" s="53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2.75" customHeight="1">
      <c r="A855" s="53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2.75" customHeight="1">
      <c r="A856" s="53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2.75" customHeight="1">
      <c r="A857" s="53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2.75" customHeight="1">
      <c r="A858" s="53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2.75" customHeight="1">
      <c r="A859" s="53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2.75" customHeight="1">
      <c r="A860" s="53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2.75" customHeight="1">
      <c r="A861" s="53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2.75" customHeight="1">
      <c r="A862" s="53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2.75" customHeight="1">
      <c r="A863" s="53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2.75" customHeight="1">
      <c r="A864" s="53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2.75" customHeight="1">
      <c r="A865" s="53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2.75" customHeight="1">
      <c r="A866" s="53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2.75" customHeight="1">
      <c r="A867" s="53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2.75" customHeight="1">
      <c r="A868" s="53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2.75" customHeight="1">
      <c r="A869" s="53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2.75" customHeight="1">
      <c r="A870" s="53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2.75" customHeight="1">
      <c r="A871" s="53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2.75" customHeight="1">
      <c r="A872" s="53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2.75" customHeight="1">
      <c r="A873" s="53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2.75" customHeight="1">
      <c r="A874" s="53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2.75" customHeight="1">
      <c r="A875" s="53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2.75" customHeight="1">
      <c r="A876" s="53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2.75" customHeight="1">
      <c r="A877" s="53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2.75" customHeight="1">
      <c r="A878" s="53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2.75" customHeight="1">
      <c r="A879" s="53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2.75" customHeight="1">
      <c r="A880" s="53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2.75" customHeight="1">
      <c r="A881" s="53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2.75" customHeight="1">
      <c r="A882" s="53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2.75" customHeight="1">
      <c r="A883" s="53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2.75" customHeight="1">
      <c r="A884" s="53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2.75" customHeight="1">
      <c r="A885" s="53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2.75" customHeight="1">
      <c r="A886" s="53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2.75" customHeight="1">
      <c r="A887" s="53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2.75" customHeight="1">
      <c r="A888" s="53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2.75" customHeight="1">
      <c r="A889" s="53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2.75" customHeight="1">
      <c r="A890" s="53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2.75" customHeight="1">
      <c r="A891" s="53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2.75" customHeight="1">
      <c r="A892" s="53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2.75" customHeight="1">
      <c r="A893" s="53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2.75" customHeight="1">
      <c r="A894" s="53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2.75" customHeight="1">
      <c r="A895" s="53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2.75" customHeight="1">
      <c r="A896" s="53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2.75" customHeight="1">
      <c r="A897" s="53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2.75" customHeight="1">
      <c r="A898" s="53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2.75" customHeight="1">
      <c r="A899" s="53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2.75" customHeight="1">
      <c r="A900" s="53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2.75" customHeight="1">
      <c r="A901" s="53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2.75" customHeight="1">
      <c r="A902" s="53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2.75" customHeight="1">
      <c r="A903" s="53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2.75" customHeight="1">
      <c r="A904" s="53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2.75" customHeight="1">
      <c r="A905" s="53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2.75" customHeight="1">
      <c r="A906" s="53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2.75" customHeight="1">
      <c r="A907" s="53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2.75" customHeight="1">
      <c r="A908" s="53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2.75" customHeight="1">
      <c r="A909" s="53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2.75" customHeight="1">
      <c r="A910" s="53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2.75" customHeight="1">
      <c r="A911" s="53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2.75" customHeight="1">
      <c r="A912" s="53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2.75" customHeight="1">
      <c r="A913" s="53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2.75" customHeight="1">
      <c r="A914" s="53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2.75" customHeight="1">
      <c r="A915" s="53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2.75" customHeight="1">
      <c r="A916" s="53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2.75" customHeight="1">
      <c r="A917" s="53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2.75" customHeight="1">
      <c r="A918" s="53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2.75" customHeight="1">
      <c r="A919" s="53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2.75" customHeight="1">
      <c r="A920" s="53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2.75" customHeight="1">
      <c r="A921" s="53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2.75" customHeight="1">
      <c r="A922" s="53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2.75" customHeight="1">
      <c r="A923" s="53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2.75" customHeight="1">
      <c r="A924" s="53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2.75" customHeight="1">
      <c r="A925" s="53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2.75" customHeight="1">
      <c r="A926" s="53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2.75" customHeight="1">
      <c r="A927" s="53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2.75" customHeight="1">
      <c r="A928" s="53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2.75" customHeight="1">
      <c r="A929" s="53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2.75" customHeight="1">
      <c r="A930" s="53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2.75" customHeight="1">
      <c r="A931" s="53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2.75" customHeight="1">
      <c r="A932" s="53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2.75" customHeight="1">
      <c r="A933" s="53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2.75" customHeight="1">
      <c r="A934" s="53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2.75" customHeight="1">
      <c r="A935" s="53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2.75" customHeight="1">
      <c r="A936" s="53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2.75" customHeight="1">
      <c r="A937" s="53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2.75" customHeight="1">
      <c r="A938" s="53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2.75" customHeight="1">
      <c r="A939" s="53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2.75" customHeight="1">
      <c r="A940" s="53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2.75" customHeight="1">
      <c r="A941" s="53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2.75" customHeight="1">
      <c r="A942" s="53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2.75" customHeight="1">
      <c r="A943" s="53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2.75" customHeight="1">
      <c r="A944" s="53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2.75" customHeight="1">
      <c r="A945" s="53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2.75" customHeight="1">
      <c r="A946" s="53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2.75" customHeight="1">
      <c r="A947" s="53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2.75" customHeight="1">
      <c r="A948" s="53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2.75" customHeight="1">
      <c r="A949" s="53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2.75" customHeight="1">
      <c r="A950" s="53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2.75" customHeight="1">
      <c r="A951" s="53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2.75" customHeight="1">
      <c r="A952" s="53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2.75" customHeight="1">
      <c r="A953" s="53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2.75" customHeight="1">
      <c r="A954" s="53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2.75" customHeight="1">
      <c r="A955" s="53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2.75" customHeight="1">
      <c r="A956" s="53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2.75" customHeight="1">
      <c r="A957" s="53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2.75" customHeight="1">
      <c r="A958" s="53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2.75" customHeight="1">
      <c r="A959" s="53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2.75" customHeight="1">
      <c r="A960" s="53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2.75" customHeight="1">
      <c r="A961" s="53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2.75" customHeight="1">
      <c r="A962" s="53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2.75" customHeight="1">
      <c r="A963" s="53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2.75" customHeight="1">
      <c r="A964" s="53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2.75" customHeight="1">
      <c r="A965" s="53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2.75" customHeight="1">
      <c r="A966" s="53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2.75" customHeight="1">
      <c r="A967" s="53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2.75" customHeight="1">
      <c r="A968" s="53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2.75" customHeight="1">
      <c r="A969" s="53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2.75" customHeight="1">
      <c r="A970" s="53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2.75" customHeight="1">
      <c r="A971" s="53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2.75" customHeight="1">
      <c r="A972" s="53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2.75" customHeight="1">
      <c r="A973" s="53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2.75" customHeight="1">
      <c r="A974" s="53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2.75" customHeight="1">
      <c r="A975" s="53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2.75" customHeight="1">
      <c r="A976" s="53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2.75" customHeight="1">
      <c r="A977" s="53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2.75" customHeight="1">
      <c r="A978" s="53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2.75" customHeight="1">
      <c r="A979" s="53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2.75" customHeight="1">
      <c r="A980" s="53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2.75" customHeight="1">
      <c r="A981" s="53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2.75" customHeight="1">
      <c r="A982" s="53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2.75" customHeight="1">
      <c r="A983" s="53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2.75" customHeight="1">
      <c r="A984" s="53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2.75" customHeight="1">
      <c r="A985" s="53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2.75" customHeight="1">
      <c r="A986" s="53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2.75" customHeight="1">
      <c r="A987" s="53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2.75" customHeight="1">
      <c r="A988" s="53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2.75" customHeight="1">
      <c r="A989" s="53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2.75" customHeight="1">
      <c r="A990" s="53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2.75" customHeight="1">
      <c r="A991" s="53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2.75" customHeight="1">
      <c r="A992" s="53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2.75" customHeight="1">
      <c r="A993" s="53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2.75" customHeight="1">
      <c r="A994" s="53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2.75" customHeight="1">
      <c r="A995" s="53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2.75" customHeight="1">
      <c r="A996" s="53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2.75" customHeight="1">
      <c r="A997" s="53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2.75" customHeight="1">
      <c r="A998" s="53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2.75" customHeight="1">
      <c r="A999" s="53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2.75" customHeight="1">
      <c r="A1000" s="53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1000"/>
  <sheetViews>
    <sheetView workbookViewId="0"/>
  </sheetViews>
  <sheetFormatPr defaultColWidth="12.625" defaultRowHeight="15" customHeight="1"/>
  <cols>
    <col min="1" max="1" width="41.875" customWidth="1"/>
    <col min="2" max="2" width="15.125" customWidth="1"/>
    <col min="3" max="6" width="10.5" customWidth="1"/>
    <col min="7" max="26" width="8.625" customWidth="1"/>
  </cols>
  <sheetData>
    <row r="1" spans="1:2" ht="12.75" customHeight="1"/>
    <row r="2" spans="1:2" ht="12.75" customHeight="1">
      <c r="A2" s="367" t="s">
        <v>62</v>
      </c>
      <c r="B2" s="360"/>
    </row>
    <row r="3" spans="1:2" ht="12.75" customHeight="1">
      <c r="A3" s="605" t="s">
        <v>413</v>
      </c>
      <c r="B3" s="605" t="s">
        <v>2740</v>
      </c>
    </row>
    <row r="4" spans="1:2" ht="12.75" customHeight="1">
      <c r="A4" s="606" t="s">
        <v>36</v>
      </c>
      <c r="B4" s="607">
        <f>Input!G3</f>
        <v>0</v>
      </c>
    </row>
    <row r="5" spans="1:2" ht="12.75" customHeight="1">
      <c r="A5" s="606" t="s">
        <v>38</v>
      </c>
      <c r="B5" s="607">
        <f>Input!G4</f>
        <v>0</v>
      </c>
    </row>
    <row r="6" spans="1:2" ht="12.75" customHeight="1">
      <c r="A6" s="606" t="s">
        <v>42</v>
      </c>
      <c r="B6" s="607">
        <f>Input!G5</f>
        <v>0</v>
      </c>
    </row>
    <row r="7" spans="1:2" ht="12.75" customHeight="1">
      <c r="A7" s="608" t="s">
        <v>44</v>
      </c>
      <c r="B7" s="607">
        <f>Input!G6</f>
        <v>0</v>
      </c>
    </row>
    <row r="8" spans="1:2" ht="12.75" customHeight="1">
      <c r="A8" s="606" t="s">
        <v>47</v>
      </c>
      <c r="B8" s="607">
        <f>Input!G7</f>
        <v>0</v>
      </c>
    </row>
    <row r="9" spans="1:2" ht="12.75" customHeight="1">
      <c r="A9" s="608" t="s">
        <v>49</v>
      </c>
      <c r="B9" s="607">
        <f>Input!G8</f>
        <v>0</v>
      </c>
    </row>
    <row r="10" spans="1:2" ht="12.75" customHeight="1">
      <c r="A10" s="608" t="s">
        <v>53</v>
      </c>
      <c r="B10" s="607">
        <f>Input!G9</f>
        <v>0</v>
      </c>
    </row>
    <row r="11" spans="1:2" ht="12.75" customHeight="1">
      <c r="A11" s="608" t="s">
        <v>56</v>
      </c>
      <c r="B11" s="607">
        <f>Input!G10</f>
        <v>0</v>
      </c>
    </row>
    <row r="12" spans="1:2" ht="12.75" customHeight="1">
      <c r="A12" s="609" t="s">
        <v>59</v>
      </c>
      <c r="B12" s="607">
        <f>Input!G11</f>
        <v>0</v>
      </c>
    </row>
    <row r="13" spans="1:2" ht="12.75" customHeight="1">
      <c r="A13" s="608" t="s">
        <v>62</v>
      </c>
      <c r="B13" s="607">
        <f>Input!G12</f>
        <v>0</v>
      </c>
    </row>
    <row r="14" spans="1:2" ht="12.75" customHeight="1">
      <c r="A14" s="608" t="s">
        <v>65</v>
      </c>
      <c r="B14" s="610" t="str">
        <f>Input!G13</f>
        <v>AMI</v>
      </c>
    </row>
    <row r="15" spans="1:2" ht="12.75" customHeight="1">
      <c r="A15" s="608" t="s">
        <v>2741</v>
      </c>
      <c r="B15" s="610" t="e">
        <f>Input!G14</f>
        <v>#N/A</v>
      </c>
    </row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Z1000"/>
  <sheetViews>
    <sheetView workbookViewId="0"/>
  </sheetViews>
  <sheetFormatPr defaultColWidth="12.625" defaultRowHeight="15" customHeight="1"/>
  <cols>
    <col min="1" max="1" width="28.875" customWidth="1"/>
    <col min="2" max="2" width="20.375" customWidth="1"/>
    <col min="3" max="3" width="9.5" customWidth="1"/>
    <col min="4" max="4" width="12.125" customWidth="1"/>
    <col min="5" max="5" width="6.875" customWidth="1"/>
    <col min="6" max="6" width="7.125" customWidth="1"/>
    <col min="7" max="9" width="7.875" customWidth="1"/>
    <col min="10" max="10" width="8" customWidth="1"/>
    <col min="11" max="11" width="12.875" customWidth="1"/>
    <col min="12" max="26" width="8.625" customWidth="1"/>
  </cols>
  <sheetData>
    <row r="1" spans="1:26" ht="15.75" customHeight="1">
      <c r="A1" s="360"/>
      <c r="B1" s="360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360"/>
      <c r="S1" s="360"/>
      <c r="T1" s="360"/>
      <c r="U1" s="360"/>
      <c r="V1" s="360"/>
      <c r="W1" s="360"/>
      <c r="X1" s="360"/>
      <c r="Y1" s="360"/>
      <c r="Z1" s="360"/>
    </row>
    <row r="2" spans="1:26" ht="15.75" customHeight="1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</row>
    <row r="3" spans="1:26" ht="15.75" customHeight="1">
      <c r="A3" s="360" t="s">
        <v>2742</v>
      </c>
      <c r="B3" s="360"/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360"/>
      <c r="S3" s="360"/>
      <c r="T3" s="360"/>
      <c r="U3" s="360"/>
      <c r="V3" s="360"/>
      <c r="W3" s="360"/>
      <c r="X3" s="360"/>
      <c r="Y3" s="360"/>
      <c r="Z3" s="360"/>
    </row>
    <row r="4" spans="1:26" ht="15.75" customHeight="1">
      <c r="A4" s="360"/>
      <c r="B4" s="360"/>
      <c r="C4" s="360"/>
      <c r="D4" s="360"/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360"/>
      <c r="S4" s="360"/>
      <c r="T4" s="360"/>
      <c r="U4" s="360"/>
      <c r="V4" s="360"/>
      <c r="W4" s="360"/>
      <c r="X4" s="360"/>
      <c r="Y4" s="360"/>
      <c r="Z4" s="360"/>
    </row>
    <row r="5" spans="1:26" ht="15.75" customHeight="1">
      <c r="A5" s="994" t="str">
        <f>CONCATENATE("Recommending the BIL Deal of M/S ",Input!C4)</f>
        <v xml:space="preserve">Recommending the BIL Deal of M/S 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360"/>
      <c r="M5" s="360"/>
      <c r="N5" s="360"/>
      <c r="O5" s="360"/>
      <c r="P5" s="360"/>
      <c r="Q5" s="360"/>
      <c r="R5" s="360"/>
      <c r="S5" s="360"/>
      <c r="T5" s="360"/>
      <c r="U5" s="360"/>
      <c r="V5" s="360"/>
      <c r="W5" s="360"/>
      <c r="X5" s="360"/>
      <c r="Y5" s="360"/>
      <c r="Z5" s="360"/>
    </row>
    <row r="6" spans="1:26" ht="15.75" customHeight="1">
      <c r="A6" s="360"/>
      <c r="B6" s="360"/>
      <c r="C6" s="360"/>
      <c r="D6" s="360"/>
      <c r="E6" s="360"/>
      <c r="F6" s="360"/>
      <c r="G6" s="360"/>
      <c r="H6" s="360"/>
      <c r="I6" s="360"/>
      <c r="J6" s="360"/>
      <c r="K6" s="360"/>
      <c r="L6" s="360"/>
      <c r="M6" s="360"/>
      <c r="N6" s="360"/>
      <c r="O6" s="360"/>
      <c r="P6" s="360"/>
      <c r="Q6" s="360"/>
      <c r="R6" s="360"/>
      <c r="S6" s="360"/>
      <c r="T6" s="360"/>
      <c r="U6" s="360"/>
      <c r="V6" s="360"/>
      <c r="W6" s="360"/>
      <c r="X6" s="360"/>
      <c r="Y6" s="360"/>
      <c r="Z6" s="360"/>
    </row>
    <row r="7" spans="1:26" ht="15.75" customHeight="1">
      <c r="A7" s="612" t="s">
        <v>142</v>
      </c>
      <c r="B7" s="995" t="str">
        <f>Input!G2</f>
        <v>BIL-Audit</v>
      </c>
      <c r="C7" s="793"/>
      <c r="D7" s="360"/>
      <c r="E7" s="360"/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0"/>
      <c r="T7" s="360"/>
      <c r="U7" s="360"/>
      <c r="V7" s="360"/>
      <c r="W7" s="360"/>
      <c r="X7" s="360"/>
      <c r="Y7" s="360"/>
      <c r="Z7" s="360"/>
    </row>
    <row r="8" spans="1:26" ht="15.75" customHeight="1">
      <c r="A8" s="612" t="s">
        <v>2743</v>
      </c>
      <c r="B8" s="996" t="str">
        <f>CONCATENATE("Rs. ",Input!G4/100000,"  Lacs")</f>
        <v>Rs. 0  Lacs</v>
      </c>
      <c r="C8" s="793"/>
      <c r="D8" s="360"/>
      <c r="E8" s="360"/>
      <c r="F8" s="360"/>
      <c r="G8" s="360"/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360"/>
      <c r="S8" s="360"/>
      <c r="T8" s="360"/>
      <c r="U8" s="360"/>
      <c r="V8" s="360"/>
      <c r="W8" s="360"/>
      <c r="X8" s="360"/>
      <c r="Y8" s="360"/>
      <c r="Z8" s="360"/>
    </row>
    <row r="9" spans="1:26" ht="15.75" customHeight="1">
      <c r="A9" s="612" t="s">
        <v>2744</v>
      </c>
      <c r="B9" s="613" t="str">
        <f>CONCATENATE(IF(B7="AIP-I Bank Surr.",FOIR!G136,IF(B7="BIL-PQ",FOIR!G463,"Check Policy in Input Sheet")))</f>
        <v>Check Policy in Input Sheet</v>
      </c>
      <c r="C9" s="613" t="str">
        <f>IF(B9="Check Policy in Input Sheet","","Months")</f>
        <v/>
      </c>
      <c r="D9" s="360"/>
      <c r="E9" s="360"/>
      <c r="F9" s="360"/>
      <c r="G9" s="360"/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360"/>
      <c r="S9" s="360"/>
      <c r="T9" s="360"/>
      <c r="U9" s="360"/>
      <c r="V9" s="360"/>
      <c r="W9" s="360"/>
      <c r="X9" s="360"/>
      <c r="Y9" s="360"/>
      <c r="Z9" s="360"/>
    </row>
    <row r="10" spans="1:26" ht="15.75" customHeight="1">
      <c r="A10" s="614"/>
      <c r="B10" s="360"/>
      <c r="C10" s="360"/>
      <c r="D10" s="360"/>
      <c r="E10" s="360"/>
      <c r="F10" s="360"/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360"/>
      <c r="S10" s="360"/>
      <c r="T10" s="360"/>
      <c r="U10" s="360"/>
      <c r="V10" s="360"/>
      <c r="W10" s="360"/>
      <c r="X10" s="360"/>
      <c r="Y10" s="360"/>
      <c r="Z10" s="360"/>
    </row>
    <row r="11" spans="1:26" ht="15.75" customHeight="1">
      <c r="A11" s="367" t="s">
        <v>2745</v>
      </c>
      <c r="B11" s="615"/>
      <c r="C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</row>
    <row r="12" spans="1:26" ht="15.75" customHeight="1">
      <c r="A12" s="616" t="s">
        <v>36</v>
      </c>
      <c r="B12" s="597">
        <f>Input!G3</f>
        <v>0</v>
      </c>
      <c r="C12" s="360"/>
      <c r="D12" s="997" t="s">
        <v>413</v>
      </c>
      <c r="E12" s="797"/>
      <c r="F12" s="793"/>
      <c r="G12" s="997" t="s">
        <v>2746</v>
      </c>
      <c r="H12" s="797"/>
      <c r="I12" s="797"/>
      <c r="J12" s="793"/>
      <c r="K12" s="360"/>
      <c r="L12" s="360"/>
      <c r="M12" s="360"/>
      <c r="N12" s="360"/>
      <c r="O12" s="360"/>
      <c r="P12" s="360"/>
      <c r="Q12" s="360"/>
      <c r="R12" s="360"/>
      <c r="S12" s="360"/>
      <c r="T12" s="360"/>
      <c r="U12" s="360"/>
      <c r="V12" s="360"/>
      <c r="W12" s="360"/>
      <c r="X12" s="360"/>
      <c r="Y12" s="360"/>
      <c r="Z12" s="360"/>
    </row>
    <row r="13" spans="1:26" ht="16.5" customHeight="1">
      <c r="A13" s="616" t="s">
        <v>38</v>
      </c>
      <c r="B13" s="597">
        <f>Input!G4</f>
        <v>0</v>
      </c>
      <c r="C13" s="360"/>
      <c r="D13" s="998" t="s">
        <v>2747</v>
      </c>
      <c r="E13" s="797"/>
      <c r="F13" s="793"/>
      <c r="G13" s="999"/>
      <c r="H13" s="797"/>
      <c r="I13" s="797"/>
      <c r="J13" s="793"/>
      <c r="K13" s="360"/>
      <c r="L13" s="360"/>
      <c r="M13" s="360"/>
      <c r="N13" s="360"/>
      <c r="O13" s="360"/>
      <c r="P13" s="360"/>
      <c r="Q13" s="360"/>
      <c r="R13" s="360"/>
      <c r="S13" s="360"/>
      <c r="T13" s="360"/>
      <c r="U13" s="360"/>
      <c r="V13" s="360"/>
      <c r="W13" s="360"/>
      <c r="X13" s="360"/>
      <c r="Y13" s="360"/>
      <c r="Z13" s="360"/>
    </row>
    <row r="14" spans="1:26" ht="16.5" customHeight="1">
      <c r="A14" s="616" t="s">
        <v>42</v>
      </c>
      <c r="B14" s="597">
        <f>Input!G5</f>
        <v>0</v>
      </c>
      <c r="C14" s="360"/>
      <c r="D14" s="998" t="s">
        <v>2748</v>
      </c>
      <c r="E14" s="797"/>
      <c r="F14" s="793"/>
      <c r="G14" s="999"/>
      <c r="H14" s="797"/>
      <c r="I14" s="797"/>
      <c r="J14" s="793"/>
      <c r="K14" s="360"/>
      <c r="L14" s="360"/>
      <c r="M14" s="360"/>
      <c r="N14" s="360"/>
      <c r="O14" s="360"/>
      <c r="P14" s="360"/>
      <c r="Q14" s="360"/>
      <c r="R14" s="360"/>
      <c r="S14" s="360"/>
      <c r="T14" s="360"/>
      <c r="U14" s="360"/>
      <c r="V14" s="360"/>
      <c r="W14" s="360"/>
      <c r="X14" s="360"/>
      <c r="Y14" s="360"/>
      <c r="Z14" s="360"/>
    </row>
    <row r="15" spans="1:26" ht="16.5" customHeight="1">
      <c r="A15" s="617" t="s">
        <v>44</v>
      </c>
      <c r="B15" s="597">
        <f>Input!G6</f>
        <v>0</v>
      </c>
      <c r="C15" s="360"/>
      <c r="D15" s="998" t="s">
        <v>2749</v>
      </c>
      <c r="E15" s="797"/>
      <c r="F15" s="793"/>
      <c r="G15" s="999"/>
      <c r="H15" s="797"/>
      <c r="I15" s="797"/>
      <c r="J15" s="793"/>
      <c r="K15" s="360"/>
      <c r="L15" s="360"/>
      <c r="M15" s="360"/>
      <c r="N15" s="360"/>
      <c r="O15" s="360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60"/>
    </row>
    <row r="16" spans="1:26" ht="27" customHeight="1">
      <c r="A16" s="616" t="s">
        <v>47</v>
      </c>
      <c r="B16" s="597">
        <f>Input!G7</f>
        <v>0</v>
      </c>
      <c r="C16" s="360"/>
      <c r="D16" s="998" t="s">
        <v>2750</v>
      </c>
      <c r="E16" s="797"/>
      <c r="F16" s="793"/>
      <c r="G16" s="999"/>
      <c r="H16" s="797"/>
      <c r="I16" s="797"/>
      <c r="J16" s="793"/>
      <c r="K16" s="360"/>
      <c r="L16" s="360"/>
      <c r="M16" s="360"/>
      <c r="N16" s="360"/>
      <c r="O16" s="360"/>
      <c r="P16" s="360"/>
      <c r="Q16" s="360"/>
      <c r="R16" s="360"/>
      <c r="S16" s="360"/>
      <c r="T16" s="360"/>
      <c r="U16" s="360"/>
      <c r="V16" s="360"/>
      <c r="W16" s="360"/>
      <c r="X16" s="360"/>
      <c r="Y16" s="360"/>
      <c r="Z16" s="360"/>
    </row>
    <row r="17" spans="1:26" ht="15.75" customHeight="1">
      <c r="A17" s="617" t="s">
        <v>49</v>
      </c>
      <c r="B17" s="597">
        <f>Input!G8</f>
        <v>0</v>
      </c>
      <c r="C17" s="360"/>
      <c r="D17" s="360"/>
      <c r="E17" s="360"/>
      <c r="F17" s="360"/>
      <c r="G17" s="360"/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360"/>
      <c r="S17" s="360"/>
      <c r="T17" s="360"/>
      <c r="U17" s="360"/>
      <c r="V17" s="360"/>
      <c r="W17" s="360"/>
      <c r="X17" s="360"/>
      <c r="Y17" s="360"/>
      <c r="Z17" s="360"/>
    </row>
    <row r="18" spans="1:26" ht="15.75" customHeight="1">
      <c r="A18" s="617" t="s">
        <v>53</v>
      </c>
      <c r="B18" s="597">
        <f>Input!G9</f>
        <v>0</v>
      </c>
      <c r="C18" s="360"/>
      <c r="D18" s="360"/>
      <c r="E18" s="360"/>
      <c r="F18" s="360"/>
      <c r="G18" s="360"/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360"/>
      <c r="S18" s="360"/>
      <c r="T18" s="360"/>
      <c r="U18" s="360"/>
      <c r="V18" s="360"/>
      <c r="W18" s="360"/>
      <c r="X18" s="360"/>
      <c r="Y18" s="360"/>
      <c r="Z18" s="360"/>
    </row>
    <row r="19" spans="1:26" ht="15.75" customHeight="1">
      <c r="A19" s="617" t="s">
        <v>56</v>
      </c>
      <c r="B19" s="597">
        <f>Input!G10</f>
        <v>0</v>
      </c>
      <c r="C19" s="360"/>
      <c r="D19" s="360"/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  <c r="S19" s="360"/>
      <c r="T19" s="360"/>
      <c r="U19" s="360"/>
      <c r="V19" s="360"/>
      <c r="W19" s="360"/>
      <c r="X19" s="360"/>
      <c r="Y19" s="360"/>
      <c r="Z19" s="360"/>
    </row>
    <row r="20" spans="1:26" ht="15.75" customHeight="1">
      <c r="A20" s="618" t="s">
        <v>59</v>
      </c>
      <c r="B20" s="597">
        <f>Input!G11</f>
        <v>0</v>
      </c>
      <c r="C20" s="360"/>
      <c r="D20" s="360"/>
      <c r="E20" s="360"/>
      <c r="F20" s="360"/>
      <c r="G20" s="360"/>
      <c r="H20" s="360"/>
      <c r="I20" s="360"/>
      <c r="J20" s="360"/>
      <c r="K20" s="360"/>
      <c r="L20" s="360"/>
      <c r="M20" s="360"/>
      <c r="N20" s="360"/>
      <c r="O20" s="360"/>
      <c r="P20" s="360"/>
      <c r="Q20" s="360"/>
      <c r="R20" s="360"/>
      <c r="S20" s="360"/>
      <c r="T20" s="360"/>
      <c r="U20" s="360"/>
      <c r="V20" s="360"/>
      <c r="W20" s="360"/>
      <c r="X20" s="360"/>
      <c r="Y20" s="360"/>
      <c r="Z20" s="360"/>
    </row>
    <row r="21" spans="1:26" ht="15.75" customHeight="1">
      <c r="A21" s="617" t="s">
        <v>62</v>
      </c>
      <c r="B21" s="597">
        <f>Input!G12</f>
        <v>0</v>
      </c>
      <c r="C21" s="360"/>
      <c r="D21" s="360"/>
      <c r="E21" s="360"/>
      <c r="F21" s="360"/>
      <c r="G21" s="360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360"/>
      <c r="S21" s="360"/>
      <c r="T21" s="360"/>
      <c r="U21" s="360"/>
      <c r="V21" s="360"/>
      <c r="W21" s="360"/>
      <c r="X21" s="360"/>
      <c r="Y21" s="360"/>
      <c r="Z21" s="360"/>
    </row>
    <row r="22" spans="1:26" ht="15.75" customHeight="1">
      <c r="A22" s="617" t="s">
        <v>65</v>
      </c>
      <c r="B22" s="597" t="str">
        <f>Input!G13</f>
        <v>AMI</v>
      </c>
      <c r="C22" s="360"/>
      <c r="D22" s="360"/>
      <c r="E22" s="360"/>
      <c r="F22" s="360"/>
      <c r="G22" s="360"/>
      <c r="H22" s="360"/>
      <c r="I22" s="360"/>
      <c r="J22" s="360"/>
      <c r="K22" s="360"/>
      <c r="L22" s="360"/>
      <c r="M22" s="360"/>
      <c r="N22" s="360"/>
      <c r="O22" s="360"/>
      <c r="P22" s="360"/>
      <c r="Q22" s="360"/>
      <c r="R22" s="360"/>
      <c r="S22" s="360"/>
      <c r="T22" s="360"/>
      <c r="U22" s="360"/>
      <c r="V22" s="360"/>
      <c r="W22" s="360"/>
      <c r="X22" s="360"/>
      <c r="Y22" s="360"/>
      <c r="Z22" s="360"/>
    </row>
    <row r="23" spans="1:26" ht="15.75" customHeight="1">
      <c r="A23" s="616" t="s">
        <v>67</v>
      </c>
      <c r="B23" s="597" t="e">
        <f>Input!G14</f>
        <v>#N/A</v>
      </c>
      <c r="C23" s="360"/>
      <c r="D23" s="360"/>
      <c r="E23" s="360"/>
      <c r="F23" s="360"/>
      <c r="G23" s="360"/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360"/>
      <c r="S23" s="360"/>
      <c r="T23" s="360"/>
      <c r="U23" s="360"/>
      <c r="V23" s="360"/>
      <c r="W23" s="360"/>
      <c r="X23" s="360"/>
      <c r="Y23" s="360"/>
      <c r="Z23" s="360"/>
    </row>
    <row r="24" spans="1:26" ht="15.75" customHeight="1">
      <c r="A24" s="616" t="s">
        <v>69</v>
      </c>
      <c r="B24" s="597" t="e">
        <f>Input!G15</f>
        <v>#N/A</v>
      </c>
      <c r="C24" s="360"/>
      <c r="D24" s="360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U24" s="360"/>
      <c r="V24" s="360"/>
      <c r="W24" s="360"/>
      <c r="X24" s="360"/>
      <c r="Y24" s="360"/>
      <c r="Z24" s="360"/>
    </row>
    <row r="25" spans="1:26" ht="15.75" customHeight="1">
      <c r="A25" s="360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360"/>
      <c r="S25" s="360"/>
      <c r="T25" s="360"/>
      <c r="U25" s="360"/>
      <c r="V25" s="360"/>
      <c r="W25" s="360"/>
      <c r="X25" s="360"/>
      <c r="Y25" s="360"/>
      <c r="Z25" s="360"/>
    </row>
    <row r="26" spans="1:26" ht="15.75" customHeight="1">
      <c r="A26" s="367" t="s">
        <v>2751</v>
      </c>
      <c r="B26" s="360"/>
      <c r="C26" s="360"/>
      <c r="D26" s="360"/>
      <c r="E26" s="360"/>
      <c r="F26" s="360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360"/>
      <c r="S26" s="360"/>
      <c r="T26" s="360"/>
      <c r="U26" s="360"/>
      <c r="V26" s="360"/>
      <c r="W26" s="360"/>
      <c r="X26" s="360"/>
      <c r="Y26" s="360"/>
      <c r="Z26" s="360"/>
    </row>
    <row r="27" spans="1:26" ht="15.75" customHeight="1">
      <c r="A27" s="1000"/>
      <c r="B27" s="797"/>
      <c r="C27" s="797"/>
      <c r="D27" s="797"/>
      <c r="E27" s="797"/>
      <c r="F27" s="797"/>
      <c r="G27" s="797"/>
      <c r="H27" s="793"/>
      <c r="I27" s="360"/>
      <c r="J27" s="360"/>
      <c r="K27" s="360"/>
      <c r="L27" s="360"/>
      <c r="M27" s="360"/>
      <c r="N27" s="360"/>
      <c r="O27" s="360"/>
      <c r="P27" s="360"/>
      <c r="Q27" s="360"/>
      <c r="R27" s="360"/>
      <c r="S27" s="360"/>
      <c r="T27" s="360"/>
      <c r="U27" s="360"/>
      <c r="V27" s="360"/>
      <c r="W27" s="360"/>
      <c r="X27" s="360"/>
      <c r="Y27" s="360"/>
      <c r="Z27" s="360"/>
    </row>
    <row r="28" spans="1:26" ht="15.75" customHeight="1">
      <c r="A28" s="1000"/>
      <c r="B28" s="797"/>
      <c r="C28" s="797"/>
      <c r="D28" s="797"/>
      <c r="E28" s="797"/>
      <c r="F28" s="797"/>
      <c r="G28" s="797"/>
      <c r="H28" s="793"/>
      <c r="I28" s="360"/>
      <c r="J28" s="360"/>
      <c r="K28" s="360"/>
      <c r="L28" s="360"/>
      <c r="M28" s="360"/>
      <c r="N28" s="360"/>
      <c r="O28" s="360"/>
      <c r="P28" s="360"/>
      <c r="Q28" s="360"/>
      <c r="R28" s="360"/>
      <c r="S28" s="360"/>
      <c r="T28" s="360"/>
      <c r="U28" s="360"/>
      <c r="V28" s="360"/>
      <c r="W28" s="360"/>
      <c r="X28" s="360"/>
      <c r="Y28" s="360"/>
      <c r="Z28" s="360"/>
    </row>
    <row r="29" spans="1:26" ht="15.75" customHeight="1">
      <c r="A29" s="1000"/>
      <c r="B29" s="797"/>
      <c r="C29" s="797"/>
      <c r="D29" s="797"/>
      <c r="E29" s="797"/>
      <c r="F29" s="797"/>
      <c r="G29" s="797"/>
      <c r="H29" s="793"/>
      <c r="I29" s="360"/>
      <c r="J29" s="360"/>
      <c r="K29" s="360"/>
      <c r="L29" s="360"/>
      <c r="M29" s="360"/>
      <c r="N29" s="360"/>
      <c r="O29" s="360"/>
      <c r="P29" s="360"/>
      <c r="Q29" s="360"/>
      <c r="R29" s="360"/>
      <c r="S29" s="360"/>
      <c r="T29" s="360"/>
      <c r="U29" s="360"/>
      <c r="V29" s="360"/>
      <c r="W29" s="360"/>
      <c r="X29" s="360"/>
      <c r="Y29" s="360"/>
      <c r="Z29" s="360"/>
    </row>
    <row r="30" spans="1:26" ht="15.75" customHeight="1">
      <c r="A30" s="1000"/>
      <c r="B30" s="797"/>
      <c r="C30" s="797"/>
      <c r="D30" s="797"/>
      <c r="E30" s="797"/>
      <c r="F30" s="797"/>
      <c r="G30" s="797"/>
      <c r="H30" s="793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60"/>
      <c r="U30" s="360"/>
      <c r="V30" s="360"/>
      <c r="W30" s="360"/>
      <c r="X30" s="360"/>
      <c r="Y30" s="360"/>
      <c r="Z30" s="360"/>
    </row>
    <row r="31" spans="1:26" ht="15.75" customHeight="1">
      <c r="A31" s="1000"/>
      <c r="B31" s="797"/>
      <c r="C31" s="797"/>
      <c r="D31" s="797"/>
      <c r="E31" s="797"/>
      <c r="F31" s="797"/>
      <c r="G31" s="797"/>
      <c r="H31" s="793"/>
      <c r="I31" s="360"/>
      <c r="J31" s="360"/>
      <c r="K31" s="360"/>
      <c r="L31" s="360"/>
      <c r="M31" s="360"/>
      <c r="N31" s="360"/>
      <c r="O31" s="360"/>
      <c r="P31" s="360"/>
      <c r="Q31" s="360"/>
      <c r="R31" s="360"/>
      <c r="S31" s="360"/>
      <c r="T31" s="360"/>
      <c r="U31" s="360"/>
      <c r="V31" s="360"/>
      <c r="W31" s="360"/>
      <c r="X31" s="360"/>
      <c r="Y31" s="360"/>
      <c r="Z31" s="360"/>
    </row>
    <row r="32" spans="1:26" ht="15.75" customHeight="1">
      <c r="A32" s="1000"/>
      <c r="B32" s="797"/>
      <c r="C32" s="797"/>
      <c r="D32" s="797"/>
      <c r="E32" s="797"/>
      <c r="F32" s="797"/>
      <c r="G32" s="797"/>
      <c r="H32" s="793"/>
      <c r="I32" s="360"/>
      <c r="J32" s="360"/>
      <c r="K32" s="360"/>
      <c r="L32" s="360"/>
      <c r="M32" s="360"/>
      <c r="N32" s="360"/>
      <c r="O32" s="360"/>
      <c r="P32" s="360"/>
      <c r="Q32" s="360"/>
      <c r="R32" s="360"/>
      <c r="S32" s="360"/>
      <c r="T32" s="360"/>
      <c r="U32" s="360"/>
      <c r="V32" s="360"/>
      <c r="W32" s="360"/>
      <c r="X32" s="360"/>
      <c r="Y32" s="360"/>
      <c r="Z32" s="360"/>
    </row>
    <row r="33" spans="1:26" ht="15.75" customHeight="1">
      <c r="A33" s="1000"/>
      <c r="B33" s="797"/>
      <c r="C33" s="797"/>
      <c r="D33" s="797"/>
      <c r="E33" s="797"/>
      <c r="F33" s="797"/>
      <c r="G33" s="797"/>
      <c r="H33" s="793"/>
      <c r="I33" s="360"/>
      <c r="J33" s="360"/>
      <c r="K33" s="360"/>
      <c r="L33" s="360"/>
      <c r="M33" s="360"/>
      <c r="N33" s="360"/>
      <c r="O33" s="360"/>
      <c r="P33" s="360"/>
      <c r="Q33" s="360"/>
      <c r="R33" s="360"/>
      <c r="S33" s="360"/>
      <c r="T33" s="360"/>
      <c r="U33" s="360"/>
      <c r="V33" s="360"/>
      <c r="W33" s="360"/>
      <c r="X33" s="360"/>
      <c r="Y33" s="360"/>
      <c r="Z33" s="360"/>
    </row>
    <row r="34" spans="1:26" ht="15.75" customHeight="1">
      <c r="A34" s="1000"/>
      <c r="B34" s="797"/>
      <c r="C34" s="797"/>
      <c r="D34" s="797"/>
      <c r="E34" s="797"/>
      <c r="F34" s="797"/>
      <c r="G34" s="797"/>
      <c r="H34" s="793"/>
      <c r="I34" s="360"/>
      <c r="J34" s="360"/>
      <c r="K34" s="360"/>
      <c r="L34" s="360"/>
      <c r="M34" s="360"/>
      <c r="N34" s="360"/>
      <c r="O34" s="360"/>
      <c r="P34" s="360"/>
      <c r="Q34" s="360"/>
      <c r="R34" s="360"/>
      <c r="S34" s="360"/>
      <c r="T34" s="360"/>
      <c r="U34" s="360"/>
      <c r="V34" s="360"/>
      <c r="W34" s="360"/>
      <c r="X34" s="360"/>
      <c r="Y34" s="360"/>
      <c r="Z34" s="360"/>
    </row>
    <row r="35" spans="1:26" ht="15.75" customHeight="1">
      <c r="A35" s="360"/>
      <c r="B35" s="360"/>
      <c r="C35" s="360"/>
      <c r="D35" s="360"/>
      <c r="E35" s="360"/>
      <c r="F35" s="360"/>
      <c r="G35" s="360"/>
      <c r="H35" s="360"/>
      <c r="I35" s="360"/>
      <c r="J35" s="360"/>
      <c r="K35" s="360"/>
      <c r="L35" s="360"/>
      <c r="M35" s="360"/>
      <c r="N35" s="360"/>
      <c r="O35" s="360"/>
      <c r="P35" s="360"/>
      <c r="Q35" s="360"/>
      <c r="R35" s="360"/>
      <c r="S35" s="360"/>
      <c r="T35" s="360"/>
      <c r="U35" s="360"/>
      <c r="V35" s="360"/>
      <c r="W35" s="360"/>
      <c r="X35" s="360"/>
      <c r="Y35" s="360"/>
      <c r="Z35" s="360"/>
    </row>
    <row r="36" spans="1:26" ht="15.75" customHeight="1">
      <c r="A36" s="367" t="s">
        <v>2752</v>
      </c>
      <c r="B36" s="360"/>
      <c r="C36" s="360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360"/>
      <c r="P36" s="360"/>
      <c r="Q36" s="360"/>
      <c r="R36" s="360"/>
      <c r="S36" s="360"/>
      <c r="T36" s="360"/>
      <c r="U36" s="360"/>
      <c r="V36" s="360"/>
      <c r="W36" s="360"/>
      <c r="X36" s="360"/>
      <c r="Y36" s="360"/>
      <c r="Z36" s="360"/>
    </row>
    <row r="37" spans="1:26" ht="15.75" customHeight="1">
      <c r="A37" s="612" t="s">
        <v>490</v>
      </c>
      <c r="B37" s="612" t="s">
        <v>2753</v>
      </c>
      <c r="C37" s="614"/>
      <c r="D37" s="360"/>
      <c r="E37" s="360"/>
      <c r="F37" s="360"/>
      <c r="G37" s="360"/>
      <c r="H37" s="360"/>
      <c r="I37" s="360"/>
      <c r="J37" s="360"/>
      <c r="K37" s="360"/>
      <c r="L37" s="360"/>
      <c r="M37" s="360"/>
      <c r="N37" s="360"/>
      <c r="O37" s="360"/>
      <c r="P37" s="360"/>
      <c r="Q37" s="360"/>
      <c r="R37" s="360"/>
      <c r="S37" s="360"/>
      <c r="T37" s="360"/>
      <c r="U37" s="360"/>
      <c r="V37" s="360"/>
      <c r="W37" s="360"/>
      <c r="X37" s="360"/>
      <c r="Y37" s="360"/>
      <c r="Z37" s="360"/>
    </row>
    <row r="38" spans="1:26" ht="15.75" hidden="1" customHeight="1">
      <c r="A38" s="609" t="s">
        <v>2754</v>
      </c>
      <c r="B38" s="609"/>
      <c r="C38" s="360"/>
      <c r="D38" s="360"/>
      <c r="E38" s="360"/>
      <c r="F38" s="360"/>
      <c r="G38" s="360"/>
      <c r="H38" s="360"/>
      <c r="I38" s="360"/>
      <c r="J38" s="360"/>
      <c r="K38" s="360"/>
      <c r="L38" s="360"/>
      <c r="M38" s="360"/>
      <c r="N38" s="360"/>
      <c r="O38" s="360"/>
      <c r="P38" s="360"/>
      <c r="Q38" s="360"/>
      <c r="R38" s="360"/>
      <c r="S38" s="360"/>
      <c r="T38" s="360"/>
      <c r="U38" s="360"/>
      <c r="V38" s="360"/>
      <c r="W38" s="360"/>
      <c r="X38" s="360"/>
      <c r="Y38" s="360"/>
      <c r="Z38" s="360"/>
    </row>
    <row r="39" spans="1:26" ht="15.75" hidden="1" customHeight="1">
      <c r="A39" s="609" t="s">
        <v>2755</v>
      </c>
      <c r="B39" s="609"/>
      <c r="C39" s="360"/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0"/>
      <c r="O39" s="360"/>
      <c r="P39" s="360"/>
      <c r="Q39" s="360"/>
      <c r="R39" s="360"/>
      <c r="S39" s="360"/>
      <c r="T39" s="360"/>
      <c r="U39" s="360"/>
      <c r="V39" s="360"/>
      <c r="W39" s="360"/>
      <c r="X39" s="360"/>
      <c r="Y39" s="360"/>
      <c r="Z39" s="360"/>
    </row>
    <row r="40" spans="1:26" ht="15.75" customHeight="1">
      <c r="A40" s="609" t="s">
        <v>2756</v>
      </c>
      <c r="B40" s="609"/>
      <c r="C40" s="360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60"/>
      <c r="O40" s="360"/>
      <c r="P40" s="360"/>
      <c r="Q40" s="360"/>
      <c r="R40" s="360"/>
      <c r="S40" s="360"/>
      <c r="T40" s="360"/>
      <c r="U40" s="360"/>
      <c r="V40" s="360"/>
      <c r="W40" s="360"/>
      <c r="X40" s="360"/>
      <c r="Y40" s="360"/>
      <c r="Z40" s="360"/>
    </row>
    <row r="41" spans="1:26" ht="15.75" customHeight="1">
      <c r="A41" s="609" t="s">
        <v>2757</v>
      </c>
      <c r="B41" s="609"/>
      <c r="C41" s="360"/>
      <c r="D41" s="360"/>
      <c r="E41" s="360"/>
      <c r="F41" s="360"/>
      <c r="G41" s="360"/>
      <c r="H41" s="360"/>
      <c r="I41" s="360"/>
      <c r="J41" s="360"/>
      <c r="K41" s="360"/>
      <c r="L41" s="360"/>
      <c r="M41" s="360"/>
      <c r="N41" s="360"/>
      <c r="O41" s="360"/>
      <c r="P41" s="360"/>
      <c r="Q41" s="360"/>
      <c r="R41" s="360"/>
      <c r="S41" s="360"/>
      <c r="T41" s="360"/>
      <c r="U41" s="360"/>
      <c r="V41" s="360"/>
      <c r="W41" s="360"/>
      <c r="X41" s="360"/>
      <c r="Y41" s="360"/>
      <c r="Z41" s="360"/>
    </row>
    <row r="42" spans="1:26" ht="15.75" customHeight="1">
      <c r="A42" s="609" t="s">
        <v>2758</v>
      </c>
      <c r="B42" s="609"/>
      <c r="C42" s="360"/>
      <c r="D42" s="360"/>
      <c r="E42" s="360"/>
      <c r="F42" s="360"/>
      <c r="G42" s="360"/>
      <c r="H42" s="360"/>
      <c r="I42" s="360"/>
      <c r="J42" s="360"/>
      <c r="K42" s="360"/>
      <c r="L42" s="360"/>
      <c r="M42" s="360"/>
      <c r="N42" s="360"/>
      <c r="O42" s="360"/>
      <c r="P42" s="360"/>
      <c r="Q42" s="360"/>
      <c r="R42" s="360"/>
      <c r="S42" s="360"/>
      <c r="T42" s="360"/>
      <c r="U42" s="360"/>
      <c r="V42" s="360"/>
      <c r="W42" s="360"/>
      <c r="X42" s="360"/>
      <c r="Y42" s="360"/>
      <c r="Z42" s="360"/>
    </row>
    <row r="43" spans="1:26" ht="15.75" customHeight="1">
      <c r="A43" s="609" t="s">
        <v>2759</v>
      </c>
      <c r="B43" s="609"/>
      <c r="C43" s="360"/>
      <c r="D43" s="360"/>
      <c r="E43" s="360"/>
      <c r="F43" s="360"/>
      <c r="G43" s="360"/>
      <c r="H43" s="360"/>
      <c r="I43" s="360"/>
      <c r="J43" s="360"/>
      <c r="K43" s="360"/>
      <c r="L43" s="360"/>
      <c r="M43" s="360"/>
      <c r="N43" s="360"/>
      <c r="O43" s="360"/>
      <c r="P43" s="360"/>
      <c r="Q43" s="360"/>
      <c r="R43" s="360"/>
      <c r="S43" s="360"/>
      <c r="T43" s="360"/>
      <c r="U43" s="360"/>
      <c r="V43" s="360"/>
      <c r="W43" s="360"/>
      <c r="X43" s="360"/>
      <c r="Y43" s="360"/>
      <c r="Z43" s="360"/>
    </row>
    <row r="44" spans="1:26" ht="15.75" customHeight="1">
      <c r="A44" s="609" t="s">
        <v>2760</v>
      </c>
      <c r="B44" s="609"/>
      <c r="C44" s="360"/>
      <c r="D44" s="360"/>
      <c r="E44" s="360"/>
      <c r="F44" s="360"/>
      <c r="G44" s="360"/>
      <c r="H44" s="360"/>
      <c r="I44" s="360"/>
      <c r="J44" s="360"/>
      <c r="K44" s="360"/>
      <c r="L44" s="360"/>
      <c r="M44" s="360"/>
      <c r="N44" s="360"/>
      <c r="O44" s="360"/>
      <c r="P44" s="360"/>
      <c r="Q44" s="360"/>
      <c r="R44" s="360"/>
      <c r="S44" s="360"/>
      <c r="T44" s="360"/>
      <c r="U44" s="360"/>
      <c r="V44" s="360"/>
      <c r="W44" s="360"/>
      <c r="X44" s="360"/>
      <c r="Y44" s="360"/>
      <c r="Z44" s="360"/>
    </row>
    <row r="45" spans="1:26" ht="15.75" customHeight="1">
      <c r="A45" s="609" t="s">
        <v>2761</v>
      </c>
      <c r="B45" s="609"/>
      <c r="C45" s="360"/>
      <c r="D45" s="360"/>
      <c r="E45" s="360"/>
      <c r="F45" s="360"/>
      <c r="G45" s="360"/>
      <c r="H45" s="360"/>
      <c r="I45" s="360"/>
      <c r="J45" s="360"/>
      <c r="K45" s="360"/>
      <c r="L45" s="360"/>
      <c r="M45" s="360"/>
      <c r="N45" s="360"/>
      <c r="O45" s="360"/>
      <c r="P45" s="360"/>
      <c r="Q45" s="360"/>
      <c r="R45" s="360"/>
      <c r="S45" s="360"/>
      <c r="T45" s="360"/>
      <c r="U45" s="360"/>
      <c r="V45" s="360"/>
      <c r="W45" s="360"/>
      <c r="X45" s="360"/>
      <c r="Y45" s="360"/>
      <c r="Z45" s="360"/>
    </row>
    <row r="46" spans="1:26" ht="15.75" customHeight="1">
      <c r="A46" s="609" t="s">
        <v>2762</v>
      </c>
      <c r="B46" s="609"/>
      <c r="C46" s="360"/>
      <c r="D46" s="360"/>
      <c r="E46" s="360"/>
      <c r="F46" s="360"/>
      <c r="G46" s="360"/>
      <c r="H46" s="360"/>
      <c r="I46" s="360"/>
      <c r="J46" s="360"/>
      <c r="K46" s="360"/>
      <c r="L46" s="360"/>
      <c r="M46" s="360"/>
      <c r="N46" s="360"/>
      <c r="O46" s="360"/>
      <c r="P46" s="360"/>
      <c r="Q46" s="360"/>
      <c r="R46" s="360"/>
      <c r="S46" s="360"/>
      <c r="T46" s="360"/>
      <c r="U46" s="360"/>
      <c r="V46" s="360"/>
      <c r="W46" s="360"/>
      <c r="X46" s="360"/>
      <c r="Y46" s="360"/>
      <c r="Z46" s="360"/>
    </row>
    <row r="47" spans="1:26" ht="15.75" customHeight="1">
      <c r="A47" s="609" t="s">
        <v>2763</v>
      </c>
      <c r="B47" s="609"/>
      <c r="C47" s="360"/>
      <c r="D47" s="360"/>
      <c r="E47" s="360"/>
      <c r="F47" s="360"/>
      <c r="G47" s="360"/>
      <c r="H47" s="360"/>
      <c r="I47" s="360"/>
      <c r="J47" s="360"/>
      <c r="K47" s="360"/>
      <c r="L47" s="360"/>
      <c r="M47" s="360"/>
      <c r="N47" s="360"/>
      <c r="O47" s="360"/>
      <c r="P47" s="360"/>
      <c r="Q47" s="360"/>
      <c r="R47" s="360"/>
      <c r="S47" s="360"/>
      <c r="T47" s="360"/>
      <c r="U47" s="360"/>
      <c r="V47" s="360"/>
      <c r="W47" s="360"/>
      <c r="X47" s="360"/>
      <c r="Y47" s="360"/>
      <c r="Z47" s="360"/>
    </row>
    <row r="48" spans="1:26" ht="15.75" customHeight="1">
      <c r="A48" s="609" t="s">
        <v>2764</v>
      </c>
      <c r="B48" s="609"/>
      <c r="C48" s="360"/>
      <c r="D48" s="360"/>
      <c r="E48" s="360"/>
      <c r="F48" s="360"/>
      <c r="G48" s="360"/>
      <c r="H48" s="360"/>
      <c r="I48" s="360"/>
      <c r="J48" s="360"/>
      <c r="K48" s="360"/>
      <c r="L48" s="360"/>
      <c r="M48" s="360"/>
      <c r="N48" s="360"/>
      <c r="O48" s="360"/>
      <c r="P48" s="360"/>
      <c r="Q48" s="360"/>
      <c r="R48" s="360"/>
      <c r="S48" s="360"/>
      <c r="T48" s="360"/>
      <c r="U48" s="360"/>
      <c r="V48" s="360"/>
      <c r="W48" s="360"/>
      <c r="X48" s="360"/>
      <c r="Y48" s="360"/>
      <c r="Z48" s="360"/>
    </row>
    <row r="49" spans="1:26" ht="15.75" customHeight="1">
      <c r="A49" s="609" t="s">
        <v>2765</v>
      </c>
      <c r="B49" s="609"/>
      <c r="C49" s="360"/>
      <c r="D49" s="360"/>
      <c r="E49" s="360"/>
      <c r="F49" s="360"/>
      <c r="G49" s="360"/>
      <c r="H49" s="360"/>
      <c r="I49" s="360"/>
      <c r="J49" s="360"/>
      <c r="K49" s="360"/>
      <c r="L49" s="360"/>
      <c r="M49" s="360"/>
      <c r="N49" s="360"/>
      <c r="O49" s="360"/>
      <c r="P49" s="360"/>
      <c r="Q49" s="360"/>
      <c r="R49" s="360"/>
      <c r="S49" s="360"/>
      <c r="T49" s="360"/>
      <c r="U49" s="360"/>
      <c r="V49" s="360"/>
      <c r="W49" s="360"/>
      <c r="X49" s="360"/>
      <c r="Y49" s="360"/>
      <c r="Z49" s="360"/>
    </row>
    <row r="50" spans="1:26" ht="15.75" customHeight="1">
      <c r="A50" s="609" t="s">
        <v>2766</v>
      </c>
      <c r="B50" s="609"/>
      <c r="C50" s="360"/>
      <c r="D50" s="360"/>
      <c r="E50" s="360"/>
      <c r="F50" s="360"/>
      <c r="G50" s="360"/>
      <c r="H50" s="360"/>
      <c r="I50" s="360"/>
      <c r="J50" s="360"/>
      <c r="K50" s="360"/>
      <c r="L50" s="360"/>
      <c r="M50" s="360"/>
      <c r="N50" s="360"/>
      <c r="O50" s="360"/>
      <c r="P50" s="360"/>
      <c r="Q50" s="360"/>
      <c r="R50" s="360"/>
      <c r="S50" s="360"/>
      <c r="T50" s="360"/>
      <c r="U50" s="360"/>
      <c r="V50" s="360"/>
      <c r="W50" s="360"/>
      <c r="X50" s="360"/>
      <c r="Y50" s="360"/>
      <c r="Z50" s="360"/>
    </row>
    <row r="51" spans="1:26" ht="15.75" customHeight="1">
      <c r="A51" s="609" t="s">
        <v>2767</v>
      </c>
      <c r="B51" s="609"/>
      <c r="C51" s="360"/>
      <c r="D51" s="360"/>
      <c r="E51" s="360"/>
      <c r="F51" s="360"/>
      <c r="G51" s="360"/>
      <c r="H51" s="360"/>
      <c r="I51" s="360"/>
      <c r="J51" s="360"/>
      <c r="K51" s="360"/>
      <c r="L51" s="360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Y51" s="360"/>
      <c r="Z51" s="360"/>
    </row>
    <row r="52" spans="1:26" ht="15.75" customHeight="1">
      <c r="A52" s="609" t="s">
        <v>2768</v>
      </c>
      <c r="B52" s="609"/>
      <c r="C52" s="360"/>
      <c r="D52" s="360"/>
      <c r="E52" s="360"/>
      <c r="F52" s="360"/>
      <c r="G52" s="360"/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</row>
    <row r="53" spans="1:26" ht="15.75" customHeight="1">
      <c r="A53" s="609" t="s">
        <v>2769</v>
      </c>
      <c r="B53" s="609"/>
      <c r="C53" s="360"/>
      <c r="D53" s="360"/>
      <c r="E53" s="360"/>
      <c r="F53" s="360"/>
      <c r="G53" s="360"/>
      <c r="H53" s="360"/>
      <c r="I53" s="360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Y53" s="360"/>
      <c r="Z53" s="360"/>
    </row>
    <row r="54" spans="1:26" ht="15.75" customHeight="1">
      <c r="A54" s="609"/>
      <c r="B54" s="609"/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</row>
    <row r="55" spans="1:26" ht="15.75" customHeight="1">
      <c r="A55" s="360"/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360"/>
      <c r="O55" s="360"/>
      <c r="P55" s="360"/>
      <c r="Q55" s="360"/>
      <c r="R55" s="360"/>
      <c r="S55" s="360"/>
      <c r="T55" s="360"/>
      <c r="U55" s="360"/>
      <c r="V55" s="360"/>
      <c r="W55" s="360"/>
      <c r="X55" s="360"/>
      <c r="Y55" s="360"/>
      <c r="Z55" s="360"/>
    </row>
    <row r="56" spans="1:26" ht="13.5" customHeight="1">
      <c r="A56" s="367" t="s">
        <v>2770</v>
      </c>
      <c r="B56" s="360"/>
      <c r="C56" s="360"/>
      <c r="D56" s="360"/>
      <c r="E56" s="360"/>
      <c r="F56" s="360"/>
      <c r="G56" s="360"/>
      <c r="H56" s="360"/>
      <c r="I56" s="360"/>
      <c r="J56" s="360"/>
      <c r="K56" s="360"/>
      <c r="L56" s="360"/>
      <c r="M56" s="360"/>
      <c r="N56" s="360"/>
      <c r="O56" s="360"/>
      <c r="P56" s="360"/>
      <c r="Q56" s="360"/>
      <c r="R56" s="360"/>
      <c r="S56" s="360"/>
      <c r="T56" s="360"/>
      <c r="U56" s="360"/>
      <c r="V56" s="360"/>
      <c r="W56" s="360"/>
      <c r="X56" s="360"/>
      <c r="Y56" s="360"/>
      <c r="Z56" s="360"/>
    </row>
    <row r="57" spans="1:26" ht="15.75" customHeight="1">
      <c r="A57" s="360"/>
      <c r="B57" s="360"/>
      <c r="C57" s="360"/>
      <c r="D57" s="360"/>
      <c r="E57" s="360"/>
      <c r="F57" s="360"/>
      <c r="G57" s="360"/>
      <c r="H57" s="360"/>
      <c r="I57" s="360"/>
      <c r="J57" s="360"/>
      <c r="K57" s="360"/>
      <c r="L57" s="360"/>
      <c r="M57" s="360"/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Y57" s="360"/>
      <c r="Z57" s="360"/>
    </row>
    <row r="58" spans="1:26" ht="15.75" customHeight="1">
      <c r="A58" s="367" t="s">
        <v>2771</v>
      </c>
      <c r="B58" s="360"/>
      <c r="C58" s="360"/>
      <c r="D58" s="360"/>
      <c r="E58" s="360"/>
      <c r="F58" s="360"/>
      <c r="G58" s="360"/>
      <c r="H58" s="360"/>
      <c r="I58" s="360"/>
      <c r="J58" s="360"/>
      <c r="K58" s="360"/>
      <c r="L58" s="360"/>
      <c r="M58" s="360"/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X58" s="360"/>
      <c r="Y58" s="360"/>
      <c r="Z58" s="360"/>
    </row>
    <row r="59" spans="1:26" ht="15.75" customHeight="1">
      <c r="A59" s="360"/>
      <c r="B59" s="360"/>
      <c r="C59" s="360"/>
      <c r="D59" s="360"/>
      <c r="E59" s="1002" t="s">
        <v>2772</v>
      </c>
      <c r="F59" s="797"/>
      <c r="G59" s="797"/>
      <c r="H59" s="797"/>
      <c r="I59" s="793"/>
      <c r="J59" s="360"/>
      <c r="K59" s="360"/>
      <c r="L59" s="360"/>
      <c r="M59" s="360"/>
      <c r="N59" s="360"/>
      <c r="O59" s="360"/>
      <c r="P59" s="360"/>
      <c r="Q59" s="360"/>
      <c r="R59" s="360"/>
      <c r="S59" s="360"/>
      <c r="T59" s="360"/>
      <c r="U59" s="360"/>
      <c r="V59" s="360"/>
      <c r="W59" s="360"/>
      <c r="X59" s="360"/>
      <c r="Y59" s="360"/>
      <c r="Z59" s="360"/>
    </row>
    <row r="60" spans="1:26" ht="59.25" customHeight="1">
      <c r="A60" s="619" t="s">
        <v>2773</v>
      </c>
      <c r="B60" s="620" t="s">
        <v>113</v>
      </c>
      <c r="C60" s="619" t="s">
        <v>114</v>
      </c>
      <c r="D60" s="619" t="s">
        <v>115</v>
      </c>
      <c r="E60" s="619" t="s">
        <v>116</v>
      </c>
      <c r="F60" s="619" t="s">
        <v>117</v>
      </c>
      <c r="G60" s="619" t="s">
        <v>118</v>
      </c>
      <c r="H60" s="619" t="s">
        <v>119</v>
      </c>
      <c r="I60" s="619" t="s">
        <v>120</v>
      </c>
      <c r="J60" s="619" t="s">
        <v>121</v>
      </c>
      <c r="K60" s="619" t="s">
        <v>122</v>
      </c>
      <c r="L60" s="360"/>
      <c r="M60" s="360"/>
      <c r="N60" s="360"/>
      <c r="O60" s="360"/>
      <c r="P60" s="360"/>
      <c r="Q60" s="360"/>
      <c r="R60" s="360"/>
      <c r="S60" s="360"/>
      <c r="T60" s="360"/>
      <c r="U60" s="360"/>
      <c r="V60" s="360"/>
      <c r="W60" s="360"/>
      <c r="X60" s="360"/>
      <c r="Y60" s="360"/>
      <c r="Z60" s="360"/>
    </row>
    <row r="61" spans="1:26" ht="27" customHeight="1">
      <c r="A61" s="621" t="s">
        <v>2774</v>
      </c>
      <c r="B61" s="622">
        <f>Input!C40</f>
        <v>0</v>
      </c>
      <c r="C61" s="622">
        <f>Input!C55</f>
        <v>0</v>
      </c>
      <c r="D61" s="622">
        <f>Input!D55</f>
        <v>0</v>
      </c>
      <c r="E61" s="622">
        <f>Input!E55</f>
        <v>0</v>
      </c>
      <c r="F61" s="622">
        <f>Input!F55</f>
        <v>0</v>
      </c>
      <c r="G61" s="622">
        <f>Input!G55</f>
        <v>0</v>
      </c>
      <c r="H61" s="622">
        <f>Input!H55</f>
        <v>0</v>
      </c>
      <c r="I61" s="622">
        <f>Input!I55</f>
        <v>0</v>
      </c>
      <c r="J61" s="623">
        <f>Input!J55</f>
        <v>0</v>
      </c>
      <c r="K61" s="622">
        <f>Input!K55</f>
        <v>0</v>
      </c>
      <c r="L61" s="360"/>
      <c r="M61" s="360"/>
      <c r="N61" s="360"/>
      <c r="O61" s="360"/>
      <c r="P61" s="360"/>
      <c r="Q61" s="360"/>
      <c r="R61" s="360"/>
      <c r="S61" s="360"/>
      <c r="T61" s="360"/>
      <c r="U61" s="360"/>
      <c r="V61" s="360"/>
      <c r="W61" s="360"/>
      <c r="X61" s="360"/>
      <c r="Y61" s="360"/>
      <c r="Z61" s="360"/>
    </row>
    <row r="62" spans="1:26" ht="21" customHeight="1">
      <c r="A62" s="621" t="s">
        <v>2775</v>
      </c>
      <c r="B62" s="622">
        <f>Input!C41</f>
        <v>0</v>
      </c>
      <c r="C62" s="622">
        <f>Input!C56</f>
        <v>0</v>
      </c>
      <c r="D62" s="622">
        <f>Input!D56</f>
        <v>0</v>
      </c>
      <c r="E62" s="622" t="str">
        <f>Input!E56</f>
        <v>NA</v>
      </c>
      <c r="F62" s="622">
        <f>Input!F56</f>
        <v>0</v>
      </c>
      <c r="G62" s="622">
        <f>Input!G56</f>
        <v>0</v>
      </c>
      <c r="H62" s="622">
        <f>Input!H56</f>
        <v>0</v>
      </c>
      <c r="I62" s="622">
        <f>Input!I56</f>
        <v>0</v>
      </c>
      <c r="J62" s="623">
        <f>Input!J56</f>
        <v>0</v>
      </c>
      <c r="K62" s="622">
        <f>Input!K56</f>
        <v>0</v>
      </c>
      <c r="L62" s="360"/>
      <c r="M62" s="360"/>
      <c r="N62" s="360"/>
      <c r="O62" s="360"/>
      <c r="P62" s="360"/>
      <c r="Q62" s="360"/>
      <c r="R62" s="360"/>
      <c r="S62" s="360"/>
      <c r="T62" s="360"/>
      <c r="U62" s="360"/>
      <c r="V62" s="360"/>
      <c r="W62" s="360"/>
      <c r="X62" s="360"/>
      <c r="Y62" s="360"/>
      <c r="Z62" s="360"/>
    </row>
    <row r="63" spans="1:26" ht="21" customHeight="1">
      <c r="A63" s="621" t="s">
        <v>2776</v>
      </c>
      <c r="B63" s="622">
        <f>Input!C42</f>
        <v>0</v>
      </c>
      <c r="C63" s="622">
        <f>Input!C57</f>
        <v>0</v>
      </c>
      <c r="D63" s="622">
        <f>Input!D57</f>
        <v>0</v>
      </c>
      <c r="E63" s="622" t="str">
        <f>Input!E57</f>
        <v>NA</v>
      </c>
      <c r="F63" s="622">
        <f>Input!F57</f>
        <v>0</v>
      </c>
      <c r="G63" s="622">
        <f>Input!G57</f>
        <v>0</v>
      </c>
      <c r="H63" s="622">
        <f>Input!H57</f>
        <v>0</v>
      </c>
      <c r="I63" s="622">
        <f>Input!I57</f>
        <v>0</v>
      </c>
      <c r="J63" s="623">
        <f>Input!J57</f>
        <v>0</v>
      </c>
      <c r="K63" s="622">
        <f>Input!K57</f>
        <v>0</v>
      </c>
      <c r="L63" s="360"/>
      <c r="M63" s="360"/>
      <c r="N63" s="360"/>
      <c r="O63" s="360"/>
      <c r="P63" s="360"/>
      <c r="Q63" s="360"/>
      <c r="R63" s="360"/>
      <c r="S63" s="360"/>
      <c r="T63" s="360"/>
      <c r="U63" s="360"/>
      <c r="V63" s="360"/>
      <c r="W63" s="360"/>
      <c r="X63" s="360"/>
      <c r="Y63" s="360"/>
      <c r="Z63" s="360"/>
    </row>
    <row r="64" spans="1:26" ht="21" customHeight="1">
      <c r="A64" s="621" t="s">
        <v>2777</v>
      </c>
      <c r="B64" s="622">
        <f>Input!C43</f>
        <v>0</v>
      </c>
      <c r="C64" s="622">
        <f>Input!C58</f>
        <v>0</v>
      </c>
      <c r="D64" s="622">
        <f>Input!D58</f>
        <v>0</v>
      </c>
      <c r="E64" s="622" t="str">
        <f>Input!E58</f>
        <v>NA</v>
      </c>
      <c r="F64" s="622">
        <f>Input!F58</f>
        <v>0</v>
      </c>
      <c r="G64" s="622">
        <f>Input!G58</f>
        <v>0</v>
      </c>
      <c r="H64" s="622">
        <f>Input!H58</f>
        <v>0</v>
      </c>
      <c r="I64" s="622">
        <f>Input!I58</f>
        <v>0</v>
      </c>
      <c r="J64" s="623">
        <f>Input!J58</f>
        <v>0</v>
      </c>
      <c r="K64" s="622">
        <f>Input!K58</f>
        <v>0</v>
      </c>
      <c r="L64" s="360"/>
      <c r="M64" s="360"/>
      <c r="N64" s="360"/>
      <c r="O64" s="360"/>
      <c r="P64" s="360"/>
      <c r="Q64" s="360"/>
      <c r="R64" s="360"/>
      <c r="S64" s="360"/>
      <c r="T64" s="360"/>
      <c r="U64" s="360"/>
      <c r="V64" s="360"/>
      <c r="W64" s="360"/>
      <c r="X64" s="360"/>
      <c r="Y64" s="360"/>
      <c r="Z64" s="360"/>
    </row>
    <row r="65" spans="1:26" ht="21" customHeight="1">
      <c r="A65" s="621" t="s">
        <v>2778</v>
      </c>
      <c r="B65" s="624"/>
      <c r="C65" s="624"/>
      <c r="D65" s="624"/>
      <c r="E65" s="624"/>
      <c r="F65" s="624"/>
      <c r="G65" s="624"/>
      <c r="H65" s="624"/>
      <c r="I65" s="624"/>
      <c r="J65" s="624"/>
      <c r="K65" s="624"/>
      <c r="L65" s="360"/>
      <c r="M65" s="360"/>
      <c r="N65" s="360"/>
      <c r="O65" s="360"/>
      <c r="P65" s="360"/>
      <c r="Q65" s="360"/>
      <c r="R65" s="360"/>
      <c r="S65" s="360"/>
      <c r="T65" s="360"/>
      <c r="U65" s="360"/>
      <c r="V65" s="360"/>
      <c r="W65" s="360"/>
      <c r="X65" s="360"/>
      <c r="Y65" s="360"/>
      <c r="Z65" s="360"/>
    </row>
    <row r="66" spans="1:26" ht="21" customHeight="1">
      <c r="A66" s="621" t="s">
        <v>2779</v>
      </c>
      <c r="B66" s="624"/>
      <c r="C66" s="624"/>
      <c r="D66" s="624"/>
      <c r="E66" s="624"/>
      <c r="F66" s="624"/>
      <c r="G66" s="624"/>
      <c r="H66" s="624"/>
      <c r="I66" s="624"/>
      <c r="J66" s="624"/>
      <c r="K66" s="624"/>
      <c r="L66" s="360"/>
      <c r="M66" s="360"/>
      <c r="N66" s="360"/>
      <c r="O66" s="360"/>
      <c r="P66" s="360"/>
      <c r="Q66" s="360"/>
      <c r="R66" s="360"/>
      <c r="S66" s="360"/>
      <c r="T66" s="360"/>
      <c r="U66" s="360"/>
      <c r="V66" s="360"/>
      <c r="W66" s="360"/>
      <c r="X66" s="360"/>
      <c r="Y66" s="360"/>
      <c r="Z66" s="360"/>
    </row>
    <row r="67" spans="1:26" ht="31.5" customHeight="1">
      <c r="A67" s="621" t="s">
        <v>459</v>
      </c>
      <c r="B67" s="1003"/>
      <c r="C67" s="797"/>
      <c r="D67" s="797"/>
      <c r="E67" s="797"/>
      <c r="F67" s="797"/>
      <c r="G67" s="797"/>
      <c r="H67" s="797"/>
      <c r="I67" s="797"/>
      <c r="J67" s="797"/>
      <c r="K67" s="793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60"/>
      <c r="W67" s="360"/>
      <c r="X67" s="360"/>
      <c r="Y67" s="360"/>
      <c r="Z67" s="360"/>
    </row>
    <row r="68" spans="1:26" ht="31.5" customHeight="1">
      <c r="A68" s="621" t="s">
        <v>2780</v>
      </c>
      <c r="B68" s="1003"/>
      <c r="C68" s="797"/>
      <c r="D68" s="797"/>
      <c r="E68" s="797"/>
      <c r="F68" s="797"/>
      <c r="G68" s="797"/>
      <c r="H68" s="797"/>
      <c r="I68" s="797"/>
      <c r="J68" s="797"/>
      <c r="K68" s="793"/>
      <c r="L68" s="360"/>
      <c r="M68" s="360"/>
      <c r="N68" s="360"/>
      <c r="O68" s="360"/>
      <c r="P68" s="360"/>
      <c r="Q68" s="360"/>
      <c r="R68" s="360"/>
      <c r="S68" s="360"/>
      <c r="T68" s="360"/>
      <c r="U68" s="360"/>
      <c r="V68" s="360"/>
      <c r="W68" s="360"/>
      <c r="X68" s="360"/>
      <c r="Y68" s="360"/>
      <c r="Z68" s="360"/>
    </row>
    <row r="69" spans="1:26" ht="31.5" customHeight="1">
      <c r="A69" s="621" t="s">
        <v>2781</v>
      </c>
      <c r="B69" s="1003"/>
      <c r="C69" s="797"/>
      <c r="D69" s="797"/>
      <c r="E69" s="797"/>
      <c r="F69" s="797"/>
      <c r="G69" s="797"/>
      <c r="H69" s="797"/>
      <c r="I69" s="797"/>
      <c r="J69" s="797"/>
      <c r="K69" s="793"/>
      <c r="L69" s="360"/>
      <c r="M69" s="360"/>
      <c r="N69" s="360"/>
      <c r="O69" s="360"/>
      <c r="P69" s="360"/>
      <c r="Q69" s="360"/>
      <c r="R69" s="360"/>
      <c r="S69" s="360"/>
      <c r="T69" s="360"/>
      <c r="U69" s="360"/>
      <c r="V69" s="360"/>
      <c r="W69" s="360"/>
      <c r="X69" s="360"/>
      <c r="Y69" s="360"/>
      <c r="Z69" s="360"/>
    </row>
    <row r="70" spans="1:26" ht="15.75" customHeight="1">
      <c r="A70" s="621" t="s">
        <v>2782</v>
      </c>
      <c r="B70" s="1004"/>
      <c r="C70" s="797"/>
      <c r="D70" s="797"/>
      <c r="E70" s="797"/>
      <c r="F70" s="797"/>
      <c r="G70" s="797"/>
      <c r="H70" s="797"/>
      <c r="I70" s="797"/>
      <c r="J70" s="797"/>
      <c r="K70" s="793"/>
      <c r="L70" s="360"/>
      <c r="M70" s="360"/>
      <c r="N70" s="360"/>
      <c r="O70" s="360"/>
      <c r="P70" s="360"/>
      <c r="Q70" s="360"/>
      <c r="R70" s="360"/>
      <c r="S70" s="360"/>
      <c r="T70" s="360"/>
      <c r="U70" s="360"/>
      <c r="V70" s="360"/>
      <c r="W70" s="360"/>
      <c r="X70" s="360"/>
      <c r="Y70" s="360"/>
      <c r="Z70" s="360"/>
    </row>
    <row r="71" spans="1:26" ht="15.75" customHeight="1">
      <c r="A71" s="621" t="s">
        <v>2783</v>
      </c>
      <c r="B71" s="1004"/>
      <c r="C71" s="797"/>
      <c r="D71" s="797"/>
      <c r="E71" s="797"/>
      <c r="F71" s="797"/>
      <c r="G71" s="797"/>
      <c r="H71" s="797"/>
      <c r="I71" s="797"/>
      <c r="J71" s="797"/>
      <c r="K71" s="793"/>
      <c r="L71" s="360"/>
      <c r="M71" s="360"/>
      <c r="N71" s="360"/>
      <c r="O71" s="360"/>
      <c r="P71" s="360"/>
      <c r="Q71" s="360"/>
      <c r="R71" s="360"/>
      <c r="S71" s="360"/>
      <c r="T71" s="360"/>
      <c r="U71" s="360"/>
      <c r="V71" s="360"/>
      <c r="W71" s="360"/>
      <c r="X71" s="360"/>
      <c r="Y71" s="360"/>
      <c r="Z71" s="360"/>
    </row>
    <row r="72" spans="1:26" ht="15.75" customHeight="1">
      <c r="A72" s="621" t="s">
        <v>2784</v>
      </c>
      <c r="B72" s="1004"/>
      <c r="C72" s="797"/>
      <c r="D72" s="797"/>
      <c r="E72" s="797"/>
      <c r="F72" s="797"/>
      <c r="G72" s="797"/>
      <c r="H72" s="797"/>
      <c r="I72" s="797"/>
      <c r="J72" s="797"/>
      <c r="K72" s="793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</row>
    <row r="73" spans="1:26" ht="15.75" customHeight="1">
      <c r="A73" s="621" t="s">
        <v>2785</v>
      </c>
      <c r="B73" s="1004"/>
      <c r="C73" s="797"/>
      <c r="D73" s="797"/>
      <c r="E73" s="797"/>
      <c r="F73" s="797"/>
      <c r="G73" s="797"/>
      <c r="H73" s="797"/>
      <c r="I73" s="797"/>
      <c r="J73" s="797"/>
      <c r="K73" s="793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</row>
    <row r="74" spans="1:26" ht="15.75" customHeight="1">
      <c r="A74" s="621" t="s">
        <v>2786</v>
      </c>
      <c r="B74" s="1004"/>
      <c r="C74" s="797"/>
      <c r="D74" s="797"/>
      <c r="E74" s="797"/>
      <c r="F74" s="797"/>
      <c r="G74" s="797"/>
      <c r="H74" s="797"/>
      <c r="I74" s="797"/>
      <c r="J74" s="797"/>
      <c r="K74" s="793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</row>
    <row r="75" spans="1:26" ht="15.75" customHeight="1">
      <c r="A75" s="621" t="s">
        <v>2787</v>
      </c>
      <c r="B75" s="1004"/>
      <c r="C75" s="797"/>
      <c r="D75" s="797"/>
      <c r="E75" s="797"/>
      <c r="F75" s="797"/>
      <c r="G75" s="797"/>
      <c r="H75" s="797"/>
      <c r="I75" s="797"/>
      <c r="J75" s="797"/>
      <c r="K75" s="793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</row>
    <row r="76" spans="1:26" ht="15.75" customHeight="1">
      <c r="A76" s="621" t="s">
        <v>2788</v>
      </c>
      <c r="B76" s="1004"/>
      <c r="C76" s="797"/>
      <c r="D76" s="797"/>
      <c r="E76" s="797"/>
      <c r="F76" s="797"/>
      <c r="G76" s="797"/>
      <c r="H76" s="797"/>
      <c r="I76" s="797"/>
      <c r="J76" s="797"/>
      <c r="K76" s="793"/>
      <c r="L76" s="360"/>
      <c r="M76" s="360"/>
      <c r="N76" s="360"/>
      <c r="O76" s="360"/>
      <c r="P76" s="360"/>
      <c r="Q76" s="360"/>
      <c r="R76" s="360"/>
      <c r="S76" s="360"/>
      <c r="T76" s="360"/>
      <c r="U76" s="360"/>
      <c r="V76" s="360"/>
      <c r="W76" s="360"/>
      <c r="X76" s="360"/>
      <c r="Y76" s="360"/>
      <c r="Z76" s="360"/>
    </row>
    <row r="77" spans="1:26" ht="15.75" customHeight="1">
      <c r="A77" s="621" t="s">
        <v>2789</v>
      </c>
      <c r="B77" s="1004"/>
      <c r="C77" s="797"/>
      <c r="D77" s="797"/>
      <c r="E77" s="797"/>
      <c r="F77" s="797"/>
      <c r="G77" s="797"/>
      <c r="H77" s="797"/>
      <c r="I77" s="797"/>
      <c r="J77" s="797"/>
      <c r="K77" s="793"/>
      <c r="L77" s="360"/>
      <c r="M77" s="360"/>
      <c r="N77" s="360"/>
      <c r="O77" s="360"/>
      <c r="P77" s="360"/>
      <c r="Q77" s="360"/>
      <c r="R77" s="360"/>
      <c r="S77" s="360"/>
      <c r="T77" s="360"/>
      <c r="U77" s="360"/>
      <c r="V77" s="360"/>
      <c r="W77" s="360"/>
      <c r="X77" s="360"/>
      <c r="Y77" s="360"/>
      <c r="Z77" s="360"/>
    </row>
    <row r="78" spans="1:26" ht="15.75" customHeight="1">
      <c r="A78" s="621" t="s">
        <v>2790</v>
      </c>
      <c r="B78" s="1001"/>
      <c r="C78" s="797"/>
      <c r="D78" s="797"/>
      <c r="E78" s="797"/>
      <c r="F78" s="797"/>
      <c r="G78" s="797"/>
      <c r="H78" s="797"/>
      <c r="I78" s="797"/>
      <c r="J78" s="797"/>
      <c r="K78" s="793"/>
      <c r="L78" s="360"/>
      <c r="M78" s="360"/>
      <c r="N78" s="360"/>
      <c r="O78" s="360"/>
      <c r="P78" s="360"/>
      <c r="Q78" s="360"/>
      <c r="R78" s="360"/>
      <c r="S78" s="360"/>
      <c r="T78" s="360"/>
      <c r="U78" s="360"/>
      <c r="V78" s="360"/>
      <c r="W78" s="360"/>
      <c r="X78" s="360"/>
      <c r="Y78" s="360"/>
      <c r="Z78" s="360"/>
    </row>
    <row r="79" spans="1:26" ht="15.75" customHeight="1">
      <c r="A79" s="360"/>
      <c r="B79" s="360"/>
      <c r="C79" s="360"/>
      <c r="D79" s="360"/>
      <c r="E79" s="360"/>
      <c r="F79" s="360"/>
      <c r="G79" s="360"/>
      <c r="H79" s="360"/>
      <c r="I79" s="360"/>
      <c r="J79" s="360"/>
      <c r="K79" s="360"/>
      <c r="L79" s="360"/>
      <c r="M79" s="360"/>
      <c r="N79" s="360"/>
      <c r="O79" s="360"/>
      <c r="P79" s="360"/>
      <c r="Q79" s="360"/>
      <c r="R79" s="360"/>
      <c r="S79" s="360"/>
      <c r="T79" s="360"/>
      <c r="U79" s="360"/>
      <c r="V79" s="360"/>
      <c r="W79" s="360"/>
      <c r="X79" s="360"/>
      <c r="Y79" s="360"/>
      <c r="Z79" s="360"/>
    </row>
    <row r="80" spans="1:26" ht="15.75" customHeight="1">
      <c r="A80" s="367" t="s">
        <v>2791</v>
      </c>
      <c r="B80" s="360"/>
      <c r="C80" s="360"/>
      <c r="D80" s="360"/>
      <c r="E80" s="360"/>
      <c r="F80" s="360"/>
      <c r="G80" s="360"/>
      <c r="H80" s="360"/>
      <c r="I80" s="360"/>
      <c r="J80" s="360"/>
      <c r="K80" s="360"/>
      <c r="L80" s="360"/>
      <c r="M80" s="360"/>
      <c r="N80" s="360"/>
      <c r="O80" s="360"/>
      <c r="P80" s="360"/>
      <c r="Q80" s="360"/>
      <c r="R80" s="360"/>
      <c r="S80" s="360"/>
      <c r="T80" s="360"/>
      <c r="U80" s="360"/>
      <c r="V80" s="360"/>
      <c r="W80" s="360"/>
      <c r="X80" s="360"/>
      <c r="Y80" s="360"/>
      <c r="Z80" s="360"/>
    </row>
    <row r="81" spans="1:26" ht="15.75" customHeight="1">
      <c r="A81" s="360"/>
      <c r="B81" s="360"/>
      <c r="C81" s="360"/>
      <c r="D81" s="360"/>
      <c r="E81" s="360"/>
      <c r="F81" s="360"/>
      <c r="G81" s="360"/>
      <c r="H81" s="360"/>
      <c r="I81" s="360"/>
      <c r="J81" s="360"/>
      <c r="K81" s="360"/>
      <c r="L81" s="360"/>
      <c r="M81" s="360"/>
      <c r="N81" s="360"/>
      <c r="O81" s="360"/>
      <c r="P81" s="360"/>
      <c r="Q81" s="360"/>
      <c r="R81" s="360"/>
      <c r="S81" s="360"/>
      <c r="T81" s="360"/>
      <c r="U81" s="360"/>
      <c r="V81" s="360"/>
      <c r="W81" s="360"/>
      <c r="X81" s="360"/>
      <c r="Y81" s="360"/>
      <c r="Z81" s="360"/>
    </row>
    <row r="82" spans="1:26" ht="15.75" customHeight="1">
      <c r="A82" s="625" t="s">
        <v>355</v>
      </c>
      <c r="B82" s="626">
        <f>Input!C2</f>
        <v>2018</v>
      </c>
      <c r="C82" s="626">
        <f>Input!D2</f>
        <v>2017</v>
      </c>
      <c r="D82" s="360"/>
      <c r="E82" s="360"/>
      <c r="F82" s="360"/>
      <c r="G82" s="360"/>
      <c r="H82" s="360"/>
      <c r="I82" s="360"/>
      <c r="J82" s="360"/>
      <c r="K82" s="360"/>
      <c r="L82" s="360"/>
      <c r="M82" s="360"/>
      <c r="N82" s="360"/>
      <c r="O82" s="360"/>
      <c r="P82" s="360"/>
      <c r="Q82" s="360"/>
      <c r="R82" s="360"/>
      <c r="S82" s="360"/>
      <c r="T82" s="360"/>
      <c r="U82" s="360"/>
      <c r="V82" s="360"/>
      <c r="W82" s="360"/>
      <c r="X82" s="360"/>
      <c r="Y82" s="360"/>
      <c r="Z82" s="360"/>
    </row>
    <row r="83" spans="1:26" ht="15.75" customHeight="1">
      <c r="A83" s="627" t="s">
        <v>356</v>
      </c>
      <c r="B83" s="628">
        <f>IF($B$7="AIP-I Bank Surr.",FOIR!C147,IF($B$7="BIL-PQ",FOIR!C474,0))</f>
        <v>0</v>
      </c>
      <c r="C83" s="628">
        <f>IF($B$7="AIP-I Bank Surr.",FOIR!D147,IF($B$7="BIL-PQ",FOIR!D474,0))</f>
        <v>0</v>
      </c>
      <c r="D83" s="360"/>
      <c r="E83" s="360"/>
      <c r="F83" s="360"/>
      <c r="G83" s="360"/>
      <c r="H83" s="360"/>
      <c r="I83" s="360"/>
      <c r="J83" s="360"/>
      <c r="K83" s="360"/>
      <c r="L83" s="360"/>
      <c r="M83" s="360"/>
      <c r="N83" s="360"/>
      <c r="O83" s="360"/>
      <c r="P83" s="360"/>
      <c r="Q83" s="360"/>
      <c r="R83" s="360"/>
      <c r="S83" s="360"/>
      <c r="T83" s="360"/>
      <c r="U83" s="360"/>
      <c r="V83" s="360"/>
      <c r="W83" s="360"/>
      <c r="X83" s="360"/>
      <c r="Y83" s="360"/>
      <c r="Z83" s="360"/>
    </row>
    <row r="84" spans="1:26" ht="15.75" customHeight="1">
      <c r="A84" s="627" t="s">
        <v>357</v>
      </c>
      <c r="B84" s="628">
        <f>IF($B$7="AIP-I Bank Surr.",FOIR!C148,IF($B$7="BIL-PQ",FOIR!C475,0))</f>
        <v>0</v>
      </c>
      <c r="C84" s="628">
        <f>IF($B$7="AIP-I Bank Surr.",FOIR!D148,IF($B$7="BIL-PQ",FOIR!D475,0))</f>
        <v>0</v>
      </c>
      <c r="D84" s="360"/>
      <c r="E84" s="360"/>
      <c r="F84" s="360"/>
      <c r="G84" s="360"/>
      <c r="H84" s="360"/>
      <c r="I84" s="360"/>
      <c r="J84" s="360"/>
      <c r="K84" s="360"/>
      <c r="L84" s="360"/>
      <c r="M84" s="360"/>
      <c r="N84" s="360"/>
      <c r="O84" s="360"/>
      <c r="P84" s="360"/>
      <c r="Q84" s="360"/>
      <c r="R84" s="360"/>
      <c r="S84" s="360"/>
      <c r="T84" s="360"/>
      <c r="U84" s="360"/>
      <c r="V84" s="360"/>
      <c r="W84" s="360"/>
      <c r="X84" s="360"/>
      <c r="Y84" s="360"/>
      <c r="Z84" s="360"/>
    </row>
    <row r="85" spans="1:26" ht="15.75" customHeight="1">
      <c r="A85" s="629" t="s">
        <v>358</v>
      </c>
      <c r="B85" s="630">
        <f t="shared" ref="B85:C85" si="0">B83-B84</f>
        <v>0</v>
      </c>
      <c r="C85" s="630">
        <f t="shared" si="0"/>
        <v>0</v>
      </c>
      <c r="D85" s="360"/>
      <c r="E85" s="360"/>
      <c r="F85" s="360"/>
      <c r="G85" s="360"/>
      <c r="H85" s="360"/>
      <c r="I85" s="360"/>
      <c r="J85" s="360"/>
      <c r="K85" s="360"/>
      <c r="L85" s="360"/>
      <c r="M85" s="360"/>
      <c r="N85" s="360"/>
      <c r="O85" s="360"/>
      <c r="P85" s="360"/>
      <c r="Q85" s="360"/>
      <c r="R85" s="360"/>
      <c r="S85" s="360"/>
      <c r="T85" s="360"/>
      <c r="U85" s="360"/>
      <c r="V85" s="360"/>
      <c r="W85" s="360"/>
      <c r="X85" s="360"/>
      <c r="Y85" s="360"/>
      <c r="Z85" s="360"/>
    </row>
    <row r="86" spans="1:26" ht="15.75" customHeight="1">
      <c r="A86" s="360"/>
      <c r="B86" s="360"/>
      <c r="C86" s="360"/>
      <c r="D86" s="360"/>
      <c r="E86" s="360"/>
      <c r="F86" s="360"/>
      <c r="G86" s="360"/>
      <c r="H86" s="360"/>
      <c r="I86" s="360"/>
      <c r="J86" s="360"/>
      <c r="K86" s="360"/>
      <c r="L86" s="360"/>
      <c r="M86" s="360"/>
      <c r="N86" s="360"/>
      <c r="O86" s="360"/>
      <c r="P86" s="360"/>
      <c r="Q86" s="360"/>
      <c r="R86" s="360"/>
      <c r="S86" s="360"/>
      <c r="T86" s="360"/>
      <c r="U86" s="360"/>
      <c r="V86" s="360"/>
      <c r="W86" s="360"/>
      <c r="X86" s="360"/>
      <c r="Y86" s="360"/>
      <c r="Z86" s="360"/>
    </row>
    <row r="87" spans="1:26" ht="15.75" customHeight="1">
      <c r="A87" s="367" t="s">
        <v>2792</v>
      </c>
      <c r="B87" s="360"/>
      <c r="C87" s="360"/>
      <c r="D87" s="360"/>
      <c r="E87" s="360"/>
      <c r="F87" s="360"/>
      <c r="G87" s="360"/>
      <c r="H87" s="360"/>
      <c r="I87" s="360"/>
      <c r="J87" s="360"/>
      <c r="K87" s="360"/>
      <c r="L87" s="360"/>
      <c r="M87" s="360"/>
      <c r="N87" s="360"/>
      <c r="O87" s="360"/>
      <c r="P87" s="360"/>
      <c r="Q87" s="360"/>
      <c r="R87" s="360"/>
      <c r="S87" s="360"/>
      <c r="T87" s="360"/>
      <c r="U87" s="360"/>
      <c r="V87" s="360"/>
      <c r="W87" s="360"/>
      <c r="X87" s="360"/>
      <c r="Y87" s="360"/>
      <c r="Z87" s="360"/>
    </row>
    <row r="88" spans="1:26" ht="15.75" customHeight="1">
      <c r="A88" s="631" t="s">
        <v>2793</v>
      </c>
      <c r="B88" s="632" t="str">
        <f>IF($B$7="AIP-I Bank Surr.",'Bnkg-BS'!E5,IF($B$7="BIL-PQ",'Bnkg-BS'!E101,"NA"))</f>
        <v>NA</v>
      </c>
      <c r="C88" s="360"/>
      <c r="D88" s="360"/>
      <c r="E88" s="360"/>
      <c r="F88" s="360"/>
      <c r="G88" s="360"/>
      <c r="H88" s="360"/>
      <c r="I88" s="360"/>
      <c r="J88" s="360"/>
      <c r="K88" s="360"/>
      <c r="L88" s="360"/>
      <c r="M88" s="360"/>
      <c r="N88" s="360"/>
      <c r="O88" s="360"/>
      <c r="P88" s="360"/>
      <c r="Q88" s="360"/>
      <c r="R88" s="360"/>
      <c r="S88" s="360"/>
      <c r="T88" s="360"/>
      <c r="U88" s="360"/>
      <c r="V88" s="360"/>
      <c r="W88" s="360"/>
      <c r="X88" s="360"/>
      <c r="Y88" s="360"/>
      <c r="Z88" s="360"/>
    </row>
    <row r="89" spans="1:26" ht="15.75" customHeight="1">
      <c r="A89" s="631" t="s">
        <v>2794</v>
      </c>
      <c r="B89" s="632" t="str">
        <f>IF($B$7="AIP-I Bank Surr.",'Bnkg-BS'!E12,IF($B$7="BIL-PQ",'Bnkg-BS'!E108,"NA"))</f>
        <v>NA</v>
      </c>
      <c r="C89" s="360"/>
      <c r="D89" s="360"/>
      <c r="E89" s="360"/>
      <c r="F89" s="360"/>
      <c r="G89" s="360"/>
      <c r="H89" s="360"/>
      <c r="I89" s="360"/>
      <c r="J89" s="360"/>
      <c r="K89" s="360"/>
      <c r="L89" s="360"/>
      <c r="M89" s="360"/>
      <c r="N89" s="360"/>
      <c r="O89" s="360"/>
      <c r="P89" s="360"/>
      <c r="Q89" s="360"/>
      <c r="R89" s="360"/>
      <c r="S89" s="360"/>
      <c r="T89" s="360"/>
      <c r="U89" s="360"/>
      <c r="V89" s="360"/>
      <c r="W89" s="360"/>
      <c r="X89" s="360"/>
      <c r="Y89" s="360"/>
      <c r="Z89" s="360"/>
    </row>
    <row r="90" spans="1:26" ht="15.75" customHeight="1">
      <c r="A90" s="631" t="s">
        <v>2795</v>
      </c>
      <c r="B90" s="632" t="str">
        <f>IF($B$7="AIP-I Bank Surr.",'Bnkg-BS'!C45,IF($B$7="BIL-PQ",'Bnkg-BS'!C141,"NA"))</f>
        <v>NA</v>
      </c>
      <c r="C90" s="360"/>
      <c r="D90" s="360"/>
      <c r="E90" s="360"/>
      <c r="F90" s="360"/>
      <c r="G90" s="360"/>
      <c r="H90" s="360"/>
      <c r="I90" s="360"/>
      <c r="J90" s="360"/>
      <c r="K90" s="360"/>
      <c r="L90" s="360"/>
      <c r="M90" s="360"/>
      <c r="N90" s="360"/>
      <c r="O90" s="360"/>
      <c r="P90" s="360"/>
      <c r="Q90" s="360"/>
      <c r="R90" s="360"/>
      <c r="S90" s="360"/>
      <c r="T90" s="360"/>
      <c r="U90" s="360"/>
      <c r="V90" s="360"/>
      <c r="W90" s="360"/>
      <c r="X90" s="360"/>
      <c r="Y90" s="360"/>
      <c r="Z90" s="360"/>
    </row>
    <row r="91" spans="1:26" ht="15.75" customHeight="1">
      <c r="A91" s="631" t="s">
        <v>2796</v>
      </c>
      <c r="B91" s="632" t="str">
        <f>IF($B$7="AIP-I Bank Surr.",'Bnkg-BS'!L45,IF($B$7="BIL-PQ",'Bnkg-BS'!L141,"NA"))</f>
        <v>NA</v>
      </c>
      <c r="C91" s="360"/>
      <c r="D91" s="360"/>
      <c r="E91" s="360"/>
      <c r="F91" s="360"/>
      <c r="G91" s="360"/>
      <c r="H91" s="360"/>
      <c r="I91" s="360"/>
      <c r="J91" s="360"/>
      <c r="K91" s="360"/>
      <c r="L91" s="360"/>
      <c r="M91" s="360"/>
      <c r="N91" s="360"/>
      <c r="O91" s="360"/>
      <c r="P91" s="360"/>
      <c r="Q91" s="360"/>
      <c r="R91" s="360"/>
      <c r="S91" s="360"/>
      <c r="T91" s="360"/>
      <c r="U91" s="360"/>
      <c r="V91" s="360"/>
      <c r="W91" s="360"/>
      <c r="X91" s="360"/>
      <c r="Y91" s="360"/>
      <c r="Z91" s="360"/>
    </row>
    <row r="92" spans="1:26" ht="15.75" customHeight="1">
      <c r="A92" s="631" t="s">
        <v>2797</v>
      </c>
      <c r="B92" s="632" t="str">
        <f>IF($B$7="AIP-I Bank Surr.",'Bnkg-BS'!C46,IF($B$7="BIL-PQ",'Bnkg-BS'!C142,"NA"))</f>
        <v>NA</v>
      </c>
      <c r="C92" s="360"/>
      <c r="D92" s="360"/>
      <c r="E92" s="360"/>
      <c r="F92" s="360"/>
      <c r="G92" s="360"/>
      <c r="H92" s="360"/>
      <c r="I92" s="360"/>
      <c r="J92" s="360"/>
      <c r="K92" s="360"/>
      <c r="L92" s="360"/>
      <c r="M92" s="360"/>
      <c r="N92" s="360"/>
      <c r="O92" s="360"/>
      <c r="P92" s="360"/>
      <c r="Q92" s="360"/>
      <c r="R92" s="360"/>
      <c r="S92" s="360"/>
      <c r="T92" s="360"/>
      <c r="U92" s="360"/>
      <c r="V92" s="360"/>
      <c r="W92" s="360"/>
      <c r="X92" s="360"/>
      <c r="Y92" s="360"/>
      <c r="Z92" s="360"/>
    </row>
    <row r="93" spans="1:26" ht="15.75" customHeight="1">
      <c r="A93" s="360"/>
      <c r="B93" s="360"/>
      <c r="C93" s="360"/>
      <c r="D93" s="360"/>
      <c r="E93" s="360"/>
      <c r="F93" s="360"/>
      <c r="G93" s="360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</row>
    <row r="94" spans="1:26" ht="15.75" customHeight="1">
      <c r="A94" s="367" t="s">
        <v>2798</v>
      </c>
      <c r="B94" s="360"/>
      <c r="C94" s="360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0"/>
      <c r="T94" s="360"/>
      <c r="U94" s="360"/>
      <c r="V94" s="360"/>
      <c r="W94" s="360"/>
      <c r="X94" s="360"/>
      <c r="Y94" s="360"/>
      <c r="Z94" s="360"/>
    </row>
    <row r="95" spans="1:26" ht="15.75" customHeight="1">
      <c r="A95" s="360"/>
      <c r="B95" s="360"/>
      <c r="C95" s="360"/>
      <c r="D95" s="360"/>
      <c r="E95" s="360"/>
      <c r="F95" s="360"/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</row>
    <row r="96" spans="1:26" ht="15.75" customHeight="1">
      <c r="A96" s="367" t="s">
        <v>2799</v>
      </c>
      <c r="B96" s="360"/>
      <c r="C96" s="360"/>
      <c r="D96" s="360"/>
      <c r="E96" s="360"/>
      <c r="F96" s="360"/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</row>
    <row r="97" spans="1:26" ht="15.75" customHeight="1">
      <c r="A97" s="360"/>
      <c r="B97" s="360"/>
      <c r="C97" s="360"/>
      <c r="D97" s="360"/>
      <c r="E97" s="360"/>
      <c r="F97" s="360"/>
      <c r="G97" s="360"/>
      <c r="H97" s="360"/>
      <c r="I97" s="360"/>
      <c r="J97" s="360"/>
      <c r="K97" s="360"/>
      <c r="L97" s="360"/>
      <c r="M97" s="360"/>
      <c r="N97" s="360"/>
      <c r="O97" s="360"/>
      <c r="P97" s="360"/>
      <c r="Q97" s="360"/>
      <c r="R97" s="360"/>
      <c r="S97" s="360"/>
      <c r="T97" s="360"/>
      <c r="U97" s="360"/>
      <c r="V97" s="360"/>
      <c r="W97" s="360"/>
      <c r="X97" s="360"/>
      <c r="Y97" s="360"/>
      <c r="Z97" s="360"/>
    </row>
    <row r="98" spans="1:26" ht="15.75" customHeight="1">
      <c r="A98" s="367" t="s">
        <v>2800</v>
      </c>
      <c r="B98" s="360"/>
      <c r="C98" s="360"/>
      <c r="D98" s="360"/>
      <c r="E98" s="360"/>
      <c r="F98" s="360"/>
      <c r="G98" s="360"/>
      <c r="H98" s="360"/>
      <c r="I98" s="360"/>
      <c r="J98" s="360"/>
      <c r="K98" s="360"/>
      <c r="L98" s="360"/>
      <c r="M98" s="360"/>
      <c r="N98" s="360"/>
      <c r="O98" s="360"/>
      <c r="P98" s="360"/>
      <c r="Q98" s="360"/>
      <c r="R98" s="360"/>
      <c r="S98" s="360"/>
      <c r="T98" s="360"/>
      <c r="U98" s="360"/>
      <c r="V98" s="360"/>
      <c r="W98" s="360"/>
      <c r="X98" s="360"/>
      <c r="Y98" s="360"/>
      <c r="Z98" s="360"/>
    </row>
    <row r="99" spans="1:26" ht="15.75" customHeight="1">
      <c r="A99" s="360"/>
      <c r="B99" s="360"/>
      <c r="C99" s="360"/>
      <c r="D99" s="360"/>
      <c r="E99" s="360"/>
      <c r="F99" s="360"/>
      <c r="G99" s="360"/>
      <c r="H99" s="360"/>
      <c r="I99" s="360"/>
      <c r="J99" s="360"/>
      <c r="K99" s="360"/>
      <c r="L99" s="360"/>
      <c r="M99" s="360"/>
      <c r="N99" s="360"/>
      <c r="O99" s="360"/>
      <c r="P99" s="360"/>
      <c r="Q99" s="360"/>
      <c r="R99" s="360"/>
      <c r="S99" s="360"/>
      <c r="T99" s="360"/>
      <c r="U99" s="360"/>
      <c r="V99" s="360"/>
      <c r="W99" s="360"/>
      <c r="X99" s="360"/>
      <c r="Y99" s="360"/>
      <c r="Z99" s="360"/>
    </row>
    <row r="100" spans="1:26" ht="15.75" customHeight="1">
      <c r="A100" s="367" t="s">
        <v>2801</v>
      </c>
      <c r="B100" s="360"/>
      <c r="C100" s="360"/>
      <c r="D100" s="360"/>
      <c r="E100" s="360"/>
      <c r="F100" s="360"/>
      <c r="G100" s="360"/>
      <c r="H100" s="360"/>
      <c r="I100" s="360"/>
      <c r="J100" s="360"/>
      <c r="K100" s="360"/>
      <c r="L100" s="360"/>
      <c r="M100" s="360"/>
      <c r="N100" s="360"/>
      <c r="O100" s="360"/>
      <c r="P100" s="360"/>
      <c r="Q100" s="360"/>
      <c r="R100" s="360"/>
      <c r="S100" s="360"/>
      <c r="T100" s="360"/>
      <c r="U100" s="360"/>
      <c r="V100" s="360"/>
      <c r="W100" s="360"/>
      <c r="X100" s="360"/>
      <c r="Y100" s="360"/>
      <c r="Z100" s="360"/>
    </row>
    <row r="101" spans="1:26" ht="15.75" customHeight="1">
      <c r="A101" s="360"/>
      <c r="B101" s="360"/>
      <c r="C101" s="360"/>
      <c r="D101" s="360"/>
      <c r="E101" s="360"/>
      <c r="F101" s="360"/>
      <c r="G101" s="360"/>
      <c r="H101" s="360"/>
      <c r="I101" s="360"/>
      <c r="J101" s="360"/>
      <c r="K101" s="360"/>
      <c r="L101" s="360"/>
      <c r="M101" s="360"/>
      <c r="N101" s="360"/>
      <c r="O101" s="360"/>
      <c r="P101" s="360"/>
      <c r="Q101" s="360"/>
      <c r="R101" s="360"/>
      <c r="S101" s="360"/>
      <c r="T101" s="360"/>
      <c r="U101" s="360"/>
      <c r="V101" s="360"/>
      <c r="W101" s="360"/>
      <c r="X101" s="360"/>
      <c r="Y101" s="360"/>
      <c r="Z101" s="360"/>
    </row>
    <row r="102" spans="1:26" ht="15.75" customHeight="1">
      <c r="A102" s="367" t="s">
        <v>2802</v>
      </c>
      <c r="B102" s="360"/>
      <c r="C102" s="360"/>
      <c r="D102" s="360"/>
      <c r="E102" s="360"/>
      <c r="F102" s="360"/>
      <c r="G102" s="360"/>
      <c r="H102" s="360"/>
      <c r="I102" s="360"/>
      <c r="J102" s="360"/>
      <c r="K102" s="360"/>
      <c r="L102" s="360"/>
      <c r="M102" s="360"/>
      <c r="N102" s="360"/>
      <c r="O102" s="360"/>
      <c r="P102" s="360"/>
      <c r="Q102" s="360"/>
      <c r="R102" s="360"/>
      <c r="S102" s="360"/>
      <c r="T102" s="360"/>
      <c r="U102" s="360"/>
      <c r="V102" s="360"/>
      <c r="W102" s="360"/>
      <c r="X102" s="360"/>
      <c r="Y102" s="360"/>
      <c r="Z102" s="360"/>
    </row>
    <row r="103" spans="1:26" ht="15.75" customHeight="1">
      <c r="A103" s="360"/>
      <c r="B103" s="360"/>
      <c r="C103" s="360"/>
      <c r="D103" s="360"/>
      <c r="E103" s="360"/>
      <c r="F103" s="360"/>
      <c r="G103" s="360"/>
      <c r="H103" s="360"/>
      <c r="I103" s="360"/>
      <c r="J103" s="360"/>
      <c r="K103" s="360"/>
      <c r="L103" s="360"/>
      <c r="M103" s="360"/>
      <c r="N103" s="360"/>
      <c r="O103" s="360"/>
      <c r="P103" s="360"/>
      <c r="Q103" s="360"/>
      <c r="R103" s="360"/>
      <c r="S103" s="360"/>
      <c r="T103" s="360"/>
      <c r="U103" s="360"/>
      <c r="V103" s="360"/>
      <c r="W103" s="360"/>
      <c r="X103" s="360"/>
      <c r="Y103" s="360"/>
      <c r="Z103" s="360"/>
    </row>
    <row r="104" spans="1:26" ht="15.75" customHeight="1">
      <c r="A104" s="367" t="s">
        <v>2803</v>
      </c>
      <c r="B104" s="360"/>
      <c r="C104" s="360"/>
      <c r="D104" s="360"/>
      <c r="E104" s="360"/>
      <c r="F104" s="360"/>
      <c r="G104" s="360"/>
      <c r="H104" s="360"/>
      <c r="I104" s="360"/>
      <c r="J104" s="360"/>
      <c r="K104" s="360"/>
      <c r="L104" s="360"/>
      <c r="M104" s="360"/>
      <c r="N104" s="360"/>
      <c r="O104" s="360"/>
      <c r="P104" s="360"/>
      <c r="Q104" s="360"/>
      <c r="R104" s="360"/>
      <c r="S104" s="360"/>
      <c r="T104" s="360"/>
      <c r="U104" s="360"/>
      <c r="V104" s="360"/>
      <c r="W104" s="360"/>
      <c r="X104" s="360"/>
      <c r="Y104" s="360"/>
      <c r="Z104" s="360"/>
    </row>
    <row r="105" spans="1:26" ht="15.75" customHeight="1">
      <c r="A105" s="360"/>
      <c r="B105" s="360"/>
      <c r="C105" s="360"/>
      <c r="D105" s="360"/>
      <c r="E105" s="360"/>
      <c r="F105" s="360"/>
      <c r="G105" s="360"/>
      <c r="H105" s="360"/>
      <c r="I105" s="360"/>
      <c r="J105" s="360"/>
      <c r="K105" s="360"/>
      <c r="L105" s="360"/>
      <c r="M105" s="360"/>
      <c r="N105" s="360"/>
      <c r="O105" s="360"/>
      <c r="P105" s="360"/>
      <c r="Q105" s="360"/>
      <c r="R105" s="360"/>
      <c r="S105" s="360"/>
      <c r="T105" s="360"/>
      <c r="U105" s="360"/>
      <c r="V105" s="360"/>
      <c r="W105" s="360"/>
      <c r="X105" s="360"/>
      <c r="Y105" s="360"/>
      <c r="Z105" s="360"/>
    </row>
    <row r="106" spans="1:26" ht="15.75" customHeight="1">
      <c r="A106" s="367" t="s">
        <v>2804</v>
      </c>
      <c r="B106" s="360"/>
      <c r="C106" s="360"/>
      <c r="D106" s="360"/>
      <c r="E106" s="360"/>
      <c r="F106" s="360"/>
      <c r="G106" s="360"/>
      <c r="H106" s="360"/>
      <c r="I106" s="360"/>
      <c r="J106" s="360"/>
      <c r="K106" s="360"/>
      <c r="L106" s="360"/>
      <c r="M106" s="360"/>
      <c r="N106" s="360"/>
      <c r="O106" s="360"/>
      <c r="P106" s="360"/>
      <c r="Q106" s="360"/>
      <c r="R106" s="360"/>
      <c r="S106" s="360"/>
      <c r="T106" s="360"/>
      <c r="U106" s="360"/>
      <c r="V106" s="360"/>
      <c r="W106" s="360"/>
      <c r="X106" s="360"/>
      <c r="Y106" s="360"/>
      <c r="Z106" s="360"/>
    </row>
    <row r="107" spans="1:26" ht="15.75" customHeight="1">
      <c r="A107" s="360"/>
      <c r="B107" s="360"/>
      <c r="C107" s="360"/>
      <c r="D107" s="360"/>
      <c r="E107" s="360"/>
      <c r="F107" s="360"/>
      <c r="G107" s="360"/>
      <c r="H107" s="360"/>
      <c r="I107" s="360"/>
      <c r="J107" s="360"/>
      <c r="K107" s="360"/>
      <c r="L107" s="360"/>
      <c r="M107" s="360"/>
      <c r="N107" s="360"/>
      <c r="O107" s="360"/>
      <c r="P107" s="360"/>
      <c r="Q107" s="360"/>
      <c r="R107" s="360"/>
      <c r="S107" s="360"/>
      <c r="T107" s="360"/>
      <c r="U107" s="360"/>
      <c r="V107" s="360"/>
      <c r="W107" s="360"/>
      <c r="X107" s="360"/>
      <c r="Y107" s="360"/>
      <c r="Z107" s="360"/>
    </row>
    <row r="108" spans="1:26" ht="15.75" hidden="1" customHeight="1">
      <c r="A108" s="360"/>
      <c r="B108" s="360"/>
      <c r="C108" s="360"/>
      <c r="D108" s="360"/>
      <c r="E108" s="360"/>
      <c r="F108" s="360"/>
      <c r="G108" s="360"/>
      <c r="H108" s="360"/>
      <c r="I108" s="360"/>
      <c r="J108" s="360"/>
      <c r="K108" s="360"/>
      <c r="L108" s="360"/>
      <c r="M108" s="360"/>
      <c r="N108" s="360"/>
      <c r="O108" s="360"/>
      <c r="P108" s="360"/>
      <c r="Q108" s="360"/>
      <c r="R108" s="360"/>
      <c r="S108" s="360"/>
      <c r="T108" s="360"/>
      <c r="U108" s="360"/>
      <c r="V108" s="360"/>
      <c r="W108" s="360"/>
      <c r="X108" s="360"/>
      <c r="Y108" s="360"/>
      <c r="Z108" s="360"/>
    </row>
    <row r="109" spans="1:26" ht="15.75" customHeight="1">
      <c r="A109" s="367" t="s">
        <v>2805</v>
      </c>
      <c r="B109" s="360"/>
      <c r="C109" s="360"/>
      <c r="D109" s="360"/>
      <c r="E109" s="360"/>
      <c r="F109" s="360"/>
      <c r="G109" s="360"/>
      <c r="H109" s="360"/>
      <c r="I109" s="360"/>
      <c r="J109" s="360"/>
      <c r="K109" s="360"/>
      <c r="L109" s="360"/>
      <c r="M109" s="360"/>
      <c r="N109" s="360"/>
      <c r="O109" s="360"/>
      <c r="P109" s="360"/>
      <c r="Q109" s="360"/>
      <c r="R109" s="360"/>
      <c r="S109" s="360"/>
      <c r="T109" s="360"/>
      <c r="U109" s="360"/>
      <c r="V109" s="360"/>
      <c r="W109" s="360"/>
      <c r="X109" s="360"/>
      <c r="Y109" s="360"/>
      <c r="Z109" s="360"/>
    </row>
    <row r="110" spans="1:26" ht="15.75" customHeight="1">
      <c r="A110" s="367"/>
      <c r="B110" s="360"/>
      <c r="C110" s="360"/>
      <c r="D110" s="360"/>
      <c r="E110" s="360"/>
      <c r="F110" s="360"/>
      <c r="G110" s="360"/>
      <c r="H110" s="360"/>
      <c r="I110" s="360"/>
      <c r="J110" s="360"/>
      <c r="K110" s="360"/>
      <c r="L110" s="360"/>
      <c r="M110" s="360"/>
      <c r="N110" s="360"/>
      <c r="O110" s="360"/>
      <c r="P110" s="360"/>
      <c r="Q110" s="360"/>
      <c r="R110" s="360"/>
      <c r="S110" s="360"/>
      <c r="T110" s="360"/>
      <c r="U110" s="360"/>
      <c r="V110" s="360"/>
      <c r="W110" s="360"/>
      <c r="X110" s="360"/>
      <c r="Y110" s="360"/>
      <c r="Z110" s="360"/>
    </row>
    <row r="111" spans="1:26" ht="15.75" customHeight="1">
      <c r="A111" s="367" t="s">
        <v>2806</v>
      </c>
      <c r="B111" s="360"/>
      <c r="C111" s="360"/>
      <c r="D111" s="360"/>
      <c r="E111" s="360"/>
      <c r="F111" s="360"/>
      <c r="G111" s="360"/>
      <c r="H111" s="360"/>
      <c r="I111" s="360"/>
      <c r="J111" s="360"/>
      <c r="K111" s="360"/>
      <c r="L111" s="360"/>
      <c r="M111" s="360"/>
      <c r="N111" s="360"/>
      <c r="O111" s="360"/>
      <c r="P111" s="360"/>
      <c r="Q111" s="360"/>
      <c r="R111" s="360"/>
      <c r="S111" s="360"/>
      <c r="T111" s="360"/>
      <c r="U111" s="360"/>
      <c r="V111" s="360"/>
      <c r="W111" s="360"/>
      <c r="X111" s="360"/>
      <c r="Y111" s="360"/>
      <c r="Z111" s="360"/>
    </row>
    <row r="112" spans="1:26" ht="15.75" customHeight="1">
      <c r="A112" s="367"/>
      <c r="B112" s="360"/>
      <c r="C112" s="360"/>
      <c r="D112" s="360"/>
      <c r="E112" s="360"/>
      <c r="F112" s="360"/>
      <c r="G112" s="360"/>
      <c r="H112" s="360"/>
      <c r="I112" s="360"/>
      <c r="J112" s="360"/>
      <c r="K112" s="360"/>
      <c r="L112" s="360"/>
      <c r="M112" s="360"/>
      <c r="N112" s="360"/>
      <c r="O112" s="360"/>
      <c r="P112" s="360"/>
      <c r="Q112" s="360"/>
      <c r="R112" s="360"/>
      <c r="S112" s="360"/>
      <c r="T112" s="360"/>
      <c r="U112" s="360"/>
      <c r="V112" s="360"/>
      <c r="W112" s="360"/>
      <c r="X112" s="360"/>
      <c r="Y112" s="360"/>
      <c r="Z112" s="360"/>
    </row>
    <row r="113" spans="1:26" ht="15.75" customHeight="1">
      <c r="A113" s="367" t="s">
        <v>2807</v>
      </c>
      <c r="B113" s="360"/>
      <c r="C113" s="360"/>
      <c r="D113" s="360"/>
      <c r="E113" s="360"/>
      <c r="F113" s="360"/>
      <c r="G113" s="360"/>
      <c r="H113" s="360"/>
      <c r="I113" s="360"/>
      <c r="J113" s="360"/>
      <c r="K113" s="360"/>
      <c r="L113" s="360"/>
      <c r="M113" s="360"/>
      <c r="N113" s="360"/>
      <c r="O113" s="360"/>
      <c r="P113" s="360"/>
      <c r="Q113" s="360"/>
      <c r="R113" s="360"/>
      <c r="S113" s="360"/>
      <c r="T113" s="360"/>
      <c r="U113" s="360"/>
      <c r="V113" s="360"/>
      <c r="W113" s="360"/>
      <c r="X113" s="360"/>
      <c r="Y113" s="360"/>
      <c r="Z113" s="360"/>
    </row>
    <row r="114" spans="1:26" ht="15.75" customHeight="1">
      <c r="A114" s="367"/>
      <c r="B114" s="360"/>
      <c r="C114" s="360"/>
      <c r="D114" s="360"/>
      <c r="E114" s="360"/>
      <c r="F114" s="360"/>
      <c r="G114" s="360"/>
      <c r="H114" s="360"/>
      <c r="I114" s="360"/>
      <c r="J114" s="360"/>
      <c r="K114" s="360"/>
      <c r="L114" s="360"/>
      <c r="M114" s="360"/>
      <c r="N114" s="360"/>
      <c r="O114" s="360"/>
      <c r="P114" s="360"/>
      <c r="Q114" s="360"/>
      <c r="R114" s="360"/>
      <c r="S114" s="360"/>
      <c r="T114" s="360"/>
      <c r="U114" s="360"/>
      <c r="V114" s="360"/>
      <c r="W114" s="360"/>
      <c r="X114" s="360"/>
      <c r="Y114" s="360"/>
      <c r="Z114" s="360"/>
    </row>
    <row r="115" spans="1:26" ht="15.75" customHeight="1">
      <c r="A115" s="367" t="s">
        <v>2808</v>
      </c>
      <c r="B115" s="360"/>
      <c r="C115" s="360"/>
      <c r="D115" s="360"/>
      <c r="E115" s="360"/>
      <c r="F115" s="360"/>
      <c r="G115" s="360"/>
      <c r="H115" s="360"/>
      <c r="I115" s="360"/>
      <c r="J115" s="360"/>
      <c r="K115" s="360"/>
      <c r="L115" s="360"/>
      <c r="M115" s="360"/>
      <c r="N115" s="360"/>
      <c r="O115" s="360"/>
      <c r="P115" s="360"/>
      <c r="Q115" s="360"/>
      <c r="R115" s="360"/>
      <c r="S115" s="360"/>
      <c r="T115" s="360"/>
      <c r="U115" s="360"/>
      <c r="V115" s="360"/>
      <c r="W115" s="360"/>
      <c r="X115" s="360"/>
      <c r="Y115" s="360"/>
      <c r="Z115" s="360"/>
    </row>
    <row r="116" spans="1:26" ht="15.75" customHeight="1">
      <c r="A116" s="367"/>
      <c r="B116" s="360"/>
      <c r="C116" s="360"/>
      <c r="D116" s="360"/>
      <c r="E116" s="360"/>
      <c r="F116" s="360"/>
      <c r="G116" s="360"/>
      <c r="H116" s="360"/>
      <c r="I116" s="360"/>
      <c r="J116" s="360"/>
      <c r="K116" s="360"/>
      <c r="L116" s="360"/>
      <c r="M116" s="360"/>
      <c r="N116" s="360"/>
      <c r="O116" s="360"/>
      <c r="P116" s="360"/>
      <c r="Q116" s="360"/>
      <c r="R116" s="360"/>
      <c r="S116" s="360"/>
      <c r="T116" s="360"/>
      <c r="U116" s="360"/>
      <c r="V116" s="360"/>
      <c r="W116" s="360"/>
      <c r="X116" s="360"/>
      <c r="Y116" s="360"/>
      <c r="Z116" s="360"/>
    </row>
    <row r="117" spans="1:26" ht="15.75" customHeight="1">
      <c r="A117" s="367" t="s">
        <v>2809</v>
      </c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0"/>
      <c r="R117" s="360"/>
      <c r="S117" s="360"/>
      <c r="T117" s="360"/>
      <c r="U117" s="360"/>
      <c r="V117" s="360"/>
      <c r="W117" s="360"/>
      <c r="X117" s="360"/>
      <c r="Y117" s="360"/>
      <c r="Z117" s="360"/>
    </row>
    <row r="118" spans="1:26" ht="15.75" customHeight="1">
      <c r="A118" s="360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0"/>
      <c r="R118" s="360"/>
      <c r="S118" s="360"/>
      <c r="T118" s="360"/>
      <c r="U118" s="360"/>
      <c r="V118" s="360"/>
      <c r="W118" s="360"/>
      <c r="X118" s="360"/>
      <c r="Y118" s="360"/>
      <c r="Z118" s="360"/>
    </row>
    <row r="119" spans="1:26" ht="15.75" customHeight="1">
      <c r="A119" s="367" t="s">
        <v>2810</v>
      </c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0"/>
      <c r="R119" s="360"/>
      <c r="S119" s="360"/>
      <c r="T119" s="360"/>
      <c r="U119" s="360"/>
      <c r="V119" s="360"/>
      <c r="W119" s="360"/>
      <c r="X119" s="360"/>
      <c r="Y119" s="360"/>
      <c r="Z119" s="360"/>
    </row>
    <row r="120" spans="1:26" ht="15.75" customHeight="1">
      <c r="A120" s="360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0"/>
      <c r="R120" s="360"/>
      <c r="S120" s="360"/>
      <c r="T120" s="360"/>
      <c r="U120" s="360"/>
      <c r="V120" s="360"/>
      <c r="W120" s="360"/>
      <c r="X120" s="360"/>
      <c r="Y120" s="360"/>
      <c r="Z120" s="360"/>
    </row>
    <row r="121" spans="1:26" ht="15.75" customHeight="1">
      <c r="A121" s="360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0"/>
      <c r="R121" s="360"/>
      <c r="S121" s="360"/>
      <c r="T121" s="360"/>
      <c r="U121" s="360"/>
      <c r="V121" s="360"/>
      <c r="W121" s="360"/>
      <c r="X121" s="360"/>
      <c r="Y121" s="360"/>
      <c r="Z121" s="360"/>
    </row>
    <row r="122" spans="1:26" ht="15.75" customHeight="1">
      <c r="A122" s="360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0"/>
      <c r="R122" s="360"/>
      <c r="S122" s="360"/>
      <c r="T122" s="360"/>
      <c r="U122" s="360"/>
      <c r="V122" s="360"/>
      <c r="W122" s="360"/>
      <c r="X122" s="360"/>
      <c r="Y122" s="360"/>
      <c r="Z122" s="360"/>
    </row>
    <row r="123" spans="1:26" ht="15.75" customHeight="1">
      <c r="A123" s="360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0"/>
      <c r="R123" s="360"/>
      <c r="S123" s="360"/>
      <c r="T123" s="360"/>
      <c r="U123" s="360"/>
      <c r="V123" s="360"/>
      <c r="W123" s="360"/>
      <c r="X123" s="360"/>
      <c r="Y123" s="360"/>
      <c r="Z123" s="360"/>
    </row>
    <row r="124" spans="1:26" ht="15.75" customHeight="1">
      <c r="A124" s="360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0"/>
      <c r="R124" s="360"/>
      <c r="S124" s="360"/>
      <c r="T124" s="360"/>
      <c r="U124" s="360"/>
      <c r="V124" s="360"/>
      <c r="W124" s="360"/>
      <c r="X124" s="360"/>
      <c r="Y124" s="360"/>
      <c r="Z124" s="360"/>
    </row>
    <row r="125" spans="1:26" ht="15.75" customHeight="1">
      <c r="A125" s="360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0"/>
      <c r="R125" s="360"/>
      <c r="S125" s="360"/>
      <c r="T125" s="360"/>
      <c r="U125" s="360"/>
      <c r="V125" s="360"/>
      <c r="W125" s="360"/>
      <c r="X125" s="360"/>
      <c r="Y125" s="360"/>
      <c r="Z125" s="360"/>
    </row>
    <row r="126" spans="1:26" ht="15.75" customHeight="1">
      <c r="A126" s="360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0"/>
      <c r="R126" s="360"/>
      <c r="S126" s="360"/>
      <c r="T126" s="360"/>
      <c r="U126" s="360"/>
      <c r="V126" s="360"/>
      <c r="W126" s="360"/>
      <c r="X126" s="360"/>
      <c r="Y126" s="360"/>
      <c r="Z126" s="360"/>
    </row>
    <row r="127" spans="1:26" ht="15.75" customHeight="1">
      <c r="A127" s="360"/>
      <c r="B127" s="360"/>
      <c r="C127" s="360"/>
      <c r="D127" s="360"/>
      <c r="E127" s="360"/>
      <c r="F127" s="360"/>
      <c r="G127" s="360"/>
      <c r="H127" s="360"/>
      <c r="I127" s="360"/>
      <c r="J127" s="360"/>
      <c r="K127" s="360"/>
      <c r="L127" s="360"/>
      <c r="M127" s="360"/>
      <c r="N127" s="360"/>
      <c r="O127" s="360"/>
      <c r="P127" s="360"/>
      <c r="Q127" s="360"/>
      <c r="R127" s="360"/>
      <c r="S127" s="360"/>
      <c r="T127" s="360"/>
      <c r="U127" s="360"/>
      <c r="V127" s="360"/>
      <c r="W127" s="360"/>
      <c r="X127" s="360"/>
      <c r="Y127" s="360"/>
      <c r="Z127" s="360"/>
    </row>
    <row r="128" spans="1:26" ht="15.75" customHeight="1">
      <c r="A128" s="360"/>
      <c r="B128" s="360"/>
      <c r="C128" s="360"/>
      <c r="D128" s="360"/>
      <c r="E128" s="360"/>
      <c r="F128" s="360"/>
      <c r="G128" s="360"/>
      <c r="H128" s="360"/>
      <c r="I128" s="360"/>
      <c r="J128" s="360"/>
      <c r="K128" s="360"/>
      <c r="L128" s="360"/>
      <c r="M128" s="360"/>
      <c r="N128" s="360"/>
      <c r="O128" s="360"/>
      <c r="P128" s="360"/>
      <c r="Q128" s="360"/>
      <c r="R128" s="360"/>
      <c r="S128" s="360"/>
      <c r="T128" s="360"/>
      <c r="U128" s="360"/>
      <c r="V128" s="360"/>
      <c r="W128" s="360"/>
      <c r="X128" s="360"/>
      <c r="Y128" s="360"/>
      <c r="Z128" s="360"/>
    </row>
    <row r="129" spans="1:26" ht="15.75" customHeight="1">
      <c r="A129" s="360"/>
      <c r="B129" s="360"/>
      <c r="C129" s="360"/>
      <c r="D129" s="360"/>
      <c r="E129" s="360"/>
      <c r="F129" s="360"/>
      <c r="G129" s="360"/>
      <c r="H129" s="360"/>
      <c r="I129" s="360"/>
      <c r="J129" s="360"/>
      <c r="K129" s="360"/>
      <c r="L129" s="360"/>
      <c r="M129" s="360"/>
      <c r="N129" s="360"/>
      <c r="O129" s="360"/>
      <c r="P129" s="360"/>
      <c r="Q129" s="360"/>
      <c r="R129" s="360"/>
      <c r="S129" s="360"/>
      <c r="T129" s="360"/>
      <c r="U129" s="360"/>
      <c r="V129" s="360"/>
      <c r="W129" s="360"/>
      <c r="X129" s="360"/>
      <c r="Y129" s="360"/>
      <c r="Z129" s="360"/>
    </row>
    <row r="130" spans="1:26" ht="15.75" customHeight="1">
      <c r="A130" s="360"/>
      <c r="B130" s="360"/>
      <c r="C130" s="360"/>
      <c r="D130" s="360"/>
      <c r="E130" s="360"/>
      <c r="F130" s="360"/>
      <c r="G130" s="360"/>
      <c r="H130" s="360"/>
      <c r="I130" s="360"/>
      <c r="J130" s="360"/>
      <c r="K130" s="360"/>
      <c r="L130" s="360"/>
      <c r="M130" s="360"/>
      <c r="N130" s="360"/>
      <c r="O130" s="360"/>
      <c r="P130" s="360"/>
      <c r="Q130" s="360"/>
      <c r="R130" s="360"/>
      <c r="S130" s="360"/>
      <c r="T130" s="360"/>
      <c r="U130" s="360"/>
      <c r="V130" s="360"/>
      <c r="W130" s="360"/>
      <c r="X130" s="360"/>
      <c r="Y130" s="360"/>
      <c r="Z130" s="360"/>
    </row>
    <row r="131" spans="1:26" ht="15.75" customHeight="1">
      <c r="A131" s="360"/>
      <c r="B131" s="360"/>
      <c r="C131" s="360"/>
      <c r="D131" s="360"/>
      <c r="E131" s="360"/>
      <c r="F131" s="360"/>
      <c r="G131" s="360"/>
      <c r="H131" s="360"/>
      <c r="I131" s="360"/>
      <c r="J131" s="360"/>
      <c r="K131" s="360"/>
      <c r="L131" s="360"/>
      <c r="M131" s="360"/>
      <c r="N131" s="360"/>
      <c r="O131" s="360"/>
      <c r="P131" s="360"/>
      <c r="Q131" s="360"/>
      <c r="R131" s="360"/>
      <c r="S131" s="360"/>
      <c r="T131" s="360"/>
      <c r="U131" s="360"/>
      <c r="V131" s="360"/>
      <c r="W131" s="360"/>
      <c r="X131" s="360"/>
      <c r="Y131" s="360"/>
      <c r="Z131" s="360"/>
    </row>
    <row r="132" spans="1:26" ht="15.75" customHeight="1">
      <c r="A132" s="360"/>
      <c r="B132" s="360"/>
      <c r="C132" s="360"/>
      <c r="D132" s="360"/>
      <c r="E132" s="360"/>
      <c r="F132" s="360"/>
      <c r="G132" s="360"/>
      <c r="H132" s="360"/>
      <c r="I132" s="360"/>
      <c r="J132" s="360"/>
      <c r="K132" s="360"/>
      <c r="L132" s="360"/>
      <c r="M132" s="360"/>
      <c r="N132" s="360"/>
      <c r="O132" s="360"/>
      <c r="P132" s="360"/>
      <c r="Q132" s="360"/>
      <c r="R132" s="360"/>
      <c r="S132" s="360"/>
      <c r="T132" s="360"/>
      <c r="U132" s="360"/>
      <c r="V132" s="360"/>
      <c r="W132" s="360"/>
      <c r="X132" s="360"/>
      <c r="Y132" s="360"/>
      <c r="Z132" s="360"/>
    </row>
    <row r="133" spans="1:26" ht="15.75" customHeight="1">
      <c r="A133" s="360"/>
      <c r="B133" s="360"/>
      <c r="C133" s="360"/>
      <c r="D133" s="360"/>
      <c r="E133" s="360"/>
      <c r="F133" s="360"/>
      <c r="G133" s="360"/>
      <c r="H133" s="360"/>
      <c r="I133" s="360"/>
      <c r="J133" s="360"/>
      <c r="K133" s="360"/>
      <c r="L133" s="360"/>
      <c r="M133" s="360"/>
      <c r="N133" s="360"/>
      <c r="O133" s="360"/>
      <c r="P133" s="360"/>
      <c r="Q133" s="360"/>
      <c r="R133" s="360"/>
      <c r="S133" s="360"/>
      <c r="T133" s="360"/>
      <c r="U133" s="360"/>
      <c r="V133" s="360"/>
      <c r="W133" s="360"/>
      <c r="X133" s="360"/>
      <c r="Y133" s="360"/>
      <c r="Z133" s="360"/>
    </row>
    <row r="134" spans="1:26" ht="15.75" customHeight="1">
      <c r="A134" s="360"/>
      <c r="B134" s="360"/>
      <c r="C134" s="360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0"/>
      <c r="T134" s="360"/>
      <c r="U134" s="360"/>
      <c r="V134" s="360"/>
      <c r="W134" s="360"/>
      <c r="X134" s="360"/>
      <c r="Y134" s="360"/>
      <c r="Z134" s="360"/>
    </row>
    <row r="135" spans="1:26" ht="15.75" customHeight="1">
      <c r="A135" s="360"/>
      <c r="B135" s="360"/>
      <c r="C135" s="360"/>
      <c r="D135" s="360"/>
      <c r="E135" s="360"/>
      <c r="F135" s="360"/>
      <c r="G135" s="360"/>
      <c r="H135" s="360"/>
      <c r="I135" s="360"/>
      <c r="J135" s="360"/>
      <c r="K135" s="360"/>
      <c r="L135" s="360"/>
      <c r="M135" s="360"/>
      <c r="N135" s="360"/>
      <c r="O135" s="360"/>
      <c r="P135" s="360"/>
      <c r="Q135" s="360"/>
      <c r="R135" s="360"/>
      <c r="S135" s="360"/>
      <c r="T135" s="360"/>
      <c r="U135" s="360"/>
      <c r="V135" s="360"/>
      <c r="W135" s="360"/>
      <c r="X135" s="360"/>
      <c r="Y135" s="360"/>
      <c r="Z135" s="360"/>
    </row>
    <row r="136" spans="1:26" ht="15.75" customHeight="1">
      <c r="A136" s="360"/>
      <c r="B136" s="360"/>
      <c r="C136" s="360"/>
      <c r="D136" s="360"/>
      <c r="E136" s="360"/>
      <c r="F136" s="360"/>
      <c r="G136" s="360"/>
      <c r="H136" s="360"/>
      <c r="I136" s="360"/>
      <c r="J136" s="360"/>
      <c r="K136" s="360"/>
      <c r="L136" s="360"/>
      <c r="M136" s="360"/>
      <c r="N136" s="360"/>
      <c r="O136" s="360"/>
      <c r="P136" s="360"/>
      <c r="Q136" s="360"/>
      <c r="R136" s="360"/>
      <c r="S136" s="360"/>
      <c r="T136" s="360"/>
      <c r="U136" s="360"/>
      <c r="V136" s="360"/>
      <c r="W136" s="360"/>
      <c r="X136" s="360"/>
      <c r="Y136" s="360"/>
      <c r="Z136" s="360"/>
    </row>
    <row r="137" spans="1:26" ht="15.75" customHeight="1">
      <c r="A137" s="360"/>
      <c r="B137" s="360"/>
      <c r="C137" s="360"/>
      <c r="D137" s="360"/>
      <c r="E137" s="360"/>
      <c r="F137" s="360"/>
      <c r="G137" s="360"/>
      <c r="H137" s="360"/>
      <c r="I137" s="360"/>
      <c r="J137" s="360"/>
      <c r="K137" s="360"/>
      <c r="L137" s="360"/>
      <c r="M137" s="360"/>
      <c r="N137" s="360"/>
      <c r="O137" s="360"/>
      <c r="P137" s="360"/>
      <c r="Q137" s="360"/>
      <c r="R137" s="360"/>
      <c r="S137" s="360"/>
      <c r="T137" s="360"/>
      <c r="U137" s="360"/>
      <c r="V137" s="360"/>
      <c r="W137" s="360"/>
      <c r="X137" s="360"/>
      <c r="Y137" s="360"/>
      <c r="Z137" s="360"/>
    </row>
    <row r="138" spans="1:26" ht="15.75" customHeight="1">
      <c r="A138" s="360"/>
      <c r="B138" s="360"/>
      <c r="C138" s="360"/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</row>
    <row r="139" spans="1:26" ht="15.75" customHeight="1">
      <c r="A139" s="360"/>
      <c r="B139" s="360"/>
      <c r="C139" s="360"/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</row>
    <row r="140" spans="1:26" ht="15.75" customHeight="1">
      <c r="A140" s="360"/>
      <c r="B140" s="360"/>
      <c r="C140" s="360"/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</row>
    <row r="141" spans="1:26" ht="15.75" customHeight="1">
      <c r="A141" s="360"/>
      <c r="B141" s="360"/>
      <c r="C141" s="360"/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</row>
    <row r="142" spans="1:26" ht="15.75" customHeight="1">
      <c r="A142" s="360"/>
      <c r="B142" s="360"/>
      <c r="C142" s="360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</row>
    <row r="143" spans="1:26" ht="15.75" customHeight="1">
      <c r="A143" s="360"/>
      <c r="B143" s="360"/>
      <c r="C143" s="360"/>
      <c r="D143" s="360"/>
      <c r="E143" s="360"/>
      <c r="F143" s="360"/>
      <c r="G143" s="360"/>
      <c r="H143" s="360"/>
      <c r="I143" s="360"/>
      <c r="J143" s="360"/>
      <c r="K143" s="360"/>
      <c r="L143" s="360"/>
      <c r="M143" s="360"/>
      <c r="N143" s="360"/>
      <c r="O143" s="360"/>
      <c r="P143" s="360"/>
      <c r="Q143" s="360"/>
      <c r="R143" s="360"/>
      <c r="S143" s="360"/>
      <c r="T143" s="360"/>
      <c r="U143" s="360"/>
      <c r="V143" s="360"/>
      <c r="W143" s="360"/>
      <c r="X143" s="360"/>
      <c r="Y143" s="360"/>
      <c r="Z143" s="360"/>
    </row>
    <row r="144" spans="1:26" ht="15.75" customHeight="1">
      <c r="A144" s="360"/>
      <c r="B144" s="360"/>
      <c r="C144" s="360"/>
      <c r="D144" s="360"/>
      <c r="E144" s="360"/>
      <c r="F144" s="360"/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</row>
    <row r="145" spans="1:26" ht="15.75" customHeight="1">
      <c r="A145" s="360"/>
      <c r="B145" s="360"/>
      <c r="C145" s="360"/>
      <c r="D145" s="360"/>
      <c r="E145" s="360"/>
      <c r="F145" s="360"/>
      <c r="G145" s="360"/>
      <c r="H145" s="360"/>
      <c r="I145" s="360"/>
      <c r="J145" s="360"/>
      <c r="K145" s="360"/>
      <c r="L145" s="360"/>
      <c r="M145" s="360"/>
      <c r="N145" s="360"/>
      <c r="O145" s="360"/>
      <c r="P145" s="360"/>
      <c r="Q145" s="360"/>
      <c r="R145" s="360"/>
      <c r="S145" s="360"/>
      <c r="T145" s="360"/>
      <c r="U145" s="360"/>
      <c r="V145" s="360"/>
      <c r="W145" s="360"/>
      <c r="X145" s="360"/>
      <c r="Y145" s="360"/>
      <c r="Z145" s="360"/>
    </row>
    <row r="146" spans="1:26" ht="15.75" customHeight="1">
      <c r="A146" s="360"/>
      <c r="B146" s="360"/>
      <c r="C146" s="360"/>
      <c r="D146" s="360"/>
      <c r="E146" s="360"/>
      <c r="F146" s="360"/>
      <c r="G146" s="360"/>
      <c r="H146" s="360"/>
      <c r="I146" s="360"/>
      <c r="J146" s="360"/>
      <c r="K146" s="360"/>
      <c r="L146" s="360"/>
      <c r="M146" s="360"/>
      <c r="N146" s="360"/>
      <c r="O146" s="360"/>
      <c r="P146" s="360"/>
      <c r="Q146" s="360"/>
      <c r="R146" s="360"/>
      <c r="S146" s="360"/>
      <c r="T146" s="360"/>
      <c r="U146" s="360"/>
      <c r="V146" s="360"/>
      <c r="W146" s="360"/>
      <c r="X146" s="360"/>
      <c r="Y146" s="360"/>
      <c r="Z146" s="360"/>
    </row>
    <row r="147" spans="1:26" ht="15.75" customHeight="1">
      <c r="A147" s="360"/>
      <c r="B147" s="360"/>
      <c r="C147" s="360"/>
      <c r="D147" s="360"/>
      <c r="E147" s="360"/>
      <c r="F147" s="360"/>
      <c r="G147" s="360"/>
      <c r="H147" s="360"/>
      <c r="I147" s="360"/>
      <c r="J147" s="360"/>
      <c r="K147" s="360"/>
      <c r="L147" s="360"/>
      <c r="M147" s="360"/>
      <c r="N147" s="360"/>
      <c r="O147" s="360"/>
      <c r="P147" s="360"/>
      <c r="Q147" s="360"/>
      <c r="R147" s="360"/>
      <c r="S147" s="360"/>
      <c r="T147" s="360"/>
      <c r="U147" s="360"/>
      <c r="V147" s="360"/>
      <c r="W147" s="360"/>
      <c r="X147" s="360"/>
      <c r="Y147" s="360"/>
      <c r="Z147" s="360"/>
    </row>
    <row r="148" spans="1:26" ht="15.75" customHeight="1">
      <c r="A148" s="360"/>
      <c r="B148" s="360"/>
      <c r="C148" s="360"/>
      <c r="D148" s="360"/>
      <c r="E148" s="360"/>
      <c r="F148" s="360"/>
      <c r="G148" s="360"/>
      <c r="H148" s="360"/>
      <c r="I148" s="360"/>
      <c r="J148" s="360"/>
      <c r="K148" s="360"/>
      <c r="L148" s="360"/>
      <c r="M148" s="360"/>
      <c r="N148" s="360"/>
      <c r="O148" s="360"/>
      <c r="P148" s="360"/>
      <c r="Q148" s="360"/>
      <c r="R148" s="360"/>
      <c r="S148" s="360"/>
      <c r="T148" s="360"/>
      <c r="U148" s="360"/>
      <c r="V148" s="360"/>
      <c r="W148" s="360"/>
      <c r="X148" s="360"/>
      <c r="Y148" s="360"/>
      <c r="Z148" s="360"/>
    </row>
    <row r="149" spans="1:26" ht="15.75" customHeight="1">
      <c r="A149" s="360"/>
      <c r="B149" s="360"/>
      <c r="C149" s="360"/>
      <c r="D149" s="360"/>
      <c r="E149" s="360"/>
      <c r="F149" s="360"/>
      <c r="G149" s="360"/>
      <c r="H149" s="360"/>
      <c r="I149" s="360"/>
      <c r="J149" s="360"/>
      <c r="K149" s="360"/>
      <c r="L149" s="360"/>
      <c r="M149" s="360"/>
      <c r="N149" s="360"/>
      <c r="O149" s="360"/>
      <c r="P149" s="360"/>
      <c r="Q149" s="360"/>
      <c r="R149" s="360"/>
      <c r="S149" s="360"/>
      <c r="T149" s="360"/>
      <c r="U149" s="360"/>
      <c r="V149" s="360"/>
      <c r="W149" s="360"/>
      <c r="X149" s="360"/>
      <c r="Y149" s="360"/>
      <c r="Z149" s="360"/>
    </row>
    <row r="150" spans="1:26" ht="15.75" customHeight="1">
      <c r="A150" s="360"/>
      <c r="B150" s="360"/>
      <c r="C150" s="360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0"/>
      <c r="T150" s="360"/>
      <c r="U150" s="360"/>
      <c r="V150" s="360"/>
      <c r="W150" s="360"/>
      <c r="X150" s="360"/>
      <c r="Y150" s="360"/>
      <c r="Z150" s="360"/>
    </row>
    <row r="151" spans="1:26" ht="15.75" customHeight="1">
      <c r="A151" s="360"/>
      <c r="B151" s="360"/>
      <c r="C151" s="360"/>
      <c r="D151" s="360"/>
      <c r="E151" s="360"/>
      <c r="F151" s="360"/>
      <c r="G151" s="360"/>
      <c r="H151" s="360"/>
      <c r="I151" s="360"/>
      <c r="J151" s="360"/>
      <c r="K151" s="360"/>
      <c r="L151" s="360"/>
      <c r="M151" s="360"/>
      <c r="N151" s="360"/>
      <c r="O151" s="360"/>
      <c r="P151" s="360"/>
      <c r="Q151" s="360"/>
      <c r="R151" s="360"/>
      <c r="S151" s="360"/>
      <c r="T151" s="360"/>
      <c r="U151" s="360"/>
      <c r="V151" s="360"/>
      <c r="W151" s="360"/>
      <c r="X151" s="360"/>
      <c r="Y151" s="360"/>
      <c r="Z151" s="360"/>
    </row>
    <row r="152" spans="1:26" ht="15.75" customHeight="1">
      <c r="A152" s="360"/>
      <c r="B152" s="360"/>
      <c r="C152" s="360"/>
      <c r="D152" s="360"/>
      <c r="E152" s="360"/>
      <c r="F152" s="360"/>
      <c r="G152" s="360"/>
      <c r="H152" s="360"/>
      <c r="I152" s="360"/>
      <c r="J152" s="360"/>
      <c r="K152" s="360"/>
      <c r="L152" s="360"/>
      <c r="M152" s="360"/>
      <c r="N152" s="360"/>
      <c r="O152" s="360"/>
      <c r="P152" s="360"/>
      <c r="Q152" s="360"/>
      <c r="R152" s="360"/>
      <c r="S152" s="360"/>
      <c r="T152" s="360"/>
      <c r="U152" s="360"/>
      <c r="V152" s="360"/>
      <c r="W152" s="360"/>
      <c r="X152" s="360"/>
      <c r="Y152" s="360"/>
      <c r="Z152" s="360"/>
    </row>
    <row r="153" spans="1:26" ht="15.75" customHeight="1">
      <c r="A153" s="360"/>
      <c r="B153" s="360"/>
      <c r="C153" s="360"/>
      <c r="D153" s="360"/>
      <c r="E153" s="360"/>
      <c r="F153" s="360"/>
      <c r="G153" s="360"/>
      <c r="H153" s="360"/>
      <c r="I153" s="360"/>
      <c r="J153" s="360"/>
      <c r="K153" s="360"/>
      <c r="L153" s="360"/>
      <c r="M153" s="360"/>
      <c r="N153" s="360"/>
      <c r="O153" s="360"/>
      <c r="P153" s="360"/>
      <c r="Q153" s="360"/>
      <c r="R153" s="360"/>
      <c r="S153" s="360"/>
      <c r="T153" s="360"/>
      <c r="U153" s="360"/>
      <c r="V153" s="360"/>
      <c r="W153" s="360"/>
      <c r="X153" s="360"/>
      <c r="Y153" s="360"/>
      <c r="Z153" s="360"/>
    </row>
    <row r="154" spans="1:26" ht="15.75" customHeight="1">
      <c r="A154" s="360"/>
      <c r="B154" s="360"/>
      <c r="C154" s="360"/>
      <c r="D154" s="360"/>
      <c r="E154" s="360"/>
      <c r="F154" s="360"/>
      <c r="G154" s="360"/>
      <c r="H154" s="360"/>
      <c r="I154" s="360"/>
      <c r="J154" s="360"/>
      <c r="K154" s="360"/>
      <c r="L154" s="360"/>
      <c r="M154" s="360"/>
      <c r="N154" s="360"/>
      <c r="O154" s="360"/>
      <c r="P154" s="360"/>
      <c r="Q154" s="360"/>
      <c r="R154" s="360"/>
      <c r="S154" s="360"/>
      <c r="T154" s="360"/>
      <c r="U154" s="360"/>
      <c r="V154" s="360"/>
      <c r="W154" s="360"/>
      <c r="X154" s="360"/>
      <c r="Y154" s="360"/>
      <c r="Z154" s="360"/>
    </row>
    <row r="155" spans="1:26" ht="15.75" customHeight="1">
      <c r="A155" s="360"/>
      <c r="B155" s="360"/>
      <c r="C155" s="360"/>
      <c r="D155" s="360"/>
      <c r="E155" s="360"/>
      <c r="F155" s="360"/>
      <c r="G155" s="360"/>
      <c r="H155" s="360"/>
      <c r="I155" s="360"/>
      <c r="J155" s="360"/>
      <c r="K155" s="360"/>
      <c r="L155" s="360"/>
      <c r="M155" s="360"/>
      <c r="N155" s="360"/>
      <c r="O155" s="360"/>
      <c r="P155" s="360"/>
      <c r="Q155" s="360"/>
      <c r="R155" s="360"/>
      <c r="S155" s="360"/>
      <c r="T155" s="360"/>
      <c r="U155" s="360"/>
      <c r="V155" s="360"/>
      <c r="W155" s="360"/>
      <c r="X155" s="360"/>
      <c r="Y155" s="360"/>
      <c r="Z155" s="360"/>
    </row>
    <row r="156" spans="1:26" ht="15.75" customHeight="1">
      <c r="A156" s="360"/>
      <c r="B156" s="360"/>
      <c r="C156" s="360"/>
      <c r="D156" s="360"/>
      <c r="E156" s="360"/>
      <c r="F156" s="360"/>
      <c r="G156" s="360"/>
      <c r="H156" s="360"/>
      <c r="I156" s="360"/>
      <c r="J156" s="360"/>
      <c r="K156" s="360"/>
      <c r="L156" s="360"/>
      <c r="M156" s="360"/>
      <c r="N156" s="360"/>
      <c r="O156" s="360"/>
      <c r="P156" s="360"/>
      <c r="Q156" s="360"/>
      <c r="R156" s="360"/>
      <c r="S156" s="360"/>
      <c r="T156" s="360"/>
      <c r="U156" s="360"/>
      <c r="V156" s="360"/>
      <c r="W156" s="360"/>
      <c r="X156" s="360"/>
      <c r="Y156" s="360"/>
      <c r="Z156" s="360"/>
    </row>
    <row r="157" spans="1:26" ht="15.75" customHeight="1">
      <c r="A157" s="360"/>
      <c r="B157" s="360"/>
      <c r="C157" s="360"/>
      <c r="D157" s="360"/>
      <c r="E157" s="360"/>
      <c r="F157" s="360"/>
      <c r="G157" s="360"/>
      <c r="H157" s="360"/>
      <c r="I157" s="360"/>
      <c r="J157" s="360"/>
      <c r="K157" s="360"/>
      <c r="L157" s="360"/>
      <c r="M157" s="360"/>
      <c r="N157" s="360"/>
      <c r="O157" s="360"/>
      <c r="P157" s="360"/>
      <c r="Q157" s="360"/>
      <c r="R157" s="360"/>
      <c r="S157" s="360"/>
      <c r="T157" s="360"/>
      <c r="U157" s="360"/>
      <c r="V157" s="360"/>
      <c r="W157" s="360"/>
      <c r="X157" s="360"/>
      <c r="Y157" s="360"/>
      <c r="Z157" s="360"/>
    </row>
    <row r="158" spans="1:26" ht="15.75" customHeight="1">
      <c r="A158" s="360"/>
      <c r="B158" s="360"/>
      <c r="C158" s="360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0"/>
      <c r="T158" s="360"/>
      <c r="U158" s="360"/>
      <c r="V158" s="360"/>
      <c r="W158" s="360"/>
      <c r="X158" s="360"/>
      <c r="Y158" s="360"/>
      <c r="Z158" s="360"/>
    </row>
    <row r="159" spans="1:26" ht="15.75" customHeight="1">
      <c r="A159" s="360"/>
      <c r="B159" s="360"/>
      <c r="C159" s="360"/>
      <c r="D159" s="360"/>
      <c r="E159" s="360"/>
      <c r="F159" s="360"/>
      <c r="G159" s="360"/>
      <c r="H159" s="360"/>
      <c r="I159" s="360"/>
      <c r="J159" s="360"/>
      <c r="K159" s="360"/>
      <c r="L159" s="360"/>
      <c r="M159" s="360"/>
      <c r="N159" s="360"/>
      <c r="O159" s="360"/>
      <c r="P159" s="360"/>
      <c r="Q159" s="360"/>
      <c r="R159" s="360"/>
      <c r="S159" s="360"/>
      <c r="T159" s="360"/>
      <c r="U159" s="360"/>
      <c r="V159" s="360"/>
      <c r="W159" s="360"/>
      <c r="X159" s="360"/>
      <c r="Y159" s="360"/>
      <c r="Z159" s="360"/>
    </row>
    <row r="160" spans="1:26" ht="15.75" customHeight="1">
      <c r="A160" s="360"/>
      <c r="B160" s="360"/>
      <c r="C160" s="360"/>
      <c r="D160" s="360"/>
      <c r="E160" s="360"/>
      <c r="F160" s="360"/>
      <c r="G160" s="360"/>
      <c r="H160" s="360"/>
      <c r="I160" s="360"/>
      <c r="J160" s="360"/>
      <c r="K160" s="360"/>
      <c r="L160" s="360"/>
      <c r="M160" s="360"/>
      <c r="N160" s="360"/>
      <c r="O160" s="360"/>
      <c r="P160" s="360"/>
      <c r="Q160" s="360"/>
      <c r="R160" s="360"/>
      <c r="S160" s="360"/>
      <c r="T160" s="360"/>
      <c r="U160" s="360"/>
      <c r="V160" s="360"/>
      <c r="W160" s="360"/>
      <c r="X160" s="360"/>
      <c r="Y160" s="360"/>
      <c r="Z160" s="360"/>
    </row>
    <row r="161" spans="1:26" ht="15.75" customHeight="1">
      <c r="A161" s="360"/>
      <c r="B161" s="360"/>
      <c r="C161" s="360"/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</row>
    <row r="162" spans="1:26" ht="15.75" customHeight="1">
      <c r="A162" s="360"/>
      <c r="B162" s="360"/>
      <c r="C162" s="360"/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</row>
    <row r="163" spans="1:26" ht="15.75" customHeight="1">
      <c r="A163" s="360"/>
      <c r="B163" s="360"/>
      <c r="C163" s="360"/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</row>
    <row r="164" spans="1:26" ht="15.75" customHeight="1">
      <c r="A164" s="360"/>
      <c r="B164" s="360"/>
      <c r="C164" s="360"/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</row>
    <row r="165" spans="1:26" ht="15.75" customHeight="1">
      <c r="A165" s="360"/>
      <c r="B165" s="360"/>
      <c r="C165" s="360"/>
      <c r="D165" s="360"/>
      <c r="E165" s="360"/>
      <c r="F165" s="360"/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</row>
    <row r="166" spans="1:26" ht="15.75" customHeight="1">
      <c r="A166" s="360"/>
      <c r="B166" s="360"/>
      <c r="C166" s="360"/>
      <c r="D166" s="360"/>
      <c r="E166" s="360"/>
      <c r="F166" s="360"/>
      <c r="G166" s="360"/>
      <c r="H166" s="360"/>
      <c r="I166" s="360"/>
      <c r="J166" s="360"/>
      <c r="K166" s="360"/>
      <c r="L166" s="360"/>
      <c r="M166" s="360"/>
      <c r="N166" s="360"/>
      <c r="O166" s="360"/>
      <c r="P166" s="360"/>
      <c r="Q166" s="360"/>
      <c r="R166" s="360"/>
      <c r="S166" s="360"/>
      <c r="T166" s="360"/>
      <c r="U166" s="360"/>
      <c r="V166" s="360"/>
      <c r="W166" s="360"/>
      <c r="X166" s="360"/>
      <c r="Y166" s="360"/>
      <c r="Z166" s="360"/>
    </row>
    <row r="167" spans="1:26" ht="15.75" customHeight="1">
      <c r="A167" s="360"/>
      <c r="B167" s="360"/>
      <c r="C167" s="360"/>
      <c r="D167" s="360"/>
      <c r="E167" s="360"/>
      <c r="F167" s="360"/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</row>
    <row r="168" spans="1:26" ht="15.75" customHeight="1">
      <c r="A168" s="360"/>
      <c r="B168" s="360"/>
      <c r="C168" s="360"/>
      <c r="D168" s="360"/>
      <c r="E168" s="360"/>
      <c r="F168" s="360"/>
      <c r="G168" s="360"/>
      <c r="H168" s="360"/>
      <c r="I168" s="360"/>
      <c r="J168" s="360"/>
      <c r="K168" s="360"/>
      <c r="L168" s="360"/>
      <c r="M168" s="360"/>
      <c r="N168" s="360"/>
      <c r="O168" s="360"/>
      <c r="P168" s="360"/>
      <c r="Q168" s="360"/>
      <c r="R168" s="360"/>
      <c r="S168" s="360"/>
      <c r="T168" s="360"/>
      <c r="U168" s="360"/>
      <c r="V168" s="360"/>
      <c r="W168" s="360"/>
      <c r="X168" s="360"/>
      <c r="Y168" s="360"/>
      <c r="Z168" s="360"/>
    </row>
    <row r="169" spans="1:26" ht="15.75" customHeight="1">
      <c r="A169" s="360"/>
      <c r="B169" s="360"/>
      <c r="C169" s="360"/>
      <c r="D169" s="360"/>
      <c r="E169" s="360"/>
      <c r="F169" s="360"/>
      <c r="G169" s="360"/>
      <c r="H169" s="360"/>
      <c r="I169" s="360"/>
      <c r="J169" s="360"/>
      <c r="K169" s="360"/>
      <c r="L169" s="360"/>
      <c r="M169" s="360"/>
      <c r="N169" s="360"/>
      <c r="O169" s="360"/>
      <c r="P169" s="360"/>
      <c r="Q169" s="360"/>
      <c r="R169" s="360"/>
      <c r="S169" s="360"/>
      <c r="T169" s="360"/>
      <c r="U169" s="360"/>
      <c r="V169" s="360"/>
      <c r="W169" s="360"/>
      <c r="X169" s="360"/>
      <c r="Y169" s="360"/>
      <c r="Z169" s="360"/>
    </row>
    <row r="170" spans="1:26" ht="15.75" customHeight="1">
      <c r="A170" s="360"/>
      <c r="B170" s="360"/>
      <c r="C170" s="360"/>
      <c r="D170" s="360"/>
      <c r="E170" s="360"/>
      <c r="F170" s="360"/>
      <c r="G170" s="360"/>
      <c r="H170" s="360"/>
      <c r="I170" s="360"/>
      <c r="J170" s="360"/>
      <c r="K170" s="360"/>
      <c r="L170" s="360"/>
      <c r="M170" s="360"/>
      <c r="N170" s="360"/>
      <c r="O170" s="360"/>
      <c r="P170" s="360"/>
      <c r="Q170" s="360"/>
      <c r="R170" s="360"/>
      <c r="S170" s="360"/>
      <c r="T170" s="360"/>
      <c r="U170" s="360"/>
      <c r="V170" s="360"/>
      <c r="W170" s="360"/>
      <c r="X170" s="360"/>
      <c r="Y170" s="360"/>
      <c r="Z170" s="360"/>
    </row>
    <row r="171" spans="1:26" ht="15.75" customHeight="1">
      <c r="A171" s="360"/>
      <c r="B171" s="360"/>
      <c r="C171" s="360"/>
      <c r="D171" s="360"/>
      <c r="E171" s="360"/>
      <c r="F171" s="360"/>
      <c r="G171" s="360"/>
      <c r="H171" s="360"/>
      <c r="I171" s="360"/>
      <c r="J171" s="360"/>
      <c r="K171" s="360"/>
      <c r="L171" s="360"/>
      <c r="M171" s="360"/>
      <c r="N171" s="360"/>
      <c r="O171" s="360"/>
      <c r="P171" s="360"/>
      <c r="Q171" s="360"/>
      <c r="R171" s="360"/>
      <c r="S171" s="360"/>
      <c r="T171" s="360"/>
      <c r="U171" s="360"/>
      <c r="V171" s="360"/>
      <c r="W171" s="360"/>
      <c r="X171" s="360"/>
      <c r="Y171" s="360"/>
      <c r="Z171" s="360"/>
    </row>
    <row r="172" spans="1:26" ht="15.75" customHeight="1">
      <c r="A172" s="360"/>
      <c r="B172" s="360"/>
      <c r="C172" s="360"/>
      <c r="D172" s="360"/>
      <c r="E172" s="360"/>
      <c r="F172" s="360"/>
      <c r="G172" s="360"/>
      <c r="H172" s="360"/>
      <c r="I172" s="360"/>
      <c r="J172" s="360"/>
      <c r="K172" s="360"/>
      <c r="L172" s="360"/>
      <c r="M172" s="360"/>
      <c r="N172" s="360"/>
      <c r="O172" s="360"/>
      <c r="P172" s="360"/>
      <c r="Q172" s="360"/>
      <c r="R172" s="360"/>
      <c r="S172" s="360"/>
      <c r="T172" s="360"/>
      <c r="U172" s="360"/>
      <c r="V172" s="360"/>
      <c r="W172" s="360"/>
      <c r="X172" s="360"/>
      <c r="Y172" s="360"/>
      <c r="Z172" s="360"/>
    </row>
    <row r="173" spans="1:26" ht="15.75" customHeight="1">
      <c r="A173" s="360"/>
      <c r="B173" s="360"/>
      <c r="C173" s="360"/>
      <c r="D173" s="360"/>
      <c r="E173" s="360"/>
      <c r="F173" s="360"/>
      <c r="G173" s="360"/>
      <c r="H173" s="360"/>
      <c r="I173" s="360"/>
      <c r="J173" s="360"/>
      <c r="K173" s="360"/>
      <c r="L173" s="360"/>
      <c r="M173" s="360"/>
      <c r="N173" s="360"/>
      <c r="O173" s="360"/>
      <c r="P173" s="360"/>
      <c r="Q173" s="360"/>
      <c r="R173" s="360"/>
      <c r="S173" s="360"/>
      <c r="T173" s="360"/>
      <c r="U173" s="360"/>
      <c r="V173" s="360"/>
      <c r="W173" s="360"/>
      <c r="X173" s="360"/>
      <c r="Y173" s="360"/>
      <c r="Z173" s="360"/>
    </row>
    <row r="174" spans="1:26" ht="15.75" customHeight="1">
      <c r="A174" s="360"/>
      <c r="B174" s="360"/>
      <c r="C174" s="360"/>
      <c r="D174" s="360"/>
      <c r="E174" s="360"/>
      <c r="F174" s="360"/>
      <c r="G174" s="360"/>
      <c r="H174" s="360"/>
      <c r="I174" s="360"/>
      <c r="J174" s="360"/>
      <c r="K174" s="360"/>
      <c r="L174" s="360"/>
      <c r="M174" s="360"/>
      <c r="N174" s="360"/>
      <c r="O174" s="360"/>
      <c r="P174" s="360"/>
      <c r="Q174" s="360"/>
      <c r="R174" s="360"/>
      <c r="S174" s="360"/>
      <c r="T174" s="360"/>
      <c r="U174" s="360"/>
      <c r="V174" s="360"/>
      <c r="W174" s="360"/>
      <c r="X174" s="360"/>
      <c r="Y174" s="360"/>
      <c r="Z174" s="360"/>
    </row>
    <row r="175" spans="1:26" ht="15.75" customHeight="1">
      <c r="A175" s="360"/>
      <c r="B175" s="360"/>
      <c r="C175" s="360"/>
      <c r="D175" s="360"/>
      <c r="E175" s="360"/>
      <c r="F175" s="360"/>
      <c r="G175" s="360"/>
      <c r="H175" s="360"/>
      <c r="I175" s="360"/>
      <c r="J175" s="360"/>
      <c r="K175" s="360"/>
      <c r="L175" s="360"/>
      <c r="M175" s="360"/>
      <c r="N175" s="360"/>
      <c r="O175" s="360"/>
      <c r="P175" s="360"/>
      <c r="Q175" s="360"/>
      <c r="R175" s="360"/>
      <c r="S175" s="360"/>
      <c r="T175" s="360"/>
      <c r="U175" s="360"/>
      <c r="V175" s="360"/>
      <c r="W175" s="360"/>
      <c r="X175" s="360"/>
      <c r="Y175" s="360"/>
      <c r="Z175" s="360"/>
    </row>
    <row r="176" spans="1:26" ht="15.75" customHeight="1">
      <c r="A176" s="360"/>
      <c r="B176" s="360"/>
      <c r="C176" s="360"/>
      <c r="D176" s="360"/>
      <c r="E176" s="360"/>
      <c r="F176" s="360"/>
      <c r="G176" s="360"/>
      <c r="H176" s="360"/>
      <c r="I176" s="360"/>
      <c r="J176" s="360"/>
      <c r="K176" s="360"/>
      <c r="L176" s="360"/>
      <c r="M176" s="360"/>
      <c r="N176" s="360"/>
      <c r="O176" s="360"/>
      <c r="P176" s="360"/>
      <c r="Q176" s="360"/>
      <c r="R176" s="360"/>
      <c r="S176" s="360"/>
      <c r="T176" s="360"/>
      <c r="U176" s="360"/>
      <c r="V176" s="360"/>
      <c r="W176" s="360"/>
      <c r="X176" s="360"/>
      <c r="Y176" s="360"/>
      <c r="Z176" s="360"/>
    </row>
    <row r="177" spans="1:26" ht="15.75" customHeight="1">
      <c r="A177" s="360"/>
      <c r="B177" s="360"/>
      <c r="C177" s="360"/>
      <c r="D177" s="360"/>
      <c r="E177" s="360"/>
      <c r="F177" s="360"/>
      <c r="G177" s="360"/>
      <c r="H177" s="360"/>
      <c r="I177" s="360"/>
      <c r="J177" s="360"/>
      <c r="K177" s="360"/>
      <c r="L177" s="360"/>
      <c r="M177" s="360"/>
      <c r="N177" s="360"/>
      <c r="O177" s="360"/>
      <c r="P177" s="360"/>
      <c r="Q177" s="360"/>
      <c r="R177" s="360"/>
      <c r="S177" s="360"/>
      <c r="T177" s="360"/>
      <c r="U177" s="360"/>
      <c r="V177" s="360"/>
      <c r="W177" s="360"/>
      <c r="X177" s="360"/>
      <c r="Y177" s="360"/>
      <c r="Z177" s="360"/>
    </row>
    <row r="178" spans="1:26" ht="15.75" customHeight="1">
      <c r="A178" s="360"/>
      <c r="B178" s="360"/>
      <c r="C178" s="360"/>
      <c r="D178" s="360"/>
      <c r="E178" s="360"/>
      <c r="F178" s="360"/>
      <c r="G178" s="360"/>
      <c r="H178" s="360"/>
      <c r="I178" s="360"/>
      <c r="J178" s="360"/>
      <c r="K178" s="360"/>
      <c r="L178" s="360"/>
      <c r="M178" s="360"/>
      <c r="N178" s="360"/>
      <c r="O178" s="360"/>
      <c r="P178" s="360"/>
      <c r="Q178" s="360"/>
      <c r="R178" s="360"/>
      <c r="S178" s="360"/>
      <c r="T178" s="360"/>
      <c r="U178" s="360"/>
      <c r="V178" s="360"/>
      <c r="W178" s="360"/>
      <c r="X178" s="360"/>
      <c r="Y178" s="360"/>
      <c r="Z178" s="360"/>
    </row>
    <row r="179" spans="1:26" ht="15.75" customHeight="1">
      <c r="A179" s="360"/>
      <c r="B179" s="360"/>
      <c r="C179" s="360"/>
      <c r="D179" s="360"/>
      <c r="E179" s="360"/>
      <c r="F179" s="360"/>
      <c r="G179" s="360"/>
      <c r="H179" s="360"/>
      <c r="I179" s="360"/>
      <c r="J179" s="360"/>
      <c r="K179" s="360"/>
      <c r="L179" s="360"/>
      <c r="M179" s="360"/>
      <c r="N179" s="360"/>
      <c r="O179" s="360"/>
      <c r="P179" s="360"/>
      <c r="Q179" s="360"/>
      <c r="R179" s="360"/>
      <c r="S179" s="360"/>
      <c r="T179" s="360"/>
      <c r="U179" s="360"/>
      <c r="V179" s="360"/>
      <c r="W179" s="360"/>
      <c r="X179" s="360"/>
      <c r="Y179" s="360"/>
      <c r="Z179" s="360"/>
    </row>
    <row r="180" spans="1:26" ht="15.75" customHeight="1">
      <c r="A180" s="360"/>
      <c r="B180" s="360"/>
      <c r="C180" s="360"/>
      <c r="D180" s="360"/>
      <c r="E180" s="360"/>
      <c r="F180" s="360"/>
      <c r="G180" s="360"/>
      <c r="H180" s="360"/>
      <c r="I180" s="360"/>
      <c r="J180" s="360"/>
      <c r="K180" s="360"/>
      <c r="L180" s="360"/>
      <c r="M180" s="360"/>
      <c r="N180" s="360"/>
      <c r="O180" s="360"/>
      <c r="P180" s="360"/>
      <c r="Q180" s="360"/>
      <c r="R180" s="360"/>
      <c r="S180" s="360"/>
      <c r="T180" s="360"/>
      <c r="U180" s="360"/>
      <c r="V180" s="360"/>
      <c r="W180" s="360"/>
      <c r="X180" s="360"/>
      <c r="Y180" s="360"/>
      <c r="Z180" s="360"/>
    </row>
    <row r="181" spans="1:26" ht="15.75" customHeight="1">
      <c r="A181" s="360"/>
      <c r="B181" s="360"/>
      <c r="C181" s="360"/>
      <c r="D181" s="360"/>
      <c r="E181" s="360"/>
      <c r="F181" s="360"/>
      <c r="G181" s="360"/>
      <c r="H181" s="360"/>
      <c r="I181" s="360"/>
      <c r="J181" s="360"/>
      <c r="K181" s="360"/>
      <c r="L181" s="360"/>
      <c r="M181" s="360"/>
      <c r="N181" s="360"/>
      <c r="O181" s="360"/>
      <c r="P181" s="360"/>
      <c r="Q181" s="360"/>
      <c r="R181" s="360"/>
      <c r="S181" s="360"/>
      <c r="T181" s="360"/>
      <c r="U181" s="360"/>
      <c r="V181" s="360"/>
      <c r="W181" s="360"/>
      <c r="X181" s="360"/>
      <c r="Y181" s="360"/>
      <c r="Z181" s="360"/>
    </row>
    <row r="182" spans="1:26" ht="15.75" customHeight="1">
      <c r="A182" s="360"/>
      <c r="B182" s="360"/>
      <c r="C182" s="360"/>
      <c r="D182" s="360"/>
      <c r="E182" s="360"/>
      <c r="F182" s="360"/>
      <c r="G182" s="360"/>
      <c r="H182" s="360"/>
      <c r="I182" s="360"/>
      <c r="J182" s="360"/>
      <c r="K182" s="360"/>
      <c r="L182" s="360"/>
      <c r="M182" s="360"/>
      <c r="N182" s="360"/>
      <c r="O182" s="360"/>
      <c r="P182" s="360"/>
      <c r="Q182" s="360"/>
      <c r="R182" s="360"/>
      <c r="S182" s="360"/>
      <c r="T182" s="360"/>
      <c r="U182" s="360"/>
      <c r="V182" s="360"/>
      <c r="W182" s="360"/>
      <c r="X182" s="360"/>
      <c r="Y182" s="360"/>
      <c r="Z182" s="360"/>
    </row>
    <row r="183" spans="1:26" ht="15.75" customHeight="1">
      <c r="A183" s="360"/>
      <c r="B183" s="360"/>
      <c r="C183" s="360"/>
      <c r="D183" s="360"/>
      <c r="E183" s="360"/>
      <c r="F183" s="360"/>
      <c r="G183" s="360"/>
      <c r="H183" s="360"/>
      <c r="I183" s="360"/>
      <c r="J183" s="360"/>
      <c r="K183" s="360"/>
      <c r="L183" s="360"/>
      <c r="M183" s="360"/>
      <c r="N183" s="360"/>
      <c r="O183" s="360"/>
      <c r="P183" s="360"/>
      <c r="Q183" s="360"/>
      <c r="R183" s="360"/>
      <c r="S183" s="360"/>
      <c r="T183" s="360"/>
      <c r="U183" s="360"/>
      <c r="V183" s="360"/>
      <c r="W183" s="360"/>
      <c r="X183" s="360"/>
      <c r="Y183" s="360"/>
      <c r="Z183" s="360"/>
    </row>
    <row r="184" spans="1:26" ht="15.75" customHeight="1">
      <c r="A184" s="360"/>
      <c r="B184" s="360"/>
      <c r="C184" s="360"/>
      <c r="D184" s="360"/>
      <c r="E184" s="360"/>
      <c r="F184" s="360"/>
      <c r="G184" s="360"/>
      <c r="H184" s="360"/>
      <c r="I184" s="360"/>
      <c r="J184" s="360"/>
      <c r="K184" s="360"/>
      <c r="L184" s="360"/>
      <c r="M184" s="360"/>
      <c r="N184" s="360"/>
      <c r="O184" s="360"/>
      <c r="P184" s="360"/>
      <c r="Q184" s="360"/>
      <c r="R184" s="360"/>
      <c r="S184" s="360"/>
      <c r="T184" s="360"/>
      <c r="U184" s="360"/>
      <c r="V184" s="360"/>
      <c r="W184" s="360"/>
      <c r="X184" s="360"/>
      <c r="Y184" s="360"/>
      <c r="Z184" s="360"/>
    </row>
    <row r="185" spans="1:26" ht="15.75" customHeight="1">
      <c r="A185" s="360"/>
      <c r="B185" s="360"/>
      <c r="C185" s="360"/>
      <c r="D185" s="360"/>
      <c r="E185" s="360"/>
      <c r="F185" s="360"/>
      <c r="G185" s="360"/>
      <c r="H185" s="360"/>
      <c r="I185" s="360"/>
      <c r="J185" s="360"/>
      <c r="K185" s="360"/>
      <c r="L185" s="360"/>
      <c r="M185" s="360"/>
      <c r="N185" s="360"/>
      <c r="O185" s="360"/>
      <c r="P185" s="360"/>
      <c r="Q185" s="360"/>
      <c r="R185" s="360"/>
      <c r="S185" s="360"/>
      <c r="T185" s="360"/>
      <c r="U185" s="360"/>
      <c r="V185" s="360"/>
      <c r="W185" s="360"/>
      <c r="X185" s="360"/>
      <c r="Y185" s="360"/>
      <c r="Z185" s="360"/>
    </row>
    <row r="186" spans="1:26" ht="15.75" customHeight="1">
      <c r="A186" s="360"/>
      <c r="B186" s="360"/>
      <c r="C186" s="360"/>
      <c r="D186" s="360"/>
      <c r="E186" s="360"/>
      <c r="F186" s="360"/>
      <c r="G186" s="360"/>
      <c r="H186" s="360"/>
      <c r="I186" s="360"/>
      <c r="J186" s="360"/>
      <c r="K186" s="360"/>
      <c r="L186" s="360"/>
      <c r="M186" s="360"/>
      <c r="N186" s="360"/>
      <c r="O186" s="360"/>
      <c r="P186" s="360"/>
      <c r="Q186" s="360"/>
      <c r="R186" s="360"/>
      <c r="S186" s="360"/>
      <c r="T186" s="360"/>
      <c r="U186" s="360"/>
      <c r="V186" s="360"/>
      <c r="W186" s="360"/>
      <c r="X186" s="360"/>
      <c r="Y186" s="360"/>
      <c r="Z186" s="360"/>
    </row>
    <row r="187" spans="1:26" ht="15.75" customHeight="1">
      <c r="A187" s="360"/>
      <c r="B187" s="360"/>
      <c r="C187" s="360"/>
      <c r="D187" s="360"/>
      <c r="E187" s="360"/>
      <c r="F187" s="360"/>
      <c r="G187" s="360"/>
      <c r="H187" s="360"/>
      <c r="I187" s="360"/>
      <c r="J187" s="360"/>
      <c r="K187" s="360"/>
      <c r="L187" s="360"/>
      <c r="M187" s="360"/>
      <c r="N187" s="360"/>
      <c r="O187" s="360"/>
      <c r="P187" s="360"/>
      <c r="Q187" s="360"/>
      <c r="R187" s="360"/>
      <c r="S187" s="360"/>
      <c r="T187" s="360"/>
      <c r="U187" s="360"/>
      <c r="V187" s="360"/>
      <c r="W187" s="360"/>
      <c r="X187" s="360"/>
      <c r="Y187" s="360"/>
      <c r="Z187" s="360"/>
    </row>
    <row r="188" spans="1:26" ht="15.75" customHeight="1">
      <c r="A188" s="360"/>
      <c r="B188" s="360"/>
      <c r="C188" s="360"/>
      <c r="D188" s="360"/>
      <c r="E188" s="360"/>
      <c r="F188" s="360"/>
      <c r="G188" s="360"/>
      <c r="H188" s="360"/>
      <c r="I188" s="360"/>
      <c r="J188" s="360"/>
      <c r="K188" s="360"/>
      <c r="L188" s="360"/>
      <c r="M188" s="360"/>
      <c r="N188" s="360"/>
      <c r="O188" s="360"/>
      <c r="P188" s="360"/>
      <c r="Q188" s="360"/>
      <c r="R188" s="360"/>
      <c r="S188" s="360"/>
      <c r="T188" s="360"/>
      <c r="U188" s="360"/>
      <c r="V188" s="360"/>
      <c r="W188" s="360"/>
      <c r="X188" s="360"/>
      <c r="Y188" s="360"/>
      <c r="Z188" s="360"/>
    </row>
    <row r="189" spans="1:26" ht="15.75" customHeight="1">
      <c r="A189" s="360"/>
      <c r="B189" s="360"/>
      <c r="C189" s="360"/>
      <c r="D189" s="360"/>
      <c r="E189" s="360"/>
      <c r="F189" s="360"/>
      <c r="G189" s="360"/>
      <c r="H189" s="360"/>
      <c r="I189" s="360"/>
      <c r="J189" s="360"/>
      <c r="K189" s="360"/>
      <c r="L189" s="360"/>
      <c r="M189" s="360"/>
      <c r="N189" s="360"/>
      <c r="O189" s="360"/>
      <c r="P189" s="360"/>
      <c r="Q189" s="360"/>
      <c r="R189" s="360"/>
      <c r="S189" s="360"/>
      <c r="T189" s="360"/>
      <c r="U189" s="360"/>
      <c r="V189" s="360"/>
      <c r="W189" s="360"/>
      <c r="X189" s="360"/>
      <c r="Y189" s="360"/>
      <c r="Z189" s="360"/>
    </row>
    <row r="190" spans="1:26" ht="15.75" customHeight="1">
      <c r="A190" s="360"/>
      <c r="B190" s="360"/>
      <c r="C190" s="360"/>
      <c r="D190" s="360"/>
      <c r="E190" s="360"/>
      <c r="F190" s="360"/>
      <c r="G190" s="360"/>
      <c r="H190" s="360"/>
      <c r="I190" s="360"/>
      <c r="J190" s="360"/>
      <c r="K190" s="360"/>
      <c r="L190" s="360"/>
      <c r="M190" s="360"/>
      <c r="N190" s="360"/>
      <c r="O190" s="360"/>
      <c r="P190" s="360"/>
      <c r="Q190" s="360"/>
      <c r="R190" s="360"/>
      <c r="S190" s="360"/>
      <c r="T190" s="360"/>
      <c r="U190" s="360"/>
      <c r="V190" s="360"/>
      <c r="W190" s="360"/>
      <c r="X190" s="360"/>
      <c r="Y190" s="360"/>
      <c r="Z190" s="360"/>
    </row>
    <row r="191" spans="1:26" ht="15.75" customHeight="1">
      <c r="A191" s="360"/>
      <c r="B191" s="360"/>
      <c r="C191" s="360"/>
      <c r="D191" s="360"/>
      <c r="E191" s="360"/>
      <c r="F191" s="360"/>
      <c r="G191" s="360"/>
      <c r="H191" s="360"/>
      <c r="I191" s="360"/>
      <c r="J191" s="360"/>
      <c r="K191" s="360"/>
      <c r="L191" s="360"/>
      <c r="M191" s="360"/>
      <c r="N191" s="360"/>
      <c r="O191" s="360"/>
      <c r="P191" s="360"/>
      <c r="Q191" s="360"/>
      <c r="R191" s="360"/>
      <c r="S191" s="360"/>
      <c r="T191" s="360"/>
      <c r="U191" s="360"/>
      <c r="V191" s="360"/>
      <c r="W191" s="360"/>
      <c r="X191" s="360"/>
      <c r="Y191" s="360"/>
      <c r="Z191" s="360"/>
    </row>
    <row r="192" spans="1:26" ht="15.75" customHeight="1">
      <c r="A192" s="360"/>
      <c r="B192" s="360"/>
      <c r="C192" s="360"/>
      <c r="D192" s="360"/>
      <c r="E192" s="360"/>
      <c r="F192" s="360"/>
      <c r="G192" s="360"/>
      <c r="H192" s="360"/>
      <c r="I192" s="360"/>
      <c r="J192" s="360"/>
      <c r="K192" s="360"/>
      <c r="L192" s="360"/>
      <c r="M192" s="360"/>
      <c r="N192" s="360"/>
      <c r="O192" s="360"/>
      <c r="P192" s="360"/>
      <c r="Q192" s="360"/>
      <c r="R192" s="360"/>
      <c r="S192" s="360"/>
      <c r="T192" s="360"/>
      <c r="U192" s="360"/>
      <c r="V192" s="360"/>
      <c r="W192" s="360"/>
      <c r="X192" s="360"/>
      <c r="Y192" s="360"/>
      <c r="Z192" s="360"/>
    </row>
    <row r="193" spans="1:26" ht="15.75" customHeight="1">
      <c r="A193" s="360"/>
      <c r="B193" s="360"/>
      <c r="C193" s="360"/>
      <c r="D193" s="360"/>
      <c r="E193" s="360"/>
      <c r="F193" s="360"/>
      <c r="G193" s="360"/>
      <c r="H193" s="360"/>
      <c r="I193" s="360"/>
      <c r="J193" s="360"/>
      <c r="K193" s="360"/>
      <c r="L193" s="360"/>
      <c r="M193" s="360"/>
      <c r="N193" s="360"/>
      <c r="O193" s="360"/>
      <c r="P193" s="360"/>
      <c r="Q193" s="360"/>
      <c r="R193" s="360"/>
      <c r="S193" s="360"/>
      <c r="T193" s="360"/>
      <c r="U193" s="360"/>
      <c r="V193" s="360"/>
      <c r="W193" s="360"/>
      <c r="X193" s="360"/>
      <c r="Y193" s="360"/>
      <c r="Z193" s="360"/>
    </row>
    <row r="194" spans="1:26" ht="15.75" customHeight="1">
      <c r="A194" s="360"/>
      <c r="B194" s="360"/>
      <c r="C194" s="360"/>
      <c r="D194" s="360"/>
      <c r="E194" s="360"/>
      <c r="F194" s="360"/>
      <c r="G194" s="360"/>
      <c r="H194" s="360"/>
      <c r="I194" s="360"/>
      <c r="J194" s="360"/>
      <c r="K194" s="360"/>
      <c r="L194" s="360"/>
      <c r="M194" s="360"/>
      <c r="N194" s="360"/>
      <c r="O194" s="360"/>
      <c r="P194" s="360"/>
      <c r="Q194" s="360"/>
      <c r="R194" s="360"/>
      <c r="S194" s="360"/>
      <c r="T194" s="360"/>
      <c r="U194" s="360"/>
      <c r="V194" s="360"/>
      <c r="W194" s="360"/>
      <c r="X194" s="360"/>
      <c r="Y194" s="360"/>
      <c r="Z194" s="360"/>
    </row>
    <row r="195" spans="1:26" ht="15.75" customHeight="1">
      <c r="A195" s="360"/>
      <c r="B195" s="360"/>
      <c r="C195" s="360"/>
      <c r="D195" s="360"/>
      <c r="E195" s="360"/>
      <c r="F195" s="360"/>
      <c r="G195" s="360"/>
      <c r="H195" s="360"/>
      <c r="I195" s="360"/>
      <c r="J195" s="360"/>
      <c r="K195" s="360"/>
      <c r="L195" s="360"/>
      <c r="M195" s="360"/>
      <c r="N195" s="360"/>
      <c r="O195" s="360"/>
      <c r="P195" s="360"/>
      <c r="Q195" s="360"/>
      <c r="R195" s="360"/>
      <c r="S195" s="360"/>
      <c r="T195" s="360"/>
      <c r="U195" s="360"/>
      <c r="V195" s="360"/>
      <c r="W195" s="360"/>
      <c r="X195" s="360"/>
      <c r="Y195" s="360"/>
      <c r="Z195" s="360"/>
    </row>
    <row r="196" spans="1:26" ht="15.75" customHeight="1">
      <c r="A196" s="360"/>
      <c r="B196" s="360"/>
      <c r="C196" s="360"/>
      <c r="D196" s="360"/>
      <c r="E196" s="360"/>
      <c r="F196" s="360"/>
      <c r="G196" s="360"/>
      <c r="H196" s="360"/>
      <c r="I196" s="360"/>
      <c r="J196" s="360"/>
      <c r="K196" s="360"/>
      <c r="L196" s="360"/>
      <c r="M196" s="360"/>
      <c r="N196" s="360"/>
      <c r="O196" s="360"/>
      <c r="P196" s="360"/>
      <c r="Q196" s="360"/>
      <c r="R196" s="360"/>
      <c r="S196" s="360"/>
      <c r="T196" s="360"/>
      <c r="U196" s="360"/>
      <c r="V196" s="360"/>
      <c r="W196" s="360"/>
      <c r="X196" s="360"/>
      <c r="Y196" s="360"/>
      <c r="Z196" s="360"/>
    </row>
    <row r="197" spans="1:26" ht="15.75" customHeight="1">
      <c r="A197" s="360"/>
      <c r="B197" s="360"/>
      <c r="C197" s="360"/>
      <c r="D197" s="360"/>
      <c r="E197" s="360"/>
      <c r="F197" s="360"/>
      <c r="G197" s="360"/>
      <c r="H197" s="360"/>
      <c r="I197" s="360"/>
      <c r="J197" s="360"/>
      <c r="K197" s="360"/>
      <c r="L197" s="360"/>
      <c r="M197" s="360"/>
      <c r="N197" s="360"/>
      <c r="O197" s="360"/>
      <c r="P197" s="360"/>
      <c r="Q197" s="360"/>
      <c r="R197" s="360"/>
      <c r="S197" s="360"/>
      <c r="T197" s="360"/>
      <c r="U197" s="360"/>
      <c r="V197" s="360"/>
      <c r="W197" s="360"/>
      <c r="X197" s="360"/>
      <c r="Y197" s="360"/>
      <c r="Z197" s="360"/>
    </row>
    <row r="198" spans="1:26" ht="15.75" customHeight="1">
      <c r="A198" s="360"/>
      <c r="B198" s="360"/>
      <c r="C198" s="360"/>
      <c r="D198" s="360"/>
      <c r="E198" s="360"/>
      <c r="F198" s="360"/>
      <c r="G198" s="360"/>
      <c r="H198" s="360"/>
      <c r="I198" s="360"/>
      <c r="J198" s="360"/>
      <c r="K198" s="360"/>
      <c r="L198" s="360"/>
      <c r="M198" s="360"/>
      <c r="N198" s="360"/>
      <c r="O198" s="360"/>
      <c r="P198" s="360"/>
      <c r="Q198" s="360"/>
      <c r="R198" s="360"/>
      <c r="S198" s="360"/>
      <c r="T198" s="360"/>
      <c r="U198" s="360"/>
      <c r="V198" s="360"/>
      <c r="W198" s="360"/>
      <c r="X198" s="360"/>
      <c r="Y198" s="360"/>
      <c r="Z198" s="360"/>
    </row>
    <row r="199" spans="1:26" ht="15.75" customHeight="1">
      <c r="A199" s="360"/>
      <c r="B199" s="360"/>
      <c r="C199" s="360"/>
      <c r="D199" s="360"/>
      <c r="E199" s="360"/>
      <c r="F199" s="360"/>
      <c r="G199" s="360"/>
      <c r="H199" s="360"/>
      <c r="I199" s="360"/>
      <c r="J199" s="360"/>
      <c r="K199" s="360"/>
      <c r="L199" s="360"/>
      <c r="M199" s="360"/>
      <c r="N199" s="360"/>
      <c r="O199" s="360"/>
      <c r="P199" s="360"/>
      <c r="Q199" s="360"/>
      <c r="R199" s="360"/>
      <c r="S199" s="360"/>
      <c r="T199" s="360"/>
      <c r="U199" s="360"/>
      <c r="V199" s="360"/>
      <c r="W199" s="360"/>
      <c r="X199" s="360"/>
      <c r="Y199" s="360"/>
      <c r="Z199" s="360"/>
    </row>
    <row r="200" spans="1:26" ht="15.75" customHeight="1">
      <c r="A200" s="360"/>
      <c r="B200" s="360"/>
      <c r="C200" s="360"/>
      <c r="D200" s="360"/>
      <c r="E200" s="360"/>
      <c r="F200" s="360"/>
      <c r="G200" s="360"/>
      <c r="H200" s="360"/>
      <c r="I200" s="360"/>
      <c r="J200" s="360"/>
      <c r="K200" s="360"/>
      <c r="L200" s="360"/>
      <c r="M200" s="360"/>
      <c r="N200" s="360"/>
      <c r="O200" s="360"/>
      <c r="P200" s="360"/>
      <c r="Q200" s="360"/>
      <c r="R200" s="360"/>
      <c r="S200" s="360"/>
      <c r="T200" s="360"/>
      <c r="U200" s="360"/>
      <c r="V200" s="360"/>
      <c r="W200" s="360"/>
      <c r="X200" s="360"/>
      <c r="Y200" s="360"/>
      <c r="Z200" s="360"/>
    </row>
    <row r="201" spans="1:26" ht="15.75" customHeight="1">
      <c r="A201" s="360"/>
      <c r="B201" s="360"/>
      <c r="C201" s="360"/>
      <c r="D201" s="360"/>
      <c r="E201" s="360"/>
      <c r="F201" s="360"/>
      <c r="G201" s="360"/>
      <c r="H201" s="360"/>
      <c r="I201" s="360"/>
      <c r="J201" s="360"/>
      <c r="K201" s="360"/>
      <c r="L201" s="360"/>
      <c r="M201" s="360"/>
      <c r="N201" s="360"/>
      <c r="O201" s="360"/>
      <c r="P201" s="360"/>
      <c r="Q201" s="360"/>
      <c r="R201" s="360"/>
      <c r="S201" s="360"/>
      <c r="T201" s="360"/>
      <c r="U201" s="360"/>
      <c r="V201" s="360"/>
      <c r="W201" s="360"/>
      <c r="X201" s="360"/>
      <c r="Y201" s="360"/>
      <c r="Z201" s="360"/>
    </row>
    <row r="202" spans="1:26" ht="15.75" customHeight="1">
      <c r="A202" s="360"/>
      <c r="B202" s="360"/>
      <c r="C202" s="360"/>
      <c r="D202" s="360"/>
      <c r="E202" s="360"/>
      <c r="F202" s="360"/>
      <c r="G202" s="360"/>
      <c r="H202" s="360"/>
      <c r="I202" s="360"/>
      <c r="J202" s="360"/>
      <c r="K202" s="360"/>
      <c r="L202" s="360"/>
      <c r="M202" s="360"/>
      <c r="N202" s="360"/>
      <c r="O202" s="360"/>
      <c r="P202" s="360"/>
      <c r="Q202" s="360"/>
      <c r="R202" s="360"/>
      <c r="S202" s="360"/>
      <c r="T202" s="360"/>
      <c r="U202" s="360"/>
      <c r="V202" s="360"/>
      <c r="W202" s="360"/>
      <c r="X202" s="360"/>
      <c r="Y202" s="360"/>
      <c r="Z202" s="360"/>
    </row>
    <row r="203" spans="1:26" ht="15.75" customHeight="1">
      <c r="A203" s="360"/>
      <c r="B203" s="360"/>
      <c r="C203" s="360"/>
      <c r="D203" s="360"/>
      <c r="E203" s="360"/>
      <c r="F203" s="360"/>
      <c r="G203" s="360"/>
      <c r="H203" s="360"/>
      <c r="I203" s="360"/>
      <c r="J203" s="360"/>
      <c r="K203" s="360"/>
      <c r="L203" s="360"/>
      <c r="M203" s="360"/>
      <c r="N203" s="360"/>
      <c r="O203" s="360"/>
      <c r="P203" s="360"/>
      <c r="Q203" s="360"/>
      <c r="R203" s="360"/>
      <c r="S203" s="360"/>
      <c r="T203" s="360"/>
      <c r="U203" s="360"/>
      <c r="V203" s="360"/>
      <c r="W203" s="360"/>
      <c r="X203" s="360"/>
      <c r="Y203" s="360"/>
      <c r="Z203" s="360"/>
    </row>
    <row r="204" spans="1:26" ht="15.75" customHeight="1">
      <c r="A204" s="360"/>
      <c r="B204" s="360"/>
      <c r="C204" s="360"/>
      <c r="D204" s="360"/>
      <c r="E204" s="360"/>
      <c r="F204" s="360"/>
      <c r="G204" s="360"/>
      <c r="H204" s="360"/>
      <c r="I204" s="360"/>
      <c r="J204" s="360"/>
      <c r="K204" s="360"/>
      <c r="L204" s="360"/>
      <c r="M204" s="360"/>
      <c r="N204" s="360"/>
      <c r="O204" s="360"/>
      <c r="P204" s="360"/>
      <c r="Q204" s="360"/>
      <c r="R204" s="360"/>
      <c r="S204" s="360"/>
      <c r="T204" s="360"/>
      <c r="U204" s="360"/>
      <c r="V204" s="360"/>
      <c r="W204" s="360"/>
      <c r="X204" s="360"/>
      <c r="Y204" s="360"/>
      <c r="Z204" s="360"/>
    </row>
    <row r="205" spans="1:26" ht="15.75" customHeight="1">
      <c r="A205" s="360"/>
      <c r="B205" s="360"/>
      <c r="C205" s="360"/>
      <c r="D205" s="360"/>
      <c r="E205" s="360"/>
      <c r="F205" s="360"/>
      <c r="G205" s="360"/>
      <c r="H205" s="360"/>
      <c r="I205" s="360"/>
      <c r="J205" s="360"/>
      <c r="K205" s="360"/>
      <c r="L205" s="360"/>
      <c r="M205" s="360"/>
      <c r="N205" s="360"/>
      <c r="O205" s="360"/>
      <c r="P205" s="360"/>
      <c r="Q205" s="360"/>
      <c r="R205" s="360"/>
      <c r="S205" s="360"/>
      <c r="T205" s="360"/>
      <c r="U205" s="360"/>
      <c r="V205" s="360"/>
      <c r="W205" s="360"/>
      <c r="X205" s="360"/>
      <c r="Y205" s="360"/>
      <c r="Z205" s="360"/>
    </row>
    <row r="206" spans="1:26" ht="15.75" customHeight="1">
      <c r="A206" s="360"/>
      <c r="B206" s="360"/>
      <c r="C206" s="360"/>
      <c r="D206" s="360"/>
      <c r="E206" s="360"/>
      <c r="F206" s="360"/>
      <c r="G206" s="360"/>
      <c r="H206" s="360"/>
      <c r="I206" s="360"/>
      <c r="J206" s="360"/>
      <c r="K206" s="360"/>
      <c r="L206" s="360"/>
      <c r="M206" s="360"/>
      <c r="N206" s="360"/>
      <c r="O206" s="360"/>
      <c r="P206" s="360"/>
      <c r="Q206" s="360"/>
      <c r="R206" s="360"/>
      <c r="S206" s="360"/>
      <c r="T206" s="360"/>
      <c r="U206" s="360"/>
      <c r="V206" s="360"/>
      <c r="W206" s="360"/>
      <c r="X206" s="360"/>
      <c r="Y206" s="360"/>
      <c r="Z206" s="360"/>
    </row>
    <row r="207" spans="1:26" ht="15.75" customHeight="1">
      <c r="A207" s="360"/>
      <c r="B207" s="360"/>
      <c r="C207" s="360"/>
      <c r="D207" s="360"/>
      <c r="E207" s="360"/>
      <c r="F207" s="360"/>
      <c r="G207" s="360"/>
      <c r="H207" s="360"/>
      <c r="I207" s="360"/>
      <c r="J207" s="360"/>
      <c r="K207" s="360"/>
      <c r="L207" s="360"/>
      <c r="M207" s="360"/>
      <c r="N207" s="360"/>
      <c r="O207" s="360"/>
      <c r="P207" s="360"/>
      <c r="Q207" s="360"/>
      <c r="R207" s="360"/>
      <c r="S207" s="360"/>
      <c r="T207" s="360"/>
      <c r="U207" s="360"/>
      <c r="V207" s="360"/>
      <c r="W207" s="360"/>
      <c r="X207" s="360"/>
      <c r="Y207" s="360"/>
      <c r="Z207" s="360"/>
    </row>
    <row r="208" spans="1:26" ht="15.75" customHeight="1">
      <c r="A208" s="360"/>
      <c r="B208" s="360"/>
      <c r="C208" s="360"/>
      <c r="D208" s="360"/>
      <c r="E208" s="360"/>
      <c r="F208" s="360"/>
      <c r="G208" s="360"/>
      <c r="H208" s="360"/>
      <c r="I208" s="360"/>
      <c r="J208" s="360"/>
      <c r="K208" s="360"/>
      <c r="L208" s="360"/>
      <c r="M208" s="360"/>
      <c r="N208" s="360"/>
      <c r="O208" s="360"/>
      <c r="P208" s="360"/>
      <c r="Q208" s="360"/>
      <c r="R208" s="360"/>
      <c r="S208" s="360"/>
      <c r="T208" s="360"/>
      <c r="U208" s="360"/>
      <c r="V208" s="360"/>
      <c r="W208" s="360"/>
      <c r="X208" s="360"/>
      <c r="Y208" s="360"/>
      <c r="Z208" s="360"/>
    </row>
    <row r="209" spans="1:26" ht="15.75" customHeight="1">
      <c r="A209" s="360"/>
      <c r="B209" s="360"/>
      <c r="C209" s="360"/>
      <c r="D209" s="360"/>
      <c r="E209" s="360"/>
      <c r="F209" s="360"/>
      <c r="G209" s="360"/>
      <c r="H209" s="360"/>
      <c r="I209" s="360"/>
      <c r="J209" s="360"/>
      <c r="K209" s="360"/>
      <c r="L209" s="360"/>
      <c r="M209" s="360"/>
      <c r="N209" s="360"/>
      <c r="O209" s="360"/>
      <c r="P209" s="360"/>
      <c r="Q209" s="360"/>
      <c r="R209" s="360"/>
      <c r="S209" s="360"/>
      <c r="T209" s="360"/>
      <c r="U209" s="360"/>
      <c r="V209" s="360"/>
      <c r="W209" s="360"/>
      <c r="X209" s="360"/>
      <c r="Y209" s="360"/>
      <c r="Z209" s="360"/>
    </row>
    <row r="210" spans="1:26" ht="15.75" customHeight="1">
      <c r="A210" s="360"/>
      <c r="B210" s="360"/>
      <c r="C210" s="360"/>
      <c r="D210" s="360"/>
      <c r="E210" s="360"/>
      <c r="F210" s="360"/>
      <c r="G210" s="360"/>
      <c r="H210" s="360"/>
      <c r="I210" s="360"/>
      <c r="J210" s="360"/>
      <c r="K210" s="360"/>
      <c r="L210" s="360"/>
      <c r="M210" s="360"/>
      <c r="N210" s="360"/>
      <c r="O210" s="360"/>
      <c r="P210" s="360"/>
      <c r="Q210" s="360"/>
      <c r="R210" s="360"/>
      <c r="S210" s="360"/>
      <c r="T210" s="360"/>
      <c r="U210" s="360"/>
      <c r="V210" s="360"/>
      <c r="W210" s="360"/>
      <c r="X210" s="360"/>
      <c r="Y210" s="360"/>
      <c r="Z210" s="360"/>
    </row>
    <row r="211" spans="1:26" ht="15.75" customHeight="1">
      <c r="A211" s="360"/>
      <c r="B211" s="360"/>
      <c r="C211" s="360"/>
      <c r="D211" s="360"/>
      <c r="E211" s="360"/>
      <c r="F211" s="360"/>
      <c r="G211" s="360"/>
      <c r="H211" s="360"/>
      <c r="I211" s="360"/>
      <c r="J211" s="360"/>
      <c r="K211" s="360"/>
      <c r="L211" s="360"/>
      <c r="M211" s="360"/>
      <c r="N211" s="360"/>
      <c r="O211" s="360"/>
      <c r="P211" s="360"/>
      <c r="Q211" s="360"/>
      <c r="R211" s="360"/>
      <c r="S211" s="360"/>
      <c r="T211" s="360"/>
      <c r="U211" s="360"/>
      <c r="V211" s="360"/>
      <c r="W211" s="360"/>
      <c r="X211" s="360"/>
      <c r="Y211" s="360"/>
      <c r="Z211" s="360"/>
    </row>
    <row r="212" spans="1:26" ht="15.75" customHeight="1">
      <c r="A212" s="360"/>
      <c r="B212" s="360"/>
      <c r="C212" s="360"/>
      <c r="D212" s="360"/>
      <c r="E212" s="360"/>
      <c r="F212" s="360"/>
      <c r="G212" s="360"/>
      <c r="H212" s="360"/>
      <c r="I212" s="360"/>
      <c r="J212" s="360"/>
      <c r="K212" s="360"/>
      <c r="L212" s="360"/>
      <c r="M212" s="360"/>
      <c r="N212" s="360"/>
      <c r="O212" s="360"/>
      <c r="P212" s="360"/>
      <c r="Q212" s="360"/>
      <c r="R212" s="360"/>
      <c r="S212" s="360"/>
      <c r="T212" s="360"/>
      <c r="U212" s="360"/>
      <c r="V212" s="360"/>
      <c r="W212" s="360"/>
      <c r="X212" s="360"/>
      <c r="Y212" s="360"/>
      <c r="Z212" s="360"/>
    </row>
    <row r="213" spans="1:26" ht="15.75" customHeight="1">
      <c r="A213" s="360"/>
      <c r="B213" s="360"/>
      <c r="C213" s="360"/>
      <c r="D213" s="360"/>
      <c r="E213" s="360"/>
      <c r="F213" s="360"/>
      <c r="G213" s="360"/>
      <c r="H213" s="360"/>
      <c r="I213" s="360"/>
      <c r="J213" s="360"/>
      <c r="K213" s="360"/>
      <c r="L213" s="360"/>
      <c r="M213" s="360"/>
      <c r="N213" s="360"/>
      <c r="O213" s="360"/>
      <c r="P213" s="360"/>
      <c r="Q213" s="360"/>
      <c r="R213" s="360"/>
      <c r="S213" s="360"/>
      <c r="T213" s="360"/>
      <c r="U213" s="360"/>
      <c r="V213" s="360"/>
      <c r="W213" s="360"/>
      <c r="X213" s="360"/>
      <c r="Y213" s="360"/>
      <c r="Z213" s="360"/>
    </row>
    <row r="214" spans="1:26" ht="15.75" customHeight="1">
      <c r="A214" s="360"/>
      <c r="B214" s="360"/>
      <c r="C214" s="360"/>
      <c r="D214" s="360"/>
      <c r="E214" s="360"/>
      <c r="F214" s="360"/>
      <c r="G214" s="360"/>
      <c r="H214" s="360"/>
      <c r="I214" s="360"/>
      <c r="J214" s="360"/>
      <c r="K214" s="360"/>
      <c r="L214" s="360"/>
      <c r="M214" s="360"/>
      <c r="N214" s="360"/>
      <c r="O214" s="360"/>
      <c r="P214" s="360"/>
      <c r="Q214" s="360"/>
      <c r="R214" s="360"/>
      <c r="S214" s="360"/>
      <c r="T214" s="360"/>
      <c r="U214" s="360"/>
      <c r="V214" s="360"/>
      <c r="W214" s="360"/>
      <c r="X214" s="360"/>
      <c r="Y214" s="360"/>
      <c r="Z214" s="360"/>
    </row>
    <row r="215" spans="1:26" ht="15.75" customHeight="1">
      <c r="A215" s="360"/>
      <c r="B215" s="360"/>
      <c r="C215" s="360"/>
      <c r="D215" s="360"/>
      <c r="E215" s="360"/>
      <c r="F215" s="360"/>
      <c r="G215" s="360"/>
      <c r="H215" s="360"/>
      <c r="I215" s="360"/>
      <c r="J215" s="360"/>
      <c r="K215" s="360"/>
      <c r="L215" s="360"/>
      <c r="M215" s="360"/>
      <c r="N215" s="360"/>
      <c r="O215" s="360"/>
      <c r="P215" s="360"/>
      <c r="Q215" s="360"/>
      <c r="R215" s="360"/>
      <c r="S215" s="360"/>
      <c r="T215" s="360"/>
      <c r="U215" s="360"/>
      <c r="V215" s="360"/>
      <c r="W215" s="360"/>
      <c r="X215" s="360"/>
      <c r="Y215" s="360"/>
      <c r="Z215" s="360"/>
    </row>
    <row r="216" spans="1:26" ht="15.75" customHeight="1">
      <c r="A216" s="360"/>
      <c r="B216" s="360"/>
      <c r="C216" s="360"/>
      <c r="D216" s="360"/>
      <c r="E216" s="360"/>
      <c r="F216" s="360"/>
      <c r="G216" s="360"/>
      <c r="H216" s="360"/>
      <c r="I216" s="360"/>
      <c r="J216" s="360"/>
      <c r="K216" s="360"/>
      <c r="L216" s="360"/>
      <c r="M216" s="360"/>
      <c r="N216" s="360"/>
      <c r="O216" s="360"/>
      <c r="P216" s="360"/>
      <c r="Q216" s="360"/>
      <c r="R216" s="360"/>
      <c r="S216" s="360"/>
      <c r="T216" s="360"/>
      <c r="U216" s="360"/>
      <c r="V216" s="360"/>
      <c r="W216" s="360"/>
      <c r="X216" s="360"/>
      <c r="Y216" s="360"/>
      <c r="Z216" s="360"/>
    </row>
    <row r="217" spans="1:26" ht="15.75" customHeight="1">
      <c r="A217" s="360"/>
      <c r="B217" s="360"/>
      <c r="C217" s="360"/>
      <c r="D217" s="360"/>
      <c r="E217" s="360"/>
      <c r="F217" s="360"/>
      <c r="G217" s="360"/>
      <c r="H217" s="360"/>
      <c r="I217" s="360"/>
      <c r="J217" s="360"/>
      <c r="K217" s="360"/>
      <c r="L217" s="360"/>
      <c r="M217" s="360"/>
      <c r="N217" s="360"/>
      <c r="O217" s="360"/>
      <c r="P217" s="360"/>
      <c r="Q217" s="360"/>
      <c r="R217" s="360"/>
      <c r="S217" s="360"/>
      <c r="T217" s="360"/>
      <c r="U217" s="360"/>
      <c r="V217" s="360"/>
      <c r="W217" s="360"/>
      <c r="X217" s="360"/>
      <c r="Y217" s="360"/>
      <c r="Z217" s="360"/>
    </row>
    <row r="218" spans="1:26" ht="15.75" customHeight="1">
      <c r="A218" s="360"/>
      <c r="B218" s="360"/>
      <c r="C218" s="360"/>
      <c r="D218" s="360"/>
      <c r="E218" s="360"/>
      <c r="F218" s="360"/>
      <c r="G218" s="360"/>
      <c r="H218" s="360"/>
      <c r="I218" s="360"/>
      <c r="J218" s="360"/>
      <c r="K218" s="360"/>
      <c r="L218" s="360"/>
      <c r="M218" s="360"/>
      <c r="N218" s="360"/>
      <c r="O218" s="360"/>
      <c r="P218" s="360"/>
      <c r="Q218" s="360"/>
      <c r="R218" s="360"/>
      <c r="S218" s="360"/>
      <c r="T218" s="360"/>
      <c r="U218" s="360"/>
      <c r="V218" s="360"/>
      <c r="W218" s="360"/>
      <c r="X218" s="360"/>
      <c r="Y218" s="360"/>
      <c r="Z218" s="360"/>
    </row>
    <row r="219" spans="1:26" ht="15.75" customHeight="1">
      <c r="A219" s="360"/>
      <c r="B219" s="360"/>
      <c r="C219" s="360"/>
      <c r="D219" s="360"/>
      <c r="E219" s="360"/>
      <c r="F219" s="360"/>
      <c r="G219" s="360"/>
      <c r="H219" s="360"/>
      <c r="I219" s="360"/>
      <c r="J219" s="360"/>
      <c r="K219" s="360"/>
      <c r="L219" s="360"/>
      <c r="M219" s="360"/>
      <c r="N219" s="360"/>
      <c r="O219" s="360"/>
      <c r="P219" s="360"/>
      <c r="Q219" s="360"/>
      <c r="R219" s="360"/>
      <c r="S219" s="360"/>
      <c r="T219" s="360"/>
      <c r="U219" s="360"/>
      <c r="V219" s="360"/>
      <c r="W219" s="360"/>
      <c r="X219" s="360"/>
      <c r="Y219" s="360"/>
      <c r="Z219" s="360"/>
    </row>
    <row r="220" spans="1:26" ht="15.75" customHeight="1">
      <c r="A220" s="360"/>
      <c r="B220" s="360"/>
      <c r="C220" s="360"/>
      <c r="D220" s="360"/>
      <c r="E220" s="360"/>
      <c r="F220" s="360"/>
      <c r="G220" s="360"/>
      <c r="H220" s="360"/>
      <c r="I220" s="360"/>
      <c r="J220" s="360"/>
      <c r="K220" s="360"/>
      <c r="L220" s="360"/>
      <c r="M220" s="360"/>
      <c r="N220" s="360"/>
      <c r="O220" s="360"/>
      <c r="P220" s="360"/>
      <c r="Q220" s="360"/>
      <c r="R220" s="360"/>
      <c r="S220" s="360"/>
      <c r="T220" s="360"/>
      <c r="U220" s="360"/>
      <c r="V220" s="360"/>
      <c r="W220" s="360"/>
      <c r="X220" s="360"/>
      <c r="Y220" s="360"/>
      <c r="Z220" s="360"/>
    </row>
    <row r="221" spans="1:26" ht="15.75" customHeight="1">
      <c r="A221" s="360"/>
      <c r="B221" s="360"/>
      <c r="C221" s="360"/>
      <c r="D221" s="360"/>
      <c r="E221" s="360"/>
      <c r="F221" s="360"/>
      <c r="G221" s="360"/>
      <c r="H221" s="360"/>
      <c r="I221" s="360"/>
      <c r="J221" s="360"/>
      <c r="K221" s="360"/>
      <c r="L221" s="360"/>
      <c r="M221" s="360"/>
      <c r="N221" s="360"/>
      <c r="O221" s="360"/>
      <c r="P221" s="360"/>
      <c r="Q221" s="360"/>
      <c r="R221" s="360"/>
      <c r="S221" s="360"/>
      <c r="T221" s="360"/>
      <c r="U221" s="360"/>
      <c r="V221" s="360"/>
      <c r="W221" s="360"/>
      <c r="X221" s="360"/>
      <c r="Y221" s="360"/>
      <c r="Z221" s="360"/>
    </row>
    <row r="222" spans="1:26" ht="15.75" customHeight="1">
      <c r="A222" s="360"/>
      <c r="B222" s="360"/>
      <c r="C222" s="360"/>
      <c r="D222" s="360"/>
      <c r="E222" s="360"/>
      <c r="F222" s="360"/>
      <c r="G222" s="360"/>
      <c r="H222" s="360"/>
      <c r="I222" s="360"/>
      <c r="J222" s="360"/>
      <c r="K222" s="360"/>
      <c r="L222" s="360"/>
      <c r="M222" s="360"/>
      <c r="N222" s="360"/>
      <c r="O222" s="360"/>
      <c r="P222" s="360"/>
      <c r="Q222" s="360"/>
      <c r="R222" s="360"/>
      <c r="S222" s="360"/>
      <c r="T222" s="360"/>
      <c r="U222" s="360"/>
      <c r="V222" s="360"/>
      <c r="W222" s="360"/>
      <c r="X222" s="360"/>
      <c r="Y222" s="360"/>
      <c r="Z222" s="360"/>
    </row>
    <row r="223" spans="1:26" ht="15.75" customHeight="1">
      <c r="A223" s="360"/>
      <c r="B223" s="360"/>
      <c r="C223" s="360"/>
      <c r="D223" s="360"/>
      <c r="E223" s="360"/>
      <c r="F223" s="360"/>
      <c r="G223" s="360"/>
      <c r="H223" s="360"/>
      <c r="I223" s="360"/>
      <c r="J223" s="360"/>
      <c r="K223" s="360"/>
      <c r="L223" s="360"/>
      <c r="M223" s="360"/>
      <c r="N223" s="360"/>
      <c r="O223" s="360"/>
      <c r="P223" s="360"/>
      <c r="Q223" s="360"/>
      <c r="R223" s="360"/>
      <c r="S223" s="360"/>
      <c r="T223" s="360"/>
      <c r="U223" s="360"/>
      <c r="V223" s="360"/>
      <c r="W223" s="360"/>
      <c r="X223" s="360"/>
      <c r="Y223" s="360"/>
      <c r="Z223" s="360"/>
    </row>
    <row r="224" spans="1:26" ht="15.75" customHeight="1">
      <c r="A224" s="360"/>
      <c r="B224" s="360"/>
      <c r="C224" s="360"/>
      <c r="D224" s="360"/>
      <c r="E224" s="360"/>
      <c r="F224" s="360"/>
      <c r="G224" s="360"/>
      <c r="H224" s="360"/>
      <c r="I224" s="360"/>
      <c r="J224" s="360"/>
      <c r="K224" s="360"/>
      <c r="L224" s="360"/>
      <c r="M224" s="360"/>
      <c r="N224" s="360"/>
      <c r="O224" s="360"/>
      <c r="P224" s="360"/>
      <c r="Q224" s="360"/>
      <c r="R224" s="360"/>
      <c r="S224" s="360"/>
      <c r="T224" s="360"/>
      <c r="U224" s="360"/>
      <c r="V224" s="360"/>
      <c r="W224" s="360"/>
      <c r="X224" s="360"/>
      <c r="Y224" s="360"/>
      <c r="Z224" s="360"/>
    </row>
    <row r="225" spans="1:26" ht="15.75" customHeight="1">
      <c r="A225" s="360"/>
      <c r="B225" s="360"/>
      <c r="C225" s="360"/>
      <c r="D225" s="360"/>
      <c r="E225" s="360"/>
      <c r="F225" s="360"/>
      <c r="G225" s="360"/>
      <c r="H225" s="360"/>
      <c r="I225" s="360"/>
      <c r="J225" s="360"/>
      <c r="K225" s="360"/>
      <c r="L225" s="360"/>
      <c r="M225" s="360"/>
      <c r="N225" s="360"/>
      <c r="O225" s="360"/>
      <c r="P225" s="360"/>
      <c r="Q225" s="360"/>
      <c r="R225" s="360"/>
      <c r="S225" s="360"/>
      <c r="T225" s="360"/>
      <c r="U225" s="360"/>
      <c r="V225" s="360"/>
      <c r="W225" s="360"/>
      <c r="X225" s="360"/>
      <c r="Y225" s="360"/>
      <c r="Z225" s="360"/>
    </row>
    <row r="226" spans="1:26" ht="15.75" customHeight="1">
      <c r="A226" s="360"/>
      <c r="B226" s="360"/>
      <c r="C226" s="360"/>
      <c r="D226" s="360"/>
      <c r="E226" s="360"/>
      <c r="F226" s="360"/>
      <c r="G226" s="360"/>
      <c r="H226" s="360"/>
      <c r="I226" s="360"/>
      <c r="J226" s="360"/>
      <c r="K226" s="360"/>
      <c r="L226" s="360"/>
      <c r="M226" s="360"/>
      <c r="N226" s="360"/>
      <c r="O226" s="360"/>
      <c r="P226" s="360"/>
      <c r="Q226" s="360"/>
      <c r="R226" s="360"/>
      <c r="S226" s="360"/>
      <c r="T226" s="360"/>
      <c r="U226" s="360"/>
      <c r="V226" s="360"/>
      <c r="W226" s="360"/>
      <c r="X226" s="360"/>
      <c r="Y226" s="360"/>
      <c r="Z226" s="360"/>
    </row>
    <row r="227" spans="1:26" ht="15.75" customHeight="1">
      <c r="A227" s="360"/>
      <c r="B227" s="360"/>
      <c r="C227" s="360"/>
      <c r="D227" s="360"/>
      <c r="E227" s="360"/>
      <c r="F227" s="360"/>
      <c r="G227" s="360"/>
      <c r="H227" s="360"/>
      <c r="I227" s="360"/>
      <c r="J227" s="360"/>
      <c r="K227" s="360"/>
      <c r="L227" s="360"/>
      <c r="M227" s="360"/>
      <c r="N227" s="360"/>
      <c r="O227" s="360"/>
      <c r="P227" s="360"/>
      <c r="Q227" s="360"/>
      <c r="R227" s="360"/>
      <c r="S227" s="360"/>
      <c r="T227" s="360"/>
      <c r="U227" s="360"/>
      <c r="V227" s="360"/>
      <c r="W227" s="360"/>
      <c r="X227" s="360"/>
      <c r="Y227" s="360"/>
      <c r="Z227" s="360"/>
    </row>
    <row r="228" spans="1:26" ht="15.75" customHeight="1">
      <c r="A228" s="360"/>
      <c r="B228" s="360"/>
      <c r="C228" s="360"/>
      <c r="D228" s="360"/>
      <c r="E228" s="360"/>
      <c r="F228" s="360"/>
      <c r="G228" s="360"/>
      <c r="H228" s="360"/>
      <c r="I228" s="360"/>
      <c r="J228" s="360"/>
      <c r="K228" s="360"/>
      <c r="L228" s="360"/>
      <c r="M228" s="360"/>
      <c r="N228" s="360"/>
      <c r="O228" s="360"/>
      <c r="P228" s="360"/>
      <c r="Q228" s="360"/>
      <c r="R228" s="360"/>
      <c r="S228" s="360"/>
      <c r="T228" s="360"/>
      <c r="U228" s="360"/>
      <c r="V228" s="360"/>
      <c r="W228" s="360"/>
      <c r="X228" s="360"/>
      <c r="Y228" s="360"/>
      <c r="Z228" s="360"/>
    </row>
    <row r="229" spans="1:26" ht="15.75" customHeight="1">
      <c r="A229" s="360"/>
      <c r="B229" s="360"/>
      <c r="C229" s="360"/>
      <c r="D229" s="360"/>
      <c r="E229" s="360"/>
      <c r="F229" s="360"/>
      <c r="G229" s="360"/>
      <c r="H229" s="360"/>
      <c r="I229" s="360"/>
      <c r="J229" s="360"/>
      <c r="K229" s="360"/>
      <c r="L229" s="360"/>
      <c r="M229" s="360"/>
      <c r="N229" s="360"/>
      <c r="O229" s="360"/>
      <c r="P229" s="360"/>
      <c r="Q229" s="360"/>
      <c r="R229" s="360"/>
      <c r="S229" s="360"/>
      <c r="T229" s="360"/>
      <c r="U229" s="360"/>
      <c r="V229" s="360"/>
      <c r="W229" s="360"/>
      <c r="X229" s="360"/>
      <c r="Y229" s="360"/>
      <c r="Z229" s="360"/>
    </row>
    <row r="230" spans="1:26" ht="15.75" customHeight="1">
      <c r="A230" s="360"/>
      <c r="B230" s="360"/>
      <c r="C230" s="360"/>
      <c r="D230" s="360"/>
      <c r="E230" s="360"/>
      <c r="F230" s="360"/>
      <c r="G230" s="360"/>
      <c r="H230" s="360"/>
      <c r="I230" s="360"/>
      <c r="J230" s="360"/>
      <c r="K230" s="360"/>
      <c r="L230" s="360"/>
      <c r="M230" s="360"/>
      <c r="N230" s="360"/>
      <c r="O230" s="360"/>
      <c r="P230" s="360"/>
      <c r="Q230" s="360"/>
      <c r="R230" s="360"/>
      <c r="S230" s="360"/>
      <c r="T230" s="360"/>
      <c r="U230" s="360"/>
      <c r="V230" s="360"/>
      <c r="W230" s="360"/>
      <c r="X230" s="360"/>
      <c r="Y230" s="360"/>
      <c r="Z230" s="360"/>
    </row>
    <row r="231" spans="1:26" ht="15.75" customHeight="1">
      <c r="A231" s="360"/>
      <c r="B231" s="360"/>
      <c r="C231" s="360"/>
      <c r="D231" s="360"/>
      <c r="E231" s="360"/>
      <c r="F231" s="360"/>
      <c r="G231" s="360"/>
      <c r="H231" s="360"/>
      <c r="I231" s="360"/>
      <c r="J231" s="360"/>
      <c r="K231" s="360"/>
      <c r="L231" s="360"/>
      <c r="M231" s="360"/>
      <c r="N231" s="360"/>
      <c r="O231" s="360"/>
      <c r="P231" s="360"/>
      <c r="Q231" s="360"/>
      <c r="R231" s="360"/>
      <c r="S231" s="360"/>
      <c r="T231" s="360"/>
      <c r="U231" s="360"/>
      <c r="V231" s="360"/>
      <c r="W231" s="360"/>
      <c r="X231" s="360"/>
      <c r="Y231" s="360"/>
      <c r="Z231" s="360"/>
    </row>
    <row r="232" spans="1:26" ht="15.75" customHeight="1">
      <c r="A232" s="360"/>
      <c r="B232" s="360"/>
      <c r="C232" s="360"/>
      <c r="D232" s="360"/>
      <c r="E232" s="360"/>
      <c r="F232" s="360"/>
      <c r="G232" s="360"/>
      <c r="H232" s="360"/>
      <c r="I232" s="360"/>
      <c r="J232" s="360"/>
      <c r="K232" s="360"/>
      <c r="L232" s="360"/>
      <c r="M232" s="360"/>
      <c r="N232" s="360"/>
      <c r="O232" s="360"/>
      <c r="P232" s="360"/>
      <c r="Q232" s="360"/>
      <c r="R232" s="360"/>
      <c r="S232" s="360"/>
      <c r="T232" s="360"/>
      <c r="U232" s="360"/>
      <c r="V232" s="360"/>
      <c r="W232" s="360"/>
      <c r="X232" s="360"/>
      <c r="Y232" s="360"/>
      <c r="Z232" s="360"/>
    </row>
    <row r="233" spans="1:26" ht="15.75" customHeight="1">
      <c r="A233" s="360"/>
      <c r="B233" s="360"/>
      <c r="C233" s="360"/>
      <c r="D233" s="360"/>
      <c r="E233" s="360"/>
      <c r="F233" s="360"/>
      <c r="G233" s="360"/>
      <c r="H233" s="360"/>
      <c r="I233" s="360"/>
      <c r="J233" s="360"/>
      <c r="K233" s="360"/>
      <c r="L233" s="360"/>
      <c r="M233" s="360"/>
      <c r="N233" s="360"/>
      <c r="O233" s="360"/>
      <c r="P233" s="360"/>
      <c r="Q233" s="360"/>
      <c r="R233" s="360"/>
      <c r="S233" s="360"/>
      <c r="T233" s="360"/>
      <c r="U233" s="360"/>
      <c r="V233" s="360"/>
      <c r="W233" s="360"/>
      <c r="X233" s="360"/>
      <c r="Y233" s="360"/>
      <c r="Z233" s="360"/>
    </row>
    <row r="234" spans="1:26" ht="15.75" customHeight="1">
      <c r="A234" s="360"/>
      <c r="B234" s="360"/>
      <c r="C234" s="360"/>
      <c r="D234" s="360"/>
      <c r="E234" s="360"/>
      <c r="F234" s="360"/>
      <c r="G234" s="360"/>
      <c r="H234" s="360"/>
      <c r="I234" s="360"/>
      <c r="J234" s="360"/>
      <c r="K234" s="360"/>
      <c r="L234" s="360"/>
      <c r="M234" s="360"/>
      <c r="N234" s="360"/>
      <c r="O234" s="360"/>
      <c r="P234" s="360"/>
      <c r="Q234" s="360"/>
      <c r="R234" s="360"/>
      <c r="S234" s="360"/>
      <c r="T234" s="360"/>
      <c r="U234" s="360"/>
      <c r="V234" s="360"/>
      <c r="W234" s="360"/>
      <c r="X234" s="360"/>
      <c r="Y234" s="360"/>
      <c r="Z234" s="360"/>
    </row>
    <row r="235" spans="1:26" ht="15.75" customHeight="1">
      <c r="A235" s="360"/>
      <c r="B235" s="360"/>
      <c r="C235" s="360"/>
      <c r="D235" s="360"/>
      <c r="E235" s="360"/>
      <c r="F235" s="360"/>
      <c r="G235" s="360"/>
      <c r="H235" s="360"/>
      <c r="I235" s="360"/>
      <c r="J235" s="360"/>
      <c r="K235" s="360"/>
      <c r="L235" s="360"/>
      <c r="M235" s="360"/>
      <c r="N235" s="360"/>
      <c r="O235" s="360"/>
      <c r="P235" s="360"/>
      <c r="Q235" s="360"/>
      <c r="R235" s="360"/>
      <c r="S235" s="360"/>
      <c r="T235" s="360"/>
      <c r="U235" s="360"/>
      <c r="V235" s="360"/>
      <c r="W235" s="360"/>
      <c r="X235" s="360"/>
      <c r="Y235" s="360"/>
      <c r="Z235" s="360"/>
    </row>
    <row r="236" spans="1:26" ht="15.75" customHeight="1">
      <c r="A236" s="360"/>
      <c r="B236" s="360"/>
      <c r="C236" s="360"/>
      <c r="D236" s="360"/>
      <c r="E236" s="360"/>
      <c r="F236" s="360"/>
      <c r="G236" s="360"/>
      <c r="H236" s="360"/>
      <c r="I236" s="360"/>
      <c r="J236" s="360"/>
      <c r="K236" s="360"/>
      <c r="L236" s="360"/>
      <c r="M236" s="360"/>
      <c r="N236" s="360"/>
      <c r="O236" s="360"/>
      <c r="P236" s="360"/>
      <c r="Q236" s="360"/>
      <c r="R236" s="360"/>
      <c r="S236" s="360"/>
      <c r="T236" s="360"/>
      <c r="U236" s="360"/>
      <c r="V236" s="360"/>
      <c r="W236" s="360"/>
      <c r="X236" s="360"/>
      <c r="Y236" s="360"/>
      <c r="Z236" s="360"/>
    </row>
    <row r="237" spans="1:26" ht="15.75" customHeight="1">
      <c r="A237" s="360"/>
      <c r="B237" s="360"/>
      <c r="C237" s="360"/>
      <c r="D237" s="360"/>
      <c r="E237" s="360"/>
      <c r="F237" s="360"/>
      <c r="G237" s="360"/>
      <c r="H237" s="360"/>
      <c r="I237" s="360"/>
      <c r="J237" s="360"/>
      <c r="K237" s="360"/>
      <c r="L237" s="360"/>
      <c r="M237" s="360"/>
      <c r="N237" s="360"/>
      <c r="O237" s="360"/>
      <c r="P237" s="360"/>
      <c r="Q237" s="360"/>
      <c r="R237" s="360"/>
      <c r="S237" s="360"/>
      <c r="T237" s="360"/>
      <c r="U237" s="360"/>
      <c r="V237" s="360"/>
      <c r="W237" s="360"/>
      <c r="X237" s="360"/>
      <c r="Y237" s="360"/>
      <c r="Z237" s="360"/>
    </row>
    <row r="238" spans="1:26" ht="15.75" customHeight="1">
      <c r="A238" s="360"/>
      <c r="B238" s="360"/>
      <c r="C238" s="360"/>
      <c r="D238" s="360"/>
      <c r="E238" s="360"/>
      <c r="F238" s="360"/>
      <c r="G238" s="360"/>
      <c r="H238" s="360"/>
      <c r="I238" s="360"/>
      <c r="J238" s="360"/>
      <c r="K238" s="360"/>
      <c r="L238" s="360"/>
      <c r="M238" s="360"/>
      <c r="N238" s="360"/>
      <c r="O238" s="360"/>
      <c r="P238" s="360"/>
      <c r="Q238" s="360"/>
      <c r="R238" s="360"/>
      <c r="S238" s="360"/>
      <c r="T238" s="360"/>
      <c r="U238" s="360"/>
      <c r="V238" s="360"/>
      <c r="W238" s="360"/>
      <c r="X238" s="360"/>
      <c r="Y238" s="360"/>
      <c r="Z238" s="360"/>
    </row>
    <row r="239" spans="1:26" ht="15.75" customHeight="1">
      <c r="A239" s="360"/>
      <c r="B239" s="360"/>
      <c r="C239" s="360"/>
      <c r="D239" s="360"/>
      <c r="E239" s="360"/>
      <c r="F239" s="360"/>
      <c r="G239" s="360"/>
      <c r="H239" s="360"/>
      <c r="I239" s="360"/>
      <c r="J239" s="360"/>
      <c r="K239" s="360"/>
      <c r="L239" s="360"/>
      <c r="M239" s="360"/>
      <c r="N239" s="360"/>
      <c r="O239" s="360"/>
      <c r="P239" s="360"/>
      <c r="Q239" s="360"/>
      <c r="R239" s="360"/>
      <c r="S239" s="360"/>
      <c r="T239" s="360"/>
      <c r="U239" s="360"/>
      <c r="V239" s="360"/>
      <c r="W239" s="360"/>
      <c r="X239" s="360"/>
      <c r="Y239" s="360"/>
      <c r="Z239" s="360"/>
    </row>
    <row r="240" spans="1:26" ht="15.75" customHeight="1">
      <c r="A240" s="360"/>
      <c r="B240" s="360"/>
      <c r="C240" s="360"/>
      <c r="D240" s="360"/>
      <c r="E240" s="360"/>
      <c r="F240" s="360"/>
      <c r="G240" s="360"/>
      <c r="H240" s="360"/>
      <c r="I240" s="360"/>
      <c r="J240" s="360"/>
      <c r="K240" s="360"/>
      <c r="L240" s="360"/>
      <c r="M240" s="360"/>
      <c r="N240" s="360"/>
      <c r="O240" s="360"/>
      <c r="P240" s="360"/>
      <c r="Q240" s="360"/>
      <c r="R240" s="360"/>
      <c r="S240" s="360"/>
      <c r="T240" s="360"/>
      <c r="U240" s="360"/>
      <c r="V240" s="360"/>
      <c r="W240" s="360"/>
      <c r="X240" s="360"/>
      <c r="Y240" s="360"/>
      <c r="Z240" s="360"/>
    </row>
    <row r="241" spans="1:26" ht="15.75" customHeight="1">
      <c r="A241" s="360"/>
      <c r="B241" s="360"/>
      <c r="C241" s="360"/>
      <c r="D241" s="360"/>
      <c r="E241" s="360"/>
      <c r="F241" s="360"/>
      <c r="G241" s="360"/>
      <c r="H241" s="360"/>
      <c r="I241" s="360"/>
      <c r="J241" s="360"/>
      <c r="K241" s="360"/>
      <c r="L241" s="360"/>
      <c r="M241" s="360"/>
      <c r="N241" s="360"/>
      <c r="O241" s="360"/>
      <c r="P241" s="360"/>
      <c r="Q241" s="360"/>
      <c r="R241" s="360"/>
      <c r="S241" s="360"/>
      <c r="T241" s="360"/>
      <c r="U241" s="360"/>
      <c r="V241" s="360"/>
      <c r="W241" s="360"/>
      <c r="X241" s="360"/>
      <c r="Y241" s="360"/>
      <c r="Z241" s="360"/>
    </row>
    <row r="242" spans="1:26" ht="15.75" customHeight="1">
      <c r="A242" s="360"/>
      <c r="B242" s="360"/>
      <c r="C242" s="360"/>
      <c r="D242" s="360"/>
      <c r="E242" s="360"/>
      <c r="F242" s="360"/>
      <c r="G242" s="360"/>
      <c r="H242" s="360"/>
      <c r="I242" s="360"/>
      <c r="J242" s="360"/>
      <c r="K242" s="360"/>
      <c r="L242" s="360"/>
      <c r="M242" s="360"/>
      <c r="N242" s="360"/>
      <c r="O242" s="360"/>
      <c r="P242" s="360"/>
      <c r="Q242" s="360"/>
      <c r="R242" s="360"/>
      <c r="S242" s="360"/>
      <c r="T242" s="360"/>
      <c r="U242" s="360"/>
      <c r="V242" s="360"/>
      <c r="W242" s="360"/>
      <c r="X242" s="360"/>
      <c r="Y242" s="360"/>
      <c r="Z242" s="360"/>
    </row>
    <row r="243" spans="1:26" ht="15.75" customHeight="1">
      <c r="A243" s="360"/>
      <c r="B243" s="360"/>
      <c r="C243" s="360"/>
      <c r="D243" s="360"/>
      <c r="E243" s="360"/>
      <c r="F243" s="360"/>
      <c r="G243" s="360"/>
      <c r="H243" s="360"/>
      <c r="I243" s="360"/>
      <c r="J243" s="360"/>
      <c r="K243" s="360"/>
      <c r="L243" s="360"/>
      <c r="M243" s="360"/>
      <c r="N243" s="360"/>
      <c r="O243" s="360"/>
      <c r="P243" s="360"/>
      <c r="Q243" s="360"/>
      <c r="R243" s="360"/>
      <c r="S243" s="360"/>
      <c r="T243" s="360"/>
      <c r="U243" s="360"/>
      <c r="V243" s="360"/>
      <c r="W243" s="360"/>
      <c r="X243" s="360"/>
      <c r="Y243" s="360"/>
      <c r="Z243" s="360"/>
    </row>
    <row r="244" spans="1:26" ht="15.75" customHeight="1">
      <c r="A244" s="360"/>
      <c r="B244" s="360"/>
      <c r="C244" s="360"/>
      <c r="D244" s="360"/>
      <c r="E244" s="360"/>
      <c r="F244" s="360"/>
      <c r="G244" s="360"/>
      <c r="H244" s="360"/>
      <c r="I244" s="360"/>
      <c r="J244" s="360"/>
      <c r="K244" s="360"/>
      <c r="L244" s="360"/>
      <c r="M244" s="360"/>
      <c r="N244" s="360"/>
      <c r="O244" s="360"/>
      <c r="P244" s="360"/>
      <c r="Q244" s="360"/>
      <c r="R244" s="360"/>
      <c r="S244" s="360"/>
      <c r="T244" s="360"/>
      <c r="U244" s="360"/>
      <c r="V244" s="360"/>
      <c r="W244" s="360"/>
      <c r="X244" s="360"/>
      <c r="Y244" s="360"/>
      <c r="Z244" s="360"/>
    </row>
    <row r="245" spans="1:26" ht="15.75" customHeight="1">
      <c r="A245" s="360"/>
      <c r="B245" s="360"/>
      <c r="C245" s="360"/>
      <c r="D245" s="360"/>
      <c r="E245" s="360"/>
      <c r="F245" s="360"/>
      <c r="G245" s="360"/>
      <c r="H245" s="360"/>
      <c r="I245" s="360"/>
      <c r="J245" s="360"/>
      <c r="K245" s="360"/>
      <c r="L245" s="360"/>
      <c r="M245" s="360"/>
      <c r="N245" s="360"/>
      <c r="O245" s="360"/>
      <c r="P245" s="360"/>
      <c r="Q245" s="360"/>
      <c r="R245" s="360"/>
      <c r="S245" s="360"/>
      <c r="T245" s="360"/>
      <c r="U245" s="360"/>
      <c r="V245" s="360"/>
      <c r="W245" s="360"/>
      <c r="X245" s="360"/>
      <c r="Y245" s="360"/>
      <c r="Z245" s="360"/>
    </row>
    <row r="246" spans="1:26" ht="15.75" customHeight="1">
      <c r="A246" s="360"/>
      <c r="B246" s="360"/>
      <c r="C246" s="360"/>
      <c r="D246" s="360"/>
      <c r="E246" s="360"/>
      <c r="F246" s="360"/>
      <c r="G246" s="360"/>
      <c r="H246" s="360"/>
      <c r="I246" s="360"/>
      <c r="J246" s="360"/>
      <c r="K246" s="360"/>
      <c r="L246" s="360"/>
      <c r="M246" s="360"/>
      <c r="N246" s="360"/>
      <c r="O246" s="360"/>
      <c r="P246" s="360"/>
      <c r="Q246" s="360"/>
      <c r="R246" s="360"/>
      <c r="S246" s="360"/>
      <c r="T246" s="360"/>
      <c r="U246" s="360"/>
      <c r="V246" s="360"/>
      <c r="W246" s="360"/>
      <c r="X246" s="360"/>
      <c r="Y246" s="360"/>
      <c r="Z246" s="360"/>
    </row>
    <row r="247" spans="1:26" ht="15.75" customHeight="1">
      <c r="A247" s="360"/>
      <c r="B247" s="360"/>
      <c r="C247" s="360"/>
      <c r="D247" s="360"/>
      <c r="E247" s="360"/>
      <c r="F247" s="360"/>
      <c r="G247" s="360"/>
      <c r="H247" s="360"/>
      <c r="I247" s="360"/>
      <c r="J247" s="360"/>
      <c r="K247" s="360"/>
      <c r="L247" s="360"/>
      <c r="M247" s="360"/>
      <c r="N247" s="360"/>
      <c r="O247" s="360"/>
      <c r="P247" s="360"/>
      <c r="Q247" s="360"/>
      <c r="R247" s="360"/>
      <c r="S247" s="360"/>
      <c r="T247" s="360"/>
      <c r="U247" s="360"/>
      <c r="V247" s="360"/>
      <c r="W247" s="360"/>
      <c r="X247" s="360"/>
      <c r="Y247" s="360"/>
      <c r="Z247" s="360"/>
    </row>
    <row r="248" spans="1:26" ht="15.75" customHeight="1">
      <c r="A248" s="360"/>
      <c r="B248" s="360"/>
      <c r="C248" s="360"/>
      <c r="D248" s="360"/>
      <c r="E248" s="360"/>
      <c r="F248" s="360"/>
      <c r="G248" s="360"/>
      <c r="H248" s="360"/>
      <c r="I248" s="360"/>
      <c r="J248" s="360"/>
      <c r="K248" s="360"/>
      <c r="L248" s="360"/>
      <c r="M248" s="360"/>
      <c r="N248" s="360"/>
      <c r="O248" s="360"/>
      <c r="P248" s="360"/>
      <c r="Q248" s="360"/>
      <c r="R248" s="360"/>
      <c r="S248" s="360"/>
      <c r="T248" s="360"/>
      <c r="U248" s="360"/>
      <c r="V248" s="360"/>
      <c r="W248" s="360"/>
      <c r="X248" s="360"/>
      <c r="Y248" s="360"/>
      <c r="Z248" s="360"/>
    </row>
    <row r="249" spans="1:26" ht="15.75" customHeight="1">
      <c r="A249" s="360"/>
      <c r="B249" s="360"/>
      <c r="C249" s="360"/>
      <c r="D249" s="360"/>
      <c r="E249" s="360"/>
      <c r="F249" s="360"/>
      <c r="G249" s="360"/>
      <c r="H249" s="360"/>
      <c r="I249" s="360"/>
      <c r="J249" s="360"/>
      <c r="K249" s="360"/>
      <c r="L249" s="360"/>
      <c r="M249" s="360"/>
      <c r="N249" s="360"/>
      <c r="O249" s="360"/>
      <c r="P249" s="360"/>
      <c r="Q249" s="360"/>
      <c r="R249" s="360"/>
      <c r="S249" s="360"/>
      <c r="T249" s="360"/>
      <c r="U249" s="360"/>
      <c r="V249" s="360"/>
      <c r="W249" s="360"/>
      <c r="X249" s="360"/>
      <c r="Y249" s="360"/>
      <c r="Z249" s="360"/>
    </row>
    <row r="250" spans="1:26" ht="15.75" customHeight="1">
      <c r="A250" s="360"/>
      <c r="B250" s="360"/>
      <c r="C250" s="360"/>
      <c r="D250" s="360"/>
      <c r="E250" s="360"/>
      <c r="F250" s="360"/>
      <c r="G250" s="360"/>
      <c r="H250" s="360"/>
      <c r="I250" s="360"/>
      <c r="J250" s="360"/>
      <c r="K250" s="360"/>
      <c r="L250" s="360"/>
      <c r="M250" s="360"/>
      <c r="N250" s="360"/>
      <c r="O250" s="360"/>
      <c r="P250" s="360"/>
      <c r="Q250" s="360"/>
      <c r="R250" s="360"/>
      <c r="S250" s="360"/>
      <c r="T250" s="360"/>
      <c r="U250" s="360"/>
      <c r="V250" s="360"/>
      <c r="W250" s="360"/>
      <c r="X250" s="360"/>
      <c r="Y250" s="360"/>
      <c r="Z250" s="360"/>
    </row>
    <row r="251" spans="1:26" ht="15.75" customHeight="1">
      <c r="A251" s="360"/>
      <c r="B251" s="360"/>
      <c r="C251" s="360"/>
      <c r="D251" s="360"/>
      <c r="E251" s="360"/>
      <c r="F251" s="360"/>
      <c r="G251" s="360"/>
      <c r="H251" s="360"/>
      <c r="I251" s="360"/>
      <c r="J251" s="360"/>
      <c r="K251" s="360"/>
      <c r="L251" s="360"/>
      <c r="M251" s="360"/>
      <c r="N251" s="360"/>
      <c r="O251" s="360"/>
      <c r="P251" s="360"/>
      <c r="Q251" s="360"/>
      <c r="R251" s="360"/>
      <c r="S251" s="360"/>
      <c r="T251" s="360"/>
      <c r="U251" s="360"/>
      <c r="V251" s="360"/>
      <c r="W251" s="360"/>
      <c r="X251" s="360"/>
      <c r="Y251" s="360"/>
      <c r="Z251" s="360"/>
    </row>
    <row r="252" spans="1:26" ht="15.75" customHeight="1">
      <c r="A252" s="360"/>
      <c r="B252" s="360"/>
      <c r="C252" s="360"/>
      <c r="D252" s="360"/>
      <c r="E252" s="360"/>
      <c r="F252" s="360"/>
      <c r="G252" s="360"/>
      <c r="H252" s="360"/>
      <c r="I252" s="360"/>
      <c r="J252" s="360"/>
      <c r="K252" s="360"/>
      <c r="L252" s="360"/>
      <c r="M252" s="360"/>
      <c r="N252" s="360"/>
      <c r="O252" s="360"/>
      <c r="P252" s="360"/>
      <c r="Q252" s="360"/>
      <c r="R252" s="360"/>
      <c r="S252" s="360"/>
      <c r="T252" s="360"/>
      <c r="U252" s="360"/>
      <c r="V252" s="360"/>
      <c r="W252" s="360"/>
      <c r="X252" s="360"/>
      <c r="Y252" s="360"/>
      <c r="Z252" s="360"/>
    </row>
    <row r="253" spans="1:26" ht="15.75" customHeight="1">
      <c r="A253" s="360"/>
      <c r="B253" s="360"/>
      <c r="C253" s="360"/>
      <c r="D253" s="360"/>
      <c r="E253" s="360"/>
      <c r="F253" s="360"/>
      <c r="G253" s="360"/>
      <c r="H253" s="360"/>
      <c r="I253" s="360"/>
      <c r="J253" s="360"/>
      <c r="K253" s="360"/>
      <c r="L253" s="360"/>
      <c r="M253" s="360"/>
      <c r="N253" s="360"/>
      <c r="O253" s="360"/>
      <c r="P253" s="360"/>
      <c r="Q253" s="360"/>
      <c r="R253" s="360"/>
      <c r="S253" s="360"/>
      <c r="T253" s="360"/>
      <c r="U253" s="360"/>
      <c r="V253" s="360"/>
      <c r="W253" s="360"/>
      <c r="X253" s="360"/>
      <c r="Y253" s="360"/>
      <c r="Z253" s="360"/>
    </row>
    <row r="254" spans="1:26" ht="15.75" customHeight="1">
      <c r="A254" s="360"/>
      <c r="B254" s="360"/>
      <c r="C254" s="360"/>
      <c r="D254" s="360"/>
      <c r="E254" s="360"/>
      <c r="F254" s="360"/>
      <c r="G254" s="360"/>
      <c r="H254" s="360"/>
      <c r="I254" s="360"/>
      <c r="J254" s="360"/>
      <c r="K254" s="360"/>
      <c r="L254" s="360"/>
      <c r="M254" s="360"/>
      <c r="N254" s="360"/>
      <c r="O254" s="360"/>
      <c r="P254" s="360"/>
      <c r="Q254" s="360"/>
      <c r="R254" s="360"/>
      <c r="S254" s="360"/>
      <c r="T254" s="360"/>
      <c r="U254" s="360"/>
      <c r="V254" s="360"/>
      <c r="W254" s="360"/>
      <c r="X254" s="360"/>
      <c r="Y254" s="360"/>
      <c r="Z254" s="360"/>
    </row>
    <row r="255" spans="1:26" ht="15.75" customHeight="1">
      <c r="A255" s="360"/>
      <c r="B255" s="360"/>
      <c r="C255" s="360"/>
      <c r="D255" s="360"/>
      <c r="E255" s="360"/>
      <c r="F255" s="360"/>
      <c r="G255" s="360"/>
      <c r="H255" s="360"/>
      <c r="I255" s="360"/>
      <c r="J255" s="360"/>
      <c r="K255" s="360"/>
      <c r="L255" s="360"/>
      <c r="M255" s="360"/>
      <c r="N255" s="360"/>
      <c r="O255" s="360"/>
      <c r="P255" s="360"/>
      <c r="Q255" s="360"/>
      <c r="R255" s="360"/>
      <c r="S255" s="360"/>
      <c r="T255" s="360"/>
      <c r="U255" s="360"/>
      <c r="V255" s="360"/>
      <c r="W255" s="360"/>
      <c r="X255" s="360"/>
      <c r="Y255" s="360"/>
      <c r="Z255" s="360"/>
    </row>
    <row r="256" spans="1:26" ht="15.75" customHeight="1">
      <c r="A256" s="360"/>
      <c r="B256" s="360"/>
      <c r="C256" s="360"/>
      <c r="D256" s="360"/>
      <c r="E256" s="360"/>
      <c r="F256" s="360"/>
      <c r="G256" s="360"/>
      <c r="H256" s="360"/>
      <c r="I256" s="360"/>
      <c r="J256" s="360"/>
      <c r="K256" s="360"/>
      <c r="L256" s="360"/>
      <c r="M256" s="360"/>
      <c r="N256" s="360"/>
      <c r="O256" s="360"/>
      <c r="P256" s="360"/>
      <c r="Q256" s="360"/>
      <c r="R256" s="360"/>
      <c r="S256" s="360"/>
      <c r="T256" s="360"/>
      <c r="U256" s="360"/>
      <c r="V256" s="360"/>
      <c r="W256" s="360"/>
      <c r="X256" s="360"/>
      <c r="Y256" s="360"/>
      <c r="Z256" s="360"/>
    </row>
    <row r="257" spans="1:26" ht="15.75" customHeight="1">
      <c r="A257" s="360"/>
      <c r="B257" s="360"/>
      <c r="C257" s="360"/>
      <c r="D257" s="360"/>
      <c r="E257" s="360"/>
      <c r="F257" s="360"/>
      <c r="G257" s="360"/>
      <c r="H257" s="360"/>
      <c r="I257" s="360"/>
      <c r="J257" s="360"/>
      <c r="K257" s="360"/>
      <c r="L257" s="360"/>
      <c r="M257" s="360"/>
      <c r="N257" s="360"/>
      <c r="O257" s="360"/>
      <c r="P257" s="360"/>
      <c r="Q257" s="360"/>
      <c r="R257" s="360"/>
      <c r="S257" s="360"/>
      <c r="T257" s="360"/>
      <c r="U257" s="360"/>
      <c r="V257" s="360"/>
      <c r="W257" s="360"/>
      <c r="X257" s="360"/>
      <c r="Y257" s="360"/>
      <c r="Z257" s="360"/>
    </row>
    <row r="258" spans="1:26" ht="15.75" customHeight="1">
      <c r="A258" s="360"/>
      <c r="B258" s="360"/>
      <c r="C258" s="360"/>
      <c r="D258" s="360"/>
      <c r="E258" s="360"/>
      <c r="F258" s="360"/>
      <c r="G258" s="360"/>
      <c r="H258" s="360"/>
      <c r="I258" s="360"/>
      <c r="J258" s="360"/>
      <c r="K258" s="360"/>
      <c r="L258" s="360"/>
      <c r="M258" s="360"/>
      <c r="N258" s="360"/>
      <c r="O258" s="360"/>
      <c r="P258" s="360"/>
      <c r="Q258" s="360"/>
      <c r="R258" s="360"/>
      <c r="S258" s="360"/>
      <c r="T258" s="360"/>
      <c r="U258" s="360"/>
      <c r="V258" s="360"/>
      <c r="W258" s="360"/>
      <c r="X258" s="360"/>
      <c r="Y258" s="360"/>
      <c r="Z258" s="360"/>
    </row>
    <row r="259" spans="1:26" ht="15.75" customHeight="1">
      <c r="A259" s="360"/>
      <c r="B259" s="360"/>
      <c r="C259" s="360"/>
      <c r="D259" s="360"/>
      <c r="E259" s="360"/>
      <c r="F259" s="360"/>
      <c r="G259" s="360"/>
      <c r="H259" s="360"/>
      <c r="I259" s="360"/>
      <c r="J259" s="360"/>
      <c r="K259" s="360"/>
      <c r="L259" s="360"/>
      <c r="M259" s="360"/>
      <c r="N259" s="360"/>
      <c r="O259" s="360"/>
      <c r="P259" s="360"/>
      <c r="Q259" s="360"/>
      <c r="R259" s="360"/>
      <c r="S259" s="360"/>
      <c r="T259" s="360"/>
      <c r="U259" s="360"/>
      <c r="V259" s="360"/>
      <c r="W259" s="360"/>
      <c r="X259" s="360"/>
      <c r="Y259" s="360"/>
      <c r="Z259" s="360"/>
    </row>
    <row r="260" spans="1:26" ht="15.75" customHeight="1">
      <c r="A260" s="360"/>
      <c r="B260" s="360"/>
      <c r="C260" s="360"/>
      <c r="D260" s="360"/>
      <c r="E260" s="360"/>
      <c r="F260" s="360"/>
      <c r="G260" s="360"/>
      <c r="H260" s="360"/>
      <c r="I260" s="360"/>
      <c r="J260" s="360"/>
      <c r="K260" s="360"/>
      <c r="L260" s="360"/>
      <c r="M260" s="360"/>
      <c r="N260" s="360"/>
      <c r="O260" s="360"/>
      <c r="P260" s="360"/>
      <c r="Q260" s="360"/>
      <c r="R260" s="360"/>
      <c r="S260" s="360"/>
      <c r="T260" s="360"/>
      <c r="U260" s="360"/>
      <c r="V260" s="360"/>
      <c r="W260" s="360"/>
      <c r="X260" s="360"/>
      <c r="Y260" s="360"/>
      <c r="Z260" s="360"/>
    </row>
    <row r="261" spans="1:26" ht="15.75" customHeight="1">
      <c r="A261" s="360"/>
      <c r="B261" s="360"/>
      <c r="C261" s="360"/>
      <c r="D261" s="360"/>
      <c r="E261" s="360"/>
      <c r="F261" s="360"/>
      <c r="G261" s="360"/>
      <c r="H261" s="360"/>
      <c r="I261" s="360"/>
      <c r="J261" s="360"/>
      <c r="K261" s="360"/>
      <c r="L261" s="360"/>
      <c r="M261" s="360"/>
      <c r="N261" s="360"/>
      <c r="O261" s="360"/>
      <c r="P261" s="360"/>
      <c r="Q261" s="360"/>
      <c r="R261" s="360"/>
      <c r="S261" s="360"/>
      <c r="T261" s="360"/>
      <c r="U261" s="360"/>
      <c r="V261" s="360"/>
      <c r="W261" s="360"/>
      <c r="X261" s="360"/>
      <c r="Y261" s="360"/>
      <c r="Z261" s="360"/>
    </row>
    <row r="262" spans="1:26" ht="15.75" customHeight="1">
      <c r="A262" s="360"/>
      <c r="B262" s="360"/>
      <c r="C262" s="360"/>
      <c r="D262" s="360"/>
      <c r="E262" s="360"/>
      <c r="F262" s="360"/>
      <c r="G262" s="360"/>
      <c r="H262" s="360"/>
      <c r="I262" s="360"/>
      <c r="J262" s="360"/>
      <c r="K262" s="360"/>
      <c r="L262" s="360"/>
      <c r="M262" s="360"/>
      <c r="N262" s="360"/>
      <c r="O262" s="360"/>
      <c r="P262" s="360"/>
      <c r="Q262" s="360"/>
      <c r="R262" s="360"/>
      <c r="S262" s="360"/>
      <c r="T262" s="360"/>
      <c r="U262" s="360"/>
      <c r="V262" s="360"/>
      <c r="W262" s="360"/>
      <c r="X262" s="360"/>
      <c r="Y262" s="360"/>
      <c r="Z262" s="360"/>
    </row>
    <row r="263" spans="1:26" ht="15.75" customHeight="1">
      <c r="A263" s="360"/>
      <c r="B263" s="360"/>
      <c r="C263" s="360"/>
      <c r="D263" s="360"/>
      <c r="E263" s="360"/>
      <c r="F263" s="360"/>
      <c r="G263" s="360"/>
      <c r="H263" s="360"/>
      <c r="I263" s="360"/>
      <c r="J263" s="360"/>
      <c r="K263" s="360"/>
      <c r="L263" s="360"/>
      <c r="M263" s="360"/>
      <c r="N263" s="360"/>
      <c r="O263" s="360"/>
      <c r="P263" s="360"/>
      <c r="Q263" s="360"/>
      <c r="R263" s="360"/>
      <c r="S263" s="360"/>
      <c r="T263" s="360"/>
      <c r="U263" s="360"/>
      <c r="V263" s="360"/>
      <c r="W263" s="360"/>
      <c r="X263" s="360"/>
      <c r="Y263" s="360"/>
      <c r="Z263" s="360"/>
    </row>
    <row r="264" spans="1:26" ht="15.75" customHeight="1">
      <c r="A264" s="360"/>
      <c r="B264" s="360"/>
      <c r="C264" s="360"/>
      <c r="D264" s="360"/>
      <c r="E264" s="360"/>
      <c r="F264" s="360"/>
      <c r="G264" s="360"/>
      <c r="H264" s="360"/>
      <c r="I264" s="360"/>
      <c r="J264" s="360"/>
      <c r="K264" s="360"/>
      <c r="L264" s="360"/>
      <c r="M264" s="360"/>
      <c r="N264" s="360"/>
      <c r="O264" s="360"/>
      <c r="P264" s="360"/>
      <c r="Q264" s="360"/>
      <c r="R264" s="360"/>
      <c r="S264" s="360"/>
      <c r="T264" s="360"/>
      <c r="U264" s="360"/>
      <c r="V264" s="360"/>
      <c r="W264" s="360"/>
      <c r="X264" s="360"/>
      <c r="Y264" s="360"/>
      <c r="Z264" s="360"/>
    </row>
    <row r="265" spans="1:26" ht="15.75" customHeight="1">
      <c r="A265" s="360"/>
      <c r="B265" s="360"/>
      <c r="C265" s="360"/>
      <c r="D265" s="360"/>
      <c r="E265" s="360"/>
      <c r="F265" s="360"/>
      <c r="G265" s="360"/>
      <c r="H265" s="360"/>
      <c r="I265" s="360"/>
      <c r="J265" s="360"/>
      <c r="K265" s="360"/>
      <c r="L265" s="360"/>
      <c r="M265" s="360"/>
      <c r="N265" s="360"/>
      <c r="O265" s="360"/>
      <c r="P265" s="360"/>
      <c r="Q265" s="360"/>
      <c r="R265" s="360"/>
      <c r="S265" s="360"/>
      <c r="T265" s="360"/>
      <c r="U265" s="360"/>
      <c r="V265" s="360"/>
      <c r="W265" s="360"/>
      <c r="X265" s="360"/>
      <c r="Y265" s="360"/>
      <c r="Z265" s="360"/>
    </row>
    <row r="266" spans="1:26" ht="15.75" customHeight="1">
      <c r="A266" s="360"/>
      <c r="B266" s="360"/>
      <c r="C266" s="360"/>
      <c r="D266" s="360"/>
      <c r="E266" s="360"/>
      <c r="F266" s="360"/>
      <c r="G266" s="360"/>
      <c r="H266" s="360"/>
      <c r="I266" s="360"/>
      <c r="J266" s="360"/>
      <c r="K266" s="360"/>
      <c r="L266" s="360"/>
      <c r="M266" s="360"/>
      <c r="N266" s="360"/>
      <c r="O266" s="360"/>
      <c r="P266" s="360"/>
      <c r="Q266" s="360"/>
      <c r="R266" s="360"/>
      <c r="S266" s="360"/>
      <c r="T266" s="360"/>
      <c r="U266" s="360"/>
      <c r="V266" s="360"/>
      <c r="W266" s="360"/>
      <c r="X266" s="360"/>
      <c r="Y266" s="360"/>
      <c r="Z266" s="360"/>
    </row>
    <row r="267" spans="1:26" ht="15.75" customHeight="1">
      <c r="A267" s="360"/>
      <c r="B267" s="360"/>
      <c r="C267" s="360"/>
      <c r="D267" s="360"/>
      <c r="E267" s="360"/>
      <c r="F267" s="360"/>
      <c r="G267" s="360"/>
      <c r="H267" s="360"/>
      <c r="I267" s="360"/>
      <c r="J267" s="360"/>
      <c r="K267" s="360"/>
      <c r="L267" s="360"/>
      <c r="M267" s="360"/>
      <c r="N267" s="360"/>
      <c r="O267" s="360"/>
      <c r="P267" s="360"/>
      <c r="Q267" s="360"/>
      <c r="R267" s="360"/>
      <c r="S267" s="360"/>
      <c r="T267" s="360"/>
      <c r="U267" s="360"/>
      <c r="V267" s="360"/>
      <c r="W267" s="360"/>
      <c r="X267" s="360"/>
      <c r="Y267" s="360"/>
      <c r="Z267" s="360"/>
    </row>
    <row r="268" spans="1:26" ht="15.75" customHeight="1">
      <c r="A268" s="360"/>
      <c r="B268" s="360"/>
      <c r="C268" s="360"/>
      <c r="D268" s="360"/>
      <c r="E268" s="360"/>
      <c r="F268" s="360"/>
      <c r="G268" s="360"/>
      <c r="H268" s="360"/>
      <c r="I268" s="360"/>
      <c r="J268" s="360"/>
      <c r="K268" s="360"/>
      <c r="L268" s="360"/>
      <c r="M268" s="360"/>
      <c r="N268" s="360"/>
      <c r="O268" s="360"/>
      <c r="P268" s="360"/>
      <c r="Q268" s="360"/>
      <c r="R268" s="360"/>
      <c r="S268" s="360"/>
      <c r="T268" s="360"/>
      <c r="U268" s="360"/>
      <c r="V268" s="360"/>
      <c r="W268" s="360"/>
      <c r="X268" s="360"/>
      <c r="Y268" s="360"/>
      <c r="Z268" s="360"/>
    </row>
    <row r="269" spans="1:26" ht="15.75" customHeight="1">
      <c r="A269" s="360"/>
      <c r="B269" s="360"/>
      <c r="C269" s="360"/>
      <c r="D269" s="360"/>
      <c r="E269" s="360"/>
      <c r="F269" s="360"/>
      <c r="G269" s="360"/>
      <c r="H269" s="360"/>
      <c r="I269" s="360"/>
      <c r="J269" s="360"/>
      <c r="K269" s="360"/>
      <c r="L269" s="360"/>
      <c r="M269" s="360"/>
      <c r="N269" s="360"/>
      <c r="O269" s="360"/>
      <c r="P269" s="360"/>
      <c r="Q269" s="360"/>
      <c r="R269" s="360"/>
      <c r="S269" s="360"/>
      <c r="T269" s="360"/>
      <c r="U269" s="360"/>
      <c r="V269" s="360"/>
      <c r="W269" s="360"/>
      <c r="X269" s="360"/>
      <c r="Y269" s="360"/>
      <c r="Z269" s="360"/>
    </row>
    <row r="270" spans="1:26" ht="15.75" customHeight="1">
      <c r="A270" s="360"/>
      <c r="B270" s="360"/>
      <c r="C270" s="360"/>
      <c r="D270" s="360"/>
      <c r="E270" s="360"/>
      <c r="F270" s="360"/>
      <c r="G270" s="360"/>
      <c r="H270" s="360"/>
      <c r="I270" s="360"/>
      <c r="J270" s="360"/>
      <c r="K270" s="360"/>
      <c r="L270" s="360"/>
      <c r="M270" s="360"/>
      <c r="N270" s="360"/>
      <c r="O270" s="360"/>
      <c r="P270" s="360"/>
      <c r="Q270" s="360"/>
      <c r="R270" s="360"/>
      <c r="S270" s="360"/>
      <c r="T270" s="360"/>
      <c r="U270" s="360"/>
      <c r="V270" s="360"/>
      <c r="W270" s="360"/>
      <c r="X270" s="360"/>
      <c r="Y270" s="360"/>
      <c r="Z270" s="360"/>
    </row>
    <row r="271" spans="1:26" ht="15.75" customHeight="1">
      <c r="A271" s="360"/>
      <c r="B271" s="360"/>
      <c r="C271" s="360"/>
      <c r="D271" s="360"/>
      <c r="E271" s="360"/>
      <c r="F271" s="360"/>
      <c r="G271" s="360"/>
      <c r="H271" s="360"/>
      <c r="I271" s="360"/>
      <c r="J271" s="360"/>
      <c r="K271" s="360"/>
      <c r="L271" s="360"/>
      <c r="M271" s="360"/>
      <c r="N271" s="360"/>
      <c r="O271" s="360"/>
      <c r="P271" s="360"/>
      <c r="Q271" s="360"/>
      <c r="R271" s="360"/>
      <c r="S271" s="360"/>
      <c r="T271" s="360"/>
      <c r="U271" s="360"/>
      <c r="V271" s="360"/>
      <c r="W271" s="360"/>
      <c r="X271" s="360"/>
      <c r="Y271" s="360"/>
      <c r="Z271" s="360"/>
    </row>
    <row r="272" spans="1:26" ht="15.75" customHeight="1">
      <c r="A272" s="360"/>
      <c r="B272" s="360"/>
      <c r="C272" s="360"/>
      <c r="D272" s="360"/>
      <c r="E272" s="360"/>
      <c r="F272" s="360"/>
      <c r="G272" s="360"/>
      <c r="H272" s="360"/>
      <c r="I272" s="360"/>
      <c r="J272" s="360"/>
      <c r="K272" s="360"/>
      <c r="L272" s="360"/>
      <c r="M272" s="360"/>
      <c r="N272" s="360"/>
      <c r="O272" s="360"/>
      <c r="P272" s="360"/>
      <c r="Q272" s="360"/>
      <c r="R272" s="360"/>
      <c r="S272" s="360"/>
      <c r="T272" s="360"/>
      <c r="U272" s="360"/>
      <c r="V272" s="360"/>
      <c r="W272" s="360"/>
      <c r="X272" s="360"/>
      <c r="Y272" s="360"/>
      <c r="Z272" s="360"/>
    </row>
    <row r="273" spans="1:26" ht="15.75" customHeight="1">
      <c r="A273" s="360"/>
      <c r="B273" s="360"/>
      <c r="C273" s="360"/>
      <c r="D273" s="360"/>
      <c r="E273" s="360"/>
      <c r="F273" s="360"/>
      <c r="G273" s="360"/>
      <c r="H273" s="360"/>
      <c r="I273" s="360"/>
      <c r="J273" s="360"/>
      <c r="K273" s="360"/>
      <c r="L273" s="360"/>
      <c r="M273" s="360"/>
      <c r="N273" s="360"/>
      <c r="O273" s="360"/>
      <c r="P273" s="360"/>
      <c r="Q273" s="360"/>
      <c r="R273" s="360"/>
      <c r="S273" s="360"/>
      <c r="T273" s="360"/>
      <c r="U273" s="360"/>
      <c r="V273" s="360"/>
      <c r="W273" s="360"/>
      <c r="X273" s="360"/>
      <c r="Y273" s="360"/>
      <c r="Z273" s="360"/>
    </row>
    <row r="274" spans="1:26" ht="15.75" customHeight="1">
      <c r="A274" s="360"/>
      <c r="B274" s="360"/>
      <c r="C274" s="360"/>
      <c r="D274" s="360"/>
      <c r="E274" s="360"/>
      <c r="F274" s="360"/>
      <c r="G274" s="360"/>
      <c r="H274" s="360"/>
      <c r="I274" s="360"/>
      <c r="J274" s="360"/>
      <c r="K274" s="360"/>
      <c r="L274" s="360"/>
      <c r="M274" s="360"/>
      <c r="N274" s="360"/>
      <c r="O274" s="360"/>
      <c r="P274" s="360"/>
      <c r="Q274" s="360"/>
      <c r="R274" s="360"/>
      <c r="S274" s="360"/>
      <c r="T274" s="360"/>
      <c r="U274" s="360"/>
      <c r="V274" s="360"/>
      <c r="W274" s="360"/>
      <c r="X274" s="360"/>
      <c r="Y274" s="360"/>
      <c r="Z274" s="360"/>
    </row>
    <row r="275" spans="1:26" ht="15.75" customHeight="1">
      <c r="A275" s="360"/>
      <c r="B275" s="360"/>
      <c r="C275" s="360"/>
      <c r="D275" s="360"/>
      <c r="E275" s="360"/>
      <c r="F275" s="360"/>
      <c r="G275" s="360"/>
      <c r="H275" s="360"/>
      <c r="I275" s="360"/>
      <c r="J275" s="360"/>
      <c r="K275" s="360"/>
      <c r="L275" s="360"/>
      <c r="M275" s="360"/>
      <c r="N275" s="360"/>
      <c r="O275" s="360"/>
      <c r="P275" s="360"/>
      <c r="Q275" s="360"/>
      <c r="R275" s="360"/>
      <c r="S275" s="360"/>
      <c r="T275" s="360"/>
      <c r="U275" s="360"/>
      <c r="V275" s="360"/>
      <c r="W275" s="360"/>
      <c r="X275" s="360"/>
      <c r="Y275" s="360"/>
      <c r="Z275" s="360"/>
    </row>
    <row r="276" spans="1:26" ht="15.75" customHeight="1">
      <c r="A276" s="360"/>
      <c r="B276" s="360"/>
      <c r="C276" s="360"/>
      <c r="D276" s="360"/>
      <c r="E276" s="360"/>
      <c r="F276" s="360"/>
      <c r="G276" s="360"/>
      <c r="H276" s="360"/>
      <c r="I276" s="360"/>
      <c r="J276" s="360"/>
      <c r="K276" s="360"/>
      <c r="L276" s="360"/>
      <c r="M276" s="360"/>
      <c r="N276" s="360"/>
      <c r="O276" s="360"/>
      <c r="P276" s="360"/>
      <c r="Q276" s="360"/>
      <c r="R276" s="360"/>
      <c r="S276" s="360"/>
      <c r="T276" s="360"/>
      <c r="U276" s="360"/>
      <c r="V276" s="360"/>
      <c r="W276" s="360"/>
      <c r="X276" s="360"/>
      <c r="Y276" s="360"/>
      <c r="Z276" s="360"/>
    </row>
    <row r="277" spans="1:26" ht="15.75" customHeight="1">
      <c r="A277" s="360"/>
      <c r="B277" s="360"/>
      <c r="C277" s="360"/>
      <c r="D277" s="360"/>
      <c r="E277" s="360"/>
      <c r="F277" s="360"/>
      <c r="G277" s="360"/>
      <c r="H277" s="360"/>
      <c r="I277" s="360"/>
      <c r="J277" s="360"/>
      <c r="K277" s="360"/>
      <c r="L277" s="360"/>
      <c r="M277" s="360"/>
      <c r="N277" s="360"/>
      <c r="O277" s="360"/>
      <c r="P277" s="360"/>
      <c r="Q277" s="360"/>
      <c r="R277" s="360"/>
      <c r="S277" s="360"/>
      <c r="T277" s="360"/>
      <c r="U277" s="360"/>
      <c r="V277" s="360"/>
      <c r="W277" s="360"/>
      <c r="X277" s="360"/>
      <c r="Y277" s="360"/>
      <c r="Z277" s="360"/>
    </row>
    <row r="278" spans="1:26" ht="15.75" customHeight="1">
      <c r="A278" s="360"/>
      <c r="B278" s="360"/>
      <c r="C278" s="360"/>
      <c r="D278" s="360"/>
      <c r="E278" s="360"/>
      <c r="F278" s="360"/>
      <c r="G278" s="360"/>
      <c r="H278" s="360"/>
      <c r="I278" s="360"/>
      <c r="J278" s="360"/>
      <c r="K278" s="360"/>
      <c r="L278" s="360"/>
      <c r="M278" s="360"/>
      <c r="N278" s="360"/>
      <c r="O278" s="360"/>
      <c r="P278" s="360"/>
      <c r="Q278" s="360"/>
      <c r="R278" s="360"/>
      <c r="S278" s="360"/>
      <c r="T278" s="360"/>
      <c r="U278" s="360"/>
      <c r="V278" s="360"/>
      <c r="W278" s="360"/>
      <c r="X278" s="360"/>
      <c r="Y278" s="360"/>
      <c r="Z278" s="360"/>
    </row>
    <row r="279" spans="1:26" ht="15.75" customHeight="1">
      <c r="A279" s="360"/>
      <c r="B279" s="360"/>
      <c r="C279" s="360"/>
      <c r="D279" s="360"/>
      <c r="E279" s="360"/>
      <c r="F279" s="360"/>
      <c r="G279" s="360"/>
      <c r="H279" s="360"/>
      <c r="I279" s="360"/>
      <c r="J279" s="360"/>
      <c r="K279" s="360"/>
      <c r="L279" s="360"/>
      <c r="M279" s="360"/>
      <c r="N279" s="360"/>
      <c r="O279" s="360"/>
      <c r="P279" s="360"/>
      <c r="Q279" s="360"/>
      <c r="R279" s="360"/>
      <c r="S279" s="360"/>
      <c r="T279" s="360"/>
      <c r="U279" s="360"/>
      <c r="V279" s="360"/>
      <c r="W279" s="360"/>
      <c r="X279" s="360"/>
      <c r="Y279" s="360"/>
      <c r="Z279" s="360"/>
    </row>
    <row r="280" spans="1:26" ht="15.75" customHeight="1">
      <c r="A280" s="360"/>
      <c r="B280" s="360"/>
      <c r="C280" s="360"/>
      <c r="D280" s="360"/>
      <c r="E280" s="360"/>
      <c r="F280" s="360"/>
      <c r="G280" s="360"/>
      <c r="H280" s="360"/>
      <c r="I280" s="360"/>
      <c r="J280" s="360"/>
      <c r="K280" s="360"/>
      <c r="L280" s="360"/>
      <c r="M280" s="360"/>
      <c r="N280" s="360"/>
      <c r="O280" s="360"/>
      <c r="P280" s="360"/>
      <c r="Q280" s="360"/>
      <c r="R280" s="360"/>
      <c r="S280" s="360"/>
      <c r="T280" s="360"/>
      <c r="U280" s="360"/>
      <c r="V280" s="360"/>
      <c r="W280" s="360"/>
      <c r="X280" s="360"/>
      <c r="Y280" s="360"/>
      <c r="Z280" s="360"/>
    </row>
    <row r="281" spans="1:26" ht="15.75" customHeight="1">
      <c r="A281" s="360"/>
      <c r="B281" s="360"/>
      <c r="C281" s="360"/>
      <c r="D281" s="360"/>
      <c r="E281" s="360"/>
      <c r="F281" s="360"/>
      <c r="G281" s="360"/>
      <c r="H281" s="360"/>
      <c r="I281" s="360"/>
      <c r="J281" s="360"/>
      <c r="K281" s="360"/>
      <c r="L281" s="360"/>
      <c r="M281" s="360"/>
      <c r="N281" s="360"/>
      <c r="O281" s="360"/>
      <c r="P281" s="360"/>
      <c r="Q281" s="360"/>
      <c r="R281" s="360"/>
      <c r="S281" s="360"/>
      <c r="T281" s="360"/>
      <c r="U281" s="360"/>
      <c r="V281" s="360"/>
      <c r="W281" s="360"/>
      <c r="X281" s="360"/>
      <c r="Y281" s="360"/>
      <c r="Z281" s="360"/>
    </row>
    <row r="282" spans="1:26" ht="15.75" customHeight="1">
      <c r="A282" s="360"/>
      <c r="B282" s="360"/>
      <c r="C282" s="360"/>
      <c r="D282" s="360"/>
      <c r="E282" s="360"/>
      <c r="F282" s="360"/>
      <c r="G282" s="360"/>
      <c r="H282" s="360"/>
      <c r="I282" s="360"/>
      <c r="J282" s="360"/>
      <c r="K282" s="360"/>
      <c r="L282" s="360"/>
      <c r="M282" s="360"/>
      <c r="N282" s="360"/>
      <c r="O282" s="360"/>
      <c r="P282" s="360"/>
      <c r="Q282" s="360"/>
      <c r="R282" s="360"/>
      <c r="S282" s="360"/>
      <c r="T282" s="360"/>
      <c r="U282" s="360"/>
      <c r="V282" s="360"/>
      <c r="W282" s="360"/>
      <c r="X282" s="360"/>
      <c r="Y282" s="360"/>
      <c r="Z282" s="360"/>
    </row>
    <row r="283" spans="1:26" ht="15.75" customHeight="1">
      <c r="A283" s="360"/>
      <c r="B283" s="360"/>
      <c r="C283" s="360"/>
      <c r="D283" s="360"/>
      <c r="E283" s="360"/>
      <c r="F283" s="360"/>
      <c r="G283" s="360"/>
      <c r="H283" s="360"/>
      <c r="I283" s="360"/>
      <c r="J283" s="360"/>
      <c r="K283" s="360"/>
      <c r="L283" s="360"/>
      <c r="M283" s="360"/>
      <c r="N283" s="360"/>
      <c r="O283" s="360"/>
      <c r="P283" s="360"/>
      <c r="Q283" s="360"/>
      <c r="R283" s="360"/>
      <c r="S283" s="360"/>
      <c r="T283" s="360"/>
      <c r="U283" s="360"/>
      <c r="V283" s="360"/>
      <c r="W283" s="360"/>
      <c r="X283" s="360"/>
      <c r="Y283" s="360"/>
      <c r="Z283" s="360"/>
    </row>
    <row r="284" spans="1:26" ht="15.75" customHeight="1">
      <c r="A284" s="360"/>
      <c r="B284" s="360"/>
      <c r="C284" s="360"/>
      <c r="D284" s="360"/>
      <c r="E284" s="360"/>
      <c r="F284" s="360"/>
      <c r="G284" s="360"/>
      <c r="H284" s="360"/>
      <c r="I284" s="360"/>
      <c r="J284" s="360"/>
      <c r="K284" s="360"/>
      <c r="L284" s="360"/>
      <c r="M284" s="360"/>
      <c r="N284" s="360"/>
      <c r="O284" s="360"/>
      <c r="P284" s="360"/>
      <c r="Q284" s="360"/>
      <c r="R284" s="360"/>
      <c r="S284" s="360"/>
      <c r="T284" s="360"/>
      <c r="U284" s="360"/>
      <c r="V284" s="360"/>
      <c r="W284" s="360"/>
      <c r="X284" s="360"/>
      <c r="Y284" s="360"/>
      <c r="Z284" s="360"/>
    </row>
    <row r="285" spans="1:26" ht="15.75" customHeight="1">
      <c r="A285" s="360"/>
      <c r="B285" s="360"/>
      <c r="C285" s="360"/>
      <c r="D285" s="360"/>
      <c r="E285" s="360"/>
      <c r="F285" s="360"/>
      <c r="G285" s="360"/>
      <c r="H285" s="360"/>
      <c r="I285" s="360"/>
      <c r="J285" s="360"/>
      <c r="K285" s="360"/>
      <c r="L285" s="360"/>
      <c r="M285" s="360"/>
      <c r="N285" s="360"/>
      <c r="O285" s="360"/>
      <c r="P285" s="360"/>
      <c r="Q285" s="360"/>
      <c r="R285" s="360"/>
      <c r="S285" s="360"/>
      <c r="T285" s="360"/>
      <c r="U285" s="360"/>
      <c r="V285" s="360"/>
      <c r="W285" s="360"/>
      <c r="X285" s="360"/>
      <c r="Y285" s="360"/>
      <c r="Z285" s="360"/>
    </row>
    <row r="286" spans="1:26" ht="15.75" customHeight="1">
      <c r="A286" s="360"/>
      <c r="B286" s="360"/>
      <c r="C286" s="360"/>
      <c r="D286" s="360"/>
      <c r="E286" s="360"/>
      <c r="F286" s="360"/>
      <c r="G286" s="360"/>
      <c r="H286" s="360"/>
      <c r="I286" s="360"/>
      <c r="J286" s="360"/>
      <c r="K286" s="360"/>
      <c r="L286" s="360"/>
      <c r="M286" s="360"/>
      <c r="N286" s="360"/>
      <c r="O286" s="360"/>
      <c r="P286" s="360"/>
      <c r="Q286" s="360"/>
      <c r="R286" s="360"/>
      <c r="S286" s="360"/>
      <c r="T286" s="360"/>
      <c r="U286" s="360"/>
      <c r="V286" s="360"/>
      <c r="W286" s="360"/>
      <c r="X286" s="360"/>
      <c r="Y286" s="360"/>
      <c r="Z286" s="360"/>
    </row>
    <row r="287" spans="1:26" ht="15.75" customHeight="1">
      <c r="A287" s="360"/>
      <c r="B287" s="360"/>
      <c r="C287" s="360"/>
      <c r="D287" s="360"/>
      <c r="E287" s="360"/>
      <c r="F287" s="360"/>
      <c r="G287" s="360"/>
      <c r="H287" s="360"/>
      <c r="I287" s="360"/>
      <c r="J287" s="360"/>
      <c r="K287" s="360"/>
      <c r="L287" s="360"/>
      <c r="M287" s="360"/>
      <c r="N287" s="360"/>
      <c r="O287" s="360"/>
      <c r="P287" s="360"/>
      <c r="Q287" s="360"/>
      <c r="R287" s="360"/>
      <c r="S287" s="360"/>
      <c r="T287" s="360"/>
      <c r="U287" s="360"/>
      <c r="V287" s="360"/>
      <c r="W287" s="360"/>
      <c r="X287" s="360"/>
      <c r="Y287" s="360"/>
      <c r="Z287" s="360"/>
    </row>
    <row r="288" spans="1:26" ht="15.75" customHeight="1">
      <c r="A288" s="360"/>
      <c r="B288" s="360"/>
      <c r="C288" s="360"/>
      <c r="D288" s="360"/>
      <c r="E288" s="360"/>
      <c r="F288" s="360"/>
      <c r="G288" s="360"/>
      <c r="H288" s="360"/>
      <c r="I288" s="360"/>
      <c r="J288" s="360"/>
      <c r="K288" s="360"/>
      <c r="L288" s="360"/>
      <c r="M288" s="360"/>
      <c r="N288" s="360"/>
      <c r="O288" s="360"/>
      <c r="P288" s="360"/>
      <c r="Q288" s="360"/>
      <c r="R288" s="360"/>
      <c r="S288" s="360"/>
      <c r="T288" s="360"/>
      <c r="U288" s="360"/>
      <c r="V288" s="360"/>
      <c r="W288" s="360"/>
      <c r="X288" s="360"/>
      <c r="Y288" s="360"/>
      <c r="Z288" s="360"/>
    </row>
    <row r="289" spans="1:26" ht="15.75" customHeight="1">
      <c r="A289" s="360"/>
      <c r="B289" s="360"/>
      <c r="C289" s="360"/>
      <c r="D289" s="360"/>
      <c r="E289" s="360"/>
      <c r="F289" s="360"/>
      <c r="G289" s="360"/>
      <c r="H289" s="360"/>
      <c r="I289" s="360"/>
      <c r="J289" s="360"/>
      <c r="K289" s="360"/>
      <c r="L289" s="360"/>
      <c r="M289" s="360"/>
      <c r="N289" s="360"/>
      <c r="O289" s="360"/>
      <c r="P289" s="360"/>
      <c r="Q289" s="360"/>
      <c r="R289" s="360"/>
      <c r="S289" s="360"/>
      <c r="T289" s="360"/>
      <c r="U289" s="360"/>
      <c r="V289" s="360"/>
      <c r="W289" s="360"/>
      <c r="X289" s="360"/>
      <c r="Y289" s="360"/>
      <c r="Z289" s="360"/>
    </row>
    <row r="290" spans="1:26" ht="15.75" customHeight="1">
      <c r="A290" s="360"/>
      <c r="B290" s="360"/>
      <c r="C290" s="360"/>
      <c r="D290" s="360"/>
      <c r="E290" s="360"/>
      <c r="F290" s="360"/>
      <c r="G290" s="360"/>
      <c r="H290" s="360"/>
      <c r="I290" s="360"/>
      <c r="J290" s="360"/>
      <c r="K290" s="360"/>
      <c r="L290" s="360"/>
      <c r="M290" s="360"/>
      <c r="N290" s="360"/>
      <c r="O290" s="360"/>
      <c r="P290" s="360"/>
      <c r="Q290" s="360"/>
      <c r="R290" s="360"/>
      <c r="S290" s="360"/>
      <c r="T290" s="360"/>
      <c r="U290" s="360"/>
      <c r="V290" s="360"/>
      <c r="W290" s="360"/>
      <c r="X290" s="360"/>
      <c r="Y290" s="360"/>
      <c r="Z290" s="360"/>
    </row>
    <row r="291" spans="1:26" ht="15.75" customHeight="1">
      <c r="A291" s="360"/>
      <c r="B291" s="360"/>
      <c r="C291" s="360"/>
      <c r="D291" s="360"/>
      <c r="E291" s="360"/>
      <c r="F291" s="360"/>
      <c r="G291" s="360"/>
      <c r="H291" s="360"/>
      <c r="I291" s="360"/>
      <c r="J291" s="360"/>
      <c r="K291" s="360"/>
      <c r="L291" s="360"/>
      <c r="M291" s="360"/>
      <c r="N291" s="360"/>
      <c r="O291" s="360"/>
      <c r="P291" s="360"/>
      <c r="Q291" s="360"/>
      <c r="R291" s="360"/>
      <c r="S291" s="360"/>
      <c r="T291" s="360"/>
      <c r="U291" s="360"/>
      <c r="V291" s="360"/>
      <c r="W291" s="360"/>
      <c r="X291" s="360"/>
      <c r="Y291" s="360"/>
      <c r="Z291" s="360"/>
    </row>
    <row r="292" spans="1:26" ht="15.75" customHeight="1">
      <c r="A292" s="360"/>
      <c r="B292" s="360"/>
      <c r="C292" s="360"/>
      <c r="D292" s="360"/>
      <c r="E292" s="360"/>
      <c r="F292" s="360"/>
      <c r="G292" s="360"/>
      <c r="H292" s="360"/>
      <c r="I292" s="360"/>
      <c r="J292" s="360"/>
      <c r="K292" s="360"/>
      <c r="L292" s="360"/>
      <c r="M292" s="360"/>
      <c r="N292" s="360"/>
      <c r="O292" s="360"/>
      <c r="P292" s="360"/>
      <c r="Q292" s="360"/>
      <c r="R292" s="360"/>
      <c r="S292" s="360"/>
      <c r="T292" s="360"/>
      <c r="U292" s="360"/>
      <c r="V292" s="360"/>
      <c r="W292" s="360"/>
      <c r="X292" s="360"/>
      <c r="Y292" s="360"/>
      <c r="Z292" s="360"/>
    </row>
    <row r="293" spans="1:26" ht="15.75" customHeight="1">
      <c r="A293" s="360"/>
      <c r="B293" s="360"/>
      <c r="C293" s="360"/>
      <c r="D293" s="360"/>
      <c r="E293" s="360"/>
      <c r="F293" s="360"/>
      <c r="G293" s="360"/>
      <c r="H293" s="360"/>
      <c r="I293" s="360"/>
      <c r="J293" s="360"/>
      <c r="K293" s="360"/>
      <c r="L293" s="360"/>
      <c r="M293" s="360"/>
      <c r="N293" s="360"/>
      <c r="O293" s="360"/>
      <c r="P293" s="360"/>
      <c r="Q293" s="360"/>
      <c r="R293" s="360"/>
      <c r="S293" s="360"/>
      <c r="T293" s="360"/>
      <c r="U293" s="360"/>
      <c r="V293" s="360"/>
      <c r="W293" s="360"/>
      <c r="X293" s="360"/>
      <c r="Y293" s="360"/>
      <c r="Z293" s="360"/>
    </row>
    <row r="294" spans="1:26" ht="15.75" customHeight="1">
      <c r="A294" s="360"/>
      <c r="B294" s="360"/>
      <c r="C294" s="360"/>
      <c r="D294" s="360"/>
      <c r="E294" s="360"/>
      <c r="F294" s="360"/>
      <c r="G294" s="360"/>
      <c r="H294" s="360"/>
      <c r="I294" s="360"/>
      <c r="J294" s="360"/>
      <c r="K294" s="360"/>
      <c r="L294" s="360"/>
      <c r="M294" s="360"/>
      <c r="N294" s="360"/>
      <c r="O294" s="360"/>
      <c r="P294" s="360"/>
      <c r="Q294" s="360"/>
      <c r="R294" s="360"/>
      <c r="S294" s="360"/>
      <c r="T294" s="360"/>
      <c r="U294" s="360"/>
      <c r="V294" s="360"/>
      <c r="W294" s="360"/>
      <c r="X294" s="360"/>
      <c r="Y294" s="360"/>
      <c r="Z294" s="360"/>
    </row>
    <row r="295" spans="1:26" ht="15.75" customHeight="1">
      <c r="A295" s="360"/>
      <c r="B295" s="360"/>
      <c r="C295" s="360"/>
      <c r="D295" s="360"/>
      <c r="E295" s="360"/>
      <c r="F295" s="360"/>
      <c r="G295" s="360"/>
      <c r="H295" s="360"/>
      <c r="I295" s="360"/>
      <c r="J295" s="360"/>
      <c r="K295" s="360"/>
      <c r="L295" s="360"/>
      <c r="M295" s="360"/>
      <c r="N295" s="360"/>
      <c r="O295" s="360"/>
      <c r="P295" s="360"/>
      <c r="Q295" s="360"/>
      <c r="R295" s="360"/>
      <c r="S295" s="360"/>
      <c r="T295" s="360"/>
      <c r="U295" s="360"/>
      <c r="V295" s="360"/>
      <c r="W295" s="360"/>
      <c r="X295" s="360"/>
      <c r="Y295" s="360"/>
      <c r="Z295" s="360"/>
    </row>
    <row r="296" spans="1:26" ht="15.75" customHeight="1">
      <c r="A296" s="360"/>
      <c r="B296" s="360"/>
      <c r="C296" s="360"/>
      <c r="D296" s="360"/>
      <c r="E296" s="360"/>
      <c r="F296" s="360"/>
      <c r="G296" s="360"/>
      <c r="H296" s="360"/>
      <c r="I296" s="360"/>
      <c r="J296" s="360"/>
      <c r="K296" s="360"/>
      <c r="L296" s="360"/>
      <c r="M296" s="360"/>
      <c r="N296" s="360"/>
      <c r="O296" s="360"/>
      <c r="P296" s="360"/>
      <c r="Q296" s="360"/>
      <c r="R296" s="360"/>
      <c r="S296" s="360"/>
      <c r="T296" s="360"/>
      <c r="U296" s="360"/>
      <c r="V296" s="360"/>
      <c r="W296" s="360"/>
      <c r="X296" s="360"/>
      <c r="Y296" s="360"/>
      <c r="Z296" s="360"/>
    </row>
    <row r="297" spans="1:26" ht="15.75" customHeight="1">
      <c r="A297" s="360"/>
      <c r="B297" s="360"/>
      <c r="C297" s="360"/>
      <c r="D297" s="360"/>
      <c r="E297" s="360"/>
      <c r="F297" s="360"/>
      <c r="G297" s="360"/>
      <c r="H297" s="360"/>
      <c r="I297" s="360"/>
      <c r="J297" s="360"/>
      <c r="K297" s="360"/>
      <c r="L297" s="360"/>
      <c r="M297" s="360"/>
      <c r="N297" s="360"/>
      <c r="O297" s="360"/>
      <c r="P297" s="360"/>
      <c r="Q297" s="360"/>
      <c r="R297" s="360"/>
      <c r="S297" s="360"/>
      <c r="T297" s="360"/>
      <c r="U297" s="360"/>
      <c r="V297" s="360"/>
      <c r="W297" s="360"/>
      <c r="X297" s="360"/>
      <c r="Y297" s="360"/>
      <c r="Z297" s="360"/>
    </row>
    <row r="298" spans="1:26" ht="15.75" customHeight="1">
      <c r="A298" s="360"/>
      <c r="B298" s="360"/>
      <c r="C298" s="360"/>
      <c r="D298" s="360"/>
      <c r="E298" s="360"/>
      <c r="F298" s="360"/>
      <c r="G298" s="360"/>
      <c r="H298" s="360"/>
      <c r="I298" s="360"/>
      <c r="J298" s="360"/>
      <c r="K298" s="360"/>
      <c r="L298" s="360"/>
      <c r="M298" s="360"/>
      <c r="N298" s="360"/>
      <c r="O298" s="360"/>
      <c r="P298" s="360"/>
      <c r="Q298" s="360"/>
      <c r="R298" s="360"/>
      <c r="S298" s="360"/>
      <c r="T298" s="360"/>
      <c r="U298" s="360"/>
      <c r="V298" s="360"/>
      <c r="W298" s="360"/>
      <c r="X298" s="360"/>
      <c r="Y298" s="360"/>
      <c r="Z298" s="360"/>
    </row>
    <row r="299" spans="1:26" ht="15.75" customHeight="1">
      <c r="A299" s="360"/>
      <c r="B299" s="360"/>
      <c r="C299" s="360"/>
      <c r="D299" s="360"/>
      <c r="E299" s="360"/>
      <c r="F299" s="360"/>
      <c r="G299" s="360"/>
      <c r="H299" s="360"/>
      <c r="I299" s="360"/>
      <c r="J299" s="360"/>
      <c r="K299" s="360"/>
      <c r="L299" s="360"/>
      <c r="M299" s="360"/>
      <c r="N299" s="360"/>
      <c r="O299" s="360"/>
      <c r="P299" s="360"/>
      <c r="Q299" s="360"/>
      <c r="R299" s="360"/>
      <c r="S299" s="360"/>
      <c r="T299" s="360"/>
      <c r="U299" s="360"/>
      <c r="V299" s="360"/>
      <c r="W299" s="360"/>
      <c r="X299" s="360"/>
      <c r="Y299" s="360"/>
      <c r="Z299" s="360"/>
    </row>
    <row r="300" spans="1:26" ht="15.75" customHeight="1">
      <c r="A300" s="360"/>
      <c r="B300" s="360"/>
      <c r="C300" s="360"/>
      <c r="D300" s="360"/>
      <c r="E300" s="360"/>
      <c r="F300" s="360"/>
      <c r="G300" s="360"/>
      <c r="H300" s="360"/>
      <c r="I300" s="360"/>
      <c r="J300" s="360"/>
      <c r="K300" s="360"/>
      <c r="L300" s="360"/>
      <c r="M300" s="360"/>
      <c r="N300" s="360"/>
      <c r="O300" s="360"/>
      <c r="P300" s="360"/>
      <c r="Q300" s="360"/>
      <c r="R300" s="360"/>
      <c r="S300" s="360"/>
      <c r="T300" s="360"/>
      <c r="U300" s="360"/>
      <c r="V300" s="360"/>
      <c r="W300" s="360"/>
      <c r="X300" s="360"/>
      <c r="Y300" s="360"/>
      <c r="Z300" s="360"/>
    </row>
    <row r="301" spans="1:26" ht="15.75" customHeight="1">
      <c r="A301" s="360"/>
      <c r="B301" s="360"/>
      <c r="C301" s="360"/>
      <c r="D301" s="360"/>
      <c r="E301" s="360"/>
      <c r="F301" s="360"/>
      <c r="G301" s="360"/>
      <c r="H301" s="360"/>
      <c r="I301" s="360"/>
      <c r="J301" s="360"/>
      <c r="K301" s="360"/>
      <c r="L301" s="360"/>
      <c r="M301" s="360"/>
      <c r="N301" s="360"/>
      <c r="O301" s="360"/>
      <c r="P301" s="360"/>
      <c r="Q301" s="360"/>
      <c r="R301" s="360"/>
      <c r="S301" s="360"/>
      <c r="T301" s="360"/>
      <c r="U301" s="360"/>
      <c r="V301" s="360"/>
      <c r="W301" s="360"/>
      <c r="X301" s="360"/>
      <c r="Y301" s="360"/>
      <c r="Z301" s="360"/>
    </row>
    <row r="302" spans="1:26" ht="15.75" customHeight="1">
      <c r="A302" s="360"/>
      <c r="B302" s="360"/>
      <c r="C302" s="360"/>
      <c r="D302" s="360"/>
      <c r="E302" s="360"/>
      <c r="F302" s="360"/>
      <c r="G302" s="360"/>
      <c r="H302" s="360"/>
      <c r="I302" s="360"/>
      <c r="J302" s="360"/>
      <c r="K302" s="360"/>
      <c r="L302" s="360"/>
      <c r="M302" s="360"/>
      <c r="N302" s="360"/>
      <c r="O302" s="360"/>
      <c r="P302" s="360"/>
      <c r="Q302" s="360"/>
      <c r="R302" s="360"/>
      <c r="S302" s="360"/>
      <c r="T302" s="360"/>
      <c r="U302" s="360"/>
      <c r="V302" s="360"/>
      <c r="W302" s="360"/>
      <c r="X302" s="360"/>
      <c r="Y302" s="360"/>
      <c r="Z302" s="360"/>
    </row>
    <row r="303" spans="1:26" ht="15.75" customHeight="1">
      <c r="A303" s="360"/>
      <c r="B303" s="360"/>
      <c r="C303" s="360"/>
      <c r="D303" s="360"/>
      <c r="E303" s="360"/>
      <c r="F303" s="360"/>
      <c r="G303" s="360"/>
      <c r="H303" s="360"/>
      <c r="I303" s="360"/>
      <c r="J303" s="360"/>
      <c r="K303" s="360"/>
      <c r="L303" s="360"/>
      <c r="M303" s="360"/>
      <c r="N303" s="360"/>
      <c r="O303" s="360"/>
      <c r="P303" s="360"/>
      <c r="Q303" s="360"/>
      <c r="R303" s="360"/>
      <c r="S303" s="360"/>
      <c r="T303" s="360"/>
      <c r="U303" s="360"/>
      <c r="V303" s="360"/>
      <c r="W303" s="360"/>
      <c r="X303" s="360"/>
      <c r="Y303" s="360"/>
      <c r="Z303" s="360"/>
    </row>
    <row r="304" spans="1:26" ht="15.75" customHeight="1">
      <c r="A304" s="360"/>
      <c r="B304" s="360"/>
      <c r="C304" s="360"/>
      <c r="D304" s="360"/>
      <c r="E304" s="360"/>
      <c r="F304" s="360"/>
      <c r="G304" s="360"/>
      <c r="H304" s="360"/>
      <c r="I304" s="360"/>
      <c r="J304" s="360"/>
      <c r="K304" s="360"/>
      <c r="L304" s="360"/>
      <c r="M304" s="360"/>
      <c r="N304" s="360"/>
      <c r="O304" s="360"/>
      <c r="P304" s="360"/>
      <c r="Q304" s="360"/>
      <c r="R304" s="360"/>
      <c r="S304" s="360"/>
      <c r="T304" s="360"/>
      <c r="U304" s="360"/>
      <c r="V304" s="360"/>
      <c r="W304" s="360"/>
      <c r="X304" s="360"/>
      <c r="Y304" s="360"/>
      <c r="Z304" s="360"/>
    </row>
    <row r="305" spans="1:26" ht="15.75" customHeight="1">
      <c r="A305" s="360"/>
      <c r="B305" s="360"/>
      <c r="C305" s="360"/>
      <c r="D305" s="360"/>
      <c r="E305" s="360"/>
      <c r="F305" s="360"/>
      <c r="G305" s="360"/>
      <c r="H305" s="360"/>
      <c r="I305" s="360"/>
      <c r="J305" s="360"/>
      <c r="K305" s="360"/>
      <c r="L305" s="360"/>
      <c r="M305" s="360"/>
      <c r="N305" s="360"/>
      <c r="O305" s="360"/>
      <c r="P305" s="360"/>
      <c r="Q305" s="360"/>
      <c r="R305" s="360"/>
      <c r="S305" s="360"/>
      <c r="T305" s="360"/>
      <c r="U305" s="360"/>
      <c r="V305" s="360"/>
      <c r="W305" s="360"/>
      <c r="X305" s="360"/>
      <c r="Y305" s="360"/>
      <c r="Z305" s="360"/>
    </row>
    <row r="306" spans="1:26" ht="15.75" customHeight="1">
      <c r="A306" s="360"/>
      <c r="B306" s="360"/>
      <c r="C306" s="360"/>
      <c r="D306" s="360"/>
      <c r="E306" s="360"/>
      <c r="F306" s="360"/>
      <c r="G306" s="360"/>
      <c r="H306" s="360"/>
      <c r="I306" s="360"/>
      <c r="J306" s="360"/>
      <c r="K306" s="360"/>
      <c r="L306" s="360"/>
      <c r="M306" s="360"/>
      <c r="N306" s="360"/>
      <c r="O306" s="360"/>
      <c r="P306" s="360"/>
      <c r="Q306" s="360"/>
      <c r="R306" s="360"/>
      <c r="S306" s="360"/>
      <c r="T306" s="360"/>
      <c r="U306" s="360"/>
      <c r="V306" s="360"/>
      <c r="W306" s="360"/>
      <c r="X306" s="360"/>
      <c r="Y306" s="360"/>
      <c r="Z306" s="360"/>
    </row>
    <row r="307" spans="1:26" ht="15.75" customHeight="1">
      <c r="A307" s="360"/>
      <c r="B307" s="360"/>
      <c r="C307" s="360"/>
      <c r="D307" s="360"/>
      <c r="E307" s="360"/>
      <c r="F307" s="360"/>
      <c r="G307" s="360"/>
      <c r="H307" s="360"/>
      <c r="I307" s="360"/>
      <c r="J307" s="360"/>
      <c r="K307" s="360"/>
      <c r="L307" s="360"/>
      <c r="M307" s="360"/>
      <c r="N307" s="360"/>
      <c r="O307" s="360"/>
      <c r="P307" s="360"/>
      <c r="Q307" s="360"/>
      <c r="R307" s="360"/>
      <c r="S307" s="360"/>
      <c r="T307" s="360"/>
      <c r="U307" s="360"/>
      <c r="V307" s="360"/>
      <c r="W307" s="360"/>
      <c r="X307" s="360"/>
      <c r="Y307" s="360"/>
      <c r="Z307" s="360"/>
    </row>
    <row r="308" spans="1:26" ht="15.75" customHeight="1">
      <c r="A308" s="360"/>
      <c r="B308" s="360"/>
      <c r="C308" s="360"/>
      <c r="D308" s="360"/>
      <c r="E308" s="360"/>
      <c r="F308" s="360"/>
      <c r="G308" s="360"/>
      <c r="H308" s="360"/>
      <c r="I308" s="360"/>
      <c r="J308" s="360"/>
      <c r="K308" s="360"/>
      <c r="L308" s="360"/>
      <c r="M308" s="360"/>
      <c r="N308" s="360"/>
      <c r="O308" s="360"/>
      <c r="P308" s="360"/>
      <c r="Q308" s="360"/>
      <c r="R308" s="360"/>
      <c r="S308" s="360"/>
      <c r="T308" s="360"/>
      <c r="U308" s="360"/>
      <c r="V308" s="360"/>
      <c r="W308" s="360"/>
      <c r="X308" s="360"/>
      <c r="Y308" s="360"/>
      <c r="Z308" s="360"/>
    </row>
    <row r="309" spans="1:26" ht="15.75" customHeight="1">
      <c r="A309" s="360"/>
      <c r="B309" s="360"/>
      <c r="C309" s="360"/>
      <c r="D309" s="360"/>
      <c r="E309" s="360"/>
      <c r="F309" s="360"/>
      <c r="G309" s="360"/>
      <c r="H309" s="360"/>
      <c r="I309" s="360"/>
      <c r="J309" s="360"/>
      <c r="K309" s="360"/>
      <c r="L309" s="360"/>
      <c r="M309" s="360"/>
      <c r="N309" s="360"/>
      <c r="O309" s="360"/>
      <c r="P309" s="360"/>
      <c r="Q309" s="360"/>
      <c r="R309" s="360"/>
      <c r="S309" s="360"/>
      <c r="T309" s="360"/>
      <c r="U309" s="360"/>
      <c r="V309" s="360"/>
      <c r="W309" s="360"/>
      <c r="X309" s="360"/>
      <c r="Y309" s="360"/>
      <c r="Z309" s="360"/>
    </row>
    <row r="310" spans="1:26" ht="15.75" customHeight="1">
      <c r="A310" s="360"/>
      <c r="B310" s="360"/>
      <c r="C310" s="360"/>
      <c r="D310" s="360"/>
      <c r="E310" s="360"/>
      <c r="F310" s="360"/>
      <c r="G310" s="360"/>
      <c r="H310" s="360"/>
      <c r="I310" s="360"/>
      <c r="J310" s="360"/>
      <c r="K310" s="360"/>
      <c r="L310" s="360"/>
      <c r="M310" s="360"/>
      <c r="N310" s="360"/>
      <c r="O310" s="360"/>
      <c r="P310" s="360"/>
      <c r="Q310" s="360"/>
      <c r="R310" s="360"/>
      <c r="S310" s="360"/>
      <c r="T310" s="360"/>
      <c r="U310" s="360"/>
      <c r="V310" s="360"/>
      <c r="W310" s="360"/>
      <c r="X310" s="360"/>
      <c r="Y310" s="360"/>
      <c r="Z310" s="360"/>
    </row>
    <row r="311" spans="1:26" ht="15.75" customHeight="1">
      <c r="A311" s="360"/>
      <c r="B311" s="360"/>
      <c r="C311" s="360"/>
      <c r="D311" s="360"/>
      <c r="E311" s="360"/>
      <c r="F311" s="360"/>
      <c r="G311" s="360"/>
      <c r="H311" s="360"/>
      <c r="I311" s="360"/>
      <c r="J311" s="360"/>
      <c r="K311" s="360"/>
      <c r="L311" s="360"/>
      <c r="M311" s="360"/>
      <c r="N311" s="360"/>
      <c r="O311" s="360"/>
      <c r="P311" s="360"/>
      <c r="Q311" s="360"/>
      <c r="R311" s="360"/>
      <c r="S311" s="360"/>
      <c r="T311" s="360"/>
      <c r="U311" s="360"/>
      <c r="V311" s="360"/>
      <c r="W311" s="360"/>
      <c r="X311" s="360"/>
      <c r="Y311" s="360"/>
      <c r="Z311" s="360"/>
    </row>
    <row r="312" spans="1:26" ht="15.75" customHeight="1">
      <c r="A312" s="360"/>
      <c r="B312" s="360"/>
      <c r="C312" s="360"/>
      <c r="D312" s="360"/>
      <c r="E312" s="360"/>
      <c r="F312" s="360"/>
      <c r="G312" s="360"/>
      <c r="H312" s="360"/>
      <c r="I312" s="360"/>
      <c r="J312" s="360"/>
      <c r="K312" s="360"/>
      <c r="L312" s="360"/>
      <c r="M312" s="360"/>
      <c r="N312" s="360"/>
      <c r="O312" s="360"/>
      <c r="P312" s="360"/>
      <c r="Q312" s="360"/>
      <c r="R312" s="360"/>
      <c r="S312" s="360"/>
      <c r="T312" s="360"/>
      <c r="U312" s="360"/>
      <c r="V312" s="360"/>
      <c r="W312" s="360"/>
      <c r="X312" s="360"/>
      <c r="Y312" s="360"/>
      <c r="Z312" s="360"/>
    </row>
    <row r="313" spans="1:26" ht="15.75" customHeight="1">
      <c r="A313" s="360"/>
      <c r="B313" s="360"/>
      <c r="C313" s="360"/>
      <c r="D313" s="360"/>
      <c r="E313" s="360"/>
      <c r="F313" s="360"/>
      <c r="G313" s="360"/>
      <c r="H313" s="360"/>
      <c r="I313" s="360"/>
      <c r="J313" s="360"/>
      <c r="K313" s="360"/>
      <c r="L313" s="360"/>
      <c r="M313" s="360"/>
      <c r="N313" s="360"/>
      <c r="O313" s="360"/>
      <c r="P313" s="360"/>
      <c r="Q313" s="360"/>
      <c r="R313" s="360"/>
      <c r="S313" s="360"/>
      <c r="T313" s="360"/>
      <c r="U313" s="360"/>
      <c r="V313" s="360"/>
      <c r="W313" s="360"/>
      <c r="X313" s="360"/>
      <c r="Y313" s="360"/>
      <c r="Z313" s="360"/>
    </row>
    <row r="314" spans="1:26" ht="15.75" customHeight="1">
      <c r="A314" s="360"/>
      <c r="B314" s="360"/>
      <c r="C314" s="360"/>
      <c r="D314" s="360"/>
      <c r="E314" s="360"/>
      <c r="F314" s="360"/>
      <c r="G314" s="360"/>
      <c r="H314" s="360"/>
      <c r="I314" s="360"/>
      <c r="J314" s="360"/>
      <c r="K314" s="360"/>
      <c r="L314" s="360"/>
      <c r="M314" s="360"/>
      <c r="N314" s="360"/>
      <c r="O314" s="360"/>
      <c r="P314" s="360"/>
      <c r="Q314" s="360"/>
      <c r="R314" s="360"/>
      <c r="S314" s="360"/>
      <c r="T314" s="360"/>
      <c r="U314" s="360"/>
      <c r="V314" s="360"/>
      <c r="W314" s="360"/>
      <c r="X314" s="360"/>
      <c r="Y314" s="360"/>
      <c r="Z314" s="360"/>
    </row>
    <row r="315" spans="1:26" ht="15.75" customHeight="1">
      <c r="A315" s="360"/>
      <c r="B315" s="360"/>
      <c r="C315" s="360"/>
      <c r="D315" s="360"/>
      <c r="E315" s="360"/>
      <c r="F315" s="360"/>
      <c r="G315" s="360"/>
      <c r="H315" s="360"/>
      <c r="I315" s="360"/>
      <c r="J315" s="360"/>
      <c r="K315" s="360"/>
      <c r="L315" s="360"/>
      <c r="M315" s="360"/>
      <c r="N315" s="360"/>
      <c r="O315" s="360"/>
      <c r="P315" s="360"/>
      <c r="Q315" s="360"/>
      <c r="R315" s="360"/>
      <c r="S315" s="360"/>
      <c r="T315" s="360"/>
      <c r="U315" s="360"/>
      <c r="V315" s="360"/>
      <c r="W315" s="360"/>
      <c r="X315" s="360"/>
      <c r="Y315" s="360"/>
      <c r="Z315" s="360"/>
    </row>
    <row r="316" spans="1:26" ht="15.75" customHeight="1">
      <c r="A316" s="360"/>
      <c r="B316" s="360"/>
      <c r="C316" s="360"/>
      <c r="D316" s="360"/>
      <c r="E316" s="360"/>
      <c r="F316" s="360"/>
      <c r="G316" s="360"/>
      <c r="H316" s="360"/>
      <c r="I316" s="360"/>
      <c r="J316" s="360"/>
      <c r="K316" s="360"/>
      <c r="L316" s="360"/>
      <c r="M316" s="360"/>
      <c r="N316" s="360"/>
      <c r="O316" s="360"/>
      <c r="P316" s="360"/>
      <c r="Q316" s="360"/>
      <c r="R316" s="360"/>
      <c r="S316" s="360"/>
      <c r="T316" s="360"/>
      <c r="U316" s="360"/>
      <c r="V316" s="360"/>
      <c r="W316" s="360"/>
      <c r="X316" s="360"/>
      <c r="Y316" s="360"/>
      <c r="Z316" s="360"/>
    </row>
    <row r="317" spans="1:26" ht="15.75" customHeight="1">
      <c r="A317" s="360"/>
      <c r="B317" s="360"/>
      <c r="C317" s="360"/>
      <c r="D317" s="360"/>
      <c r="E317" s="360"/>
      <c r="F317" s="360"/>
      <c r="G317" s="360"/>
      <c r="H317" s="360"/>
      <c r="I317" s="360"/>
      <c r="J317" s="360"/>
      <c r="K317" s="360"/>
      <c r="L317" s="360"/>
      <c r="M317" s="360"/>
      <c r="N317" s="360"/>
      <c r="O317" s="360"/>
      <c r="P317" s="360"/>
      <c r="Q317" s="360"/>
      <c r="R317" s="360"/>
      <c r="S317" s="360"/>
      <c r="T317" s="360"/>
      <c r="U317" s="360"/>
      <c r="V317" s="360"/>
      <c r="W317" s="360"/>
      <c r="X317" s="360"/>
      <c r="Y317" s="360"/>
      <c r="Z317" s="360"/>
    </row>
    <row r="318" spans="1:26" ht="15.75" customHeight="1">
      <c r="A318" s="360"/>
      <c r="B318" s="360"/>
      <c r="C318" s="360"/>
      <c r="D318" s="360"/>
      <c r="E318" s="360"/>
      <c r="F318" s="360"/>
      <c r="G318" s="360"/>
      <c r="H318" s="360"/>
      <c r="I318" s="360"/>
      <c r="J318" s="360"/>
      <c r="K318" s="360"/>
      <c r="L318" s="360"/>
      <c r="M318" s="360"/>
      <c r="N318" s="360"/>
      <c r="O318" s="360"/>
      <c r="P318" s="360"/>
      <c r="Q318" s="360"/>
      <c r="R318" s="360"/>
      <c r="S318" s="360"/>
      <c r="T318" s="360"/>
      <c r="U318" s="360"/>
      <c r="V318" s="360"/>
      <c r="W318" s="360"/>
      <c r="X318" s="360"/>
      <c r="Y318" s="360"/>
      <c r="Z318" s="360"/>
    </row>
    <row r="319" spans="1:26" ht="15.75" customHeight="1">
      <c r="A319" s="360"/>
      <c r="B319" s="360"/>
      <c r="C319" s="360"/>
      <c r="D319" s="360"/>
      <c r="E319" s="360"/>
      <c r="F319" s="360"/>
      <c r="G319" s="360"/>
      <c r="H319" s="360"/>
      <c r="I319" s="360"/>
      <c r="J319" s="360"/>
      <c r="K319" s="360"/>
      <c r="L319" s="360"/>
      <c r="M319" s="360"/>
      <c r="N319" s="360"/>
      <c r="O319" s="360"/>
      <c r="P319" s="360"/>
      <c r="Q319" s="360"/>
      <c r="R319" s="360"/>
      <c r="S319" s="360"/>
      <c r="T319" s="360"/>
      <c r="U319" s="360"/>
      <c r="V319" s="360"/>
      <c r="W319" s="360"/>
      <c r="X319" s="360"/>
      <c r="Y319" s="360"/>
      <c r="Z319" s="360"/>
    </row>
    <row r="320" spans="1:26" ht="15.75" customHeight="1">
      <c r="A320" s="360"/>
      <c r="B320" s="360"/>
      <c r="C320" s="360"/>
      <c r="D320" s="360"/>
      <c r="E320" s="360"/>
      <c r="F320" s="360"/>
      <c r="G320" s="360"/>
      <c r="H320" s="360"/>
      <c r="I320" s="360"/>
      <c r="J320" s="360"/>
      <c r="K320" s="360"/>
      <c r="L320" s="360"/>
      <c r="M320" s="360"/>
      <c r="N320" s="360"/>
      <c r="O320" s="360"/>
      <c r="P320" s="360"/>
      <c r="Q320" s="360"/>
      <c r="R320" s="360"/>
      <c r="S320" s="360"/>
      <c r="T320" s="360"/>
      <c r="U320" s="360"/>
      <c r="V320" s="360"/>
      <c r="W320" s="360"/>
      <c r="X320" s="360"/>
      <c r="Y320" s="360"/>
      <c r="Z320" s="360"/>
    </row>
    <row r="321" spans="1:26" ht="15.75" customHeight="1">
      <c r="A321" s="360"/>
      <c r="B321" s="360"/>
      <c r="C321" s="360"/>
      <c r="D321" s="360"/>
      <c r="E321" s="360"/>
      <c r="F321" s="360"/>
      <c r="G321" s="360"/>
      <c r="H321" s="360"/>
      <c r="I321" s="360"/>
      <c r="J321" s="360"/>
      <c r="K321" s="360"/>
      <c r="L321" s="360"/>
      <c r="M321" s="360"/>
      <c r="N321" s="360"/>
      <c r="O321" s="360"/>
      <c r="P321" s="360"/>
      <c r="Q321" s="360"/>
      <c r="R321" s="360"/>
      <c r="S321" s="360"/>
      <c r="T321" s="360"/>
      <c r="U321" s="360"/>
      <c r="V321" s="360"/>
      <c r="W321" s="360"/>
      <c r="X321" s="360"/>
      <c r="Y321" s="360"/>
      <c r="Z321" s="360"/>
    </row>
    <row r="322" spans="1:26" ht="15.75" customHeight="1">
      <c r="A322" s="360"/>
      <c r="B322" s="360"/>
      <c r="C322" s="360"/>
      <c r="D322" s="360"/>
      <c r="E322" s="360"/>
      <c r="F322" s="360"/>
      <c r="G322" s="360"/>
      <c r="H322" s="360"/>
      <c r="I322" s="360"/>
      <c r="J322" s="360"/>
      <c r="K322" s="360"/>
      <c r="L322" s="360"/>
      <c r="M322" s="360"/>
      <c r="N322" s="360"/>
      <c r="O322" s="360"/>
      <c r="P322" s="360"/>
      <c r="Q322" s="360"/>
      <c r="R322" s="360"/>
      <c r="S322" s="360"/>
      <c r="T322" s="360"/>
      <c r="U322" s="360"/>
      <c r="V322" s="360"/>
      <c r="W322" s="360"/>
      <c r="X322" s="360"/>
      <c r="Y322" s="360"/>
      <c r="Z322" s="360"/>
    </row>
    <row r="323" spans="1:26" ht="15.75" customHeight="1">
      <c r="A323" s="360"/>
      <c r="B323" s="360"/>
      <c r="C323" s="360"/>
      <c r="D323" s="360"/>
      <c r="E323" s="360"/>
      <c r="F323" s="360"/>
      <c r="G323" s="360"/>
      <c r="H323" s="360"/>
      <c r="I323" s="360"/>
      <c r="J323" s="360"/>
      <c r="K323" s="360"/>
      <c r="L323" s="360"/>
      <c r="M323" s="360"/>
      <c r="N323" s="360"/>
      <c r="O323" s="360"/>
      <c r="P323" s="360"/>
      <c r="Q323" s="360"/>
      <c r="R323" s="360"/>
      <c r="S323" s="360"/>
      <c r="T323" s="360"/>
      <c r="U323" s="360"/>
      <c r="V323" s="360"/>
      <c r="W323" s="360"/>
      <c r="X323" s="360"/>
      <c r="Y323" s="360"/>
      <c r="Z323" s="360"/>
    </row>
    <row r="324" spans="1:26" ht="15.75" customHeight="1">
      <c r="A324" s="360"/>
      <c r="B324" s="360"/>
      <c r="C324" s="360"/>
      <c r="D324" s="360"/>
      <c r="E324" s="360"/>
      <c r="F324" s="360"/>
      <c r="G324" s="360"/>
      <c r="H324" s="360"/>
      <c r="I324" s="360"/>
      <c r="J324" s="360"/>
      <c r="K324" s="360"/>
      <c r="L324" s="360"/>
      <c r="M324" s="360"/>
      <c r="N324" s="360"/>
      <c r="O324" s="360"/>
      <c r="P324" s="360"/>
      <c r="Q324" s="360"/>
      <c r="R324" s="360"/>
      <c r="S324" s="360"/>
      <c r="T324" s="360"/>
      <c r="U324" s="360"/>
      <c r="V324" s="360"/>
      <c r="W324" s="360"/>
      <c r="X324" s="360"/>
      <c r="Y324" s="360"/>
      <c r="Z324" s="360"/>
    </row>
    <row r="325" spans="1:26" ht="15.75" customHeight="1">
      <c r="A325" s="360"/>
      <c r="B325" s="360"/>
      <c r="C325" s="360"/>
      <c r="D325" s="360"/>
      <c r="E325" s="360"/>
      <c r="F325" s="360"/>
      <c r="G325" s="360"/>
      <c r="H325" s="360"/>
      <c r="I325" s="360"/>
      <c r="J325" s="360"/>
      <c r="K325" s="360"/>
      <c r="L325" s="360"/>
      <c r="M325" s="360"/>
      <c r="N325" s="360"/>
      <c r="O325" s="360"/>
      <c r="P325" s="360"/>
      <c r="Q325" s="360"/>
      <c r="R325" s="360"/>
      <c r="S325" s="360"/>
      <c r="T325" s="360"/>
      <c r="U325" s="360"/>
      <c r="V325" s="360"/>
      <c r="W325" s="360"/>
      <c r="X325" s="360"/>
      <c r="Y325" s="360"/>
      <c r="Z325" s="360"/>
    </row>
    <row r="326" spans="1:26" ht="15.75" customHeight="1">
      <c r="A326" s="360"/>
      <c r="B326" s="360"/>
      <c r="C326" s="360"/>
      <c r="D326" s="360"/>
      <c r="E326" s="360"/>
      <c r="F326" s="360"/>
      <c r="G326" s="360"/>
      <c r="H326" s="360"/>
      <c r="I326" s="360"/>
      <c r="J326" s="360"/>
      <c r="K326" s="360"/>
      <c r="L326" s="360"/>
      <c r="M326" s="360"/>
      <c r="N326" s="360"/>
      <c r="O326" s="360"/>
      <c r="P326" s="360"/>
      <c r="Q326" s="360"/>
      <c r="R326" s="360"/>
      <c r="S326" s="360"/>
      <c r="T326" s="360"/>
      <c r="U326" s="360"/>
      <c r="V326" s="360"/>
      <c r="W326" s="360"/>
      <c r="X326" s="360"/>
      <c r="Y326" s="360"/>
      <c r="Z326" s="360"/>
    </row>
    <row r="327" spans="1:26" ht="15.75" customHeight="1">
      <c r="A327" s="360"/>
      <c r="B327" s="360"/>
      <c r="C327" s="360"/>
      <c r="D327" s="360"/>
      <c r="E327" s="360"/>
      <c r="F327" s="360"/>
      <c r="G327" s="360"/>
      <c r="H327" s="360"/>
      <c r="I327" s="360"/>
      <c r="J327" s="360"/>
      <c r="K327" s="360"/>
      <c r="L327" s="360"/>
      <c r="M327" s="360"/>
      <c r="N327" s="360"/>
      <c r="O327" s="360"/>
      <c r="P327" s="360"/>
      <c r="Q327" s="360"/>
      <c r="R327" s="360"/>
      <c r="S327" s="360"/>
      <c r="T327" s="360"/>
      <c r="U327" s="360"/>
      <c r="V327" s="360"/>
      <c r="W327" s="360"/>
      <c r="X327" s="360"/>
      <c r="Y327" s="360"/>
      <c r="Z327" s="360"/>
    </row>
    <row r="328" spans="1:26" ht="15.75" customHeight="1">
      <c r="A328" s="360"/>
      <c r="B328" s="360"/>
      <c r="C328" s="360"/>
      <c r="D328" s="360"/>
      <c r="E328" s="360"/>
      <c r="F328" s="360"/>
      <c r="G328" s="360"/>
      <c r="H328" s="360"/>
      <c r="I328" s="360"/>
      <c r="J328" s="360"/>
      <c r="K328" s="360"/>
      <c r="L328" s="360"/>
      <c r="M328" s="360"/>
      <c r="N328" s="360"/>
      <c r="O328" s="360"/>
      <c r="P328" s="360"/>
      <c r="Q328" s="360"/>
      <c r="R328" s="360"/>
      <c r="S328" s="360"/>
      <c r="T328" s="360"/>
      <c r="U328" s="360"/>
      <c r="V328" s="360"/>
      <c r="W328" s="360"/>
      <c r="X328" s="360"/>
      <c r="Y328" s="360"/>
      <c r="Z328" s="360"/>
    </row>
    <row r="329" spans="1:26" ht="15.75" customHeight="1">
      <c r="A329" s="360"/>
      <c r="B329" s="360"/>
      <c r="C329" s="360"/>
      <c r="D329" s="360"/>
      <c r="E329" s="360"/>
      <c r="F329" s="360"/>
      <c r="G329" s="360"/>
      <c r="H329" s="360"/>
      <c r="I329" s="360"/>
      <c r="J329" s="360"/>
      <c r="K329" s="360"/>
      <c r="L329" s="360"/>
      <c r="M329" s="360"/>
      <c r="N329" s="360"/>
      <c r="O329" s="360"/>
      <c r="P329" s="360"/>
      <c r="Q329" s="360"/>
      <c r="R329" s="360"/>
      <c r="S329" s="360"/>
      <c r="T329" s="360"/>
      <c r="U329" s="360"/>
      <c r="V329" s="360"/>
      <c r="W329" s="360"/>
      <c r="X329" s="360"/>
      <c r="Y329" s="360"/>
      <c r="Z329" s="360"/>
    </row>
    <row r="330" spans="1:26" ht="15.75" customHeight="1">
      <c r="A330" s="360"/>
      <c r="B330" s="360"/>
      <c r="C330" s="360"/>
      <c r="D330" s="360"/>
      <c r="E330" s="360"/>
      <c r="F330" s="360"/>
      <c r="G330" s="360"/>
      <c r="H330" s="360"/>
      <c r="I330" s="360"/>
      <c r="J330" s="360"/>
      <c r="K330" s="360"/>
      <c r="L330" s="360"/>
      <c r="M330" s="360"/>
      <c r="N330" s="360"/>
      <c r="O330" s="360"/>
      <c r="P330" s="360"/>
      <c r="Q330" s="360"/>
      <c r="R330" s="360"/>
      <c r="S330" s="360"/>
      <c r="T330" s="360"/>
      <c r="U330" s="360"/>
      <c r="V330" s="360"/>
      <c r="W330" s="360"/>
      <c r="X330" s="360"/>
      <c r="Y330" s="360"/>
      <c r="Z330" s="360"/>
    </row>
    <row r="331" spans="1:26" ht="15.75" customHeight="1">
      <c r="A331" s="360"/>
      <c r="B331" s="360"/>
      <c r="C331" s="360"/>
      <c r="D331" s="360"/>
      <c r="E331" s="360"/>
      <c r="F331" s="360"/>
      <c r="G331" s="360"/>
      <c r="H331" s="360"/>
      <c r="I331" s="360"/>
      <c r="J331" s="360"/>
      <c r="K331" s="360"/>
      <c r="L331" s="360"/>
      <c r="M331" s="360"/>
      <c r="N331" s="360"/>
      <c r="O331" s="360"/>
      <c r="P331" s="360"/>
      <c r="Q331" s="360"/>
      <c r="R331" s="360"/>
      <c r="S331" s="360"/>
      <c r="T331" s="360"/>
      <c r="U331" s="360"/>
      <c r="V331" s="360"/>
      <c r="W331" s="360"/>
      <c r="X331" s="360"/>
      <c r="Y331" s="360"/>
      <c r="Z331" s="360"/>
    </row>
    <row r="332" spans="1:26" ht="15.75" customHeight="1">
      <c r="A332" s="360"/>
      <c r="B332" s="360"/>
      <c r="C332" s="360"/>
      <c r="D332" s="360"/>
      <c r="E332" s="360"/>
      <c r="F332" s="360"/>
      <c r="G332" s="360"/>
      <c r="H332" s="360"/>
      <c r="I332" s="360"/>
      <c r="J332" s="360"/>
      <c r="K332" s="360"/>
      <c r="L332" s="360"/>
      <c r="M332" s="360"/>
      <c r="N332" s="360"/>
      <c r="O332" s="360"/>
      <c r="P332" s="360"/>
      <c r="Q332" s="360"/>
      <c r="R332" s="360"/>
      <c r="S332" s="360"/>
      <c r="T332" s="360"/>
      <c r="U332" s="360"/>
      <c r="V332" s="360"/>
      <c r="W332" s="360"/>
      <c r="X332" s="360"/>
      <c r="Y332" s="360"/>
      <c r="Z332" s="360"/>
    </row>
    <row r="333" spans="1:26" ht="15.75" customHeight="1">
      <c r="A333" s="360"/>
      <c r="B333" s="360"/>
      <c r="C333" s="360"/>
      <c r="D333" s="360"/>
      <c r="E333" s="360"/>
      <c r="F333" s="360"/>
      <c r="G333" s="360"/>
      <c r="H333" s="360"/>
      <c r="I333" s="360"/>
      <c r="J333" s="360"/>
      <c r="K333" s="360"/>
      <c r="L333" s="360"/>
      <c r="M333" s="360"/>
      <c r="N333" s="360"/>
      <c r="O333" s="360"/>
      <c r="P333" s="360"/>
      <c r="Q333" s="360"/>
      <c r="R333" s="360"/>
      <c r="S333" s="360"/>
      <c r="T333" s="360"/>
      <c r="U333" s="360"/>
      <c r="V333" s="360"/>
      <c r="W333" s="360"/>
      <c r="X333" s="360"/>
      <c r="Y333" s="360"/>
      <c r="Z333" s="360"/>
    </row>
    <row r="334" spans="1:26" ht="15.75" customHeight="1">
      <c r="A334" s="360"/>
      <c r="B334" s="360"/>
      <c r="C334" s="360"/>
      <c r="D334" s="360"/>
      <c r="E334" s="360"/>
      <c r="F334" s="360"/>
      <c r="G334" s="360"/>
      <c r="H334" s="360"/>
      <c r="I334" s="360"/>
      <c r="J334" s="360"/>
      <c r="K334" s="360"/>
      <c r="L334" s="360"/>
      <c r="M334" s="360"/>
      <c r="N334" s="360"/>
      <c r="O334" s="360"/>
      <c r="P334" s="360"/>
      <c r="Q334" s="360"/>
      <c r="R334" s="360"/>
      <c r="S334" s="360"/>
      <c r="T334" s="360"/>
      <c r="U334" s="360"/>
      <c r="V334" s="360"/>
      <c r="W334" s="360"/>
      <c r="X334" s="360"/>
      <c r="Y334" s="360"/>
      <c r="Z334" s="360"/>
    </row>
    <row r="335" spans="1:26" ht="15.75" customHeight="1">
      <c r="A335" s="360"/>
      <c r="B335" s="360"/>
      <c r="C335" s="360"/>
      <c r="D335" s="360"/>
      <c r="E335" s="360"/>
      <c r="F335" s="360"/>
      <c r="G335" s="360"/>
      <c r="H335" s="360"/>
      <c r="I335" s="360"/>
      <c r="J335" s="360"/>
      <c r="K335" s="360"/>
      <c r="L335" s="360"/>
      <c r="M335" s="360"/>
      <c r="N335" s="360"/>
      <c r="O335" s="360"/>
      <c r="P335" s="360"/>
      <c r="Q335" s="360"/>
      <c r="R335" s="360"/>
      <c r="S335" s="360"/>
      <c r="T335" s="360"/>
      <c r="U335" s="360"/>
      <c r="V335" s="360"/>
      <c r="W335" s="360"/>
      <c r="X335" s="360"/>
      <c r="Y335" s="360"/>
      <c r="Z335" s="360"/>
    </row>
    <row r="336" spans="1:26" ht="15.75" customHeight="1">
      <c r="A336" s="360"/>
      <c r="B336" s="360"/>
      <c r="C336" s="360"/>
      <c r="D336" s="360"/>
      <c r="E336" s="360"/>
      <c r="F336" s="360"/>
      <c r="G336" s="360"/>
      <c r="H336" s="360"/>
      <c r="I336" s="360"/>
      <c r="J336" s="360"/>
      <c r="K336" s="360"/>
      <c r="L336" s="360"/>
      <c r="M336" s="360"/>
      <c r="N336" s="360"/>
      <c r="O336" s="360"/>
      <c r="P336" s="360"/>
      <c r="Q336" s="360"/>
      <c r="R336" s="360"/>
      <c r="S336" s="360"/>
      <c r="T336" s="360"/>
      <c r="U336" s="360"/>
      <c r="V336" s="360"/>
      <c r="W336" s="360"/>
      <c r="X336" s="360"/>
      <c r="Y336" s="360"/>
      <c r="Z336" s="360"/>
    </row>
    <row r="337" spans="1:26" ht="15.75" customHeight="1">
      <c r="A337" s="360"/>
      <c r="B337" s="360"/>
      <c r="C337" s="360"/>
      <c r="D337" s="360"/>
      <c r="E337" s="360"/>
      <c r="F337" s="360"/>
      <c r="G337" s="360"/>
      <c r="H337" s="360"/>
      <c r="I337" s="360"/>
      <c r="J337" s="360"/>
      <c r="K337" s="360"/>
      <c r="L337" s="360"/>
      <c r="M337" s="360"/>
      <c r="N337" s="360"/>
      <c r="O337" s="360"/>
      <c r="P337" s="360"/>
      <c r="Q337" s="360"/>
      <c r="R337" s="360"/>
      <c r="S337" s="360"/>
      <c r="T337" s="360"/>
      <c r="U337" s="360"/>
      <c r="V337" s="360"/>
      <c r="W337" s="360"/>
      <c r="X337" s="360"/>
      <c r="Y337" s="360"/>
      <c r="Z337" s="360"/>
    </row>
    <row r="338" spans="1:26" ht="15.75" customHeight="1">
      <c r="A338" s="360"/>
      <c r="B338" s="360"/>
      <c r="C338" s="360"/>
      <c r="D338" s="360"/>
      <c r="E338" s="360"/>
      <c r="F338" s="360"/>
      <c r="G338" s="360"/>
      <c r="H338" s="360"/>
      <c r="I338" s="360"/>
      <c r="J338" s="360"/>
      <c r="K338" s="360"/>
      <c r="L338" s="360"/>
      <c r="M338" s="360"/>
      <c r="N338" s="360"/>
      <c r="O338" s="360"/>
      <c r="P338" s="360"/>
      <c r="Q338" s="360"/>
      <c r="R338" s="360"/>
      <c r="S338" s="360"/>
      <c r="T338" s="360"/>
      <c r="U338" s="360"/>
      <c r="V338" s="360"/>
      <c r="W338" s="360"/>
      <c r="X338" s="360"/>
      <c r="Y338" s="360"/>
      <c r="Z338" s="360"/>
    </row>
    <row r="339" spans="1:26" ht="15.75" customHeight="1">
      <c r="A339" s="360"/>
      <c r="B339" s="360"/>
      <c r="C339" s="360"/>
      <c r="D339" s="360"/>
      <c r="E339" s="360"/>
      <c r="F339" s="360"/>
      <c r="G339" s="360"/>
      <c r="H339" s="360"/>
      <c r="I339" s="360"/>
      <c r="J339" s="360"/>
      <c r="K339" s="360"/>
      <c r="L339" s="360"/>
      <c r="M339" s="360"/>
      <c r="N339" s="360"/>
      <c r="O339" s="360"/>
      <c r="P339" s="360"/>
      <c r="Q339" s="360"/>
      <c r="R339" s="360"/>
      <c r="S339" s="360"/>
      <c r="T339" s="360"/>
      <c r="U339" s="360"/>
      <c r="V339" s="360"/>
      <c r="W339" s="360"/>
      <c r="X339" s="360"/>
      <c r="Y339" s="360"/>
      <c r="Z339" s="360"/>
    </row>
    <row r="340" spans="1:26" ht="15.75" customHeight="1">
      <c r="A340" s="360"/>
      <c r="B340" s="360"/>
      <c r="C340" s="360"/>
      <c r="D340" s="360"/>
      <c r="E340" s="360"/>
      <c r="F340" s="360"/>
      <c r="G340" s="360"/>
      <c r="H340" s="360"/>
      <c r="I340" s="360"/>
      <c r="J340" s="360"/>
      <c r="K340" s="360"/>
      <c r="L340" s="360"/>
      <c r="M340" s="360"/>
      <c r="N340" s="360"/>
      <c r="O340" s="360"/>
      <c r="P340" s="360"/>
      <c r="Q340" s="360"/>
      <c r="R340" s="360"/>
      <c r="S340" s="360"/>
      <c r="T340" s="360"/>
      <c r="U340" s="360"/>
      <c r="V340" s="360"/>
      <c r="W340" s="360"/>
      <c r="X340" s="360"/>
      <c r="Y340" s="360"/>
      <c r="Z340" s="360"/>
    </row>
    <row r="341" spans="1:26" ht="15.75" customHeight="1">
      <c r="A341" s="360"/>
      <c r="B341" s="360"/>
      <c r="C341" s="360"/>
      <c r="D341" s="360"/>
      <c r="E341" s="360"/>
      <c r="F341" s="360"/>
      <c r="G341" s="360"/>
      <c r="H341" s="360"/>
      <c r="I341" s="360"/>
      <c r="J341" s="360"/>
      <c r="K341" s="360"/>
      <c r="L341" s="360"/>
      <c r="M341" s="360"/>
      <c r="N341" s="360"/>
      <c r="O341" s="360"/>
      <c r="P341" s="360"/>
      <c r="Q341" s="360"/>
      <c r="R341" s="360"/>
      <c r="S341" s="360"/>
      <c r="T341" s="360"/>
      <c r="U341" s="360"/>
      <c r="V341" s="360"/>
      <c r="W341" s="360"/>
      <c r="X341" s="360"/>
      <c r="Y341" s="360"/>
      <c r="Z341" s="360"/>
    </row>
    <row r="342" spans="1:26" ht="15.75" customHeight="1">
      <c r="A342" s="360"/>
      <c r="B342" s="360"/>
      <c r="C342" s="360"/>
      <c r="D342" s="360"/>
      <c r="E342" s="360"/>
      <c r="F342" s="360"/>
      <c r="G342" s="360"/>
      <c r="H342" s="360"/>
      <c r="I342" s="360"/>
      <c r="J342" s="360"/>
      <c r="K342" s="360"/>
      <c r="L342" s="360"/>
      <c r="M342" s="360"/>
      <c r="N342" s="360"/>
      <c r="O342" s="360"/>
      <c r="P342" s="360"/>
      <c r="Q342" s="360"/>
      <c r="R342" s="360"/>
      <c r="S342" s="360"/>
      <c r="T342" s="360"/>
      <c r="U342" s="360"/>
      <c r="V342" s="360"/>
      <c r="W342" s="360"/>
      <c r="X342" s="360"/>
      <c r="Y342" s="360"/>
      <c r="Z342" s="360"/>
    </row>
    <row r="343" spans="1:26" ht="15.75" customHeight="1">
      <c r="A343" s="360"/>
      <c r="B343" s="360"/>
      <c r="C343" s="360"/>
      <c r="D343" s="360"/>
      <c r="E343" s="360"/>
      <c r="F343" s="360"/>
      <c r="G343" s="360"/>
      <c r="H343" s="360"/>
      <c r="I343" s="360"/>
      <c r="J343" s="360"/>
      <c r="K343" s="360"/>
      <c r="L343" s="360"/>
      <c r="M343" s="360"/>
      <c r="N343" s="360"/>
      <c r="O343" s="360"/>
      <c r="P343" s="360"/>
      <c r="Q343" s="360"/>
      <c r="R343" s="360"/>
      <c r="S343" s="360"/>
      <c r="T343" s="360"/>
      <c r="U343" s="360"/>
      <c r="V343" s="360"/>
      <c r="W343" s="360"/>
      <c r="X343" s="360"/>
      <c r="Y343" s="360"/>
      <c r="Z343" s="360"/>
    </row>
    <row r="344" spans="1:26" ht="15.75" customHeight="1">
      <c r="A344" s="360"/>
      <c r="B344" s="360"/>
      <c r="C344" s="360"/>
      <c r="D344" s="360"/>
      <c r="E344" s="360"/>
      <c r="F344" s="360"/>
      <c r="G344" s="360"/>
      <c r="H344" s="360"/>
      <c r="I344" s="360"/>
      <c r="J344" s="360"/>
      <c r="K344" s="360"/>
      <c r="L344" s="360"/>
      <c r="M344" s="360"/>
      <c r="N344" s="360"/>
      <c r="O344" s="360"/>
      <c r="P344" s="360"/>
      <c r="Q344" s="360"/>
      <c r="R344" s="360"/>
      <c r="S344" s="360"/>
      <c r="T344" s="360"/>
      <c r="U344" s="360"/>
      <c r="V344" s="360"/>
      <c r="W344" s="360"/>
      <c r="X344" s="360"/>
      <c r="Y344" s="360"/>
      <c r="Z344" s="360"/>
    </row>
    <row r="345" spans="1:26" ht="15.75" customHeight="1">
      <c r="A345" s="360"/>
      <c r="B345" s="360"/>
      <c r="C345" s="360"/>
      <c r="D345" s="360"/>
      <c r="E345" s="360"/>
      <c r="F345" s="360"/>
      <c r="G345" s="360"/>
      <c r="H345" s="360"/>
      <c r="I345" s="360"/>
      <c r="J345" s="360"/>
      <c r="K345" s="360"/>
      <c r="L345" s="360"/>
      <c r="M345" s="360"/>
      <c r="N345" s="360"/>
      <c r="O345" s="360"/>
      <c r="P345" s="360"/>
      <c r="Q345" s="360"/>
      <c r="R345" s="360"/>
      <c r="S345" s="360"/>
      <c r="T345" s="360"/>
      <c r="U345" s="360"/>
      <c r="V345" s="360"/>
      <c r="W345" s="360"/>
      <c r="X345" s="360"/>
      <c r="Y345" s="360"/>
      <c r="Z345" s="360"/>
    </row>
    <row r="346" spans="1:26" ht="15.75" customHeight="1">
      <c r="A346" s="360"/>
      <c r="B346" s="360"/>
      <c r="C346" s="360"/>
      <c r="D346" s="360"/>
      <c r="E346" s="360"/>
      <c r="F346" s="360"/>
      <c r="G346" s="360"/>
      <c r="H346" s="360"/>
      <c r="I346" s="360"/>
      <c r="J346" s="360"/>
      <c r="K346" s="360"/>
      <c r="L346" s="360"/>
      <c r="M346" s="360"/>
      <c r="N346" s="360"/>
      <c r="O346" s="360"/>
      <c r="P346" s="360"/>
      <c r="Q346" s="360"/>
      <c r="R346" s="360"/>
      <c r="S346" s="360"/>
      <c r="T346" s="360"/>
      <c r="U346" s="360"/>
      <c r="V346" s="360"/>
      <c r="W346" s="360"/>
      <c r="X346" s="360"/>
      <c r="Y346" s="360"/>
      <c r="Z346" s="360"/>
    </row>
    <row r="347" spans="1:26" ht="15.75" customHeight="1">
      <c r="A347" s="360"/>
      <c r="B347" s="360"/>
      <c r="C347" s="360"/>
      <c r="D347" s="360"/>
      <c r="E347" s="360"/>
      <c r="F347" s="360"/>
      <c r="G347" s="360"/>
      <c r="H347" s="360"/>
      <c r="I347" s="360"/>
      <c r="J347" s="360"/>
      <c r="K347" s="360"/>
      <c r="L347" s="360"/>
      <c r="M347" s="360"/>
      <c r="N347" s="360"/>
      <c r="O347" s="360"/>
      <c r="P347" s="360"/>
      <c r="Q347" s="360"/>
      <c r="R347" s="360"/>
      <c r="S347" s="360"/>
      <c r="T347" s="360"/>
      <c r="U347" s="360"/>
      <c r="V347" s="360"/>
      <c r="W347" s="360"/>
      <c r="X347" s="360"/>
      <c r="Y347" s="360"/>
      <c r="Z347" s="360"/>
    </row>
    <row r="348" spans="1:26" ht="15.75" customHeight="1">
      <c r="A348" s="360"/>
      <c r="B348" s="360"/>
      <c r="C348" s="360"/>
      <c r="D348" s="360"/>
      <c r="E348" s="360"/>
      <c r="F348" s="360"/>
      <c r="G348" s="360"/>
      <c r="H348" s="360"/>
      <c r="I348" s="360"/>
      <c r="J348" s="360"/>
      <c r="K348" s="360"/>
      <c r="L348" s="360"/>
      <c r="M348" s="360"/>
      <c r="N348" s="360"/>
      <c r="O348" s="360"/>
      <c r="P348" s="360"/>
      <c r="Q348" s="360"/>
      <c r="R348" s="360"/>
      <c r="S348" s="360"/>
      <c r="T348" s="360"/>
      <c r="U348" s="360"/>
      <c r="V348" s="360"/>
      <c r="W348" s="360"/>
      <c r="X348" s="360"/>
      <c r="Y348" s="360"/>
      <c r="Z348" s="360"/>
    </row>
    <row r="349" spans="1:26" ht="15.75" customHeight="1">
      <c r="A349" s="360"/>
      <c r="B349" s="360"/>
      <c r="C349" s="360"/>
      <c r="D349" s="360"/>
      <c r="E349" s="360"/>
      <c r="F349" s="360"/>
      <c r="G349" s="360"/>
      <c r="H349" s="360"/>
      <c r="I349" s="360"/>
      <c r="J349" s="360"/>
      <c r="K349" s="360"/>
      <c r="L349" s="360"/>
      <c r="M349" s="360"/>
      <c r="N349" s="360"/>
      <c r="O349" s="360"/>
      <c r="P349" s="360"/>
      <c r="Q349" s="360"/>
      <c r="R349" s="360"/>
      <c r="S349" s="360"/>
      <c r="T349" s="360"/>
      <c r="U349" s="360"/>
      <c r="V349" s="360"/>
      <c r="W349" s="360"/>
      <c r="X349" s="360"/>
      <c r="Y349" s="360"/>
      <c r="Z349" s="360"/>
    </row>
    <row r="350" spans="1:26" ht="15.75" customHeight="1">
      <c r="A350" s="360"/>
      <c r="B350" s="360"/>
      <c r="C350" s="360"/>
      <c r="D350" s="360"/>
      <c r="E350" s="360"/>
      <c r="F350" s="360"/>
      <c r="G350" s="360"/>
      <c r="H350" s="360"/>
      <c r="I350" s="360"/>
      <c r="J350" s="360"/>
      <c r="K350" s="360"/>
      <c r="L350" s="360"/>
      <c r="M350" s="360"/>
      <c r="N350" s="360"/>
      <c r="O350" s="360"/>
      <c r="P350" s="360"/>
      <c r="Q350" s="360"/>
      <c r="R350" s="360"/>
      <c r="S350" s="360"/>
      <c r="T350" s="360"/>
      <c r="U350" s="360"/>
      <c r="V350" s="360"/>
      <c r="W350" s="360"/>
      <c r="X350" s="360"/>
      <c r="Y350" s="360"/>
      <c r="Z350" s="360"/>
    </row>
    <row r="351" spans="1:26" ht="15.75" customHeight="1">
      <c r="A351" s="360"/>
      <c r="B351" s="360"/>
      <c r="C351" s="360"/>
      <c r="D351" s="360"/>
      <c r="E351" s="360"/>
      <c r="F351" s="360"/>
      <c r="G351" s="360"/>
      <c r="H351" s="360"/>
      <c r="I351" s="360"/>
      <c r="J351" s="360"/>
      <c r="K351" s="360"/>
      <c r="L351" s="360"/>
      <c r="M351" s="360"/>
      <c r="N351" s="360"/>
      <c r="O351" s="360"/>
      <c r="P351" s="360"/>
      <c r="Q351" s="360"/>
      <c r="R351" s="360"/>
      <c r="S351" s="360"/>
      <c r="T351" s="360"/>
      <c r="U351" s="360"/>
      <c r="V351" s="360"/>
      <c r="W351" s="360"/>
      <c r="X351" s="360"/>
      <c r="Y351" s="360"/>
      <c r="Z351" s="360"/>
    </row>
    <row r="352" spans="1:26" ht="15.75" customHeight="1">
      <c r="A352" s="360"/>
      <c r="B352" s="360"/>
      <c r="C352" s="360"/>
      <c r="D352" s="360"/>
      <c r="E352" s="360"/>
      <c r="F352" s="360"/>
      <c r="G352" s="360"/>
      <c r="H352" s="360"/>
      <c r="I352" s="360"/>
      <c r="J352" s="360"/>
      <c r="K352" s="360"/>
      <c r="L352" s="360"/>
      <c r="M352" s="360"/>
      <c r="N352" s="360"/>
      <c r="O352" s="360"/>
      <c r="P352" s="360"/>
      <c r="Q352" s="360"/>
      <c r="R352" s="360"/>
      <c r="S352" s="360"/>
      <c r="T352" s="360"/>
      <c r="U352" s="360"/>
      <c r="V352" s="360"/>
      <c r="W352" s="360"/>
      <c r="X352" s="360"/>
      <c r="Y352" s="360"/>
      <c r="Z352" s="360"/>
    </row>
    <row r="353" spans="1:26" ht="15.75" customHeight="1">
      <c r="A353" s="360"/>
      <c r="B353" s="360"/>
      <c r="C353" s="360"/>
      <c r="D353" s="360"/>
      <c r="E353" s="360"/>
      <c r="F353" s="360"/>
      <c r="G353" s="360"/>
      <c r="H353" s="360"/>
      <c r="I353" s="360"/>
      <c r="J353" s="360"/>
      <c r="K353" s="360"/>
      <c r="L353" s="360"/>
      <c r="M353" s="360"/>
      <c r="N353" s="360"/>
      <c r="O353" s="360"/>
      <c r="P353" s="360"/>
      <c r="Q353" s="360"/>
      <c r="R353" s="360"/>
      <c r="S353" s="360"/>
      <c r="T353" s="360"/>
      <c r="U353" s="360"/>
      <c r="V353" s="360"/>
      <c r="W353" s="360"/>
      <c r="X353" s="360"/>
      <c r="Y353" s="360"/>
      <c r="Z353" s="360"/>
    </row>
    <row r="354" spans="1:26" ht="15.75" customHeight="1">
      <c r="A354" s="360"/>
      <c r="B354" s="360"/>
      <c r="C354" s="360"/>
      <c r="D354" s="360"/>
      <c r="E354" s="360"/>
      <c r="F354" s="360"/>
      <c r="G354" s="360"/>
      <c r="H354" s="360"/>
      <c r="I354" s="360"/>
      <c r="J354" s="360"/>
      <c r="K354" s="360"/>
      <c r="L354" s="360"/>
      <c r="M354" s="360"/>
      <c r="N354" s="360"/>
      <c r="O354" s="360"/>
      <c r="P354" s="360"/>
      <c r="Q354" s="360"/>
      <c r="R354" s="360"/>
      <c r="S354" s="360"/>
      <c r="T354" s="360"/>
      <c r="U354" s="360"/>
      <c r="V354" s="360"/>
      <c r="W354" s="360"/>
      <c r="X354" s="360"/>
      <c r="Y354" s="360"/>
      <c r="Z354" s="360"/>
    </row>
    <row r="355" spans="1:26" ht="15.75" customHeight="1">
      <c r="A355" s="360"/>
      <c r="B355" s="360"/>
      <c r="C355" s="360"/>
      <c r="D355" s="360"/>
      <c r="E355" s="360"/>
      <c r="F355" s="360"/>
      <c r="G355" s="360"/>
      <c r="H355" s="360"/>
      <c r="I355" s="360"/>
      <c r="J355" s="360"/>
      <c r="K355" s="360"/>
      <c r="L355" s="360"/>
      <c r="M355" s="360"/>
      <c r="N355" s="360"/>
      <c r="O355" s="360"/>
      <c r="P355" s="360"/>
      <c r="Q355" s="360"/>
      <c r="R355" s="360"/>
      <c r="S355" s="360"/>
      <c r="T355" s="360"/>
      <c r="U355" s="360"/>
      <c r="V355" s="360"/>
      <c r="W355" s="360"/>
      <c r="X355" s="360"/>
      <c r="Y355" s="360"/>
      <c r="Z355" s="360"/>
    </row>
    <row r="356" spans="1:26" ht="15.75" customHeight="1">
      <c r="A356" s="360"/>
      <c r="B356" s="360"/>
      <c r="C356" s="360"/>
      <c r="D356" s="360"/>
      <c r="E356" s="360"/>
      <c r="F356" s="360"/>
      <c r="G356" s="360"/>
      <c r="H356" s="360"/>
      <c r="I356" s="360"/>
      <c r="J356" s="360"/>
      <c r="K356" s="360"/>
      <c r="L356" s="360"/>
      <c r="M356" s="360"/>
      <c r="N356" s="360"/>
      <c r="O356" s="360"/>
      <c r="P356" s="360"/>
      <c r="Q356" s="360"/>
      <c r="R356" s="360"/>
      <c r="S356" s="360"/>
      <c r="T356" s="360"/>
      <c r="U356" s="360"/>
      <c r="V356" s="360"/>
      <c r="W356" s="360"/>
      <c r="X356" s="360"/>
      <c r="Y356" s="360"/>
      <c r="Z356" s="360"/>
    </row>
    <row r="357" spans="1:26" ht="15.75" customHeight="1">
      <c r="A357" s="360"/>
      <c r="B357" s="360"/>
      <c r="C357" s="360"/>
      <c r="D357" s="360"/>
      <c r="E357" s="360"/>
      <c r="F357" s="360"/>
      <c r="G357" s="360"/>
      <c r="H357" s="360"/>
      <c r="I357" s="360"/>
      <c r="J357" s="360"/>
      <c r="K357" s="360"/>
      <c r="L357" s="360"/>
      <c r="M357" s="360"/>
      <c r="N357" s="360"/>
      <c r="O357" s="360"/>
      <c r="P357" s="360"/>
      <c r="Q357" s="360"/>
      <c r="R357" s="360"/>
      <c r="S357" s="360"/>
      <c r="T357" s="360"/>
      <c r="U357" s="360"/>
      <c r="V357" s="360"/>
      <c r="W357" s="360"/>
      <c r="X357" s="360"/>
      <c r="Y357" s="360"/>
      <c r="Z357" s="360"/>
    </row>
    <row r="358" spans="1:26" ht="15.75" customHeight="1">
      <c r="A358" s="360"/>
      <c r="B358" s="360"/>
      <c r="C358" s="360"/>
      <c r="D358" s="360"/>
      <c r="E358" s="360"/>
      <c r="F358" s="360"/>
      <c r="G358" s="360"/>
      <c r="H358" s="360"/>
      <c r="I358" s="360"/>
      <c r="J358" s="360"/>
      <c r="K358" s="360"/>
      <c r="L358" s="360"/>
      <c r="M358" s="360"/>
      <c r="N358" s="360"/>
      <c r="O358" s="360"/>
      <c r="P358" s="360"/>
      <c r="Q358" s="360"/>
      <c r="R358" s="360"/>
      <c r="S358" s="360"/>
      <c r="T358" s="360"/>
      <c r="U358" s="360"/>
      <c r="V358" s="360"/>
      <c r="W358" s="360"/>
      <c r="X358" s="360"/>
      <c r="Y358" s="360"/>
      <c r="Z358" s="360"/>
    </row>
    <row r="359" spans="1:26" ht="15.75" customHeight="1">
      <c r="A359" s="360"/>
      <c r="B359" s="360"/>
      <c r="C359" s="360"/>
      <c r="D359" s="360"/>
      <c r="E359" s="360"/>
      <c r="F359" s="360"/>
      <c r="G359" s="360"/>
      <c r="H359" s="360"/>
      <c r="I359" s="360"/>
      <c r="J359" s="360"/>
      <c r="K359" s="360"/>
      <c r="L359" s="360"/>
      <c r="M359" s="360"/>
      <c r="N359" s="360"/>
      <c r="O359" s="360"/>
      <c r="P359" s="360"/>
      <c r="Q359" s="360"/>
      <c r="R359" s="360"/>
      <c r="S359" s="360"/>
      <c r="T359" s="360"/>
      <c r="U359" s="360"/>
      <c r="V359" s="360"/>
      <c r="W359" s="360"/>
      <c r="X359" s="360"/>
      <c r="Y359" s="360"/>
      <c r="Z359" s="360"/>
    </row>
    <row r="360" spans="1:26" ht="15.75" customHeight="1">
      <c r="A360" s="360"/>
      <c r="B360" s="360"/>
      <c r="C360" s="360"/>
      <c r="D360" s="360"/>
      <c r="E360" s="360"/>
      <c r="F360" s="360"/>
      <c r="G360" s="360"/>
      <c r="H360" s="360"/>
      <c r="I360" s="360"/>
      <c r="J360" s="360"/>
      <c r="K360" s="360"/>
      <c r="L360" s="360"/>
      <c r="M360" s="360"/>
      <c r="N360" s="360"/>
      <c r="O360" s="360"/>
      <c r="P360" s="360"/>
      <c r="Q360" s="360"/>
      <c r="R360" s="360"/>
      <c r="S360" s="360"/>
      <c r="T360" s="360"/>
      <c r="U360" s="360"/>
      <c r="V360" s="360"/>
      <c r="W360" s="360"/>
      <c r="X360" s="360"/>
      <c r="Y360" s="360"/>
      <c r="Z360" s="360"/>
    </row>
    <row r="361" spans="1:26" ht="15.75" customHeight="1">
      <c r="A361" s="360"/>
      <c r="B361" s="360"/>
      <c r="C361" s="360"/>
      <c r="D361" s="360"/>
      <c r="E361" s="360"/>
      <c r="F361" s="360"/>
      <c r="G361" s="360"/>
      <c r="H361" s="360"/>
      <c r="I361" s="360"/>
      <c r="J361" s="360"/>
      <c r="K361" s="360"/>
      <c r="L361" s="360"/>
      <c r="M361" s="360"/>
      <c r="N361" s="360"/>
      <c r="O361" s="360"/>
      <c r="P361" s="360"/>
      <c r="Q361" s="360"/>
      <c r="R361" s="360"/>
      <c r="S361" s="360"/>
      <c r="T361" s="360"/>
      <c r="U361" s="360"/>
      <c r="V361" s="360"/>
      <c r="W361" s="360"/>
      <c r="X361" s="360"/>
      <c r="Y361" s="360"/>
      <c r="Z361" s="360"/>
    </row>
    <row r="362" spans="1:26" ht="15.75" customHeight="1">
      <c r="A362" s="360"/>
      <c r="B362" s="360"/>
      <c r="C362" s="360"/>
      <c r="D362" s="360"/>
      <c r="E362" s="360"/>
      <c r="F362" s="360"/>
      <c r="G362" s="360"/>
      <c r="H362" s="360"/>
      <c r="I362" s="360"/>
      <c r="J362" s="360"/>
      <c r="K362" s="360"/>
      <c r="L362" s="360"/>
      <c r="M362" s="360"/>
      <c r="N362" s="360"/>
      <c r="O362" s="360"/>
      <c r="P362" s="360"/>
      <c r="Q362" s="360"/>
      <c r="R362" s="360"/>
      <c r="S362" s="360"/>
      <c r="T362" s="360"/>
      <c r="U362" s="360"/>
      <c r="V362" s="360"/>
      <c r="W362" s="360"/>
      <c r="X362" s="360"/>
      <c r="Y362" s="360"/>
      <c r="Z362" s="360"/>
    </row>
    <row r="363" spans="1:26" ht="15.75" customHeight="1">
      <c r="A363" s="360"/>
      <c r="B363" s="360"/>
      <c r="C363" s="360"/>
      <c r="D363" s="360"/>
      <c r="E363" s="360"/>
      <c r="F363" s="360"/>
      <c r="G363" s="360"/>
      <c r="H363" s="360"/>
      <c r="I363" s="360"/>
      <c r="J363" s="360"/>
      <c r="K363" s="360"/>
      <c r="L363" s="360"/>
      <c r="M363" s="360"/>
      <c r="N363" s="360"/>
      <c r="O363" s="360"/>
      <c r="P363" s="360"/>
      <c r="Q363" s="360"/>
      <c r="R363" s="360"/>
      <c r="S363" s="360"/>
      <c r="T363" s="360"/>
      <c r="U363" s="360"/>
      <c r="V363" s="360"/>
      <c r="W363" s="360"/>
      <c r="X363" s="360"/>
      <c r="Y363" s="360"/>
      <c r="Z363" s="360"/>
    </row>
    <row r="364" spans="1:26" ht="15.75" customHeight="1">
      <c r="A364" s="360"/>
      <c r="B364" s="360"/>
      <c r="C364" s="360"/>
      <c r="D364" s="360"/>
      <c r="E364" s="360"/>
      <c r="F364" s="360"/>
      <c r="G364" s="360"/>
      <c r="H364" s="360"/>
      <c r="I364" s="360"/>
      <c r="J364" s="360"/>
      <c r="K364" s="360"/>
      <c r="L364" s="360"/>
      <c r="M364" s="360"/>
      <c r="N364" s="360"/>
      <c r="O364" s="360"/>
      <c r="P364" s="360"/>
      <c r="Q364" s="360"/>
      <c r="R364" s="360"/>
      <c r="S364" s="360"/>
      <c r="T364" s="360"/>
      <c r="U364" s="360"/>
      <c r="V364" s="360"/>
      <c r="W364" s="360"/>
      <c r="X364" s="360"/>
      <c r="Y364" s="360"/>
      <c r="Z364" s="360"/>
    </row>
    <row r="365" spans="1:26" ht="15.75" customHeight="1">
      <c r="A365" s="360"/>
      <c r="B365" s="360"/>
      <c r="C365" s="360"/>
      <c r="D365" s="360"/>
      <c r="E365" s="360"/>
      <c r="F365" s="360"/>
      <c r="G365" s="360"/>
      <c r="H365" s="360"/>
      <c r="I365" s="360"/>
      <c r="J365" s="360"/>
      <c r="K365" s="360"/>
      <c r="L365" s="360"/>
      <c r="M365" s="360"/>
      <c r="N365" s="360"/>
      <c r="O365" s="360"/>
      <c r="P365" s="360"/>
      <c r="Q365" s="360"/>
      <c r="R365" s="360"/>
      <c r="S365" s="360"/>
      <c r="T365" s="360"/>
      <c r="U365" s="360"/>
      <c r="V365" s="360"/>
      <c r="W365" s="360"/>
      <c r="X365" s="360"/>
      <c r="Y365" s="360"/>
      <c r="Z365" s="360"/>
    </row>
    <row r="366" spans="1:26" ht="15.75" customHeight="1">
      <c r="A366" s="360"/>
      <c r="B366" s="360"/>
      <c r="C366" s="360"/>
      <c r="D366" s="360"/>
      <c r="E366" s="360"/>
      <c r="F366" s="360"/>
      <c r="G366" s="360"/>
      <c r="H366" s="360"/>
      <c r="I366" s="360"/>
      <c r="J366" s="360"/>
      <c r="K366" s="360"/>
      <c r="L366" s="360"/>
      <c r="M366" s="360"/>
      <c r="N366" s="360"/>
      <c r="O366" s="360"/>
      <c r="P366" s="360"/>
      <c r="Q366" s="360"/>
      <c r="R366" s="360"/>
      <c r="S366" s="360"/>
      <c r="T366" s="360"/>
      <c r="U366" s="360"/>
      <c r="V366" s="360"/>
      <c r="W366" s="360"/>
      <c r="X366" s="360"/>
      <c r="Y366" s="360"/>
      <c r="Z366" s="360"/>
    </row>
    <row r="367" spans="1:26" ht="15.75" customHeight="1">
      <c r="A367" s="360"/>
      <c r="B367" s="360"/>
      <c r="C367" s="360"/>
      <c r="D367" s="360"/>
      <c r="E367" s="360"/>
      <c r="F367" s="360"/>
      <c r="G367" s="360"/>
      <c r="H367" s="360"/>
      <c r="I367" s="360"/>
      <c r="J367" s="360"/>
      <c r="K367" s="360"/>
      <c r="L367" s="360"/>
      <c r="M367" s="360"/>
      <c r="N367" s="360"/>
      <c r="O367" s="360"/>
      <c r="P367" s="360"/>
      <c r="Q367" s="360"/>
      <c r="R367" s="360"/>
      <c r="S367" s="360"/>
      <c r="T367" s="360"/>
      <c r="U367" s="360"/>
      <c r="V367" s="360"/>
      <c r="W367" s="360"/>
      <c r="X367" s="360"/>
      <c r="Y367" s="360"/>
      <c r="Z367" s="360"/>
    </row>
    <row r="368" spans="1:26" ht="15.75" customHeight="1">
      <c r="A368" s="360"/>
      <c r="B368" s="360"/>
      <c r="C368" s="360"/>
      <c r="D368" s="360"/>
      <c r="E368" s="360"/>
      <c r="F368" s="360"/>
      <c r="G368" s="360"/>
      <c r="H368" s="360"/>
      <c r="I368" s="360"/>
      <c r="J368" s="360"/>
      <c r="K368" s="360"/>
      <c r="L368" s="360"/>
      <c r="M368" s="360"/>
      <c r="N368" s="360"/>
      <c r="O368" s="360"/>
      <c r="P368" s="360"/>
      <c r="Q368" s="360"/>
      <c r="R368" s="360"/>
      <c r="S368" s="360"/>
      <c r="T368" s="360"/>
      <c r="U368" s="360"/>
      <c r="V368" s="360"/>
      <c r="W368" s="360"/>
      <c r="X368" s="360"/>
      <c r="Y368" s="360"/>
      <c r="Z368" s="360"/>
    </row>
    <row r="369" spans="1:26" ht="15.75" customHeight="1">
      <c r="A369" s="360"/>
      <c r="B369" s="360"/>
      <c r="C369" s="360"/>
      <c r="D369" s="360"/>
      <c r="E369" s="360"/>
      <c r="F369" s="360"/>
      <c r="G369" s="360"/>
      <c r="H369" s="360"/>
      <c r="I369" s="360"/>
      <c r="J369" s="360"/>
      <c r="K369" s="360"/>
      <c r="L369" s="360"/>
      <c r="M369" s="360"/>
      <c r="N369" s="360"/>
      <c r="O369" s="360"/>
      <c r="P369" s="360"/>
      <c r="Q369" s="360"/>
      <c r="R369" s="360"/>
      <c r="S369" s="360"/>
      <c r="T369" s="360"/>
      <c r="U369" s="360"/>
      <c r="V369" s="360"/>
      <c r="W369" s="360"/>
      <c r="X369" s="360"/>
      <c r="Y369" s="360"/>
      <c r="Z369" s="360"/>
    </row>
    <row r="370" spans="1:26" ht="15.75" customHeight="1">
      <c r="A370" s="360"/>
      <c r="B370" s="360"/>
      <c r="C370" s="360"/>
      <c r="D370" s="360"/>
      <c r="E370" s="360"/>
      <c r="F370" s="360"/>
      <c r="G370" s="360"/>
      <c r="H370" s="360"/>
      <c r="I370" s="360"/>
      <c r="J370" s="360"/>
      <c r="K370" s="360"/>
      <c r="L370" s="360"/>
      <c r="M370" s="360"/>
      <c r="N370" s="360"/>
      <c r="O370" s="360"/>
      <c r="P370" s="360"/>
      <c r="Q370" s="360"/>
      <c r="R370" s="360"/>
      <c r="S370" s="360"/>
      <c r="T370" s="360"/>
      <c r="U370" s="360"/>
      <c r="V370" s="360"/>
      <c r="W370" s="360"/>
      <c r="X370" s="360"/>
      <c r="Y370" s="360"/>
      <c r="Z370" s="360"/>
    </row>
    <row r="371" spans="1:26" ht="15.75" customHeight="1">
      <c r="A371" s="360"/>
      <c r="B371" s="360"/>
      <c r="C371" s="360"/>
      <c r="D371" s="360"/>
      <c r="E371" s="360"/>
      <c r="F371" s="360"/>
      <c r="G371" s="360"/>
      <c r="H371" s="360"/>
      <c r="I371" s="360"/>
      <c r="J371" s="360"/>
      <c r="K371" s="360"/>
      <c r="L371" s="360"/>
      <c r="M371" s="360"/>
      <c r="N371" s="360"/>
      <c r="O371" s="360"/>
      <c r="P371" s="360"/>
      <c r="Q371" s="360"/>
      <c r="R371" s="360"/>
      <c r="S371" s="360"/>
      <c r="T371" s="360"/>
      <c r="U371" s="360"/>
      <c r="V371" s="360"/>
      <c r="W371" s="360"/>
      <c r="X371" s="360"/>
      <c r="Y371" s="360"/>
      <c r="Z371" s="360"/>
    </row>
    <row r="372" spans="1:26" ht="15.75" customHeight="1">
      <c r="A372" s="360"/>
      <c r="B372" s="360"/>
      <c r="C372" s="360"/>
      <c r="D372" s="360"/>
      <c r="E372" s="360"/>
      <c r="F372" s="360"/>
      <c r="G372" s="360"/>
      <c r="H372" s="360"/>
      <c r="I372" s="360"/>
      <c r="J372" s="360"/>
      <c r="K372" s="360"/>
      <c r="L372" s="360"/>
      <c r="M372" s="360"/>
      <c r="N372" s="360"/>
      <c r="O372" s="360"/>
      <c r="P372" s="360"/>
      <c r="Q372" s="360"/>
      <c r="R372" s="360"/>
      <c r="S372" s="360"/>
      <c r="T372" s="360"/>
      <c r="U372" s="360"/>
      <c r="V372" s="360"/>
      <c r="W372" s="360"/>
      <c r="X372" s="360"/>
      <c r="Y372" s="360"/>
      <c r="Z372" s="360"/>
    </row>
    <row r="373" spans="1:26" ht="15.75" customHeight="1">
      <c r="A373" s="360"/>
      <c r="B373" s="360"/>
      <c r="C373" s="360"/>
      <c r="D373" s="360"/>
      <c r="E373" s="360"/>
      <c r="F373" s="360"/>
      <c r="G373" s="360"/>
      <c r="H373" s="360"/>
      <c r="I373" s="360"/>
      <c r="J373" s="360"/>
      <c r="K373" s="360"/>
      <c r="L373" s="360"/>
      <c r="M373" s="360"/>
      <c r="N373" s="360"/>
      <c r="O373" s="360"/>
      <c r="P373" s="360"/>
      <c r="Q373" s="360"/>
      <c r="R373" s="360"/>
      <c r="S373" s="360"/>
      <c r="T373" s="360"/>
      <c r="U373" s="360"/>
      <c r="V373" s="360"/>
      <c r="W373" s="360"/>
      <c r="X373" s="360"/>
      <c r="Y373" s="360"/>
      <c r="Z373" s="360"/>
    </row>
    <row r="374" spans="1:26" ht="15.75" customHeight="1">
      <c r="A374" s="360"/>
      <c r="B374" s="360"/>
      <c r="C374" s="360"/>
      <c r="D374" s="360"/>
      <c r="E374" s="360"/>
      <c r="F374" s="360"/>
      <c r="G374" s="360"/>
      <c r="H374" s="360"/>
      <c r="I374" s="360"/>
      <c r="J374" s="360"/>
      <c r="K374" s="360"/>
      <c r="L374" s="360"/>
      <c r="M374" s="360"/>
      <c r="N374" s="360"/>
      <c r="O374" s="360"/>
      <c r="P374" s="360"/>
      <c r="Q374" s="360"/>
      <c r="R374" s="360"/>
      <c r="S374" s="360"/>
      <c r="T374" s="360"/>
      <c r="U374" s="360"/>
      <c r="V374" s="360"/>
      <c r="W374" s="360"/>
      <c r="X374" s="360"/>
      <c r="Y374" s="360"/>
      <c r="Z374" s="360"/>
    </row>
    <row r="375" spans="1:26" ht="15.75" customHeight="1">
      <c r="A375" s="360"/>
      <c r="B375" s="360"/>
      <c r="C375" s="360"/>
      <c r="D375" s="360"/>
      <c r="E375" s="360"/>
      <c r="F375" s="360"/>
      <c r="G375" s="360"/>
      <c r="H375" s="360"/>
      <c r="I375" s="360"/>
      <c r="J375" s="360"/>
      <c r="K375" s="360"/>
      <c r="L375" s="360"/>
      <c r="M375" s="360"/>
      <c r="N375" s="360"/>
      <c r="O375" s="360"/>
      <c r="P375" s="360"/>
      <c r="Q375" s="360"/>
      <c r="R375" s="360"/>
      <c r="S375" s="360"/>
      <c r="T375" s="360"/>
      <c r="U375" s="360"/>
      <c r="V375" s="360"/>
      <c r="W375" s="360"/>
      <c r="X375" s="360"/>
      <c r="Y375" s="360"/>
      <c r="Z375" s="360"/>
    </row>
    <row r="376" spans="1:26" ht="15.75" customHeight="1">
      <c r="A376" s="360"/>
      <c r="B376" s="360"/>
      <c r="C376" s="360"/>
      <c r="D376" s="360"/>
      <c r="E376" s="360"/>
      <c r="F376" s="360"/>
      <c r="G376" s="360"/>
      <c r="H376" s="360"/>
      <c r="I376" s="360"/>
      <c r="J376" s="360"/>
      <c r="K376" s="360"/>
      <c r="L376" s="360"/>
      <c r="M376" s="360"/>
      <c r="N376" s="360"/>
      <c r="O376" s="360"/>
      <c r="P376" s="360"/>
      <c r="Q376" s="360"/>
      <c r="R376" s="360"/>
      <c r="S376" s="360"/>
      <c r="T376" s="360"/>
      <c r="U376" s="360"/>
      <c r="V376" s="360"/>
      <c r="W376" s="360"/>
      <c r="X376" s="360"/>
      <c r="Y376" s="360"/>
      <c r="Z376" s="360"/>
    </row>
    <row r="377" spans="1:26" ht="15.75" customHeight="1">
      <c r="A377" s="360"/>
      <c r="B377" s="360"/>
      <c r="C377" s="360"/>
      <c r="D377" s="360"/>
      <c r="E377" s="360"/>
      <c r="F377" s="360"/>
      <c r="G377" s="360"/>
      <c r="H377" s="360"/>
      <c r="I377" s="360"/>
      <c r="J377" s="360"/>
      <c r="K377" s="360"/>
      <c r="L377" s="360"/>
      <c r="M377" s="360"/>
      <c r="N377" s="360"/>
      <c r="O377" s="360"/>
      <c r="P377" s="360"/>
      <c r="Q377" s="360"/>
      <c r="R377" s="360"/>
      <c r="S377" s="360"/>
      <c r="T377" s="360"/>
      <c r="U377" s="360"/>
      <c r="V377" s="360"/>
      <c r="W377" s="360"/>
      <c r="X377" s="360"/>
      <c r="Y377" s="360"/>
      <c r="Z377" s="360"/>
    </row>
    <row r="378" spans="1:26" ht="15.75" customHeight="1">
      <c r="A378" s="360"/>
      <c r="B378" s="360"/>
      <c r="C378" s="360"/>
      <c r="D378" s="360"/>
      <c r="E378" s="360"/>
      <c r="F378" s="360"/>
      <c r="G378" s="360"/>
      <c r="H378" s="360"/>
      <c r="I378" s="360"/>
      <c r="J378" s="360"/>
      <c r="K378" s="360"/>
      <c r="L378" s="360"/>
      <c r="M378" s="360"/>
      <c r="N378" s="360"/>
      <c r="O378" s="360"/>
      <c r="P378" s="360"/>
      <c r="Q378" s="360"/>
      <c r="R378" s="360"/>
      <c r="S378" s="360"/>
      <c r="T378" s="360"/>
      <c r="U378" s="360"/>
      <c r="V378" s="360"/>
      <c r="W378" s="360"/>
      <c r="X378" s="360"/>
      <c r="Y378" s="360"/>
      <c r="Z378" s="360"/>
    </row>
    <row r="379" spans="1:26" ht="15.75" customHeight="1">
      <c r="A379" s="360"/>
      <c r="B379" s="360"/>
      <c r="C379" s="360"/>
      <c r="D379" s="360"/>
      <c r="E379" s="360"/>
      <c r="F379" s="360"/>
      <c r="G379" s="360"/>
      <c r="H379" s="360"/>
      <c r="I379" s="360"/>
      <c r="J379" s="360"/>
      <c r="K379" s="360"/>
      <c r="L379" s="360"/>
      <c r="M379" s="360"/>
      <c r="N379" s="360"/>
      <c r="O379" s="360"/>
      <c r="P379" s="360"/>
      <c r="Q379" s="360"/>
      <c r="R379" s="360"/>
      <c r="S379" s="360"/>
      <c r="T379" s="360"/>
      <c r="U379" s="360"/>
      <c r="V379" s="360"/>
      <c r="W379" s="360"/>
      <c r="X379" s="360"/>
      <c r="Y379" s="360"/>
      <c r="Z379" s="360"/>
    </row>
    <row r="380" spans="1:26" ht="15.75" customHeight="1">
      <c r="A380" s="360"/>
      <c r="B380" s="360"/>
      <c r="C380" s="360"/>
      <c r="D380" s="360"/>
      <c r="E380" s="360"/>
      <c r="F380" s="360"/>
      <c r="G380" s="360"/>
      <c r="H380" s="360"/>
      <c r="I380" s="360"/>
      <c r="J380" s="360"/>
      <c r="K380" s="360"/>
      <c r="L380" s="360"/>
      <c r="M380" s="360"/>
      <c r="N380" s="360"/>
      <c r="O380" s="360"/>
      <c r="P380" s="360"/>
      <c r="Q380" s="360"/>
      <c r="R380" s="360"/>
      <c r="S380" s="360"/>
      <c r="T380" s="360"/>
      <c r="U380" s="360"/>
      <c r="V380" s="360"/>
      <c r="W380" s="360"/>
      <c r="X380" s="360"/>
      <c r="Y380" s="360"/>
      <c r="Z380" s="360"/>
    </row>
    <row r="381" spans="1:26" ht="15.75" customHeight="1">
      <c r="A381" s="360"/>
      <c r="B381" s="360"/>
      <c r="C381" s="360"/>
      <c r="D381" s="360"/>
      <c r="E381" s="360"/>
      <c r="F381" s="360"/>
      <c r="G381" s="360"/>
      <c r="H381" s="360"/>
      <c r="I381" s="360"/>
      <c r="J381" s="360"/>
      <c r="K381" s="360"/>
      <c r="L381" s="360"/>
      <c r="M381" s="360"/>
      <c r="N381" s="360"/>
      <c r="O381" s="360"/>
      <c r="P381" s="360"/>
      <c r="Q381" s="360"/>
      <c r="R381" s="360"/>
      <c r="S381" s="360"/>
      <c r="T381" s="360"/>
      <c r="U381" s="360"/>
      <c r="V381" s="360"/>
      <c r="W381" s="360"/>
      <c r="X381" s="360"/>
      <c r="Y381" s="360"/>
      <c r="Z381" s="360"/>
    </row>
    <row r="382" spans="1:26" ht="15.75" customHeight="1">
      <c r="A382" s="360"/>
      <c r="B382" s="360"/>
      <c r="C382" s="360"/>
      <c r="D382" s="360"/>
      <c r="E382" s="360"/>
      <c r="F382" s="360"/>
      <c r="G382" s="360"/>
      <c r="H382" s="360"/>
      <c r="I382" s="360"/>
      <c r="J382" s="360"/>
      <c r="K382" s="360"/>
      <c r="L382" s="360"/>
      <c r="M382" s="360"/>
      <c r="N382" s="360"/>
      <c r="O382" s="360"/>
      <c r="P382" s="360"/>
      <c r="Q382" s="360"/>
      <c r="R382" s="360"/>
      <c r="S382" s="360"/>
      <c r="T382" s="360"/>
      <c r="U382" s="360"/>
      <c r="V382" s="360"/>
      <c r="W382" s="360"/>
      <c r="X382" s="360"/>
      <c r="Y382" s="360"/>
      <c r="Z382" s="360"/>
    </row>
    <row r="383" spans="1:26" ht="15.75" customHeight="1">
      <c r="A383" s="360"/>
      <c r="B383" s="360"/>
      <c r="C383" s="360"/>
      <c r="D383" s="360"/>
      <c r="E383" s="360"/>
      <c r="F383" s="360"/>
      <c r="G383" s="360"/>
      <c r="H383" s="360"/>
      <c r="I383" s="360"/>
      <c r="J383" s="360"/>
      <c r="K383" s="360"/>
      <c r="L383" s="360"/>
      <c r="M383" s="360"/>
      <c r="N383" s="360"/>
      <c r="O383" s="360"/>
      <c r="P383" s="360"/>
      <c r="Q383" s="360"/>
      <c r="R383" s="360"/>
      <c r="S383" s="360"/>
      <c r="T383" s="360"/>
      <c r="U383" s="360"/>
      <c r="V383" s="360"/>
      <c r="W383" s="360"/>
      <c r="X383" s="360"/>
      <c r="Y383" s="360"/>
      <c r="Z383" s="360"/>
    </row>
    <row r="384" spans="1:26" ht="15.75" customHeight="1">
      <c r="A384" s="360"/>
      <c r="B384" s="360"/>
      <c r="C384" s="360"/>
      <c r="D384" s="360"/>
      <c r="E384" s="360"/>
      <c r="F384" s="360"/>
      <c r="G384" s="360"/>
      <c r="H384" s="360"/>
      <c r="I384" s="360"/>
      <c r="J384" s="360"/>
      <c r="K384" s="360"/>
      <c r="L384" s="360"/>
      <c r="M384" s="360"/>
      <c r="N384" s="360"/>
      <c r="O384" s="360"/>
      <c r="P384" s="360"/>
      <c r="Q384" s="360"/>
      <c r="R384" s="360"/>
      <c r="S384" s="360"/>
      <c r="T384" s="360"/>
      <c r="U384" s="360"/>
      <c r="V384" s="360"/>
      <c r="W384" s="360"/>
      <c r="X384" s="360"/>
      <c r="Y384" s="360"/>
      <c r="Z384" s="360"/>
    </row>
    <row r="385" spans="1:26" ht="15.75" customHeight="1">
      <c r="A385" s="360"/>
      <c r="B385" s="360"/>
      <c r="C385" s="360"/>
      <c r="D385" s="360"/>
      <c r="E385" s="360"/>
      <c r="F385" s="360"/>
      <c r="G385" s="360"/>
      <c r="H385" s="360"/>
      <c r="I385" s="360"/>
      <c r="J385" s="360"/>
      <c r="K385" s="360"/>
      <c r="L385" s="360"/>
      <c r="M385" s="360"/>
      <c r="N385" s="360"/>
      <c r="O385" s="360"/>
      <c r="P385" s="360"/>
      <c r="Q385" s="360"/>
      <c r="R385" s="360"/>
      <c r="S385" s="360"/>
      <c r="T385" s="360"/>
      <c r="U385" s="360"/>
      <c r="V385" s="360"/>
      <c r="W385" s="360"/>
      <c r="X385" s="360"/>
      <c r="Y385" s="360"/>
      <c r="Z385" s="360"/>
    </row>
    <row r="386" spans="1:26" ht="15.75" customHeight="1">
      <c r="A386" s="360"/>
      <c r="B386" s="360"/>
      <c r="C386" s="360"/>
      <c r="D386" s="360"/>
      <c r="E386" s="360"/>
      <c r="F386" s="360"/>
      <c r="G386" s="360"/>
      <c r="H386" s="360"/>
      <c r="I386" s="360"/>
      <c r="J386" s="360"/>
      <c r="K386" s="360"/>
      <c r="L386" s="360"/>
      <c r="M386" s="360"/>
      <c r="N386" s="360"/>
      <c r="O386" s="360"/>
      <c r="P386" s="360"/>
      <c r="Q386" s="360"/>
      <c r="R386" s="360"/>
      <c r="S386" s="360"/>
      <c r="T386" s="360"/>
      <c r="U386" s="360"/>
      <c r="V386" s="360"/>
      <c r="W386" s="360"/>
      <c r="X386" s="360"/>
      <c r="Y386" s="360"/>
      <c r="Z386" s="360"/>
    </row>
    <row r="387" spans="1:26" ht="15.75" customHeight="1">
      <c r="A387" s="360"/>
      <c r="B387" s="360"/>
      <c r="C387" s="360"/>
      <c r="D387" s="360"/>
      <c r="E387" s="360"/>
      <c r="F387" s="360"/>
      <c r="G387" s="360"/>
      <c r="H387" s="360"/>
      <c r="I387" s="360"/>
      <c r="J387" s="360"/>
      <c r="K387" s="360"/>
      <c r="L387" s="360"/>
      <c r="M387" s="360"/>
      <c r="N387" s="360"/>
      <c r="O387" s="360"/>
      <c r="P387" s="360"/>
      <c r="Q387" s="360"/>
      <c r="R387" s="360"/>
      <c r="S387" s="360"/>
      <c r="T387" s="360"/>
      <c r="U387" s="360"/>
      <c r="V387" s="360"/>
      <c r="W387" s="360"/>
      <c r="X387" s="360"/>
      <c r="Y387" s="360"/>
      <c r="Z387" s="360"/>
    </row>
    <row r="388" spans="1:26" ht="15.75" customHeight="1">
      <c r="A388" s="360"/>
      <c r="B388" s="360"/>
      <c r="C388" s="360"/>
      <c r="D388" s="360"/>
      <c r="E388" s="360"/>
      <c r="F388" s="360"/>
      <c r="G388" s="360"/>
      <c r="H388" s="360"/>
      <c r="I388" s="360"/>
      <c r="J388" s="360"/>
      <c r="K388" s="360"/>
      <c r="L388" s="360"/>
      <c r="M388" s="360"/>
      <c r="N388" s="360"/>
      <c r="O388" s="360"/>
      <c r="P388" s="360"/>
      <c r="Q388" s="360"/>
      <c r="R388" s="360"/>
      <c r="S388" s="360"/>
      <c r="T388" s="360"/>
      <c r="U388" s="360"/>
      <c r="V388" s="360"/>
      <c r="W388" s="360"/>
      <c r="X388" s="360"/>
      <c r="Y388" s="360"/>
      <c r="Z388" s="360"/>
    </row>
    <row r="389" spans="1:26" ht="15.75" customHeight="1">
      <c r="A389" s="360"/>
      <c r="B389" s="360"/>
      <c r="C389" s="360"/>
      <c r="D389" s="360"/>
      <c r="E389" s="360"/>
      <c r="F389" s="360"/>
      <c r="G389" s="360"/>
      <c r="H389" s="360"/>
      <c r="I389" s="360"/>
      <c r="J389" s="360"/>
      <c r="K389" s="360"/>
      <c r="L389" s="360"/>
      <c r="M389" s="360"/>
      <c r="N389" s="360"/>
      <c r="O389" s="360"/>
      <c r="P389" s="360"/>
      <c r="Q389" s="360"/>
      <c r="R389" s="360"/>
      <c r="S389" s="360"/>
      <c r="T389" s="360"/>
      <c r="U389" s="360"/>
      <c r="V389" s="360"/>
      <c r="W389" s="360"/>
      <c r="X389" s="360"/>
      <c r="Y389" s="360"/>
      <c r="Z389" s="360"/>
    </row>
    <row r="390" spans="1:26" ht="15.75" customHeight="1">
      <c r="A390" s="360"/>
      <c r="B390" s="360"/>
      <c r="C390" s="360"/>
      <c r="D390" s="360"/>
      <c r="E390" s="360"/>
      <c r="F390" s="360"/>
      <c r="G390" s="360"/>
      <c r="H390" s="360"/>
      <c r="I390" s="360"/>
      <c r="J390" s="360"/>
      <c r="K390" s="360"/>
      <c r="L390" s="360"/>
      <c r="M390" s="360"/>
      <c r="N390" s="360"/>
      <c r="O390" s="360"/>
      <c r="P390" s="360"/>
      <c r="Q390" s="360"/>
      <c r="R390" s="360"/>
      <c r="S390" s="360"/>
      <c r="T390" s="360"/>
      <c r="U390" s="360"/>
      <c r="V390" s="360"/>
      <c r="W390" s="360"/>
      <c r="X390" s="360"/>
      <c r="Y390" s="360"/>
      <c r="Z390" s="360"/>
    </row>
    <row r="391" spans="1:26" ht="15.75" customHeight="1">
      <c r="A391" s="360"/>
      <c r="B391" s="360"/>
      <c r="C391" s="360"/>
      <c r="D391" s="360"/>
      <c r="E391" s="360"/>
      <c r="F391" s="360"/>
      <c r="G391" s="360"/>
      <c r="H391" s="360"/>
      <c r="I391" s="360"/>
      <c r="J391" s="360"/>
      <c r="K391" s="360"/>
      <c r="L391" s="360"/>
      <c r="M391" s="360"/>
      <c r="N391" s="360"/>
      <c r="O391" s="360"/>
      <c r="P391" s="360"/>
      <c r="Q391" s="360"/>
      <c r="R391" s="360"/>
      <c r="S391" s="360"/>
      <c r="T391" s="360"/>
      <c r="U391" s="360"/>
      <c r="V391" s="360"/>
      <c r="W391" s="360"/>
      <c r="X391" s="360"/>
      <c r="Y391" s="360"/>
      <c r="Z391" s="360"/>
    </row>
    <row r="392" spans="1:26" ht="15.75" customHeight="1">
      <c r="A392" s="360"/>
      <c r="B392" s="360"/>
      <c r="C392" s="360"/>
      <c r="D392" s="360"/>
      <c r="E392" s="360"/>
      <c r="F392" s="360"/>
      <c r="G392" s="360"/>
      <c r="H392" s="360"/>
      <c r="I392" s="360"/>
      <c r="J392" s="360"/>
      <c r="K392" s="360"/>
      <c r="L392" s="360"/>
      <c r="M392" s="360"/>
      <c r="N392" s="360"/>
      <c r="O392" s="360"/>
      <c r="P392" s="360"/>
      <c r="Q392" s="360"/>
      <c r="R392" s="360"/>
      <c r="S392" s="360"/>
      <c r="T392" s="360"/>
      <c r="U392" s="360"/>
      <c r="V392" s="360"/>
      <c r="W392" s="360"/>
      <c r="X392" s="360"/>
      <c r="Y392" s="360"/>
      <c r="Z392" s="360"/>
    </row>
    <row r="393" spans="1:26" ht="15.75" customHeight="1">
      <c r="A393" s="360"/>
      <c r="B393" s="360"/>
      <c r="C393" s="360"/>
      <c r="D393" s="360"/>
      <c r="E393" s="360"/>
      <c r="F393" s="360"/>
      <c r="G393" s="360"/>
      <c r="H393" s="360"/>
      <c r="I393" s="360"/>
      <c r="J393" s="360"/>
      <c r="K393" s="360"/>
      <c r="L393" s="360"/>
      <c r="M393" s="360"/>
      <c r="N393" s="360"/>
      <c r="O393" s="360"/>
      <c r="P393" s="360"/>
      <c r="Q393" s="360"/>
      <c r="R393" s="360"/>
      <c r="S393" s="360"/>
      <c r="T393" s="360"/>
      <c r="U393" s="360"/>
      <c r="V393" s="360"/>
      <c r="W393" s="360"/>
      <c r="X393" s="360"/>
      <c r="Y393" s="360"/>
      <c r="Z393" s="360"/>
    </row>
    <row r="394" spans="1:26" ht="15.75" customHeight="1">
      <c r="A394" s="360"/>
      <c r="B394" s="360"/>
      <c r="C394" s="360"/>
      <c r="D394" s="360"/>
      <c r="E394" s="360"/>
      <c r="F394" s="360"/>
      <c r="G394" s="360"/>
      <c r="H394" s="360"/>
      <c r="I394" s="360"/>
      <c r="J394" s="360"/>
      <c r="K394" s="360"/>
      <c r="L394" s="360"/>
      <c r="M394" s="360"/>
      <c r="N394" s="360"/>
      <c r="O394" s="360"/>
      <c r="P394" s="360"/>
      <c r="Q394" s="360"/>
      <c r="R394" s="360"/>
      <c r="S394" s="360"/>
      <c r="T394" s="360"/>
      <c r="U394" s="360"/>
      <c r="V394" s="360"/>
      <c r="W394" s="360"/>
      <c r="X394" s="360"/>
      <c r="Y394" s="360"/>
      <c r="Z394" s="360"/>
    </row>
    <row r="395" spans="1:26" ht="15.75" customHeight="1">
      <c r="A395" s="360"/>
      <c r="B395" s="360"/>
      <c r="C395" s="360"/>
      <c r="D395" s="360"/>
      <c r="E395" s="360"/>
      <c r="F395" s="360"/>
      <c r="G395" s="360"/>
      <c r="H395" s="360"/>
      <c r="I395" s="360"/>
      <c r="J395" s="360"/>
      <c r="K395" s="360"/>
      <c r="L395" s="360"/>
      <c r="M395" s="360"/>
      <c r="N395" s="360"/>
      <c r="O395" s="360"/>
      <c r="P395" s="360"/>
      <c r="Q395" s="360"/>
      <c r="R395" s="360"/>
      <c r="S395" s="360"/>
      <c r="T395" s="360"/>
      <c r="U395" s="360"/>
      <c r="V395" s="360"/>
      <c r="W395" s="360"/>
      <c r="X395" s="360"/>
      <c r="Y395" s="360"/>
      <c r="Z395" s="360"/>
    </row>
    <row r="396" spans="1:26" ht="15.75" customHeight="1">
      <c r="A396" s="360"/>
      <c r="B396" s="360"/>
      <c r="C396" s="360"/>
      <c r="D396" s="360"/>
      <c r="E396" s="360"/>
      <c r="F396" s="360"/>
      <c r="G396" s="360"/>
      <c r="H396" s="360"/>
      <c r="I396" s="360"/>
      <c r="J396" s="360"/>
      <c r="K396" s="360"/>
      <c r="L396" s="360"/>
      <c r="M396" s="360"/>
      <c r="N396" s="360"/>
      <c r="O396" s="360"/>
      <c r="P396" s="360"/>
      <c r="Q396" s="360"/>
      <c r="R396" s="360"/>
      <c r="S396" s="360"/>
      <c r="T396" s="360"/>
      <c r="U396" s="360"/>
      <c r="V396" s="360"/>
      <c r="W396" s="360"/>
      <c r="X396" s="360"/>
      <c r="Y396" s="360"/>
      <c r="Z396" s="360"/>
    </row>
    <row r="397" spans="1:26" ht="15.75" customHeight="1">
      <c r="A397" s="360"/>
      <c r="B397" s="360"/>
      <c r="C397" s="360"/>
      <c r="D397" s="360"/>
      <c r="E397" s="360"/>
      <c r="F397" s="360"/>
      <c r="G397" s="360"/>
      <c r="H397" s="360"/>
      <c r="I397" s="360"/>
      <c r="J397" s="360"/>
      <c r="K397" s="360"/>
      <c r="L397" s="360"/>
      <c r="M397" s="360"/>
      <c r="N397" s="360"/>
      <c r="O397" s="360"/>
      <c r="P397" s="360"/>
      <c r="Q397" s="360"/>
      <c r="R397" s="360"/>
      <c r="S397" s="360"/>
      <c r="T397" s="360"/>
      <c r="U397" s="360"/>
      <c r="V397" s="360"/>
      <c r="W397" s="360"/>
      <c r="X397" s="360"/>
      <c r="Y397" s="360"/>
      <c r="Z397" s="360"/>
    </row>
    <row r="398" spans="1:26" ht="15.75" customHeight="1">
      <c r="A398" s="360"/>
      <c r="B398" s="360"/>
      <c r="C398" s="360"/>
      <c r="D398" s="360"/>
      <c r="E398" s="360"/>
      <c r="F398" s="360"/>
      <c r="G398" s="360"/>
      <c r="H398" s="360"/>
      <c r="I398" s="360"/>
      <c r="J398" s="360"/>
      <c r="K398" s="360"/>
      <c r="L398" s="360"/>
      <c r="M398" s="360"/>
      <c r="N398" s="360"/>
      <c r="O398" s="360"/>
      <c r="P398" s="360"/>
      <c r="Q398" s="360"/>
      <c r="R398" s="360"/>
      <c r="S398" s="360"/>
      <c r="T398" s="360"/>
      <c r="U398" s="360"/>
      <c r="V398" s="360"/>
      <c r="W398" s="360"/>
      <c r="X398" s="360"/>
      <c r="Y398" s="360"/>
      <c r="Z398" s="360"/>
    </row>
    <row r="399" spans="1:26" ht="15.75" customHeight="1">
      <c r="A399" s="360"/>
      <c r="B399" s="360"/>
      <c r="C399" s="360"/>
      <c r="D399" s="360"/>
      <c r="E399" s="360"/>
      <c r="F399" s="360"/>
      <c r="G399" s="360"/>
      <c r="H399" s="360"/>
      <c r="I399" s="360"/>
      <c r="J399" s="360"/>
      <c r="K399" s="360"/>
      <c r="L399" s="360"/>
      <c r="M399" s="360"/>
      <c r="N399" s="360"/>
      <c r="O399" s="360"/>
      <c r="P399" s="360"/>
      <c r="Q399" s="360"/>
      <c r="R399" s="360"/>
      <c r="S399" s="360"/>
      <c r="T399" s="360"/>
      <c r="U399" s="360"/>
      <c r="V399" s="360"/>
      <c r="W399" s="360"/>
      <c r="X399" s="360"/>
      <c r="Y399" s="360"/>
      <c r="Z399" s="360"/>
    </row>
    <row r="400" spans="1:26" ht="15.75" customHeight="1">
      <c r="A400" s="360"/>
      <c r="B400" s="360"/>
      <c r="C400" s="360"/>
      <c r="D400" s="360"/>
      <c r="E400" s="360"/>
      <c r="F400" s="360"/>
      <c r="G400" s="360"/>
      <c r="H400" s="360"/>
      <c r="I400" s="360"/>
      <c r="J400" s="360"/>
      <c r="K400" s="360"/>
      <c r="L400" s="360"/>
      <c r="M400" s="360"/>
      <c r="N400" s="360"/>
      <c r="O400" s="360"/>
      <c r="P400" s="360"/>
      <c r="Q400" s="360"/>
      <c r="R400" s="360"/>
      <c r="S400" s="360"/>
      <c r="T400" s="360"/>
      <c r="U400" s="360"/>
      <c r="V400" s="360"/>
      <c r="W400" s="360"/>
      <c r="X400" s="360"/>
      <c r="Y400" s="360"/>
      <c r="Z400" s="360"/>
    </row>
    <row r="401" spans="1:26" ht="15.75" customHeight="1">
      <c r="A401" s="360"/>
      <c r="B401" s="360"/>
      <c r="C401" s="360"/>
      <c r="D401" s="360"/>
      <c r="E401" s="360"/>
      <c r="F401" s="360"/>
      <c r="G401" s="360"/>
      <c r="H401" s="360"/>
      <c r="I401" s="360"/>
      <c r="J401" s="360"/>
      <c r="K401" s="360"/>
      <c r="L401" s="360"/>
      <c r="M401" s="360"/>
      <c r="N401" s="360"/>
      <c r="O401" s="360"/>
      <c r="P401" s="360"/>
      <c r="Q401" s="360"/>
      <c r="R401" s="360"/>
      <c r="S401" s="360"/>
      <c r="T401" s="360"/>
      <c r="U401" s="360"/>
      <c r="V401" s="360"/>
      <c r="W401" s="360"/>
      <c r="X401" s="360"/>
      <c r="Y401" s="360"/>
      <c r="Z401" s="360"/>
    </row>
    <row r="402" spans="1:26" ht="15.75" customHeight="1">
      <c r="A402" s="360"/>
      <c r="B402" s="360"/>
      <c r="C402" s="360"/>
      <c r="D402" s="360"/>
      <c r="E402" s="360"/>
      <c r="F402" s="360"/>
      <c r="G402" s="360"/>
      <c r="H402" s="360"/>
      <c r="I402" s="360"/>
      <c r="J402" s="360"/>
      <c r="K402" s="360"/>
      <c r="L402" s="360"/>
      <c r="M402" s="360"/>
      <c r="N402" s="360"/>
      <c r="O402" s="360"/>
      <c r="P402" s="360"/>
      <c r="Q402" s="360"/>
      <c r="R402" s="360"/>
      <c r="S402" s="360"/>
      <c r="T402" s="360"/>
      <c r="U402" s="360"/>
      <c r="V402" s="360"/>
      <c r="W402" s="360"/>
      <c r="X402" s="360"/>
      <c r="Y402" s="360"/>
      <c r="Z402" s="360"/>
    </row>
    <row r="403" spans="1:26" ht="15.75" customHeight="1">
      <c r="A403" s="360"/>
      <c r="B403" s="360"/>
      <c r="C403" s="360"/>
      <c r="D403" s="360"/>
      <c r="E403" s="360"/>
      <c r="F403" s="360"/>
      <c r="G403" s="360"/>
      <c r="H403" s="360"/>
      <c r="I403" s="360"/>
      <c r="J403" s="360"/>
      <c r="K403" s="360"/>
      <c r="L403" s="360"/>
      <c r="M403" s="360"/>
      <c r="N403" s="360"/>
      <c r="O403" s="360"/>
      <c r="P403" s="360"/>
      <c r="Q403" s="360"/>
      <c r="R403" s="360"/>
      <c r="S403" s="360"/>
      <c r="T403" s="360"/>
      <c r="U403" s="360"/>
      <c r="V403" s="360"/>
      <c r="W403" s="360"/>
      <c r="X403" s="360"/>
      <c r="Y403" s="360"/>
      <c r="Z403" s="360"/>
    </row>
    <row r="404" spans="1:26" ht="15.75" customHeight="1">
      <c r="A404" s="360"/>
      <c r="B404" s="360"/>
      <c r="C404" s="360"/>
      <c r="D404" s="360"/>
      <c r="E404" s="360"/>
      <c r="F404" s="360"/>
      <c r="G404" s="360"/>
      <c r="H404" s="360"/>
      <c r="I404" s="360"/>
      <c r="J404" s="360"/>
      <c r="K404" s="360"/>
      <c r="L404" s="360"/>
      <c r="M404" s="360"/>
      <c r="N404" s="360"/>
      <c r="O404" s="360"/>
      <c r="P404" s="360"/>
      <c r="Q404" s="360"/>
      <c r="R404" s="360"/>
      <c r="S404" s="360"/>
      <c r="T404" s="360"/>
      <c r="U404" s="360"/>
      <c r="V404" s="360"/>
      <c r="W404" s="360"/>
      <c r="X404" s="360"/>
      <c r="Y404" s="360"/>
      <c r="Z404" s="360"/>
    </row>
    <row r="405" spans="1:26" ht="15.75" customHeight="1">
      <c r="A405" s="360"/>
      <c r="B405" s="360"/>
      <c r="C405" s="360"/>
      <c r="D405" s="360"/>
      <c r="E405" s="360"/>
      <c r="F405" s="360"/>
      <c r="G405" s="360"/>
      <c r="H405" s="360"/>
      <c r="I405" s="360"/>
      <c r="J405" s="360"/>
      <c r="K405" s="360"/>
      <c r="L405" s="360"/>
      <c r="M405" s="360"/>
      <c r="N405" s="360"/>
      <c r="O405" s="360"/>
      <c r="P405" s="360"/>
      <c r="Q405" s="360"/>
      <c r="R405" s="360"/>
      <c r="S405" s="360"/>
      <c r="T405" s="360"/>
      <c r="U405" s="360"/>
      <c r="V405" s="360"/>
      <c r="W405" s="360"/>
      <c r="X405" s="360"/>
      <c r="Y405" s="360"/>
      <c r="Z405" s="360"/>
    </row>
    <row r="406" spans="1:26" ht="15.75" customHeight="1">
      <c r="A406" s="360"/>
      <c r="B406" s="360"/>
      <c r="C406" s="360"/>
      <c r="D406" s="360"/>
      <c r="E406" s="360"/>
      <c r="F406" s="360"/>
      <c r="G406" s="360"/>
      <c r="H406" s="360"/>
      <c r="I406" s="360"/>
      <c r="J406" s="360"/>
      <c r="K406" s="360"/>
      <c r="L406" s="360"/>
      <c r="M406" s="360"/>
      <c r="N406" s="360"/>
      <c r="O406" s="360"/>
      <c r="P406" s="360"/>
      <c r="Q406" s="360"/>
      <c r="R406" s="360"/>
      <c r="S406" s="360"/>
      <c r="T406" s="360"/>
      <c r="U406" s="360"/>
      <c r="V406" s="360"/>
      <c r="W406" s="360"/>
      <c r="X406" s="360"/>
      <c r="Y406" s="360"/>
      <c r="Z406" s="360"/>
    </row>
    <row r="407" spans="1:26" ht="15.75" customHeight="1">
      <c r="A407" s="360"/>
      <c r="B407" s="360"/>
      <c r="C407" s="360"/>
      <c r="D407" s="360"/>
      <c r="E407" s="360"/>
      <c r="F407" s="360"/>
      <c r="G407" s="360"/>
      <c r="H407" s="360"/>
      <c r="I407" s="360"/>
      <c r="J407" s="360"/>
      <c r="K407" s="360"/>
      <c r="L407" s="360"/>
      <c r="M407" s="360"/>
      <c r="N407" s="360"/>
      <c r="O407" s="360"/>
      <c r="P407" s="360"/>
      <c r="Q407" s="360"/>
      <c r="R407" s="360"/>
      <c r="S407" s="360"/>
      <c r="T407" s="360"/>
      <c r="U407" s="360"/>
      <c r="V407" s="360"/>
      <c r="W407" s="360"/>
      <c r="X407" s="360"/>
      <c r="Y407" s="360"/>
      <c r="Z407" s="360"/>
    </row>
    <row r="408" spans="1:26" ht="15.75" customHeight="1">
      <c r="A408" s="360"/>
      <c r="B408" s="360"/>
      <c r="C408" s="360"/>
      <c r="D408" s="360"/>
      <c r="E408" s="360"/>
      <c r="F408" s="360"/>
      <c r="G408" s="360"/>
      <c r="H408" s="360"/>
      <c r="I408" s="360"/>
      <c r="J408" s="360"/>
      <c r="K408" s="360"/>
      <c r="L408" s="360"/>
      <c r="M408" s="360"/>
      <c r="N408" s="360"/>
      <c r="O408" s="360"/>
      <c r="P408" s="360"/>
      <c r="Q408" s="360"/>
      <c r="R408" s="360"/>
      <c r="S408" s="360"/>
      <c r="T408" s="360"/>
      <c r="U408" s="360"/>
      <c r="V408" s="360"/>
      <c r="W408" s="360"/>
      <c r="X408" s="360"/>
      <c r="Y408" s="360"/>
      <c r="Z408" s="360"/>
    </row>
    <row r="409" spans="1:26" ht="15.75" customHeight="1">
      <c r="A409" s="360"/>
      <c r="B409" s="360"/>
      <c r="C409" s="360"/>
      <c r="D409" s="360"/>
      <c r="E409" s="360"/>
      <c r="F409" s="360"/>
      <c r="G409" s="360"/>
      <c r="H409" s="360"/>
      <c r="I409" s="360"/>
      <c r="J409" s="360"/>
      <c r="K409" s="360"/>
      <c r="L409" s="360"/>
      <c r="M409" s="360"/>
      <c r="N409" s="360"/>
      <c r="O409" s="360"/>
      <c r="P409" s="360"/>
      <c r="Q409" s="360"/>
      <c r="R409" s="360"/>
      <c r="S409" s="360"/>
      <c r="T409" s="360"/>
      <c r="U409" s="360"/>
      <c r="V409" s="360"/>
      <c r="W409" s="360"/>
      <c r="X409" s="360"/>
      <c r="Y409" s="360"/>
      <c r="Z409" s="360"/>
    </row>
    <row r="410" spans="1:26" ht="15.75" customHeight="1">
      <c r="A410" s="360"/>
      <c r="B410" s="360"/>
      <c r="C410" s="360"/>
      <c r="D410" s="360"/>
      <c r="E410" s="360"/>
      <c r="F410" s="360"/>
      <c r="G410" s="360"/>
      <c r="H410" s="360"/>
      <c r="I410" s="360"/>
      <c r="J410" s="360"/>
      <c r="K410" s="360"/>
      <c r="L410" s="360"/>
      <c r="M410" s="360"/>
      <c r="N410" s="360"/>
      <c r="O410" s="360"/>
      <c r="P410" s="360"/>
      <c r="Q410" s="360"/>
      <c r="R410" s="360"/>
      <c r="S410" s="360"/>
      <c r="T410" s="360"/>
      <c r="U410" s="360"/>
      <c r="V410" s="360"/>
      <c r="W410" s="360"/>
      <c r="X410" s="360"/>
      <c r="Y410" s="360"/>
      <c r="Z410" s="360"/>
    </row>
    <row r="411" spans="1:26" ht="15.75" customHeight="1">
      <c r="A411" s="360"/>
      <c r="B411" s="360"/>
      <c r="C411" s="360"/>
      <c r="D411" s="360"/>
      <c r="E411" s="360"/>
      <c r="F411" s="360"/>
      <c r="G411" s="360"/>
      <c r="H411" s="360"/>
      <c r="I411" s="360"/>
      <c r="J411" s="360"/>
      <c r="K411" s="360"/>
      <c r="L411" s="360"/>
      <c r="M411" s="360"/>
      <c r="N411" s="360"/>
      <c r="O411" s="360"/>
      <c r="P411" s="360"/>
      <c r="Q411" s="360"/>
      <c r="R411" s="360"/>
      <c r="S411" s="360"/>
      <c r="T411" s="360"/>
      <c r="U411" s="360"/>
      <c r="V411" s="360"/>
      <c r="W411" s="360"/>
      <c r="X411" s="360"/>
      <c r="Y411" s="360"/>
      <c r="Z411" s="360"/>
    </row>
    <row r="412" spans="1:26" ht="15.75" customHeight="1">
      <c r="A412" s="360"/>
      <c r="B412" s="360"/>
      <c r="C412" s="360"/>
      <c r="D412" s="360"/>
      <c r="E412" s="360"/>
      <c r="F412" s="360"/>
      <c r="G412" s="360"/>
      <c r="H412" s="360"/>
      <c r="I412" s="360"/>
      <c r="J412" s="360"/>
      <c r="K412" s="360"/>
      <c r="L412" s="360"/>
      <c r="M412" s="360"/>
      <c r="N412" s="360"/>
      <c r="O412" s="360"/>
      <c r="P412" s="360"/>
      <c r="Q412" s="360"/>
      <c r="R412" s="360"/>
      <c r="S412" s="360"/>
      <c r="T412" s="360"/>
      <c r="U412" s="360"/>
      <c r="V412" s="360"/>
      <c r="W412" s="360"/>
      <c r="X412" s="360"/>
      <c r="Y412" s="360"/>
      <c r="Z412" s="360"/>
    </row>
    <row r="413" spans="1:26" ht="15.75" customHeight="1">
      <c r="A413" s="360"/>
      <c r="B413" s="360"/>
      <c r="C413" s="360"/>
      <c r="D413" s="360"/>
      <c r="E413" s="360"/>
      <c r="F413" s="360"/>
      <c r="G413" s="360"/>
      <c r="H413" s="360"/>
      <c r="I413" s="360"/>
      <c r="J413" s="360"/>
      <c r="K413" s="360"/>
      <c r="L413" s="360"/>
      <c r="M413" s="360"/>
      <c r="N413" s="360"/>
      <c r="O413" s="360"/>
      <c r="P413" s="360"/>
      <c r="Q413" s="360"/>
      <c r="R413" s="360"/>
      <c r="S413" s="360"/>
      <c r="T413" s="360"/>
      <c r="U413" s="360"/>
      <c r="V413" s="360"/>
      <c r="W413" s="360"/>
      <c r="X413" s="360"/>
      <c r="Y413" s="360"/>
      <c r="Z413" s="360"/>
    </row>
    <row r="414" spans="1:26" ht="15.75" customHeight="1">
      <c r="A414" s="360"/>
      <c r="B414" s="360"/>
      <c r="C414" s="360"/>
      <c r="D414" s="360"/>
      <c r="E414" s="360"/>
      <c r="F414" s="360"/>
      <c r="G414" s="360"/>
      <c r="H414" s="360"/>
      <c r="I414" s="360"/>
      <c r="J414" s="360"/>
      <c r="K414" s="360"/>
      <c r="L414" s="360"/>
      <c r="M414" s="360"/>
      <c r="N414" s="360"/>
      <c r="O414" s="360"/>
      <c r="P414" s="360"/>
      <c r="Q414" s="360"/>
      <c r="R414" s="360"/>
      <c r="S414" s="360"/>
      <c r="T414" s="360"/>
      <c r="U414" s="360"/>
      <c r="V414" s="360"/>
      <c r="W414" s="360"/>
      <c r="X414" s="360"/>
      <c r="Y414" s="360"/>
      <c r="Z414" s="360"/>
    </row>
    <row r="415" spans="1:26" ht="15.75" customHeight="1">
      <c r="A415" s="360"/>
      <c r="B415" s="360"/>
      <c r="C415" s="360"/>
      <c r="D415" s="360"/>
      <c r="E415" s="360"/>
      <c r="F415" s="360"/>
      <c r="G415" s="360"/>
      <c r="H415" s="360"/>
      <c r="I415" s="360"/>
      <c r="J415" s="360"/>
      <c r="K415" s="360"/>
      <c r="L415" s="360"/>
      <c r="M415" s="360"/>
      <c r="N415" s="360"/>
      <c r="O415" s="360"/>
      <c r="P415" s="360"/>
      <c r="Q415" s="360"/>
      <c r="R415" s="360"/>
      <c r="S415" s="360"/>
      <c r="T415" s="360"/>
      <c r="U415" s="360"/>
      <c r="V415" s="360"/>
      <c r="W415" s="360"/>
      <c r="X415" s="360"/>
      <c r="Y415" s="360"/>
      <c r="Z415" s="360"/>
    </row>
    <row r="416" spans="1:26" ht="15.75" customHeight="1">
      <c r="A416" s="360"/>
      <c r="B416" s="360"/>
      <c r="C416" s="360"/>
      <c r="D416" s="360"/>
      <c r="E416" s="360"/>
      <c r="F416" s="360"/>
      <c r="G416" s="360"/>
      <c r="H416" s="360"/>
      <c r="I416" s="360"/>
      <c r="J416" s="360"/>
      <c r="K416" s="360"/>
      <c r="L416" s="360"/>
      <c r="M416" s="360"/>
      <c r="N416" s="360"/>
      <c r="O416" s="360"/>
      <c r="P416" s="360"/>
      <c r="Q416" s="360"/>
      <c r="R416" s="360"/>
      <c r="S416" s="360"/>
      <c r="T416" s="360"/>
      <c r="U416" s="360"/>
      <c r="V416" s="360"/>
      <c r="W416" s="360"/>
      <c r="X416" s="360"/>
      <c r="Y416" s="360"/>
      <c r="Z416" s="360"/>
    </row>
    <row r="417" spans="1:26" ht="15.75" customHeight="1">
      <c r="A417" s="360"/>
      <c r="B417" s="360"/>
      <c r="C417" s="360"/>
      <c r="D417" s="360"/>
      <c r="E417" s="360"/>
      <c r="F417" s="360"/>
      <c r="G417" s="360"/>
      <c r="H417" s="360"/>
      <c r="I417" s="360"/>
      <c r="J417" s="360"/>
      <c r="K417" s="360"/>
      <c r="L417" s="360"/>
      <c r="M417" s="360"/>
      <c r="N417" s="360"/>
      <c r="O417" s="360"/>
      <c r="P417" s="360"/>
      <c r="Q417" s="360"/>
      <c r="R417" s="360"/>
      <c r="S417" s="360"/>
      <c r="T417" s="360"/>
      <c r="U417" s="360"/>
      <c r="V417" s="360"/>
      <c r="W417" s="360"/>
      <c r="X417" s="360"/>
      <c r="Y417" s="360"/>
      <c r="Z417" s="360"/>
    </row>
    <row r="418" spans="1:26" ht="15.75" customHeight="1">
      <c r="A418" s="360"/>
      <c r="B418" s="360"/>
      <c r="C418" s="360"/>
      <c r="D418" s="360"/>
      <c r="E418" s="360"/>
      <c r="F418" s="360"/>
      <c r="G418" s="360"/>
      <c r="H418" s="360"/>
      <c r="I418" s="360"/>
      <c r="J418" s="360"/>
      <c r="K418" s="360"/>
      <c r="L418" s="360"/>
      <c r="M418" s="360"/>
      <c r="N418" s="360"/>
      <c r="O418" s="360"/>
      <c r="P418" s="360"/>
      <c r="Q418" s="360"/>
      <c r="R418" s="360"/>
      <c r="S418" s="360"/>
      <c r="T418" s="360"/>
      <c r="U418" s="360"/>
      <c r="V418" s="360"/>
      <c r="W418" s="360"/>
      <c r="X418" s="360"/>
      <c r="Y418" s="360"/>
      <c r="Z418" s="360"/>
    </row>
    <row r="419" spans="1:26" ht="15.75" customHeight="1">
      <c r="A419" s="360"/>
      <c r="B419" s="360"/>
      <c r="C419" s="360"/>
      <c r="D419" s="360"/>
      <c r="E419" s="360"/>
      <c r="F419" s="360"/>
      <c r="G419" s="360"/>
      <c r="H419" s="360"/>
      <c r="I419" s="360"/>
      <c r="J419" s="360"/>
      <c r="K419" s="360"/>
      <c r="L419" s="360"/>
      <c r="M419" s="360"/>
      <c r="N419" s="360"/>
      <c r="O419" s="360"/>
      <c r="P419" s="360"/>
      <c r="Q419" s="360"/>
      <c r="R419" s="360"/>
      <c r="S419" s="360"/>
      <c r="T419" s="360"/>
      <c r="U419" s="360"/>
      <c r="V419" s="360"/>
      <c r="W419" s="360"/>
      <c r="X419" s="360"/>
      <c r="Y419" s="360"/>
      <c r="Z419" s="360"/>
    </row>
    <row r="420" spans="1:26" ht="15.75" customHeight="1">
      <c r="A420" s="360"/>
      <c r="B420" s="360"/>
      <c r="C420" s="360"/>
      <c r="D420" s="360"/>
      <c r="E420" s="360"/>
      <c r="F420" s="360"/>
      <c r="G420" s="360"/>
      <c r="H420" s="360"/>
      <c r="I420" s="360"/>
      <c r="J420" s="360"/>
      <c r="K420" s="360"/>
      <c r="L420" s="360"/>
      <c r="M420" s="360"/>
      <c r="N420" s="360"/>
      <c r="O420" s="360"/>
      <c r="P420" s="360"/>
      <c r="Q420" s="360"/>
      <c r="R420" s="360"/>
      <c r="S420" s="360"/>
      <c r="T420" s="360"/>
      <c r="U420" s="360"/>
      <c r="V420" s="360"/>
      <c r="W420" s="360"/>
      <c r="X420" s="360"/>
      <c r="Y420" s="360"/>
      <c r="Z420" s="360"/>
    </row>
    <row r="421" spans="1:26" ht="15.75" customHeight="1">
      <c r="A421" s="360"/>
      <c r="B421" s="360"/>
      <c r="C421" s="360"/>
      <c r="D421" s="360"/>
      <c r="E421" s="360"/>
      <c r="F421" s="360"/>
      <c r="G421" s="360"/>
      <c r="H421" s="360"/>
      <c r="I421" s="360"/>
      <c r="J421" s="360"/>
      <c r="K421" s="360"/>
      <c r="L421" s="360"/>
      <c r="M421" s="360"/>
      <c r="N421" s="360"/>
      <c r="O421" s="360"/>
      <c r="P421" s="360"/>
      <c r="Q421" s="360"/>
      <c r="R421" s="360"/>
      <c r="S421" s="360"/>
      <c r="T421" s="360"/>
      <c r="U421" s="360"/>
      <c r="V421" s="360"/>
      <c r="W421" s="360"/>
      <c r="X421" s="360"/>
      <c r="Y421" s="360"/>
      <c r="Z421" s="360"/>
    </row>
    <row r="422" spans="1:26" ht="15.75" customHeight="1">
      <c r="A422" s="360"/>
      <c r="B422" s="360"/>
      <c r="C422" s="360"/>
      <c r="D422" s="360"/>
      <c r="E422" s="360"/>
      <c r="F422" s="360"/>
      <c r="G422" s="360"/>
      <c r="H422" s="360"/>
      <c r="I422" s="360"/>
      <c r="J422" s="360"/>
      <c r="K422" s="360"/>
      <c r="L422" s="360"/>
      <c r="M422" s="360"/>
      <c r="N422" s="360"/>
      <c r="O422" s="360"/>
      <c r="P422" s="360"/>
      <c r="Q422" s="360"/>
      <c r="R422" s="360"/>
      <c r="S422" s="360"/>
      <c r="T422" s="360"/>
      <c r="U422" s="360"/>
      <c r="V422" s="360"/>
      <c r="W422" s="360"/>
      <c r="X422" s="360"/>
      <c r="Y422" s="360"/>
      <c r="Z422" s="360"/>
    </row>
    <row r="423" spans="1:26" ht="15.75" customHeight="1">
      <c r="A423" s="360"/>
      <c r="B423" s="360"/>
      <c r="C423" s="360"/>
      <c r="D423" s="360"/>
      <c r="E423" s="360"/>
      <c r="F423" s="360"/>
      <c r="G423" s="360"/>
      <c r="H423" s="360"/>
      <c r="I423" s="360"/>
      <c r="J423" s="360"/>
      <c r="K423" s="360"/>
      <c r="L423" s="360"/>
      <c r="M423" s="360"/>
      <c r="N423" s="360"/>
      <c r="O423" s="360"/>
      <c r="P423" s="360"/>
      <c r="Q423" s="360"/>
      <c r="R423" s="360"/>
      <c r="S423" s="360"/>
      <c r="T423" s="360"/>
      <c r="U423" s="360"/>
      <c r="V423" s="360"/>
      <c r="W423" s="360"/>
      <c r="X423" s="360"/>
      <c r="Y423" s="360"/>
      <c r="Z423" s="360"/>
    </row>
    <row r="424" spans="1:26" ht="15.75" customHeight="1">
      <c r="A424" s="360"/>
      <c r="B424" s="360"/>
      <c r="C424" s="360"/>
      <c r="D424" s="360"/>
      <c r="E424" s="360"/>
      <c r="F424" s="360"/>
      <c r="G424" s="360"/>
      <c r="H424" s="360"/>
      <c r="I424" s="360"/>
      <c r="J424" s="360"/>
      <c r="K424" s="360"/>
      <c r="L424" s="360"/>
      <c r="M424" s="360"/>
      <c r="N424" s="360"/>
      <c r="O424" s="360"/>
      <c r="P424" s="360"/>
      <c r="Q424" s="360"/>
      <c r="R424" s="360"/>
      <c r="S424" s="360"/>
      <c r="T424" s="360"/>
      <c r="U424" s="360"/>
      <c r="V424" s="360"/>
      <c r="W424" s="360"/>
      <c r="X424" s="360"/>
      <c r="Y424" s="360"/>
      <c r="Z424" s="360"/>
    </row>
    <row r="425" spans="1:26" ht="15.75" customHeight="1">
      <c r="A425" s="360"/>
      <c r="B425" s="360"/>
      <c r="C425" s="360"/>
      <c r="D425" s="360"/>
      <c r="E425" s="360"/>
      <c r="F425" s="360"/>
      <c r="G425" s="360"/>
      <c r="H425" s="360"/>
      <c r="I425" s="360"/>
      <c r="J425" s="360"/>
      <c r="K425" s="360"/>
      <c r="L425" s="360"/>
      <c r="M425" s="360"/>
      <c r="N425" s="360"/>
      <c r="O425" s="360"/>
      <c r="P425" s="360"/>
      <c r="Q425" s="360"/>
      <c r="R425" s="360"/>
      <c r="S425" s="360"/>
      <c r="T425" s="360"/>
      <c r="U425" s="360"/>
      <c r="V425" s="360"/>
      <c r="W425" s="360"/>
      <c r="X425" s="360"/>
      <c r="Y425" s="360"/>
      <c r="Z425" s="360"/>
    </row>
    <row r="426" spans="1:26" ht="15.75" customHeight="1">
      <c r="A426" s="360"/>
      <c r="B426" s="360"/>
      <c r="C426" s="360"/>
      <c r="D426" s="360"/>
      <c r="E426" s="360"/>
      <c r="F426" s="360"/>
      <c r="G426" s="360"/>
      <c r="H426" s="360"/>
      <c r="I426" s="360"/>
      <c r="J426" s="360"/>
      <c r="K426" s="360"/>
      <c r="L426" s="360"/>
      <c r="M426" s="360"/>
      <c r="N426" s="360"/>
      <c r="O426" s="360"/>
      <c r="P426" s="360"/>
      <c r="Q426" s="360"/>
      <c r="R426" s="360"/>
      <c r="S426" s="360"/>
      <c r="T426" s="360"/>
      <c r="U426" s="360"/>
      <c r="V426" s="360"/>
      <c r="W426" s="360"/>
      <c r="X426" s="360"/>
      <c r="Y426" s="360"/>
      <c r="Z426" s="360"/>
    </row>
    <row r="427" spans="1:26" ht="15.75" customHeight="1">
      <c r="A427" s="360"/>
      <c r="B427" s="360"/>
      <c r="C427" s="360"/>
      <c r="D427" s="360"/>
      <c r="E427" s="360"/>
      <c r="F427" s="360"/>
      <c r="G427" s="360"/>
      <c r="H427" s="360"/>
      <c r="I427" s="360"/>
      <c r="J427" s="360"/>
      <c r="K427" s="360"/>
      <c r="L427" s="360"/>
      <c r="M427" s="360"/>
      <c r="N427" s="360"/>
      <c r="O427" s="360"/>
      <c r="P427" s="360"/>
      <c r="Q427" s="360"/>
      <c r="R427" s="360"/>
      <c r="S427" s="360"/>
      <c r="T427" s="360"/>
      <c r="U427" s="360"/>
      <c r="V427" s="360"/>
      <c r="W427" s="360"/>
      <c r="X427" s="360"/>
      <c r="Y427" s="360"/>
      <c r="Z427" s="360"/>
    </row>
    <row r="428" spans="1:26" ht="15.75" customHeight="1">
      <c r="A428" s="360"/>
      <c r="B428" s="360"/>
      <c r="C428" s="360"/>
      <c r="D428" s="360"/>
      <c r="E428" s="360"/>
      <c r="F428" s="360"/>
      <c r="G428" s="360"/>
      <c r="H428" s="360"/>
      <c r="I428" s="360"/>
      <c r="J428" s="360"/>
      <c r="K428" s="360"/>
      <c r="L428" s="360"/>
      <c r="M428" s="360"/>
      <c r="N428" s="360"/>
      <c r="O428" s="360"/>
      <c r="P428" s="360"/>
      <c r="Q428" s="360"/>
      <c r="R428" s="360"/>
      <c r="S428" s="360"/>
      <c r="T428" s="360"/>
      <c r="U428" s="360"/>
      <c r="V428" s="360"/>
      <c r="W428" s="360"/>
      <c r="X428" s="360"/>
      <c r="Y428" s="360"/>
      <c r="Z428" s="360"/>
    </row>
    <row r="429" spans="1:26" ht="15.75" customHeight="1">
      <c r="A429" s="360"/>
      <c r="B429" s="360"/>
      <c r="C429" s="360"/>
      <c r="D429" s="360"/>
      <c r="E429" s="360"/>
      <c r="F429" s="360"/>
      <c r="G429" s="360"/>
      <c r="H429" s="360"/>
      <c r="I429" s="360"/>
      <c r="J429" s="360"/>
      <c r="K429" s="360"/>
      <c r="L429" s="360"/>
      <c r="M429" s="360"/>
      <c r="N429" s="360"/>
      <c r="O429" s="360"/>
      <c r="P429" s="360"/>
      <c r="Q429" s="360"/>
      <c r="R429" s="360"/>
      <c r="S429" s="360"/>
      <c r="T429" s="360"/>
      <c r="U429" s="360"/>
      <c r="V429" s="360"/>
      <c r="W429" s="360"/>
      <c r="X429" s="360"/>
      <c r="Y429" s="360"/>
      <c r="Z429" s="360"/>
    </row>
    <row r="430" spans="1:26" ht="15.75" customHeight="1">
      <c r="A430" s="360"/>
      <c r="B430" s="360"/>
      <c r="C430" s="360"/>
      <c r="D430" s="360"/>
      <c r="E430" s="360"/>
      <c r="F430" s="360"/>
      <c r="G430" s="360"/>
      <c r="H430" s="360"/>
      <c r="I430" s="360"/>
      <c r="J430" s="360"/>
      <c r="K430" s="360"/>
      <c r="L430" s="360"/>
      <c r="M430" s="360"/>
      <c r="N430" s="360"/>
      <c r="O430" s="360"/>
      <c r="P430" s="360"/>
      <c r="Q430" s="360"/>
      <c r="R430" s="360"/>
      <c r="S430" s="360"/>
      <c r="T430" s="360"/>
      <c r="U430" s="360"/>
      <c r="V430" s="360"/>
      <c r="W430" s="360"/>
      <c r="X430" s="360"/>
      <c r="Y430" s="360"/>
      <c r="Z430" s="360"/>
    </row>
    <row r="431" spans="1:26" ht="15.75" customHeight="1">
      <c r="A431" s="360"/>
      <c r="B431" s="360"/>
      <c r="C431" s="360"/>
      <c r="D431" s="360"/>
      <c r="E431" s="360"/>
      <c r="F431" s="360"/>
      <c r="G431" s="360"/>
      <c r="H431" s="360"/>
      <c r="I431" s="360"/>
      <c r="J431" s="360"/>
      <c r="K431" s="360"/>
      <c r="L431" s="360"/>
      <c r="M431" s="360"/>
      <c r="N431" s="360"/>
      <c r="O431" s="360"/>
      <c r="P431" s="360"/>
      <c r="Q431" s="360"/>
      <c r="R431" s="360"/>
      <c r="S431" s="360"/>
      <c r="T431" s="360"/>
      <c r="U431" s="360"/>
      <c r="V431" s="360"/>
      <c r="W431" s="360"/>
      <c r="X431" s="360"/>
      <c r="Y431" s="360"/>
      <c r="Z431" s="360"/>
    </row>
    <row r="432" spans="1:26" ht="15.75" customHeight="1">
      <c r="A432" s="360"/>
      <c r="B432" s="360"/>
      <c r="C432" s="360"/>
      <c r="D432" s="360"/>
      <c r="E432" s="360"/>
      <c r="F432" s="360"/>
      <c r="G432" s="360"/>
      <c r="H432" s="360"/>
      <c r="I432" s="360"/>
      <c r="J432" s="360"/>
      <c r="K432" s="360"/>
      <c r="L432" s="360"/>
      <c r="M432" s="360"/>
      <c r="N432" s="360"/>
      <c r="O432" s="360"/>
      <c r="P432" s="360"/>
      <c r="Q432" s="360"/>
      <c r="R432" s="360"/>
      <c r="S432" s="360"/>
      <c r="T432" s="360"/>
      <c r="U432" s="360"/>
      <c r="V432" s="360"/>
      <c r="W432" s="360"/>
      <c r="X432" s="360"/>
      <c r="Y432" s="360"/>
      <c r="Z432" s="360"/>
    </row>
    <row r="433" spans="1:26" ht="15.75" customHeight="1">
      <c r="A433" s="360"/>
      <c r="B433" s="360"/>
      <c r="C433" s="360"/>
      <c r="D433" s="360"/>
      <c r="E433" s="360"/>
      <c r="F433" s="360"/>
      <c r="G433" s="360"/>
      <c r="H433" s="360"/>
      <c r="I433" s="360"/>
      <c r="J433" s="360"/>
      <c r="K433" s="360"/>
      <c r="L433" s="360"/>
      <c r="M433" s="360"/>
      <c r="N433" s="360"/>
      <c r="O433" s="360"/>
      <c r="P433" s="360"/>
      <c r="Q433" s="360"/>
      <c r="R433" s="360"/>
      <c r="S433" s="360"/>
      <c r="T433" s="360"/>
      <c r="U433" s="360"/>
      <c r="V433" s="360"/>
      <c r="W433" s="360"/>
      <c r="X433" s="360"/>
      <c r="Y433" s="360"/>
      <c r="Z433" s="360"/>
    </row>
    <row r="434" spans="1:26" ht="15.75" customHeight="1">
      <c r="A434" s="360"/>
      <c r="B434" s="360"/>
      <c r="C434" s="360"/>
      <c r="D434" s="360"/>
      <c r="E434" s="360"/>
      <c r="F434" s="360"/>
      <c r="G434" s="360"/>
      <c r="H434" s="360"/>
      <c r="I434" s="360"/>
      <c r="J434" s="360"/>
      <c r="K434" s="360"/>
      <c r="L434" s="360"/>
      <c r="M434" s="360"/>
      <c r="N434" s="360"/>
      <c r="O434" s="360"/>
      <c r="P434" s="360"/>
      <c r="Q434" s="360"/>
      <c r="R434" s="360"/>
      <c r="S434" s="360"/>
      <c r="T434" s="360"/>
      <c r="U434" s="360"/>
      <c r="V434" s="360"/>
      <c r="W434" s="360"/>
      <c r="X434" s="360"/>
      <c r="Y434" s="360"/>
      <c r="Z434" s="360"/>
    </row>
    <row r="435" spans="1:26" ht="15.75" customHeight="1">
      <c r="A435" s="360"/>
      <c r="B435" s="360"/>
      <c r="C435" s="360"/>
      <c r="D435" s="360"/>
      <c r="E435" s="360"/>
      <c r="F435" s="360"/>
      <c r="G435" s="360"/>
      <c r="H435" s="360"/>
      <c r="I435" s="360"/>
      <c r="J435" s="360"/>
      <c r="K435" s="360"/>
      <c r="L435" s="360"/>
      <c r="M435" s="360"/>
      <c r="N435" s="360"/>
      <c r="O435" s="360"/>
      <c r="P435" s="360"/>
      <c r="Q435" s="360"/>
      <c r="R435" s="360"/>
      <c r="S435" s="360"/>
      <c r="T435" s="360"/>
      <c r="U435" s="360"/>
      <c r="V435" s="360"/>
      <c r="W435" s="360"/>
      <c r="X435" s="360"/>
      <c r="Y435" s="360"/>
      <c r="Z435" s="360"/>
    </row>
    <row r="436" spans="1:26" ht="15.75" customHeight="1">
      <c r="A436" s="360"/>
      <c r="B436" s="360"/>
      <c r="C436" s="360"/>
      <c r="D436" s="360"/>
      <c r="E436" s="360"/>
      <c r="F436" s="360"/>
      <c r="G436" s="360"/>
      <c r="H436" s="360"/>
      <c r="I436" s="360"/>
      <c r="J436" s="360"/>
      <c r="K436" s="360"/>
      <c r="L436" s="360"/>
      <c r="M436" s="360"/>
      <c r="N436" s="360"/>
      <c r="O436" s="360"/>
      <c r="P436" s="360"/>
      <c r="Q436" s="360"/>
      <c r="R436" s="360"/>
      <c r="S436" s="360"/>
      <c r="T436" s="360"/>
      <c r="U436" s="360"/>
      <c r="V436" s="360"/>
      <c r="W436" s="360"/>
      <c r="X436" s="360"/>
      <c r="Y436" s="360"/>
      <c r="Z436" s="360"/>
    </row>
    <row r="437" spans="1:26" ht="15.75" customHeight="1">
      <c r="A437" s="360"/>
      <c r="B437" s="360"/>
      <c r="C437" s="360"/>
      <c r="D437" s="360"/>
      <c r="E437" s="360"/>
      <c r="F437" s="360"/>
      <c r="G437" s="360"/>
      <c r="H437" s="360"/>
      <c r="I437" s="360"/>
      <c r="J437" s="360"/>
      <c r="K437" s="360"/>
      <c r="L437" s="360"/>
      <c r="M437" s="360"/>
      <c r="N437" s="360"/>
      <c r="O437" s="360"/>
      <c r="P437" s="360"/>
      <c r="Q437" s="360"/>
      <c r="R437" s="360"/>
      <c r="S437" s="360"/>
      <c r="T437" s="360"/>
      <c r="U437" s="360"/>
      <c r="V437" s="360"/>
      <c r="W437" s="360"/>
      <c r="X437" s="360"/>
      <c r="Y437" s="360"/>
      <c r="Z437" s="360"/>
    </row>
    <row r="438" spans="1:26" ht="15.75" customHeight="1">
      <c r="A438" s="360"/>
      <c r="B438" s="360"/>
      <c r="C438" s="360"/>
      <c r="D438" s="360"/>
      <c r="E438" s="360"/>
      <c r="F438" s="360"/>
      <c r="G438" s="360"/>
      <c r="H438" s="360"/>
      <c r="I438" s="360"/>
      <c r="J438" s="360"/>
      <c r="K438" s="360"/>
      <c r="L438" s="360"/>
      <c r="M438" s="360"/>
      <c r="N438" s="360"/>
      <c r="O438" s="360"/>
      <c r="P438" s="360"/>
      <c r="Q438" s="360"/>
      <c r="R438" s="360"/>
      <c r="S438" s="360"/>
      <c r="T438" s="360"/>
      <c r="U438" s="360"/>
      <c r="V438" s="360"/>
      <c r="W438" s="360"/>
      <c r="X438" s="360"/>
      <c r="Y438" s="360"/>
      <c r="Z438" s="360"/>
    </row>
    <row r="439" spans="1:26" ht="15.75" customHeight="1">
      <c r="A439" s="360"/>
      <c r="B439" s="360"/>
      <c r="C439" s="360"/>
      <c r="D439" s="360"/>
      <c r="E439" s="360"/>
      <c r="F439" s="360"/>
      <c r="G439" s="360"/>
      <c r="H439" s="360"/>
      <c r="I439" s="360"/>
      <c r="J439" s="360"/>
      <c r="K439" s="360"/>
      <c r="L439" s="360"/>
      <c r="M439" s="360"/>
      <c r="N439" s="360"/>
      <c r="O439" s="360"/>
      <c r="P439" s="360"/>
      <c r="Q439" s="360"/>
      <c r="R439" s="360"/>
      <c r="S439" s="360"/>
      <c r="T439" s="360"/>
      <c r="U439" s="360"/>
      <c r="V439" s="360"/>
      <c r="W439" s="360"/>
      <c r="X439" s="360"/>
      <c r="Y439" s="360"/>
      <c r="Z439" s="360"/>
    </row>
    <row r="440" spans="1:26" ht="15.75" customHeight="1">
      <c r="A440" s="360"/>
      <c r="B440" s="360"/>
      <c r="C440" s="360"/>
      <c r="D440" s="360"/>
      <c r="E440" s="360"/>
      <c r="F440" s="360"/>
      <c r="G440" s="360"/>
      <c r="H440" s="360"/>
      <c r="I440" s="360"/>
      <c r="J440" s="360"/>
      <c r="K440" s="360"/>
      <c r="L440" s="360"/>
      <c r="M440" s="360"/>
      <c r="N440" s="360"/>
      <c r="O440" s="360"/>
      <c r="P440" s="360"/>
      <c r="Q440" s="360"/>
      <c r="R440" s="360"/>
      <c r="S440" s="360"/>
      <c r="T440" s="360"/>
      <c r="U440" s="360"/>
      <c r="V440" s="360"/>
      <c r="W440" s="360"/>
      <c r="X440" s="360"/>
      <c r="Y440" s="360"/>
      <c r="Z440" s="360"/>
    </row>
    <row r="441" spans="1:26" ht="15.75" customHeight="1">
      <c r="A441" s="360"/>
      <c r="B441" s="360"/>
      <c r="C441" s="360"/>
      <c r="D441" s="360"/>
      <c r="E441" s="360"/>
      <c r="F441" s="360"/>
      <c r="G441" s="360"/>
      <c r="H441" s="360"/>
      <c r="I441" s="360"/>
      <c r="J441" s="360"/>
      <c r="K441" s="360"/>
      <c r="L441" s="360"/>
      <c r="M441" s="360"/>
      <c r="N441" s="360"/>
      <c r="O441" s="360"/>
      <c r="P441" s="360"/>
      <c r="Q441" s="360"/>
      <c r="R441" s="360"/>
      <c r="S441" s="360"/>
      <c r="T441" s="360"/>
      <c r="U441" s="360"/>
      <c r="V441" s="360"/>
      <c r="W441" s="360"/>
      <c r="X441" s="360"/>
      <c r="Y441" s="360"/>
      <c r="Z441" s="360"/>
    </row>
    <row r="442" spans="1:26" ht="15.75" customHeight="1">
      <c r="A442" s="360"/>
      <c r="B442" s="360"/>
      <c r="C442" s="360"/>
      <c r="D442" s="360"/>
      <c r="E442" s="360"/>
      <c r="F442" s="360"/>
      <c r="G442" s="360"/>
      <c r="H442" s="360"/>
      <c r="I442" s="360"/>
      <c r="J442" s="360"/>
      <c r="K442" s="360"/>
      <c r="L442" s="360"/>
      <c r="M442" s="360"/>
      <c r="N442" s="360"/>
      <c r="O442" s="360"/>
      <c r="P442" s="360"/>
      <c r="Q442" s="360"/>
      <c r="R442" s="360"/>
      <c r="S442" s="360"/>
      <c r="T442" s="360"/>
      <c r="U442" s="360"/>
      <c r="V442" s="360"/>
      <c r="W442" s="360"/>
      <c r="X442" s="360"/>
      <c r="Y442" s="360"/>
      <c r="Z442" s="360"/>
    </row>
    <row r="443" spans="1:26" ht="15.75" customHeight="1">
      <c r="A443" s="360"/>
      <c r="B443" s="360"/>
      <c r="C443" s="360"/>
      <c r="D443" s="360"/>
      <c r="E443" s="360"/>
      <c r="F443" s="360"/>
      <c r="G443" s="360"/>
      <c r="H443" s="360"/>
      <c r="I443" s="360"/>
      <c r="J443" s="360"/>
      <c r="K443" s="360"/>
      <c r="L443" s="360"/>
      <c r="M443" s="360"/>
      <c r="N443" s="360"/>
      <c r="O443" s="360"/>
      <c r="P443" s="360"/>
      <c r="Q443" s="360"/>
      <c r="R443" s="360"/>
      <c r="S443" s="360"/>
      <c r="T443" s="360"/>
      <c r="U443" s="360"/>
      <c r="V443" s="360"/>
      <c r="W443" s="360"/>
      <c r="X443" s="360"/>
      <c r="Y443" s="360"/>
      <c r="Z443" s="360"/>
    </row>
    <row r="444" spans="1:26" ht="15.75" customHeight="1">
      <c r="A444" s="360"/>
      <c r="B444" s="360"/>
      <c r="C444" s="360"/>
      <c r="D444" s="360"/>
      <c r="E444" s="360"/>
      <c r="F444" s="360"/>
      <c r="G444" s="360"/>
      <c r="H444" s="360"/>
      <c r="I444" s="360"/>
      <c r="J444" s="360"/>
      <c r="K444" s="360"/>
      <c r="L444" s="360"/>
      <c r="M444" s="360"/>
      <c r="N444" s="360"/>
      <c r="O444" s="360"/>
      <c r="P444" s="360"/>
      <c r="Q444" s="360"/>
      <c r="R444" s="360"/>
      <c r="S444" s="360"/>
      <c r="T444" s="360"/>
      <c r="U444" s="360"/>
      <c r="V444" s="360"/>
      <c r="W444" s="360"/>
      <c r="X444" s="360"/>
      <c r="Y444" s="360"/>
      <c r="Z444" s="360"/>
    </row>
    <row r="445" spans="1:26" ht="15.75" customHeight="1">
      <c r="A445" s="360"/>
      <c r="B445" s="360"/>
      <c r="C445" s="360"/>
      <c r="D445" s="360"/>
      <c r="E445" s="360"/>
      <c r="F445" s="360"/>
      <c r="G445" s="360"/>
      <c r="H445" s="360"/>
      <c r="I445" s="360"/>
      <c r="J445" s="360"/>
      <c r="K445" s="360"/>
      <c r="L445" s="360"/>
      <c r="M445" s="360"/>
      <c r="N445" s="360"/>
      <c r="O445" s="360"/>
      <c r="P445" s="360"/>
      <c r="Q445" s="360"/>
      <c r="R445" s="360"/>
      <c r="S445" s="360"/>
      <c r="T445" s="360"/>
      <c r="U445" s="360"/>
      <c r="V445" s="360"/>
      <c r="W445" s="360"/>
      <c r="X445" s="360"/>
      <c r="Y445" s="360"/>
      <c r="Z445" s="360"/>
    </row>
    <row r="446" spans="1:26" ht="15.75" customHeight="1">
      <c r="A446" s="360"/>
      <c r="B446" s="360"/>
      <c r="C446" s="360"/>
      <c r="D446" s="360"/>
      <c r="E446" s="360"/>
      <c r="F446" s="360"/>
      <c r="G446" s="360"/>
      <c r="H446" s="360"/>
      <c r="I446" s="360"/>
      <c r="J446" s="360"/>
      <c r="K446" s="360"/>
      <c r="L446" s="360"/>
      <c r="M446" s="360"/>
      <c r="N446" s="360"/>
      <c r="O446" s="360"/>
      <c r="P446" s="360"/>
      <c r="Q446" s="360"/>
      <c r="R446" s="360"/>
      <c r="S446" s="360"/>
      <c r="T446" s="360"/>
      <c r="U446" s="360"/>
      <c r="V446" s="360"/>
      <c r="W446" s="360"/>
      <c r="X446" s="360"/>
      <c r="Y446" s="360"/>
      <c r="Z446" s="360"/>
    </row>
    <row r="447" spans="1:26" ht="15.75" customHeight="1">
      <c r="A447" s="360"/>
      <c r="B447" s="360"/>
      <c r="C447" s="360"/>
      <c r="D447" s="360"/>
      <c r="E447" s="360"/>
      <c r="F447" s="360"/>
      <c r="G447" s="360"/>
      <c r="H447" s="360"/>
      <c r="I447" s="360"/>
      <c r="J447" s="360"/>
      <c r="K447" s="360"/>
      <c r="L447" s="360"/>
      <c r="M447" s="360"/>
      <c r="N447" s="360"/>
      <c r="O447" s="360"/>
      <c r="P447" s="360"/>
      <c r="Q447" s="360"/>
      <c r="R447" s="360"/>
      <c r="S447" s="360"/>
      <c r="T447" s="360"/>
      <c r="U447" s="360"/>
      <c r="V447" s="360"/>
      <c r="W447" s="360"/>
      <c r="X447" s="360"/>
      <c r="Y447" s="360"/>
      <c r="Z447" s="360"/>
    </row>
    <row r="448" spans="1:26" ht="15.75" customHeight="1">
      <c r="A448" s="360"/>
      <c r="B448" s="360"/>
      <c r="C448" s="360"/>
      <c r="D448" s="360"/>
      <c r="E448" s="360"/>
      <c r="F448" s="360"/>
      <c r="G448" s="360"/>
      <c r="H448" s="360"/>
      <c r="I448" s="360"/>
      <c r="J448" s="360"/>
      <c r="K448" s="360"/>
      <c r="L448" s="360"/>
      <c r="M448" s="360"/>
      <c r="N448" s="360"/>
      <c r="O448" s="360"/>
      <c r="P448" s="360"/>
      <c r="Q448" s="360"/>
      <c r="R448" s="360"/>
      <c r="S448" s="360"/>
      <c r="T448" s="360"/>
      <c r="U448" s="360"/>
      <c r="V448" s="360"/>
      <c r="W448" s="360"/>
      <c r="X448" s="360"/>
      <c r="Y448" s="360"/>
      <c r="Z448" s="360"/>
    </row>
    <row r="449" spans="1:26" ht="15.75" customHeight="1">
      <c r="A449" s="360"/>
      <c r="B449" s="360"/>
      <c r="C449" s="360"/>
      <c r="D449" s="360"/>
      <c r="E449" s="360"/>
      <c r="F449" s="360"/>
      <c r="G449" s="360"/>
      <c r="H449" s="360"/>
      <c r="I449" s="360"/>
      <c r="J449" s="360"/>
      <c r="K449" s="360"/>
      <c r="L449" s="360"/>
      <c r="M449" s="360"/>
      <c r="N449" s="360"/>
      <c r="O449" s="360"/>
      <c r="P449" s="360"/>
      <c r="Q449" s="360"/>
      <c r="R449" s="360"/>
      <c r="S449" s="360"/>
      <c r="T449" s="360"/>
      <c r="U449" s="360"/>
      <c r="V449" s="360"/>
      <c r="W449" s="360"/>
      <c r="X449" s="360"/>
      <c r="Y449" s="360"/>
      <c r="Z449" s="360"/>
    </row>
    <row r="450" spans="1:26" ht="15.75" customHeight="1">
      <c r="A450" s="360"/>
      <c r="B450" s="360"/>
      <c r="C450" s="360"/>
      <c r="D450" s="360"/>
      <c r="E450" s="360"/>
      <c r="F450" s="360"/>
      <c r="G450" s="360"/>
      <c r="H450" s="360"/>
      <c r="I450" s="360"/>
      <c r="J450" s="360"/>
      <c r="K450" s="360"/>
      <c r="L450" s="360"/>
      <c r="M450" s="360"/>
      <c r="N450" s="360"/>
      <c r="O450" s="360"/>
      <c r="P450" s="360"/>
      <c r="Q450" s="360"/>
      <c r="R450" s="360"/>
      <c r="S450" s="360"/>
      <c r="T450" s="360"/>
      <c r="U450" s="360"/>
      <c r="V450" s="360"/>
      <c r="W450" s="360"/>
      <c r="X450" s="360"/>
      <c r="Y450" s="360"/>
      <c r="Z450" s="360"/>
    </row>
    <row r="451" spans="1:26" ht="15.75" customHeight="1">
      <c r="A451" s="360"/>
      <c r="B451" s="360"/>
      <c r="C451" s="360"/>
      <c r="D451" s="360"/>
      <c r="E451" s="360"/>
      <c r="F451" s="360"/>
      <c r="G451" s="360"/>
      <c r="H451" s="360"/>
      <c r="I451" s="360"/>
      <c r="J451" s="360"/>
      <c r="K451" s="360"/>
      <c r="L451" s="360"/>
      <c r="M451" s="360"/>
      <c r="N451" s="360"/>
      <c r="O451" s="360"/>
      <c r="P451" s="360"/>
      <c r="Q451" s="360"/>
      <c r="R451" s="360"/>
      <c r="S451" s="360"/>
      <c r="T451" s="360"/>
      <c r="U451" s="360"/>
      <c r="V451" s="360"/>
      <c r="W451" s="360"/>
      <c r="X451" s="360"/>
      <c r="Y451" s="360"/>
      <c r="Z451" s="360"/>
    </row>
    <row r="452" spans="1:26" ht="15.75" customHeight="1">
      <c r="A452" s="360"/>
      <c r="B452" s="360"/>
      <c r="C452" s="360"/>
      <c r="D452" s="360"/>
      <c r="E452" s="360"/>
      <c r="F452" s="360"/>
      <c r="G452" s="360"/>
      <c r="H452" s="360"/>
      <c r="I452" s="360"/>
      <c r="J452" s="360"/>
      <c r="K452" s="360"/>
      <c r="L452" s="360"/>
      <c r="M452" s="360"/>
      <c r="N452" s="360"/>
      <c r="O452" s="360"/>
      <c r="P452" s="360"/>
      <c r="Q452" s="360"/>
      <c r="R452" s="360"/>
      <c r="S452" s="360"/>
      <c r="T452" s="360"/>
      <c r="U452" s="360"/>
      <c r="V452" s="360"/>
      <c r="W452" s="360"/>
      <c r="X452" s="360"/>
      <c r="Y452" s="360"/>
      <c r="Z452" s="360"/>
    </row>
    <row r="453" spans="1:26" ht="15.75" customHeight="1">
      <c r="A453" s="360"/>
      <c r="B453" s="360"/>
      <c r="C453" s="360"/>
      <c r="D453" s="360"/>
      <c r="E453" s="360"/>
      <c r="F453" s="360"/>
      <c r="G453" s="360"/>
      <c r="H453" s="360"/>
      <c r="I453" s="360"/>
      <c r="J453" s="360"/>
      <c r="K453" s="360"/>
      <c r="L453" s="360"/>
      <c r="M453" s="360"/>
      <c r="N453" s="360"/>
      <c r="O453" s="360"/>
      <c r="P453" s="360"/>
      <c r="Q453" s="360"/>
      <c r="R453" s="360"/>
      <c r="S453" s="360"/>
      <c r="T453" s="360"/>
      <c r="U453" s="360"/>
      <c r="V453" s="360"/>
      <c r="W453" s="360"/>
      <c r="X453" s="360"/>
      <c r="Y453" s="360"/>
      <c r="Z453" s="360"/>
    </row>
    <row r="454" spans="1:26" ht="15.75" customHeight="1">
      <c r="A454" s="360"/>
      <c r="B454" s="360"/>
      <c r="C454" s="360"/>
      <c r="D454" s="360"/>
      <c r="E454" s="360"/>
      <c r="F454" s="360"/>
      <c r="G454" s="360"/>
      <c r="H454" s="360"/>
      <c r="I454" s="360"/>
      <c r="J454" s="360"/>
      <c r="K454" s="360"/>
      <c r="L454" s="360"/>
      <c r="M454" s="360"/>
      <c r="N454" s="360"/>
      <c r="O454" s="360"/>
      <c r="P454" s="360"/>
      <c r="Q454" s="360"/>
      <c r="R454" s="360"/>
      <c r="S454" s="360"/>
      <c r="T454" s="360"/>
      <c r="U454" s="360"/>
      <c r="V454" s="360"/>
      <c r="W454" s="360"/>
      <c r="X454" s="360"/>
      <c r="Y454" s="360"/>
      <c r="Z454" s="360"/>
    </row>
    <row r="455" spans="1:26" ht="15.75" customHeight="1">
      <c r="A455" s="360"/>
      <c r="B455" s="360"/>
      <c r="C455" s="360"/>
      <c r="D455" s="360"/>
      <c r="E455" s="360"/>
      <c r="F455" s="360"/>
      <c r="G455" s="360"/>
      <c r="H455" s="360"/>
      <c r="I455" s="360"/>
      <c r="J455" s="360"/>
      <c r="K455" s="360"/>
      <c r="L455" s="360"/>
      <c r="M455" s="360"/>
      <c r="N455" s="360"/>
      <c r="O455" s="360"/>
      <c r="P455" s="360"/>
      <c r="Q455" s="360"/>
      <c r="R455" s="360"/>
      <c r="S455" s="360"/>
      <c r="T455" s="360"/>
      <c r="U455" s="360"/>
      <c r="V455" s="360"/>
      <c r="W455" s="360"/>
      <c r="X455" s="360"/>
      <c r="Y455" s="360"/>
      <c r="Z455" s="360"/>
    </row>
    <row r="456" spans="1:26" ht="15.75" customHeight="1">
      <c r="A456" s="360"/>
      <c r="B456" s="360"/>
      <c r="C456" s="360"/>
      <c r="D456" s="360"/>
      <c r="E456" s="360"/>
      <c r="F456" s="360"/>
      <c r="G456" s="360"/>
      <c r="H456" s="360"/>
      <c r="I456" s="360"/>
      <c r="J456" s="360"/>
      <c r="K456" s="360"/>
      <c r="L456" s="360"/>
      <c r="M456" s="360"/>
      <c r="N456" s="360"/>
      <c r="O456" s="360"/>
      <c r="P456" s="360"/>
      <c r="Q456" s="360"/>
      <c r="R456" s="360"/>
      <c r="S456" s="360"/>
      <c r="T456" s="360"/>
      <c r="U456" s="360"/>
      <c r="V456" s="360"/>
      <c r="W456" s="360"/>
      <c r="X456" s="360"/>
      <c r="Y456" s="360"/>
      <c r="Z456" s="360"/>
    </row>
    <row r="457" spans="1:26" ht="15.75" customHeight="1">
      <c r="A457" s="360"/>
      <c r="B457" s="360"/>
      <c r="C457" s="360"/>
      <c r="D457" s="360"/>
      <c r="E457" s="360"/>
      <c r="F457" s="360"/>
      <c r="G457" s="360"/>
      <c r="H457" s="360"/>
      <c r="I457" s="360"/>
      <c r="J457" s="360"/>
      <c r="K457" s="360"/>
      <c r="L457" s="360"/>
      <c r="M457" s="360"/>
      <c r="N457" s="360"/>
      <c r="O457" s="360"/>
      <c r="P457" s="360"/>
      <c r="Q457" s="360"/>
      <c r="R457" s="360"/>
      <c r="S457" s="360"/>
      <c r="T457" s="360"/>
      <c r="U457" s="360"/>
      <c r="V457" s="360"/>
      <c r="W457" s="360"/>
      <c r="X457" s="360"/>
      <c r="Y457" s="360"/>
      <c r="Z457" s="360"/>
    </row>
    <row r="458" spans="1:26" ht="15.75" customHeight="1">
      <c r="A458" s="360"/>
      <c r="B458" s="360"/>
      <c r="C458" s="360"/>
      <c r="D458" s="360"/>
      <c r="E458" s="360"/>
      <c r="F458" s="360"/>
      <c r="G458" s="360"/>
      <c r="H458" s="360"/>
      <c r="I458" s="360"/>
      <c r="J458" s="360"/>
      <c r="K458" s="360"/>
      <c r="L458" s="360"/>
      <c r="M458" s="360"/>
      <c r="N458" s="360"/>
      <c r="O458" s="360"/>
      <c r="P458" s="360"/>
      <c r="Q458" s="360"/>
      <c r="R458" s="360"/>
      <c r="S458" s="360"/>
      <c r="T458" s="360"/>
      <c r="U458" s="360"/>
      <c r="V458" s="360"/>
      <c r="W458" s="360"/>
      <c r="X458" s="360"/>
      <c r="Y458" s="360"/>
      <c r="Z458" s="360"/>
    </row>
    <row r="459" spans="1:26" ht="15.75" customHeight="1">
      <c r="A459" s="360"/>
      <c r="B459" s="360"/>
      <c r="C459" s="360"/>
      <c r="D459" s="360"/>
      <c r="E459" s="360"/>
      <c r="F459" s="360"/>
      <c r="G459" s="360"/>
      <c r="H459" s="360"/>
      <c r="I459" s="360"/>
      <c r="J459" s="360"/>
      <c r="K459" s="360"/>
      <c r="L459" s="360"/>
      <c r="M459" s="360"/>
      <c r="N459" s="360"/>
      <c r="O459" s="360"/>
      <c r="P459" s="360"/>
      <c r="Q459" s="360"/>
      <c r="R459" s="360"/>
      <c r="S459" s="360"/>
      <c r="T459" s="360"/>
      <c r="U459" s="360"/>
      <c r="V459" s="360"/>
      <c r="W459" s="360"/>
      <c r="X459" s="360"/>
      <c r="Y459" s="360"/>
      <c r="Z459" s="360"/>
    </row>
    <row r="460" spans="1:26" ht="15.75" customHeight="1">
      <c r="A460" s="360"/>
      <c r="B460" s="360"/>
      <c r="C460" s="360"/>
      <c r="D460" s="360"/>
      <c r="E460" s="360"/>
      <c r="F460" s="360"/>
      <c r="G460" s="360"/>
      <c r="H460" s="360"/>
      <c r="I460" s="360"/>
      <c r="J460" s="360"/>
      <c r="K460" s="360"/>
      <c r="L460" s="360"/>
      <c r="M460" s="360"/>
      <c r="N460" s="360"/>
      <c r="O460" s="360"/>
      <c r="P460" s="360"/>
      <c r="Q460" s="360"/>
      <c r="R460" s="360"/>
      <c r="S460" s="360"/>
      <c r="T460" s="360"/>
      <c r="U460" s="360"/>
      <c r="V460" s="360"/>
      <c r="W460" s="360"/>
      <c r="X460" s="360"/>
      <c r="Y460" s="360"/>
      <c r="Z460" s="360"/>
    </row>
    <row r="461" spans="1:26" ht="15.75" customHeight="1">
      <c r="A461" s="360"/>
      <c r="B461" s="360"/>
      <c r="C461" s="360"/>
      <c r="D461" s="360"/>
      <c r="E461" s="360"/>
      <c r="F461" s="360"/>
      <c r="G461" s="360"/>
      <c r="H461" s="360"/>
      <c r="I461" s="360"/>
      <c r="J461" s="360"/>
      <c r="K461" s="360"/>
      <c r="L461" s="360"/>
      <c r="M461" s="360"/>
      <c r="N461" s="360"/>
      <c r="O461" s="360"/>
      <c r="P461" s="360"/>
      <c r="Q461" s="360"/>
      <c r="R461" s="360"/>
      <c r="S461" s="360"/>
      <c r="T461" s="360"/>
      <c r="U461" s="360"/>
      <c r="V461" s="360"/>
      <c r="W461" s="360"/>
      <c r="X461" s="360"/>
      <c r="Y461" s="360"/>
      <c r="Z461" s="360"/>
    </row>
    <row r="462" spans="1:26" ht="15.75" customHeight="1">
      <c r="A462" s="360"/>
      <c r="B462" s="360"/>
      <c r="C462" s="360"/>
      <c r="D462" s="360"/>
      <c r="E462" s="360"/>
      <c r="F462" s="360"/>
      <c r="G462" s="360"/>
      <c r="H462" s="360"/>
      <c r="I462" s="360"/>
      <c r="J462" s="360"/>
      <c r="K462" s="360"/>
      <c r="L462" s="360"/>
      <c r="M462" s="360"/>
      <c r="N462" s="360"/>
      <c r="O462" s="360"/>
      <c r="P462" s="360"/>
      <c r="Q462" s="360"/>
      <c r="R462" s="360"/>
      <c r="S462" s="360"/>
      <c r="T462" s="360"/>
      <c r="U462" s="360"/>
      <c r="V462" s="360"/>
      <c r="W462" s="360"/>
      <c r="X462" s="360"/>
      <c r="Y462" s="360"/>
      <c r="Z462" s="360"/>
    </row>
    <row r="463" spans="1:26" ht="15.75" customHeight="1">
      <c r="A463" s="360"/>
      <c r="B463" s="360"/>
      <c r="C463" s="360"/>
      <c r="D463" s="360"/>
      <c r="E463" s="360"/>
      <c r="F463" s="360"/>
      <c r="G463" s="360"/>
      <c r="H463" s="360"/>
      <c r="I463" s="360"/>
      <c r="J463" s="360"/>
      <c r="K463" s="360"/>
      <c r="L463" s="360"/>
      <c r="M463" s="360"/>
      <c r="N463" s="360"/>
      <c r="O463" s="360"/>
      <c r="P463" s="360"/>
      <c r="Q463" s="360"/>
      <c r="R463" s="360"/>
      <c r="S463" s="360"/>
      <c r="T463" s="360"/>
      <c r="U463" s="360"/>
      <c r="V463" s="360"/>
      <c r="W463" s="360"/>
      <c r="X463" s="360"/>
      <c r="Y463" s="360"/>
      <c r="Z463" s="360"/>
    </row>
    <row r="464" spans="1:26" ht="15.75" customHeight="1">
      <c r="A464" s="360"/>
      <c r="B464" s="360"/>
      <c r="C464" s="360"/>
      <c r="D464" s="360"/>
      <c r="E464" s="360"/>
      <c r="F464" s="360"/>
      <c r="G464" s="360"/>
      <c r="H464" s="360"/>
      <c r="I464" s="360"/>
      <c r="J464" s="360"/>
      <c r="K464" s="360"/>
      <c r="L464" s="360"/>
      <c r="M464" s="360"/>
      <c r="N464" s="360"/>
      <c r="O464" s="360"/>
      <c r="P464" s="360"/>
      <c r="Q464" s="360"/>
      <c r="R464" s="360"/>
      <c r="S464" s="360"/>
      <c r="T464" s="360"/>
      <c r="U464" s="360"/>
      <c r="V464" s="360"/>
      <c r="W464" s="360"/>
      <c r="X464" s="360"/>
      <c r="Y464" s="360"/>
      <c r="Z464" s="360"/>
    </row>
    <row r="465" spans="1:26" ht="15.75" customHeight="1">
      <c r="A465" s="360"/>
      <c r="B465" s="360"/>
      <c r="C465" s="360"/>
      <c r="D465" s="360"/>
      <c r="E465" s="360"/>
      <c r="F465" s="360"/>
      <c r="G465" s="360"/>
      <c r="H465" s="360"/>
      <c r="I465" s="360"/>
      <c r="J465" s="360"/>
      <c r="K465" s="360"/>
      <c r="L465" s="360"/>
      <c r="M465" s="360"/>
      <c r="N465" s="360"/>
      <c r="O465" s="360"/>
      <c r="P465" s="360"/>
      <c r="Q465" s="360"/>
      <c r="R465" s="360"/>
      <c r="S465" s="360"/>
      <c r="T465" s="360"/>
      <c r="U465" s="360"/>
      <c r="V465" s="360"/>
      <c r="W465" s="360"/>
      <c r="X465" s="360"/>
      <c r="Y465" s="360"/>
      <c r="Z465" s="360"/>
    </row>
    <row r="466" spans="1:26" ht="15.75" customHeight="1">
      <c r="A466" s="360"/>
      <c r="B466" s="360"/>
      <c r="C466" s="360"/>
      <c r="D466" s="360"/>
      <c r="E466" s="360"/>
      <c r="F466" s="360"/>
      <c r="G466" s="360"/>
      <c r="H466" s="360"/>
      <c r="I466" s="360"/>
      <c r="J466" s="360"/>
      <c r="K466" s="360"/>
      <c r="L466" s="360"/>
      <c r="M466" s="360"/>
      <c r="N466" s="360"/>
      <c r="O466" s="360"/>
      <c r="P466" s="360"/>
      <c r="Q466" s="360"/>
      <c r="R466" s="360"/>
      <c r="S466" s="360"/>
      <c r="T466" s="360"/>
      <c r="U466" s="360"/>
      <c r="V466" s="360"/>
      <c r="W466" s="360"/>
      <c r="X466" s="360"/>
      <c r="Y466" s="360"/>
      <c r="Z466" s="360"/>
    </row>
    <row r="467" spans="1:26" ht="15.75" customHeight="1">
      <c r="A467" s="360"/>
      <c r="B467" s="360"/>
      <c r="C467" s="360"/>
      <c r="D467" s="360"/>
      <c r="E467" s="360"/>
      <c r="F467" s="360"/>
      <c r="G467" s="360"/>
      <c r="H467" s="360"/>
      <c r="I467" s="360"/>
      <c r="J467" s="360"/>
      <c r="K467" s="360"/>
      <c r="L467" s="360"/>
      <c r="M467" s="360"/>
      <c r="N467" s="360"/>
      <c r="O467" s="360"/>
      <c r="P467" s="360"/>
      <c r="Q467" s="360"/>
      <c r="R467" s="360"/>
      <c r="S467" s="360"/>
      <c r="T467" s="360"/>
      <c r="U467" s="360"/>
      <c r="V467" s="360"/>
      <c r="W467" s="360"/>
      <c r="X467" s="360"/>
      <c r="Y467" s="360"/>
      <c r="Z467" s="360"/>
    </row>
    <row r="468" spans="1:26" ht="15.75" customHeight="1">
      <c r="A468" s="360"/>
      <c r="B468" s="360"/>
      <c r="C468" s="360"/>
      <c r="D468" s="360"/>
      <c r="E468" s="360"/>
      <c r="F468" s="360"/>
      <c r="G468" s="360"/>
      <c r="H468" s="360"/>
      <c r="I468" s="360"/>
      <c r="J468" s="360"/>
      <c r="K468" s="360"/>
      <c r="L468" s="360"/>
      <c r="M468" s="360"/>
      <c r="N468" s="360"/>
      <c r="O468" s="360"/>
      <c r="P468" s="360"/>
      <c r="Q468" s="360"/>
      <c r="R468" s="360"/>
      <c r="S468" s="360"/>
      <c r="T468" s="360"/>
      <c r="U468" s="360"/>
      <c r="V468" s="360"/>
      <c r="W468" s="360"/>
      <c r="X468" s="360"/>
      <c r="Y468" s="360"/>
      <c r="Z468" s="360"/>
    </row>
    <row r="469" spans="1:26" ht="15.75" customHeight="1">
      <c r="A469" s="360"/>
      <c r="B469" s="360"/>
      <c r="C469" s="360"/>
      <c r="D469" s="360"/>
      <c r="E469" s="360"/>
      <c r="F469" s="360"/>
      <c r="G469" s="360"/>
      <c r="H469" s="360"/>
      <c r="I469" s="360"/>
      <c r="J469" s="360"/>
      <c r="K469" s="360"/>
      <c r="L469" s="360"/>
      <c r="M469" s="360"/>
      <c r="N469" s="360"/>
      <c r="O469" s="360"/>
      <c r="P469" s="360"/>
      <c r="Q469" s="360"/>
      <c r="R469" s="360"/>
      <c r="S469" s="360"/>
      <c r="T469" s="360"/>
      <c r="U469" s="360"/>
      <c r="V469" s="360"/>
      <c r="W469" s="360"/>
      <c r="X469" s="360"/>
      <c r="Y469" s="360"/>
      <c r="Z469" s="360"/>
    </row>
    <row r="470" spans="1:26" ht="15.75" customHeight="1">
      <c r="A470" s="360"/>
      <c r="B470" s="360"/>
      <c r="C470" s="360"/>
      <c r="D470" s="360"/>
      <c r="E470" s="360"/>
      <c r="F470" s="360"/>
      <c r="G470" s="360"/>
      <c r="H470" s="360"/>
      <c r="I470" s="360"/>
      <c r="J470" s="360"/>
      <c r="K470" s="360"/>
      <c r="L470" s="360"/>
      <c r="M470" s="360"/>
      <c r="N470" s="360"/>
      <c r="O470" s="360"/>
      <c r="P470" s="360"/>
      <c r="Q470" s="360"/>
      <c r="R470" s="360"/>
      <c r="S470" s="360"/>
      <c r="T470" s="360"/>
      <c r="U470" s="360"/>
      <c r="V470" s="360"/>
      <c r="W470" s="360"/>
      <c r="X470" s="360"/>
      <c r="Y470" s="360"/>
      <c r="Z470" s="360"/>
    </row>
    <row r="471" spans="1:26" ht="15.75" customHeight="1">
      <c r="A471" s="360"/>
      <c r="B471" s="360"/>
      <c r="C471" s="360"/>
      <c r="D471" s="360"/>
      <c r="E471" s="360"/>
      <c r="F471" s="360"/>
      <c r="G471" s="360"/>
      <c r="H471" s="360"/>
      <c r="I471" s="360"/>
      <c r="J471" s="360"/>
      <c r="K471" s="360"/>
      <c r="L471" s="360"/>
      <c r="M471" s="360"/>
      <c r="N471" s="360"/>
      <c r="O471" s="360"/>
      <c r="P471" s="360"/>
      <c r="Q471" s="360"/>
      <c r="R471" s="360"/>
      <c r="S471" s="360"/>
      <c r="T471" s="360"/>
      <c r="U471" s="360"/>
      <c r="V471" s="360"/>
      <c r="W471" s="360"/>
      <c r="X471" s="360"/>
      <c r="Y471" s="360"/>
      <c r="Z471" s="360"/>
    </row>
    <row r="472" spans="1:26" ht="15.75" customHeight="1">
      <c r="A472" s="360"/>
      <c r="B472" s="360"/>
      <c r="C472" s="360"/>
      <c r="D472" s="360"/>
      <c r="E472" s="360"/>
      <c r="F472" s="360"/>
      <c r="G472" s="360"/>
      <c r="H472" s="360"/>
      <c r="I472" s="360"/>
      <c r="J472" s="360"/>
      <c r="K472" s="360"/>
      <c r="L472" s="360"/>
      <c r="M472" s="360"/>
      <c r="N472" s="360"/>
      <c r="O472" s="360"/>
      <c r="P472" s="360"/>
      <c r="Q472" s="360"/>
      <c r="R472" s="360"/>
      <c r="S472" s="360"/>
      <c r="T472" s="360"/>
      <c r="U472" s="360"/>
      <c r="V472" s="360"/>
      <c r="W472" s="360"/>
      <c r="X472" s="360"/>
      <c r="Y472" s="360"/>
      <c r="Z472" s="360"/>
    </row>
    <row r="473" spans="1:26" ht="15.75" customHeight="1">
      <c r="A473" s="360"/>
      <c r="B473" s="360"/>
      <c r="C473" s="360"/>
      <c r="D473" s="360"/>
      <c r="E473" s="360"/>
      <c r="F473" s="360"/>
      <c r="G473" s="360"/>
      <c r="H473" s="360"/>
      <c r="I473" s="360"/>
      <c r="J473" s="360"/>
      <c r="K473" s="360"/>
      <c r="L473" s="360"/>
      <c r="M473" s="360"/>
      <c r="N473" s="360"/>
      <c r="O473" s="360"/>
      <c r="P473" s="360"/>
      <c r="Q473" s="360"/>
      <c r="R473" s="360"/>
      <c r="S473" s="360"/>
      <c r="T473" s="360"/>
      <c r="U473" s="360"/>
      <c r="V473" s="360"/>
      <c r="W473" s="360"/>
      <c r="X473" s="360"/>
      <c r="Y473" s="360"/>
      <c r="Z473" s="360"/>
    </row>
    <row r="474" spans="1:26" ht="15.75" customHeight="1">
      <c r="A474" s="360"/>
      <c r="B474" s="360"/>
      <c r="C474" s="360"/>
      <c r="D474" s="360"/>
      <c r="E474" s="360"/>
      <c r="F474" s="360"/>
      <c r="G474" s="360"/>
      <c r="H474" s="360"/>
      <c r="I474" s="360"/>
      <c r="J474" s="360"/>
      <c r="K474" s="360"/>
      <c r="L474" s="360"/>
      <c r="M474" s="360"/>
      <c r="N474" s="360"/>
      <c r="O474" s="360"/>
      <c r="P474" s="360"/>
      <c r="Q474" s="360"/>
      <c r="R474" s="360"/>
      <c r="S474" s="360"/>
      <c r="T474" s="360"/>
      <c r="U474" s="360"/>
      <c r="V474" s="360"/>
      <c r="W474" s="360"/>
      <c r="X474" s="360"/>
      <c r="Y474" s="360"/>
      <c r="Z474" s="360"/>
    </row>
    <row r="475" spans="1:26" ht="15.75" customHeight="1">
      <c r="A475" s="360"/>
      <c r="B475" s="360"/>
      <c r="C475" s="360"/>
      <c r="D475" s="360"/>
      <c r="E475" s="360"/>
      <c r="F475" s="360"/>
      <c r="G475" s="360"/>
      <c r="H475" s="360"/>
      <c r="I475" s="360"/>
      <c r="J475" s="360"/>
      <c r="K475" s="360"/>
      <c r="L475" s="360"/>
      <c r="M475" s="360"/>
      <c r="N475" s="360"/>
      <c r="O475" s="360"/>
      <c r="P475" s="360"/>
      <c r="Q475" s="360"/>
      <c r="R475" s="360"/>
      <c r="S475" s="360"/>
      <c r="T475" s="360"/>
      <c r="U475" s="360"/>
      <c r="V475" s="360"/>
      <c r="W475" s="360"/>
      <c r="X475" s="360"/>
      <c r="Y475" s="360"/>
      <c r="Z475" s="360"/>
    </row>
    <row r="476" spans="1:26" ht="15.75" customHeight="1">
      <c r="A476" s="360"/>
      <c r="B476" s="360"/>
      <c r="C476" s="360"/>
      <c r="D476" s="360"/>
      <c r="E476" s="360"/>
      <c r="F476" s="360"/>
      <c r="G476" s="360"/>
      <c r="H476" s="360"/>
      <c r="I476" s="360"/>
      <c r="J476" s="360"/>
      <c r="K476" s="360"/>
      <c r="L476" s="360"/>
      <c r="M476" s="360"/>
      <c r="N476" s="360"/>
      <c r="O476" s="360"/>
      <c r="P476" s="360"/>
      <c r="Q476" s="360"/>
      <c r="R476" s="360"/>
      <c r="S476" s="360"/>
      <c r="T476" s="360"/>
      <c r="U476" s="360"/>
      <c r="V476" s="360"/>
      <c r="W476" s="360"/>
      <c r="X476" s="360"/>
      <c r="Y476" s="360"/>
      <c r="Z476" s="360"/>
    </row>
    <row r="477" spans="1:26" ht="15.75" customHeight="1">
      <c r="A477" s="360"/>
      <c r="B477" s="360"/>
      <c r="C477" s="360"/>
      <c r="D477" s="360"/>
      <c r="E477" s="360"/>
      <c r="F477" s="360"/>
      <c r="G477" s="360"/>
      <c r="H477" s="360"/>
      <c r="I477" s="360"/>
      <c r="J477" s="360"/>
      <c r="K477" s="360"/>
      <c r="L477" s="360"/>
      <c r="M477" s="360"/>
      <c r="N477" s="360"/>
      <c r="O477" s="360"/>
      <c r="P477" s="360"/>
      <c r="Q477" s="360"/>
      <c r="R477" s="360"/>
      <c r="S477" s="360"/>
      <c r="T477" s="360"/>
      <c r="U477" s="360"/>
      <c r="V477" s="360"/>
      <c r="W477" s="360"/>
      <c r="X477" s="360"/>
      <c r="Y477" s="360"/>
      <c r="Z477" s="360"/>
    </row>
    <row r="478" spans="1:26" ht="15.75" customHeight="1">
      <c r="A478" s="360"/>
      <c r="B478" s="360"/>
      <c r="C478" s="360"/>
      <c r="D478" s="360"/>
      <c r="E478" s="360"/>
      <c r="F478" s="360"/>
      <c r="G478" s="360"/>
      <c r="H478" s="360"/>
      <c r="I478" s="360"/>
      <c r="J478" s="360"/>
      <c r="K478" s="360"/>
      <c r="L478" s="360"/>
      <c r="M478" s="360"/>
      <c r="N478" s="360"/>
      <c r="O478" s="360"/>
      <c r="P478" s="360"/>
      <c r="Q478" s="360"/>
      <c r="R478" s="360"/>
      <c r="S478" s="360"/>
      <c r="T478" s="360"/>
      <c r="U478" s="360"/>
      <c r="V478" s="360"/>
      <c r="W478" s="360"/>
      <c r="X478" s="360"/>
      <c r="Y478" s="360"/>
      <c r="Z478" s="360"/>
    </row>
    <row r="479" spans="1:26" ht="15.75" customHeight="1">
      <c r="A479" s="360"/>
      <c r="B479" s="360"/>
      <c r="C479" s="360"/>
      <c r="D479" s="360"/>
      <c r="E479" s="360"/>
      <c r="F479" s="360"/>
      <c r="G479" s="360"/>
      <c r="H479" s="360"/>
      <c r="I479" s="360"/>
      <c r="J479" s="360"/>
      <c r="K479" s="360"/>
      <c r="L479" s="360"/>
      <c r="M479" s="360"/>
      <c r="N479" s="360"/>
      <c r="O479" s="360"/>
      <c r="P479" s="360"/>
      <c r="Q479" s="360"/>
      <c r="R479" s="360"/>
      <c r="S479" s="360"/>
      <c r="T479" s="360"/>
      <c r="U479" s="360"/>
      <c r="V479" s="360"/>
      <c r="W479" s="360"/>
      <c r="X479" s="360"/>
      <c r="Y479" s="360"/>
      <c r="Z479" s="360"/>
    </row>
    <row r="480" spans="1:26" ht="15.75" customHeight="1">
      <c r="A480" s="360"/>
      <c r="B480" s="360"/>
      <c r="C480" s="360"/>
      <c r="D480" s="360"/>
      <c r="E480" s="360"/>
      <c r="F480" s="360"/>
      <c r="G480" s="360"/>
      <c r="H480" s="360"/>
      <c r="I480" s="360"/>
      <c r="J480" s="360"/>
      <c r="K480" s="360"/>
      <c r="L480" s="360"/>
      <c r="M480" s="360"/>
      <c r="N480" s="360"/>
      <c r="O480" s="360"/>
      <c r="P480" s="360"/>
      <c r="Q480" s="360"/>
      <c r="R480" s="360"/>
      <c r="S480" s="360"/>
      <c r="T480" s="360"/>
      <c r="U480" s="360"/>
      <c r="V480" s="360"/>
      <c r="W480" s="360"/>
      <c r="X480" s="360"/>
      <c r="Y480" s="360"/>
      <c r="Z480" s="360"/>
    </row>
    <row r="481" spans="1:26" ht="15.75" customHeight="1">
      <c r="A481" s="360"/>
      <c r="B481" s="360"/>
      <c r="C481" s="360"/>
      <c r="D481" s="360"/>
      <c r="E481" s="360"/>
      <c r="F481" s="360"/>
      <c r="G481" s="360"/>
      <c r="H481" s="360"/>
      <c r="I481" s="360"/>
      <c r="J481" s="360"/>
      <c r="K481" s="360"/>
      <c r="L481" s="360"/>
      <c r="M481" s="360"/>
      <c r="N481" s="360"/>
      <c r="O481" s="360"/>
      <c r="P481" s="360"/>
      <c r="Q481" s="360"/>
      <c r="R481" s="360"/>
      <c r="S481" s="360"/>
      <c r="T481" s="360"/>
      <c r="U481" s="360"/>
      <c r="V481" s="360"/>
      <c r="W481" s="360"/>
      <c r="X481" s="360"/>
      <c r="Y481" s="360"/>
      <c r="Z481" s="360"/>
    </row>
    <row r="482" spans="1:26" ht="15.75" customHeight="1">
      <c r="A482" s="360"/>
      <c r="B482" s="360"/>
      <c r="C482" s="360"/>
      <c r="D482" s="360"/>
      <c r="E482" s="360"/>
      <c r="F482" s="360"/>
      <c r="G482" s="360"/>
      <c r="H482" s="360"/>
      <c r="I482" s="360"/>
      <c r="J482" s="360"/>
      <c r="K482" s="360"/>
      <c r="L482" s="360"/>
      <c r="M482" s="360"/>
      <c r="N482" s="360"/>
      <c r="O482" s="360"/>
      <c r="P482" s="360"/>
      <c r="Q482" s="360"/>
      <c r="R482" s="360"/>
      <c r="S482" s="360"/>
      <c r="T482" s="360"/>
      <c r="U482" s="360"/>
      <c r="V482" s="360"/>
      <c r="W482" s="360"/>
      <c r="X482" s="360"/>
      <c r="Y482" s="360"/>
      <c r="Z482" s="360"/>
    </row>
    <row r="483" spans="1:26" ht="15.75" customHeight="1">
      <c r="A483" s="360"/>
      <c r="B483" s="360"/>
      <c r="C483" s="360"/>
      <c r="D483" s="360"/>
      <c r="E483" s="360"/>
      <c r="F483" s="360"/>
      <c r="G483" s="360"/>
      <c r="H483" s="360"/>
      <c r="I483" s="360"/>
      <c r="J483" s="360"/>
      <c r="K483" s="360"/>
      <c r="L483" s="360"/>
      <c r="M483" s="360"/>
      <c r="N483" s="360"/>
      <c r="O483" s="360"/>
      <c r="P483" s="360"/>
      <c r="Q483" s="360"/>
      <c r="R483" s="360"/>
      <c r="S483" s="360"/>
      <c r="T483" s="360"/>
      <c r="U483" s="360"/>
      <c r="V483" s="360"/>
      <c r="W483" s="360"/>
      <c r="X483" s="360"/>
      <c r="Y483" s="360"/>
      <c r="Z483" s="360"/>
    </row>
    <row r="484" spans="1:26" ht="15.75" customHeight="1">
      <c r="A484" s="360"/>
      <c r="B484" s="360"/>
      <c r="C484" s="360"/>
      <c r="D484" s="360"/>
      <c r="E484" s="360"/>
      <c r="F484" s="360"/>
      <c r="G484" s="360"/>
      <c r="H484" s="360"/>
      <c r="I484" s="360"/>
      <c r="J484" s="360"/>
      <c r="K484" s="360"/>
      <c r="L484" s="360"/>
      <c r="M484" s="360"/>
      <c r="N484" s="360"/>
      <c r="O484" s="360"/>
      <c r="P484" s="360"/>
      <c r="Q484" s="360"/>
      <c r="R484" s="360"/>
      <c r="S484" s="360"/>
      <c r="T484" s="360"/>
      <c r="U484" s="360"/>
      <c r="V484" s="360"/>
      <c r="W484" s="360"/>
      <c r="X484" s="360"/>
      <c r="Y484" s="360"/>
      <c r="Z484" s="360"/>
    </row>
    <row r="485" spans="1:26" ht="15.75" customHeight="1">
      <c r="A485" s="360"/>
      <c r="B485" s="360"/>
      <c r="C485" s="360"/>
      <c r="D485" s="360"/>
      <c r="E485" s="360"/>
      <c r="F485" s="360"/>
      <c r="G485" s="360"/>
      <c r="H485" s="360"/>
      <c r="I485" s="360"/>
      <c r="J485" s="360"/>
      <c r="K485" s="360"/>
      <c r="L485" s="360"/>
      <c r="M485" s="360"/>
      <c r="N485" s="360"/>
      <c r="O485" s="360"/>
      <c r="P485" s="360"/>
      <c r="Q485" s="360"/>
      <c r="R485" s="360"/>
      <c r="S485" s="360"/>
      <c r="T485" s="360"/>
      <c r="U485" s="360"/>
      <c r="V485" s="360"/>
      <c r="W485" s="360"/>
      <c r="X485" s="360"/>
      <c r="Y485" s="360"/>
      <c r="Z485" s="360"/>
    </row>
    <row r="486" spans="1:26" ht="15.75" customHeight="1">
      <c r="A486" s="360"/>
      <c r="B486" s="360"/>
      <c r="C486" s="360"/>
      <c r="D486" s="360"/>
      <c r="E486" s="360"/>
      <c r="F486" s="360"/>
      <c r="G486" s="360"/>
      <c r="H486" s="360"/>
      <c r="I486" s="360"/>
      <c r="J486" s="360"/>
      <c r="K486" s="360"/>
      <c r="L486" s="360"/>
      <c r="M486" s="360"/>
      <c r="N486" s="360"/>
      <c r="O486" s="360"/>
      <c r="P486" s="360"/>
      <c r="Q486" s="360"/>
      <c r="R486" s="360"/>
      <c r="S486" s="360"/>
      <c r="T486" s="360"/>
      <c r="U486" s="360"/>
      <c r="V486" s="360"/>
      <c r="W486" s="360"/>
      <c r="X486" s="360"/>
      <c r="Y486" s="360"/>
      <c r="Z486" s="360"/>
    </row>
    <row r="487" spans="1:26" ht="15.75" customHeight="1">
      <c r="A487" s="360"/>
      <c r="B487" s="360"/>
      <c r="C487" s="360"/>
      <c r="D487" s="360"/>
      <c r="E487" s="360"/>
      <c r="F487" s="360"/>
      <c r="G487" s="360"/>
      <c r="H487" s="360"/>
      <c r="I487" s="360"/>
      <c r="J487" s="360"/>
      <c r="K487" s="360"/>
      <c r="L487" s="360"/>
      <c r="M487" s="360"/>
      <c r="N487" s="360"/>
      <c r="O487" s="360"/>
      <c r="P487" s="360"/>
      <c r="Q487" s="360"/>
      <c r="R487" s="360"/>
      <c r="S487" s="360"/>
      <c r="T487" s="360"/>
      <c r="U487" s="360"/>
      <c r="V487" s="360"/>
      <c r="W487" s="360"/>
      <c r="X487" s="360"/>
      <c r="Y487" s="360"/>
      <c r="Z487" s="360"/>
    </row>
    <row r="488" spans="1:26" ht="15.75" customHeight="1">
      <c r="A488" s="360"/>
      <c r="B488" s="360"/>
      <c r="C488" s="360"/>
      <c r="D488" s="360"/>
      <c r="E488" s="360"/>
      <c r="F488" s="360"/>
      <c r="G488" s="360"/>
      <c r="H488" s="360"/>
      <c r="I488" s="360"/>
      <c r="J488" s="360"/>
      <c r="K488" s="360"/>
      <c r="L488" s="360"/>
      <c r="M488" s="360"/>
      <c r="N488" s="360"/>
      <c r="O488" s="360"/>
      <c r="P488" s="360"/>
      <c r="Q488" s="360"/>
      <c r="R488" s="360"/>
      <c r="S488" s="360"/>
      <c r="T488" s="360"/>
      <c r="U488" s="360"/>
      <c r="V488" s="360"/>
      <c r="W488" s="360"/>
      <c r="X488" s="360"/>
      <c r="Y488" s="360"/>
      <c r="Z488" s="360"/>
    </row>
    <row r="489" spans="1:26" ht="15.75" customHeight="1">
      <c r="A489" s="360"/>
      <c r="B489" s="360"/>
      <c r="C489" s="360"/>
      <c r="D489" s="360"/>
      <c r="E489" s="360"/>
      <c r="F489" s="360"/>
      <c r="G489" s="360"/>
      <c r="H489" s="360"/>
      <c r="I489" s="360"/>
      <c r="J489" s="360"/>
      <c r="K489" s="360"/>
      <c r="L489" s="360"/>
      <c r="M489" s="360"/>
      <c r="N489" s="360"/>
      <c r="O489" s="360"/>
      <c r="P489" s="360"/>
      <c r="Q489" s="360"/>
      <c r="R489" s="360"/>
      <c r="S489" s="360"/>
      <c r="T489" s="360"/>
      <c r="U489" s="360"/>
      <c r="V489" s="360"/>
      <c r="W489" s="360"/>
      <c r="X489" s="360"/>
      <c r="Y489" s="360"/>
      <c r="Z489" s="360"/>
    </row>
    <row r="490" spans="1:26" ht="15.75" customHeight="1">
      <c r="A490" s="360"/>
      <c r="B490" s="360"/>
      <c r="C490" s="360"/>
      <c r="D490" s="360"/>
      <c r="E490" s="360"/>
      <c r="F490" s="360"/>
      <c r="G490" s="360"/>
      <c r="H490" s="360"/>
      <c r="I490" s="360"/>
      <c r="J490" s="360"/>
      <c r="K490" s="360"/>
      <c r="L490" s="360"/>
      <c r="M490" s="360"/>
      <c r="N490" s="360"/>
      <c r="O490" s="360"/>
      <c r="P490" s="360"/>
      <c r="Q490" s="360"/>
      <c r="R490" s="360"/>
      <c r="S490" s="360"/>
      <c r="T490" s="360"/>
      <c r="U490" s="360"/>
      <c r="V490" s="360"/>
      <c r="W490" s="360"/>
      <c r="X490" s="360"/>
      <c r="Y490" s="360"/>
      <c r="Z490" s="360"/>
    </row>
    <row r="491" spans="1:26" ht="15.75" customHeight="1">
      <c r="A491" s="360"/>
      <c r="B491" s="360"/>
      <c r="C491" s="360"/>
      <c r="D491" s="360"/>
      <c r="E491" s="360"/>
      <c r="F491" s="360"/>
      <c r="G491" s="360"/>
      <c r="H491" s="360"/>
      <c r="I491" s="360"/>
      <c r="J491" s="360"/>
      <c r="K491" s="360"/>
      <c r="L491" s="360"/>
      <c r="M491" s="360"/>
      <c r="N491" s="360"/>
      <c r="O491" s="360"/>
      <c r="P491" s="360"/>
      <c r="Q491" s="360"/>
      <c r="R491" s="360"/>
      <c r="S491" s="360"/>
      <c r="T491" s="360"/>
      <c r="U491" s="360"/>
      <c r="V491" s="360"/>
      <c r="W491" s="360"/>
      <c r="X491" s="360"/>
      <c r="Y491" s="360"/>
      <c r="Z491" s="360"/>
    </row>
    <row r="492" spans="1:26" ht="15.75" customHeight="1">
      <c r="A492" s="360"/>
      <c r="B492" s="360"/>
      <c r="C492" s="360"/>
      <c r="D492" s="360"/>
      <c r="E492" s="360"/>
      <c r="F492" s="360"/>
      <c r="G492" s="360"/>
      <c r="H492" s="360"/>
      <c r="I492" s="360"/>
      <c r="J492" s="360"/>
      <c r="K492" s="360"/>
      <c r="L492" s="360"/>
      <c r="M492" s="360"/>
      <c r="N492" s="360"/>
      <c r="O492" s="360"/>
      <c r="P492" s="360"/>
      <c r="Q492" s="360"/>
      <c r="R492" s="360"/>
      <c r="S492" s="360"/>
      <c r="T492" s="360"/>
      <c r="U492" s="360"/>
      <c r="V492" s="360"/>
      <c r="W492" s="360"/>
      <c r="X492" s="360"/>
      <c r="Y492" s="360"/>
      <c r="Z492" s="360"/>
    </row>
    <row r="493" spans="1:26" ht="15.75" customHeight="1">
      <c r="A493" s="360"/>
      <c r="B493" s="360"/>
      <c r="C493" s="360"/>
      <c r="D493" s="360"/>
      <c r="E493" s="360"/>
      <c r="F493" s="360"/>
      <c r="G493" s="360"/>
      <c r="H493" s="360"/>
      <c r="I493" s="360"/>
      <c r="J493" s="360"/>
      <c r="K493" s="360"/>
      <c r="L493" s="360"/>
      <c r="M493" s="360"/>
      <c r="N493" s="360"/>
      <c r="O493" s="360"/>
      <c r="P493" s="360"/>
      <c r="Q493" s="360"/>
      <c r="R493" s="360"/>
      <c r="S493" s="360"/>
      <c r="T493" s="360"/>
      <c r="U493" s="360"/>
      <c r="V493" s="360"/>
      <c r="W493" s="360"/>
      <c r="X493" s="360"/>
      <c r="Y493" s="360"/>
      <c r="Z493" s="360"/>
    </row>
    <row r="494" spans="1:26" ht="15.75" customHeight="1">
      <c r="A494" s="360"/>
      <c r="B494" s="360"/>
      <c r="C494" s="360"/>
      <c r="D494" s="360"/>
      <c r="E494" s="360"/>
      <c r="F494" s="360"/>
      <c r="G494" s="360"/>
      <c r="H494" s="360"/>
      <c r="I494" s="360"/>
      <c r="J494" s="360"/>
      <c r="K494" s="360"/>
      <c r="L494" s="360"/>
      <c r="M494" s="360"/>
      <c r="N494" s="360"/>
      <c r="O494" s="360"/>
      <c r="P494" s="360"/>
      <c r="Q494" s="360"/>
      <c r="R494" s="360"/>
      <c r="S494" s="360"/>
      <c r="T494" s="360"/>
      <c r="U494" s="360"/>
      <c r="V494" s="360"/>
      <c r="W494" s="360"/>
      <c r="X494" s="360"/>
      <c r="Y494" s="360"/>
      <c r="Z494" s="360"/>
    </row>
    <row r="495" spans="1:26" ht="15.75" customHeight="1">
      <c r="A495" s="360"/>
      <c r="B495" s="360"/>
      <c r="C495" s="360"/>
      <c r="D495" s="360"/>
      <c r="E495" s="360"/>
      <c r="F495" s="360"/>
      <c r="G495" s="360"/>
      <c r="H495" s="360"/>
      <c r="I495" s="360"/>
      <c r="J495" s="360"/>
      <c r="K495" s="360"/>
      <c r="L495" s="360"/>
      <c r="M495" s="360"/>
      <c r="N495" s="360"/>
      <c r="O495" s="360"/>
      <c r="P495" s="360"/>
      <c r="Q495" s="360"/>
      <c r="R495" s="360"/>
      <c r="S495" s="360"/>
      <c r="T495" s="360"/>
      <c r="U495" s="360"/>
      <c r="V495" s="360"/>
      <c r="W495" s="360"/>
      <c r="X495" s="360"/>
      <c r="Y495" s="360"/>
      <c r="Z495" s="360"/>
    </row>
    <row r="496" spans="1:26" ht="15.75" customHeight="1">
      <c r="A496" s="360"/>
      <c r="B496" s="360"/>
      <c r="C496" s="360"/>
      <c r="D496" s="360"/>
      <c r="E496" s="360"/>
      <c r="F496" s="360"/>
      <c r="G496" s="360"/>
      <c r="H496" s="360"/>
      <c r="I496" s="360"/>
      <c r="J496" s="360"/>
      <c r="K496" s="360"/>
      <c r="L496" s="360"/>
      <c r="M496" s="360"/>
      <c r="N496" s="360"/>
      <c r="O496" s="360"/>
      <c r="P496" s="360"/>
      <c r="Q496" s="360"/>
      <c r="R496" s="360"/>
      <c r="S496" s="360"/>
      <c r="T496" s="360"/>
      <c r="U496" s="360"/>
      <c r="V496" s="360"/>
      <c r="W496" s="360"/>
      <c r="X496" s="360"/>
      <c r="Y496" s="360"/>
      <c r="Z496" s="360"/>
    </row>
    <row r="497" spans="1:26" ht="15.75" customHeight="1">
      <c r="A497" s="360"/>
      <c r="B497" s="360"/>
      <c r="C497" s="360"/>
      <c r="D497" s="360"/>
      <c r="E497" s="360"/>
      <c r="F497" s="360"/>
      <c r="G497" s="360"/>
      <c r="H497" s="360"/>
      <c r="I497" s="360"/>
      <c r="J497" s="360"/>
      <c r="K497" s="360"/>
      <c r="L497" s="360"/>
      <c r="M497" s="360"/>
      <c r="N497" s="360"/>
      <c r="O497" s="360"/>
      <c r="P497" s="360"/>
      <c r="Q497" s="360"/>
      <c r="R497" s="360"/>
      <c r="S497" s="360"/>
      <c r="T497" s="360"/>
      <c r="U497" s="360"/>
      <c r="V497" s="360"/>
      <c r="W497" s="360"/>
      <c r="X497" s="360"/>
      <c r="Y497" s="360"/>
      <c r="Z497" s="360"/>
    </row>
    <row r="498" spans="1:26" ht="15.75" customHeight="1">
      <c r="A498" s="360"/>
      <c r="B498" s="360"/>
      <c r="C498" s="360"/>
      <c r="D498" s="360"/>
      <c r="E498" s="360"/>
      <c r="F498" s="360"/>
      <c r="G498" s="360"/>
      <c r="H498" s="360"/>
      <c r="I498" s="360"/>
      <c r="J498" s="360"/>
      <c r="K498" s="360"/>
      <c r="L498" s="360"/>
      <c r="M498" s="360"/>
      <c r="N498" s="360"/>
      <c r="O498" s="360"/>
      <c r="P498" s="360"/>
      <c r="Q498" s="360"/>
      <c r="R498" s="360"/>
      <c r="S498" s="360"/>
      <c r="T498" s="360"/>
      <c r="U498" s="360"/>
      <c r="V498" s="360"/>
      <c r="W498" s="360"/>
      <c r="X498" s="360"/>
      <c r="Y498" s="360"/>
      <c r="Z498" s="360"/>
    </row>
    <row r="499" spans="1:26" ht="15.75" customHeight="1">
      <c r="A499" s="360"/>
      <c r="B499" s="360"/>
      <c r="C499" s="360"/>
      <c r="D499" s="360"/>
      <c r="E499" s="360"/>
      <c r="F499" s="360"/>
      <c r="G499" s="360"/>
      <c r="H499" s="360"/>
      <c r="I499" s="360"/>
      <c r="J499" s="360"/>
      <c r="K499" s="360"/>
      <c r="L499" s="360"/>
      <c r="M499" s="360"/>
      <c r="N499" s="360"/>
      <c r="O499" s="360"/>
      <c r="P499" s="360"/>
      <c r="Q499" s="360"/>
      <c r="R499" s="360"/>
      <c r="S499" s="360"/>
      <c r="T499" s="360"/>
      <c r="U499" s="360"/>
      <c r="V499" s="360"/>
      <c r="W499" s="360"/>
      <c r="X499" s="360"/>
      <c r="Y499" s="360"/>
      <c r="Z499" s="360"/>
    </row>
    <row r="500" spans="1:26" ht="15.75" customHeight="1">
      <c r="A500" s="360"/>
      <c r="B500" s="360"/>
      <c r="C500" s="360"/>
      <c r="D500" s="360"/>
      <c r="E500" s="360"/>
      <c r="F500" s="360"/>
      <c r="G500" s="360"/>
      <c r="H500" s="360"/>
      <c r="I500" s="360"/>
      <c r="J500" s="360"/>
      <c r="K500" s="360"/>
      <c r="L500" s="360"/>
      <c r="M500" s="360"/>
      <c r="N500" s="360"/>
      <c r="O500" s="360"/>
      <c r="P500" s="360"/>
      <c r="Q500" s="360"/>
      <c r="R500" s="360"/>
      <c r="S500" s="360"/>
      <c r="T500" s="360"/>
      <c r="U500" s="360"/>
      <c r="V500" s="360"/>
      <c r="W500" s="360"/>
      <c r="X500" s="360"/>
      <c r="Y500" s="360"/>
      <c r="Z500" s="360"/>
    </row>
    <row r="501" spans="1:26" ht="15.75" customHeight="1">
      <c r="A501" s="360"/>
      <c r="B501" s="360"/>
      <c r="C501" s="360"/>
      <c r="D501" s="360"/>
      <c r="E501" s="360"/>
      <c r="F501" s="360"/>
      <c r="G501" s="360"/>
      <c r="H501" s="360"/>
      <c r="I501" s="360"/>
      <c r="J501" s="360"/>
      <c r="K501" s="360"/>
      <c r="L501" s="360"/>
      <c r="M501" s="360"/>
      <c r="N501" s="360"/>
      <c r="O501" s="360"/>
      <c r="P501" s="360"/>
      <c r="Q501" s="360"/>
      <c r="R501" s="360"/>
      <c r="S501" s="360"/>
      <c r="T501" s="360"/>
      <c r="U501" s="360"/>
      <c r="V501" s="360"/>
      <c r="W501" s="360"/>
      <c r="X501" s="360"/>
      <c r="Y501" s="360"/>
      <c r="Z501" s="360"/>
    </row>
    <row r="502" spans="1:26" ht="15.75" customHeight="1">
      <c r="A502" s="360"/>
      <c r="B502" s="360"/>
      <c r="C502" s="360"/>
      <c r="D502" s="360"/>
      <c r="E502" s="360"/>
      <c r="F502" s="360"/>
      <c r="G502" s="360"/>
      <c r="H502" s="360"/>
      <c r="I502" s="360"/>
      <c r="J502" s="360"/>
      <c r="K502" s="360"/>
      <c r="L502" s="360"/>
      <c r="M502" s="360"/>
      <c r="N502" s="360"/>
      <c r="O502" s="360"/>
      <c r="P502" s="360"/>
      <c r="Q502" s="360"/>
      <c r="R502" s="360"/>
      <c r="S502" s="360"/>
      <c r="T502" s="360"/>
      <c r="U502" s="360"/>
      <c r="V502" s="360"/>
      <c r="W502" s="360"/>
      <c r="X502" s="360"/>
      <c r="Y502" s="360"/>
      <c r="Z502" s="360"/>
    </row>
    <row r="503" spans="1:26" ht="15.75" customHeight="1">
      <c r="A503" s="360"/>
      <c r="B503" s="360"/>
      <c r="C503" s="360"/>
      <c r="D503" s="360"/>
      <c r="E503" s="360"/>
      <c r="F503" s="360"/>
      <c r="G503" s="360"/>
      <c r="H503" s="360"/>
      <c r="I503" s="360"/>
      <c r="J503" s="360"/>
      <c r="K503" s="360"/>
      <c r="L503" s="360"/>
      <c r="M503" s="360"/>
      <c r="N503" s="360"/>
      <c r="O503" s="360"/>
      <c r="P503" s="360"/>
      <c r="Q503" s="360"/>
      <c r="R503" s="360"/>
      <c r="S503" s="360"/>
      <c r="T503" s="360"/>
      <c r="U503" s="360"/>
      <c r="V503" s="360"/>
      <c r="W503" s="360"/>
      <c r="X503" s="360"/>
      <c r="Y503" s="360"/>
      <c r="Z503" s="360"/>
    </row>
    <row r="504" spans="1:26" ht="15.75" customHeight="1">
      <c r="A504" s="360"/>
      <c r="B504" s="360"/>
      <c r="C504" s="360"/>
      <c r="D504" s="360"/>
      <c r="E504" s="360"/>
      <c r="F504" s="360"/>
      <c r="G504" s="360"/>
      <c r="H504" s="360"/>
      <c r="I504" s="360"/>
      <c r="J504" s="360"/>
      <c r="K504" s="360"/>
      <c r="L504" s="360"/>
      <c r="M504" s="360"/>
      <c r="N504" s="360"/>
      <c r="O504" s="360"/>
      <c r="P504" s="360"/>
      <c r="Q504" s="360"/>
      <c r="R504" s="360"/>
      <c r="S504" s="360"/>
      <c r="T504" s="360"/>
      <c r="U504" s="360"/>
      <c r="V504" s="360"/>
      <c r="W504" s="360"/>
      <c r="X504" s="360"/>
      <c r="Y504" s="360"/>
      <c r="Z504" s="360"/>
    </row>
    <row r="505" spans="1:26" ht="15.75" customHeight="1">
      <c r="A505" s="360"/>
      <c r="B505" s="360"/>
      <c r="C505" s="360"/>
      <c r="D505" s="360"/>
      <c r="E505" s="360"/>
      <c r="F505" s="360"/>
      <c r="G505" s="360"/>
      <c r="H505" s="360"/>
      <c r="I505" s="360"/>
      <c r="J505" s="360"/>
      <c r="K505" s="360"/>
      <c r="L505" s="360"/>
      <c r="M505" s="360"/>
      <c r="N505" s="360"/>
      <c r="O505" s="360"/>
      <c r="P505" s="360"/>
      <c r="Q505" s="360"/>
      <c r="R505" s="360"/>
      <c r="S505" s="360"/>
      <c r="T505" s="360"/>
      <c r="U505" s="360"/>
      <c r="V505" s="360"/>
      <c r="W505" s="360"/>
      <c r="X505" s="360"/>
      <c r="Y505" s="360"/>
      <c r="Z505" s="360"/>
    </row>
    <row r="506" spans="1:26" ht="15.75" customHeight="1">
      <c r="A506" s="360"/>
      <c r="B506" s="360"/>
      <c r="C506" s="360"/>
      <c r="D506" s="360"/>
      <c r="E506" s="360"/>
      <c r="F506" s="360"/>
      <c r="G506" s="360"/>
      <c r="H506" s="360"/>
      <c r="I506" s="360"/>
      <c r="J506" s="360"/>
      <c r="K506" s="360"/>
      <c r="L506" s="360"/>
      <c r="M506" s="360"/>
      <c r="N506" s="360"/>
      <c r="O506" s="360"/>
      <c r="P506" s="360"/>
      <c r="Q506" s="360"/>
      <c r="R506" s="360"/>
      <c r="S506" s="360"/>
      <c r="T506" s="360"/>
      <c r="U506" s="360"/>
      <c r="V506" s="360"/>
      <c r="W506" s="360"/>
      <c r="X506" s="360"/>
      <c r="Y506" s="360"/>
      <c r="Z506" s="360"/>
    </row>
    <row r="507" spans="1:26" ht="15.75" customHeight="1">
      <c r="A507" s="360"/>
      <c r="B507" s="360"/>
      <c r="C507" s="360"/>
      <c r="D507" s="360"/>
      <c r="E507" s="360"/>
      <c r="F507" s="360"/>
      <c r="G507" s="360"/>
      <c r="H507" s="360"/>
      <c r="I507" s="360"/>
      <c r="J507" s="360"/>
      <c r="K507" s="360"/>
      <c r="L507" s="360"/>
      <c r="M507" s="360"/>
      <c r="N507" s="360"/>
      <c r="O507" s="360"/>
      <c r="P507" s="360"/>
      <c r="Q507" s="360"/>
      <c r="R507" s="360"/>
      <c r="S507" s="360"/>
      <c r="T507" s="360"/>
      <c r="U507" s="360"/>
      <c r="V507" s="360"/>
      <c r="W507" s="360"/>
      <c r="X507" s="360"/>
      <c r="Y507" s="360"/>
      <c r="Z507" s="360"/>
    </row>
    <row r="508" spans="1:26" ht="15.75" customHeight="1">
      <c r="A508" s="360"/>
      <c r="B508" s="360"/>
      <c r="C508" s="360"/>
      <c r="D508" s="360"/>
      <c r="E508" s="360"/>
      <c r="F508" s="360"/>
      <c r="G508" s="360"/>
      <c r="H508" s="360"/>
      <c r="I508" s="360"/>
      <c r="J508" s="360"/>
      <c r="K508" s="360"/>
      <c r="L508" s="360"/>
      <c r="M508" s="360"/>
      <c r="N508" s="360"/>
      <c r="O508" s="360"/>
      <c r="P508" s="360"/>
      <c r="Q508" s="360"/>
      <c r="R508" s="360"/>
      <c r="S508" s="360"/>
      <c r="T508" s="360"/>
      <c r="U508" s="360"/>
      <c r="V508" s="360"/>
      <c r="W508" s="360"/>
      <c r="X508" s="360"/>
      <c r="Y508" s="360"/>
      <c r="Z508" s="360"/>
    </row>
    <row r="509" spans="1:26" ht="15.75" customHeight="1">
      <c r="A509" s="360"/>
      <c r="B509" s="360"/>
      <c r="C509" s="360"/>
      <c r="D509" s="360"/>
      <c r="E509" s="360"/>
      <c r="F509" s="360"/>
      <c r="G509" s="360"/>
      <c r="H509" s="360"/>
      <c r="I509" s="360"/>
      <c r="J509" s="360"/>
      <c r="K509" s="360"/>
      <c r="L509" s="360"/>
      <c r="M509" s="360"/>
      <c r="N509" s="360"/>
      <c r="O509" s="360"/>
      <c r="P509" s="360"/>
      <c r="Q509" s="360"/>
      <c r="R509" s="360"/>
      <c r="S509" s="360"/>
      <c r="T509" s="360"/>
      <c r="U509" s="360"/>
      <c r="V509" s="360"/>
      <c r="W509" s="360"/>
      <c r="X509" s="360"/>
      <c r="Y509" s="360"/>
      <c r="Z509" s="360"/>
    </row>
    <row r="510" spans="1:26" ht="15.75" customHeight="1">
      <c r="A510" s="360"/>
      <c r="B510" s="360"/>
      <c r="C510" s="360"/>
      <c r="D510" s="360"/>
      <c r="E510" s="360"/>
      <c r="F510" s="360"/>
      <c r="G510" s="360"/>
      <c r="H510" s="360"/>
      <c r="I510" s="360"/>
      <c r="J510" s="360"/>
      <c r="K510" s="360"/>
      <c r="L510" s="360"/>
      <c r="M510" s="360"/>
      <c r="N510" s="360"/>
      <c r="O510" s="360"/>
      <c r="P510" s="360"/>
      <c r="Q510" s="360"/>
      <c r="R510" s="360"/>
      <c r="S510" s="360"/>
      <c r="T510" s="360"/>
      <c r="U510" s="360"/>
      <c r="V510" s="360"/>
      <c r="W510" s="360"/>
      <c r="X510" s="360"/>
      <c r="Y510" s="360"/>
      <c r="Z510" s="360"/>
    </row>
    <row r="511" spans="1:26" ht="15.75" customHeight="1">
      <c r="A511" s="360"/>
      <c r="B511" s="360"/>
      <c r="C511" s="360"/>
      <c r="D511" s="360"/>
      <c r="E511" s="360"/>
      <c r="F511" s="360"/>
      <c r="G511" s="360"/>
      <c r="H511" s="360"/>
      <c r="I511" s="360"/>
      <c r="J511" s="360"/>
      <c r="K511" s="360"/>
      <c r="L511" s="360"/>
      <c r="M511" s="360"/>
      <c r="N511" s="360"/>
      <c r="O511" s="360"/>
      <c r="P511" s="360"/>
      <c r="Q511" s="360"/>
      <c r="R511" s="360"/>
      <c r="S511" s="360"/>
      <c r="T511" s="360"/>
      <c r="U511" s="360"/>
      <c r="V511" s="360"/>
      <c r="W511" s="360"/>
      <c r="X511" s="360"/>
      <c r="Y511" s="360"/>
      <c r="Z511" s="360"/>
    </row>
    <row r="512" spans="1:26" ht="15.75" customHeight="1">
      <c r="A512" s="360"/>
      <c r="B512" s="360"/>
      <c r="C512" s="360"/>
      <c r="D512" s="360"/>
      <c r="E512" s="360"/>
      <c r="F512" s="360"/>
      <c r="G512" s="360"/>
      <c r="H512" s="360"/>
      <c r="I512" s="360"/>
      <c r="J512" s="360"/>
      <c r="K512" s="360"/>
      <c r="L512" s="360"/>
      <c r="M512" s="360"/>
      <c r="N512" s="360"/>
      <c r="O512" s="360"/>
      <c r="P512" s="360"/>
      <c r="Q512" s="360"/>
      <c r="R512" s="360"/>
      <c r="S512" s="360"/>
      <c r="T512" s="360"/>
      <c r="U512" s="360"/>
      <c r="V512" s="360"/>
      <c r="W512" s="360"/>
      <c r="X512" s="360"/>
      <c r="Y512" s="360"/>
      <c r="Z512" s="360"/>
    </row>
    <row r="513" spans="1:26" ht="15.75" customHeight="1">
      <c r="A513" s="360"/>
      <c r="B513" s="360"/>
      <c r="C513" s="360"/>
      <c r="D513" s="360"/>
      <c r="E513" s="360"/>
      <c r="F513" s="360"/>
      <c r="G513" s="360"/>
      <c r="H513" s="360"/>
      <c r="I513" s="360"/>
      <c r="J513" s="360"/>
      <c r="K513" s="360"/>
      <c r="L513" s="360"/>
      <c r="M513" s="360"/>
      <c r="N513" s="360"/>
      <c r="O513" s="360"/>
      <c r="P513" s="360"/>
      <c r="Q513" s="360"/>
      <c r="R513" s="360"/>
      <c r="S513" s="360"/>
      <c r="T513" s="360"/>
      <c r="U513" s="360"/>
      <c r="V513" s="360"/>
      <c r="W513" s="360"/>
      <c r="X513" s="360"/>
      <c r="Y513" s="360"/>
      <c r="Z513" s="360"/>
    </row>
    <row r="514" spans="1:26" ht="15.75" customHeight="1">
      <c r="A514" s="360"/>
      <c r="B514" s="360"/>
      <c r="C514" s="360"/>
      <c r="D514" s="360"/>
      <c r="E514" s="360"/>
      <c r="F514" s="360"/>
      <c r="G514" s="360"/>
      <c r="H514" s="360"/>
      <c r="I514" s="360"/>
      <c r="J514" s="360"/>
      <c r="K514" s="360"/>
      <c r="L514" s="360"/>
      <c r="M514" s="360"/>
      <c r="N514" s="360"/>
      <c r="O514" s="360"/>
      <c r="P514" s="360"/>
      <c r="Q514" s="360"/>
      <c r="R514" s="360"/>
      <c r="S514" s="360"/>
      <c r="T514" s="360"/>
      <c r="U514" s="360"/>
      <c r="V514" s="360"/>
      <c r="W514" s="360"/>
      <c r="X514" s="360"/>
      <c r="Y514" s="360"/>
      <c r="Z514" s="360"/>
    </row>
    <row r="515" spans="1:26" ht="15.75" customHeight="1">
      <c r="A515" s="360"/>
      <c r="B515" s="360"/>
      <c r="C515" s="360"/>
      <c r="D515" s="360"/>
      <c r="E515" s="360"/>
      <c r="F515" s="360"/>
      <c r="G515" s="360"/>
      <c r="H515" s="360"/>
      <c r="I515" s="360"/>
      <c r="J515" s="360"/>
      <c r="K515" s="360"/>
      <c r="L515" s="360"/>
      <c r="M515" s="360"/>
      <c r="N515" s="360"/>
      <c r="O515" s="360"/>
      <c r="P515" s="360"/>
      <c r="Q515" s="360"/>
      <c r="R515" s="360"/>
      <c r="S515" s="360"/>
      <c r="T515" s="360"/>
      <c r="U515" s="360"/>
      <c r="V515" s="360"/>
      <c r="W515" s="360"/>
      <c r="X515" s="360"/>
      <c r="Y515" s="360"/>
      <c r="Z515" s="360"/>
    </row>
    <row r="516" spans="1:26" ht="15.75" customHeight="1">
      <c r="A516" s="360"/>
      <c r="B516" s="360"/>
      <c r="C516" s="360"/>
      <c r="D516" s="360"/>
      <c r="E516" s="360"/>
      <c r="F516" s="360"/>
      <c r="G516" s="360"/>
      <c r="H516" s="360"/>
      <c r="I516" s="360"/>
      <c r="J516" s="360"/>
      <c r="K516" s="360"/>
      <c r="L516" s="360"/>
      <c r="M516" s="360"/>
      <c r="N516" s="360"/>
      <c r="O516" s="360"/>
      <c r="P516" s="360"/>
      <c r="Q516" s="360"/>
      <c r="R516" s="360"/>
      <c r="S516" s="360"/>
      <c r="T516" s="360"/>
      <c r="U516" s="360"/>
      <c r="V516" s="360"/>
      <c r="W516" s="360"/>
      <c r="X516" s="360"/>
      <c r="Y516" s="360"/>
      <c r="Z516" s="360"/>
    </row>
    <row r="517" spans="1:26" ht="15.75" customHeight="1">
      <c r="A517" s="360"/>
      <c r="B517" s="360"/>
      <c r="C517" s="360"/>
      <c r="D517" s="360"/>
      <c r="E517" s="360"/>
      <c r="F517" s="360"/>
      <c r="G517" s="360"/>
      <c r="H517" s="360"/>
      <c r="I517" s="360"/>
      <c r="J517" s="360"/>
      <c r="K517" s="360"/>
      <c r="L517" s="360"/>
      <c r="M517" s="360"/>
      <c r="N517" s="360"/>
      <c r="O517" s="360"/>
      <c r="P517" s="360"/>
      <c r="Q517" s="360"/>
      <c r="R517" s="360"/>
      <c r="S517" s="360"/>
      <c r="T517" s="360"/>
      <c r="U517" s="360"/>
      <c r="V517" s="360"/>
      <c r="W517" s="360"/>
      <c r="X517" s="360"/>
      <c r="Y517" s="360"/>
      <c r="Z517" s="360"/>
    </row>
    <row r="518" spans="1:26" ht="15.75" customHeight="1">
      <c r="A518" s="360"/>
      <c r="B518" s="360"/>
      <c r="C518" s="360"/>
      <c r="D518" s="360"/>
      <c r="E518" s="360"/>
      <c r="F518" s="360"/>
      <c r="G518" s="360"/>
      <c r="H518" s="360"/>
      <c r="I518" s="360"/>
      <c r="J518" s="360"/>
      <c r="K518" s="360"/>
      <c r="L518" s="360"/>
      <c r="M518" s="360"/>
      <c r="N518" s="360"/>
      <c r="O518" s="360"/>
      <c r="P518" s="360"/>
      <c r="Q518" s="360"/>
      <c r="R518" s="360"/>
      <c r="S518" s="360"/>
      <c r="T518" s="360"/>
      <c r="U518" s="360"/>
      <c r="V518" s="360"/>
      <c r="W518" s="360"/>
      <c r="X518" s="360"/>
      <c r="Y518" s="360"/>
      <c r="Z518" s="360"/>
    </row>
    <row r="519" spans="1:26" ht="15.75" customHeight="1">
      <c r="A519" s="360"/>
      <c r="B519" s="360"/>
      <c r="C519" s="360"/>
      <c r="D519" s="360"/>
      <c r="E519" s="360"/>
      <c r="F519" s="360"/>
      <c r="G519" s="360"/>
      <c r="H519" s="360"/>
      <c r="I519" s="360"/>
      <c r="J519" s="360"/>
      <c r="K519" s="360"/>
      <c r="L519" s="360"/>
      <c r="M519" s="360"/>
      <c r="N519" s="360"/>
      <c r="O519" s="360"/>
      <c r="P519" s="360"/>
      <c r="Q519" s="360"/>
      <c r="R519" s="360"/>
      <c r="S519" s="360"/>
      <c r="T519" s="360"/>
      <c r="U519" s="360"/>
      <c r="V519" s="360"/>
      <c r="W519" s="360"/>
      <c r="X519" s="360"/>
      <c r="Y519" s="360"/>
      <c r="Z519" s="360"/>
    </row>
    <row r="520" spans="1:26" ht="15.75" customHeight="1">
      <c r="A520" s="360"/>
      <c r="B520" s="360"/>
      <c r="C520" s="360"/>
      <c r="D520" s="360"/>
      <c r="E520" s="360"/>
      <c r="F520" s="360"/>
      <c r="G520" s="360"/>
      <c r="H520" s="360"/>
      <c r="I520" s="360"/>
      <c r="J520" s="360"/>
      <c r="K520" s="360"/>
      <c r="L520" s="360"/>
      <c r="M520" s="360"/>
      <c r="N520" s="360"/>
      <c r="O520" s="360"/>
      <c r="P520" s="360"/>
      <c r="Q520" s="360"/>
      <c r="R520" s="360"/>
      <c r="S520" s="360"/>
      <c r="T520" s="360"/>
      <c r="U520" s="360"/>
      <c r="V520" s="360"/>
      <c r="W520" s="360"/>
      <c r="X520" s="360"/>
      <c r="Y520" s="360"/>
      <c r="Z520" s="360"/>
    </row>
    <row r="521" spans="1:26" ht="15.75" customHeight="1">
      <c r="A521" s="360"/>
      <c r="B521" s="360"/>
      <c r="C521" s="360"/>
      <c r="D521" s="360"/>
      <c r="E521" s="360"/>
      <c r="F521" s="360"/>
      <c r="G521" s="360"/>
      <c r="H521" s="360"/>
      <c r="I521" s="360"/>
      <c r="J521" s="360"/>
      <c r="K521" s="360"/>
      <c r="L521" s="360"/>
      <c r="M521" s="360"/>
      <c r="N521" s="360"/>
      <c r="O521" s="360"/>
      <c r="P521" s="360"/>
      <c r="Q521" s="360"/>
      <c r="R521" s="360"/>
      <c r="S521" s="360"/>
      <c r="T521" s="360"/>
      <c r="U521" s="360"/>
      <c r="V521" s="360"/>
      <c r="W521" s="360"/>
      <c r="X521" s="360"/>
      <c r="Y521" s="360"/>
      <c r="Z521" s="360"/>
    </row>
    <row r="522" spans="1:26" ht="15.75" customHeight="1">
      <c r="A522" s="360"/>
      <c r="B522" s="360"/>
      <c r="C522" s="360"/>
      <c r="D522" s="360"/>
      <c r="E522" s="360"/>
      <c r="F522" s="360"/>
      <c r="G522" s="360"/>
      <c r="H522" s="360"/>
      <c r="I522" s="360"/>
      <c r="J522" s="360"/>
      <c r="K522" s="360"/>
      <c r="L522" s="360"/>
      <c r="M522" s="360"/>
      <c r="N522" s="360"/>
      <c r="O522" s="360"/>
      <c r="P522" s="360"/>
      <c r="Q522" s="360"/>
      <c r="R522" s="360"/>
      <c r="S522" s="360"/>
      <c r="T522" s="360"/>
      <c r="U522" s="360"/>
      <c r="V522" s="360"/>
      <c r="W522" s="360"/>
      <c r="X522" s="360"/>
      <c r="Y522" s="360"/>
      <c r="Z522" s="360"/>
    </row>
    <row r="523" spans="1:26" ht="15.75" customHeight="1">
      <c r="A523" s="360"/>
      <c r="B523" s="360"/>
      <c r="C523" s="360"/>
      <c r="D523" s="360"/>
      <c r="E523" s="360"/>
      <c r="F523" s="360"/>
      <c r="G523" s="360"/>
      <c r="H523" s="360"/>
      <c r="I523" s="360"/>
      <c r="J523" s="360"/>
      <c r="K523" s="360"/>
      <c r="L523" s="360"/>
      <c r="M523" s="360"/>
      <c r="N523" s="360"/>
      <c r="O523" s="360"/>
      <c r="P523" s="360"/>
      <c r="Q523" s="360"/>
      <c r="R523" s="360"/>
      <c r="S523" s="360"/>
      <c r="T523" s="360"/>
      <c r="U523" s="360"/>
      <c r="V523" s="360"/>
      <c r="W523" s="360"/>
      <c r="X523" s="360"/>
      <c r="Y523" s="360"/>
      <c r="Z523" s="360"/>
    </row>
    <row r="524" spans="1:26" ht="15.75" customHeight="1">
      <c r="A524" s="360"/>
      <c r="B524" s="360"/>
      <c r="C524" s="360"/>
      <c r="D524" s="360"/>
      <c r="E524" s="360"/>
      <c r="F524" s="360"/>
      <c r="G524" s="360"/>
      <c r="H524" s="360"/>
      <c r="I524" s="360"/>
      <c r="J524" s="360"/>
      <c r="K524" s="360"/>
      <c r="L524" s="360"/>
      <c r="M524" s="360"/>
      <c r="N524" s="360"/>
      <c r="O524" s="360"/>
      <c r="P524" s="360"/>
      <c r="Q524" s="360"/>
      <c r="R524" s="360"/>
      <c r="S524" s="360"/>
      <c r="T524" s="360"/>
      <c r="U524" s="360"/>
      <c r="V524" s="360"/>
      <c r="W524" s="360"/>
      <c r="X524" s="360"/>
      <c r="Y524" s="360"/>
      <c r="Z524" s="360"/>
    </row>
    <row r="525" spans="1:26" ht="15.75" customHeight="1">
      <c r="A525" s="360"/>
      <c r="B525" s="360"/>
      <c r="C525" s="360"/>
      <c r="D525" s="360"/>
      <c r="E525" s="360"/>
      <c r="F525" s="360"/>
      <c r="G525" s="360"/>
      <c r="H525" s="360"/>
      <c r="I525" s="360"/>
      <c r="J525" s="360"/>
      <c r="K525" s="360"/>
      <c r="L525" s="360"/>
      <c r="M525" s="360"/>
      <c r="N525" s="360"/>
      <c r="O525" s="360"/>
      <c r="P525" s="360"/>
      <c r="Q525" s="360"/>
      <c r="R525" s="360"/>
      <c r="S525" s="360"/>
      <c r="T525" s="360"/>
      <c r="U525" s="360"/>
      <c r="V525" s="360"/>
      <c r="W525" s="360"/>
      <c r="X525" s="360"/>
      <c r="Y525" s="360"/>
      <c r="Z525" s="360"/>
    </row>
    <row r="526" spans="1:26" ht="15.75" customHeight="1">
      <c r="A526" s="360"/>
      <c r="B526" s="360"/>
      <c r="C526" s="360"/>
      <c r="D526" s="360"/>
      <c r="E526" s="360"/>
      <c r="F526" s="360"/>
      <c r="G526" s="360"/>
      <c r="H526" s="360"/>
      <c r="I526" s="360"/>
      <c r="J526" s="360"/>
      <c r="K526" s="360"/>
      <c r="L526" s="360"/>
      <c r="M526" s="360"/>
      <c r="N526" s="360"/>
      <c r="O526" s="360"/>
      <c r="P526" s="360"/>
      <c r="Q526" s="360"/>
      <c r="R526" s="360"/>
      <c r="S526" s="360"/>
      <c r="T526" s="360"/>
      <c r="U526" s="360"/>
      <c r="V526" s="360"/>
      <c r="W526" s="360"/>
      <c r="X526" s="360"/>
      <c r="Y526" s="360"/>
      <c r="Z526" s="360"/>
    </row>
    <row r="527" spans="1:26" ht="15.75" customHeight="1">
      <c r="A527" s="360"/>
      <c r="B527" s="360"/>
      <c r="C527" s="360"/>
      <c r="D527" s="360"/>
      <c r="E527" s="360"/>
      <c r="F527" s="360"/>
      <c r="G527" s="360"/>
      <c r="H527" s="360"/>
      <c r="I527" s="360"/>
      <c r="J527" s="360"/>
      <c r="K527" s="360"/>
      <c r="L527" s="360"/>
      <c r="M527" s="360"/>
      <c r="N527" s="360"/>
      <c r="O527" s="360"/>
      <c r="P527" s="360"/>
      <c r="Q527" s="360"/>
      <c r="R527" s="360"/>
      <c r="S527" s="360"/>
      <c r="T527" s="360"/>
      <c r="U527" s="360"/>
      <c r="V527" s="360"/>
      <c r="W527" s="360"/>
      <c r="X527" s="360"/>
      <c r="Y527" s="360"/>
      <c r="Z527" s="360"/>
    </row>
    <row r="528" spans="1:26" ht="15.75" customHeight="1">
      <c r="A528" s="360"/>
      <c r="B528" s="360"/>
      <c r="C528" s="360"/>
      <c r="D528" s="360"/>
      <c r="E528" s="360"/>
      <c r="F528" s="360"/>
      <c r="G528" s="360"/>
      <c r="H528" s="360"/>
      <c r="I528" s="360"/>
      <c r="J528" s="360"/>
      <c r="K528" s="360"/>
      <c r="L528" s="360"/>
      <c r="M528" s="360"/>
      <c r="N528" s="360"/>
      <c r="O528" s="360"/>
      <c r="P528" s="360"/>
      <c r="Q528" s="360"/>
      <c r="R528" s="360"/>
      <c r="S528" s="360"/>
      <c r="T528" s="360"/>
      <c r="U528" s="360"/>
      <c r="V528" s="360"/>
      <c r="W528" s="360"/>
      <c r="X528" s="360"/>
      <c r="Y528" s="360"/>
      <c r="Z528" s="360"/>
    </row>
    <row r="529" spans="1:26" ht="15.75" customHeight="1">
      <c r="A529" s="360"/>
      <c r="B529" s="360"/>
      <c r="C529" s="360"/>
      <c r="D529" s="360"/>
      <c r="E529" s="360"/>
      <c r="F529" s="360"/>
      <c r="G529" s="360"/>
      <c r="H529" s="360"/>
      <c r="I529" s="360"/>
      <c r="J529" s="360"/>
      <c r="K529" s="360"/>
      <c r="L529" s="360"/>
      <c r="M529" s="360"/>
      <c r="N529" s="360"/>
      <c r="O529" s="360"/>
      <c r="P529" s="360"/>
      <c r="Q529" s="360"/>
      <c r="R529" s="360"/>
      <c r="S529" s="360"/>
      <c r="T529" s="360"/>
      <c r="U529" s="360"/>
      <c r="V529" s="360"/>
      <c r="W529" s="360"/>
      <c r="X529" s="360"/>
      <c r="Y529" s="360"/>
      <c r="Z529" s="360"/>
    </row>
    <row r="530" spans="1:26" ht="15.75" customHeight="1">
      <c r="A530" s="360"/>
      <c r="B530" s="360"/>
      <c r="C530" s="360"/>
      <c r="D530" s="360"/>
      <c r="E530" s="360"/>
      <c r="F530" s="360"/>
      <c r="G530" s="360"/>
      <c r="H530" s="360"/>
      <c r="I530" s="360"/>
      <c r="J530" s="360"/>
      <c r="K530" s="360"/>
      <c r="L530" s="360"/>
      <c r="M530" s="360"/>
      <c r="N530" s="360"/>
      <c r="O530" s="360"/>
      <c r="P530" s="360"/>
      <c r="Q530" s="360"/>
      <c r="R530" s="360"/>
      <c r="S530" s="360"/>
      <c r="T530" s="360"/>
      <c r="U530" s="360"/>
      <c r="V530" s="360"/>
      <c r="W530" s="360"/>
      <c r="X530" s="360"/>
      <c r="Y530" s="360"/>
      <c r="Z530" s="360"/>
    </row>
    <row r="531" spans="1:26" ht="15.75" customHeight="1">
      <c r="A531" s="360"/>
      <c r="B531" s="360"/>
      <c r="C531" s="360"/>
      <c r="D531" s="360"/>
      <c r="E531" s="360"/>
      <c r="F531" s="360"/>
      <c r="G531" s="360"/>
      <c r="H531" s="360"/>
      <c r="I531" s="360"/>
      <c r="J531" s="360"/>
      <c r="K531" s="360"/>
      <c r="L531" s="360"/>
      <c r="M531" s="360"/>
      <c r="N531" s="360"/>
      <c r="O531" s="360"/>
      <c r="P531" s="360"/>
      <c r="Q531" s="360"/>
      <c r="R531" s="360"/>
      <c r="S531" s="360"/>
      <c r="T531" s="360"/>
      <c r="U531" s="360"/>
      <c r="V531" s="360"/>
      <c r="W531" s="360"/>
      <c r="X531" s="360"/>
      <c r="Y531" s="360"/>
      <c r="Z531" s="360"/>
    </row>
    <row r="532" spans="1:26" ht="15.75" customHeight="1">
      <c r="A532" s="360"/>
      <c r="B532" s="360"/>
      <c r="C532" s="360"/>
      <c r="D532" s="360"/>
      <c r="E532" s="360"/>
      <c r="F532" s="360"/>
      <c r="G532" s="360"/>
      <c r="H532" s="360"/>
      <c r="I532" s="360"/>
      <c r="J532" s="360"/>
      <c r="K532" s="360"/>
      <c r="L532" s="360"/>
      <c r="M532" s="360"/>
      <c r="N532" s="360"/>
      <c r="O532" s="360"/>
      <c r="P532" s="360"/>
      <c r="Q532" s="360"/>
      <c r="R532" s="360"/>
      <c r="S532" s="360"/>
      <c r="T532" s="360"/>
      <c r="U532" s="360"/>
      <c r="V532" s="360"/>
      <c r="W532" s="360"/>
      <c r="X532" s="360"/>
      <c r="Y532" s="360"/>
      <c r="Z532" s="360"/>
    </row>
    <row r="533" spans="1:26" ht="15.75" customHeight="1">
      <c r="A533" s="360"/>
      <c r="B533" s="360"/>
      <c r="C533" s="360"/>
      <c r="D533" s="360"/>
      <c r="E533" s="360"/>
      <c r="F533" s="360"/>
      <c r="G533" s="360"/>
      <c r="H533" s="360"/>
      <c r="I533" s="360"/>
      <c r="J533" s="360"/>
      <c r="K533" s="360"/>
      <c r="L533" s="360"/>
      <c r="M533" s="360"/>
      <c r="N533" s="360"/>
      <c r="O533" s="360"/>
      <c r="P533" s="360"/>
      <c r="Q533" s="360"/>
      <c r="R533" s="360"/>
      <c r="S533" s="360"/>
      <c r="T533" s="360"/>
      <c r="U533" s="360"/>
      <c r="V533" s="360"/>
      <c r="W533" s="360"/>
      <c r="X533" s="360"/>
      <c r="Y533" s="360"/>
      <c r="Z533" s="360"/>
    </row>
    <row r="534" spans="1:26" ht="15.75" customHeight="1">
      <c r="A534" s="360"/>
      <c r="B534" s="360"/>
      <c r="C534" s="360"/>
      <c r="D534" s="360"/>
      <c r="E534" s="360"/>
      <c r="F534" s="360"/>
      <c r="G534" s="360"/>
      <c r="H534" s="360"/>
      <c r="I534" s="360"/>
      <c r="J534" s="360"/>
      <c r="K534" s="360"/>
      <c r="L534" s="360"/>
      <c r="M534" s="360"/>
      <c r="N534" s="360"/>
      <c r="O534" s="360"/>
      <c r="P534" s="360"/>
      <c r="Q534" s="360"/>
      <c r="R534" s="360"/>
      <c r="S534" s="360"/>
      <c r="T534" s="360"/>
      <c r="U534" s="360"/>
      <c r="V534" s="360"/>
      <c r="W534" s="360"/>
      <c r="X534" s="360"/>
      <c r="Y534" s="360"/>
      <c r="Z534" s="360"/>
    </row>
    <row r="535" spans="1:26" ht="15.75" customHeight="1">
      <c r="A535" s="360"/>
      <c r="B535" s="360"/>
      <c r="C535" s="360"/>
      <c r="D535" s="360"/>
      <c r="E535" s="360"/>
      <c r="F535" s="360"/>
      <c r="G535" s="360"/>
      <c r="H535" s="360"/>
      <c r="I535" s="360"/>
      <c r="J535" s="360"/>
      <c r="K535" s="360"/>
      <c r="L535" s="360"/>
      <c r="M535" s="360"/>
      <c r="N535" s="360"/>
      <c r="O535" s="360"/>
      <c r="P535" s="360"/>
      <c r="Q535" s="360"/>
      <c r="R535" s="360"/>
      <c r="S535" s="360"/>
      <c r="T535" s="360"/>
      <c r="U535" s="360"/>
      <c r="V535" s="360"/>
      <c r="W535" s="360"/>
      <c r="X535" s="360"/>
      <c r="Y535" s="360"/>
      <c r="Z535" s="360"/>
    </row>
    <row r="536" spans="1:26" ht="15.75" customHeight="1">
      <c r="A536" s="360"/>
      <c r="B536" s="360"/>
      <c r="C536" s="360"/>
      <c r="D536" s="360"/>
      <c r="E536" s="360"/>
      <c r="F536" s="360"/>
      <c r="G536" s="360"/>
      <c r="H536" s="360"/>
      <c r="I536" s="360"/>
      <c r="J536" s="360"/>
      <c r="K536" s="360"/>
      <c r="L536" s="360"/>
      <c r="M536" s="360"/>
      <c r="N536" s="360"/>
      <c r="O536" s="360"/>
      <c r="P536" s="360"/>
      <c r="Q536" s="360"/>
      <c r="R536" s="360"/>
      <c r="S536" s="360"/>
      <c r="T536" s="360"/>
      <c r="U536" s="360"/>
      <c r="V536" s="360"/>
      <c r="W536" s="360"/>
      <c r="X536" s="360"/>
      <c r="Y536" s="360"/>
      <c r="Z536" s="360"/>
    </row>
    <row r="537" spans="1:26" ht="15.75" customHeight="1">
      <c r="A537" s="360"/>
      <c r="B537" s="360"/>
      <c r="C537" s="360"/>
      <c r="D537" s="360"/>
      <c r="E537" s="360"/>
      <c r="F537" s="360"/>
      <c r="G537" s="360"/>
      <c r="H537" s="360"/>
      <c r="I537" s="360"/>
      <c r="J537" s="360"/>
      <c r="K537" s="360"/>
      <c r="L537" s="360"/>
      <c r="M537" s="360"/>
      <c r="N537" s="360"/>
      <c r="O537" s="360"/>
      <c r="P537" s="360"/>
      <c r="Q537" s="360"/>
      <c r="R537" s="360"/>
      <c r="S537" s="360"/>
      <c r="T537" s="360"/>
      <c r="U537" s="360"/>
      <c r="V537" s="360"/>
      <c r="W537" s="360"/>
      <c r="X537" s="360"/>
      <c r="Y537" s="360"/>
      <c r="Z537" s="360"/>
    </row>
    <row r="538" spans="1:26" ht="15.75" customHeight="1">
      <c r="A538" s="360"/>
      <c r="B538" s="360"/>
      <c r="C538" s="360"/>
      <c r="D538" s="360"/>
      <c r="E538" s="360"/>
      <c r="F538" s="360"/>
      <c r="G538" s="360"/>
      <c r="H538" s="360"/>
      <c r="I538" s="360"/>
      <c r="J538" s="360"/>
      <c r="K538" s="360"/>
      <c r="L538" s="360"/>
      <c r="M538" s="360"/>
      <c r="N538" s="360"/>
      <c r="O538" s="360"/>
      <c r="P538" s="360"/>
      <c r="Q538" s="360"/>
      <c r="R538" s="360"/>
      <c r="S538" s="360"/>
      <c r="T538" s="360"/>
      <c r="U538" s="360"/>
      <c r="V538" s="360"/>
      <c r="W538" s="360"/>
      <c r="X538" s="360"/>
      <c r="Y538" s="360"/>
      <c r="Z538" s="360"/>
    </row>
    <row r="539" spans="1:26" ht="15.75" customHeight="1">
      <c r="A539" s="360"/>
      <c r="B539" s="360"/>
      <c r="C539" s="360"/>
      <c r="D539" s="360"/>
      <c r="E539" s="360"/>
      <c r="F539" s="360"/>
      <c r="G539" s="360"/>
      <c r="H539" s="360"/>
      <c r="I539" s="360"/>
      <c r="J539" s="360"/>
      <c r="K539" s="360"/>
      <c r="L539" s="360"/>
      <c r="M539" s="360"/>
      <c r="N539" s="360"/>
      <c r="O539" s="360"/>
      <c r="P539" s="360"/>
      <c r="Q539" s="360"/>
      <c r="R539" s="360"/>
      <c r="S539" s="360"/>
      <c r="T539" s="360"/>
      <c r="U539" s="360"/>
      <c r="V539" s="360"/>
      <c r="W539" s="360"/>
      <c r="X539" s="360"/>
      <c r="Y539" s="360"/>
      <c r="Z539" s="360"/>
    </row>
    <row r="540" spans="1:26" ht="15.75" customHeight="1">
      <c r="A540" s="360"/>
      <c r="B540" s="360"/>
      <c r="C540" s="360"/>
      <c r="D540" s="360"/>
      <c r="E540" s="360"/>
      <c r="F540" s="360"/>
      <c r="G540" s="360"/>
      <c r="H540" s="360"/>
      <c r="I540" s="360"/>
      <c r="J540" s="360"/>
      <c r="K540" s="360"/>
      <c r="L540" s="360"/>
      <c r="M540" s="360"/>
      <c r="N540" s="360"/>
      <c r="O540" s="360"/>
      <c r="P540" s="360"/>
      <c r="Q540" s="360"/>
      <c r="R540" s="360"/>
      <c r="S540" s="360"/>
      <c r="T540" s="360"/>
      <c r="U540" s="360"/>
      <c r="V540" s="360"/>
      <c r="W540" s="360"/>
      <c r="X540" s="360"/>
      <c r="Y540" s="360"/>
      <c r="Z540" s="360"/>
    </row>
    <row r="541" spans="1:26" ht="15.75" customHeight="1">
      <c r="A541" s="360"/>
      <c r="B541" s="360"/>
      <c r="C541" s="360"/>
      <c r="D541" s="360"/>
      <c r="E541" s="360"/>
      <c r="F541" s="360"/>
      <c r="G541" s="360"/>
      <c r="H541" s="360"/>
      <c r="I541" s="360"/>
      <c r="J541" s="360"/>
      <c r="K541" s="360"/>
      <c r="L541" s="360"/>
      <c r="M541" s="360"/>
      <c r="N541" s="360"/>
      <c r="O541" s="360"/>
      <c r="P541" s="360"/>
      <c r="Q541" s="360"/>
      <c r="R541" s="360"/>
      <c r="S541" s="360"/>
      <c r="T541" s="360"/>
      <c r="U541" s="360"/>
      <c r="V541" s="360"/>
      <c r="W541" s="360"/>
      <c r="X541" s="360"/>
      <c r="Y541" s="360"/>
      <c r="Z541" s="360"/>
    </row>
    <row r="542" spans="1:26" ht="15.75" customHeight="1">
      <c r="A542" s="360"/>
      <c r="B542" s="360"/>
      <c r="C542" s="360"/>
      <c r="D542" s="360"/>
      <c r="E542" s="360"/>
      <c r="F542" s="360"/>
      <c r="G542" s="360"/>
      <c r="H542" s="360"/>
      <c r="I542" s="360"/>
      <c r="J542" s="360"/>
      <c r="K542" s="360"/>
      <c r="L542" s="360"/>
      <c r="M542" s="360"/>
      <c r="N542" s="360"/>
      <c r="O542" s="360"/>
      <c r="P542" s="360"/>
      <c r="Q542" s="360"/>
      <c r="R542" s="360"/>
      <c r="S542" s="360"/>
      <c r="T542" s="360"/>
      <c r="U542" s="360"/>
      <c r="V542" s="360"/>
      <c r="W542" s="360"/>
      <c r="X542" s="360"/>
      <c r="Y542" s="360"/>
      <c r="Z542" s="360"/>
    </row>
    <row r="543" spans="1:26" ht="15.75" customHeight="1">
      <c r="A543" s="360"/>
      <c r="B543" s="360"/>
      <c r="C543" s="360"/>
      <c r="D543" s="360"/>
      <c r="E543" s="360"/>
      <c r="F543" s="360"/>
      <c r="G543" s="360"/>
      <c r="H543" s="360"/>
      <c r="I543" s="360"/>
      <c r="J543" s="360"/>
      <c r="K543" s="360"/>
      <c r="L543" s="360"/>
      <c r="M543" s="360"/>
      <c r="N543" s="360"/>
      <c r="O543" s="360"/>
      <c r="P543" s="360"/>
      <c r="Q543" s="360"/>
      <c r="R543" s="360"/>
      <c r="S543" s="360"/>
      <c r="T543" s="360"/>
      <c r="U543" s="360"/>
      <c r="V543" s="360"/>
      <c r="W543" s="360"/>
      <c r="X543" s="360"/>
      <c r="Y543" s="360"/>
      <c r="Z543" s="360"/>
    </row>
    <row r="544" spans="1:26" ht="15.75" customHeight="1">
      <c r="A544" s="360"/>
      <c r="B544" s="360"/>
      <c r="C544" s="360"/>
      <c r="D544" s="360"/>
      <c r="E544" s="360"/>
      <c r="F544" s="360"/>
      <c r="G544" s="360"/>
      <c r="H544" s="360"/>
      <c r="I544" s="360"/>
      <c r="J544" s="360"/>
      <c r="K544" s="360"/>
      <c r="L544" s="360"/>
      <c r="M544" s="360"/>
      <c r="N544" s="360"/>
      <c r="O544" s="360"/>
      <c r="P544" s="360"/>
      <c r="Q544" s="360"/>
      <c r="R544" s="360"/>
      <c r="S544" s="360"/>
      <c r="T544" s="360"/>
      <c r="U544" s="360"/>
      <c r="V544" s="360"/>
      <c r="W544" s="360"/>
      <c r="X544" s="360"/>
      <c r="Y544" s="360"/>
      <c r="Z544" s="360"/>
    </row>
    <row r="545" spans="1:26" ht="15.75" customHeight="1">
      <c r="A545" s="360"/>
      <c r="B545" s="360"/>
      <c r="C545" s="360"/>
      <c r="D545" s="360"/>
      <c r="E545" s="360"/>
      <c r="F545" s="360"/>
      <c r="G545" s="360"/>
      <c r="H545" s="360"/>
      <c r="I545" s="360"/>
      <c r="J545" s="360"/>
      <c r="K545" s="360"/>
      <c r="L545" s="360"/>
      <c r="M545" s="360"/>
      <c r="N545" s="360"/>
      <c r="O545" s="360"/>
      <c r="P545" s="360"/>
      <c r="Q545" s="360"/>
      <c r="R545" s="360"/>
      <c r="S545" s="360"/>
      <c r="T545" s="360"/>
      <c r="U545" s="360"/>
      <c r="V545" s="360"/>
      <c r="W545" s="360"/>
      <c r="X545" s="360"/>
      <c r="Y545" s="360"/>
      <c r="Z545" s="360"/>
    </row>
    <row r="546" spans="1:26" ht="15.75" customHeight="1">
      <c r="A546" s="360"/>
      <c r="B546" s="360"/>
      <c r="C546" s="360"/>
      <c r="D546" s="360"/>
      <c r="E546" s="360"/>
      <c r="F546" s="360"/>
      <c r="G546" s="360"/>
      <c r="H546" s="360"/>
      <c r="I546" s="360"/>
      <c r="J546" s="360"/>
      <c r="K546" s="360"/>
      <c r="L546" s="360"/>
      <c r="M546" s="360"/>
      <c r="N546" s="360"/>
      <c r="O546" s="360"/>
      <c r="P546" s="360"/>
      <c r="Q546" s="360"/>
      <c r="R546" s="360"/>
      <c r="S546" s="360"/>
      <c r="T546" s="360"/>
      <c r="U546" s="360"/>
      <c r="V546" s="360"/>
      <c r="W546" s="360"/>
      <c r="X546" s="360"/>
      <c r="Y546" s="360"/>
      <c r="Z546" s="360"/>
    </row>
    <row r="547" spans="1:26" ht="15.75" customHeight="1">
      <c r="A547" s="360"/>
      <c r="B547" s="360"/>
      <c r="C547" s="360"/>
      <c r="D547" s="360"/>
      <c r="E547" s="360"/>
      <c r="F547" s="360"/>
      <c r="G547" s="360"/>
      <c r="H547" s="360"/>
      <c r="I547" s="360"/>
      <c r="J547" s="360"/>
      <c r="K547" s="360"/>
      <c r="L547" s="360"/>
      <c r="M547" s="360"/>
      <c r="N547" s="360"/>
      <c r="O547" s="360"/>
      <c r="P547" s="360"/>
      <c r="Q547" s="360"/>
      <c r="R547" s="360"/>
      <c r="S547" s="360"/>
      <c r="T547" s="360"/>
      <c r="U547" s="360"/>
      <c r="V547" s="360"/>
      <c r="W547" s="360"/>
      <c r="X547" s="360"/>
      <c r="Y547" s="360"/>
      <c r="Z547" s="360"/>
    </row>
    <row r="548" spans="1:26" ht="15.75" customHeight="1">
      <c r="A548" s="360"/>
      <c r="B548" s="360"/>
      <c r="C548" s="360"/>
      <c r="D548" s="360"/>
      <c r="E548" s="360"/>
      <c r="F548" s="360"/>
      <c r="G548" s="360"/>
      <c r="H548" s="360"/>
      <c r="I548" s="360"/>
      <c r="J548" s="360"/>
      <c r="K548" s="360"/>
      <c r="L548" s="360"/>
      <c r="M548" s="360"/>
      <c r="N548" s="360"/>
      <c r="O548" s="360"/>
      <c r="P548" s="360"/>
      <c r="Q548" s="360"/>
      <c r="R548" s="360"/>
      <c r="S548" s="360"/>
      <c r="T548" s="360"/>
      <c r="U548" s="360"/>
      <c r="V548" s="360"/>
      <c r="W548" s="360"/>
      <c r="X548" s="360"/>
      <c r="Y548" s="360"/>
      <c r="Z548" s="360"/>
    </row>
    <row r="549" spans="1:26" ht="15.75" customHeight="1">
      <c r="A549" s="360"/>
      <c r="B549" s="360"/>
      <c r="C549" s="360"/>
      <c r="D549" s="360"/>
      <c r="E549" s="360"/>
      <c r="F549" s="360"/>
      <c r="G549" s="360"/>
      <c r="H549" s="360"/>
      <c r="I549" s="360"/>
      <c r="J549" s="360"/>
      <c r="K549" s="360"/>
      <c r="L549" s="360"/>
      <c r="M549" s="360"/>
      <c r="N549" s="360"/>
      <c r="O549" s="360"/>
      <c r="P549" s="360"/>
      <c r="Q549" s="360"/>
      <c r="R549" s="360"/>
      <c r="S549" s="360"/>
      <c r="T549" s="360"/>
      <c r="U549" s="360"/>
      <c r="V549" s="360"/>
      <c r="W549" s="360"/>
      <c r="X549" s="360"/>
      <c r="Y549" s="360"/>
      <c r="Z549" s="360"/>
    </row>
    <row r="550" spans="1:26" ht="15.75" customHeight="1">
      <c r="A550" s="360"/>
      <c r="B550" s="360"/>
      <c r="C550" s="360"/>
      <c r="D550" s="360"/>
      <c r="E550" s="360"/>
      <c r="F550" s="360"/>
      <c r="G550" s="360"/>
      <c r="H550" s="360"/>
      <c r="I550" s="360"/>
      <c r="J550" s="360"/>
      <c r="K550" s="360"/>
      <c r="L550" s="360"/>
      <c r="M550" s="360"/>
      <c r="N550" s="360"/>
      <c r="O550" s="360"/>
      <c r="P550" s="360"/>
      <c r="Q550" s="360"/>
      <c r="R550" s="360"/>
      <c r="S550" s="360"/>
      <c r="T550" s="360"/>
      <c r="U550" s="360"/>
      <c r="V550" s="360"/>
      <c r="W550" s="360"/>
      <c r="X550" s="360"/>
      <c r="Y550" s="360"/>
      <c r="Z550" s="360"/>
    </row>
    <row r="551" spans="1:26" ht="15.75" customHeight="1">
      <c r="A551" s="360"/>
      <c r="B551" s="360"/>
      <c r="C551" s="360"/>
      <c r="D551" s="360"/>
      <c r="E551" s="360"/>
      <c r="F551" s="360"/>
      <c r="G551" s="360"/>
      <c r="H551" s="360"/>
      <c r="I551" s="360"/>
      <c r="J551" s="360"/>
      <c r="K551" s="360"/>
      <c r="L551" s="360"/>
      <c r="M551" s="360"/>
      <c r="N551" s="360"/>
      <c r="O551" s="360"/>
      <c r="P551" s="360"/>
      <c r="Q551" s="360"/>
      <c r="R551" s="360"/>
      <c r="S551" s="360"/>
      <c r="T551" s="360"/>
      <c r="U551" s="360"/>
      <c r="V551" s="360"/>
      <c r="W551" s="360"/>
      <c r="X551" s="360"/>
      <c r="Y551" s="360"/>
      <c r="Z551" s="360"/>
    </row>
    <row r="552" spans="1:26" ht="15.75" customHeight="1">
      <c r="A552" s="360"/>
      <c r="B552" s="360"/>
      <c r="C552" s="360"/>
      <c r="D552" s="360"/>
      <c r="E552" s="360"/>
      <c r="F552" s="360"/>
      <c r="G552" s="360"/>
      <c r="H552" s="360"/>
      <c r="I552" s="360"/>
      <c r="J552" s="360"/>
      <c r="K552" s="360"/>
      <c r="L552" s="360"/>
      <c r="M552" s="360"/>
      <c r="N552" s="360"/>
      <c r="O552" s="360"/>
      <c r="P552" s="360"/>
      <c r="Q552" s="360"/>
      <c r="R552" s="360"/>
      <c r="S552" s="360"/>
      <c r="T552" s="360"/>
      <c r="U552" s="360"/>
      <c r="V552" s="360"/>
      <c r="W552" s="360"/>
      <c r="X552" s="360"/>
      <c r="Y552" s="360"/>
      <c r="Z552" s="360"/>
    </row>
    <row r="553" spans="1:26" ht="15.75" customHeight="1">
      <c r="A553" s="360"/>
      <c r="B553" s="360"/>
      <c r="C553" s="360"/>
      <c r="D553" s="360"/>
      <c r="E553" s="360"/>
      <c r="F553" s="360"/>
      <c r="G553" s="360"/>
      <c r="H553" s="360"/>
      <c r="I553" s="360"/>
      <c r="J553" s="360"/>
      <c r="K553" s="360"/>
      <c r="L553" s="360"/>
      <c r="M553" s="360"/>
      <c r="N553" s="360"/>
      <c r="O553" s="360"/>
      <c r="P553" s="360"/>
      <c r="Q553" s="360"/>
      <c r="R553" s="360"/>
      <c r="S553" s="360"/>
      <c r="T553" s="360"/>
      <c r="U553" s="360"/>
      <c r="V553" s="360"/>
      <c r="W553" s="360"/>
      <c r="X553" s="360"/>
      <c r="Y553" s="360"/>
      <c r="Z553" s="360"/>
    </row>
    <row r="554" spans="1:26" ht="15.75" customHeight="1">
      <c r="A554" s="360"/>
      <c r="B554" s="360"/>
      <c r="C554" s="360"/>
      <c r="D554" s="360"/>
      <c r="E554" s="360"/>
      <c r="F554" s="360"/>
      <c r="G554" s="360"/>
      <c r="H554" s="360"/>
      <c r="I554" s="360"/>
      <c r="J554" s="360"/>
      <c r="K554" s="360"/>
      <c r="L554" s="360"/>
      <c r="M554" s="360"/>
      <c r="N554" s="360"/>
      <c r="O554" s="360"/>
      <c r="P554" s="360"/>
      <c r="Q554" s="360"/>
      <c r="R554" s="360"/>
      <c r="S554" s="360"/>
      <c r="T554" s="360"/>
      <c r="U554" s="360"/>
      <c r="V554" s="360"/>
      <c r="W554" s="360"/>
      <c r="X554" s="360"/>
      <c r="Y554" s="360"/>
      <c r="Z554" s="360"/>
    </row>
    <row r="555" spans="1:26" ht="15.75" customHeight="1">
      <c r="A555" s="360"/>
      <c r="B555" s="360"/>
      <c r="C555" s="360"/>
      <c r="D555" s="360"/>
      <c r="E555" s="360"/>
      <c r="F555" s="360"/>
      <c r="G555" s="360"/>
      <c r="H555" s="360"/>
      <c r="I555" s="360"/>
      <c r="J555" s="360"/>
      <c r="K555" s="360"/>
      <c r="L555" s="360"/>
      <c r="M555" s="360"/>
      <c r="N555" s="360"/>
      <c r="O555" s="360"/>
      <c r="P555" s="360"/>
      <c r="Q555" s="360"/>
      <c r="R555" s="360"/>
      <c r="S555" s="360"/>
      <c r="T555" s="360"/>
      <c r="U555" s="360"/>
      <c r="V555" s="360"/>
      <c r="W555" s="360"/>
      <c r="X555" s="360"/>
      <c r="Y555" s="360"/>
      <c r="Z555" s="360"/>
    </row>
    <row r="556" spans="1:26" ht="15.75" customHeight="1">
      <c r="A556" s="360"/>
      <c r="B556" s="360"/>
      <c r="C556" s="360"/>
      <c r="D556" s="360"/>
      <c r="E556" s="360"/>
      <c r="F556" s="360"/>
      <c r="G556" s="360"/>
      <c r="H556" s="360"/>
      <c r="I556" s="360"/>
      <c r="J556" s="360"/>
      <c r="K556" s="360"/>
      <c r="L556" s="360"/>
      <c r="M556" s="360"/>
      <c r="N556" s="360"/>
      <c r="O556" s="360"/>
      <c r="P556" s="360"/>
      <c r="Q556" s="360"/>
      <c r="R556" s="360"/>
      <c r="S556" s="360"/>
      <c r="T556" s="360"/>
      <c r="U556" s="360"/>
      <c r="V556" s="360"/>
      <c r="W556" s="360"/>
      <c r="X556" s="360"/>
      <c r="Y556" s="360"/>
      <c r="Z556" s="360"/>
    </row>
    <row r="557" spans="1:26" ht="15.75" customHeight="1">
      <c r="A557" s="360"/>
      <c r="B557" s="360"/>
      <c r="C557" s="360"/>
      <c r="D557" s="360"/>
      <c r="E557" s="360"/>
      <c r="F557" s="360"/>
      <c r="G557" s="360"/>
      <c r="H557" s="360"/>
      <c r="I557" s="360"/>
      <c r="J557" s="360"/>
      <c r="K557" s="360"/>
      <c r="L557" s="360"/>
      <c r="M557" s="360"/>
      <c r="N557" s="360"/>
      <c r="O557" s="360"/>
      <c r="P557" s="360"/>
      <c r="Q557" s="360"/>
      <c r="R557" s="360"/>
      <c r="S557" s="360"/>
      <c r="T557" s="360"/>
      <c r="U557" s="360"/>
      <c r="V557" s="360"/>
      <c r="W557" s="360"/>
      <c r="X557" s="360"/>
      <c r="Y557" s="360"/>
      <c r="Z557" s="360"/>
    </row>
    <row r="558" spans="1:26" ht="15.75" customHeight="1">
      <c r="A558" s="360"/>
      <c r="B558" s="360"/>
      <c r="C558" s="360"/>
      <c r="D558" s="360"/>
      <c r="E558" s="360"/>
      <c r="F558" s="360"/>
      <c r="G558" s="360"/>
      <c r="H558" s="360"/>
      <c r="I558" s="360"/>
      <c r="J558" s="360"/>
      <c r="K558" s="360"/>
      <c r="L558" s="360"/>
      <c r="M558" s="360"/>
      <c r="N558" s="360"/>
      <c r="O558" s="360"/>
      <c r="P558" s="360"/>
      <c r="Q558" s="360"/>
      <c r="R558" s="360"/>
      <c r="S558" s="360"/>
      <c r="T558" s="360"/>
      <c r="U558" s="360"/>
      <c r="V558" s="360"/>
      <c r="W558" s="360"/>
      <c r="X558" s="360"/>
      <c r="Y558" s="360"/>
      <c r="Z558" s="360"/>
    </row>
    <row r="559" spans="1:26" ht="15.75" customHeight="1">
      <c r="A559" s="360"/>
      <c r="B559" s="360"/>
      <c r="C559" s="360"/>
      <c r="D559" s="360"/>
      <c r="E559" s="360"/>
      <c r="F559" s="360"/>
      <c r="G559" s="360"/>
      <c r="H559" s="360"/>
      <c r="I559" s="360"/>
      <c r="J559" s="360"/>
      <c r="K559" s="360"/>
      <c r="L559" s="360"/>
      <c r="M559" s="360"/>
      <c r="N559" s="360"/>
      <c r="O559" s="360"/>
      <c r="P559" s="360"/>
      <c r="Q559" s="360"/>
      <c r="R559" s="360"/>
      <c r="S559" s="360"/>
      <c r="T559" s="360"/>
      <c r="U559" s="360"/>
      <c r="V559" s="360"/>
      <c r="W559" s="360"/>
      <c r="X559" s="360"/>
      <c r="Y559" s="360"/>
      <c r="Z559" s="360"/>
    </row>
    <row r="560" spans="1:26" ht="15.75" customHeight="1">
      <c r="A560" s="360"/>
      <c r="B560" s="360"/>
      <c r="C560" s="360"/>
      <c r="D560" s="360"/>
      <c r="E560" s="360"/>
      <c r="F560" s="360"/>
      <c r="G560" s="360"/>
      <c r="H560" s="360"/>
      <c r="I560" s="360"/>
      <c r="J560" s="360"/>
      <c r="K560" s="360"/>
      <c r="L560" s="360"/>
      <c r="M560" s="360"/>
      <c r="N560" s="360"/>
      <c r="O560" s="360"/>
      <c r="P560" s="360"/>
      <c r="Q560" s="360"/>
      <c r="R560" s="360"/>
      <c r="S560" s="360"/>
      <c r="T560" s="360"/>
      <c r="U560" s="360"/>
      <c r="V560" s="360"/>
      <c r="W560" s="360"/>
      <c r="X560" s="360"/>
      <c r="Y560" s="360"/>
      <c r="Z560" s="360"/>
    </row>
    <row r="561" spans="1:26" ht="15.75" customHeight="1">
      <c r="A561" s="360"/>
      <c r="B561" s="360"/>
      <c r="C561" s="360"/>
      <c r="D561" s="360"/>
      <c r="E561" s="360"/>
      <c r="F561" s="360"/>
      <c r="G561" s="360"/>
      <c r="H561" s="360"/>
      <c r="I561" s="360"/>
      <c r="J561" s="360"/>
      <c r="K561" s="360"/>
      <c r="L561" s="360"/>
      <c r="M561" s="360"/>
      <c r="N561" s="360"/>
      <c r="O561" s="360"/>
      <c r="P561" s="360"/>
      <c r="Q561" s="360"/>
      <c r="R561" s="360"/>
      <c r="S561" s="360"/>
      <c r="T561" s="360"/>
      <c r="U561" s="360"/>
      <c r="V561" s="360"/>
      <c r="W561" s="360"/>
      <c r="X561" s="360"/>
      <c r="Y561" s="360"/>
      <c r="Z561" s="360"/>
    </row>
    <row r="562" spans="1:26" ht="15.75" customHeight="1">
      <c r="A562" s="360"/>
      <c r="B562" s="360"/>
      <c r="C562" s="360"/>
      <c r="D562" s="360"/>
      <c r="E562" s="360"/>
      <c r="F562" s="360"/>
      <c r="G562" s="360"/>
      <c r="H562" s="360"/>
      <c r="I562" s="360"/>
      <c r="J562" s="360"/>
      <c r="K562" s="360"/>
      <c r="L562" s="360"/>
      <c r="M562" s="360"/>
      <c r="N562" s="360"/>
      <c r="O562" s="360"/>
      <c r="P562" s="360"/>
      <c r="Q562" s="360"/>
      <c r="R562" s="360"/>
      <c r="S562" s="360"/>
      <c r="T562" s="360"/>
      <c r="U562" s="360"/>
      <c r="V562" s="360"/>
      <c r="W562" s="360"/>
      <c r="X562" s="360"/>
      <c r="Y562" s="360"/>
      <c r="Z562" s="360"/>
    </row>
    <row r="563" spans="1:26" ht="15.75" customHeight="1">
      <c r="A563" s="360"/>
      <c r="B563" s="360"/>
      <c r="C563" s="360"/>
      <c r="D563" s="360"/>
      <c r="E563" s="360"/>
      <c r="F563" s="360"/>
      <c r="G563" s="360"/>
      <c r="H563" s="360"/>
      <c r="I563" s="360"/>
      <c r="J563" s="360"/>
      <c r="K563" s="360"/>
      <c r="L563" s="360"/>
      <c r="M563" s="360"/>
      <c r="N563" s="360"/>
      <c r="O563" s="360"/>
      <c r="P563" s="360"/>
      <c r="Q563" s="360"/>
      <c r="R563" s="360"/>
      <c r="S563" s="360"/>
      <c r="T563" s="360"/>
      <c r="U563" s="360"/>
      <c r="V563" s="360"/>
      <c r="W563" s="360"/>
      <c r="X563" s="360"/>
      <c r="Y563" s="360"/>
      <c r="Z563" s="360"/>
    </row>
    <row r="564" spans="1:26" ht="15.75" customHeight="1">
      <c r="A564" s="360"/>
      <c r="B564" s="360"/>
      <c r="C564" s="360"/>
      <c r="D564" s="360"/>
      <c r="E564" s="360"/>
      <c r="F564" s="360"/>
      <c r="G564" s="360"/>
      <c r="H564" s="360"/>
      <c r="I564" s="360"/>
      <c r="J564" s="360"/>
      <c r="K564" s="360"/>
      <c r="L564" s="360"/>
      <c r="M564" s="360"/>
      <c r="N564" s="360"/>
      <c r="O564" s="360"/>
      <c r="P564" s="360"/>
      <c r="Q564" s="360"/>
      <c r="R564" s="360"/>
      <c r="S564" s="360"/>
      <c r="T564" s="360"/>
      <c r="U564" s="360"/>
      <c r="V564" s="360"/>
      <c r="W564" s="360"/>
      <c r="X564" s="360"/>
      <c r="Y564" s="360"/>
      <c r="Z564" s="360"/>
    </row>
    <row r="565" spans="1:26" ht="15.75" customHeight="1">
      <c r="A565" s="360"/>
      <c r="B565" s="360"/>
      <c r="C565" s="360"/>
      <c r="D565" s="360"/>
      <c r="E565" s="360"/>
      <c r="F565" s="360"/>
      <c r="G565" s="360"/>
      <c r="H565" s="360"/>
      <c r="I565" s="360"/>
      <c r="J565" s="360"/>
      <c r="K565" s="360"/>
      <c r="L565" s="360"/>
      <c r="M565" s="360"/>
      <c r="N565" s="360"/>
      <c r="O565" s="360"/>
      <c r="P565" s="360"/>
      <c r="Q565" s="360"/>
      <c r="R565" s="360"/>
      <c r="S565" s="360"/>
      <c r="T565" s="360"/>
      <c r="U565" s="360"/>
      <c r="V565" s="360"/>
      <c r="W565" s="360"/>
      <c r="X565" s="360"/>
      <c r="Y565" s="360"/>
      <c r="Z565" s="360"/>
    </row>
    <row r="566" spans="1:26" ht="15.75" customHeight="1">
      <c r="A566" s="360"/>
      <c r="B566" s="360"/>
      <c r="C566" s="360"/>
      <c r="D566" s="360"/>
      <c r="E566" s="360"/>
      <c r="F566" s="360"/>
      <c r="G566" s="360"/>
      <c r="H566" s="360"/>
      <c r="I566" s="360"/>
      <c r="J566" s="360"/>
      <c r="K566" s="360"/>
      <c r="L566" s="360"/>
      <c r="M566" s="360"/>
      <c r="N566" s="360"/>
      <c r="O566" s="360"/>
      <c r="P566" s="360"/>
      <c r="Q566" s="360"/>
      <c r="R566" s="360"/>
      <c r="S566" s="360"/>
      <c r="T566" s="360"/>
      <c r="U566" s="360"/>
      <c r="V566" s="360"/>
      <c r="W566" s="360"/>
      <c r="X566" s="360"/>
      <c r="Y566" s="360"/>
      <c r="Z566" s="360"/>
    </row>
    <row r="567" spans="1:26" ht="15.75" customHeight="1">
      <c r="A567" s="360"/>
      <c r="B567" s="360"/>
      <c r="C567" s="360"/>
      <c r="D567" s="360"/>
      <c r="E567" s="360"/>
      <c r="F567" s="360"/>
      <c r="G567" s="360"/>
      <c r="H567" s="360"/>
      <c r="I567" s="360"/>
      <c r="J567" s="360"/>
      <c r="K567" s="360"/>
      <c r="L567" s="360"/>
      <c r="M567" s="360"/>
      <c r="N567" s="360"/>
      <c r="O567" s="360"/>
      <c r="P567" s="360"/>
      <c r="Q567" s="360"/>
      <c r="R567" s="360"/>
      <c r="S567" s="360"/>
      <c r="T567" s="360"/>
      <c r="U567" s="360"/>
      <c r="V567" s="360"/>
      <c r="W567" s="360"/>
      <c r="X567" s="360"/>
      <c r="Y567" s="360"/>
      <c r="Z567" s="360"/>
    </row>
    <row r="568" spans="1:26" ht="15.75" customHeight="1">
      <c r="A568" s="360"/>
      <c r="B568" s="360"/>
      <c r="C568" s="360"/>
      <c r="D568" s="360"/>
      <c r="E568" s="360"/>
      <c r="F568" s="360"/>
      <c r="G568" s="360"/>
      <c r="H568" s="360"/>
      <c r="I568" s="360"/>
      <c r="J568" s="360"/>
      <c r="K568" s="360"/>
      <c r="L568" s="360"/>
      <c r="M568" s="360"/>
      <c r="N568" s="360"/>
      <c r="O568" s="360"/>
      <c r="P568" s="360"/>
      <c r="Q568" s="360"/>
      <c r="R568" s="360"/>
      <c r="S568" s="360"/>
      <c r="T568" s="360"/>
      <c r="U568" s="360"/>
      <c r="V568" s="360"/>
      <c r="W568" s="360"/>
      <c r="X568" s="360"/>
      <c r="Y568" s="360"/>
      <c r="Z568" s="360"/>
    </row>
    <row r="569" spans="1:26" ht="15.75" customHeight="1">
      <c r="A569" s="360"/>
      <c r="B569" s="360"/>
      <c r="C569" s="360"/>
      <c r="D569" s="360"/>
      <c r="E569" s="360"/>
      <c r="F569" s="360"/>
      <c r="G569" s="360"/>
      <c r="H569" s="360"/>
      <c r="I569" s="360"/>
      <c r="J569" s="360"/>
      <c r="K569" s="360"/>
      <c r="L569" s="360"/>
      <c r="M569" s="360"/>
      <c r="N569" s="360"/>
      <c r="O569" s="360"/>
      <c r="P569" s="360"/>
      <c r="Q569" s="360"/>
      <c r="R569" s="360"/>
      <c r="S569" s="360"/>
      <c r="T569" s="360"/>
      <c r="U569" s="360"/>
      <c r="V569" s="360"/>
      <c r="W569" s="360"/>
      <c r="X569" s="360"/>
      <c r="Y569" s="360"/>
      <c r="Z569" s="360"/>
    </row>
    <row r="570" spans="1:26" ht="15.75" customHeight="1">
      <c r="A570" s="360"/>
      <c r="B570" s="360"/>
      <c r="C570" s="360"/>
      <c r="D570" s="360"/>
      <c r="E570" s="360"/>
      <c r="F570" s="360"/>
      <c r="G570" s="360"/>
      <c r="H570" s="360"/>
      <c r="I570" s="360"/>
      <c r="J570" s="360"/>
      <c r="K570" s="360"/>
      <c r="L570" s="360"/>
      <c r="M570" s="360"/>
      <c r="N570" s="360"/>
      <c r="O570" s="360"/>
      <c r="P570" s="360"/>
      <c r="Q570" s="360"/>
      <c r="R570" s="360"/>
      <c r="S570" s="360"/>
      <c r="T570" s="360"/>
      <c r="U570" s="360"/>
      <c r="V570" s="360"/>
      <c r="W570" s="360"/>
      <c r="X570" s="360"/>
      <c r="Y570" s="360"/>
      <c r="Z570" s="360"/>
    </row>
    <row r="571" spans="1:26" ht="15.75" customHeight="1">
      <c r="A571" s="360"/>
      <c r="B571" s="360"/>
      <c r="C571" s="360"/>
      <c r="D571" s="360"/>
      <c r="E571" s="360"/>
      <c r="F571" s="360"/>
      <c r="G571" s="360"/>
      <c r="H571" s="360"/>
      <c r="I571" s="360"/>
      <c r="J571" s="360"/>
      <c r="K571" s="360"/>
      <c r="L571" s="360"/>
      <c r="M571" s="360"/>
      <c r="N571" s="360"/>
      <c r="O571" s="360"/>
      <c r="P571" s="360"/>
      <c r="Q571" s="360"/>
      <c r="R571" s="360"/>
      <c r="S571" s="360"/>
      <c r="T571" s="360"/>
      <c r="U571" s="360"/>
      <c r="V571" s="360"/>
      <c r="W571" s="360"/>
      <c r="X571" s="360"/>
      <c r="Y571" s="360"/>
      <c r="Z571" s="360"/>
    </row>
    <row r="572" spans="1:26" ht="15.75" customHeight="1">
      <c r="A572" s="360"/>
      <c r="B572" s="360"/>
      <c r="C572" s="360"/>
      <c r="D572" s="360"/>
      <c r="E572" s="360"/>
      <c r="F572" s="360"/>
      <c r="G572" s="360"/>
      <c r="H572" s="360"/>
      <c r="I572" s="360"/>
      <c r="J572" s="360"/>
      <c r="K572" s="360"/>
      <c r="L572" s="360"/>
      <c r="M572" s="360"/>
      <c r="N572" s="360"/>
      <c r="O572" s="360"/>
      <c r="P572" s="360"/>
      <c r="Q572" s="360"/>
      <c r="R572" s="360"/>
      <c r="S572" s="360"/>
      <c r="T572" s="360"/>
      <c r="U572" s="360"/>
      <c r="V572" s="360"/>
      <c r="W572" s="360"/>
      <c r="X572" s="360"/>
      <c r="Y572" s="360"/>
      <c r="Z572" s="360"/>
    </row>
    <row r="573" spans="1:26" ht="15.75" customHeight="1">
      <c r="A573" s="360"/>
      <c r="B573" s="360"/>
      <c r="C573" s="360"/>
      <c r="D573" s="360"/>
      <c r="E573" s="360"/>
      <c r="F573" s="360"/>
      <c r="G573" s="360"/>
      <c r="H573" s="360"/>
      <c r="I573" s="360"/>
      <c r="J573" s="360"/>
      <c r="K573" s="360"/>
      <c r="L573" s="360"/>
      <c r="M573" s="360"/>
      <c r="N573" s="360"/>
      <c r="O573" s="360"/>
      <c r="P573" s="360"/>
      <c r="Q573" s="360"/>
      <c r="R573" s="360"/>
      <c r="S573" s="360"/>
      <c r="T573" s="360"/>
      <c r="U573" s="360"/>
      <c r="V573" s="360"/>
      <c r="W573" s="360"/>
      <c r="X573" s="360"/>
      <c r="Y573" s="360"/>
      <c r="Z573" s="360"/>
    </row>
    <row r="574" spans="1:26" ht="15.75" customHeight="1">
      <c r="A574" s="360"/>
      <c r="B574" s="360"/>
      <c r="C574" s="360"/>
      <c r="D574" s="360"/>
      <c r="E574" s="360"/>
      <c r="F574" s="360"/>
      <c r="G574" s="360"/>
      <c r="H574" s="360"/>
      <c r="I574" s="360"/>
      <c r="J574" s="360"/>
      <c r="K574" s="360"/>
      <c r="L574" s="360"/>
      <c r="M574" s="360"/>
      <c r="N574" s="360"/>
      <c r="O574" s="360"/>
      <c r="P574" s="360"/>
      <c r="Q574" s="360"/>
      <c r="R574" s="360"/>
      <c r="S574" s="360"/>
      <c r="T574" s="360"/>
      <c r="U574" s="360"/>
      <c r="V574" s="360"/>
      <c r="W574" s="360"/>
      <c r="X574" s="360"/>
      <c r="Y574" s="360"/>
      <c r="Z574" s="360"/>
    </row>
    <row r="575" spans="1:26" ht="15.75" customHeight="1">
      <c r="A575" s="360"/>
      <c r="B575" s="360"/>
      <c r="C575" s="360"/>
      <c r="D575" s="360"/>
      <c r="E575" s="360"/>
      <c r="F575" s="360"/>
      <c r="G575" s="360"/>
      <c r="H575" s="360"/>
      <c r="I575" s="360"/>
      <c r="J575" s="360"/>
      <c r="K575" s="360"/>
      <c r="L575" s="360"/>
      <c r="M575" s="360"/>
      <c r="N575" s="360"/>
      <c r="O575" s="360"/>
      <c r="P575" s="360"/>
      <c r="Q575" s="360"/>
      <c r="R575" s="360"/>
      <c r="S575" s="360"/>
      <c r="T575" s="360"/>
      <c r="U575" s="360"/>
      <c r="V575" s="360"/>
      <c r="W575" s="360"/>
      <c r="X575" s="360"/>
      <c r="Y575" s="360"/>
      <c r="Z575" s="360"/>
    </row>
    <row r="576" spans="1:26" ht="15.75" customHeight="1">
      <c r="A576" s="360"/>
      <c r="B576" s="360"/>
      <c r="C576" s="360"/>
      <c r="D576" s="360"/>
      <c r="E576" s="360"/>
      <c r="F576" s="360"/>
      <c r="G576" s="360"/>
      <c r="H576" s="360"/>
      <c r="I576" s="360"/>
      <c r="J576" s="360"/>
      <c r="K576" s="360"/>
      <c r="L576" s="360"/>
      <c r="M576" s="360"/>
      <c r="N576" s="360"/>
      <c r="O576" s="360"/>
      <c r="P576" s="360"/>
      <c r="Q576" s="360"/>
      <c r="R576" s="360"/>
      <c r="S576" s="360"/>
      <c r="T576" s="360"/>
      <c r="U576" s="360"/>
      <c r="V576" s="360"/>
      <c r="W576" s="360"/>
      <c r="X576" s="360"/>
      <c r="Y576" s="360"/>
      <c r="Z576" s="360"/>
    </row>
    <row r="577" spans="1:26" ht="15.75" customHeight="1">
      <c r="A577" s="360"/>
      <c r="B577" s="360"/>
      <c r="C577" s="360"/>
      <c r="D577" s="360"/>
      <c r="E577" s="360"/>
      <c r="F577" s="360"/>
      <c r="G577" s="360"/>
      <c r="H577" s="360"/>
      <c r="I577" s="360"/>
      <c r="J577" s="360"/>
      <c r="K577" s="360"/>
      <c r="L577" s="360"/>
      <c r="M577" s="360"/>
      <c r="N577" s="360"/>
      <c r="O577" s="360"/>
      <c r="P577" s="360"/>
      <c r="Q577" s="360"/>
      <c r="R577" s="360"/>
      <c r="S577" s="360"/>
      <c r="T577" s="360"/>
      <c r="U577" s="360"/>
      <c r="V577" s="360"/>
      <c r="W577" s="360"/>
      <c r="X577" s="360"/>
      <c r="Y577" s="360"/>
      <c r="Z577" s="360"/>
    </row>
    <row r="578" spans="1:26" ht="15.75" customHeight="1">
      <c r="A578" s="360"/>
      <c r="B578" s="360"/>
      <c r="C578" s="360"/>
      <c r="D578" s="360"/>
      <c r="E578" s="360"/>
      <c r="F578" s="360"/>
      <c r="G578" s="360"/>
      <c r="H578" s="360"/>
      <c r="I578" s="360"/>
      <c r="J578" s="360"/>
      <c r="K578" s="360"/>
      <c r="L578" s="360"/>
      <c r="M578" s="360"/>
      <c r="N578" s="360"/>
      <c r="O578" s="360"/>
      <c r="P578" s="360"/>
      <c r="Q578" s="360"/>
      <c r="R578" s="360"/>
      <c r="S578" s="360"/>
      <c r="T578" s="360"/>
      <c r="U578" s="360"/>
      <c r="V578" s="360"/>
      <c r="W578" s="360"/>
      <c r="X578" s="360"/>
      <c r="Y578" s="360"/>
      <c r="Z578" s="360"/>
    </row>
    <row r="579" spans="1:26" ht="15.75" customHeight="1">
      <c r="A579" s="360"/>
      <c r="B579" s="360"/>
      <c r="C579" s="360"/>
      <c r="D579" s="360"/>
      <c r="E579" s="360"/>
      <c r="F579" s="360"/>
      <c r="G579" s="360"/>
      <c r="H579" s="360"/>
      <c r="I579" s="360"/>
      <c r="J579" s="360"/>
      <c r="K579" s="360"/>
      <c r="L579" s="360"/>
      <c r="M579" s="360"/>
      <c r="N579" s="360"/>
      <c r="O579" s="360"/>
      <c r="P579" s="360"/>
      <c r="Q579" s="360"/>
      <c r="R579" s="360"/>
      <c r="S579" s="360"/>
      <c r="T579" s="360"/>
      <c r="U579" s="360"/>
      <c r="V579" s="360"/>
      <c r="W579" s="360"/>
      <c r="X579" s="360"/>
      <c r="Y579" s="360"/>
      <c r="Z579" s="360"/>
    </row>
    <row r="580" spans="1:26" ht="15.75" customHeight="1">
      <c r="A580" s="360"/>
      <c r="B580" s="360"/>
      <c r="C580" s="360"/>
      <c r="D580" s="360"/>
      <c r="E580" s="360"/>
      <c r="F580" s="360"/>
      <c r="G580" s="360"/>
      <c r="H580" s="360"/>
      <c r="I580" s="360"/>
      <c r="J580" s="360"/>
      <c r="K580" s="360"/>
      <c r="L580" s="360"/>
      <c r="M580" s="360"/>
      <c r="N580" s="360"/>
      <c r="O580" s="360"/>
      <c r="P580" s="360"/>
      <c r="Q580" s="360"/>
      <c r="R580" s="360"/>
      <c r="S580" s="360"/>
      <c r="T580" s="360"/>
      <c r="U580" s="360"/>
      <c r="V580" s="360"/>
      <c r="W580" s="360"/>
      <c r="X580" s="360"/>
      <c r="Y580" s="360"/>
      <c r="Z580" s="360"/>
    </row>
    <row r="581" spans="1:26" ht="15.75" customHeight="1">
      <c r="A581" s="360"/>
      <c r="B581" s="360"/>
      <c r="C581" s="360"/>
      <c r="D581" s="360"/>
      <c r="E581" s="360"/>
      <c r="F581" s="360"/>
      <c r="G581" s="360"/>
      <c r="H581" s="360"/>
      <c r="I581" s="360"/>
      <c r="J581" s="360"/>
      <c r="K581" s="360"/>
      <c r="L581" s="360"/>
      <c r="M581" s="360"/>
      <c r="N581" s="360"/>
      <c r="O581" s="360"/>
      <c r="P581" s="360"/>
      <c r="Q581" s="360"/>
      <c r="R581" s="360"/>
      <c r="S581" s="360"/>
      <c r="T581" s="360"/>
      <c r="U581" s="360"/>
      <c r="V581" s="360"/>
      <c r="W581" s="360"/>
      <c r="X581" s="360"/>
      <c r="Y581" s="360"/>
      <c r="Z581" s="360"/>
    </row>
    <row r="582" spans="1:26" ht="15.75" customHeight="1">
      <c r="A582" s="360"/>
      <c r="B582" s="360"/>
      <c r="C582" s="360"/>
      <c r="D582" s="360"/>
      <c r="E582" s="360"/>
      <c r="F582" s="360"/>
      <c r="G582" s="360"/>
      <c r="H582" s="360"/>
      <c r="I582" s="360"/>
      <c r="J582" s="360"/>
      <c r="K582" s="360"/>
      <c r="L582" s="360"/>
      <c r="M582" s="360"/>
      <c r="N582" s="360"/>
      <c r="O582" s="360"/>
      <c r="P582" s="360"/>
      <c r="Q582" s="360"/>
      <c r="R582" s="360"/>
      <c r="S582" s="360"/>
      <c r="T582" s="360"/>
      <c r="U582" s="360"/>
      <c r="V582" s="360"/>
      <c r="W582" s="360"/>
      <c r="X582" s="360"/>
      <c r="Y582" s="360"/>
      <c r="Z582" s="360"/>
    </row>
    <row r="583" spans="1:26" ht="15.75" customHeight="1">
      <c r="A583" s="360"/>
      <c r="B583" s="360"/>
      <c r="C583" s="360"/>
      <c r="D583" s="360"/>
      <c r="E583" s="360"/>
      <c r="F583" s="360"/>
      <c r="G583" s="360"/>
      <c r="H583" s="360"/>
      <c r="I583" s="360"/>
      <c r="J583" s="360"/>
      <c r="K583" s="360"/>
      <c r="L583" s="360"/>
      <c r="M583" s="360"/>
      <c r="N583" s="360"/>
      <c r="O583" s="360"/>
      <c r="P583" s="360"/>
      <c r="Q583" s="360"/>
      <c r="R583" s="360"/>
      <c r="S583" s="360"/>
      <c r="T583" s="360"/>
      <c r="U583" s="360"/>
      <c r="V583" s="360"/>
      <c r="W583" s="360"/>
      <c r="X583" s="360"/>
      <c r="Y583" s="360"/>
      <c r="Z583" s="360"/>
    </row>
    <row r="584" spans="1:26" ht="15.75" customHeight="1">
      <c r="A584" s="360"/>
      <c r="B584" s="360"/>
      <c r="C584" s="360"/>
      <c r="D584" s="360"/>
      <c r="E584" s="360"/>
      <c r="F584" s="360"/>
      <c r="G584" s="360"/>
      <c r="H584" s="360"/>
      <c r="I584" s="360"/>
      <c r="J584" s="360"/>
      <c r="K584" s="360"/>
      <c r="L584" s="360"/>
      <c r="M584" s="360"/>
      <c r="N584" s="360"/>
      <c r="O584" s="360"/>
      <c r="P584" s="360"/>
      <c r="Q584" s="360"/>
      <c r="R584" s="360"/>
      <c r="S584" s="360"/>
      <c r="T584" s="360"/>
      <c r="U584" s="360"/>
      <c r="V584" s="360"/>
      <c r="W584" s="360"/>
      <c r="X584" s="360"/>
      <c r="Y584" s="360"/>
      <c r="Z584" s="360"/>
    </row>
    <row r="585" spans="1:26" ht="15.75" customHeight="1">
      <c r="A585" s="360"/>
      <c r="B585" s="360"/>
      <c r="C585" s="360"/>
      <c r="D585" s="360"/>
      <c r="E585" s="360"/>
      <c r="F585" s="360"/>
      <c r="G585" s="360"/>
      <c r="H585" s="360"/>
      <c r="I585" s="360"/>
      <c r="J585" s="360"/>
      <c r="K585" s="360"/>
      <c r="L585" s="360"/>
      <c r="M585" s="360"/>
      <c r="N585" s="360"/>
      <c r="O585" s="360"/>
      <c r="P585" s="360"/>
      <c r="Q585" s="360"/>
      <c r="R585" s="360"/>
      <c r="S585" s="360"/>
      <c r="T585" s="360"/>
      <c r="U585" s="360"/>
      <c r="V585" s="360"/>
      <c r="W585" s="360"/>
      <c r="X585" s="360"/>
      <c r="Y585" s="360"/>
      <c r="Z585" s="360"/>
    </row>
    <row r="586" spans="1:26" ht="15.75" customHeight="1">
      <c r="A586" s="360"/>
      <c r="B586" s="360"/>
      <c r="C586" s="360"/>
      <c r="D586" s="360"/>
      <c r="E586" s="360"/>
      <c r="F586" s="360"/>
      <c r="G586" s="360"/>
      <c r="H586" s="360"/>
      <c r="I586" s="360"/>
      <c r="J586" s="360"/>
      <c r="K586" s="360"/>
      <c r="L586" s="360"/>
      <c r="M586" s="360"/>
      <c r="N586" s="360"/>
      <c r="O586" s="360"/>
      <c r="P586" s="360"/>
      <c r="Q586" s="360"/>
      <c r="R586" s="360"/>
      <c r="S586" s="360"/>
      <c r="T586" s="360"/>
      <c r="U586" s="360"/>
      <c r="V586" s="360"/>
      <c r="W586" s="360"/>
      <c r="X586" s="360"/>
      <c r="Y586" s="360"/>
      <c r="Z586" s="360"/>
    </row>
    <row r="587" spans="1:26" ht="15.75" customHeight="1">
      <c r="A587" s="360"/>
      <c r="B587" s="360"/>
      <c r="C587" s="360"/>
      <c r="D587" s="360"/>
      <c r="E587" s="360"/>
      <c r="F587" s="360"/>
      <c r="G587" s="360"/>
      <c r="H587" s="360"/>
      <c r="I587" s="360"/>
      <c r="J587" s="360"/>
      <c r="K587" s="360"/>
      <c r="L587" s="360"/>
      <c r="M587" s="360"/>
      <c r="N587" s="360"/>
      <c r="O587" s="360"/>
      <c r="P587" s="360"/>
      <c r="Q587" s="360"/>
      <c r="R587" s="360"/>
      <c r="S587" s="360"/>
      <c r="T587" s="360"/>
      <c r="U587" s="360"/>
      <c r="V587" s="360"/>
      <c r="W587" s="360"/>
      <c r="X587" s="360"/>
      <c r="Y587" s="360"/>
      <c r="Z587" s="360"/>
    </row>
    <row r="588" spans="1:26" ht="15.75" customHeight="1">
      <c r="A588" s="360"/>
      <c r="B588" s="360"/>
      <c r="C588" s="360"/>
      <c r="D588" s="360"/>
      <c r="E588" s="360"/>
      <c r="F588" s="360"/>
      <c r="G588" s="360"/>
      <c r="H588" s="360"/>
      <c r="I588" s="360"/>
      <c r="J588" s="360"/>
      <c r="K588" s="360"/>
      <c r="L588" s="360"/>
      <c r="M588" s="360"/>
      <c r="N588" s="360"/>
      <c r="O588" s="360"/>
      <c r="P588" s="360"/>
      <c r="Q588" s="360"/>
      <c r="R588" s="360"/>
      <c r="S588" s="360"/>
      <c r="T588" s="360"/>
      <c r="U588" s="360"/>
      <c r="V588" s="360"/>
      <c r="W588" s="360"/>
      <c r="X588" s="360"/>
      <c r="Y588" s="360"/>
      <c r="Z588" s="360"/>
    </row>
    <row r="589" spans="1:26" ht="15.75" customHeight="1">
      <c r="A589" s="360"/>
      <c r="B589" s="360"/>
      <c r="C589" s="360"/>
      <c r="D589" s="360"/>
      <c r="E589" s="360"/>
      <c r="F589" s="360"/>
      <c r="G589" s="360"/>
      <c r="H589" s="360"/>
      <c r="I589" s="360"/>
      <c r="J589" s="360"/>
      <c r="K589" s="360"/>
      <c r="L589" s="360"/>
      <c r="M589" s="360"/>
      <c r="N589" s="360"/>
      <c r="O589" s="360"/>
      <c r="P589" s="360"/>
      <c r="Q589" s="360"/>
      <c r="R589" s="360"/>
      <c r="S589" s="360"/>
      <c r="T589" s="360"/>
      <c r="U589" s="360"/>
      <c r="V589" s="360"/>
      <c r="W589" s="360"/>
      <c r="X589" s="360"/>
      <c r="Y589" s="360"/>
      <c r="Z589" s="360"/>
    </row>
    <row r="590" spans="1:26" ht="15.75" customHeight="1">
      <c r="A590" s="360"/>
      <c r="B590" s="360"/>
      <c r="C590" s="360"/>
      <c r="D590" s="360"/>
      <c r="E590" s="360"/>
      <c r="F590" s="360"/>
      <c r="G590" s="360"/>
      <c r="H590" s="360"/>
      <c r="I590" s="360"/>
      <c r="J590" s="360"/>
      <c r="K590" s="360"/>
      <c r="L590" s="360"/>
      <c r="M590" s="360"/>
      <c r="N590" s="360"/>
      <c r="O590" s="360"/>
      <c r="P590" s="360"/>
      <c r="Q590" s="360"/>
      <c r="R590" s="360"/>
      <c r="S590" s="360"/>
      <c r="T590" s="360"/>
      <c r="U590" s="360"/>
      <c r="V590" s="360"/>
      <c r="W590" s="360"/>
      <c r="X590" s="360"/>
      <c r="Y590" s="360"/>
      <c r="Z590" s="360"/>
    </row>
    <row r="591" spans="1:26" ht="15.75" customHeight="1">
      <c r="A591" s="360"/>
      <c r="B591" s="360"/>
      <c r="C591" s="360"/>
      <c r="D591" s="360"/>
      <c r="E591" s="360"/>
      <c r="F591" s="360"/>
      <c r="G591" s="360"/>
      <c r="H591" s="360"/>
      <c r="I591" s="360"/>
      <c r="J591" s="360"/>
      <c r="K591" s="360"/>
      <c r="L591" s="360"/>
      <c r="M591" s="360"/>
      <c r="N591" s="360"/>
      <c r="O591" s="360"/>
      <c r="P591" s="360"/>
      <c r="Q591" s="360"/>
      <c r="R591" s="360"/>
      <c r="S591" s="360"/>
      <c r="T591" s="360"/>
      <c r="U591" s="360"/>
      <c r="V591" s="360"/>
      <c r="W591" s="360"/>
      <c r="X591" s="360"/>
      <c r="Y591" s="360"/>
      <c r="Z591" s="360"/>
    </row>
    <row r="592" spans="1:26" ht="15.75" customHeight="1">
      <c r="A592" s="360"/>
      <c r="B592" s="360"/>
      <c r="C592" s="360"/>
      <c r="D592" s="360"/>
      <c r="E592" s="360"/>
      <c r="F592" s="360"/>
      <c r="G592" s="360"/>
      <c r="H592" s="360"/>
      <c r="I592" s="360"/>
      <c r="J592" s="360"/>
      <c r="K592" s="360"/>
      <c r="L592" s="360"/>
      <c r="M592" s="360"/>
      <c r="N592" s="360"/>
      <c r="O592" s="360"/>
      <c r="P592" s="360"/>
      <c r="Q592" s="360"/>
      <c r="R592" s="360"/>
      <c r="S592" s="360"/>
      <c r="T592" s="360"/>
      <c r="U592" s="360"/>
      <c r="V592" s="360"/>
      <c r="W592" s="360"/>
      <c r="X592" s="360"/>
      <c r="Y592" s="360"/>
      <c r="Z592" s="360"/>
    </row>
    <row r="593" spans="1:26" ht="15.75" customHeight="1">
      <c r="A593" s="360"/>
      <c r="B593" s="360"/>
      <c r="C593" s="360"/>
      <c r="D593" s="360"/>
      <c r="E593" s="360"/>
      <c r="F593" s="360"/>
      <c r="G593" s="360"/>
      <c r="H593" s="360"/>
      <c r="I593" s="360"/>
      <c r="J593" s="360"/>
      <c r="K593" s="360"/>
      <c r="L593" s="360"/>
      <c r="M593" s="360"/>
      <c r="N593" s="360"/>
      <c r="O593" s="360"/>
      <c r="P593" s="360"/>
      <c r="Q593" s="360"/>
      <c r="R593" s="360"/>
      <c r="S593" s="360"/>
      <c r="T593" s="360"/>
      <c r="U593" s="360"/>
      <c r="V593" s="360"/>
      <c r="W593" s="360"/>
      <c r="X593" s="360"/>
      <c r="Y593" s="360"/>
      <c r="Z593" s="360"/>
    </row>
    <row r="594" spans="1:26" ht="15.75" customHeight="1">
      <c r="A594" s="360"/>
      <c r="B594" s="360"/>
      <c r="C594" s="360"/>
      <c r="D594" s="360"/>
      <c r="E594" s="360"/>
      <c r="F594" s="360"/>
      <c r="G594" s="360"/>
      <c r="H594" s="360"/>
      <c r="I594" s="360"/>
      <c r="J594" s="360"/>
      <c r="K594" s="360"/>
      <c r="L594" s="360"/>
      <c r="M594" s="360"/>
      <c r="N594" s="360"/>
      <c r="O594" s="360"/>
      <c r="P594" s="360"/>
      <c r="Q594" s="360"/>
      <c r="R594" s="360"/>
      <c r="S594" s="360"/>
      <c r="T594" s="360"/>
      <c r="U594" s="360"/>
      <c r="V594" s="360"/>
      <c r="W594" s="360"/>
      <c r="X594" s="360"/>
      <c r="Y594" s="360"/>
      <c r="Z594" s="360"/>
    </row>
    <row r="595" spans="1:26" ht="15.75" customHeight="1">
      <c r="A595" s="360"/>
      <c r="B595" s="360"/>
      <c r="C595" s="360"/>
      <c r="D595" s="360"/>
      <c r="E595" s="360"/>
      <c r="F595" s="360"/>
      <c r="G595" s="360"/>
      <c r="H595" s="360"/>
      <c r="I595" s="360"/>
      <c r="J595" s="360"/>
      <c r="K595" s="360"/>
      <c r="L595" s="360"/>
      <c r="M595" s="360"/>
      <c r="N595" s="360"/>
      <c r="O595" s="360"/>
      <c r="P595" s="360"/>
      <c r="Q595" s="360"/>
      <c r="R595" s="360"/>
      <c r="S595" s="360"/>
      <c r="T595" s="360"/>
      <c r="U595" s="360"/>
      <c r="V595" s="360"/>
      <c r="W595" s="360"/>
      <c r="X595" s="360"/>
      <c r="Y595" s="360"/>
      <c r="Z595" s="360"/>
    </row>
    <row r="596" spans="1:26" ht="15.75" customHeight="1">
      <c r="A596" s="360"/>
      <c r="B596" s="360"/>
      <c r="C596" s="360"/>
      <c r="D596" s="360"/>
      <c r="E596" s="360"/>
      <c r="F596" s="360"/>
      <c r="G596" s="360"/>
      <c r="H596" s="360"/>
      <c r="I596" s="360"/>
      <c r="J596" s="360"/>
      <c r="K596" s="360"/>
      <c r="L596" s="360"/>
      <c r="M596" s="360"/>
      <c r="N596" s="360"/>
      <c r="O596" s="360"/>
      <c r="P596" s="360"/>
      <c r="Q596" s="360"/>
      <c r="R596" s="360"/>
      <c r="S596" s="360"/>
      <c r="T596" s="360"/>
      <c r="U596" s="360"/>
      <c r="V596" s="360"/>
      <c r="W596" s="360"/>
      <c r="X596" s="360"/>
      <c r="Y596" s="360"/>
      <c r="Z596" s="360"/>
    </row>
    <row r="597" spans="1:26" ht="15.75" customHeight="1">
      <c r="A597" s="360"/>
      <c r="B597" s="360"/>
      <c r="C597" s="360"/>
      <c r="D597" s="360"/>
      <c r="E597" s="360"/>
      <c r="F597" s="360"/>
      <c r="G597" s="360"/>
      <c r="H597" s="360"/>
      <c r="I597" s="360"/>
      <c r="J597" s="360"/>
      <c r="K597" s="360"/>
      <c r="L597" s="360"/>
      <c r="M597" s="360"/>
      <c r="N597" s="360"/>
      <c r="O597" s="360"/>
      <c r="P597" s="360"/>
      <c r="Q597" s="360"/>
      <c r="R597" s="360"/>
      <c r="S597" s="360"/>
      <c r="T597" s="360"/>
      <c r="U597" s="360"/>
      <c r="V597" s="360"/>
      <c r="W597" s="360"/>
      <c r="X597" s="360"/>
      <c r="Y597" s="360"/>
      <c r="Z597" s="360"/>
    </row>
    <row r="598" spans="1:26" ht="15.75" customHeight="1">
      <c r="A598" s="360"/>
      <c r="B598" s="360"/>
      <c r="C598" s="360"/>
      <c r="D598" s="360"/>
      <c r="E598" s="360"/>
      <c r="F598" s="360"/>
      <c r="G598" s="360"/>
      <c r="H598" s="360"/>
      <c r="I598" s="360"/>
      <c r="J598" s="360"/>
      <c r="K598" s="360"/>
      <c r="L598" s="360"/>
      <c r="M598" s="360"/>
      <c r="N598" s="360"/>
      <c r="O598" s="360"/>
      <c r="P598" s="360"/>
      <c r="Q598" s="360"/>
      <c r="R598" s="360"/>
      <c r="S598" s="360"/>
      <c r="T598" s="360"/>
      <c r="U598" s="360"/>
      <c r="V598" s="360"/>
      <c r="W598" s="360"/>
      <c r="X598" s="360"/>
      <c r="Y598" s="360"/>
      <c r="Z598" s="360"/>
    </row>
    <row r="599" spans="1:26" ht="15.75" customHeight="1">
      <c r="A599" s="360"/>
      <c r="B599" s="360"/>
      <c r="C599" s="360"/>
      <c r="D599" s="360"/>
      <c r="E599" s="360"/>
      <c r="F599" s="360"/>
      <c r="G599" s="360"/>
      <c r="H599" s="360"/>
      <c r="I599" s="360"/>
      <c r="J599" s="360"/>
      <c r="K599" s="360"/>
      <c r="L599" s="360"/>
      <c r="M599" s="360"/>
      <c r="N599" s="360"/>
      <c r="O599" s="360"/>
      <c r="P599" s="360"/>
      <c r="Q599" s="360"/>
      <c r="R599" s="360"/>
      <c r="S599" s="360"/>
      <c r="T599" s="360"/>
      <c r="U599" s="360"/>
      <c r="V599" s="360"/>
      <c r="W599" s="360"/>
      <c r="X599" s="360"/>
      <c r="Y599" s="360"/>
      <c r="Z599" s="360"/>
    </row>
    <row r="600" spans="1:26" ht="15.75" customHeight="1">
      <c r="A600" s="360"/>
      <c r="B600" s="360"/>
      <c r="C600" s="360"/>
      <c r="D600" s="360"/>
      <c r="E600" s="360"/>
      <c r="F600" s="360"/>
      <c r="G600" s="360"/>
      <c r="H600" s="360"/>
      <c r="I600" s="360"/>
      <c r="J600" s="360"/>
      <c r="K600" s="360"/>
      <c r="L600" s="360"/>
      <c r="M600" s="360"/>
      <c r="N600" s="360"/>
      <c r="O600" s="360"/>
      <c r="P600" s="360"/>
      <c r="Q600" s="360"/>
      <c r="R600" s="360"/>
      <c r="S600" s="360"/>
      <c r="T600" s="360"/>
      <c r="U600" s="360"/>
      <c r="V600" s="360"/>
      <c r="W600" s="360"/>
      <c r="X600" s="360"/>
      <c r="Y600" s="360"/>
      <c r="Z600" s="360"/>
    </row>
    <row r="601" spans="1:26" ht="15.75" customHeight="1">
      <c r="A601" s="360"/>
      <c r="B601" s="360"/>
      <c r="C601" s="360"/>
      <c r="D601" s="360"/>
      <c r="E601" s="360"/>
      <c r="F601" s="360"/>
      <c r="G601" s="360"/>
      <c r="H601" s="360"/>
      <c r="I601" s="360"/>
      <c r="J601" s="360"/>
      <c r="K601" s="360"/>
      <c r="L601" s="360"/>
      <c r="M601" s="360"/>
      <c r="N601" s="360"/>
      <c r="O601" s="360"/>
      <c r="P601" s="360"/>
      <c r="Q601" s="360"/>
      <c r="R601" s="360"/>
      <c r="S601" s="360"/>
      <c r="T601" s="360"/>
      <c r="U601" s="360"/>
      <c r="V601" s="360"/>
      <c r="W601" s="360"/>
      <c r="X601" s="360"/>
      <c r="Y601" s="360"/>
      <c r="Z601" s="360"/>
    </row>
    <row r="602" spans="1:26" ht="15.75" customHeight="1">
      <c r="A602" s="360"/>
      <c r="B602" s="360"/>
      <c r="C602" s="360"/>
      <c r="D602" s="360"/>
      <c r="E602" s="360"/>
      <c r="F602" s="360"/>
      <c r="G602" s="360"/>
      <c r="H602" s="360"/>
      <c r="I602" s="360"/>
      <c r="J602" s="360"/>
      <c r="K602" s="360"/>
      <c r="L602" s="360"/>
      <c r="M602" s="360"/>
      <c r="N602" s="360"/>
      <c r="O602" s="360"/>
      <c r="P602" s="360"/>
      <c r="Q602" s="360"/>
      <c r="R602" s="360"/>
      <c r="S602" s="360"/>
      <c r="T602" s="360"/>
      <c r="U602" s="360"/>
      <c r="V602" s="360"/>
      <c r="W602" s="360"/>
      <c r="X602" s="360"/>
      <c r="Y602" s="360"/>
      <c r="Z602" s="360"/>
    </row>
    <row r="603" spans="1:26" ht="15.75" customHeight="1">
      <c r="A603" s="360"/>
      <c r="B603" s="360"/>
      <c r="C603" s="360"/>
      <c r="D603" s="360"/>
      <c r="E603" s="360"/>
      <c r="F603" s="360"/>
      <c r="G603" s="360"/>
      <c r="H603" s="360"/>
      <c r="I603" s="360"/>
      <c r="J603" s="360"/>
      <c r="K603" s="360"/>
      <c r="L603" s="360"/>
      <c r="M603" s="360"/>
      <c r="N603" s="360"/>
      <c r="O603" s="360"/>
      <c r="P603" s="360"/>
      <c r="Q603" s="360"/>
      <c r="R603" s="360"/>
      <c r="S603" s="360"/>
      <c r="T603" s="360"/>
      <c r="U603" s="360"/>
      <c r="V603" s="360"/>
      <c r="W603" s="360"/>
      <c r="X603" s="360"/>
      <c r="Y603" s="360"/>
      <c r="Z603" s="360"/>
    </row>
    <row r="604" spans="1:26" ht="15.75" customHeight="1">
      <c r="A604" s="360"/>
      <c r="B604" s="360"/>
      <c r="C604" s="360"/>
      <c r="D604" s="360"/>
      <c r="E604" s="360"/>
      <c r="F604" s="360"/>
      <c r="G604" s="360"/>
      <c r="H604" s="360"/>
      <c r="I604" s="360"/>
      <c r="J604" s="360"/>
      <c r="K604" s="360"/>
      <c r="L604" s="360"/>
      <c r="M604" s="360"/>
      <c r="N604" s="360"/>
      <c r="O604" s="360"/>
      <c r="P604" s="360"/>
      <c r="Q604" s="360"/>
      <c r="R604" s="360"/>
      <c r="S604" s="360"/>
      <c r="T604" s="360"/>
      <c r="U604" s="360"/>
      <c r="V604" s="360"/>
      <c r="W604" s="360"/>
      <c r="X604" s="360"/>
      <c r="Y604" s="360"/>
      <c r="Z604" s="360"/>
    </row>
    <row r="605" spans="1:26" ht="15.75" customHeight="1">
      <c r="A605" s="360"/>
      <c r="B605" s="360"/>
      <c r="C605" s="360"/>
      <c r="D605" s="360"/>
      <c r="E605" s="360"/>
      <c r="F605" s="360"/>
      <c r="G605" s="360"/>
      <c r="H605" s="360"/>
      <c r="I605" s="360"/>
      <c r="J605" s="360"/>
      <c r="K605" s="360"/>
      <c r="L605" s="360"/>
      <c r="M605" s="360"/>
      <c r="N605" s="360"/>
      <c r="O605" s="360"/>
      <c r="P605" s="360"/>
      <c r="Q605" s="360"/>
      <c r="R605" s="360"/>
      <c r="S605" s="360"/>
      <c r="T605" s="360"/>
      <c r="U605" s="360"/>
      <c r="V605" s="360"/>
      <c r="W605" s="360"/>
      <c r="X605" s="360"/>
      <c r="Y605" s="360"/>
      <c r="Z605" s="360"/>
    </row>
    <row r="606" spans="1:26" ht="15.75" customHeight="1">
      <c r="A606" s="360"/>
      <c r="B606" s="360"/>
      <c r="C606" s="360"/>
      <c r="D606" s="360"/>
      <c r="E606" s="360"/>
      <c r="F606" s="360"/>
      <c r="G606" s="360"/>
      <c r="H606" s="360"/>
      <c r="I606" s="360"/>
      <c r="J606" s="360"/>
      <c r="K606" s="360"/>
      <c r="L606" s="360"/>
      <c r="M606" s="360"/>
      <c r="N606" s="360"/>
      <c r="O606" s="360"/>
      <c r="P606" s="360"/>
      <c r="Q606" s="360"/>
      <c r="R606" s="360"/>
      <c r="S606" s="360"/>
      <c r="T606" s="360"/>
      <c r="U606" s="360"/>
      <c r="V606" s="360"/>
      <c r="W606" s="360"/>
      <c r="X606" s="360"/>
      <c r="Y606" s="360"/>
      <c r="Z606" s="360"/>
    </row>
    <row r="607" spans="1:26" ht="15.75" customHeight="1">
      <c r="A607" s="360"/>
      <c r="B607" s="360"/>
      <c r="C607" s="360"/>
      <c r="D607" s="360"/>
      <c r="E607" s="360"/>
      <c r="F607" s="360"/>
      <c r="G607" s="360"/>
      <c r="H607" s="360"/>
      <c r="I607" s="360"/>
      <c r="J607" s="360"/>
      <c r="K607" s="360"/>
      <c r="L607" s="360"/>
      <c r="M607" s="360"/>
      <c r="N607" s="360"/>
      <c r="O607" s="360"/>
      <c r="P607" s="360"/>
      <c r="Q607" s="360"/>
      <c r="R607" s="360"/>
      <c r="S607" s="360"/>
      <c r="T607" s="360"/>
      <c r="U607" s="360"/>
      <c r="V607" s="360"/>
      <c r="W607" s="360"/>
      <c r="X607" s="360"/>
      <c r="Y607" s="360"/>
      <c r="Z607" s="360"/>
    </row>
    <row r="608" spans="1:26" ht="15.75" customHeight="1">
      <c r="A608" s="360"/>
      <c r="B608" s="360"/>
      <c r="C608" s="360"/>
      <c r="D608" s="360"/>
      <c r="E608" s="360"/>
      <c r="F608" s="360"/>
      <c r="G608" s="360"/>
      <c r="H608" s="360"/>
      <c r="I608" s="360"/>
      <c r="J608" s="360"/>
      <c r="K608" s="360"/>
      <c r="L608" s="360"/>
      <c r="M608" s="360"/>
      <c r="N608" s="360"/>
      <c r="O608" s="360"/>
      <c r="P608" s="360"/>
      <c r="Q608" s="360"/>
      <c r="R608" s="360"/>
      <c r="S608" s="360"/>
      <c r="T608" s="360"/>
      <c r="U608" s="360"/>
      <c r="V608" s="360"/>
      <c r="W608" s="360"/>
      <c r="X608" s="360"/>
      <c r="Y608" s="360"/>
      <c r="Z608" s="360"/>
    </row>
    <row r="609" spans="1:26" ht="15.75" customHeight="1">
      <c r="A609" s="360"/>
      <c r="B609" s="360"/>
      <c r="C609" s="360"/>
      <c r="D609" s="360"/>
      <c r="E609" s="360"/>
      <c r="F609" s="360"/>
      <c r="G609" s="360"/>
      <c r="H609" s="360"/>
      <c r="I609" s="360"/>
      <c r="J609" s="360"/>
      <c r="K609" s="360"/>
      <c r="L609" s="360"/>
      <c r="M609" s="360"/>
      <c r="N609" s="360"/>
      <c r="O609" s="360"/>
      <c r="P609" s="360"/>
      <c r="Q609" s="360"/>
      <c r="R609" s="360"/>
      <c r="S609" s="360"/>
      <c r="T609" s="360"/>
      <c r="U609" s="360"/>
      <c r="V609" s="360"/>
      <c r="W609" s="360"/>
      <c r="X609" s="360"/>
      <c r="Y609" s="360"/>
      <c r="Z609" s="360"/>
    </row>
    <row r="610" spans="1:26" ht="15.75" customHeight="1">
      <c r="A610" s="360"/>
      <c r="B610" s="360"/>
      <c r="C610" s="360"/>
      <c r="D610" s="360"/>
      <c r="E610" s="360"/>
      <c r="F610" s="360"/>
      <c r="G610" s="360"/>
      <c r="H610" s="360"/>
      <c r="I610" s="360"/>
      <c r="J610" s="360"/>
      <c r="K610" s="360"/>
      <c r="L610" s="360"/>
      <c r="M610" s="360"/>
      <c r="N610" s="360"/>
      <c r="O610" s="360"/>
      <c r="P610" s="360"/>
      <c r="Q610" s="360"/>
      <c r="R610" s="360"/>
      <c r="S610" s="360"/>
      <c r="T610" s="360"/>
      <c r="U610" s="360"/>
      <c r="V610" s="360"/>
      <c r="W610" s="360"/>
      <c r="X610" s="360"/>
      <c r="Y610" s="360"/>
      <c r="Z610" s="360"/>
    </row>
    <row r="611" spans="1:26" ht="15.75" customHeight="1">
      <c r="A611" s="360"/>
      <c r="B611" s="360"/>
      <c r="C611" s="360"/>
      <c r="D611" s="360"/>
      <c r="E611" s="360"/>
      <c r="F611" s="360"/>
      <c r="G611" s="360"/>
      <c r="H611" s="360"/>
      <c r="I611" s="360"/>
      <c r="J611" s="360"/>
      <c r="K611" s="360"/>
      <c r="L611" s="360"/>
      <c r="M611" s="360"/>
      <c r="N611" s="360"/>
      <c r="O611" s="360"/>
      <c r="P611" s="360"/>
      <c r="Q611" s="360"/>
      <c r="R611" s="360"/>
      <c r="S611" s="360"/>
      <c r="T611" s="360"/>
      <c r="U611" s="360"/>
      <c r="V611" s="360"/>
      <c r="W611" s="360"/>
      <c r="X611" s="360"/>
      <c r="Y611" s="360"/>
      <c r="Z611" s="360"/>
    </row>
    <row r="612" spans="1:26" ht="15.75" customHeight="1">
      <c r="A612" s="360"/>
      <c r="B612" s="360"/>
      <c r="C612" s="360"/>
      <c r="D612" s="360"/>
      <c r="E612" s="360"/>
      <c r="F612" s="360"/>
      <c r="G612" s="360"/>
      <c r="H612" s="360"/>
      <c r="I612" s="360"/>
      <c r="J612" s="360"/>
      <c r="K612" s="360"/>
      <c r="L612" s="360"/>
      <c r="M612" s="360"/>
      <c r="N612" s="360"/>
      <c r="O612" s="360"/>
      <c r="P612" s="360"/>
      <c r="Q612" s="360"/>
      <c r="R612" s="360"/>
      <c r="S612" s="360"/>
      <c r="T612" s="360"/>
      <c r="U612" s="360"/>
      <c r="V612" s="360"/>
      <c r="W612" s="360"/>
      <c r="X612" s="360"/>
      <c r="Y612" s="360"/>
      <c r="Z612" s="360"/>
    </row>
    <row r="613" spans="1:26" ht="15.75" customHeight="1">
      <c r="A613" s="360"/>
      <c r="B613" s="360"/>
      <c r="C613" s="360"/>
      <c r="D613" s="360"/>
      <c r="E613" s="360"/>
      <c r="F613" s="360"/>
      <c r="G613" s="360"/>
      <c r="H613" s="360"/>
      <c r="I613" s="360"/>
      <c r="J613" s="360"/>
      <c r="K613" s="360"/>
      <c r="L613" s="360"/>
      <c r="M613" s="360"/>
      <c r="N613" s="360"/>
      <c r="O613" s="360"/>
      <c r="P613" s="360"/>
      <c r="Q613" s="360"/>
      <c r="R613" s="360"/>
      <c r="S613" s="360"/>
      <c r="T613" s="360"/>
      <c r="U613" s="360"/>
      <c r="V613" s="360"/>
      <c r="W613" s="360"/>
      <c r="X613" s="360"/>
      <c r="Y613" s="360"/>
      <c r="Z613" s="360"/>
    </row>
    <row r="614" spans="1:26" ht="15.75" customHeight="1">
      <c r="A614" s="360"/>
      <c r="B614" s="360"/>
      <c r="C614" s="360"/>
      <c r="D614" s="360"/>
      <c r="E614" s="360"/>
      <c r="F614" s="360"/>
      <c r="G614" s="360"/>
      <c r="H614" s="360"/>
      <c r="I614" s="360"/>
      <c r="J614" s="360"/>
      <c r="K614" s="360"/>
      <c r="L614" s="360"/>
      <c r="M614" s="360"/>
      <c r="N614" s="360"/>
      <c r="O614" s="360"/>
      <c r="P614" s="360"/>
      <c r="Q614" s="360"/>
      <c r="R614" s="360"/>
      <c r="S614" s="360"/>
      <c r="T614" s="360"/>
      <c r="U614" s="360"/>
      <c r="V614" s="360"/>
      <c r="W614" s="360"/>
      <c r="X614" s="360"/>
      <c r="Y614" s="360"/>
      <c r="Z614" s="360"/>
    </row>
    <row r="615" spans="1:26" ht="15.75" customHeight="1">
      <c r="A615" s="360"/>
      <c r="B615" s="360"/>
      <c r="C615" s="360"/>
      <c r="D615" s="360"/>
      <c r="E615" s="360"/>
      <c r="F615" s="360"/>
      <c r="G615" s="360"/>
      <c r="H615" s="360"/>
      <c r="I615" s="360"/>
      <c r="J615" s="360"/>
      <c r="K615" s="360"/>
      <c r="L615" s="360"/>
      <c r="M615" s="360"/>
      <c r="N615" s="360"/>
      <c r="O615" s="360"/>
      <c r="P615" s="360"/>
      <c r="Q615" s="360"/>
      <c r="R615" s="360"/>
      <c r="S615" s="360"/>
      <c r="T615" s="360"/>
      <c r="U615" s="360"/>
      <c r="V615" s="360"/>
      <c r="W615" s="360"/>
      <c r="X615" s="360"/>
      <c r="Y615" s="360"/>
      <c r="Z615" s="360"/>
    </row>
    <row r="616" spans="1:26" ht="15.75" customHeight="1">
      <c r="A616" s="360"/>
      <c r="B616" s="360"/>
      <c r="C616" s="360"/>
      <c r="D616" s="360"/>
      <c r="E616" s="360"/>
      <c r="F616" s="360"/>
      <c r="G616" s="360"/>
      <c r="H616" s="360"/>
      <c r="I616" s="360"/>
      <c r="J616" s="360"/>
      <c r="K616" s="360"/>
      <c r="L616" s="360"/>
      <c r="M616" s="360"/>
      <c r="N616" s="360"/>
      <c r="O616" s="360"/>
      <c r="P616" s="360"/>
      <c r="Q616" s="360"/>
      <c r="R616" s="360"/>
      <c r="S616" s="360"/>
      <c r="T616" s="360"/>
      <c r="U616" s="360"/>
      <c r="V616" s="360"/>
      <c r="W616" s="360"/>
      <c r="X616" s="360"/>
      <c r="Y616" s="360"/>
      <c r="Z616" s="360"/>
    </row>
    <row r="617" spans="1:26" ht="15.75" customHeight="1">
      <c r="A617" s="360"/>
      <c r="B617" s="360"/>
      <c r="C617" s="360"/>
      <c r="D617" s="360"/>
      <c r="E617" s="360"/>
      <c r="F617" s="360"/>
      <c r="G617" s="360"/>
      <c r="H617" s="360"/>
      <c r="I617" s="360"/>
      <c r="J617" s="360"/>
      <c r="K617" s="360"/>
      <c r="L617" s="360"/>
      <c r="M617" s="360"/>
      <c r="N617" s="360"/>
      <c r="O617" s="360"/>
      <c r="P617" s="360"/>
      <c r="Q617" s="360"/>
      <c r="R617" s="360"/>
      <c r="S617" s="360"/>
      <c r="T617" s="360"/>
      <c r="U617" s="360"/>
      <c r="V617" s="360"/>
      <c r="W617" s="360"/>
      <c r="X617" s="360"/>
      <c r="Y617" s="360"/>
      <c r="Z617" s="360"/>
    </row>
    <row r="618" spans="1:26" ht="15.75" customHeight="1">
      <c r="A618" s="360"/>
      <c r="B618" s="360"/>
      <c r="C618" s="360"/>
      <c r="D618" s="360"/>
      <c r="E618" s="360"/>
      <c r="F618" s="360"/>
      <c r="G618" s="360"/>
      <c r="H618" s="360"/>
      <c r="I618" s="360"/>
      <c r="J618" s="360"/>
      <c r="K618" s="360"/>
      <c r="L618" s="360"/>
      <c r="M618" s="360"/>
      <c r="N618" s="360"/>
      <c r="O618" s="360"/>
      <c r="P618" s="360"/>
      <c r="Q618" s="360"/>
      <c r="R618" s="360"/>
      <c r="S618" s="360"/>
      <c r="T618" s="360"/>
      <c r="U618" s="360"/>
      <c r="V618" s="360"/>
      <c r="W618" s="360"/>
      <c r="X618" s="360"/>
      <c r="Y618" s="360"/>
      <c r="Z618" s="360"/>
    </row>
    <row r="619" spans="1:26" ht="15.75" customHeight="1">
      <c r="A619" s="360"/>
      <c r="B619" s="360"/>
      <c r="C619" s="360"/>
      <c r="D619" s="360"/>
      <c r="E619" s="360"/>
      <c r="F619" s="360"/>
      <c r="G619" s="360"/>
      <c r="H619" s="360"/>
      <c r="I619" s="360"/>
      <c r="J619" s="360"/>
      <c r="K619" s="360"/>
      <c r="L619" s="360"/>
      <c r="M619" s="360"/>
      <c r="N619" s="360"/>
      <c r="O619" s="360"/>
      <c r="P619" s="360"/>
      <c r="Q619" s="360"/>
      <c r="R619" s="360"/>
      <c r="S619" s="360"/>
      <c r="T619" s="360"/>
      <c r="U619" s="360"/>
      <c r="V619" s="360"/>
      <c r="W619" s="360"/>
      <c r="X619" s="360"/>
      <c r="Y619" s="360"/>
      <c r="Z619" s="360"/>
    </row>
    <row r="620" spans="1:26" ht="15.75" customHeight="1">
      <c r="A620" s="360"/>
      <c r="B620" s="360"/>
      <c r="C620" s="360"/>
      <c r="D620" s="360"/>
      <c r="E620" s="360"/>
      <c r="F620" s="360"/>
      <c r="G620" s="360"/>
      <c r="H620" s="360"/>
      <c r="I620" s="360"/>
      <c r="J620" s="360"/>
      <c r="K620" s="360"/>
      <c r="L620" s="360"/>
      <c r="M620" s="360"/>
      <c r="N620" s="360"/>
      <c r="O620" s="360"/>
      <c r="P620" s="360"/>
      <c r="Q620" s="360"/>
      <c r="R620" s="360"/>
      <c r="S620" s="360"/>
      <c r="T620" s="360"/>
      <c r="U620" s="360"/>
      <c r="V620" s="360"/>
      <c r="W620" s="360"/>
      <c r="X620" s="360"/>
      <c r="Y620" s="360"/>
      <c r="Z620" s="360"/>
    </row>
    <row r="621" spans="1:26" ht="15.75" customHeight="1">
      <c r="A621" s="360"/>
      <c r="B621" s="360"/>
      <c r="C621" s="360"/>
      <c r="D621" s="360"/>
      <c r="E621" s="360"/>
      <c r="F621" s="360"/>
      <c r="G621" s="360"/>
      <c r="H621" s="360"/>
      <c r="I621" s="360"/>
      <c r="J621" s="360"/>
      <c r="K621" s="360"/>
      <c r="L621" s="360"/>
      <c r="M621" s="360"/>
      <c r="N621" s="360"/>
      <c r="O621" s="360"/>
      <c r="P621" s="360"/>
      <c r="Q621" s="360"/>
      <c r="R621" s="360"/>
      <c r="S621" s="360"/>
      <c r="T621" s="360"/>
      <c r="U621" s="360"/>
      <c r="V621" s="360"/>
      <c r="W621" s="360"/>
      <c r="X621" s="360"/>
      <c r="Y621" s="360"/>
      <c r="Z621" s="360"/>
    </row>
    <row r="622" spans="1:26" ht="15.75" customHeight="1">
      <c r="A622" s="360"/>
      <c r="B622" s="360"/>
      <c r="C622" s="360"/>
      <c r="D622" s="360"/>
      <c r="E622" s="360"/>
      <c r="F622" s="360"/>
      <c r="G622" s="360"/>
      <c r="H622" s="360"/>
      <c r="I622" s="360"/>
      <c r="J622" s="360"/>
      <c r="K622" s="360"/>
      <c r="L622" s="360"/>
      <c r="M622" s="360"/>
      <c r="N622" s="360"/>
      <c r="O622" s="360"/>
      <c r="P622" s="360"/>
      <c r="Q622" s="360"/>
      <c r="R622" s="360"/>
      <c r="S622" s="360"/>
      <c r="T622" s="360"/>
      <c r="U622" s="360"/>
      <c r="V622" s="360"/>
      <c r="W622" s="360"/>
      <c r="X622" s="360"/>
      <c r="Y622" s="360"/>
      <c r="Z622" s="360"/>
    </row>
    <row r="623" spans="1:26" ht="15.75" customHeight="1">
      <c r="A623" s="360"/>
      <c r="B623" s="360"/>
      <c r="C623" s="360"/>
      <c r="D623" s="360"/>
      <c r="E623" s="360"/>
      <c r="F623" s="360"/>
      <c r="G623" s="360"/>
      <c r="H623" s="360"/>
      <c r="I623" s="360"/>
      <c r="J623" s="360"/>
      <c r="K623" s="360"/>
      <c r="L623" s="360"/>
      <c r="M623" s="360"/>
      <c r="N623" s="360"/>
      <c r="O623" s="360"/>
      <c r="P623" s="360"/>
      <c r="Q623" s="360"/>
      <c r="R623" s="360"/>
      <c r="S623" s="360"/>
      <c r="T623" s="360"/>
      <c r="U623" s="360"/>
      <c r="V623" s="360"/>
      <c r="W623" s="360"/>
      <c r="X623" s="360"/>
      <c r="Y623" s="360"/>
      <c r="Z623" s="360"/>
    </row>
    <row r="624" spans="1:26" ht="15.75" customHeight="1">
      <c r="A624" s="360"/>
      <c r="B624" s="360"/>
      <c r="C624" s="360"/>
      <c r="D624" s="360"/>
      <c r="E624" s="360"/>
      <c r="F624" s="360"/>
      <c r="G624" s="360"/>
      <c r="H624" s="360"/>
      <c r="I624" s="360"/>
      <c r="J624" s="360"/>
      <c r="K624" s="360"/>
      <c r="L624" s="360"/>
      <c r="M624" s="360"/>
      <c r="N624" s="360"/>
      <c r="O624" s="360"/>
      <c r="P624" s="360"/>
      <c r="Q624" s="360"/>
      <c r="R624" s="360"/>
      <c r="S624" s="360"/>
      <c r="T624" s="360"/>
      <c r="U624" s="360"/>
      <c r="V624" s="360"/>
      <c r="W624" s="360"/>
      <c r="X624" s="360"/>
      <c r="Y624" s="360"/>
      <c r="Z624" s="360"/>
    </row>
    <row r="625" spans="1:26" ht="15.75" customHeight="1">
      <c r="A625" s="360"/>
      <c r="B625" s="360"/>
      <c r="C625" s="360"/>
      <c r="D625" s="360"/>
      <c r="E625" s="360"/>
      <c r="F625" s="360"/>
      <c r="G625" s="360"/>
      <c r="H625" s="360"/>
      <c r="I625" s="360"/>
      <c r="J625" s="360"/>
      <c r="K625" s="360"/>
      <c r="L625" s="360"/>
      <c r="M625" s="360"/>
      <c r="N625" s="360"/>
      <c r="O625" s="360"/>
      <c r="P625" s="360"/>
      <c r="Q625" s="360"/>
      <c r="R625" s="360"/>
      <c r="S625" s="360"/>
      <c r="T625" s="360"/>
      <c r="U625" s="360"/>
      <c r="V625" s="360"/>
      <c r="W625" s="360"/>
      <c r="X625" s="360"/>
      <c r="Y625" s="360"/>
      <c r="Z625" s="360"/>
    </row>
    <row r="626" spans="1:26" ht="15.75" customHeight="1">
      <c r="A626" s="360"/>
      <c r="B626" s="360"/>
      <c r="C626" s="360"/>
      <c r="D626" s="360"/>
      <c r="E626" s="360"/>
      <c r="F626" s="360"/>
      <c r="G626" s="360"/>
      <c r="H626" s="360"/>
      <c r="I626" s="360"/>
      <c r="J626" s="360"/>
      <c r="K626" s="360"/>
      <c r="L626" s="360"/>
      <c r="M626" s="360"/>
      <c r="N626" s="360"/>
      <c r="O626" s="360"/>
      <c r="P626" s="360"/>
      <c r="Q626" s="360"/>
      <c r="R626" s="360"/>
      <c r="S626" s="360"/>
      <c r="T626" s="360"/>
      <c r="U626" s="360"/>
      <c r="V626" s="360"/>
      <c r="W626" s="360"/>
      <c r="X626" s="360"/>
      <c r="Y626" s="360"/>
      <c r="Z626" s="360"/>
    </row>
    <row r="627" spans="1:26" ht="15.75" customHeight="1">
      <c r="A627" s="360"/>
      <c r="B627" s="360"/>
      <c r="C627" s="360"/>
      <c r="D627" s="360"/>
      <c r="E627" s="360"/>
      <c r="F627" s="360"/>
      <c r="G627" s="360"/>
      <c r="H627" s="360"/>
      <c r="I627" s="360"/>
      <c r="J627" s="360"/>
      <c r="K627" s="360"/>
      <c r="L627" s="360"/>
      <c r="M627" s="360"/>
      <c r="N627" s="360"/>
      <c r="O627" s="360"/>
      <c r="P627" s="360"/>
      <c r="Q627" s="360"/>
      <c r="R627" s="360"/>
      <c r="S627" s="360"/>
      <c r="T627" s="360"/>
      <c r="U627" s="360"/>
      <c r="V627" s="360"/>
      <c r="W627" s="360"/>
      <c r="X627" s="360"/>
      <c r="Y627" s="360"/>
      <c r="Z627" s="360"/>
    </row>
    <row r="628" spans="1:26" ht="15.75" customHeight="1">
      <c r="A628" s="360"/>
      <c r="B628" s="360"/>
      <c r="C628" s="360"/>
      <c r="D628" s="360"/>
      <c r="E628" s="360"/>
      <c r="F628" s="360"/>
      <c r="G628" s="360"/>
      <c r="H628" s="360"/>
      <c r="I628" s="360"/>
      <c r="J628" s="360"/>
      <c r="K628" s="360"/>
      <c r="L628" s="360"/>
      <c r="M628" s="360"/>
      <c r="N628" s="360"/>
      <c r="O628" s="360"/>
      <c r="P628" s="360"/>
      <c r="Q628" s="360"/>
      <c r="R628" s="360"/>
      <c r="S628" s="360"/>
      <c r="T628" s="360"/>
      <c r="U628" s="360"/>
      <c r="V628" s="360"/>
      <c r="W628" s="360"/>
      <c r="X628" s="360"/>
      <c r="Y628" s="360"/>
      <c r="Z628" s="360"/>
    </row>
    <row r="629" spans="1:26" ht="15.75" customHeight="1">
      <c r="A629" s="360"/>
      <c r="B629" s="360"/>
      <c r="C629" s="360"/>
      <c r="D629" s="360"/>
      <c r="E629" s="360"/>
      <c r="F629" s="360"/>
      <c r="G629" s="360"/>
      <c r="H629" s="360"/>
      <c r="I629" s="360"/>
      <c r="J629" s="360"/>
      <c r="K629" s="360"/>
      <c r="L629" s="360"/>
      <c r="M629" s="360"/>
      <c r="N629" s="360"/>
      <c r="O629" s="360"/>
      <c r="P629" s="360"/>
      <c r="Q629" s="360"/>
      <c r="R629" s="360"/>
      <c r="S629" s="360"/>
      <c r="T629" s="360"/>
      <c r="U629" s="360"/>
      <c r="V629" s="360"/>
      <c r="W629" s="360"/>
      <c r="X629" s="360"/>
      <c r="Y629" s="360"/>
      <c r="Z629" s="360"/>
    </row>
    <row r="630" spans="1:26" ht="15.75" customHeight="1">
      <c r="A630" s="360"/>
      <c r="B630" s="360"/>
      <c r="C630" s="360"/>
      <c r="D630" s="360"/>
      <c r="E630" s="360"/>
      <c r="F630" s="360"/>
      <c r="G630" s="360"/>
      <c r="H630" s="360"/>
      <c r="I630" s="360"/>
      <c r="J630" s="360"/>
      <c r="K630" s="360"/>
      <c r="L630" s="360"/>
      <c r="M630" s="360"/>
      <c r="N630" s="360"/>
      <c r="O630" s="360"/>
      <c r="P630" s="360"/>
      <c r="Q630" s="360"/>
      <c r="R630" s="360"/>
      <c r="S630" s="360"/>
      <c r="T630" s="360"/>
      <c r="U630" s="360"/>
      <c r="V630" s="360"/>
      <c r="W630" s="360"/>
      <c r="X630" s="360"/>
      <c r="Y630" s="360"/>
      <c r="Z630" s="360"/>
    </row>
    <row r="631" spans="1:26" ht="15.75" customHeight="1">
      <c r="A631" s="360"/>
      <c r="B631" s="360"/>
      <c r="C631" s="360"/>
      <c r="D631" s="360"/>
      <c r="E631" s="360"/>
      <c r="F631" s="360"/>
      <c r="G631" s="360"/>
      <c r="H631" s="360"/>
      <c r="I631" s="360"/>
      <c r="J631" s="360"/>
      <c r="K631" s="360"/>
      <c r="L631" s="360"/>
      <c r="M631" s="360"/>
      <c r="N631" s="360"/>
      <c r="O631" s="360"/>
      <c r="P631" s="360"/>
      <c r="Q631" s="360"/>
      <c r="R631" s="360"/>
      <c r="S631" s="360"/>
      <c r="T631" s="360"/>
      <c r="U631" s="360"/>
      <c r="V631" s="360"/>
      <c r="W631" s="360"/>
      <c r="X631" s="360"/>
      <c r="Y631" s="360"/>
      <c r="Z631" s="360"/>
    </row>
    <row r="632" spans="1:26" ht="15.75" customHeight="1">
      <c r="A632" s="360"/>
      <c r="B632" s="360"/>
      <c r="C632" s="360"/>
      <c r="D632" s="360"/>
      <c r="E632" s="360"/>
      <c r="F632" s="360"/>
      <c r="G632" s="360"/>
      <c r="H632" s="360"/>
      <c r="I632" s="360"/>
      <c r="J632" s="360"/>
      <c r="K632" s="360"/>
      <c r="L632" s="360"/>
      <c r="M632" s="360"/>
      <c r="N632" s="360"/>
      <c r="O632" s="360"/>
      <c r="P632" s="360"/>
      <c r="Q632" s="360"/>
      <c r="R632" s="360"/>
      <c r="S632" s="360"/>
      <c r="T632" s="360"/>
      <c r="U632" s="360"/>
      <c r="V632" s="360"/>
      <c r="W632" s="360"/>
      <c r="X632" s="360"/>
      <c r="Y632" s="360"/>
      <c r="Z632" s="360"/>
    </row>
    <row r="633" spans="1:26" ht="15.75" customHeight="1">
      <c r="A633" s="360"/>
      <c r="B633" s="360"/>
      <c r="C633" s="360"/>
      <c r="D633" s="360"/>
      <c r="E633" s="360"/>
      <c r="F633" s="360"/>
      <c r="G633" s="360"/>
      <c r="H633" s="360"/>
      <c r="I633" s="360"/>
      <c r="J633" s="360"/>
      <c r="K633" s="360"/>
      <c r="L633" s="360"/>
      <c r="M633" s="360"/>
      <c r="N633" s="360"/>
      <c r="O633" s="360"/>
      <c r="P633" s="360"/>
      <c r="Q633" s="360"/>
      <c r="R633" s="360"/>
      <c r="S633" s="360"/>
      <c r="T633" s="360"/>
      <c r="U633" s="360"/>
      <c r="V633" s="360"/>
      <c r="W633" s="360"/>
      <c r="X633" s="360"/>
      <c r="Y633" s="360"/>
      <c r="Z633" s="360"/>
    </row>
    <row r="634" spans="1:26" ht="15.75" customHeight="1">
      <c r="A634" s="360"/>
      <c r="B634" s="360"/>
      <c r="C634" s="360"/>
      <c r="D634" s="360"/>
      <c r="E634" s="360"/>
      <c r="F634" s="360"/>
      <c r="G634" s="360"/>
      <c r="H634" s="360"/>
      <c r="I634" s="360"/>
      <c r="J634" s="360"/>
      <c r="K634" s="360"/>
      <c r="L634" s="360"/>
      <c r="M634" s="360"/>
      <c r="N634" s="360"/>
      <c r="O634" s="360"/>
      <c r="P634" s="360"/>
      <c r="Q634" s="360"/>
      <c r="R634" s="360"/>
      <c r="S634" s="360"/>
      <c r="T634" s="360"/>
      <c r="U634" s="360"/>
      <c r="V634" s="360"/>
      <c r="W634" s="360"/>
      <c r="X634" s="360"/>
      <c r="Y634" s="360"/>
      <c r="Z634" s="360"/>
    </row>
    <row r="635" spans="1:26" ht="15.75" customHeight="1">
      <c r="A635" s="360"/>
      <c r="B635" s="360"/>
      <c r="C635" s="360"/>
      <c r="D635" s="360"/>
      <c r="E635" s="360"/>
      <c r="F635" s="360"/>
      <c r="G635" s="360"/>
      <c r="H635" s="360"/>
      <c r="I635" s="360"/>
      <c r="J635" s="360"/>
      <c r="K635" s="360"/>
      <c r="L635" s="360"/>
      <c r="M635" s="360"/>
      <c r="N635" s="360"/>
      <c r="O635" s="360"/>
      <c r="P635" s="360"/>
      <c r="Q635" s="360"/>
      <c r="R635" s="360"/>
      <c r="S635" s="360"/>
      <c r="T635" s="360"/>
      <c r="U635" s="360"/>
      <c r="V635" s="360"/>
      <c r="W635" s="360"/>
      <c r="X635" s="360"/>
      <c r="Y635" s="360"/>
      <c r="Z635" s="360"/>
    </row>
    <row r="636" spans="1:26" ht="15.75" customHeight="1">
      <c r="A636" s="360"/>
      <c r="B636" s="360"/>
      <c r="C636" s="360"/>
      <c r="D636" s="360"/>
      <c r="E636" s="360"/>
      <c r="F636" s="360"/>
      <c r="G636" s="360"/>
      <c r="H636" s="360"/>
      <c r="I636" s="360"/>
      <c r="J636" s="360"/>
      <c r="K636" s="360"/>
      <c r="L636" s="360"/>
      <c r="M636" s="360"/>
      <c r="N636" s="360"/>
      <c r="O636" s="360"/>
      <c r="P636" s="360"/>
      <c r="Q636" s="360"/>
      <c r="R636" s="360"/>
      <c r="S636" s="360"/>
      <c r="T636" s="360"/>
      <c r="U636" s="360"/>
      <c r="V636" s="360"/>
      <c r="W636" s="360"/>
      <c r="X636" s="360"/>
      <c r="Y636" s="360"/>
      <c r="Z636" s="360"/>
    </row>
    <row r="637" spans="1:26" ht="15.75" customHeight="1">
      <c r="A637" s="360"/>
      <c r="B637" s="360"/>
      <c r="C637" s="360"/>
      <c r="D637" s="360"/>
      <c r="E637" s="360"/>
      <c r="F637" s="360"/>
      <c r="G637" s="360"/>
      <c r="H637" s="360"/>
      <c r="I637" s="360"/>
      <c r="J637" s="360"/>
      <c r="K637" s="360"/>
      <c r="L637" s="360"/>
      <c r="M637" s="360"/>
      <c r="N637" s="360"/>
      <c r="O637" s="360"/>
      <c r="P637" s="360"/>
      <c r="Q637" s="360"/>
      <c r="R637" s="360"/>
      <c r="S637" s="360"/>
      <c r="T637" s="360"/>
      <c r="U637" s="360"/>
      <c r="V637" s="360"/>
      <c r="W637" s="360"/>
      <c r="X637" s="360"/>
      <c r="Y637" s="360"/>
      <c r="Z637" s="360"/>
    </row>
    <row r="638" spans="1:26" ht="15.75" customHeight="1">
      <c r="A638" s="360"/>
      <c r="B638" s="360"/>
      <c r="C638" s="360"/>
      <c r="D638" s="360"/>
      <c r="E638" s="360"/>
      <c r="F638" s="360"/>
      <c r="G638" s="360"/>
      <c r="H638" s="360"/>
      <c r="I638" s="360"/>
      <c r="J638" s="360"/>
      <c r="K638" s="360"/>
      <c r="L638" s="360"/>
      <c r="M638" s="360"/>
      <c r="N638" s="360"/>
      <c r="O638" s="360"/>
      <c r="P638" s="360"/>
      <c r="Q638" s="360"/>
      <c r="R638" s="360"/>
      <c r="S638" s="360"/>
      <c r="T638" s="360"/>
      <c r="U638" s="360"/>
      <c r="V638" s="360"/>
      <c r="W638" s="360"/>
      <c r="X638" s="360"/>
      <c r="Y638" s="360"/>
      <c r="Z638" s="360"/>
    </row>
    <row r="639" spans="1:26" ht="15.75" customHeight="1">
      <c r="A639" s="360"/>
      <c r="B639" s="360"/>
      <c r="C639" s="360"/>
      <c r="D639" s="360"/>
      <c r="E639" s="360"/>
      <c r="F639" s="360"/>
      <c r="G639" s="360"/>
      <c r="H639" s="360"/>
      <c r="I639" s="360"/>
      <c r="J639" s="360"/>
      <c r="K639" s="360"/>
      <c r="L639" s="360"/>
      <c r="M639" s="360"/>
      <c r="N639" s="360"/>
      <c r="O639" s="360"/>
      <c r="P639" s="360"/>
      <c r="Q639" s="360"/>
      <c r="R639" s="360"/>
      <c r="S639" s="360"/>
      <c r="T639" s="360"/>
      <c r="U639" s="360"/>
      <c r="V639" s="360"/>
      <c r="W639" s="360"/>
      <c r="X639" s="360"/>
      <c r="Y639" s="360"/>
      <c r="Z639" s="360"/>
    </row>
    <row r="640" spans="1:26" ht="15.75" customHeight="1">
      <c r="A640" s="360"/>
      <c r="B640" s="360"/>
      <c r="C640" s="360"/>
      <c r="D640" s="360"/>
      <c r="E640" s="360"/>
      <c r="F640" s="360"/>
      <c r="G640" s="360"/>
      <c r="H640" s="360"/>
      <c r="I640" s="360"/>
      <c r="J640" s="360"/>
      <c r="K640" s="360"/>
      <c r="L640" s="360"/>
      <c r="M640" s="360"/>
      <c r="N640" s="360"/>
      <c r="O640" s="360"/>
      <c r="P640" s="360"/>
      <c r="Q640" s="360"/>
      <c r="R640" s="360"/>
      <c r="S640" s="360"/>
      <c r="T640" s="360"/>
      <c r="U640" s="360"/>
      <c r="V640" s="360"/>
      <c r="W640" s="360"/>
      <c r="X640" s="360"/>
      <c r="Y640" s="360"/>
      <c r="Z640" s="360"/>
    </row>
    <row r="641" spans="1:26" ht="15.75" customHeight="1">
      <c r="A641" s="360"/>
      <c r="B641" s="360"/>
      <c r="C641" s="360"/>
      <c r="D641" s="360"/>
      <c r="E641" s="360"/>
      <c r="F641" s="360"/>
      <c r="G641" s="360"/>
      <c r="H641" s="360"/>
      <c r="I641" s="360"/>
      <c r="J641" s="360"/>
      <c r="K641" s="360"/>
      <c r="L641" s="360"/>
      <c r="M641" s="360"/>
      <c r="N641" s="360"/>
      <c r="O641" s="360"/>
      <c r="P641" s="360"/>
      <c r="Q641" s="360"/>
      <c r="R641" s="360"/>
      <c r="S641" s="360"/>
      <c r="T641" s="360"/>
      <c r="U641" s="360"/>
      <c r="V641" s="360"/>
      <c r="W641" s="360"/>
      <c r="X641" s="360"/>
      <c r="Y641" s="360"/>
      <c r="Z641" s="360"/>
    </row>
    <row r="642" spans="1:26" ht="15.75" customHeight="1">
      <c r="A642" s="360"/>
      <c r="B642" s="360"/>
      <c r="C642" s="360"/>
      <c r="D642" s="360"/>
      <c r="E642" s="360"/>
      <c r="F642" s="360"/>
      <c r="G642" s="360"/>
      <c r="H642" s="360"/>
      <c r="I642" s="360"/>
      <c r="J642" s="360"/>
      <c r="K642" s="360"/>
      <c r="L642" s="360"/>
      <c r="M642" s="360"/>
      <c r="N642" s="360"/>
      <c r="O642" s="360"/>
      <c r="P642" s="360"/>
      <c r="Q642" s="360"/>
      <c r="R642" s="360"/>
      <c r="S642" s="360"/>
      <c r="T642" s="360"/>
      <c r="U642" s="360"/>
      <c r="V642" s="360"/>
      <c r="W642" s="360"/>
      <c r="X642" s="360"/>
      <c r="Y642" s="360"/>
      <c r="Z642" s="360"/>
    </row>
    <row r="643" spans="1:26" ht="15.75" customHeight="1">
      <c r="A643" s="360"/>
      <c r="B643" s="360"/>
      <c r="C643" s="360"/>
      <c r="D643" s="360"/>
      <c r="E643" s="360"/>
      <c r="F643" s="360"/>
      <c r="G643" s="360"/>
      <c r="H643" s="360"/>
      <c r="I643" s="360"/>
      <c r="J643" s="360"/>
      <c r="K643" s="360"/>
      <c r="L643" s="360"/>
      <c r="M643" s="360"/>
      <c r="N643" s="360"/>
      <c r="O643" s="360"/>
      <c r="P643" s="360"/>
      <c r="Q643" s="360"/>
      <c r="R643" s="360"/>
      <c r="S643" s="360"/>
      <c r="T643" s="360"/>
      <c r="U643" s="360"/>
      <c r="V643" s="360"/>
      <c r="W643" s="360"/>
      <c r="X643" s="360"/>
      <c r="Y643" s="360"/>
      <c r="Z643" s="360"/>
    </row>
    <row r="644" spans="1:26" ht="15.75" customHeight="1">
      <c r="A644" s="360"/>
      <c r="B644" s="360"/>
      <c r="C644" s="360"/>
      <c r="D644" s="360"/>
      <c r="E644" s="360"/>
      <c r="F644" s="360"/>
      <c r="G644" s="360"/>
      <c r="H644" s="360"/>
      <c r="I644" s="360"/>
      <c r="J644" s="360"/>
      <c r="K644" s="360"/>
      <c r="L644" s="360"/>
      <c r="M644" s="360"/>
      <c r="N644" s="360"/>
      <c r="O644" s="360"/>
      <c r="P644" s="360"/>
      <c r="Q644" s="360"/>
      <c r="R644" s="360"/>
      <c r="S644" s="360"/>
      <c r="T644" s="360"/>
      <c r="U644" s="360"/>
      <c r="V644" s="360"/>
      <c r="W644" s="360"/>
      <c r="X644" s="360"/>
      <c r="Y644" s="360"/>
      <c r="Z644" s="360"/>
    </row>
    <row r="645" spans="1:26" ht="15.75" customHeight="1">
      <c r="A645" s="360"/>
      <c r="B645" s="360"/>
      <c r="C645" s="360"/>
      <c r="D645" s="360"/>
      <c r="E645" s="360"/>
      <c r="F645" s="360"/>
      <c r="G645" s="360"/>
      <c r="H645" s="360"/>
      <c r="I645" s="360"/>
      <c r="J645" s="360"/>
      <c r="K645" s="360"/>
      <c r="L645" s="360"/>
      <c r="M645" s="360"/>
      <c r="N645" s="360"/>
      <c r="O645" s="360"/>
      <c r="P645" s="360"/>
      <c r="Q645" s="360"/>
      <c r="R645" s="360"/>
      <c r="S645" s="360"/>
      <c r="T645" s="360"/>
      <c r="U645" s="360"/>
      <c r="V645" s="360"/>
      <c r="W645" s="360"/>
      <c r="X645" s="360"/>
      <c r="Y645" s="360"/>
      <c r="Z645" s="360"/>
    </row>
    <row r="646" spans="1:26" ht="15.75" customHeight="1">
      <c r="A646" s="360"/>
      <c r="B646" s="360"/>
      <c r="C646" s="360"/>
      <c r="D646" s="360"/>
      <c r="E646" s="360"/>
      <c r="F646" s="360"/>
      <c r="G646" s="360"/>
      <c r="H646" s="360"/>
      <c r="I646" s="360"/>
      <c r="J646" s="360"/>
      <c r="K646" s="360"/>
      <c r="L646" s="360"/>
      <c r="M646" s="360"/>
      <c r="N646" s="360"/>
      <c r="O646" s="360"/>
      <c r="P646" s="360"/>
      <c r="Q646" s="360"/>
      <c r="R646" s="360"/>
      <c r="S646" s="360"/>
      <c r="T646" s="360"/>
      <c r="U646" s="360"/>
      <c r="V646" s="360"/>
      <c r="W646" s="360"/>
      <c r="X646" s="360"/>
      <c r="Y646" s="360"/>
      <c r="Z646" s="360"/>
    </row>
    <row r="647" spans="1:26" ht="15.75" customHeight="1">
      <c r="A647" s="360"/>
      <c r="B647" s="360"/>
      <c r="C647" s="360"/>
      <c r="D647" s="360"/>
      <c r="E647" s="360"/>
      <c r="F647" s="360"/>
      <c r="G647" s="360"/>
      <c r="H647" s="360"/>
      <c r="I647" s="360"/>
      <c r="J647" s="360"/>
      <c r="K647" s="360"/>
      <c r="L647" s="360"/>
      <c r="M647" s="360"/>
      <c r="N647" s="360"/>
      <c r="O647" s="360"/>
      <c r="P647" s="360"/>
      <c r="Q647" s="360"/>
      <c r="R647" s="360"/>
      <c r="S647" s="360"/>
      <c r="T647" s="360"/>
      <c r="U647" s="360"/>
      <c r="V647" s="360"/>
      <c r="W647" s="360"/>
      <c r="X647" s="360"/>
      <c r="Y647" s="360"/>
      <c r="Z647" s="360"/>
    </row>
    <row r="648" spans="1:26" ht="15.75" customHeight="1">
      <c r="A648" s="360"/>
      <c r="B648" s="360"/>
      <c r="C648" s="360"/>
      <c r="D648" s="360"/>
      <c r="E648" s="360"/>
      <c r="F648" s="360"/>
      <c r="G648" s="360"/>
      <c r="H648" s="360"/>
      <c r="I648" s="360"/>
      <c r="J648" s="360"/>
      <c r="K648" s="360"/>
      <c r="L648" s="360"/>
      <c r="M648" s="360"/>
      <c r="N648" s="360"/>
      <c r="O648" s="360"/>
      <c r="P648" s="360"/>
      <c r="Q648" s="360"/>
      <c r="R648" s="360"/>
      <c r="S648" s="360"/>
      <c r="T648" s="360"/>
      <c r="U648" s="360"/>
      <c r="V648" s="360"/>
      <c r="W648" s="360"/>
      <c r="X648" s="360"/>
      <c r="Y648" s="360"/>
      <c r="Z648" s="360"/>
    </row>
    <row r="649" spans="1:26" ht="15.75" customHeight="1">
      <c r="A649" s="360"/>
      <c r="B649" s="360"/>
      <c r="C649" s="360"/>
      <c r="D649" s="360"/>
      <c r="E649" s="360"/>
      <c r="F649" s="360"/>
      <c r="G649" s="360"/>
      <c r="H649" s="360"/>
      <c r="I649" s="360"/>
      <c r="J649" s="360"/>
      <c r="K649" s="360"/>
      <c r="L649" s="360"/>
      <c r="M649" s="360"/>
      <c r="N649" s="360"/>
      <c r="O649" s="360"/>
      <c r="P649" s="360"/>
      <c r="Q649" s="360"/>
      <c r="R649" s="360"/>
      <c r="S649" s="360"/>
      <c r="T649" s="360"/>
      <c r="U649" s="360"/>
      <c r="V649" s="360"/>
      <c r="W649" s="360"/>
      <c r="X649" s="360"/>
      <c r="Y649" s="360"/>
      <c r="Z649" s="360"/>
    </row>
    <row r="650" spans="1:26" ht="15.75" customHeight="1">
      <c r="A650" s="360"/>
      <c r="B650" s="360"/>
      <c r="C650" s="360"/>
      <c r="D650" s="360"/>
      <c r="E650" s="360"/>
      <c r="F650" s="360"/>
      <c r="G650" s="360"/>
      <c r="H650" s="360"/>
      <c r="I650" s="360"/>
      <c r="J650" s="360"/>
      <c r="K650" s="360"/>
      <c r="L650" s="360"/>
      <c r="M650" s="360"/>
      <c r="N650" s="360"/>
      <c r="O650" s="360"/>
      <c r="P650" s="360"/>
      <c r="Q650" s="360"/>
      <c r="R650" s="360"/>
      <c r="S650" s="360"/>
      <c r="T650" s="360"/>
      <c r="U650" s="360"/>
      <c r="V650" s="360"/>
      <c r="W650" s="360"/>
      <c r="X650" s="360"/>
      <c r="Y650" s="360"/>
      <c r="Z650" s="360"/>
    </row>
    <row r="651" spans="1:26" ht="15.75" customHeight="1">
      <c r="A651" s="360"/>
      <c r="B651" s="360"/>
      <c r="C651" s="360"/>
      <c r="D651" s="360"/>
      <c r="E651" s="360"/>
      <c r="F651" s="360"/>
      <c r="G651" s="360"/>
      <c r="H651" s="360"/>
      <c r="I651" s="360"/>
      <c r="J651" s="360"/>
      <c r="K651" s="360"/>
      <c r="L651" s="360"/>
      <c r="M651" s="360"/>
      <c r="N651" s="360"/>
      <c r="O651" s="360"/>
      <c r="P651" s="360"/>
      <c r="Q651" s="360"/>
      <c r="R651" s="360"/>
      <c r="S651" s="360"/>
      <c r="T651" s="360"/>
      <c r="U651" s="360"/>
      <c r="V651" s="360"/>
      <c r="W651" s="360"/>
      <c r="X651" s="360"/>
      <c r="Y651" s="360"/>
      <c r="Z651" s="360"/>
    </row>
    <row r="652" spans="1:26" ht="15.75" customHeight="1">
      <c r="A652" s="360"/>
      <c r="B652" s="360"/>
      <c r="C652" s="360"/>
      <c r="D652" s="360"/>
      <c r="E652" s="360"/>
      <c r="F652" s="360"/>
      <c r="G652" s="360"/>
      <c r="H652" s="360"/>
      <c r="I652" s="360"/>
      <c r="J652" s="360"/>
      <c r="K652" s="360"/>
      <c r="L652" s="360"/>
      <c r="M652" s="360"/>
      <c r="N652" s="360"/>
      <c r="O652" s="360"/>
      <c r="P652" s="360"/>
      <c r="Q652" s="360"/>
      <c r="R652" s="360"/>
      <c r="S652" s="360"/>
      <c r="T652" s="360"/>
      <c r="U652" s="360"/>
      <c r="V652" s="360"/>
      <c r="W652" s="360"/>
      <c r="X652" s="360"/>
      <c r="Y652" s="360"/>
      <c r="Z652" s="360"/>
    </row>
    <row r="653" spans="1:26" ht="15.75" customHeight="1">
      <c r="A653" s="360"/>
      <c r="B653" s="360"/>
      <c r="C653" s="360"/>
      <c r="D653" s="360"/>
      <c r="E653" s="360"/>
      <c r="F653" s="360"/>
      <c r="G653" s="360"/>
      <c r="H653" s="360"/>
      <c r="I653" s="360"/>
      <c r="J653" s="360"/>
      <c r="K653" s="360"/>
      <c r="L653" s="360"/>
      <c r="M653" s="360"/>
      <c r="N653" s="360"/>
      <c r="O653" s="360"/>
      <c r="P653" s="360"/>
      <c r="Q653" s="360"/>
      <c r="R653" s="360"/>
      <c r="S653" s="360"/>
      <c r="T653" s="360"/>
      <c r="U653" s="360"/>
      <c r="V653" s="360"/>
      <c r="W653" s="360"/>
      <c r="X653" s="360"/>
      <c r="Y653" s="360"/>
      <c r="Z653" s="360"/>
    </row>
    <row r="654" spans="1:26" ht="15.75" customHeight="1">
      <c r="A654" s="360"/>
      <c r="B654" s="360"/>
      <c r="C654" s="360"/>
      <c r="D654" s="360"/>
      <c r="E654" s="360"/>
      <c r="F654" s="360"/>
      <c r="G654" s="360"/>
      <c r="H654" s="360"/>
      <c r="I654" s="360"/>
      <c r="J654" s="360"/>
      <c r="K654" s="360"/>
      <c r="L654" s="360"/>
      <c r="M654" s="360"/>
      <c r="N654" s="360"/>
      <c r="O654" s="360"/>
      <c r="P654" s="360"/>
      <c r="Q654" s="360"/>
      <c r="R654" s="360"/>
      <c r="S654" s="360"/>
      <c r="T654" s="360"/>
      <c r="U654" s="360"/>
      <c r="V654" s="360"/>
      <c r="W654" s="360"/>
      <c r="X654" s="360"/>
      <c r="Y654" s="360"/>
      <c r="Z654" s="360"/>
    </row>
    <row r="655" spans="1:26" ht="15.75" customHeight="1">
      <c r="A655" s="360"/>
      <c r="B655" s="360"/>
      <c r="C655" s="360"/>
      <c r="D655" s="360"/>
      <c r="E655" s="360"/>
      <c r="F655" s="360"/>
      <c r="G655" s="360"/>
      <c r="H655" s="360"/>
      <c r="I655" s="360"/>
      <c r="J655" s="360"/>
      <c r="K655" s="360"/>
      <c r="L655" s="360"/>
      <c r="M655" s="360"/>
      <c r="N655" s="360"/>
      <c r="O655" s="360"/>
      <c r="P655" s="360"/>
      <c r="Q655" s="360"/>
      <c r="R655" s="360"/>
      <c r="S655" s="360"/>
      <c r="T655" s="360"/>
      <c r="U655" s="360"/>
      <c r="V655" s="360"/>
      <c r="W655" s="360"/>
      <c r="X655" s="360"/>
      <c r="Y655" s="360"/>
      <c r="Z655" s="360"/>
    </row>
    <row r="656" spans="1:26" ht="15.75" customHeight="1">
      <c r="A656" s="360"/>
      <c r="B656" s="360"/>
      <c r="C656" s="360"/>
      <c r="D656" s="360"/>
      <c r="E656" s="360"/>
      <c r="F656" s="360"/>
      <c r="G656" s="360"/>
      <c r="H656" s="360"/>
      <c r="I656" s="360"/>
      <c r="J656" s="360"/>
      <c r="K656" s="360"/>
      <c r="L656" s="360"/>
      <c r="M656" s="360"/>
      <c r="N656" s="360"/>
      <c r="O656" s="360"/>
      <c r="P656" s="360"/>
      <c r="Q656" s="360"/>
      <c r="R656" s="360"/>
      <c r="S656" s="360"/>
      <c r="T656" s="360"/>
      <c r="U656" s="360"/>
      <c r="V656" s="360"/>
      <c r="W656" s="360"/>
      <c r="X656" s="360"/>
      <c r="Y656" s="360"/>
      <c r="Z656" s="360"/>
    </row>
    <row r="657" spans="1:26" ht="15.75" customHeight="1">
      <c r="A657" s="360"/>
      <c r="B657" s="360"/>
      <c r="C657" s="360"/>
      <c r="D657" s="360"/>
      <c r="E657" s="360"/>
      <c r="F657" s="360"/>
      <c r="G657" s="360"/>
      <c r="H657" s="360"/>
      <c r="I657" s="360"/>
      <c r="J657" s="360"/>
      <c r="K657" s="360"/>
      <c r="L657" s="360"/>
      <c r="M657" s="360"/>
      <c r="N657" s="360"/>
      <c r="O657" s="360"/>
      <c r="P657" s="360"/>
      <c r="Q657" s="360"/>
      <c r="R657" s="360"/>
      <c r="S657" s="360"/>
      <c r="T657" s="360"/>
      <c r="U657" s="360"/>
      <c r="V657" s="360"/>
      <c r="W657" s="360"/>
      <c r="X657" s="360"/>
      <c r="Y657" s="360"/>
      <c r="Z657" s="360"/>
    </row>
    <row r="658" spans="1:26" ht="15.75" customHeight="1">
      <c r="A658" s="360"/>
      <c r="B658" s="360"/>
      <c r="C658" s="360"/>
      <c r="D658" s="360"/>
      <c r="E658" s="360"/>
      <c r="F658" s="360"/>
      <c r="G658" s="360"/>
      <c r="H658" s="360"/>
      <c r="I658" s="360"/>
      <c r="J658" s="360"/>
      <c r="K658" s="360"/>
      <c r="L658" s="360"/>
      <c r="M658" s="360"/>
      <c r="N658" s="360"/>
      <c r="O658" s="360"/>
      <c r="P658" s="360"/>
      <c r="Q658" s="360"/>
      <c r="R658" s="360"/>
      <c r="S658" s="360"/>
      <c r="T658" s="360"/>
      <c r="U658" s="360"/>
      <c r="V658" s="360"/>
      <c r="W658" s="360"/>
      <c r="X658" s="360"/>
      <c r="Y658" s="360"/>
      <c r="Z658" s="360"/>
    </row>
    <row r="659" spans="1:26" ht="15.75" customHeight="1">
      <c r="A659" s="360"/>
      <c r="B659" s="360"/>
      <c r="C659" s="360"/>
      <c r="D659" s="360"/>
      <c r="E659" s="360"/>
      <c r="F659" s="360"/>
      <c r="G659" s="360"/>
      <c r="H659" s="360"/>
      <c r="I659" s="360"/>
      <c r="J659" s="360"/>
      <c r="K659" s="360"/>
      <c r="L659" s="360"/>
      <c r="M659" s="360"/>
      <c r="N659" s="360"/>
      <c r="O659" s="360"/>
      <c r="P659" s="360"/>
      <c r="Q659" s="360"/>
      <c r="R659" s="360"/>
      <c r="S659" s="360"/>
      <c r="T659" s="360"/>
      <c r="U659" s="360"/>
      <c r="V659" s="360"/>
      <c r="W659" s="360"/>
      <c r="X659" s="360"/>
      <c r="Y659" s="360"/>
      <c r="Z659" s="360"/>
    </row>
    <row r="660" spans="1:26" ht="15.75" customHeight="1">
      <c r="A660" s="360"/>
      <c r="B660" s="360"/>
      <c r="C660" s="360"/>
      <c r="D660" s="360"/>
      <c r="E660" s="360"/>
      <c r="F660" s="360"/>
      <c r="G660" s="360"/>
      <c r="H660" s="360"/>
      <c r="I660" s="360"/>
      <c r="J660" s="360"/>
      <c r="K660" s="360"/>
      <c r="L660" s="360"/>
      <c r="M660" s="360"/>
      <c r="N660" s="360"/>
      <c r="O660" s="360"/>
      <c r="P660" s="360"/>
      <c r="Q660" s="360"/>
      <c r="R660" s="360"/>
      <c r="S660" s="360"/>
      <c r="T660" s="360"/>
      <c r="U660" s="360"/>
      <c r="V660" s="360"/>
      <c r="W660" s="360"/>
      <c r="X660" s="360"/>
      <c r="Y660" s="360"/>
      <c r="Z660" s="360"/>
    </row>
    <row r="661" spans="1:26" ht="15.75" customHeight="1">
      <c r="A661" s="360"/>
      <c r="B661" s="360"/>
      <c r="C661" s="360"/>
      <c r="D661" s="360"/>
      <c r="E661" s="360"/>
      <c r="F661" s="360"/>
      <c r="G661" s="360"/>
      <c r="H661" s="360"/>
      <c r="I661" s="360"/>
      <c r="J661" s="360"/>
      <c r="K661" s="360"/>
      <c r="L661" s="360"/>
      <c r="M661" s="360"/>
      <c r="N661" s="360"/>
      <c r="O661" s="360"/>
      <c r="P661" s="360"/>
      <c r="Q661" s="360"/>
      <c r="R661" s="360"/>
      <c r="S661" s="360"/>
      <c r="T661" s="360"/>
      <c r="U661" s="360"/>
      <c r="V661" s="360"/>
      <c r="W661" s="360"/>
      <c r="X661" s="360"/>
      <c r="Y661" s="360"/>
      <c r="Z661" s="360"/>
    </row>
    <row r="662" spans="1:26" ht="15.75" customHeight="1">
      <c r="A662" s="360"/>
      <c r="B662" s="360"/>
      <c r="C662" s="360"/>
      <c r="D662" s="360"/>
      <c r="E662" s="360"/>
      <c r="F662" s="360"/>
      <c r="G662" s="360"/>
      <c r="H662" s="360"/>
      <c r="I662" s="360"/>
      <c r="J662" s="360"/>
      <c r="K662" s="360"/>
      <c r="L662" s="360"/>
      <c r="M662" s="360"/>
      <c r="N662" s="360"/>
      <c r="O662" s="360"/>
      <c r="P662" s="360"/>
      <c r="Q662" s="360"/>
      <c r="R662" s="360"/>
      <c r="S662" s="360"/>
      <c r="T662" s="360"/>
      <c r="U662" s="360"/>
      <c r="V662" s="360"/>
      <c r="W662" s="360"/>
      <c r="X662" s="360"/>
      <c r="Y662" s="360"/>
      <c r="Z662" s="360"/>
    </row>
    <row r="663" spans="1:26" ht="15.75" customHeight="1">
      <c r="A663" s="360"/>
      <c r="B663" s="360"/>
      <c r="C663" s="360"/>
      <c r="D663" s="360"/>
      <c r="E663" s="360"/>
      <c r="F663" s="360"/>
      <c r="G663" s="360"/>
      <c r="H663" s="360"/>
      <c r="I663" s="360"/>
      <c r="J663" s="360"/>
      <c r="K663" s="360"/>
      <c r="L663" s="360"/>
      <c r="M663" s="360"/>
      <c r="N663" s="360"/>
      <c r="O663" s="360"/>
      <c r="P663" s="360"/>
      <c r="Q663" s="360"/>
      <c r="R663" s="360"/>
      <c r="S663" s="360"/>
      <c r="T663" s="360"/>
      <c r="U663" s="360"/>
      <c r="V663" s="360"/>
      <c r="W663" s="360"/>
      <c r="X663" s="360"/>
      <c r="Y663" s="360"/>
      <c r="Z663" s="360"/>
    </row>
    <row r="664" spans="1:26" ht="15.75" customHeight="1">
      <c r="A664" s="360"/>
      <c r="B664" s="360"/>
      <c r="C664" s="360"/>
      <c r="D664" s="360"/>
      <c r="E664" s="360"/>
      <c r="F664" s="360"/>
      <c r="G664" s="360"/>
      <c r="H664" s="360"/>
      <c r="I664" s="360"/>
      <c r="J664" s="360"/>
      <c r="K664" s="360"/>
      <c r="L664" s="360"/>
      <c r="M664" s="360"/>
      <c r="N664" s="360"/>
      <c r="O664" s="360"/>
      <c r="P664" s="360"/>
      <c r="Q664" s="360"/>
      <c r="R664" s="360"/>
      <c r="S664" s="360"/>
      <c r="T664" s="360"/>
      <c r="U664" s="360"/>
      <c r="V664" s="360"/>
      <c r="W664" s="360"/>
      <c r="X664" s="360"/>
      <c r="Y664" s="360"/>
      <c r="Z664" s="360"/>
    </row>
    <row r="665" spans="1:26" ht="15.75" customHeight="1">
      <c r="A665" s="360"/>
      <c r="B665" s="360"/>
      <c r="C665" s="360"/>
      <c r="D665" s="360"/>
      <c r="E665" s="360"/>
      <c r="F665" s="360"/>
      <c r="G665" s="360"/>
      <c r="H665" s="360"/>
      <c r="I665" s="360"/>
      <c r="J665" s="360"/>
      <c r="K665" s="360"/>
      <c r="L665" s="360"/>
      <c r="M665" s="360"/>
      <c r="N665" s="360"/>
      <c r="O665" s="360"/>
      <c r="P665" s="360"/>
      <c r="Q665" s="360"/>
      <c r="R665" s="360"/>
      <c r="S665" s="360"/>
      <c r="T665" s="360"/>
      <c r="U665" s="360"/>
      <c r="V665" s="360"/>
      <c r="W665" s="360"/>
      <c r="X665" s="360"/>
      <c r="Y665" s="360"/>
      <c r="Z665" s="360"/>
    </row>
    <row r="666" spans="1:26" ht="15.75" customHeight="1">
      <c r="A666" s="360"/>
      <c r="B666" s="360"/>
      <c r="C666" s="360"/>
      <c r="D666" s="360"/>
      <c r="E666" s="360"/>
      <c r="F666" s="360"/>
      <c r="G666" s="360"/>
      <c r="H666" s="360"/>
      <c r="I666" s="360"/>
      <c r="J666" s="360"/>
      <c r="K666" s="360"/>
      <c r="L666" s="360"/>
      <c r="M666" s="360"/>
      <c r="N666" s="360"/>
      <c r="O666" s="360"/>
      <c r="P666" s="360"/>
      <c r="Q666" s="360"/>
      <c r="R666" s="360"/>
      <c r="S666" s="360"/>
      <c r="T666" s="360"/>
      <c r="U666" s="360"/>
      <c r="V666" s="360"/>
      <c r="W666" s="360"/>
      <c r="X666" s="360"/>
      <c r="Y666" s="360"/>
      <c r="Z666" s="360"/>
    </row>
    <row r="667" spans="1:26" ht="15.75" customHeight="1">
      <c r="A667" s="360"/>
      <c r="B667" s="360"/>
      <c r="C667" s="360"/>
      <c r="D667" s="360"/>
      <c r="E667" s="360"/>
      <c r="F667" s="360"/>
      <c r="G667" s="360"/>
      <c r="H667" s="360"/>
      <c r="I667" s="360"/>
      <c r="J667" s="360"/>
      <c r="K667" s="360"/>
      <c r="L667" s="360"/>
      <c r="M667" s="360"/>
      <c r="N667" s="360"/>
      <c r="O667" s="360"/>
      <c r="P667" s="360"/>
      <c r="Q667" s="360"/>
      <c r="R667" s="360"/>
      <c r="S667" s="360"/>
      <c r="T667" s="360"/>
      <c r="U667" s="360"/>
      <c r="V667" s="360"/>
      <c r="W667" s="360"/>
      <c r="X667" s="360"/>
      <c r="Y667" s="360"/>
      <c r="Z667" s="360"/>
    </row>
    <row r="668" spans="1:26" ht="15.75" customHeight="1">
      <c r="A668" s="360"/>
      <c r="B668" s="360"/>
      <c r="C668" s="360"/>
      <c r="D668" s="360"/>
      <c r="E668" s="360"/>
      <c r="F668" s="360"/>
      <c r="G668" s="360"/>
      <c r="H668" s="360"/>
      <c r="I668" s="360"/>
      <c r="J668" s="360"/>
      <c r="K668" s="360"/>
      <c r="L668" s="360"/>
      <c r="M668" s="360"/>
      <c r="N668" s="360"/>
      <c r="O668" s="360"/>
      <c r="P668" s="360"/>
      <c r="Q668" s="360"/>
      <c r="R668" s="360"/>
      <c r="S668" s="360"/>
      <c r="T668" s="360"/>
      <c r="U668" s="360"/>
      <c r="V668" s="360"/>
      <c r="W668" s="360"/>
      <c r="X668" s="360"/>
      <c r="Y668" s="360"/>
      <c r="Z668" s="360"/>
    </row>
    <row r="669" spans="1:26" ht="15.75" customHeight="1">
      <c r="A669" s="360"/>
      <c r="B669" s="360"/>
      <c r="C669" s="360"/>
      <c r="D669" s="360"/>
      <c r="E669" s="360"/>
      <c r="F669" s="360"/>
      <c r="G669" s="360"/>
      <c r="H669" s="360"/>
      <c r="I669" s="360"/>
      <c r="J669" s="360"/>
      <c r="K669" s="360"/>
      <c r="L669" s="360"/>
      <c r="M669" s="360"/>
      <c r="N669" s="360"/>
      <c r="O669" s="360"/>
      <c r="P669" s="360"/>
      <c r="Q669" s="360"/>
      <c r="R669" s="360"/>
      <c r="S669" s="360"/>
      <c r="T669" s="360"/>
      <c r="U669" s="360"/>
      <c r="V669" s="360"/>
      <c r="W669" s="360"/>
      <c r="X669" s="360"/>
      <c r="Y669" s="360"/>
      <c r="Z669" s="360"/>
    </row>
    <row r="670" spans="1:26" ht="15.75" customHeight="1">
      <c r="A670" s="360"/>
      <c r="B670" s="360"/>
      <c r="C670" s="360"/>
      <c r="D670" s="360"/>
      <c r="E670" s="360"/>
      <c r="F670" s="360"/>
      <c r="G670" s="360"/>
      <c r="H670" s="360"/>
      <c r="I670" s="360"/>
      <c r="J670" s="360"/>
      <c r="K670" s="360"/>
      <c r="L670" s="360"/>
      <c r="M670" s="360"/>
      <c r="N670" s="360"/>
      <c r="O670" s="360"/>
      <c r="P670" s="360"/>
      <c r="Q670" s="360"/>
      <c r="R670" s="360"/>
      <c r="S670" s="360"/>
      <c r="T670" s="360"/>
      <c r="U670" s="360"/>
      <c r="V670" s="360"/>
      <c r="W670" s="360"/>
      <c r="X670" s="360"/>
      <c r="Y670" s="360"/>
      <c r="Z670" s="360"/>
    </row>
    <row r="671" spans="1:26" ht="15.75" customHeight="1">
      <c r="A671" s="360"/>
      <c r="B671" s="360"/>
      <c r="C671" s="360"/>
      <c r="D671" s="360"/>
      <c r="E671" s="360"/>
      <c r="F671" s="360"/>
      <c r="G671" s="360"/>
      <c r="H671" s="360"/>
      <c r="I671" s="360"/>
      <c r="J671" s="360"/>
      <c r="K671" s="360"/>
      <c r="L671" s="360"/>
      <c r="M671" s="360"/>
      <c r="N671" s="360"/>
      <c r="O671" s="360"/>
      <c r="P671" s="360"/>
      <c r="Q671" s="360"/>
      <c r="R671" s="360"/>
      <c r="S671" s="360"/>
      <c r="T671" s="360"/>
      <c r="U671" s="360"/>
      <c r="V671" s="360"/>
      <c r="W671" s="360"/>
      <c r="X671" s="360"/>
      <c r="Y671" s="360"/>
      <c r="Z671" s="360"/>
    </row>
    <row r="672" spans="1:26" ht="15.75" customHeight="1">
      <c r="A672" s="360"/>
      <c r="B672" s="360"/>
      <c r="C672" s="360"/>
      <c r="D672" s="360"/>
      <c r="E672" s="360"/>
      <c r="F672" s="360"/>
      <c r="G672" s="360"/>
      <c r="H672" s="360"/>
      <c r="I672" s="360"/>
      <c r="J672" s="360"/>
      <c r="K672" s="360"/>
      <c r="L672" s="360"/>
      <c r="M672" s="360"/>
      <c r="N672" s="360"/>
      <c r="O672" s="360"/>
      <c r="P672" s="360"/>
      <c r="Q672" s="360"/>
      <c r="R672" s="360"/>
      <c r="S672" s="360"/>
      <c r="T672" s="360"/>
      <c r="U672" s="360"/>
      <c r="V672" s="360"/>
      <c r="W672" s="360"/>
      <c r="X672" s="360"/>
      <c r="Y672" s="360"/>
      <c r="Z672" s="360"/>
    </row>
    <row r="673" spans="1:26" ht="15.75" customHeight="1">
      <c r="A673" s="360"/>
      <c r="B673" s="360"/>
      <c r="C673" s="360"/>
      <c r="D673" s="360"/>
      <c r="E673" s="360"/>
      <c r="F673" s="360"/>
      <c r="G673" s="360"/>
      <c r="H673" s="360"/>
      <c r="I673" s="360"/>
      <c r="J673" s="360"/>
      <c r="K673" s="360"/>
      <c r="L673" s="360"/>
      <c r="M673" s="360"/>
      <c r="N673" s="360"/>
      <c r="O673" s="360"/>
      <c r="P673" s="360"/>
      <c r="Q673" s="360"/>
      <c r="R673" s="360"/>
      <c r="S673" s="360"/>
      <c r="T673" s="360"/>
      <c r="U673" s="360"/>
      <c r="V673" s="360"/>
      <c r="W673" s="360"/>
      <c r="X673" s="360"/>
      <c r="Y673" s="360"/>
      <c r="Z673" s="360"/>
    </row>
    <row r="674" spans="1:26" ht="15.75" customHeight="1">
      <c r="A674" s="360"/>
      <c r="B674" s="360"/>
      <c r="C674" s="360"/>
      <c r="D674" s="360"/>
      <c r="E674" s="360"/>
      <c r="F674" s="360"/>
      <c r="G674" s="360"/>
      <c r="H674" s="360"/>
      <c r="I674" s="360"/>
      <c r="J674" s="360"/>
      <c r="K674" s="360"/>
      <c r="L674" s="360"/>
      <c r="M674" s="360"/>
      <c r="N674" s="360"/>
      <c r="O674" s="360"/>
      <c r="P674" s="360"/>
      <c r="Q674" s="360"/>
      <c r="R674" s="360"/>
      <c r="S674" s="360"/>
      <c r="T674" s="360"/>
      <c r="U674" s="360"/>
      <c r="V674" s="360"/>
      <c r="W674" s="360"/>
      <c r="X674" s="360"/>
      <c r="Y674" s="360"/>
      <c r="Z674" s="360"/>
    </row>
    <row r="675" spans="1:26" ht="15.75" customHeight="1">
      <c r="A675" s="360"/>
      <c r="B675" s="360"/>
      <c r="C675" s="360"/>
      <c r="D675" s="360"/>
      <c r="E675" s="360"/>
      <c r="F675" s="360"/>
      <c r="G675" s="360"/>
      <c r="H675" s="360"/>
      <c r="I675" s="360"/>
      <c r="J675" s="360"/>
      <c r="K675" s="360"/>
      <c r="L675" s="360"/>
      <c r="M675" s="360"/>
      <c r="N675" s="360"/>
      <c r="O675" s="360"/>
      <c r="P675" s="360"/>
      <c r="Q675" s="360"/>
      <c r="R675" s="360"/>
      <c r="S675" s="360"/>
      <c r="T675" s="360"/>
      <c r="U675" s="360"/>
      <c r="V675" s="360"/>
      <c r="W675" s="360"/>
      <c r="X675" s="360"/>
      <c r="Y675" s="360"/>
      <c r="Z675" s="360"/>
    </row>
    <row r="676" spans="1:26" ht="15.75" customHeight="1">
      <c r="A676" s="360"/>
      <c r="B676" s="360"/>
      <c r="C676" s="360"/>
      <c r="D676" s="360"/>
      <c r="E676" s="360"/>
      <c r="F676" s="360"/>
      <c r="G676" s="360"/>
      <c r="H676" s="360"/>
      <c r="I676" s="360"/>
      <c r="J676" s="360"/>
      <c r="K676" s="360"/>
      <c r="L676" s="360"/>
      <c r="M676" s="360"/>
      <c r="N676" s="360"/>
      <c r="O676" s="360"/>
      <c r="P676" s="360"/>
      <c r="Q676" s="360"/>
      <c r="R676" s="360"/>
      <c r="S676" s="360"/>
      <c r="T676" s="360"/>
      <c r="U676" s="360"/>
      <c r="V676" s="360"/>
      <c r="W676" s="360"/>
      <c r="X676" s="360"/>
      <c r="Y676" s="360"/>
      <c r="Z676" s="360"/>
    </row>
    <row r="677" spans="1:26" ht="15.75" customHeight="1">
      <c r="A677" s="360"/>
      <c r="B677" s="360"/>
      <c r="C677" s="360"/>
      <c r="D677" s="360"/>
      <c r="E677" s="360"/>
      <c r="F677" s="360"/>
      <c r="G677" s="360"/>
      <c r="H677" s="360"/>
      <c r="I677" s="360"/>
      <c r="J677" s="360"/>
      <c r="K677" s="360"/>
      <c r="L677" s="360"/>
      <c r="M677" s="360"/>
      <c r="N677" s="360"/>
      <c r="O677" s="360"/>
      <c r="P677" s="360"/>
      <c r="Q677" s="360"/>
      <c r="R677" s="360"/>
      <c r="S677" s="360"/>
      <c r="T677" s="360"/>
      <c r="U677" s="360"/>
      <c r="V677" s="360"/>
      <c r="W677" s="360"/>
      <c r="X677" s="360"/>
      <c r="Y677" s="360"/>
      <c r="Z677" s="360"/>
    </row>
    <row r="678" spans="1:26" ht="15.75" customHeight="1">
      <c r="A678" s="360"/>
      <c r="B678" s="360"/>
      <c r="C678" s="360"/>
      <c r="D678" s="360"/>
      <c r="E678" s="360"/>
      <c r="F678" s="360"/>
      <c r="G678" s="360"/>
      <c r="H678" s="360"/>
      <c r="I678" s="360"/>
      <c r="J678" s="360"/>
      <c r="K678" s="360"/>
      <c r="L678" s="360"/>
      <c r="M678" s="360"/>
      <c r="N678" s="360"/>
      <c r="O678" s="360"/>
      <c r="P678" s="360"/>
      <c r="Q678" s="360"/>
      <c r="R678" s="360"/>
      <c r="S678" s="360"/>
      <c r="T678" s="360"/>
      <c r="U678" s="360"/>
      <c r="V678" s="360"/>
      <c r="W678" s="360"/>
      <c r="X678" s="360"/>
      <c r="Y678" s="360"/>
      <c r="Z678" s="360"/>
    </row>
    <row r="679" spans="1:26" ht="15.75" customHeight="1">
      <c r="A679" s="360"/>
      <c r="B679" s="360"/>
      <c r="C679" s="360"/>
      <c r="D679" s="360"/>
      <c r="E679" s="360"/>
      <c r="F679" s="360"/>
      <c r="G679" s="360"/>
      <c r="H679" s="360"/>
      <c r="I679" s="360"/>
      <c r="J679" s="360"/>
      <c r="K679" s="360"/>
      <c r="L679" s="360"/>
      <c r="M679" s="360"/>
      <c r="N679" s="360"/>
      <c r="O679" s="360"/>
      <c r="P679" s="360"/>
      <c r="Q679" s="360"/>
      <c r="R679" s="360"/>
      <c r="S679" s="360"/>
      <c r="T679" s="360"/>
      <c r="U679" s="360"/>
      <c r="V679" s="360"/>
      <c r="W679" s="360"/>
      <c r="X679" s="360"/>
      <c r="Y679" s="360"/>
      <c r="Z679" s="360"/>
    </row>
    <row r="680" spans="1:26" ht="15.75" customHeight="1">
      <c r="A680" s="360"/>
      <c r="B680" s="360"/>
      <c r="C680" s="360"/>
      <c r="D680" s="360"/>
      <c r="E680" s="360"/>
      <c r="F680" s="360"/>
      <c r="G680" s="360"/>
      <c r="H680" s="360"/>
      <c r="I680" s="360"/>
      <c r="J680" s="360"/>
      <c r="K680" s="360"/>
      <c r="L680" s="360"/>
      <c r="M680" s="360"/>
      <c r="N680" s="360"/>
      <c r="O680" s="360"/>
      <c r="P680" s="360"/>
      <c r="Q680" s="360"/>
      <c r="R680" s="360"/>
      <c r="S680" s="360"/>
      <c r="T680" s="360"/>
      <c r="U680" s="360"/>
      <c r="V680" s="360"/>
      <c r="W680" s="360"/>
      <c r="X680" s="360"/>
      <c r="Y680" s="360"/>
      <c r="Z680" s="360"/>
    </row>
    <row r="681" spans="1:26" ht="15.75" customHeight="1">
      <c r="A681" s="360"/>
      <c r="B681" s="360"/>
      <c r="C681" s="360"/>
      <c r="D681" s="360"/>
      <c r="E681" s="360"/>
      <c r="F681" s="360"/>
      <c r="G681" s="360"/>
      <c r="H681" s="360"/>
      <c r="I681" s="360"/>
      <c r="J681" s="360"/>
      <c r="K681" s="360"/>
      <c r="L681" s="360"/>
      <c r="M681" s="360"/>
      <c r="N681" s="360"/>
      <c r="O681" s="360"/>
      <c r="P681" s="360"/>
      <c r="Q681" s="360"/>
      <c r="R681" s="360"/>
      <c r="S681" s="360"/>
      <c r="T681" s="360"/>
      <c r="U681" s="360"/>
      <c r="V681" s="360"/>
      <c r="W681" s="360"/>
      <c r="X681" s="360"/>
      <c r="Y681" s="360"/>
      <c r="Z681" s="360"/>
    </row>
    <row r="682" spans="1:26" ht="15.75" customHeight="1">
      <c r="A682" s="360"/>
      <c r="B682" s="360"/>
      <c r="C682" s="360"/>
      <c r="D682" s="360"/>
      <c r="E682" s="360"/>
      <c r="F682" s="360"/>
      <c r="G682" s="360"/>
      <c r="H682" s="360"/>
      <c r="I682" s="360"/>
      <c r="J682" s="360"/>
      <c r="K682" s="360"/>
      <c r="L682" s="360"/>
      <c r="M682" s="360"/>
      <c r="N682" s="360"/>
      <c r="O682" s="360"/>
      <c r="P682" s="360"/>
      <c r="Q682" s="360"/>
      <c r="R682" s="360"/>
      <c r="S682" s="360"/>
      <c r="T682" s="360"/>
      <c r="U682" s="360"/>
      <c r="V682" s="360"/>
      <c r="W682" s="360"/>
      <c r="X682" s="360"/>
      <c r="Y682" s="360"/>
      <c r="Z682" s="360"/>
    </row>
    <row r="683" spans="1:26" ht="15.75" customHeight="1">
      <c r="A683" s="360"/>
      <c r="B683" s="360"/>
      <c r="C683" s="360"/>
      <c r="D683" s="360"/>
      <c r="E683" s="360"/>
      <c r="F683" s="360"/>
      <c r="G683" s="360"/>
      <c r="H683" s="360"/>
      <c r="I683" s="360"/>
      <c r="J683" s="360"/>
      <c r="K683" s="360"/>
      <c r="L683" s="360"/>
      <c r="M683" s="360"/>
      <c r="N683" s="360"/>
      <c r="O683" s="360"/>
      <c r="P683" s="360"/>
      <c r="Q683" s="360"/>
      <c r="R683" s="360"/>
      <c r="S683" s="360"/>
      <c r="T683" s="360"/>
      <c r="U683" s="360"/>
      <c r="V683" s="360"/>
      <c r="W683" s="360"/>
      <c r="X683" s="360"/>
      <c r="Y683" s="360"/>
      <c r="Z683" s="360"/>
    </row>
    <row r="684" spans="1:26" ht="15.75" customHeight="1">
      <c r="A684" s="360"/>
      <c r="B684" s="360"/>
      <c r="C684" s="360"/>
      <c r="D684" s="360"/>
      <c r="E684" s="360"/>
      <c r="F684" s="360"/>
      <c r="G684" s="360"/>
      <c r="H684" s="360"/>
      <c r="I684" s="360"/>
      <c r="J684" s="360"/>
      <c r="K684" s="360"/>
      <c r="L684" s="360"/>
      <c r="M684" s="360"/>
      <c r="N684" s="360"/>
      <c r="O684" s="360"/>
      <c r="P684" s="360"/>
      <c r="Q684" s="360"/>
      <c r="R684" s="360"/>
      <c r="S684" s="360"/>
      <c r="T684" s="360"/>
      <c r="U684" s="360"/>
      <c r="V684" s="360"/>
      <c r="W684" s="360"/>
      <c r="X684" s="360"/>
      <c r="Y684" s="360"/>
      <c r="Z684" s="360"/>
    </row>
    <row r="685" spans="1:26" ht="15.75" customHeight="1">
      <c r="A685" s="360"/>
      <c r="B685" s="360"/>
      <c r="C685" s="360"/>
      <c r="D685" s="360"/>
      <c r="E685" s="360"/>
      <c r="F685" s="360"/>
      <c r="G685" s="360"/>
      <c r="H685" s="360"/>
      <c r="I685" s="360"/>
      <c r="J685" s="360"/>
      <c r="K685" s="360"/>
      <c r="L685" s="360"/>
      <c r="M685" s="360"/>
      <c r="N685" s="360"/>
      <c r="O685" s="360"/>
      <c r="P685" s="360"/>
      <c r="Q685" s="360"/>
      <c r="R685" s="360"/>
      <c r="S685" s="360"/>
      <c r="T685" s="360"/>
      <c r="U685" s="360"/>
      <c r="V685" s="360"/>
      <c r="W685" s="360"/>
      <c r="X685" s="360"/>
      <c r="Y685" s="360"/>
      <c r="Z685" s="360"/>
    </row>
    <row r="686" spans="1:26" ht="15.75" customHeight="1">
      <c r="A686" s="360"/>
      <c r="B686" s="360"/>
      <c r="C686" s="360"/>
      <c r="D686" s="360"/>
      <c r="E686" s="360"/>
      <c r="F686" s="360"/>
      <c r="G686" s="360"/>
      <c r="H686" s="360"/>
      <c r="I686" s="360"/>
      <c r="J686" s="360"/>
      <c r="K686" s="360"/>
      <c r="L686" s="360"/>
      <c r="M686" s="360"/>
      <c r="N686" s="360"/>
      <c r="O686" s="360"/>
      <c r="P686" s="360"/>
      <c r="Q686" s="360"/>
      <c r="R686" s="360"/>
      <c r="S686" s="360"/>
      <c r="T686" s="360"/>
      <c r="U686" s="360"/>
      <c r="V686" s="360"/>
      <c r="W686" s="360"/>
      <c r="X686" s="360"/>
      <c r="Y686" s="360"/>
      <c r="Z686" s="360"/>
    </row>
    <row r="687" spans="1:26" ht="15.75" customHeight="1">
      <c r="A687" s="360"/>
      <c r="B687" s="360"/>
      <c r="C687" s="360"/>
      <c r="D687" s="360"/>
      <c r="E687" s="360"/>
      <c r="F687" s="360"/>
      <c r="G687" s="360"/>
      <c r="H687" s="360"/>
      <c r="I687" s="360"/>
      <c r="J687" s="360"/>
      <c r="K687" s="360"/>
      <c r="L687" s="360"/>
      <c r="M687" s="360"/>
      <c r="N687" s="360"/>
      <c r="O687" s="360"/>
      <c r="P687" s="360"/>
      <c r="Q687" s="360"/>
      <c r="R687" s="360"/>
      <c r="S687" s="360"/>
      <c r="T687" s="360"/>
      <c r="U687" s="360"/>
      <c r="V687" s="360"/>
      <c r="W687" s="360"/>
      <c r="X687" s="360"/>
      <c r="Y687" s="360"/>
      <c r="Z687" s="360"/>
    </row>
    <row r="688" spans="1:26" ht="15.75" customHeight="1">
      <c r="A688" s="360"/>
      <c r="B688" s="360"/>
      <c r="C688" s="360"/>
      <c r="D688" s="360"/>
      <c r="E688" s="360"/>
      <c r="F688" s="360"/>
      <c r="G688" s="360"/>
      <c r="H688" s="360"/>
      <c r="I688" s="360"/>
      <c r="J688" s="360"/>
      <c r="K688" s="360"/>
      <c r="L688" s="360"/>
      <c r="M688" s="360"/>
      <c r="N688" s="360"/>
      <c r="O688" s="360"/>
      <c r="P688" s="360"/>
      <c r="Q688" s="360"/>
      <c r="R688" s="360"/>
      <c r="S688" s="360"/>
      <c r="T688" s="360"/>
      <c r="U688" s="360"/>
      <c r="V688" s="360"/>
      <c r="W688" s="360"/>
      <c r="X688" s="360"/>
      <c r="Y688" s="360"/>
      <c r="Z688" s="360"/>
    </row>
    <row r="689" spans="1:26" ht="15.75" customHeight="1">
      <c r="A689" s="360"/>
      <c r="B689" s="360"/>
      <c r="C689" s="360"/>
      <c r="D689" s="360"/>
      <c r="E689" s="360"/>
      <c r="F689" s="360"/>
      <c r="G689" s="360"/>
      <c r="H689" s="360"/>
      <c r="I689" s="360"/>
      <c r="J689" s="360"/>
      <c r="K689" s="360"/>
      <c r="L689" s="360"/>
      <c r="M689" s="360"/>
      <c r="N689" s="360"/>
      <c r="O689" s="360"/>
      <c r="P689" s="360"/>
      <c r="Q689" s="360"/>
      <c r="R689" s="360"/>
      <c r="S689" s="360"/>
      <c r="T689" s="360"/>
      <c r="U689" s="360"/>
      <c r="V689" s="360"/>
      <c r="W689" s="360"/>
      <c r="X689" s="360"/>
      <c r="Y689" s="360"/>
      <c r="Z689" s="360"/>
    </row>
    <row r="690" spans="1:26" ht="15.75" customHeight="1">
      <c r="A690" s="360"/>
      <c r="B690" s="360"/>
      <c r="C690" s="360"/>
      <c r="D690" s="360"/>
      <c r="E690" s="360"/>
      <c r="F690" s="360"/>
      <c r="G690" s="360"/>
      <c r="H690" s="360"/>
      <c r="I690" s="360"/>
      <c r="J690" s="360"/>
      <c r="K690" s="360"/>
      <c r="L690" s="360"/>
      <c r="M690" s="360"/>
      <c r="N690" s="360"/>
      <c r="O690" s="360"/>
      <c r="P690" s="360"/>
      <c r="Q690" s="360"/>
      <c r="R690" s="360"/>
      <c r="S690" s="360"/>
      <c r="T690" s="360"/>
      <c r="U690" s="360"/>
      <c r="V690" s="360"/>
      <c r="W690" s="360"/>
      <c r="X690" s="360"/>
      <c r="Y690" s="360"/>
      <c r="Z690" s="360"/>
    </row>
    <row r="691" spans="1:26" ht="15.75" customHeight="1">
      <c r="A691" s="360"/>
      <c r="B691" s="360"/>
      <c r="C691" s="360"/>
      <c r="D691" s="360"/>
      <c r="E691" s="360"/>
      <c r="F691" s="360"/>
      <c r="G691" s="360"/>
      <c r="H691" s="360"/>
      <c r="I691" s="360"/>
      <c r="J691" s="360"/>
      <c r="K691" s="360"/>
      <c r="L691" s="360"/>
      <c r="M691" s="360"/>
      <c r="N691" s="360"/>
      <c r="O691" s="360"/>
      <c r="P691" s="360"/>
      <c r="Q691" s="360"/>
      <c r="R691" s="360"/>
      <c r="S691" s="360"/>
      <c r="T691" s="360"/>
      <c r="U691" s="360"/>
      <c r="V691" s="360"/>
      <c r="W691" s="360"/>
      <c r="X691" s="360"/>
      <c r="Y691" s="360"/>
      <c r="Z691" s="360"/>
    </row>
    <row r="692" spans="1:26" ht="15.75" customHeight="1">
      <c r="A692" s="360"/>
      <c r="B692" s="360"/>
      <c r="C692" s="360"/>
      <c r="D692" s="360"/>
      <c r="E692" s="360"/>
      <c r="F692" s="360"/>
      <c r="G692" s="360"/>
      <c r="H692" s="360"/>
      <c r="I692" s="360"/>
      <c r="J692" s="360"/>
      <c r="K692" s="360"/>
      <c r="L692" s="360"/>
      <c r="M692" s="360"/>
      <c r="N692" s="360"/>
      <c r="O692" s="360"/>
      <c r="P692" s="360"/>
      <c r="Q692" s="360"/>
      <c r="R692" s="360"/>
      <c r="S692" s="360"/>
      <c r="T692" s="360"/>
      <c r="U692" s="360"/>
      <c r="V692" s="360"/>
      <c r="W692" s="360"/>
      <c r="X692" s="360"/>
      <c r="Y692" s="360"/>
      <c r="Z692" s="360"/>
    </row>
    <row r="693" spans="1:26" ht="15.75" customHeight="1">
      <c r="A693" s="360"/>
      <c r="B693" s="360"/>
      <c r="C693" s="360"/>
      <c r="D693" s="360"/>
      <c r="E693" s="360"/>
      <c r="F693" s="360"/>
      <c r="G693" s="360"/>
      <c r="H693" s="360"/>
      <c r="I693" s="360"/>
      <c r="J693" s="360"/>
      <c r="K693" s="360"/>
      <c r="L693" s="360"/>
      <c r="M693" s="360"/>
      <c r="N693" s="360"/>
      <c r="O693" s="360"/>
      <c r="P693" s="360"/>
      <c r="Q693" s="360"/>
      <c r="R693" s="360"/>
      <c r="S693" s="360"/>
      <c r="T693" s="360"/>
      <c r="U693" s="360"/>
      <c r="V693" s="360"/>
      <c r="W693" s="360"/>
      <c r="X693" s="360"/>
      <c r="Y693" s="360"/>
      <c r="Z693" s="360"/>
    </row>
    <row r="694" spans="1:26" ht="15.75" customHeight="1">
      <c r="A694" s="360"/>
      <c r="B694" s="360"/>
      <c r="C694" s="360"/>
      <c r="D694" s="360"/>
      <c r="E694" s="360"/>
      <c r="F694" s="360"/>
      <c r="G694" s="360"/>
      <c r="H694" s="360"/>
      <c r="I694" s="360"/>
      <c r="J694" s="360"/>
      <c r="K694" s="360"/>
      <c r="L694" s="360"/>
      <c r="M694" s="360"/>
      <c r="N694" s="360"/>
      <c r="O694" s="360"/>
      <c r="P694" s="360"/>
      <c r="Q694" s="360"/>
      <c r="R694" s="360"/>
      <c r="S694" s="360"/>
      <c r="T694" s="360"/>
      <c r="U694" s="360"/>
      <c r="V694" s="360"/>
      <c r="W694" s="360"/>
      <c r="X694" s="360"/>
      <c r="Y694" s="360"/>
      <c r="Z694" s="360"/>
    </row>
    <row r="695" spans="1:26" ht="15.75" customHeight="1">
      <c r="A695" s="360"/>
      <c r="B695" s="360"/>
      <c r="C695" s="360"/>
      <c r="D695" s="360"/>
      <c r="E695" s="360"/>
      <c r="F695" s="360"/>
      <c r="G695" s="360"/>
      <c r="H695" s="360"/>
      <c r="I695" s="360"/>
      <c r="J695" s="360"/>
      <c r="K695" s="360"/>
      <c r="L695" s="360"/>
      <c r="M695" s="360"/>
      <c r="N695" s="360"/>
      <c r="O695" s="360"/>
      <c r="P695" s="360"/>
      <c r="Q695" s="360"/>
      <c r="R695" s="360"/>
      <c r="S695" s="360"/>
      <c r="T695" s="360"/>
      <c r="U695" s="360"/>
      <c r="V695" s="360"/>
      <c r="W695" s="360"/>
      <c r="X695" s="360"/>
      <c r="Y695" s="360"/>
      <c r="Z695" s="360"/>
    </row>
    <row r="696" spans="1:26" ht="15.75" customHeight="1">
      <c r="A696" s="360"/>
      <c r="B696" s="360"/>
      <c r="C696" s="360"/>
      <c r="D696" s="360"/>
      <c r="E696" s="360"/>
      <c r="F696" s="360"/>
      <c r="G696" s="360"/>
      <c r="H696" s="360"/>
      <c r="I696" s="360"/>
      <c r="J696" s="360"/>
      <c r="K696" s="360"/>
      <c r="L696" s="360"/>
      <c r="M696" s="360"/>
      <c r="N696" s="360"/>
      <c r="O696" s="360"/>
      <c r="P696" s="360"/>
      <c r="Q696" s="360"/>
      <c r="R696" s="360"/>
      <c r="S696" s="360"/>
      <c r="T696" s="360"/>
      <c r="U696" s="360"/>
      <c r="V696" s="360"/>
      <c r="W696" s="360"/>
      <c r="X696" s="360"/>
      <c r="Y696" s="360"/>
      <c r="Z696" s="360"/>
    </row>
    <row r="697" spans="1:26" ht="15.75" customHeight="1">
      <c r="A697" s="360"/>
      <c r="B697" s="360"/>
      <c r="C697" s="360"/>
      <c r="D697" s="360"/>
      <c r="E697" s="360"/>
      <c r="F697" s="360"/>
      <c r="G697" s="360"/>
      <c r="H697" s="360"/>
      <c r="I697" s="360"/>
      <c r="J697" s="360"/>
      <c r="K697" s="360"/>
      <c r="L697" s="360"/>
      <c r="M697" s="360"/>
      <c r="N697" s="360"/>
      <c r="O697" s="360"/>
      <c r="P697" s="360"/>
      <c r="Q697" s="360"/>
      <c r="R697" s="360"/>
      <c r="S697" s="360"/>
      <c r="T697" s="360"/>
      <c r="U697" s="360"/>
      <c r="V697" s="360"/>
      <c r="W697" s="360"/>
      <c r="X697" s="360"/>
      <c r="Y697" s="360"/>
      <c r="Z697" s="360"/>
    </row>
    <row r="698" spans="1:26" ht="15.75" customHeight="1">
      <c r="A698" s="360"/>
      <c r="B698" s="360"/>
      <c r="C698" s="360"/>
      <c r="D698" s="360"/>
      <c r="E698" s="360"/>
      <c r="F698" s="360"/>
      <c r="G698" s="360"/>
      <c r="H698" s="360"/>
      <c r="I698" s="360"/>
      <c r="J698" s="360"/>
      <c r="K698" s="360"/>
      <c r="L698" s="360"/>
      <c r="M698" s="360"/>
      <c r="N698" s="360"/>
      <c r="O698" s="360"/>
      <c r="P698" s="360"/>
      <c r="Q698" s="360"/>
      <c r="R698" s="360"/>
      <c r="S698" s="360"/>
      <c r="T698" s="360"/>
      <c r="U698" s="360"/>
      <c r="V698" s="360"/>
      <c r="W698" s="360"/>
      <c r="X698" s="360"/>
      <c r="Y698" s="360"/>
      <c r="Z698" s="360"/>
    </row>
    <row r="699" spans="1:26" ht="15.75" customHeight="1">
      <c r="A699" s="360"/>
      <c r="B699" s="360"/>
      <c r="C699" s="360"/>
      <c r="D699" s="360"/>
      <c r="E699" s="360"/>
      <c r="F699" s="360"/>
      <c r="G699" s="360"/>
      <c r="H699" s="360"/>
      <c r="I699" s="360"/>
      <c r="J699" s="360"/>
      <c r="K699" s="360"/>
      <c r="L699" s="360"/>
      <c r="M699" s="360"/>
      <c r="N699" s="360"/>
      <c r="O699" s="360"/>
      <c r="P699" s="360"/>
      <c r="Q699" s="360"/>
      <c r="R699" s="360"/>
      <c r="S699" s="360"/>
      <c r="T699" s="360"/>
      <c r="U699" s="360"/>
      <c r="V699" s="360"/>
      <c r="W699" s="360"/>
      <c r="X699" s="360"/>
      <c r="Y699" s="360"/>
      <c r="Z699" s="360"/>
    </row>
    <row r="700" spans="1:26" ht="15.75" customHeight="1">
      <c r="A700" s="360"/>
      <c r="B700" s="360"/>
      <c r="C700" s="360"/>
      <c r="D700" s="360"/>
      <c r="E700" s="360"/>
      <c r="F700" s="360"/>
      <c r="G700" s="360"/>
      <c r="H700" s="360"/>
      <c r="I700" s="360"/>
      <c r="J700" s="360"/>
      <c r="K700" s="360"/>
      <c r="L700" s="360"/>
      <c r="M700" s="360"/>
      <c r="N700" s="360"/>
      <c r="O700" s="360"/>
      <c r="P700" s="360"/>
      <c r="Q700" s="360"/>
      <c r="R700" s="360"/>
      <c r="S700" s="360"/>
      <c r="T700" s="360"/>
      <c r="U700" s="360"/>
      <c r="V700" s="360"/>
      <c r="W700" s="360"/>
      <c r="X700" s="360"/>
      <c r="Y700" s="360"/>
      <c r="Z700" s="360"/>
    </row>
    <row r="701" spans="1:26" ht="15.75" customHeight="1">
      <c r="A701" s="360"/>
      <c r="B701" s="360"/>
      <c r="C701" s="360"/>
      <c r="D701" s="360"/>
      <c r="E701" s="360"/>
      <c r="F701" s="360"/>
      <c r="G701" s="360"/>
      <c r="H701" s="360"/>
      <c r="I701" s="360"/>
      <c r="J701" s="360"/>
      <c r="K701" s="360"/>
      <c r="L701" s="360"/>
      <c r="M701" s="360"/>
      <c r="N701" s="360"/>
      <c r="O701" s="360"/>
      <c r="P701" s="360"/>
      <c r="Q701" s="360"/>
      <c r="R701" s="360"/>
      <c r="S701" s="360"/>
      <c r="T701" s="360"/>
      <c r="U701" s="360"/>
      <c r="V701" s="360"/>
      <c r="W701" s="360"/>
      <c r="X701" s="360"/>
      <c r="Y701" s="360"/>
      <c r="Z701" s="360"/>
    </row>
    <row r="702" spans="1:26" ht="15.75" customHeight="1">
      <c r="A702" s="360"/>
      <c r="B702" s="360"/>
      <c r="C702" s="360"/>
      <c r="D702" s="360"/>
      <c r="E702" s="360"/>
      <c r="F702" s="360"/>
      <c r="G702" s="360"/>
      <c r="H702" s="360"/>
      <c r="I702" s="360"/>
      <c r="J702" s="360"/>
      <c r="K702" s="360"/>
      <c r="L702" s="360"/>
      <c r="M702" s="360"/>
      <c r="N702" s="360"/>
      <c r="O702" s="360"/>
      <c r="P702" s="360"/>
      <c r="Q702" s="360"/>
      <c r="R702" s="360"/>
      <c r="S702" s="360"/>
      <c r="T702" s="360"/>
      <c r="U702" s="360"/>
      <c r="V702" s="360"/>
      <c r="W702" s="360"/>
      <c r="X702" s="360"/>
      <c r="Y702" s="360"/>
      <c r="Z702" s="360"/>
    </row>
    <row r="703" spans="1:26" ht="15.75" customHeight="1">
      <c r="A703" s="360"/>
      <c r="B703" s="360"/>
      <c r="C703" s="360"/>
      <c r="D703" s="360"/>
      <c r="E703" s="360"/>
      <c r="F703" s="360"/>
      <c r="G703" s="360"/>
      <c r="H703" s="360"/>
      <c r="I703" s="360"/>
      <c r="J703" s="360"/>
      <c r="K703" s="360"/>
      <c r="L703" s="360"/>
      <c r="M703" s="360"/>
      <c r="N703" s="360"/>
      <c r="O703" s="360"/>
      <c r="P703" s="360"/>
      <c r="Q703" s="360"/>
      <c r="R703" s="360"/>
      <c r="S703" s="360"/>
      <c r="T703" s="360"/>
      <c r="U703" s="360"/>
      <c r="V703" s="360"/>
      <c r="W703" s="360"/>
      <c r="X703" s="360"/>
      <c r="Y703" s="360"/>
      <c r="Z703" s="360"/>
    </row>
    <row r="704" spans="1:26" ht="15.75" customHeight="1">
      <c r="A704" s="360"/>
      <c r="B704" s="360"/>
      <c r="C704" s="360"/>
      <c r="D704" s="360"/>
      <c r="E704" s="360"/>
      <c r="F704" s="360"/>
      <c r="G704" s="360"/>
      <c r="H704" s="360"/>
      <c r="I704" s="360"/>
      <c r="J704" s="360"/>
      <c r="K704" s="360"/>
      <c r="L704" s="360"/>
      <c r="M704" s="360"/>
      <c r="N704" s="360"/>
      <c r="O704" s="360"/>
      <c r="P704" s="360"/>
      <c r="Q704" s="360"/>
      <c r="R704" s="360"/>
      <c r="S704" s="360"/>
      <c r="T704" s="360"/>
      <c r="U704" s="360"/>
      <c r="V704" s="360"/>
      <c r="W704" s="360"/>
      <c r="X704" s="360"/>
      <c r="Y704" s="360"/>
      <c r="Z704" s="360"/>
    </row>
    <row r="705" spans="1:26" ht="15.75" customHeight="1">
      <c r="A705" s="360"/>
      <c r="B705" s="360"/>
      <c r="C705" s="360"/>
      <c r="D705" s="360"/>
      <c r="E705" s="360"/>
      <c r="F705" s="360"/>
      <c r="G705" s="360"/>
      <c r="H705" s="360"/>
      <c r="I705" s="360"/>
      <c r="J705" s="360"/>
      <c r="K705" s="360"/>
      <c r="L705" s="360"/>
      <c r="M705" s="360"/>
      <c r="N705" s="360"/>
      <c r="O705" s="360"/>
      <c r="P705" s="360"/>
      <c r="Q705" s="360"/>
      <c r="R705" s="360"/>
      <c r="S705" s="360"/>
      <c r="T705" s="360"/>
      <c r="U705" s="360"/>
      <c r="V705" s="360"/>
      <c r="W705" s="360"/>
      <c r="X705" s="360"/>
      <c r="Y705" s="360"/>
      <c r="Z705" s="360"/>
    </row>
    <row r="706" spans="1:26" ht="15.75" customHeight="1">
      <c r="A706" s="360"/>
      <c r="B706" s="360"/>
      <c r="C706" s="360"/>
      <c r="D706" s="360"/>
      <c r="E706" s="360"/>
      <c r="F706" s="360"/>
      <c r="G706" s="360"/>
      <c r="H706" s="360"/>
      <c r="I706" s="360"/>
      <c r="J706" s="360"/>
      <c r="K706" s="360"/>
      <c r="L706" s="360"/>
      <c r="M706" s="360"/>
      <c r="N706" s="360"/>
      <c r="O706" s="360"/>
      <c r="P706" s="360"/>
      <c r="Q706" s="360"/>
      <c r="R706" s="360"/>
      <c r="S706" s="360"/>
      <c r="T706" s="360"/>
      <c r="U706" s="360"/>
      <c r="V706" s="360"/>
      <c r="W706" s="360"/>
      <c r="X706" s="360"/>
      <c r="Y706" s="360"/>
      <c r="Z706" s="360"/>
    </row>
    <row r="707" spans="1:26" ht="15.75" customHeight="1">
      <c r="A707" s="360"/>
      <c r="B707" s="360"/>
      <c r="C707" s="360"/>
      <c r="D707" s="360"/>
      <c r="E707" s="360"/>
      <c r="F707" s="360"/>
      <c r="G707" s="360"/>
      <c r="H707" s="360"/>
      <c r="I707" s="360"/>
      <c r="J707" s="360"/>
      <c r="K707" s="360"/>
      <c r="L707" s="360"/>
      <c r="M707" s="360"/>
      <c r="N707" s="360"/>
      <c r="O707" s="360"/>
      <c r="P707" s="360"/>
      <c r="Q707" s="360"/>
      <c r="R707" s="360"/>
      <c r="S707" s="360"/>
      <c r="T707" s="360"/>
      <c r="U707" s="360"/>
      <c r="V707" s="360"/>
      <c r="W707" s="360"/>
      <c r="X707" s="360"/>
      <c r="Y707" s="360"/>
      <c r="Z707" s="360"/>
    </row>
    <row r="708" spans="1:26" ht="15.75" customHeight="1">
      <c r="A708" s="360"/>
      <c r="B708" s="360"/>
      <c r="C708" s="360"/>
      <c r="D708" s="360"/>
      <c r="E708" s="360"/>
      <c r="F708" s="360"/>
      <c r="G708" s="360"/>
      <c r="H708" s="360"/>
      <c r="I708" s="360"/>
      <c r="J708" s="360"/>
      <c r="K708" s="360"/>
      <c r="L708" s="360"/>
      <c r="M708" s="360"/>
      <c r="N708" s="360"/>
      <c r="O708" s="360"/>
      <c r="P708" s="360"/>
      <c r="Q708" s="360"/>
      <c r="R708" s="360"/>
      <c r="S708" s="360"/>
      <c r="T708" s="360"/>
      <c r="U708" s="360"/>
      <c r="V708" s="360"/>
      <c r="W708" s="360"/>
      <c r="X708" s="360"/>
      <c r="Y708" s="360"/>
      <c r="Z708" s="360"/>
    </row>
    <row r="709" spans="1:26" ht="15.75" customHeight="1">
      <c r="A709" s="360"/>
      <c r="B709" s="360"/>
      <c r="C709" s="360"/>
      <c r="D709" s="360"/>
      <c r="E709" s="360"/>
      <c r="F709" s="360"/>
      <c r="G709" s="360"/>
      <c r="H709" s="360"/>
      <c r="I709" s="360"/>
      <c r="J709" s="360"/>
      <c r="K709" s="360"/>
      <c r="L709" s="360"/>
      <c r="M709" s="360"/>
      <c r="N709" s="360"/>
      <c r="O709" s="360"/>
      <c r="P709" s="360"/>
      <c r="Q709" s="360"/>
      <c r="R709" s="360"/>
      <c r="S709" s="360"/>
      <c r="T709" s="360"/>
      <c r="U709" s="360"/>
      <c r="V709" s="360"/>
      <c r="W709" s="360"/>
      <c r="X709" s="360"/>
      <c r="Y709" s="360"/>
      <c r="Z709" s="360"/>
    </row>
    <row r="710" spans="1:26" ht="15.75" customHeight="1">
      <c r="A710" s="360"/>
      <c r="B710" s="360"/>
      <c r="C710" s="360"/>
      <c r="D710" s="360"/>
      <c r="E710" s="360"/>
      <c r="F710" s="360"/>
      <c r="G710" s="360"/>
      <c r="H710" s="360"/>
      <c r="I710" s="360"/>
      <c r="J710" s="360"/>
      <c r="K710" s="360"/>
      <c r="L710" s="360"/>
      <c r="M710" s="360"/>
      <c r="N710" s="360"/>
      <c r="O710" s="360"/>
      <c r="P710" s="360"/>
      <c r="Q710" s="360"/>
      <c r="R710" s="360"/>
      <c r="S710" s="360"/>
      <c r="T710" s="360"/>
      <c r="U710" s="360"/>
      <c r="V710" s="360"/>
      <c r="W710" s="360"/>
      <c r="X710" s="360"/>
      <c r="Y710" s="360"/>
      <c r="Z710" s="360"/>
    </row>
    <row r="711" spans="1:26" ht="15.75" customHeight="1">
      <c r="A711" s="360"/>
      <c r="B711" s="360"/>
      <c r="C711" s="360"/>
      <c r="D711" s="360"/>
      <c r="E711" s="360"/>
      <c r="F711" s="360"/>
      <c r="G711" s="360"/>
      <c r="H711" s="360"/>
      <c r="I711" s="360"/>
      <c r="J711" s="360"/>
      <c r="K711" s="360"/>
      <c r="L711" s="360"/>
      <c r="M711" s="360"/>
      <c r="N711" s="360"/>
      <c r="O711" s="360"/>
      <c r="P711" s="360"/>
      <c r="Q711" s="360"/>
      <c r="R711" s="360"/>
      <c r="S711" s="360"/>
      <c r="T711" s="360"/>
      <c r="U711" s="360"/>
      <c r="V711" s="360"/>
      <c r="W711" s="360"/>
      <c r="X711" s="360"/>
      <c r="Y711" s="360"/>
      <c r="Z711" s="360"/>
    </row>
    <row r="712" spans="1:26" ht="15.75" customHeight="1">
      <c r="A712" s="360"/>
      <c r="B712" s="360"/>
      <c r="C712" s="360"/>
      <c r="D712" s="360"/>
      <c r="E712" s="360"/>
      <c r="F712" s="360"/>
      <c r="G712" s="360"/>
      <c r="H712" s="360"/>
      <c r="I712" s="360"/>
      <c r="J712" s="360"/>
      <c r="K712" s="360"/>
      <c r="L712" s="360"/>
      <c r="M712" s="360"/>
      <c r="N712" s="360"/>
      <c r="O712" s="360"/>
      <c r="P712" s="360"/>
      <c r="Q712" s="360"/>
      <c r="R712" s="360"/>
      <c r="S712" s="360"/>
      <c r="T712" s="360"/>
      <c r="U712" s="360"/>
      <c r="V712" s="360"/>
      <c r="W712" s="360"/>
      <c r="X712" s="360"/>
      <c r="Y712" s="360"/>
      <c r="Z712" s="360"/>
    </row>
    <row r="713" spans="1:26" ht="15.75" customHeight="1">
      <c r="A713" s="360"/>
      <c r="B713" s="360"/>
      <c r="C713" s="360"/>
      <c r="D713" s="360"/>
      <c r="E713" s="360"/>
      <c r="F713" s="360"/>
      <c r="G713" s="360"/>
      <c r="H713" s="360"/>
      <c r="I713" s="360"/>
      <c r="J713" s="360"/>
      <c r="K713" s="360"/>
      <c r="L713" s="360"/>
      <c r="M713" s="360"/>
      <c r="N713" s="360"/>
      <c r="O713" s="360"/>
      <c r="P713" s="360"/>
      <c r="Q713" s="360"/>
      <c r="R713" s="360"/>
      <c r="S713" s="360"/>
      <c r="T713" s="360"/>
      <c r="U713" s="360"/>
      <c r="V713" s="360"/>
      <c r="W713" s="360"/>
      <c r="X713" s="360"/>
      <c r="Y713" s="360"/>
      <c r="Z713" s="360"/>
    </row>
    <row r="714" spans="1:26" ht="15.75" customHeight="1">
      <c r="A714" s="360"/>
      <c r="B714" s="360"/>
      <c r="C714" s="360"/>
      <c r="D714" s="360"/>
      <c r="E714" s="360"/>
      <c r="F714" s="360"/>
      <c r="G714" s="360"/>
      <c r="H714" s="360"/>
      <c r="I714" s="360"/>
      <c r="J714" s="360"/>
      <c r="K714" s="360"/>
      <c r="L714" s="360"/>
      <c r="M714" s="360"/>
      <c r="N714" s="360"/>
      <c r="O714" s="360"/>
      <c r="P714" s="360"/>
      <c r="Q714" s="360"/>
      <c r="R714" s="360"/>
      <c r="S714" s="360"/>
      <c r="T714" s="360"/>
      <c r="U714" s="360"/>
      <c r="V714" s="360"/>
      <c r="W714" s="360"/>
      <c r="X714" s="360"/>
      <c r="Y714" s="360"/>
      <c r="Z714" s="360"/>
    </row>
    <row r="715" spans="1:26" ht="15.75" customHeight="1">
      <c r="A715" s="360"/>
      <c r="B715" s="360"/>
      <c r="C715" s="360"/>
      <c r="D715" s="360"/>
      <c r="E715" s="360"/>
      <c r="F715" s="360"/>
      <c r="G715" s="360"/>
      <c r="H715" s="360"/>
      <c r="I715" s="360"/>
      <c r="J715" s="360"/>
      <c r="K715" s="360"/>
      <c r="L715" s="360"/>
      <c r="M715" s="360"/>
      <c r="N715" s="360"/>
      <c r="O715" s="360"/>
      <c r="P715" s="360"/>
      <c r="Q715" s="360"/>
      <c r="R715" s="360"/>
      <c r="S715" s="360"/>
      <c r="T715" s="360"/>
      <c r="U715" s="360"/>
      <c r="V715" s="360"/>
      <c r="W715" s="360"/>
      <c r="X715" s="360"/>
      <c r="Y715" s="360"/>
      <c r="Z715" s="360"/>
    </row>
    <row r="716" spans="1:26" ht="15.75" customHeight="1">
      <c r="A716" s="360"/>
      <c r="B716" s="360"/>
      <c r="C716" s="360"/>
      <c r="D716" s="360"/>
      <c r="E716" s="360"/>
      <c r="F716" s="360"/>
      <c r="G716" s="360"/>
      <c r="H716" s="360"/>
      <c r="I716" s="360"/>
      <c r="J716" s="360"/>
      <c r="K716" s="360"/>
      <c r="L716" s="360"/>
      <c r="M716" s="360"/>
      <c r="N716" s="360"/>
      <c r="O716" s="360"/>
      <c r="P716" s="360"/>
      <c r="Q716" s="360"/>
      <c r="R716" s="360"/>
      <c r="S716" s="360"/>
      <c r="T716" s="360"/>
      <c r="U716" s="360"/>
      <c r="V716" s="360"/>
      <c r="W716" s="360"/>
      <c r="X716" s="360"/>
      <c r="Y716" s="360"/>
      <c r="Z716" s="360"/>
    </row>
    <row r="717" spans="1:26" ht="15.75" customHeight="1">
      <c r="A717" s="360"/>
      <c r="B717" s="360"/>
      <c r="C717" s="360"/>
      <c r="D717" s="360"/>
      <c r="E717" s="360"/>
      <c r="F717" s="360"/>
      <c r="G717" s="360"/>
      <c r="H717" s="360"/>
      <c r="I717" s="360"/>
      <c r="J717" s="360"/>
      <c r="K717" s="360"/>
      <c r="L717" s="360"/>
      <c r="M717" s="360"/>
      <c r="N717" s="360"/>
      <c r="O717" s="360"/>
      <c r="P717" s="360"/>
      <c r="Q717" s="360"/>
      <c r="R717" s="360"/>
      <c r="S717" s="360"/>
      <c r="T717" s="360"/>
      <c r="U717" s="360"/>
      <c r="V717" s="360"/>
      <c r="W717" s="360"/>
      <c r="X717" s="360"/>
      <c r="Y717" s="360"/>
      <c r="Z717" s="360"/>
    </row>
    <row r="718" spans="1:26" ht="15.75" customHeight="1">
      <c r="A718" s="360"/>
      <c r="B718" s="360"/>
      <c r="C718" s="360"/>
      <c r="D718" s="360"/>
      <c r="E718" s="360"/>
      <c r="F718" s="360"/>
      <c r="G718" s="360"/>
      <c r="H718" s="360"/>
      <c r="I718" s="360"/>
      <c r="J718" s="360"/>
      <c r="K718" s="360"/>
      <c r="L718" s="360"/>
      <c r="M718" s="360"/>
      <c r="N718" s="360"/>
      <c r="O718" s="360"/>
      <c r="P718" s="360"/>
      <c r="Q718" s="360"/>
      <c r="R718" s="360"/>
      <c r="S718" s="360"/>
      <c r="T718" s="360"/>
      <c r="U718" s="360"/>
      <c r="V718" s="360"/>
      <c r="W718" s="360"/>
      <c r="X718" s="360"/>
      <c r="Y718" s="360"/>
      <c r="Z718" s="360"/>
    </row>
    <row r="719" spans="1:26" ht="15.75" customHeight="1">
      <c r="A719" s="360"/>
      <c r="B719" s="360"/>
      <c r="C719" s="360"/>
      <c r="D719" s="360"/>
      <c r="E719" s="360"/>
      <c r="F719" s="360"/>
      <c r="G719" s="360"/>
      <c r="H719" s="360"/>
      <c r="I719" s="360"/>
      <c r="J719" s="360"/>
      <c r="K719" s="360"/>
      <c r="L719" s="360"/>
      <c r="M719" s="360"/>
      <c r="N719" s="360"/>
      <c r="O719" s="360"/>
      <c r="P719" s="360"/>
      <c r="Q719" s="360"/>
      <c r="R719" s="360"/>
      <c r="S719" s="360"/>
      <c r="T719" s="360"/>
      <c r="U719" s="360"/>
      <c r="V719" s="360"/>
      <c r="W719" s="360"/>
      <c r="X719" s="360"/>
      <c r="Y719" s="360"/>
      <c r="Z719" s="360"/>
    </row>
    <row r="720" spans="1:26" ht="15.75" customHeight="1">
      <c r="A720" s="360"/>
      <c r="B720" s="360"/>
      <c r="C720" s="360"/>
      <c r="D720" s="360"/>
      <c r="E720" s="360"/>
      <c r="F720" s="360"/>
      <c r="G720" s="360"/>
      <c r="H720" s="360"/>
      <c r="I720" s="360"/>
      <c r="J720" s="360"/>
      <c r="K720" s="360"/>
      <c r="L720" s="360"/>
      <c r="M720" s="360"/>
      <c r="N720" s="360"/>
      <c r="O720" s="360"/>
      <c r="P720" s="360"/>
      <c r="Q720" s="360"/>
      <c r="R720" s="360"/>
      <c r="S720" s="360"/>
      <c r="T720" s="360"/>
      <c r="U720" s="360"/>
      <c r="V720" s="360"/>
      <c r="W720" s="360"/>
      <c r="X720" s="360"/>
      <c r="Y720" s="360"/>
      <c r="Z720" s="360"/>
    </row>
    <row r="721" spans="1:26" ht="15.75" customHeight="1">
      <c r="A721" s="360"/>
      <c r="B721" s="360"/>
      <c r="C721" s="360"/>
      <c r="D721" s="360"/>
      <c r="E721" s="360"/>
      <c r="F721" s="360"/>
      <c r="G721" s="360"/>
      <c r="H721" s="360"/>
      <c r="I721" s="360"/>
      <c r="J721" s="360"/>
      <c r="K721" s="360"/>
      <c r="L721" s="360"/>
      <c r="M721" s="360"/>
      <c r="N721" s="360"/>
      <c r="O721" s="360"/>
      <c r="P721" s="360"/>
      <c r="Q721" s="360"/>
      <c r="R721" s="360"/>
      <c r="S721" s="360"/>
      <c r="T721" s="360"/>
      <c r="U721" s="360"/>
      <c r="V721" s="360"/>
      <c r="W721" s="360"/>
      <c r="X721" s="360"/>
      <c r="Y721" s="360"/>
      <c r="Z721" s="360"/>
    </row>
    <row r="722" spans="1:26" ht="15.75" customHeight="1">
      <c r="A722" s="360"/>
      <c r="B722" s="360"/>
      <c r="C722" s="360"/>
      <c r="D722" s="360"/>
      <c r="E722" s="360"/>
      <c r="F722" s="360"/>
      <c r="G722" s="360"/>
      <c r="H722" s="360"/>
      <c r="I722" s="360"/>
      <c r="J722" s="360"/>
      <c r="K722" s="360"/>
      <c r="L722" s="360"/>
      <c r="M722" s="360"/>
      <c r="N722" s="360"/>
      <c r="O722" s="360"/>
      <c r="P722" s="360"/>
      <c r="Q722" s="360"/>
      <c r="R722" s="360"/>
      <c r="S722" s="360"/>
      <c r="T722" s="360"/>
      <c r="U722" s="360"/>
      <c r="V722" s="360"/>
      <c r="W722" s="360"/>
      <c r="X722" s="360"/>
      <c r="Y722" s="360"/>
      <c r="Z722" s="360"/>
    </row>
    <row r="723" spans="1:26" ht="15.75" customHeight="1">
      <c r="A723" s="360"/>
      <c r="B723" s="360"/>
      <c r="C723" s="360"/>
      <c r="D723" s="360"/>
      <c r="E723" s="360"/>
      <c r="F723" s="360"/>
      <c r="G723" s="360"/>
      <c r="H723" s="360"/>
      <c r="I723" s="360"/>
      <c r="J723" s="360"/>
      <c r="K723" s="360"/>
      <c r="L723" s="360"/>
      <c r="M723" s="360"/>
      <c r="N723" s="360"/>
      <c r="O723" s="360"/>
      <c r="P723" s="360"/>
      <c r="Q723" s="360"/>
      <c r="R723" s="360"/>
      <c r="S723" s="360"/>
      <c r="T723" s="360"/>
      <c r="U723" s="360"/>
      <c r="V723" s="360"/>
      <c r="W723" s="360"/>
      <c r="X723" s="360"/>
      <c r="Y723" s="360"/>
      <c r="Z723" s="360"/>
    </row>
    <row r="724" spans="1:26" ht="15.75" customHeight="1">
      <c r="A724" s="360"/>
      <c r="B724" s="360"/>
      <c r="C724" s="360"/>
      <c r="D724" s="360"/>
      <c r="E724" s="360"/>
      <c r="F724" s="360"/>
      <c r="G724" s="360"/>
      <c r="H724" s="360"/>
      <c r="I724" s="360"/>
      <c r="J724" s="360"/>
      <c r="K724" s="360"/>
      <c r="L724" s="360"/>
      <c r="M724" s="360"/>
      <c r="N724" s="360"/>
      <c r="O724" s="360"/>
      <c r="P724" s="360"/>
      <c r="Q724" s="360"/>
      <c r="R724" s="360"/>
      <c r="S724" s="360"/>
      <c r="T724" s="360"/>
      <c r="U724" s="360"/>
      <c r="V724" s="360"/>
      <c r="W724" s="360"/>
      <c r="X724" s="360"/>
      <c r="Y724" s="360"/>
      <c r="Z724" s="360"/>
    </row>
    <row r="725" spans="1:26" ht="15.75" customHeight="1">
      <c r="A725" s="360"/>
      <c r="B725" s="360"/>
      <c r="C725" s="360"/>
      <c r="D725" s="360"/>
      <c r="E725" s="360"/>
      <c r="F725" s="360"/>
      <c r="G725" s="360"/>
      <c r="H725" s="360"/>
      <c r="I725" s="360"/>
      <c r="J725" s="360"/>
      <c r="K725" s="360"/>
      <c r="L725" s="360"/>
      <c r="M725" s="360"/>
      <c r="N725" s="360"/>
      <c r="O725" s="360"/>
      <c r="P725" s="360"/>
      <c r="Q725" s="360"/>
      <c r="R725" s="360"/>
      <c r="S725" s="360"/>
      <c r="T725" s="360"/>
      <c r="U725" s="360"/>
      <c r="V725" s="360"/>
      <c r="W725" s="360"/>
      <c r="X725" s="360"/>
      <c r="Y725" s="360"/>
      <c r="Z725" s="360"/>
    </row>
    <row r="726" spans="1:26" ht="15.75" customHeight="1">
      <c r="A726" s="360"/>
      <c r="B726" s="360"/>
      <c r="C726" s="360"/>
      <c r="D726" s="360"/>
      <c r="E726" s="360"/>
      <c r="F726" s="360"/>
      <c r="G726" s="360"/>
      <c r="H726" s="360"/>
      <c r="I726" s="360"/>
      <c r="J726" s="360"/>
      <c r="K726" s="360"/>
      <c r="L726" s="360"/>
      <c r="M726" s="360"/>
      <c r="N726" s="360"/>
      <c r="O726" s="360"/>
      <c r="P726" s="360"/>
      <c r="Q726" s="360"/>
      <c r="R726" s="360"/>
      <c r="S726" s="360"/>
      <c r="T726" s="360"/>
      <c r="U726" s="360"/>
      <c r="V726" s="360"/>
      <c r="W726" s="360"/>
      <c r="X726" s="360"/>
      <c r="Y726" s="360"/>
      <c r="Z726" s="360"/>
    </row>
    <row r="727" spans="1:26" ht="15.75" customHeight="1">
      <c r="A727" s="360"/>
      <c r="B727" s="360"/>
      <c r="C727" s="360"/>
      <c r="D727" s="360"/>
      <c r="E727" s="360"/>
      <c r="F727" s="360"/>
      <c r="G727" s="360"/>
      <c r="H727" s="360"/>
      <c r="I727" s="360"/>
      <c r="J727" s="360"/>
      <c r="K727" s="360"/>
      <c r="L727" s="360"/>
      <c r="M727" s="360"/>
      <c r="N727" s="360"/>
      <c r="O727" s="360"/>
      <c r="P727" s="360"/>
      <c r="Q727" s="360"/>
      <c r="R727" s="360"/>
      <c r="S727" s="360"/>
      <c r="T727" s="360"/>
      <c r="U727" s="360"/>
      <c r="V727" s="360"/>
      <c r="W727" s="360"/>
      <c r="X727" s="360"/>
      <c r="Y727" s="360"/>
      <c r="Z727" s="360"/>
    </row>
    <row r="728" spans="1:26" ht="15.75" customHeight="1">
      <c r="A728" s="360"/>
      <c r="B728" s="360"/>
      <c r="C728" s="360"/>
      <c r="D728" s="360"/>
      <c r="E728" s="360"/>
      <c r="F728" s="360"/>
      <c r="G728" s="360"/>
      <c r="H728" s="360"/>
      <c r="I728" s="360"/>
      <c r="J728" s="360"/>
      <c r="K728" s="360"/>
      <c r="L728" s="360"/>
      <c r="M728" s="360"/>
      <c r="N728" s="360"/>
      <c r="O728" s="360"/>
      <c r="P728" s="360"/>
      <c r="Q728" s="360"/>
      <c r="R728" s="360"/>
      <c r="S728" s="360"/>
      <c r="T728" s="360"/>
      <c r="U728" s="360"/>
      <c r="V728" s="360"/>
      <c r="W728" s="360"/>
      <c r="X728" s="360"/>
      <c r="Y728" s="360"/>
      <c r="Z728" s="360"/>
    </row>
    <row r="729" spans="1:26" ht="15.75" customHeight="1">
      <c r="A729" s="360"/>
      <c r="B729" s="360"/>
      <c r="C729" s="360"/>
      <c r="D729" s="360"/>
      <c r="E729" s="360"/>
      <c r="F729" s="360"/>
      <c r="G729" s="360"/>
      <c r="H729" s="360"/>
      <c r="I729" s="360"/>
      <c r="J729" s="360"/>
      <c r="K729" s="360"/>
      <c r="L729" s="360"/>
      <c r="M729" s="360"/>
      <c r="N729" s="360"/>
      <c r="O729" s="360"/>
      <c r="P729" s="360"/>
      <c r="Q729" s="360"/>
      <c r="R729" s="360"/>
      <c r="S729" s="360"/>
      <c r="T729" s="360"/>
      <c r="U729" s="360"/>
      <c r="V729" s="360"/>
      <c r="W729" s="360"/>
      <c r="X729" s="360"/>
      <c r="Y729" s="360"/>
      <c r="Z729" s="360"/>
    </row>
    <row r="730" spans="1:26" ht="15.75" customHeight="1">
      <c r="A730" s="360"/>
      <c r="B730" s="360"/>
      <c r="C730" s="360"/>
      <c r="D730" s="360"/>
      <c r="E730" s="360"/>
      <c r="F730" s="360"/>
      <c r="G730" s="360"/>
      <c r="H730" s="360"/>
      <c r="I730" s="360"/>
      <c r="J730" s="360"/>
      <c r="K730" s="360"/>
      <c r="L730" s="360"/>
      <c r="M730" s="360"/>
      <c r="N730" s="360"/>
      <c r="O730" s="360"/>
      <c r="P730" s="360"/>
      <c r="Q730" s="360"/>
      <c r="R730" s="360"/>
      <c r="S730" s="360"/>
      <c r="T730" s="360"/>
      <c r="U730" s="360"/>
      <c r="V730" s="360"/>
      <c r="W730" s="360"/>
      <c r="X730" s="360"/>
      <c r="Y730" s="360"/>
      <c r="Z730" s="360"/>
    </row>
    <row r="731" spans="1:26" ht="15.75" customHeight="1">
      <c r="A731" s="360"/>
      <c r="B731" s="360"/>
      <c r="C731" s="360"/>
      <c r="D731" s="360"/>
      <c r="E731" s="360"/>
      <c r="F731" s="360"/>
      <c r="G731" s="360"/>
      <c r="H731" s="360"/>
      <c r="I731" s="360"/>
      <c r="J731" s="360"/>
      <c r="K731" s="360"/>
      <c r="L731" s="360"/>
      <c r="M731" s="360"/>
      <c r="N731" s="360"/>
      <c r="O731" s="360"/>
      <c r="P731" s="360"/>
      <c r="Q731" s="360"/>
      <c r="R731" s="360"/>
      <c r="S731" s="360"/>
      <c r="T731" s="360"/>
      <c r="U731" s="360"/>
      <c r="V731" s="360"/>
      <c r="W731" s="360"/>
      <c r="X731" s="360"/>
      <c r="Y731" s="360"/>
      <c r="Z731" s="360"/>
    </row>
    <row r="732" spans="1:26" ht="15.75" customHeight="1">
      <c r="A732" s="360"/>
      <c r="B732" s="360"/>
      <c r="C732" s="360"/>
      <c r="D732" s="360"/>
      <c r="E732" s="360"/>
      <c r="F732" s="360"/>
      <c r="G732" s="360"/>
      <c r="H732" s="360"/>
      <c r="I732" s="360"/>
      <c r="J732" s="360"/>
      <c r="K732" s="360"/>
      <c r="L732" s="360"/>
      <c r="M732" s="360"/>
      <c r="N732" s="360"/>
      <c r="O732" s="360"/>
      <c r="P732" s="360"/>
      <c r="Q732" s="360"/>
      <c r="R732" s="360"/>
      <c r="S732" s="360"/>
      <c r="T732" s="360"/>
      <c r="U732" s="360"/>
      <c r="V732" s="360"/>
      <c r="W732" s="360"/>
      <c r="X732" s="360"/>
      <c r="Y732" s="360"/>
      <c r="Z732" s="360"/>
    </row>
    <row r="733" spans="1:26" ht="15.75" customHeight="1">
      <c r="A733" s="360"/>
      <c r="B733" s="360"/>
      <c r="C733" s="360"/>
      <c r="D733" s="360"/>
      <c r="E733" s="360"/>
      <c r="F733" s="360"/>
      <c r="G733" s="360"/>
      <c r="H733" s="360"/>
      <c r="I733" s="360"/>
      <c r="J733" s="360"/>
      <c r="K733" s="360"/>
      <c r="L733" s="360"/>
      <c r="M733" s="360"/>
      <c r="N733" s="360"/>
      <c r="O733" s="360"/>
      <c r="P733" s="360"/>
      <c r="Q733" s="360"/>
      <c r="R733" s="360"/>
      <c r="S733" s="360"/>
      <c r="T733" s="360"/>
      <c r="U733" s="360"/>
      <c r="V733" s="360"/>
      <c r="W733" s="360"/>
      <c r="X733" s="360"/>
      <c r="Y733" s="360"/>
      <c r="Z733" s="360"/>
    </row>
    <row r="734" spans="1:26" ht="15.75" customHeight="1">
      <c r="A734" s="360"/>
      <c r="B734" s="360"/>
      <c r="C734" s="360"/>
      <c r="D734" s="360"/>
      <c r="E734" s="360"/>
      <c r="F734" s="360"/>
      <c r="G734" s="360"/>
      <c r="H734" s="360"/>
      <c r="I734" s="360"/>
      <c r="J734" s="360"/>
      <c r="K734" s="360"/>
      <c r="L734" s="360"/>
      <c r="M734" s="360"/>
      <c r="N734" s="360"/>
      <c r="O734" s="360"/>
      <c r="P734" s="360"/>
      <c r="Q734" s="360"/>
      <c r="R734" s="360"/>
      <c r="S734" s="360"/>
      <c r="T734" s="360"/>
      <c r="U734" s="360"/>
      <c r="V734" s="360"/>
      <c r="W734" s="360"/>
      <c r="X734" s="360"/>
      <c r="Y734" s="360"/>
      <c r="Z734" s="360"/>
    </row>
    <row r="735" spans="1:26" ht="15.75" customHeight="1">
      <c r="A735" s="360"/>
      <c r="B735" s="360"/>
      <c r="C735" s="360"/>
      <c r="D735" s="360"/>
      <c r="E735" s="360"/>
      <c r="F735" s="360"/>
      <c r="G735" s="360"/>
      <c r="H735" s="360"/>
      <c r="I735" s="360"/>
      <c r="J735" s="360"/>
      <c r="K735" s="360"/>
      <c r="L735" s="360"/>
      <c r="M735" s="360"/>
      <c r="N735" s="360"/>
      <c r="O735" s="360"/>
      <c r="P735" s="360"/>
      <c r="Q735" s="360"/>
      <c r="R735" s="360"/>
      <c r="S735" s="360"/>
      <c r="T735" s="360"/>
      <c r="U735" s="360"/>
      <c r="V735" s="360"/>
      <c r="W735" s="360"/>
      <c r="X735" s="360"/>
      <c r="Y735" s="360"/>
      <c r="Z735" s="360"/>
    </row>
    <row r="736" spans="1:26" ht="15.75" customHeight="1">
      <c r="A736" s="360"/>
      <c r="B736" s="360"/>
      <c r="C736" s="360"/>
      <c r="D736" s="360"/>
      <c r="E736" s="360"/>
      <c r="F736" s="360"/>
      <c r="G736" s="360"/>
      <c r="H736" s="360"/>
      <c r="I736" s="360"/>
      <c r="J736" s="360"/>
      <c r="K736" s="360"/>
      <c r="L736" s="360"/>
      <c r="M736" s="360"/>
      <c r="N736" s="360"/>
      <c r="O736" s="360"/>
      <c r="P736" s="360"/>
      <c r="Q736" s="360"/>
      <c r="R736" s="360"/>
      <c r="S736" s="360"/>
      <c r="T736" s="360"/>
      <c r="U736" s="360"/>
      <c r="V736" s="360"/>
      <c r="W736" s="360"/>
      <c r="X736" s="360"/>
      <c r="Y736" s="360"/>
      <c r="Z736" s="360"/>
    </row>
    <row r="737" spans="1:26" ht="15.75" customHeight="1">
      <c r="A737" s="360"/>
      <c r="B737" s="360"/>
      <c r="C737" s="360"/>
      <c r="D737" s="360"/>
      <c r="E737" s="360"/>
      <c r="F737" s="360"/>
      <c r="G737" s="360"/>
      <c r="H737" s="360"/>
      <c r="I737" s="360"/>
      <c r="J737" s="360"/>
      <c r="K737" s="360"/>
      <c r="L737" s="360"/>
      <c r="M737" s="360"/>
      <c r="N737" s="360"/>
      <c r="O737" s="360"/>
      <c r="P737" s="360"/>
      <c r="Q737" s="360"/>
      <c r="R737" s="360"/>
      <c r="S737" s="360"/>
      <c r="T737" s="360"/>
      <c r="U737" s="360"/>
      <c r="V737" s="360"/>
      <c r="W737" s="360"/>
      <c r="X737" s="360"/>
      <c r="Y737" s="360"/>
      <c r="Z737" s="360"/>
    </row>
    <row r="738" spans="1:26" ht="15.75" customHeight="1">
      <c r="A738" s="360"/>
      <c r="B738" s="360"/>
      <c r="C738" s="360"/>
      <c r="D738" s="360"/>
      <c r="E738" s="360"/>
      <c r="F738" s="360"/>
      <c r="G738" s="360"/>
      <c r="H738" s="360"/>
      <c r="I738" s="360"/>
      <c r="J738" s="360"/>
      <c r="K738" s="360"/>
      <c r="L738" s="360"/>
      <c r="M738" s="360"/>
      <c r="N738" s="360"/>
      <c r="O738" s="360"/>
      <c r="P738" s="360"/>
      <c r="Q738" s="360"/>
      <c r="R738" s="360"/>
      <c r="S738" s="360"/>
      <c r="T738" s="360"/>
      <c r="U738" s="360"/>
      <c r="V738" s="360"/>
      <c r="W738" s="360"/>
      <c r="X738" s="360"/>
      <c r="Y738" s="360"/>
      <c r="Z738" s="360"/>
    </row>
    <row r="739" spans="1:26" ht="15.75" customHeight="1">
      <c r="A739" s="360"/>
      <c r="B739" s="360"/>
      <c r="C739" s="360"/>
      <c r="D739" s="360"/>
      <c r="E739" s="360"/>
      <c r="F739" s="360"/>
      <c r="G739" s="360"/>
      <c r="H739" s="360"/>
      <c r="I739" s="360"/>
      <c r="J739" s="360"/>
      <c r="K739" s="360"/>
      <c r="L739" s="360"/>
      <c r="M739" s="360"/>
      <c r="N739" s="360"/>
      <c r="O739" s="360"/>
      <c r="P739" s="360"/>
      <c r="Q739" s="360"/>
      <c r="R739" s="360"/>
      <c r="S739" s="360"/>
      <c r="T739" s="360"/>
      <c r="U739" s="360"/>
      <c r="V739" s="360"/>
      <c r="W739" s="360"/>
      <c r="X739" s="360"/>
      <c r="Y739" s="360"/>
      <c r="Z739" s="360"/>
    </row>
    <row r="740" spans="1:26" ht="15.75" customHeight="1">
      <c r="A740" s="360"/>
      <c r="B740" s="360"/>
      <c r="C740" s="360"/>
      <c r="D740" s="360"/>
      <c r="E740" s="360"/>
      <c r="F740" s="360"/>
      <c r="G740" s="360"/>
      <c r="H740" s="360"/>
      <c r="I740" s="360"/>
      <c r="J740" s="360"/>
      <c r="K740" s="360"/>
      <c r="L740" s="360"/>
      <c r="M740" s="360"/>
      <c r="N740" s="360"/>
      <c r="O740" s="360"/>
      <c r="P740" s="360"/>
      <c r="Q740" s="360"/>
      <c r="R740" s="360"/>
      <c r="S740" s="360"/>
      <c r="T740" s="360"/>
      <c r="U740" s="360"/>
      <c r="V740" s="360"/>
      <c r="W740" s="360"/>
      <c r="X740" s="360"/>
      <c r="Y740" s="360"/>
      <c r="Z740" s="360"/>
    </row>
    <row r="741" spans="1:26" ht="15.75" customHeight="1">
      <c r="A741" s="360"/>
      <c r="B741" s="360"/>
      <c r="C741" s="360"/>
      <c r="D741" s="360"/>
      <c r="E741" s="360"/>
      <c r="F741" s="360"/>
      <c r="G741" s="360"/>
      <c r="H741" s="360"/>
      <c r="I741" s="360"/>
      <c r="J741" s="360"/>
      <c r="K741" s="360"/>
      <c r="L741" s="360"/>
      <c r="M741" s="360"/>
      <c r="N741" s="360"/>
      <c r="O741" s="360"/>
      <c r="P741" s="360"/>
      <c r="Q741" s="360"/>
      <c r="R741" s="360"/>
      <c r="S741" s="360"/>
      <c r="T741" s="360"/>
      <c r="U741" s="360"/>
      <c r="V741" s="360"/>
      <c r="W741" s="360"/>
      <c r="X741" s="360"/>
      <c r="Y741" s="360"/>
      <c r="Z741" s="360"/>
    </row>
    <row r="742" spans="1:26" ht="15.75" customHeight="1">
      <c r="A742" s="360"/>
      <c r="B742" s="360"/>
      <c r="C742" s="360"/>
      <c r="D742" s="360"/>
      <c r="E742" s="360"/>
      <c r="F742" s="360"/>
      <c r="G742" s="360"/>
      <c r="H742" s="360"/>
      <c r="I742" s="360"/>
      <c r="J742" s="360"/>
      <c r="K742" s="360"/>
      <c r="L742" s="360"/>
      <c r="M742" s="360"/>
      <c r="N742" s="360"/>
      <c r="O742" s="360"/>
      <c r="P742" s="360"/>
      <c r="Q742" s="360"/>
      <c r="R742" s="360"/>
      <c r="S742" s="360"/>
      <c r="T742" s="360"/>
      <c r="U742" s="360"/>
      <c r="V742" s="360"/>
      <c r="W742" s="360"/>
      <c r="X742" s="360"/>
      <c r="Y742" s="360"/>
      <c r="Z742" s="360"/>
    </row>
    <row r="743" spans="1:26" ht="15.75" customHeight="1">
      <c r="A743" s="360"/>
      <c r="B743" s="360"/>
      <c r="C743" s="360"/>
      <c r="D743" s="360"/>
      <c r="E743" s="360"/>
      <c r="F743" s="360"/>
      <c r="G743" s="360"/>
      <c r="H743" s="360"/>
      <c r="I743" s="360"/>
      <c r="J743" s="360"/>
      <c r="K743" s="360"/>
      <c r="L743" s="360"/>
      <c r="M743" s="360"/>
      <c r="N743" s="360"/>
      <c r="O743" s="360"/>
      <c r="P743" s="360"/>
      <c r="Q743" s="360"/>
      <c r="R743" s="360"/>
      <c r="S743" s="360"/>
      <c r="T743" s="360"/>
      <c r="U743" s="360"/>
      <c r="V743" s="360"/>
      <c r="W743" s="360"/>
      <c r="X743" s="360"/>
      <c r="Y743" s="360"/>
      <c r="Z743" s="360"/>
    </row>
    <row r="744" spans="1:26" ht="15.75" customHeight="1">
      <c r="A744" s="360"/>
      <c r="B744" s="360"/>
      <c r="C744" s="360"/>
      <c r="D744" s="360"/>
      <c r="E744" s="360"/>
      <c r="F744" s="360"/>
      <c r="G744" s="360"/>
      <c r="H744" s="360"/>
      <c r="I744" s="360"/>
      <c r="J744" s="360"/>
      <c r="K744" s="360"/>
      <c r="L744" s="360"/>
      <c r="M744" s="360"/>
      <c r="N744" s="360"/>
      <c r="O744" s="360"/>
      <c r="P744" s="360"/>
      <c r="Q744" s="360"/>
      <c r="R744" s="360"/>
      <c r="S744" s="360"/>
      <c r="T744" s="360"/>
      <c r="U744" s="360"/>
      <c r="V744" s="360"/>
      <c r="W744" s="360"/>
      <c r="X744" s="360"/>
      <c r="Y744" s="360"/>
      <c r="Z744" s="360"/>
    </row>
    <row r="745" spans="1:26" ht="15.75" customHeight="1">
      <c r="A745" s="360"/>
      <c r="B745" s="360"/>
      <c r="C745" s="360"/>
      <c r="D745" s="360"/>
      <c r="E745" s="360"/>
      <c r="F745" s="360"/>
      <c r="G745" s="360"/>
      <c r="H745" s="360"/>
      <c r="I745" s="360"/>
      <c r="J745" s="360"/>
      <c r="K745" s="360"/>
      <c r="L745" s="360"/>
      <c r="M745" s="360"/>
      <c r="N745" s="360"/>
      <c r="O745" s="360"/>
      <c r="P745" s="360"/>
      <c r="Q745" s="360"/>
      <c r="R745" s="360"/>
      <c r="S745" s="360"/>
      <c r="T745" s="360"/>
      <c r="U745" s="360"/>
      <c r="V745" s="360"/>
      <c r="W745" s="360"/>
      <c r="X745" s="360"/>
      <c r="Y745" s="360"/>
      <c r="Z745" s="360"/>
    </row>
    <row r="746" spans="1:26" ht="15.75" customHeight="1">
      <c r="A746" s="360"/>
      <c r="B746" s="360"/>
      <c r="C746" s="360"/>
      <c r="D746" s="360"/>
      <c r="E746" s="360"/>
      <c r="F746" s="360"/>
      <c r="G746" s="360"/>
      <c r="H746" s="360"/>
      <c r="I746" s="360"/>
      <c r="J746" s="360"/>
      <c r="K746" s="360"/>
      <c r="L746" s="360"/>
      <c r="M746" s="360"/>
      <c r="N746" s="360"/>
      <c r="O746" s="360"/>
      <c r="P746" s="360"/>
      <c r="Q746" s="360"/>
      <c r="R746" s="360"/>
      <c r="S746" s="360"/>
      <c r="T746" s="360"/>
      <c r="U746" s="360"/>
      <c r="V746" s="360"/>
      <c r="W746" s="360"/>
      <c r="X746" s="360"/>
      <c r="Y746" s="360"/>
      <c r="Z746" s="360"/>
    </row>
    <row r="747" spans="1:26" ht="15.75" customHeight="1">
      <c r="A747" s="360"/>
      <c r="B747" s="360"/>
      <c r="C747" s="360"/>
      <c r="D747" s="360"/>
      <c r="E747" s="360"/>
      <c r="F747" s="360"/>
      <c r="G747" s="360"/>
      <c r="H747" s="360"/>
      <c r="I747" s="360"/>
      <c r="J747" s="360"/>
      <c r="K747" s="360"/>
      <c r="L747" s="360"/>
      <c r="M747" s="360"/>
      <c r="N747" s="360"/>
      <c r="O747" s="360"/>
      <c r="P747" s="360"/>
      <c r="Q747" s="360"/>
      <c r="R747" s="360"/>
      <c r="S747" s="360"/>
      <c r="T747" s="360"/>
      <c r="U747" s="360"/>
      <c r="V747" s="360"/>
      <c r="W747" s="360"/>
      <c r="X747" s="360"/>
      <c r="Y747" s="360"/>
      <c r="Z747" s="360"/>
    </row>
    <row r="748" spans="1:26" ht="15.75" customHeight="1">
      <c r="A748" s="360"/>
      <c r="B748" s="360"/>
      <c r="C748" s="360"/>
      <c r="D748" s="360"/>
      <c r="E748" s="360"/>
      <c r="F748" s="360"/>
      <c r="G748" s="360"/>
      <c r="H748" s="360"/>
      <c r="I748" s="360"/>
      <c r="J748" s="360"/>
      <c r="K748" s="360"/>
      <c r="L748" s="360"/>
      <c r="M748" s="360"/>
      <c r="N748" s="360"/>
      <c r="O748" s="360"/>
      <c r="P748" s="360"/>
      <c r="Q748" s="360"/>
      <c r="R748" s="360"/>
      <c r="S748" s="360"/>
      <c r="T748" s="360"/>
      <c r="U748" s="360"/>
      <c r="V748" s="360"/>
      <c r="W748" s="360"/>
      <c r="X748" s="360"/>
      <c r="Y748" s="360"/>
      <c r="Z748" s="360"/>
    </row>
    <row r="749" spans="1:26" ht="15.75" customHeight="1">
      <c r="A749" s="360"/>
      <c r="B749" s="360"/>
      <c r="C749" s="360"/>
      <c r="D749" s="360"/>
      <c r="E749" s="360"/>
      <c r="F749" s="360"/>
      <c r="G749" s="360"/>
      <c r="H749" s="360"/>
      <c r="I749" s="360"/>
      <c r="J749" s="360"/>
      <c r="K749" s="360"/>
      <c r="L749" s="360"/>
      <c r="M749" s="360"/>
      <c r="N749" s="360"/>
      <c r="O749" s="360"/>
      <c r="P749" s="360"/>
      <c r="Q749" s="360"/>
      <c r="R749" s="360"/>
      <c r="S749" s="360"/>
      <c r="T749" s="360"/>
      <c r="U749" s="360"/>
      <c r="V749" s="360"/>
      <c r="W749" s="360"/>
      <c r="X749" s="360"/>
      <c r="Y749" s="360"/>
      <c r="Z749" s="360"/>
    </row>
    <row r="750" spans="1:26" ht="15.75" customHeight="1">
      <c r="A750" s="360"/>
      <c r="B750" s="360"/>
      <c r="C750" s="360"/>
      <c r="D750" s="360"/>
      <c r="E750" s="360"/>
      <c r="F750" s="360"/>
      <c r="G750" s="360"/>
      <c r="H750" s="360"/>
      <c r="I750" s="360"/>
      <c r="J750" s="360"/>
      <c r="K750" s="360"/>
      <c r="L750" s="360"/>
      <c r="M750" s="360"/>
      <c r="N750" s="360"/>
      <c r="O750" s="360"/>
      <c r="P750" s="360"/>
      <c r="Q750" s="360"/>
      <c r="R750" s="360"/>
      <c r="S750" s="360"/>
      <c r="T750" s="360"/>
      <c r="U750" s="360"/>
      <c r="V750" s="360"/>
      <c r="W750" s="360"/>
      <c r="X750" s="360"/>
      <c r="Y750" s="360"/>
      <c r="Z750" s="360"/>
    </row>
    <row r="751" spans="1:26" ht="15.75" customHeight="1">
      <c r="A751" s="360"/>
      <c r="B751" s="360"/>
      <c r="C751" s="360"/>
      <c r="D751" s="360"/>
      <c r="E751" s="360"/>
      <c r="F751" s="360"/>
      <c r="G751" s="360"/>
      <c r="H751" s="360"/>
      <c r="I751" s="360"/>
      <c r="J751" s="360"/>
      <c r="K751" s="360"/>
      <c r="L751" s="360"/>
      <c r="M751" s="360"/>
      <c r="N751" s="360"/>
      <c r="O751" s="360"/>
      <c r="P751" s="360"/>
      <c r="Q751" s="360"/>
      <c r="R751" s="360"/>
      <c r="S751" s="360"/>
      <c r="T751" s="360"/>
      <c r="U751" s="360"/>
      <c r="V751" s="360"/>
      <c r="W751" s="360"/>
      <c r="X751" s="360"/>
      <c r="Y751" s="360"/>
      <c r="Z751" s="360"/>
    </row>
    <row r="752" spans="1:26" ht="15.75" customHeight="1">
      <c r="A752" s="360"/>
      <c r="B752" s="360"/>
      <c r="C752" s="360"/>
      <c r="D752" s="360"/>
      <c r="E752" s="360"/>
      <c r="F752" s="360"/>
      <c r="G752" s="360"/>
      <c r="H752" s="360"/>
      <c r="I752" s="360"/>
      <c r="J752" s="360"/>
      <c r="K752" s="360"/>
      <c r="L752" s="360"/>
      <c r="M752" s="360"/>
      <c r="N752" s="360"/>
      <c r="O752" s="360"/>
      <c r="P752" s="360"/>
      <c r="Q752" s="360"/>
      <c r="R752" s="360"/>
      <c r="S752" s="360"/>
      <c r="T752" s="360"/>
      <c r="U752" s="360"/>
      <c r="V752" s="360"/>
      <c r="W752" s="360"/>
      <c r="X752" s="360"/>
      <c r="Y752" s="360"/>
      <c r="Z752" s="360"/>
    </row>
    <row r="753" spans="1:26" ht="15.75" customHeight="1">
      <c r="A753" s="360"/>
      <c r="B753" s="360"/>
      <c r="C753" s="360"/>
      <c r="D753" s="360"/>
      <c r="E753" s="360"/>
      <c r="F753" s="360"/>
      <c r="G753" s="360"/>
      <c r="H753" s="360"/>
      <c r="I753" s="360"/>
      <c r="J753" s="360"/>
      <c r="K753" s="360"/>
      <c r="L753" s="360"/>
      <c r="M753" s="360"/>
      <c r="N753" s="360"/>
      <c r="O753" s="360"/>
      <c r="P753" s="360"/>
      <c r="Q753" s="360"/>
      <c r="R753" s="360"/>
      <c r="S753" s="360"/>
      <c r="T753" s="360"/>
      <c r="U753" s="360"/>
      <c r="V753" s="360"/>
      <c r="W753" s="360"/>
      <c r="X753" s="360"/>
      <c r="Y753" s="360"/>
      <c r="Z753" s="360"/>
    </row>
    <row r="754" spans="1:26" ht="15.75" customHeight="1">
      <c r="A754" s="360"/>
      <c r="B754" s="360"/>
      <c r="C754" s="360"/>
      <c r="D754" s="360"/>
      <c r="E754" s="360"/>
      <c r="F754" s="360"/>
      <c r="G754" s="360"/>
      <c r="H754" s="360"/>
      <c r="I754" s="360"/>
      <c r="J754" s="360"/>
      <c r="K754" s="360"/>
      <c r="L754" s="360"/>
      <c r="M754" s="360"/>
      <c r="N754" s="360"/>
      <c r="O754" s="360"/>
      <c r="P754" s="360"/>
      <c r="Q754" s="360"/>
      <c r="R754" s="360"/>
      <c r="S754" s="360"/>
      <c r="T754" s="360"/>
      <c r="U754" s="360"/>
      <c r="V754" s="360"/>
      <c r="W754" s="360"/>
      <c r="X754" s="360"/>
      <c r="Y754" s="360"/>
      <c r="Z754" s="360"/>
    </row>
    <row r="755" spans="1:26" ht="15.75" customHeight="1">
      <c r="A755" s="360"/>
      <c r="B755" s="360"/>
      <c r="C755" s="360"/>
      <c r="D755" s="360"/>
      <c r="E755" s="360"/>
      <c r="F755" s="360"/>
      <c r="G755" s="360"/>
      <c r="H755" s="360"/>
      <c r="I755" s="360"/>
      <c r="J755" s="360"/>
      <c r="K755" s="360"/>
      <c r="L755" s="360"/>
      <c r="M755" s="360"/>
      <c r="N755" s="360"/>
      <c r="O755" s="360"/>
      <c r="P755" s="360"/>
      <c r="Q755" s="360"/>
      <c r="R755" s="360"/>
      <c r="S755" s="360"/>
      <c r="T755" s="360"/>
      <c r="U755" s="360"/>
      <c r="V755" s="360"/>
      <c r="W755" s="360"/>
      <c r="X755" s="360"/>
      <c r="Y755" s="360"/>
      <c r="Z755" s="360"/>
    </row>
    <row r="756" spans="1:26" ht="15.75" customHeight="1">
      <c r="A756" s="360"/>
      <c r="B756" s="360"/>
      <c r="C756" s="360"/>
      <c r="D756" s="360"/>
      <c r="E756" s="360"/>
      <c r="F756" s="360"/>
      <c r="G756" s="360"/>
      <c r="H756" s="360"/>
      <c r="I756" s="360"/>
      <c r="J756" s="360"/>
      <c r="K756" s="360"/>
      <c r="L756" s="360"/>
      <c r="M756" s="360"/>
      <c r="N756" s="360"/>
      <c r="O756" s="360"/>
      <c r="P756" s="360"/>
      <c r="Q756" s="360"/>
      <c r="R756" s="360"/>
      <c r="S756" s="360"/>
      <c r="T756" s="360"/>
      <c r="U756" s="360"/>
      <c r="V756" s="360"/>
      <c r="W756" s="360"/>
      <c r="X756" s="360"/>
      <c r="Y756" s="360"/>
      <c r="Z756" s="360"/>
    </row>
    <row r="757" spans="1:26" ht="15.75" customHeight="1">
      <c r="A757" s="360"/>
      <c r="B757" s="360"/>
      <c r="C757" s="360"/>
      <c r="D757" s="360"/>
      <c r="E757" s="360"/>
      <c r="F757" s="360"/>
      <c r="G757" s="360"/>
      <c r="H757" s="360"/>
      <c r="I757" s="360"/>
      <c r="J757" s="360"/>
      <c r="K757" s="360"/>
      <c r="L757" s="360"/>
      <c r="M757" s="360"/>
      <c r="N757" s="360"/>
      <c r="O757" s="360"/>
      <c r="P757" s="360"/>
      <c r="Q757" s="360"/>
      <c r="R757" s="360"/>
      <c r="S757" s="360"/>
      <c r="T757" s="360"/>
      <c r="U757" s="360"/>
      <c r="V757" s="360"/>
      <c r="W757" s="360"/>
      <c r="X757" s="360"/>
      <c r="Y757" s="360"/>
      <c r="Z757" s="360"/>
    </row>
    <row r="758" spans="1:26" ht="15.75" customHeight="1">
      <c r="A758" s="360"/>
      <c r="B758" s="360"/>
      <c r="C758" s="360"/>
      <c r="D758" s="360"/>
      <c r="E758" s="360"/>
      <c r="F758" s="360"/>
      <c r="G758" s="360"/>
      <c r="H758" s="360"/>
      <c r="I758" s="360"/>
      <c r="J758" s="360"/>
      <c r="K758" s="360"/>
      <c r="L758" s="360"/>
      <c r="M758" s="360"/>
      <c r="N758" s="360"/>
      <c r="O758" s="360"/>
      <c r="P758" s="360"/>
      <c r="Q758" s="360"/>
      <c r="R758" s="360"/>
      <c r="S758" s="360"/>
      <c r="T758" s="360"/>
      <c r="U758" s="360"/>
      <c r="V758" s="360"/>
      <c r="W758" s="360"/>
      <c r="X758" s="360"/>
      <c r="Y758" s="360"/>
      <c r="Z758" s="360"/>
    </row>
    <row r="759" spans="1:26" ht="15.75" customHeight="1">
      <c r="A759" s="360"/>
      <c r="B759" s="360"/>
      <c r="C759" s="360"/>
      <c r="D759" s="360"/>
      <c r="E759" s="360"/>
      <c r="F759" s="360"/>
      <c r="G759" s="360"/>
      <c r="H759" s="360"/>
      <c r="I759" s="360"/>
      <c r="J759" s="360"/>
      <c r="K759" s="360"/>
      <c r="L759" s="360"/>
      <c r="M759" s="360"/>
      <c r="N759" s="360"/>
      <c r="O759" s="360"/>
      <c r="P759" s="360"/>
      <c r="Q759" s="360"/>
      <c r="R759" s="360"/>
      <c r="S759" s="360"/>
      <c r="T759" s="360"/>
      <c r="U759" s="360"/>
      <c r="V759" s="360"/>
      <c r="W759" s="360"/>
      <c r="X759" s="360"/>
      <c r="Y759" s="360"/>
      <c r="Z759" s="360"/>
    </row>
    <row r="760" spans="1:26" ht="15.75" customHeight="1">
      <c r="A760" s="360"/>
      <c r="B760" s="360"/>
      <c r="C760" s="360"/>
      <c r="D760" s="360"/>
      <c r="E760" s="360"/>
      <c r="F760" s="360"/>
      <c r="G760" s="360"/>
      <c r="H760" s="360"/>
      <c r="I760" s="360"/>
      <c r="J760" s="360"/>
      <c r="K760" s="360"/>
      <c r="L760" s="360"/>
      <c r="M760" s="360"/>
      <c r="N760" s="360"/>
      <c r="O760" s="360"/>
      <c r="P760" s="360"/>
      <c r="Q760" s="360"/>
      <c r="R760" s="360"/>
      <c r="S760" s="360"/>
      <c r="T760" s="360"/>
      <c r="U760" s="360"/>
      <c r="V760" s="360"/>
      <c r="W760" s="360"/>
      <c r="X760" s="360"/>
      <c r="Y760" s="360"/>
      <c r="Z760" s="360"/>
    </row>
    <row r="761" spans="1:26" ht="15.75" customHeight="1">
      <c r="A761" s="360"/>
      <c r="B761" s="360"/>
      <c r="C761" s="360"/>
      <c r="D761" s="360"/>
      <c r="E761" s="360"/>
      <c r="F761" s="360"/>
      <c r="G761" s="360"/>
      <c r="H761" s="360"/>
      <c r="I761" s="360"/>
      <c r="J761" s="360"/>
      <c r="K761" s="360"/>
      <c r="L761" s="360"/>
      <c r="M761" s="360"/>
      <c r="N761" s="360"/>
      <c r="O761" s="360"/>
      <c r="P761" s="360"/>
      <c r="Q761" s="360"/>
      <c r="R761" s="360"/>
      <c r="S761" s="360"/>
      <c r="T761" s="360"/>
      <c r="U761" s="360"/>
      <c r="V761" s="360"/>
      <c r="W761" s="360"/>
      <c r="X761" s="360"/>
      <c r="Y761" s="360"/>
      <c r="Z761" s="360"/>
    </row>
    <row r="762" spans="1:26" ht="15.75" customHeight="1">
      <c r="A762" s="360"/>
      <c r="B762" s="360"/>
      <c r="C762" s="360"/>
      <c r="D762" s="360"/>
      <c r="E762" s="360"/>
      <c r="F762" s="360"/>
      <c r="G762" s="360"/>
      <c r="H762" s="360"/>
      <c r="I762" s="360"/>
      <c r="J762" s="360"/>
      <c r="K762" s="360"/>
      <c r="L762" s="360"/>
      <c r="M762" s="360"/>
      <c r="N762" s="360"/>
      <c r="O762" s="360"/>
      <c r="P762" s="360"/>
      <c r="Q762" s="360"/>
      <c r="R762" s="360"/>
      <c r="S762" s="360"/>
      <c r="T762" s="360"/>
      <c r="U762" s="360"/>
      <c r="V762" s="360"/>
      <c r="W762" s="360"/>
      <c r="X762" s="360"/>
      <c r="Y762" s="360"/>
      <c r="Z762" s="360"/>
    </row>
    <row r="763" spans="1:26" ht="15.75" customHeight="1">
      <c r="A763" s="360"/>
      <c r="B763" s="360"/>
      <c r="C763" s="360"/>
      <c r="D763" s="360"/>
      <c r="E763" s="360"/>
      <c r="F763" s="360"/>
      <c r="G763" s="360"/>
      <c r="H763" s="360"/>
      <c r="I763" s="360"/>
      <c r="J763" s="360"/>
      <c r="K763" s="360"/>
      <c r="L763" s="360"/>
      <c r="M763" s="360"/>
      <c r="N763" s="360"/>
      <c r="O763" s="360"/>
      <c r="P763" s="360"/>
      <c r="Q763" s="360"/>
      <c r="R763" s="360"/>
      <c r="S763" s="360"/>
      <c r="T763" s="360"/>
      <c r="U763" s="360"/>
      <c r="V763" s="360"/>
      <c r="W763" s="360"/>
      <c r="X763" s="360"/>
      <c r="Y763" s="360"/>
      <c r="Z763" s="360"/>
    </row>
    <row r="764" spans="1:26" ht="15.75" customHeight="1">
      <c r="A764" s="360"/>
      <c r="B764" s="360"/>
      <c r="C764" s="360"/>
      <c r="D764" s="360"/>
      <c r="E764" s="360"/>
      <c r="F764" s="360"/>
      <c r="G764" s="360"/>
      <c r="H764" s="360"/>
      <c r="I764" s="360"/>
      <c r="J764" s="360"/>
      <c r="K764" s="360"/>
      <c r="L764" s="360"/>
      <c r="M764" s="360"/>
      <c r="N764" s="360"/>
      <c r="O764" s="360"/>
      <c r="P764" s="360"/>
      <c r="Q764" s="360"/>
      <c r="R764" s="360"/>
      <c r="S764" s="360"/>
      <c r="T764" s="360"/>
      <c r="U764" s="360"/>
      <c r="V764" s="360"/>
      <c r="W764" s="360"/>
      <c r="X764" s="360"/>
      <c r="Y764" s="360"/>
      <c r="Z764" s="360"/>
    </row>
    <row r="765" spans="1:26" ht="15.75" customHeight="1">
      <c r="A765" s="360"/>
      <c r="B765" s="360"/>
      <c r="C765" s="360"/>
      <c r="D765" s="360"/>
      <c r="E765" s="360"/>
      <c r="F765" s="360"/>
      <c r="G765" s="360"/>
      <c r="H765" s="360"/>
      <c r="I765" s="360"/>
      <c r="J765" s="360"/>
      <c r="K765" s="360"/>
      <c r="L765" s="360"/>
      <c r="M765" s="360"/>
      <c r="N765" s="360"/>
      <c r="O765" s="360"/>
      <c r="P765" s="360"/>
      <c r="Q765" s="360"/>
      <c r="R765" s="360"/>
      <c r="S765" s="360"/>
      <c r="T765" s="360"/>
      <c r="U765" s="360"/>
      <c r="V765" s="360"/>
      <c r="W765" s="360"/>
      <c r="X765" s="360"/>
      <c r="Y765" s="360"/>
      <c r="Z765" s="360"/>
    </row>
    <row r="766" spans="1:26" ht="15.75" customHeight="1">
      <c r="A766" s="360"/>
      <c r="B766" s="360"/>
      <c r="C766" s="360"/>
      <c r="D766" s="360"/>
      <c r="E766" s="360"/>
      <c r="F766" s="360"/>
      <c r="G766" s="360"/>
      <c r="H766" s="360"/>
      <c r="I766" s="360"/>
      <c r="J766" s="360"/>
      <c r="K766" s="360"/>
      <c r="L766" s="360"/>
      <c r="M766" s="360"/>
      <c r="N766" s="360"/>
      <c r="O766" s="360"/>
      <c r="P766" s="360"/>
      <c r="Q766" s="360"/>
      <c r="R766" s="360"/>
      <c r="S766" s="360"/>
      <c r="T766" s="360"/>
      <c r="U766" s="360"/>
      <c r="V766" s="360"/>
      <c r="W766" s="360"/>
      <c r="X766" s="360"/>
      <c r="Y766" s="360"/>
      <c r="Z766" s="360"/>
    </row>
    <row r="767" spans="1:26" ht="15.75" customHeight="1">
      <c r="A767" s="360"/>
      <c r="B767" s="360"/>
      <c r="C767" s="360"/>
      <c r="D767" s="360"/>
      <c r="E767" s="360"/>
      <c r="F767" s="360"/>
      <c r="G767" s="360"/>
      <c r="H767" s="360"/>
      <c r="I767" s="360"/>
      <c r="J767" s="360"/>
      <c r="K767" s="360"/>
      <c r="L767" s="360"/>
      <c r="M767" s="360"/>
      <c r="N767" s="360"/>
      <c r="O767" s="360"/>
      <c r="P767" s="360"/>
      <c r="Q767" s="360"/>
      <c r="R767" s="360"/>
      <c r="S767" s="360"/>
      <c r="T767" s="360"/>
      <c r="U767" s="360"/>
      <c r="V767" s="360"/>
      <c r="W767" s="360"/>
      <c r="X767" s="360"/>
      <c r="Y767" s="360"/>
      <c r="Z767" s="360"/>
    </row>
    <row r="768" spans="1:26" ht="15.75" customHeight="1">
      <c r="A768" s="360"/>
      <c r="B768" s="360"/>
      <c r="C768" s="360"/>
      <c r="D768" s="360"/>
      <c r="E768" s="360"/>
      <c r="F768" s="360"/>
      <c r="G768" s="360"/>
      <c r="H768" s="360"/>
      <c r="I768" s="360"/>
      <c r="J768" s="360"/>
      <c r="K768" s="360"/>
      <c r="L768" s="360"/>
      <c r="M768" s="360"/>
      <c r="N768" s="360"/>
      <c r="O768" s="360"/>
      <c r="P768" s="360"/>
      <c r="Q768" s="360"/>
      <c r="R768" s="360"/>
      <c r="S768" s="360"/>
      <c r="T768" s="360"/>
      <c r="U768" s="360"/>
      <c r="V768" s="360"/>
      <c r="W768" s="360"/>
      <c r="X768" s="360"/>
      <c r="Y768" s="360"/>
      <c r="Z768" s="360"/>
    </row>
    <row r="769" spans="1:26" ht="15.75" customHeight="1">
      <c r="A769" s="360"/>
      <c r="B769" s="360"/>
      <c r="C769" s="360"/>
      <c r="D769" s="360"/>
      <c r="E769" s="360"/>
      <c r="F769" s="360"/>
      <c r="G769" s="360"/>
      <c r="H769" s="360"/>
      <c r="I769" s="360"/>
      <c r="J769" s="360"/>
      <c r="K769" s="360"/>
      <c r="L769" s="360"/>
      <c r="M769" s="360"/>
      <c r="N769" s="360"/>
      <c r="O769" s="360"/>
      <c r="P769" s="360"/>
      <c r="Q769" s="360"/>
      <c r="R769" s="360"/>
      <c r="S769" s="360"/>
      <c r="T769" s="360"/>
      <c r="U769" s="360"/>
      <c r="V769" s="360"/>
      <c r="W769" s="360"/>
      <c r="X769" s="360"/>
      <c r="Y769" s="360"/>
      <c r="Z769" s="360"/>
    </row>
    <row r="770" spans="1:26" ht="15.75" customHeight="1">
      <c r="A770" s="360"/>
      <c r="B770" s="360"/>
      <c r="C770" s="360"/>
      <c r="D770" s="360"/>
      <c r="E770" s="360"/>
      <c r="F770" s="360"/>
      <c r="G770" s="360"/>
      <c r="H770" s="360"/>
      <c r="I770" s="360"/>
      <c r="J770" s="360"/>
      <c r="K770" s="360"/>
      <c r="L770" s="360"/>
      <c r="M770" s="360"/>
      <c r="N770" s="360"/>
      <c r="O770" s="360"/>
      <c r="P770" s="360"/>
      <c r="Q770" s="360"/>
      <c r="R770" s="360"/>
      <c r="S770" s="360"/>
      <c r="T770" s="360"/>
      <c r="U770" s="360"/>
      <c r="V770" s="360"/>
      <c r="W770" s="360"/>
      <c r="X770" s="360"/>
      <c r="Y770" s="360"/>
      <c r="Z770" s="360"/>
    </row>
    <row r="771" spans="1:26" ht="15.75" customHeight="1">
      <c r="A771" s="360"/>
      <c r="B771" s="360"/>
      <c r="C771" s="360"/>
      <c r="D771" s="360"/>
      <c r="E771" s="360"/>
      <c r="F771" s="360"/>
      <c r="G771" s="360"/>
      <c r="H771" s="360"/>
      <c r="I771" s="360"/>
      <c r="J771" s="360"/>
      <c r="K771" s="360"/>
      <c r="L771" s="360"/>
      <c r="M771" s="360"/>
      <c r="N771" s="360"/>
      <c r="O771" s="360"/>
      <c r="P771" s="360"/>
      <c r="Q771" s="360"/>
      <c r="R771" s="360"/>
      <c r="S771" s="360"/>
      <c r="T771" s="360"/>
      <c r="U771" s="360"/>
      <c r="V771" s="360"/>
      <c r="W771" s="360"/>
      <c r="X771" s="360"/>
      <c r="Y771" s="360"/>
      <c r="Z771" s="360"/>
    </row>
    <row r="772" spans="1:26" ht="15.75" customHeight="1">
      <c r="A772" s="360"/>
      <c r="B772" s="360"/>
      <c r="C772" s="360"/>
      <c r="D772" s="360"/>
      <c r="E772" s="360"/>
      <c r="F772" s="360"/>
      <c r="G772" s="360"/>
      <c r="H772" s="360"/>
      <c r="I772" s="360"/>
      <c r="J772" s="360"/>
      <c r="K772" s="360"/>
      <c r="L772" s="360"/>
      <c r="M772" s="360"/>
      <c r="N772" s="360"/>
      <c r="O772" s="360"/>
      <c r="P772" s="360"/>
      <c r="Q772" s="360"/>
      <c r="R772" s="360"/>
      <c r="S772" s="360"/>
      <c r="T772" s="360"/>
      <c r="U772" s="360"/>
      <c r="V772" s="360"/>
      <c r="W772" s="360"/>
      <c r="X772" s="360"/>
      <c r="Y772" s="360"/>
      <c r="Z772" s="360"/>
    </row>
    <row r="773" spans="1:26" ht="15.75" customHeight="1">
      <c r="A773" s="360"/>
      <c r="B773" s="360"/>
      <c r="C773" s="360"/>
      <c r="D773" s="360"/>
      <c r="E773" s="360"/>
      <c r="F773" s="360"/>
      <c r="G773" s="360"/>
      <c r="H773" s="360"/>
      <c r="I773" s="360"/>
      <c r="J773" s="360"/>
      <c r="K773" s="360"/>
      <c r="L773" s="360"/>
      <c r="M773" s="360"/>
      <c r="N773" s="360"/>
      <c r="O773" s="360"/>
      <c r="P773" s="360"/>
      <c r="Q773" s="360"/>
      <c r="R773" s="360"/>
      <c r="S773" s="360"/>
      <c r="T773" s="360"/>
      <c r="U773" s="360"/>
      <c r="V773" s="360"/>
      <c r="W773" s="360"/>
      <c r="X773" s="360"/>
      <c r="Y773" s="360"/>
      <c r="Z773" s="360"/>
    </row>
    <row r="774" spans="1:26" ht="15.75" customHeight="1">
      <c r="A774" s="360"/>
      <c r="B774" s="360"/>
      <c r="C774" s="360"/>
      <c r="D774" s="360"/>
      <c r="E774" s="360"/>
      <c r="F774" s="360"/>
      <c r="G774" s="360"/>
      <c r="H774" s="360"/>
      <c r="I774" s="360"/>
      <c r="J774" s="360"/>
      <c r="K774" s="360"/>
      <c r="L774" s="360"/>
      <c r="M774" s="360"/>
      <c r="N774" s="360"/>
      <c r="O774" s="360"/>
      <c r="P774" s="360"/>
      <c r="Q774" s="360"/>
      <c r="R774" s="360"/>
      <c r="S774" s="360"/>
      <c r="T774" s="360"/>
      <c r="U774" s="360"/>
      <c r="V774" s="360"/>
      <c r="W774" s="360"/>
      <c r="X774" s="360"/>
      <c r="Y774" s="360"/>
      <c r="Z774" s="360"/>
    </row>
    <row r="775" spans="1:26" ht="15.75" customHeight="1">
      <c r="A775" s="360"/>
      <c r="B775" s="360"/>
      <c r="C775" s="360"/>
      <c r="D775" s="360"/>
      <c r="E775" s="360"/>
      <c r="F775" s="360"/>
      <c r="G775" s="360"/>
      <c r="H775" s="360"/>
      <c r="I775" s="360"/>
      <c r="J775" s="360"/>
      <c r="K775" s="360"/>
      <c r="L775" s="360"/>
      <c r="M775" s="360"/>
      <c r="N775" s="360"/>
      <c r="O775" s="360"/>
      <c r="P775" s="360"/>
      <c r="Q775" s="360"/>
      <c r="R775" s="360"/>
      <c r="S775" s="360"/>
      <c r="T775" s="360"/>
      <c r="U775" s="360"/>
      <c r="V775" s="360"/>
      <c r="W775" s="360"/>
      <c r="X775" s="360"/>
      <c r="Y775" s="360"/>
      <c r="Z775" s="360"/>
    </row>
    <row r="776" spans="1:26" ht="15.75" customHeight="1">
      <c r="A776" s="360"/>
      <c r="B776" s="360"/>
      <c r="C776" s="360"/>
      <c r="D776" s="360"/>
      <c r="E776" s="360"/>
      <c r="F776" s="360"/>
      <c r="G776" s="360"/>
      <c r="H776" s="360"/>
      <c r="I776" s="360"/>
      <c r="J776" s="360"/>
      <c r="K776" s="360"/>
      <c r="L776" s="360"/>
      <c r="M776" s="360"/>
      <c r="N776" s="360"/>
      <c r="O776" s="360"/>
      <c r="P776" s="360"/>
      <c r="Q776" s="360"/>
      <c r="R776" s="360"/>
      <c r="S776" s="360"/>
      <c r="T776" s="360"/>
      <c r="U776" s="360"/>
      <c r="V776" s="360"/>
      <c r="W776" s="360"/>
      <c r="X776" s="360"/>
      <c r="Y776" s="360"/>
      <c r="Z776" s="360"/>
    </row>
    <row r="777" spans="1:26" ht="15.75" customHeight="1">
      <c r="A777" s="360"/>
      <c r="B777" s="360"/>
      <c r="C777" s="360"/>
      <c r="D777" s="360"/>
      <c r="E777" s="360"/>
      <c r="F777" s="360"/>
      <c r="G777" s="360"/>
      <c r="H777" s="360"/>
      <c r="I777" s="360"/>
      <c r="J777" s="360"/>
      <c r="K777" s="360"/>
      <c r="L777" s="360"/>
      <c r="M777" s="360"/>
      <c r="N777" s="360"/>
      <c r="O777" s="360"/>
      <c r="P777" s="360"/>
      <c r="Q777" s="360"/>
      <c r="R777" s="360"/>
      <c r="S777" s="360"/>
      <c r="T777" s="360"/>
      <c r="U777" s="360"/>
      <c r="V777" s="360"/>
      <c r="W777" s="360"/>
      <c r="X777" s="360"/>
      <c r="Y777" s="360"/>
      <c r="Z777" s="360"/>
    </row>
    <row r="778" spans="1:26" ht="15.75" customHeight="1">
      <c r="A778" s="360"/>
      <c r="B778" s="360"/>
      <c r="C778" s="360"/>
      <c r="D778" s="360"/>
      <c r="E778" s="360"/>
      <c r="F778" s="360"/>
      <c r="G778" s="360"/>
      <c r="H778" s="360"/>
      <c r="I778" s="360"/>
      <c r="J778" s="360"/>
      <c r="K778" s="360"/>
      <c r="L778" s="360"/>
      <c r="M778" s="360"/>
      <c r="N778" s="360"/>
      <c r="O778" s="360"/>
      <c r="P778" s="360"/>
      <c r="Q778" s="360"/>
      <c r="R778" s="360"/>
      <c r="S778" s="360"/>
      <c r="T778" s="360"/>
      <c r="U778" s="360"/>
      <c r="V778" s="360"/>
      <c r="W778" s="360"/>
      <c r="X778" s="360"/>
      <c r="Y778" s="360"/>
      <c r="Z778" s="360"/>
    </row>
    <row r="779" spans="1:26" ht="15.75" customHeight="1">
      <c r="A779" s="360"/>
      <c r="B779" s="360"/>
      <c r="C779" s="360"/>
      <c r="D779" s="360"/>
      <c r="E779" s="360"/>
      <c r="F779" s="360"/>
      <c r="G779" s="360"/>
      <c r="H779" s="360"/>
      <c r="I779" s="360"/>
      <c r="J779" s="360"/>
      <c r="K779" s="360"/>
      <c r="L779" s="360"/>
      <c r="M779" s="360"/>
      <c r="N779" s="360"/>
      <c r="O779" s="360"/>
      <c r="P779" s="360"/>
      <c r="Q779" s="360"/>
      <c r="R779" s="360"/>
      <c r="S779" s="360"/>
      <c r="T779" s="360"/>
      <c r="U779" s="360"/>
      <c r="V779" s="360"/>
      <c r="W779" s="360"/>
      <c r="X779" s="360"/>
      <c r="Y779" s="360"/>
      <c r="Z779" s="360"/>
    </row>
    <row r="780" spans="1:26" ht="15.75" customHeight="1">
      <c r="A780" s="360"/>
      <c r="B780" s="360"/>
      <c r="C780" s="360"/>
      <c r="D780" s="360"/>
      <c r="E780" s="360"/>
      <c r="F780" s="360"/>
      <c r="G780" s="360"/>
      <c r="H780" s="360"/>
      <c r="I780" s="360"/>
      <c r="J780" s="360"/>
      <c r="K780" s="360"/>
      <c r="L780" s="360"/>
      <c r="M780" s="360"/>
      <c r="N780" s="360"/>
      <c r="O780" s="360"/>
      <c r="P780" s="360"/>
      <c r="Q780" s="360"/>
      <c r="R780" s="360"/>
      <c r="S780" s="360"/>
      <c r="T780" s="360"/>
      <c r="U780" s="360"/>
      <c r="V780" s="360"/>
      <c r="W780" s="360"/>
      <c r="X780" s="360"/>
      <c r="Y780" s="360"/>
      <c r="Z780" s="360"/>
    </row>
    <row r="781" spans="1:26" ht="15.75" customHeight="1">
      <c r="A781" s="360"/>
      <c r="B781" s="360"/>
      <c r="C781" s="360"/>
      <c r="D781" s="360"/>
      <c r="E781" s="360"/>
      <c r="F781" s="360"/>
      <c r="G781" s="360"/>
      <c r="H781" s="360"/>
      <c r="I781" s="360"/>
      <c r="J781" s="360"/>
      <c r="K781" s="360"/>
      <c r="L781" s="360"/>
      <c r="M781" s="360"/>
      <c r="N781" s="360"/>
      <c r="O781" s="360"/>
      <c r="P781" s="360"/>
      <c r="Q781" s="360"/>
      <c r="R781" s="360"/>
      <c r="S781" s="360"/>
      <c r="T781" s="360"/>
      <c r="U781" s="360"/>
      <c r="V781" s="360"/>
      <c r="W781" s="360"/>
      <c r="X781" s="360"/>
      <c r="Y781" s="360"/>
      <c r="Z781" s="360"/>
    </row>
    <row r="782" spans="1:26" ht="15.75" customHeight="1">
      <c r="A782" s="360"/>
      <c r="B782" s="360"/>
      <c r="C782" s="360"/>
      <c r="D782" s="360"/>
      <c r="E782" s="360"/>
      <c r="F782" s="360"/>
      <c r="G782" s="360"/>
      <c r="H782" s="360"/>
      <c r="I782" s="360"/>
      <c r="J782" s="360"/>
      <c r="K782" s="360"/>
      <c r="L782" s="360"/>
      <c r="M782" s="360"/>
      <c r="N782" s="360"/>
      <c r="O782" s="360"/>
      <c r="P782" s="360"/>
      <c r="Q782" s="360"/>
      <c r="R782" s="360"/>
      <c r="S782" s="360"/>
      <c r="T782" s="360"/>
      <c r="U782" s="360"/>
      <c r="V782" s="360"/>
      <c r="W782" s="360"/>
      <c r="X782" s="360"/>
      <c r="Y782" s="360"/>
      <c r="Z782" s="360"/>
    </row>
    <row r="783" spans="1:26" ht="15.75" customHeight="1">
      <c r="A783" s="360"/>
      <c r="B783" s="360"/>
      <c r="C783" s="360"/>
      <c r="D783" s="360"/>
      <c r="E783" s="360"/>
      <c r="F783" s="360"/>
      <c r="G783" s="360"/>
      <c r="H783" s="360"/>
      <c r="I783" s="360"/>
      <c r="J783" s="360"/>
      <c r="K783" s="360"/>
      <c r="L783" s="360"/>
      <c r="M783" s="360"/>
      <c r="N783" s="360"/>
      <c r="O783" s="360"/>
      <c r="P783" s="360"/>
      <c r="Q783" s="360"/>
      <c r="R783" s="360"/>
      <c r="S783" s="360"/>
      <c r="T783" s="360"/>
      <c r="U783" s="360"/>
      <c r="V783" s="360"/>
      <c r="W783" s="360"/>
      <c r="X783" s="360"/>
      <c r="Y783" s="360"/>
      <c r="Z783" s="360"/>
    </row>
    <row r="784" spans="1:26" ht="15.75" customHeight="1">
      <c r="A784" s="360"/>
      <c r="B784" s="360"/>
      <c r="C784" s="360"/>
      <c r="D784" s="360"/>
      <c r="E784" s="360"/>
      <c r="F784" s="360"/>
      <c r="G784" s="360"/>
      <c r="H784" s="360"/>
      <c r="I784" s="360"/>
      <c r="J784" s="360"/>
      <c r="K784" s="360"/>
      <c r="L784" s="360"/>
      <c r="M784" s="360"/>
      <c r="N784" s="360"/>
      <c r="O784" s="360"/>
      <c r="P784" s="360"/>
      <c r="Q784" s="360"/>
      <c r="R784" s="360"/>
      <c r="S784" s="360"/>
      <c r="T784" s="360"/>
      <c r="U784" s="360"/>
      <c r="V784" s="360"/>
      <c r="W784" s="360"/>
      <c r="X784" s="360"/>
      <c r="Y784" s="360"/>
      <c r="Z784" s="360"/>
    </row>
    <row r="785" spans="1:26" ht="15.75" customHeight="1">
      <c r="A785" s="360"/>
      <c r="B785" s="360"/>
      <c r="C785" s="360"/>
      <c r="D785" s="360"/>
      <c r="E785" s="360"/>
      <c r="F785" s="360"/>
      <c r="G785" s="360"/>
      <c r="H785" s="360"/>
      <c r="I785" s="360"/>
      <c r="J785" s="360"/>
      <c r="K785" s="360"/>
      <c r="L785" s="360"/>
      <c r="M785" s="360"/>
      <c r="N785" s="360"/>
      <c r="O785" s="360"/>
      <c r="P785" s="360"/>
      <c r="Q785" s="360"/>
      <c r="R785" s="360"/>
      <c r="S785" s="360"/>
      <c r="T785" s="360"/>
      <c r="U785" s="360"/>
      <c r="V785" s="360"/>
      <c r="W785" s="360"/>
      <c r="X785" s="360"/>
      <c r="Y785" s="360"/>
      <c r="Z785" s="360"/>
    </row>
    <row r="786" spans="1:26" ht="15.75" customHeight="1">
      <c r="A786" s="360"/>
      <c r="B786" s="360"/>
      <c r="C786" s="360"/>
      <c r="D786" s="360"/>
      <c r="E786" s="360"/>
      <c r="F786" s="360"/>
      <c r="G786" s="360"/>
      <c r="H786" s="360"/>
      <c r="I786" s="360"/>
      <c r="J786" s="360"/>
      <c r="K786" s="360"/>
      <c r="L786" s="360"/>
      <c r="M786" s="360"/>
      <c r="N786" s="360"/>
      <c r="O786" s="360"/>
      <c r="P786" s="360"/>
      <c r="Q786" s="360"/>
      <c r="R786" s="360"/>
      <c r="S786" s="360"/>
      <c r="T786" s="360"/>
      <c r="U786" s="360"/>
      <c r="V786" s="360"/>
      <c r="W786" s="360"/>
      <c r="X786" s="360"/>
      <c r="Y786" s="360"/>
      <c r="Z786" s="360"/>
    </row>
    <row r="787" spans="1:26" ht="15.75" customHeight="1">
      <c r="A787" s="360"/>
      <c r="B787" s="360"/>
      <c r="C787" s="360"/>
      <c r="D787" s="360"/>
      <c r="E787" s="360"/>
      <c r="F787" s="360"/>
      <c r="G787" s="360"/>
      <c r="H787" s="360"/>
      <c r="I787" s="360"/>
      <c r="J787" s="360"/>
      <c r="K787" s="360"/>
      <c r="L787" s="360"/>
      <c r="M787" s="360"/>
      <c r="N787" s="360"/>
      <c r="O787" s="360"/>
      <c r="P787" s="360"/>
      <c r="Q787" s="360"/>
      <c r="R787" s="360"/>
      <c r="S787" s="360"/>
      <c r="T787" s="360"/>
      <c r="U787" s="360"/>
      <c r="V787" s="360"/>
      <c r="W787" s="360"/>
      <c r="X787" s="360"/>
      <c r="Y787" s="360"/>
      <c r="Z787" s="360"/>
    </row>
    <row r="788" spans="1:26" ht="15.75" customHeight="1">
      <c r="A788" s="360"/>
      <c r="B788" s="360"/>
      <c r="C788" s="360"/>
      <c r="D788" s="360"/>
      <c r="E788" s="360"/>
      <c r="F788" s="360"/>
      <c r="G788" s="360"/>
      <c r="H788" s="360"/>
      <c r="I788" s="360"/>
      <c r="J788" s="360"/>
      <c r="K788" s="360"/>
      <c r="L788" s="360"/>
      <c r="M788" s="360"/>
      <c r="N788" s="360"/>
      <c r="O788" s="360"/>
      <c r="P788" s="360"/>
      <c r="Q788" s="360"/>
      <c r="R788" s="360"/>
      <c r="S788" s="360"/>
      <c r="T788" s="360"/>
      <c r="U788" s="360"/>
      <c r="V788" s="360"/>
      <c r="W788" s="360"/>
      <c r="X788" s="360"/>
      <c r="Y788" s="360"/>
      <c r="Z788" s="360"/>
    </row>
    <row r="789" spans="1:26" ht="15.75" customHeight="1">
      <c r="A789" s="360"/>
      <c r="B789" s="360"/>
      <c r="C789" s="360"/>
      <c r="D789" s="360"/>
      <c r="E789" s="360"/>
      <c r="F789" s="360"/>
      <c r="G789" s="360"/>
      <c r="H789" s="360"/>
      <c r="I789" s="360"/>
      <c r="J789" s="360"/>
      <c r="K789" s="360"/>
      <c r="L789" s="360"/>
      <c r="M789" s="360"/>
      <c r="N789" s="360"/>
      <c r="O789" s="360"/>
      <c r="P789" s="360"/>
      <c r="Q789" s="360"/>
      <c r="R789" s="360"/>
      <c r="S789" s="360"/>
      <c r="T789" s="360"/>
      <c r="U789" s="360"/>
      <c r="V789" s="360"/>
      <c r="W789" s="360"/>
      <c r="X789" s="360"/>
      <c r="Y789" s="360"/>
      <c r="Z789" s="360"/>
    </row>
    <row r="790" spans="1:26" ht="15.75" customHeight="1">
      <c r="A790" s="360"/>
      <c r="B790" s="360"/>
      <c r="C790" s="360"/>
      <c r="D790" s="360"/>
      <c r="E790" s="360"/>
      <c r="F790" s="360"/>
      <c r="G790" s="360"/>
      <c r="H790" s="360"/>
      <c r="I790" s="360"/>
      <c r="J790" s="360"/>
      <c r="K790" s="360"/>
      <c r="L790" s="360"/>
      <c r="M790" s="360"/>
      <c r="N790" s="360"/>
      <c r="O790" s="360"/>
      <c r="P790" s="360"/>
      <c r="Q790" s="360"/>
      <c r="R790" s="360"/>
      <c r="S790" s="360"/>
      <c r="T790" s="360"/>
      <c r="U790" s="360"/>
      <c r="V790" s="360"/>
      <c r="W790" s="360"/>
      <c r="X790" s="360"/>
      <c r="Y790" s="360"/>
      <c r="Z790" s="360"/>
    </row>
    <row r="791" spans="1:26" ht="15.75" customHeight="1">
      <c r="A791" s="360"/>
      <c r="B791" s="360"/>
      <c r="C791" s="360"/>
      <c r="D791" s="360"/>
      <c r="E791" s="360"/>
      <c r="F791" s="360"/>
      <c r="G791" s="360"/>
      <c r="H791" s="360"/>
      <c r="I791" s="360"/>
      <c r="J791" s="360"/>
      <c r="K791" s="360"/>
      <c r="L791" s="360"/>
      <c r="M791" s="360"/>
      <c r="N791" s="360"/>
      <c r="O791" s="360"/>
      <c r="P791" s="360"/>
      <c r="Q791" s="360"/>
      <c r="R791" s="360"/>
      <c r="S791" s="360"/>
      <c r="T791" s="360"/>
      <c r="U791" s="360"/>
      <c r="V791" s="360"/>
      <c r="W791" s="360"/>
      <c r="X791" s="360"/>
      <c r="Y791" s="360"/>
      <c r="Z791" s="360"/>
    </row>
    <row r="792" spans="1:26" ht="15.75" customHeight="1">
      <c r="A792" s="360"/>
      <c r="B792" s="360"/>
      <c r="C792" s="360"/>
      <c r="D792" s="360"/>
      <c r="E792" s="360"/>
      <c r="F792" s="360"/>
      <c r="G792" s="360"/>
      <c r="H792" s="360"/>
      <c r="I792" s="360"/>
      <c r="J792" s="360"/>
      <c r="K792" s="360"/>
      <c r="L792" s="360"/>
      <c r="M792" s="360"/>
      <c r="N792" s="360"/>
      <c r="O792" s="360"/>
      <c r="P792" s="360"/>
      <c r="Q792" s="360"/>
      <c r="R792" s="360"/>
      <c r="S792" s="360"/>
      <c r="T792" s="360"/>
      <c r="U792" s="360"/>
      <c r="V792" s="360"/>
      <c r="W792" s="360"/>
      <c r="X792" s="360"/>
      <c r="Y792" s="360"/>
      <c r="Z792" s="360"/>
    </row>
    <row r="793" spans="1:26" ht="15.75" customHeight="1">
      <c r="A793" s="360"/>
      <c r="B793" s="360"/>
      <c r="C793" s="360"/>
      <c r="D793" s="360"/>
      <c r="E793" s="360"/>
      <c r="F793" s="360"/>
      <c r="G793" s="360"/>
      <c r="H793" s="360"/>
      <c r="I793" s="360"/>
      <c r="J793" s="360"/>
      <c r="K793" s="360"/>
      <c r="L793" s="360"/>
      <c r="M793" s="360"/>
      <c r="N793" s="360"/>
      <c r="O793" s="360"/>
      <c r="P793" s="360"/>
      <c r="Q793" s="360"/>
      <c r="R793" s="360"/>
      <c r="S793" s="360"/>
      <c r="T793" s="360"/>
      <c r="U793" s="360"/>
      <c r="V793" s="360"/>
      <c r="W793" s="360"/>
      <c r="X793" s="360"/>
      <c r="Y793" s="360"/>
      <c r="Z793" s="360"/>
    </row>
    <row r="794" spans="1:26" ht="15.75" customHeight="1">
      <c r="A794" s="360"/>
      <c r="B794" s="360"/>
      <c r="C794" s="360"/>
      <c r="D794" s="360"/>
      <c r="E794" s="360"/>
      <c r="F794" s="360"/>
      <c r="G794" s="360"/>
      <c r="H794" s="360"/>
      <c r="I794" s="360"/>
      <c r="J794" s="360"/>
      <c r="K794" s="360"/>
      <c r="L794" s="360"/>
      <c r="M794" s="360"/>
      <c r="N794" s="360"/>
      <c r="O794" s="360"/>
      <c r="P794" s="360"/>
      <c r="Q794" s="360"/>
      <c r="R794" s="360"/>
      <c r="S794" s="360"/>
      <c r="T794" s="360"/>
      <c r="U794" s="360"/>
      <c r="V794" s="360"/>
      <c r="W794" s="360"/>
      <c r="X794" s="360"/>
      <c r="Y794" s="360"/>
      <c r="Z794" s="360"/>
    </row>
    <row r="795" spans="1:26" ht="15.75" customHeight="1">
      <c r="A795" s="360"/>
      <c r="B795" s="360"/>
      <c r="C795" s="360"/>
      <c r="D795" s="360"/>
      <c r="E795" s="360"/>
      <c r="F795" s="360"/>
      <c r="G795" s="360"/>
      <c r="H795" s="360"/>
      <c r="I795" s="360"/>
      <c r="J795" s="360"/>
      <c r="K795" s="360"/>
      <c r="L795" s="360"/>
      <c r="M795" s="360"/>
      <c r="N795" s="360"/>
      <c r="O795" s="360"/>
      <c r="P795" s="360"/>
      <c r="Q795" s="360"/>
      <c r="R795" s="360"/>
      <c r="S795" s="360"/>
      <c r="T795" s="360"/>
      <c r="U795" s="360"/>
      <c r="V795" s="360"/>
      <c r="W795" s="360"/>
      <c r="X795" s="360"/>
      <c r="Y795" s="360"/>
      <c r="Z795" s="360"/>
    </row>
    <row r="796" spans="1:26" ht="15.75" customHeight="1">
      <c r="A796" s="360"/>
      <c r="B796" s="360"/>
      <c r="C796" s="360"/>
      <c r="D796" s="360"/>
      <c r="E796" s="360"/>
      <c r="F796" s="360"/>
      <c r="G796" s="360"/>
      <c r="H796" s="360"/>
      <c r="I796" s="360"/>
      <c r="J796" s="360"/>
      <c r="K796" s="360"/>
      <c r="L796" s="360"/>
      <c r="M796" s="360"/>
      <c r="N796" s="360"/>
      <c r="O796" s="360"/>
      <c r="P796" s="360"/>
      <c r="Q796" s="360"/>
      <c r="R796" s="360"/>
      <c r="S796" s="360"/>
      <c r="T796" s="360"/>
      <c r="U796" s="360"/>
      <c r="V796" s="360"/>
      <c r="W796" s="360"/>
      <c r="X796" s="360"/>
      <c r="Y796" s="360"/>
      <c r="Z796" s="360"/>
    </row>
    <row r="797" spans="1:26" ht="15.75" customHeight="1">
      <c r="A797" s="360"/>
      <c r="B797" s="360"/>
      <c r="C797" s="360"/>
      <c r="D797" s="360"/>
      <c r="E797" s="360"/>
      <c r="F797" s="360"/>
      <c r="G797" s="360"/>
      <c r="H797" s="360"/>
      <c r="I797" s="360"/>
      <c r="J797" s="360"/>
      <c r="K797" s="360"/>
      <c r="L797" s="360"/>
      <c r="M797" s="360"/>
      <c r="N797" s="360"/>
      <c r="O797" s="360"/>
      <c r="P797" s="360"/>
      <c r="Q797" s="360"/>
      <c r="R797" s="360"/>
      <c r="S797" s="360"/>
      <c r="T797" s="360"/>
      <c r="U797" s="360"/>
      <c r="V797" s="360"/>
      <c r="W797" s="360"/>
      <c r="X797" s="360"/>
      <c r="Y797" s="360"/>
      <c r="Z797" s="360"/>
    </row>
    <row r="798" spans="1:26" ht="15.75" customHeight="1">
      <c r="A798" s="360"/>
      <c r="B798" s="360"/>
      <c r="C798" s="360"/>
      <c r="D798" s="360"/>
      <c r="E798" s="360"/>
      <c r="F798" s="360"/>
      <c r="G798" s="360"/>
      <c r="H798" s="360"/>
      <c r="I798" s="360"/>
      <c r="J798" s="360"/>
      <c r="K798" s="360"/>
      <c r="L798" s="360"/>
      <c r="M798" s="360"/>
      <c r="N798" s="360"/>
      <c r="O798" s="360"/>
      <c r="P798" s="360"/>
      <c r="Q798" s="360"/>
      <c r="R798" s="360"/>
      <c r="S798" s="360"/>
      <c r="T798" s="360"/>
      <c r="U798" s="360"/>
      <c r="V798" s="360"/>
      <c r="W798" s="360"/>
      <c r="X798" s="360"/>
      <c r="Y798" s="360"/>
      <c r="Z798" s="360"/>
    </row>
    <row r="799" spans="1:26" ht="15.75" customHeight="1">
      <c r="A799" s="360"/>
      <c r="B799" s="360"/>
      <c r="C799" s="360"/>
      <c r="D799" s="360"/>
      <c r="E799" s="360"/>
      <c r="F799" s="360"/>
      <c r="G799" s="360"/>
      <c r="H799" s="360"/>
      <c r="I799" s="360"/>
      <c r="J799" s="360"/>
      <c r="K799" s="360"/>
      <c r="L799" s="360"/>
      <c r="M799" s="360"/>
      <c r="N799" s="360"/>
      <c r="O799" s="360"/>
      <c r="P799" s="360"/>
      <c r="Q799" s="360"/>
      <c r="R799" s="360"/>
      <c r="S799" s="360"/>
      <c r="T799" s="360"/>
      <c r="U799" s="360"/>
      <c r="V799" s="360"/>
      <c r="W799" s="360"/>
      <c r="X799" s="360"/>
      <c r="Y799" s="360"/>
      <c r="Z799" s="360"/>
    </row>
    <row r="800" spans="1:26" ht="15.75" customHeight="1">
      <c r="A800" s="360"/>
      <c r="B800" s="360"/>
      <c r="C800" s="360"/>
      <c r="D800" s="360"/>
      <c r="E800" s="360"/>
      <c r="F800" s="360"/>
      <c r="G800" s="360"/>
      <c r="H800" s="360"/>
      <c r="I800" s="360"/>
      <c r="J800" s="360"/>
      <c r="K800" s="360"/>
      <c r="L800" s="360"/>
      <c r="M800" s="360"/>
      <c r="N800" s="360"/>
      <c r="O800" s="360"/>
      <c r="P800" s="360"/>
      <c r="Q800" s="360"/>
      <c r="R800" s="360"/>
      <c r="S800" s="360"/>
      <c r="T800" s="360"/>
      <c r="U800" s="360"/>
      <c r="V800" s="360"/>
      <c r="W800" s="360"/>
      <c r="X800" s="360"/>
      <c r="Y800" s="360"/>
      <c r="Z800" s="360"/>
    </row>
    <row r="801" spans="1:26" ht="15.75" customHeight="1">
      <c r="A801" s="360"/>
      <c r="B801" s="360"/>
      <c r="C801" s="360"/>
      <c r="D801" s="360"/>
      <c r="E801" s="360"/>
      <c r="F801" s="360"/>
      <c r="G801" s="360"/>
      <c r="H801" s="360"/>
      <c r="I801" s="360"/>
      <c r="J801" s="360"/>
      <c r="K801" s="360"/>
      <c r="L801" s="360"/>
      <c r="M801" s="360"/>
      <c r="N801" s="360"/>
      <c r="O801" s="360"/>
      <c r="P801" s="360"/>
      <c r="Q801" s="360"/>
      <c r="R801" s="360"/>
      <c r="S801" s="360"/>
      <c r="T801" s="360"/>
      <c r="U801" s="360"/>
      <c r="V801" s="360"/>
      <c r="W801" s="360"/>
      <c r="X801" s="360"/>
      <c r="Y801" s="360"/>
      <c r="Z801" s="360"/>
    </row>
    <row r="802" spans="1:26" ht="15.75" customHeight="1">
      <c r="A802" s="360"/>
      <c r="B802" s="360"/>
      <c r="C802" s="360"/>
      <c r="D802" s="360"/>
      <c r="E802" s="360"/>
      <c r="F802" s="360"/>
      <c r="G802" s="360"/>
      <c r="H802" s="360"/>
      <c r="I802" s="360"/>
      <c r="J802" s="360"/>
      <c r="K802" s="360"/>
      <c r="L802" s="360"/>
      <c r="M802" s="360"/>
      <c r="N802" s="360"/>
      <c r="O802" s="360"/>
      <c r="P802" s="360"/>
      <c r="Q802" s="360"/>
      <c r="R802" s="360"/>
      <c r="S802" s="360"/>
      <c r="T802" s="360"/>
      <c r="U802" s="360"/>
      <c r="V802" s="360"/>
      <c r="W802" s="360"/>
      <c r="X802" s="360"/>
      <c r="Y802" s="360"/>
      <c r="Z802" s="360"/>
    </row>
    <row r="803" spans="1:26" ht="15.75" customHeight="1">
      <c r="A803" s="360"/>
      <c r="B803" s="360"/>
      <c r="C803" s="360"/>
      <c r="D803" s="360"/>
      <c r="E803" s="360"/>
      <c r="F803" s="360"/>
      <c r="G803" s="360"/>
      <c r="H803" s="360"/>
      <c r="I803" s="360"/>
      <c r="J803" s="360"/>
      <c r="K803" s="360"/>
      <c r="L803" s="360"/>
      <c r="M803" s="360"/>
      <c r="N803" s="360"/>
      <c r="O803" s="360"/>
      <c r="P803" s="360"/>
      <c r="Q803" s="360"/>
      <c r="R803" s="360"/>
      <c r="S803" s="360"/>
      <c r="T803" s="360"/>
      <c r="U803" s="360"/>
      <c r="V803" s="360"/>
      <c r="W803" s="360"/>
      <c r="X803" s="360"/>
      <c r="Y803" s="360"/>
      <c r="Z803" s="360"/>
    </row>
    <row r="804" spans="1:26" ht="15.75" customHeight="1">
      <c r="A804" s="360"/>
      <c r="B804" s="360"/>
      <c r="C804" s="360"/>
      <c r="D804" s="360"/>
      <c r="E804" s="360"/>
      <c r="F804" s="360"/>
      <c r="G804" s="360"/>
      <c r="H804" s="360"/>
      <c r="I804" s="360"/>
      <c r="J804" s="360"/>
      <c r="K804" s="360"/>
      <c r="L804" s="360"/>
      <c r="M804" s="360"/>
      <c r="N804" s="360"/>
      <c r="O804" s="360"/>
      <c r="P804" s="360"/>
      <c r="Q804" s="360"/>
      <c r="R804" s="360"/>
      <c r="S804" s="360"/>
      <c r="T804" s="360"/>
      <c r="U804" s="360"/>
      <c r="V804" s="360"/>
      <c r="W804" s="360"/>
      <c r="X804" s="360"/>
      <c r="Y804" s="360"/>
      <c r="Z804" s="360"/>
    </row>
    <row r="805" spans="1:26" ht="15.75" customHeight="1">
      <c r="A805" s="360"/>
      <c r="B805" s="360"/>
      <c r="C805" s="360"/>
      <c r="D805" s="360"/>
      <c r="E805" s="360"/>
      <c r="F805" s="360"/>
      <c r="G805" s="360"/>
      <c r="H805" s="360"/>
      <c r="I805" s="360"/>
      <c r="J805" s="360"/>
      <c r="K805" s="360"/>
      <c r="L805" s="360"/>
      <c r="M805" s="360"/>
      <c r="N805" s="360"/>
      <c r="O805" s="360"/>
      <c r="P805" s="360"/>
      <c r="Q805" s="360"/>
      <c r="R805" s="360"/>
      <c r="S805" s="360"/>
      <c r="T805" s="360"/>
      <c r="U805" s="360"/>
      <c r="V805" s="360"/>
      <c r="W805" s="360"/>
      <c r="X805" s="360"/>
      <c r="Y805" s="360"/>
      <c r="Z805" s="360"/>
    </row>
    <row r="806" spans="1:26" ht="15.75" customHeight="1">
      <c r="A806" s="360"/>
      <c r="B806" s="360"/>
      <c r="C806" s="360"/>
      <c r="D806" s="360"/>
      <c r="E806" s="360"/>
      <c r="F806" s="360"/>
      <c r="G806" s="360"/>
      <c r="H806" s="360"/>
      <c r="I806" s="360"/>
      <c r="J806" s="360"/>
      <c r="K806" s="360"/>
      <c r="L806" s="360"/>
      <c r="M806" s="360"/>
      <c r="N806" s="360"/>
      <c r="O806" s="360"/>
      <c r="P806" s="360"/>
      <c r="Q806" s="360"/>
      <c r="R806" s="360"/>
      <c r="S806" s="360"/>
      <c r="T806" s="360"/>
      <c r="U806" s="360"/>
      <c r="V806" s="360"/>
      <c r="W806" s="360"/>
      <c r="X806" s="360"/>
      <c r="Y806" s="360"/>
      <c r="Z806" s="360"/>
    </row>
    <row r="807" spans="1:26" ht="15.75" customHeight="1">
      <c r="A807" s="360"/>
      <c r="B807" s="360"/>
      <c r="C807" s="360"/>
      <c r="D807" s="360"/>
      <c r="E807" s="360"/>
      <c r="F807" s="360"/>
      <c r="G807" s="360"/>
      <c r="H807" s="360"/>
      <c r="I807" s="360"/>
      <c r="J807" s="360"/>
      <c r="K807" s="360"/>
      <c r="L807" s="360"/>
      <c r="M807" s="360"/>
      <c r="N807" s="360"/>
      <c r="O807" s="360"/>
      <c r="P807" s="360"/>
      <c r="Q807" s="360"/>
      <c r="R807" s="360"/>
      <c r="S807" s="360"/>
      <c r="T807" s="360"/>
      <c r="U807" s="360"/>
      <c r="V807" s="360"/>
      <c r="W807" s="360"/>
      <c r="X807" s="360"/>
      <c r="Y807" s="360"/>
      <c r="Z807" s="360"/>
    </row>
    <row r="808" spans="1:26" ht="15.75" customHeight="1">
      <c r="A808" s="360"/>
      <c r="B808" s="360"/>
      <c r="C808" s="360"/>
      <c r="D808" s="360"/>
      <c r="E808" s="360"/>
      <c r="F808" s="360"/>
      <c r="G808" s="360"/>
      <c r="H808" s="360"/>
      <c r="I808" s="360"/>
      <c r="J808" s="360"/>
      <c r="K808" s="360"/>
      <c r="L808" s="360"/>
      <c r="M808" s="360"/>
      <c r="N808" s="360"/>
      <c r="O808" s="360"/>
      <c r="P808" s="360"/>
      <c r="Q808" s="360"/>
      <c r="R808" s="360"/>
      <c r="S808" s="360"/>
      <c r="T808" s="360"/>
      <c r="U808" s="360"/>
      <c r="V808" s="360"/>
      <c r="W808" s="360"/>
      <c r="X808" s="360"/>
      <c r="Y808" s="360"/>
      <c r="Z808" s="360"/>
    </row>
    <row r="809" spans="1:26" ht="15.75" customHeight="1">
      <c r="A809" s="360"/>
      <c r="B809" s="360"/>
      <c r="C809" s="360"/>
      <c r="D809" s="360"/>
      <c r="E809" s="360"/>
      <c r="F809" s="360"/>
      <c r="G809" s="360"/>
      <c r="H809" s="360"/>
      <c r="I809" s="360"/>
      <c r="J809" s="360"/>
      <c r="K809" s="360"/>
      <c r="L809" s="360"/>
      <c r="M809" s="360"/>
      <c r="N809" s="360"/>
      <c r="O809" s="360"/>
      <c r="P809" s="360"/>
      <c r="Q809" s="360"/>
      <c r="R809" s="360"/>
      <c r="S809" s="360"/>
      <c r="T809" s="360"/>
      <c r="U809" s="360"/>
      <c r="V809" s="360"/>
      <c r="W809" s="360"/>
      <c r="X809" s="360"/>
      <c r="Y809" s="360"/>
      <c r="Z809" s="360"/>
    </row>
    <row r="810" spans="1:26" ht="15.75" customHeight="1">
      <c r="A810" s="360"/>
      <c r="B810" s="360"/>
      <c r="C810" s="360"/>
      <c r="D810" s="360"/>
      <c r="E810" s="360"/>
      <c r="F810" s="360"/>
      <c r="G810" s="360"/>
      <c r="H810" s="360"/>
      <c r="I810" s="360"/>
      <c r="J810" s="360"/>
      <c r="K810" s="360"/>
      <c r="L810" s="360"/>
      <c r="M810" s="360"/>
      <c r="N810" s="360"/>
      <c r="O810" s="360"/>
      <c r="P810" s="360"/>
      <c r="Q810" s="360"/>
      <c r="R810" s="360"/>
      <c r="S810" s="360"/>
      <c r="T810" s="360"/>
      <c r="U810" s="360"/>
      <c r="V810" s="360"/>
      <c r="W810" s="360"/>
      <c r="X810" s="360"/>
      <c r="Y810" s="360"/>
      <c r="Z810" s="360"/>
    </row>
    <row r="811" spans="1:26" ht="15.75" customHeight="1">
      <c r="A811" s="360"/>
      <c r="B811" s="360"/>
      <c r="C811" s="360"/>
      <c r="D811" s="360"/>
      <c r="E811" s="360"/>
      <c r="F811" s="360"/>
      <c r="G811" s="360"/>
      <c r="H811" s="360"/>
      <c r="I811" s="360"/>
      <c r="J811" s="360"/>
      <c r="K811" s="360"/>
      <c r="L811" s="360"/>
      <c r="M811" s="360"/>
      <c r="N811" s="360"/>
      <c r="O811" s="360"/>
      <c r="P811" s="360"/>
      <c r="Q811" s="360"/>
      <c r="R811" s="360"/>
      <c r="S811" s="360"/>
      <c r="T811" s="360"/>
      <c r="U811" s="360"/>
      <c r="V811" s="360"/>
      <c r="W811" s="360"/>
      <c r="X811" s="360"/>
      <c r="Y811" s="360"/>
      <c r="Z811" s="360"/>
    </row>
    <row r="812" spans="1:26" ht="15.75" customHeight="1">
      <c r="A812" s="360"/>
      <c r="B812" s="360"/>
      <c r="C812" s="360"/>
      <c r="D812" s="360"/>
      <c r="E812" s="360"/>
      <c r="F812" s="360"/>
      <c r="G812" s="360"/>
      <c r="H812" s="360"/>
      <c r="I812" s="360"/>
      <c r="J812" s="360"/>
      <c r="K812" s="360"/>
      <c r="L812" s="360"/>
      <c r="M812" s="360"/>
      <c r="N812" s="360"/>
      <c r="O812" s="360"/>
      <c r="P812" s="360"/>
      <c r="Q812" s="360"/>
      <c r="R812" s="360"/>
      <c r="S812" s="360"/>
      <c r="T812" s="360"/>
      <c r="U812" s="360"/>
      <c r="V812" s="360"/>
      <c r="W812" s="360"/>
      <c r="X812" s="360"/>
      <c r="Y812" s="360"/>
      <c r="Z812" s="360"/>
    </row>
    <row r="813" spans="1:26" ht="15.75" customHeight="1">
      <c r="A813" s="360"/>
      <c r="B813" s="360"/>
      <c r="C813" s="360"/>
      <c r="D813" s="360"/>
      <c r="E813" s="360"/>
      <c r="F813" s="360"/>
      <c r="G813" s="360"/>
      <c r="H813" s="360"/>
      <c r="I813" s="360"/>
      <c r="J813" s="360"/>
      <c r="K813" s="360"/>
      <c r="L813" s="360"/>
      <c r="M813" s="360"/>
      <c r="N813" s="360"/>
      <c r="O813" s="360"/>
      <c r="P813" s="360"/>
      <c r="Q813" s="360"/>
      <c r="R813" s="360"/>
      <c r="S813" s="360"/>
      <c r="T813" s="360"/>
      <c r="U813" s="360"/>
      <c r="V813" s="360"/>
      <c r="W813" s="360"/>
      <c r="X813" s="360"/>
      <c r="Y813" s="360"/>
      <c r="Z813" s="360"/>
    </row>
    <row r="814" spans="1:26" ht="15.75" customHeight="1">
      <c r="A814" s="360"/>
      <c r="B814" s="360"/>
      <c r="C814" s="360"/>
      <c r="D814" s="360"/>
      <c r="E814" s="360"/>
      <c r="F814" s="360"/>
      <c r="G814" s="360"/>
      <c r="H814" s="360"/>
      <c r="I814" s="360"/>
      <c r="J814" s="360"/>
      <c r="K814" s="360"/>
      <c r="L814" s="360"/>
      <c r="M814" s="360"/>
      <c r="N814" s="360"/>
      <c r="O814" s="360"/>
      <c r="P814" s="360"/>
      <c r="Q814" s="360"/>
      <c r="R814" s="360"/>
      <c r="S814" s="360"/>
      <c r="T814" s="360"/>
      <c r="U814" s="360"/>
      <c r="V814" s="360"/>
      <c r="W814" s="360"/>
      <c r="X814" s="360"/>
      <c r="Y814" s="360"/>
      <c r="Z814" s="360"/>
    </row>
    <row r="815" spans="1:26" ht="15.75" customHeight="1">
      <c r="A815" s="360"/>
      <c r="B815" s="360"/>
      <c r="C815" s="360"/>
      <c r="D815" s="360"/>
      <c r="E815" s="360"/>
      <c r="F815" s="360"/>
      <c r="G815" s="360"/>
      <c r="H815" s="360"/>
      <c r="I815" s="360"/>
      <c r="J815" s="360"/>
      <c r="K815" s="360"/>
      <c r="L815" s="360"/>
      <c r="M815" s="360"/>
      <c r="N815" s="360"/>
      <c r="O815" s="360"/>
      <c r="P815" s="360"/>
      <c r="Q815" s="360"/>
      <c r="R815" s="360"/>
      <c r="S815" s="360"/>
      <c r="T815" s="360"/>
      <c r="U815" s="360"/>
      <c r="V815" s="360"/>
      <c r="W815" s="360"/>
      <c r="X815" s="360"/>
      <c r="Y815" s="360"/>
      <c r="Z815" s="360"/>
    </row>
    <row r="816" spans="1:26" ht="15.75" customHeight="1">
      <c r="A816" s="360"/>
      <c r="B816" s="360"/>
      <c r="C816" s="360"/>
      <c r="D816" s="360"/>
      <c r="E816" s="360"/>
      <c r="F816" s="360"/>
      <c r="G816" s="360"/>
      <c r="H816" s="360"/>
      <c r="I816" s="360"/>
      <c r="J816" s="360"/>
      <c r="K816" s="360"/>
      <c r="L816" s="360"/>
      <c r="M816" s="360"/>
      <c r="N816" s="360"/>
      <c r="O816" s="360"/>
      <c r="P816" s="360"/>
      <c r="Q816" s="360"/>
      <c r="R816" s="360"/>
      <c r="S816" s="360"/>
      <c r="T816" s="360"/>
      <c r="U816" s="360"/>
      <c r="V816" s="360"/>
      <c r="W816" s="360"/>
      <c r="X816" s="360"/>
      <c r="Y816" s="360"/>
      <c r="Z816" s="360"/>
    </row>
    <row r="817" spans="1:26" ht="15.75" customHeight="1">
      <c r="A817" s="360"/>
      <c r="B817" s="360"/>
      <c r="C817" s="360"/>
      <c r="D817" s="360"/>
      <c r="E817" s="360"/>
      <c r="F817" s="360"/>
      <c r="G817" s="360"/>
      <c r="H817" s="360"/>
      <c r="I817" s="360"/>
      <c r="J817" s="360"/>
      <c r="K817" s="360"/>
      <c r="L817" s="360"/>
      <c r="M817" s="360"/>
      <c r="N817" s="360"/>
      <c r="O817" s="360"/>
      <c r="P817" s="360"/>
      <c r="Q817" s="360"/>
      <c r="R817" s="360"/>
      <c r="S817" s="360"/>
      <c r="T817" s="360"/>
      <c r="U817" s="360"/>
      <c r="V817" s="360"/>
      <c r="W817" s="360"/>
      <c r="X817" s="360"/>
      <c r="Y817" s="360"/>
      <c r="Z817" s="360"/>
    </row>
    <row r="818" spans="1:26" ht="15.75" customHeight="1">
      <c r="A818" s="360"/>
      <c r="B818" s="360"/>
      <c r="C818" s="360"/>
      <c r="D818" s="360"/>
      <c r="E818" s="360"/>
      <c r="F818" s="360"/>
      <c r="G818" s="360"/>
      <c r="H818" s="360"/>
      <c r="I818" s="360"/>
      <c r="J818" s="360"/>
      <c r="K818" s="360"/>
      <c r="L818" s="360"/>
      <c r="M818" s="360"/>
      <c r="N818" s="360"/>
      <c r="O818" s="360"/>
      <c r="P818" s="360"/>
      <c r="Q818" s="360"/>
      <c r="R818" s="360"/>
      <c r="S818" s="360"/>
      <c r="T818" s="360"/>
      <c r="U818" s="360"/>
      <c r="V818" s="360"/>
      <c r="W818" s="360"/>
      <c r="X818" s="360"/>
      <c r="Y818" s="360"/>
      <c r="Z818" s="360"/>
    </row>
    <row r="819" spans="1:26" ht="15.75" customHeight="1">
      <c r="A819" s="360"/>
      <c r="B819" s="360"/>
      <c r="C819" s="360"/>
      <c r="D819" s="360"/>
      <c r="E819" s="360"/>
      <c r="F819" s="360"/>
      <c r="G819" s="360"/>
      <c r="H819" s="360"/>
      <c r="I819" s="360"/>
      <c r="J819" s="360"/>
      <c r="K819" s="360"/>
      <c r="L819" s="360"/>
      <c r="M819" s="360"/>
      <c r="N819" s="360"/>
      <c r="O819" s="360"/>
      <c r="P819" s="360"/>
      <c r="Q819" s="360"/>
      <c r="R819" s="360"/>
      <c r="S819" s="360"/>
      <c r="T819" s="360"/>
      <c r="U819" s="360"/>
      <c r="V819" s="360"/>
      <c r="W819" s="360"/>
      <c r="X819" s="360"/>
      <c r="Y819" s="360"/>
      <c r="Z819" s="360"/>
    </row>
    <row r="820" spans="1:26" ht="15.75" customHeight="1">
      <c r="A820" s="360"/>
      <c r="B820" s="360"/>
      <c r="C820" s="360"/>
      <c r="D820" s="360"/>
      <c r="E820" s="360"/>
      <c r="F820" s="360"/>
      <c r="G820" s="360"/>
      <c r="H820" s="360"/>
      <c r="I820" s="360"/>
      <c r="J820" s="360"/>
      <c r="K820" s="360"/>
      <c r="L820" s="360"/>
      <c r="M820" s="360"/>
      <c r="N820" s="360"/>
      <c r="O820" s="360"/>
      <c r="P820" s="360"/>
      <c r="Q820" s="360"/>
      <c r="R820" s="360"/>
      <c r="S820" s="360"/>
      <c r="T820" s="360"/>
      <c r="U820" s="360"/>
      <c r="V820" s="360"/>
      <c r="W820" s="360"/>
      <c r="X820" s="360"/>
      <c r="Y820" s="360"/>
      <c r="Z820" s="360"/>
    </row>
    <row r="821" spans="1:26" ht="15.75" customHeight="1">
      <c r="A821" s="360"/>
      <c r="B821" s="360"/>
      <c r="C821" s="360"/>
      <c r="D821" s="360"/>
      <c r="E821" s="360"/>
      <c r="F821" s="360"/>
      <c r="G821" s="360"/>
      <c r="H821" s="360"/>
      <c r="I821" s="360"/>
      <c r="J821" s="360"/>
      <c r="K821" s="360"/>
      <c r="L821" s="360"/>
      <c r="M821" s="360"/>
      <c r="N821" s="360"/>
      <c r="O821" s="360"/>
      <c r="P821" s="360"/>
      <c r="Q821" s="360"/>
      <c r="R821" s="360"/>
      <c r="S821" s="360"/>
      <c r="T821" s="360"/>
      <c r="U821" s="360"/>
      <c r="V821" s="360"/>
      <c r="W821" s="360"/>
      <c r="X821" s="360"/>
      <c r="Y821" s="360"/>
      <c r="Z821" s="360"/>
    </row>
    <row r="822" spans="1:26" ht="15.75" customHeight="1">
      <c r="A822" s="360"/>
      <c r="B822" s="360"/>
      <c r="C822" s="360"/>
      <c r="D822" s="360"/>
      <c r="E822" s="360"/>
      <c r="F822" s="360"/>
      <c r="G822" s="360"/>
      <c r="H822" s="360"/>
      <c r="I822" s="360"/>
      <c r="J822" s="360"/>
      <c r="K822" s="360"/>
      <c r="L822" s="360"/>
      <c r="M822" s="360"/>
      <c r="N822" s="360"/>
      <c r="O822" s="360"/>
      <c r="P822" s="360"/>
      <c r="Q822" s="360"/>
      <c r="R822" s="360"/>
      <c r="S822" s="360"/>
      <c r="T822" s="360"/>
      <c r="U822" s="360"/>
      <c r="V822" s="360"/>
      <c r="W822" s="360"/>
      <c r="X822" s="360"/>
      <c r="Y822" s="360"/>
      <c r="Z822" s="360"/>
    </row>
    <row r="823" spans="1:26" ht="15.75" customHeight="1">
      <c r="A823" s="360"/>
      <c r="B823" s="360"/>
      <c r="C823" s="360"/>
      <c r="D823" s="360"/>
      <c r="E823" s="360"/>
      <c r="F823" s="360"/>
      <c r="G823" s="360"/>
      <c r="H823" s="360"/>
      <c r="I823" s="360"/>
      <c r="J823" s="360"/>
      <c r="K823" s="360"/>
      <c r="L823" s="360"/>
      <c r="M823" s="360"/>
      <c r="N823" s="360"/>
      <c r="O823" s="360"/>
      <c r="P823" s="360"/>
      <c r="Q823" s="360"/>
      <c r="R823" s="360"/>
      <c r="S823" s="360"/>
      <c r="T823" s="360"/>
      <c r="U823" s="360"/>
      <c r="V823" s="360"/>
      <c r="W823" s="360"/>
      <c r="X823" s="360"/>
      <c r="Y823" s="360"/>
      <c r="Z823" s="360"/>
    </row>
    <row r="824" spans="1:26" ht="15.75" customHeight="1">
      <c r="A824" s="360"/>
      <c r="B824" s="360"/>
      <c r="C824" s="360"/>
      <c r="D824" s="360"/>
      <c r="E824" s="360"/>
      <c r="F824" s="360"/>
      <c r="G824" s="360"/>
      <c r="H824" s="360"/>
      <c r="I824" s="360"/>
      <c r="J824" s="360"/>
      <c r="K824" s="360"/>
      <c r="L824" s="360"/>
      <c r="M824" s="360"/>
      <c r="N824" s="360"/>
      <c r="O824" s="360"/>
      <c r="P824" s="360"/>
      <c r="Q824" s="360"/>
      <c r="R824" s="360"/>
      <c r="S824" s="360"/>
      <c r="T824" s="360"/>
      <c r="U824" s="360"/>
      <c r="V824" s="360"/>
      <c r="W824" s="360"/>
      <c r="X824" s="360"/>
      <c r="Y824" s="360"/>
      <c r="Z824" s="360"/>
    </row>
    <row r="825" spans="1:26" ht="15.75" customHeight="1">
      <c r="A825" s="360"/>
      <c r="B825" s="360"/>
      <c r="C825" s="360"/>
      <c r="D825" s="360"/>
      <c r="E825" s="360"/>
      <c r="F825" s="360"/>
      <c r="G825" s="360"/>
      <c r="H825" s="360"/>
      <c r="I825" s="360"/>
      <c r="J825" s="360"/>
      <c r="K825" s="360"/>
      <c r="L825" s="360"/>
      <c r="M825" s="360"/>
      <c r="N825" s="360"/>
      <c r="O825" s="360"/>
      <c r="P825" s="360"/>
      <c r="Q825" s="360"/>
      <c r="R825" s="360"/>
      <c r="S825" s="360"/>
      <c r="T825" s="360"/>
      <c r="U825" s="360"/>
      <c r="V825" s="360"/>
      <c r="W825" s="360"/>
      <c r="X825" s="360"/>
      <c r="Y825" s="360"/>
      <c r="Z825" s="360"/>
    </row>
    <row r="826" spans="1:26" ht="15.75" customHeight="1">
      <c r="A826" s="360"/>
      <c r="B826" s="360"/>
      <c r="C826" s="360"/>
      <c r="D826" s="360"/>
      <c r="E826" s="360"/>
      <c r="F826" s="360"/>
      <c r="G826" s="360"/>
      <c r="H826" s="360"/>
      <c r="I826" s="360"/>
      <c r="J826" s="360"/>
      <c r="K826" s="360"/>
      <c r="L826" s="360"/>
      <c r="M826" s="360"/>
      <c r="N826" s="360"/>
      <c r="O826" s="360"/>
      <c r="P826" s="360"/>
      <c r="Q826" s="360"/>
      <c r="R826" s="360"/>
      <c r="S826" s="360"/>
      <c r="T826" s="360"/>
      <c r="U826" s="360"/>
      <c r="V826" s="360"/>
      <c r="W826" s="360"/>
      <c r="X826" s="360"/>
      <c r="Y826" s="360"/>
      <c r="Z826" s="360"/>
    </row>
    <row r="827" spans="1:26" ht="15.75" customHeight="1">
      <c r="A827" s="360"/>
      <c r="B827" s="360"/>
      <c r="C827" s="360"/>
      <c r="D827" s="360"/>
      <c r="E827" s="360"/>
      <c r="F827" s="360"/>
      <c r="G827" s="360"/>
      <c r="H827" s="360"/>
      <c r="I827" s="360"/>
      <c r="J827" s="360"/>
      <c r="K827" s="360"/>
      <c r="L827" s="360"/>
      <c r="M827" s="360"/>
      <c r="N827" s="360"/>
      <c r="O827" s="360"/>
      <c r="P827" s="360"/>
      <c r="Q827" s="360"/>
      <c r="R827" s="360"/>
      <c r="S827" s="360"/>
      <c r="T827" s="360"/>
      <c r="U827" s="360"/>
      <c r="V827" s="360"/>
      <c r="W827" s="360"/>
      <c r="X827" s="360"/>
      <c r="Y827" s="360"/>
      <c r="Z827" s="360"/>
    </row>
    <row r="828" spans="1:26" ht="15.75" customHeight="1">
      <c r="A828" s="360"/>
      <c r="B828" s="360"/>
      <c r="C828" s="360"/>
      <c r="D828" s="360"/>
      <c r="E828" s="360"/>
      <c r="F828" s="360"/>
      <c r="G828" s="360"/>
      <c r="H828" s="360"/>
      <c r="I828" s="360"/>
      <c r="J828" s="360"/>
      <c r="K828" s="360"/>
      <c r="L828" s="360"/>
      <c r="M828" s="360"/>
      <c r="N828" s="360"/>
      <c r="O828" s="360"/>
      <c r="P828" s="360"/>
      <c r="Q828" s="360"/>
      <c r="R828" s="360"/>
      <c r="S828" s="360"/>
      <c r="T828" s="360"/>
      <c r="U828" s="360"/>
      <c r="V828" s="360"/>
      <c r="W828" s="360"/>
      <c r="X828" s="360"/>
      <c r="Y828" s="360"/>
      <c r="Z828" s="360"/>
    </row>
    <row r="829" spans="1:26" ht="15.75" customHeight="1">
      <c r="A829" s="360"/>
      <c r="B829" s="360"/>
      <c r="C829" s="360"/>
      <c r="D829" s="360"/>
      <c r="E829" s="360"/>
      <c r="F829" s="360"/>
      <c r="G829" s="360"/>
      <c r="H829" s="360"/>
      <c r="I829" s="360"/>
      <c r="J829" s="360"/>
      <c r="K829" s="360"/>
      <c r="L829" s="360"/>
      <c r="M829" s="360"/>
      <c r="N829" s="360"/>
      <c r="O829" s="360"/>
      <c r="P829" s="360"/>
      <c r="Q829" s="360"/>
      <c r="R829" s="360"/>
      <c r="S829" s="360"/>
      <c r="T829" s="360"/>
      <c r="U829" s="360"/>
      <c r="V829" s="360"/>
      <c r="W829" s="360"/>
      <c r="X829" s="360"/>
      <c r="Y829" s="360"/>
      <c r="Z829" s="360"/>
    </row>
    <row r="830" spans="1:26" ht="15.75" customHeight="1">
      <c r="A830" s="360"/>
      <c r="B830" s="360"/>
      <c r="C830" s="360"/>
      <c r="D830" s="360"/>
      <c r="E830" s="360"/>
      <c r="F830" s="360"/>
      <c r="G830" s="360"/>
      <c r="H830" s="360"/>
      <c r="I830" s="360"/>
      <c r="J830" s="360"/>
      <c r="K830" s="360"/>
      <c r="L830" s="360"/>
      <c r="M830" s="360"/>
      <c r="N830" s="360"/>
      <c r="O830" s="360"/>
      <c r="P830" s="360"/>
      <c r="Q830" s="360"/>
      <c r="R830" s="360"/>
      <c r="S830" s="360"/>
      <c r="T830" s="360"/>
      <c r="U830" s="360"/>
      <c r="V830" s="360"/>
      <c r="W830" s="360"/>
      <c r="X830" s="360"/>
      <c r="Y830" s="360"/>
      <c r="Z830" s="360"/>
    </row>
    <row r="831" spans="1:26" ht="15.75" customHeight="1">
      <c r="A831" s="360"/>
      <c r="B831" s="360"/>
      <c r="C831" s="360"/>
      <c r="D831" s="360"/>
      <c r="E831" s="360"/>
      <c r="F831" s="360"/>
      <c r="G831" s="360"/>
      <c r="H831" s="360"/>
      <c r="I831" s="360"/>
      <c r="J831" s="360"/>
      <c r="K831" s="360"/>
      <c r="L831" s="360"/>
      <c r="M831" s="360"/>
      <c r="N831" s="360"/>
      <c r="O831" s="360"/>
      <c r="P831" s="360"/>
      <c r="Q831" s="360"/>
      <c r="R831" s="360"/>
      <c r="S831" s="360"/>
      <c r="T831" s="360"/>
      <c r="U831" s="360"/>
      <c r="V831" s="360"/>
      <c r="W831" s="360"/>
      <c r="X831" s="360"/>
      <c r="Y831" s="360"/>
      <c r="Z831" s="360"/>
    </row>
    <row r="832" spans="1:26" ht="15.75" customHeight="1">
      <c r="A832" s="360"/>
      <c r="B832" s="360"/>
      <c r="C832" s="360"/>
      <c r="D832" s="360"/>
      <c r="E832" s="360"/>
      <c r="F832" s="360"/>
      <c r="G832" s="360"/>
      <c r="H832" s="360"/>
      <c r="I832" s="360"/>
      <c r="J832" s="360"/>
      <c r="K832" s="360"/>
      <c r="L832" s="360"/>
      <c r="M832" s="360"/>
      <c r="N832" s="360"/>
      <c r="O832" s="360"/>
      <c r="P832" s="360"/>
      <c r="Q832" s="360"/>
      <c r="R832" s="360"/>
      <c r="S832" s="360"/>
      <c r="T832" s="360"/>
      <c r="U832" s="360"/>
      <c r="V832" s="360"/>
      <c r="W832" s="360"/>
      <c r="X832" s="360"/>
      <c r="Y832" s="360"/>
      <c r="Z832" s="360"/>
    </row>
    <row r="833" spans="1:26" ht="15.75" customHeight="1">
      <c r="A833" s="360"/>
      <c r="B833" s="360"/>
      <c r="C833" s="360"/>
      <c r="D833" s="360"/>
      <c r="E833" s="360"/>
      <c r="F833" s="360"/>
      <c r="G833" s="360"/>
      <c r="H833" s="360"/>
      <c r="I833" s="360"/>
      <c r="J833" s="360"/>
      <c r="K833" s="360"/>
      <c r="L833" s="360"/>
      <c r="M833" s="360"/>
      <c r="N833" s="360"/>
      <c r="O833" s="360"/>
      <c r="P833" s="360"/>
      <c r="Q833" s="360"/>
      <c r="R833" s="360"/>
      <c r="S833" s="360"/>
      <c r="T833" s="360"/>
      <c r="U833" s="360"/>
      <c r="V833" s="360"/>
      <c r="W833" s="360"/>
      <c r="X833" s="360"/>
      <c r="Y833" s="360"/>
      <c r="Z833" s="360"/>
    </row>
    <row r="834" spans="1:26" ht="15.75" customHeight="1">
      <c r="A834" s="360"/>
      <c r="B834" s="360"/>
      <c r="C834" s="360"/>
      <c r="D834" s="360"/>
      <c r="E834" s="360"/>
      <c r="F834" s="360"/>
      <c r="G834" s="360"/>
      <c r="H834" s="360"/>
      <c r="I834" s="360"/>
      <c r="J834" s="360"/>
      <c r="K834" s="360"/>
      <c r="L834" s="360"/>
      <c r="M834" s="360"/>
      <c r="N834" s="360"/>
      <c r="O834" s="360"/>
      <c r="P834" s="360"/>
      <c r="Q834" s="360"/>
      <c r="R834" s="360"/>
      <c r="S834" s="360"/>
      <c r="T834" s="360"/>
      <c r="U834" s="360"/>
      <c r="V834" s="360"/>
      <c r="W834" s="360"/>
      <c r="X834" s="360"/>
      <c r="Y834" s="360"/>
      <c r="Z834" s="360"/>
    </row>
    <row r="835" spans="1:26" ht="15.75" customHeight="1">
      <c r="A835" s="360"/>
      <c r="B835" s="360"/>
      <c r="C835" s="360"/>
      <c r="D835" s="360"/>
      <c r="E835" s="360"/>
      <c r="F835" s="360"/>
      <c r="G835" s="360"/>
      <c r="H835" s="360"/>
      <c r="I835" s="360"/>
      <c r="J835" s="360"/>
      <c r="K835" s="360"/>
      <c r="L835" s="360"/>
      <c r="M835" s="360"/>
      <c r="N835" s="360"/>
      <c r="O835" s="360"/>
      <c r="P835" s="360"/>
      <c r="Q835" s="360"/>
      <c r="R835" s="360"/>
      <c r="S835" s="360"/>
      <c r="T835" s="360"/>
      <c r="U835" s="360"/>
      <c r="V835" s="360"/>
      <c r="W835" s="360"/>
      <c r="X835" s="360"/>
      <c r="Y835" s="360"/>
      <c r="Z835" s="360"/>
    </row>
    <row r="836" spans="1:26" ht="15.75" customHeight="1">
      <c r="A836" s="360"/>
      <c r="B836" s="360"/>
      <c r="C836" s="360"/>
      <c r="D836" s="360"/>
      <c r="E836" s="360"/>
      <c r="F836" s="360"/>
      <c r="G836" s="360"/>
      <c r="H836" s="360"/>
      <c r="I836" s="360"/>
      <c r="J836" s="360"/>
      <c r="K836" s="360"/>
      <c r="L836" s="360"/>
      <c r="M836" s="360"/>
      <c r="N836" s="360"/>
      <c r="O836" s="360"/>
      <c r="P836" s="360"/>
      <c r="Q836" s="360"/>
      <c r="R836" s="360"/>
      <c r="S836" s="360"/>
      <c r="T836" s="360"/>
      <c r="U836" s="360"/>
      <c r="V836" s="360"/>
      <c r="W836" s="360"/>
      <c r="X836" s="360"/>
      <c r="Y836" s="360"/>
      <c r="Z836" s="360"/>
    </row>
    <row r="837" spans="1:26" ht="15.75" customHeight="1">
      <c r="A837" s="360"/>
      <c r="B837" s="360"/>
      <c r="C837" s="360"/>
      <c r="D837" s="360"/>
      <c r="E837" s="360"/>
      <c r="F837" s="360"/>
      <c r="G837" s="360"/>
      <c r="H837" s="360"/>
      <c r="I837" s="360"/>
      <c r="J837" s="360"/>
      <c r="K837" s="360"/>
      <c r="L837" s="360"/>
      <c r="M837" s="360"/>
      <c r="N837" s="360"/>
      <c r="O837" s="360"/>
      <c r="P837" s="360"/>
      <c r="Q837" s="360"/>
      <c r="R837" s="360"/>
      <c r="S837" s="360"/>
      <c r="T837" s="360"/>
      <c r="U837" s="360"/>
      <c r="V837" s="360"/>
      <c r="W837" s="360"/>
      <c r="X837" s="360"/>
      <c r="Y837" s="360"/>
      <c r="Z837" s="360"/>
    </row>
    <row r="838" spans="1:26" ht="15.75" customHeight="1">
      <c r="A838" s="360"/>
      <c r="B838" s="360"/>
      <c r="C838" s="360"/>
      <c r="D838" s="360"/>
      <c r="E838" s="360"/>
      <c r="F838" s="360"/>
      <c r="G838" s="360"/>
      <c r="H838" s="360"/>
      <c r="I838" s="360"/>
      <c r="J838" s="360"/>
      <c r="K838" s="360"/>
      <c r="L838" s="360"/>
      <c r="M838" s="360"/>
      <c r="N838" s="360"/>
      <c r="O838" s="360"/>
      <c r="P838" s="360"/>
      <c r="Q838" s="360"/>
      <c r="R838" s="360"/>
      <c r="S838" s="360"/>
      <c r="T838" s="360"/>
      <c r="U838" s="360"/>
      <c r="V838" s="360"/>
      <c r="W838" s="360"/>
      <c r="X838" s="360"/>
      <c r="Y838" s="360"/>
      <c r="Z838" s="360"/>
    </row>
    <row r="839" spans="1:26" ht="15.75" customHeight="1">
      <c r="A839" s="360"/>
      <c r="B839" s="360"/>
      <c r="C839" s="360"/>
      <c r="D839" s="360"/>
      <c r="E839" s="360"/>
      <c r="F839" s="360"/>
      <c r="G839" s="360"/>
      <c r="H839" s="360"/>
      <c r="I839" s="360"/>
      <c r="J839" s="360"/>
      <c r="K839" s="360"/>
      <c r="L839" s="360"/>
      <c r="M839" s="360"/>
      <c r="N839" s="360"/>
      <c r="O839" s="360"/>
      <c r="P839" s="360"/>
      <c r="Q839" s="360"/>
      <c r="R839" s="360"/>
      <c r="S839" s="360"/>
      <c r="T839" s="360"/>
      <c r="U839" s="360"/>
      <c r="V839" s="360"/>
      <c r="W839" s="360"/>
      <c r="X839" s="360"/>
      <c r="Y839" s="360"/>
      <c r="Z839" s="360"/>
    </row>
    <row r="840" spans="1:26" ht="15.75" customHeight="1">
      <c r="A840" s="360"/>
      <c r="B840" s="360"/>
      <c r="C840" s="360"/>
      <c r="D840" s="360"/>
      <c r="E840" s="360"/>
      <c r="F840" s="360"/>
      <c r="G840" s="360"/>
      <c r="H840" s="360"/>
      <c r="I840" s="360"/>
      <c r="J840" s="360"/>
      <c r="K840" s="360"/>
      <c r="L840" s="360"/>
      <c r="M840" s="360"/>
      <c r="N840" s="360"/>
      <c r="O840" s="360"/>
      <c r="P840" s="360"/>
      <c r="Q840" s="360"/>
      <c r="R840" s="360"/>
      <c r="S840" s="360"/>
      <c r="T840" s="360"/>
      <c r="U840" s="360"/>
      <c r="V840" s="360"/>
      <c r="W840" s="360"/>
      <c r="X840" s="360"/>
      <c r="Y840" s="360"/>
      <c r="Z840" s="360"/>
    </row>
    <row r="841" spans="1:26" ht="15.75" customHeight="1">
      <c r="A841" s="360"/>
      <c r="B841" s="360"/>
      <c r="C841" s="360"/>
      <c r="D841" s="360"/>
      <c r="E841" s="360"/>
      <c r="F841" s="360"/>
      <c r="G841" s="360"/>
      <c r="H841" s="360"/>
      <c r="I841" s="360"/>
      <c r="J841" s="360"/>
      <c r="K841" s="360"/>
      <c r="L841" s="360"/>
      <c r="M841" s="360"/>
      <c r="N841" s="360"/>
      <c r="O841" s="360"/>
      <c r="P841" s="360"/>
      <c r="Q841" s="360"/>
      <c r="R841" s="360"/>
      <c r="S841" s="360"/>
      <c r="T841" s="360"/>
      <c r="U841" s="360"/>
      <c r="V841" s="360"/>
      <c r="W841" s="360"/>
      <c r="X841" s="360"/>
      <c r="Y841" s="360"/>
      <c r="Z841" s="360"/>
    </row>
    <row r="842" spans="1:26" ht="15.75" customHeight="1">
      <c r="A842" s="360"/>
      <c r="B842" s="360"/>
      <c r="C842" s="360"/>
      <c r="D842" s="360"/>
      <c r="E842" s="360"/>
      <c r="F842" s="360"/>
      <c r="G842" s="360"/>
      <c r="H842" s="360"/>
      <c r="I842" s="360"/>
      <c r="J842" s="360"/>
      <c r="K842" s="360"/>
      <c r="L842" s="360"/>
      <c r="M842" s="360"/>
      <c r="N842" s="360"/>
      <c r="O842" s="360"/>
      <c r="P842" s="360"/>
      <c r="Q842" s="360"/>
      <c r="R842" s="360"/>
      <c r="S842" s="360"/>
      <c r="T842" s="360"/>
      <c r="U842" s="360"/>
      <c r="V842" s="360"/>
      <c r="W842" s="360"/>
      <c r="X842" s="360"/>
      <c r="Y842" s="360"/>
      <c r="Z842" s="360"/>
    </row>
    <row r="843" spans="1:26" ht="15.75" customHeight="1">
      <c r="A843" s="360"/>
      <c r="B843" s="360"/>
      <c r="C843" s="360"/>
      <c r="D843" s="360"/>
      <c r="E843" s="360"/>
      <c r="F843" s="360"/>
      <c r="G843" s="360"/>
      <c r="H843" s="360"/>
      <c r="I843" s="360"/>
      <c r="J843" s="360"/>
      <c r="K843" s="360"/>
      <c r="L843" s="360"/>
      <c r="M843" s="360"/>
      <c r="N843" s="360"/>
      <c r="O843" s="360"/>
      <c r="P843" s="360"/>
      <c r="Q843" s="360"/>
      <c r="R843" s="360"/>
      <c r="S843" s="360"/>
      <c r="T843" s="360"/>
      <c r="U843" s="360"/>
      <c r="V843" s="360"/>
      <c r="W843" s="360"/>
      <c r="X843" s="360"/>
      <c r="Y843" s="360"/>
      <c r="Z843" s="360"/>
    </row>
    <row r="844" spans="1:26" ht="15.75" customHeight="1">
      <c r="A844" s="360"/>
      <c r="B844" s="360"/>
      <c r="C844" s="360"/>
      <c r="D844" s="360"/>
      <c r="E844" s="360"/>
      <c r="F844" s="360"/>
      <c r="G844" s="360"/>
      <c r="H844" s="360"/>
      <c r="I844" s="360"/>
      <c r="J844" s="360"/>
      <c r="K844" s="360"/>
      <c r="L844" s="360"/>
      <c r="M844" s="360"/>
      <c r="N844" s="360"/>
      <c r="O844" s="360"/>
      <c r="P844" s="360"/>
      <c r="Q844" s="360"/>
      <c r="R844" s="360"/>
      <c r="S844" s="360"/>
      <c r="T844" s="360"/>
      <c r="U844" s="360"/>
      <c r="V844" s="360"/>
      <c r="W844" s="360"/>
      <c r="X844" s="360"/>
      <c r="Y844" s="360"/>
      <c r="Z844" s="360"/>
    </row>
    <row r="845" spans="1:26" ht="15.75" customHeight="1">
      <c r="A845" s="360"/>
      <c r="B845" s="360"/>
      <c r="C845" s="360"/>
      <c r="D845" s="360"/>
      <c r="E845" s="360"/>
      <c r="F845" s="360"/>
      <c r="G845" s="360"/>
      <c r="H845" s="360"/>
      <c r="I845" s="360"/>
      <c r="J845" s="360"/>
      <c r="K845" s="360"/>
      <c r="L845" s="360"/>
      <c r="M845" s="360"/>
      <c r="N845" s="360"/>
      <c r="O845" s="360"/>
      <c r="P845" s="360"/>
      <c r="Q845" s="360"/>
      <c r="R845" s="360"/>
      <c r="S845" s="360"/>
      <c r="T845" s="360"/>
      <c r="U845" s="360"/>
      <c r="V845" s="360"/>
      <c r="W845" s="360"/>
      <c r="X845" s="360"/>
      <c r="Y845" s="360"/>
      <c r="Z845" s="360"/>
    </row>
    <row r="846" spans="1:26" ht="15.75" customHeight="1">
      <c r="A846" s="360"/>
      <c r="B846" s="360"/>
      <c r="C846" s="360"/>
      <c r="D846" s="360"/>
      <c r="E846" s="360"/>
      <c r="F846" s="360"/>
      <c r="G846" s="360"/>
      <c r="H846" s="360"/>
      <c r="I846" s="360"/>
      <c r="J846" s="360"/>
      <c r="K846" s="360"/>
      <c r="L846" s="360"/>
      <c r="M846" s="360"/>
      <c r="N846" s="360"/>
      <c r="O846" s="360"/>
      <c r="P846" s="360"/>
      <c r="Q846" s="360"/>
      <c r="R846" s="360"/>
      <c r="S846" s="360"/>
      <c r="T846" s="360"/>
      <c r="U846" s="360"/>
      <c r="V846" s="360"/>
      <c r="W846" s="360"/>
      <c r="X846" s="360"/>
      <c r="Y846" s="360"/>
      <c r="Z846" s="360"/>
    </row>
    <row r="847" spans="1:26" ht="15.75" customHeight="1">
      <c r="A847" s="360"/>
      <c r="B847" s="360"/>
      <c r="C847" s="360"/>
      <c r="D847" s="360"/>
      <c r="E847" s="360"/>
      <c r="F847" s="360"/>
      <c r="G847" s="360"/>
      <c r="H847" s="360"/>
      <c r="I847" s="360"/>
      <c r="J847" s="360"/>
      <c r="K847" s="360"/>
      <c r="L847" s="360"/>
      <c r="M847" s="360"/>
      <c r="N847" s="360"/>
      <c r="O847" s="360"/>
      <c r="P847" s="360"/>
      <c r="Q847" s="360"/>
      <c r="R847" s="360"/>
      <c r="S847" s="360"/>
      <c r="T847" s="360"/>
      <c r="U847" s="360"/>
      <c r="V847" s="360"/>
      <c r="W847" s="360"/>
      <c r="X847" s="360"/>
      <c r="Y847" s="360"/>
      <c r="Z847" s="360"/>
    </row>
    <row r="848" spans="1:26" ht="15.75" customHeight="1">
      <c r="A848" s="360"/>
      <c r="B848" s="360"/>
      <c r="C848" s="360"/>
      <c r="D848" s="360"/>
      <c r="E848" s="360"/>
      <c r="F848" s="360"/>
      <c r="G848" s="360"/>
      <c r="H848" s="360"/>
      <c r="I848" s="360"/>
      <c r="J848" s="360"/>
      <c r="K848" s="360"/>
      <c r="L848" s="360"/>
      <c r="M848" s="360"/>
      <c r="N848" s="360"/>
      <c r="O848" s="360"/>
      <c r="P848" s="360"/>
      <c r="Q848" s="360"/>
      <c r="R848" s="360"/>
      <c r="S848" s="360"/>
      <c r="T848" s="360"/>
      <c r="U848" s="360"/>
      <c r="V848" s="360"/>
      <c r="W848" s="360"/>
      <c r="X848" s="360"/>
      <c r="Y848" s="360"/>
      <c r="Z848" s="360"/>
    </row>
    <row r="849" spans="1:26" ht="15.75" customHeight="1">
      <c r="A849" s="360"/>
      <c r="B849" s="360"/>
      <c r="C849" s="360"/>
      <c r="D849" s="360"/>
      <c r="E849" s="360"/>
      <c r="F849" s="360"/>
      <c r="G849" s="360"/>
      <c r="H849" s="360"/>
      <c r="I849" s="360"/>
      <c r="J849" s="360"/>
      <c r="K849" s="360"/>
      <c r="L849" s="360"/>
      <c r="M849" s="360"/>
      <c r="N849" s="360"/>
      <c r="O849" s="360"/>
      <c r="P849" s="360"/>
      <c r="Q849" s="360"/>
      <c r="R849" s="360"/>
      <c r="S849" s="360"/>
      <c r="T849" s="360"/>
      <c r="U849" s="360"/>
      <c r="V849" s="360"/>
      <c r="W849" s="360"/>
      <c r="X849" s="360"/>
      <c r="Y849" s="360"/>
      <c r="Z849" s="360"/>
    </row>
    <row r="850" spans="1:26" ht="15.75" customHeight="1">
      <c r="A850" s="360"/>
      <c r="B850" s="360"/>
      <c r="C850" s="360"/>
      <c r="D850" s="360"/>
      <c r="E850" s="360"/>
      <c r="F850" s="360"/>
      <c r="G850" s="360"/>
      <c r="H850" s="360"/>
      <c r="I850" s="360"/>
      <c r="J850" s="360"/>
      <c r="K850" s="360"/>
      <c r="L850" s="360"/>
      <c r="M850" s="360"/>
      <c r="N850" s="360"/>
      <c r="O850" s="360"/>
      <c r="P850" s="360"/>
      <c r="Q850" s="360"/>
      <c r="R850" s="360"/>
      <c r="S850" s="360"/>
      <c r="T850" s="360"/>
      <c r="U850" s="360"/>
      <c r="V850" s="360"/>
      <c r="W850" s="360"/>
      <c r="X850" s="360"/>
      <c r="Y850" s="360"/>
      <c r="Z850" s="360"/>
    </row>
    <row r="851" spans="1:26" ht="15.75" customHeight="1">
      <c r="A851" s="360"/>
      <c r="B851" s="360"/>
      <c r="C851" s="360"/>
      <c r="D851" s="360"/>
      <c r="E851" s="360"/>
      <c r="F851" s="360"/>
      <c r="G851" s="360"/>
      <c r="H851" s="360"/>
      <c r="I851" s="360"/>
      <c r="J851" s="360"/>
      <c r="K851" s="360"/>
      <c r="L851" s="360"/>
      <c r="M851" s="360"/>
      <c r="N851" s="360"/>
      <c r="O851" s="360"/>
      <c r="P851" s="360"/>
      <c r="Q851" s="360"/>
      <c r="R851" s="360"/>
      <c r="S851" s="360"/>
      <c r="T851" s="360"/>
      <c r="U851" s="360"/>
      <c r="V851" s="360"/>
      <c r="W851" s="360"/>
      <c r="X851" s="360"/>
      <c r="Y851" s="360"/>
      <c r="Z851" s="360"/>
    </row>
    <row r="852" spans="1:26" ht="15.75" customHeight="1">
      <c r="A852" s="360"/>
      <c r="B852" s="360"/>
      <c r="C852" s="360"/>
      <c r="D852" s="360"/>
      <c r="E852" s="360"/>
      <c r="F852" s="360"/>
      <c r="G852" s="360"/>
      <c r="H852" s="360"/>
      <c r="I852" s="360"/>
      <c r="J852" s="360"/>
      <c r="K852" s="360"/>
      <c r="L852" s="360"/>
      <c r="M852" s="360"/>
      <c r="N852" s="360"/>
      <c r="O852" s="360"/>
      <c r="P852" s="360"/>
      <c r="Q852" s="360"/>
      <c r="R852" s="360"/>
      <c r="S852" s="360"/>
      <c r="T852" s="360"/>
      <c r="U852" s="360"/>
      <c r="V852" s="360"/>
      <c r="W852" s="360"/>
      <c r="X852" s="360"/>
      <c r="Y852" s="360"/>
      <c r="Z852" s="360"/>
    </row>
    <row r="853" spans="1:26" ht="15.75" customHeight="1">
      <c r="A853" s="360"/>
      <c r="B853" s="360"/>
      <c r="C853" s="360"/>
      <c r="D853" s="360"/>
      <c r="E853" s="360"/>
      <c r="F853" s="360"/>
      <c r="G853" s="360"/>
      <c r="H853" s="360"/>
      <c r="I853" s="360"/>
      <c r="J853" s="360"/>
      <c r="K853" s="360"/>
      <c r="L853" s="360"/>
      <c r="M853" s="360"/>
      <c r="N853" s="360"/>
      <c r="O853" s="360"/>
      <c r="P853" s="360"/>
      <c r="Q853" s="360"/>
      <c r="R853" s="360"/>
      <c r="S853" s="360"/>
      <c r="T853" s="360"/>
      <c r="U853" s="360"/>
      <c r="V853" s="360"/>
      <c r="W853" s="360"/>
      <c r="X853" s="360"/>
      <c r="Y853" s="360"/>
      <c r="Z853" s="360"/>
    </row>
    <row r="854" spans="1:26" ht="15.75" customHeight="1">
      <c r="A854" s="360"/>
      <c r="B854" s="360"/>
      <c r="C854" s="360"/>
      <c r="D854" s="360"/>
      <c r="E854" s="360"/>
      <c r="F854" s="360"/>
      <c r="G854" s="360"/>
      <c r="H854" s="360"/>
      <c r="I854" s="360"/>
      <c r="J854" s="360"/>
      <c r="K854" s="360"/>
      <c r="L854" s="360"/>
      <c r="M854" s="360"/>
      <c r="N854" s="360"/>
      <c r="O854" s="360"/>
      <c r="P854" s="360"/>
      <c r="Q854" s="360"/>
      <c r="R854" s="360"/>
      <c r="S854" s="360"/>
      <c r="T854" s="360"/>
      <c r="U854" s="360"/>
      <c r="V854" s="360"/>
      <c r="W854" s="360"/>
      <c r="X854" s="360"/>
      <c r="Y854" s="360"/>
      <c r="Z854" s="360"/>
    </row>
    <row r="855" spans="1:26" ht="15.75" customHeight="1">
      <c r="A855" s="360"/>
      <c r="B855" s="360"/>
      <c r="C855" s="360"/>
      <c r="D855" s="360"/>
      <c r="E855" s="360"/>
      <c r="F855" s="360"/>
      <c r="G855" s="360"/>
      <c r="H855" s="360"/>
      <c r="I855" s="360"/>
      <c r="J855" s="360"/>
      <c r="K855" s="360"/>
      <c r="L855" s="360"/>
      <c r="M855" s="360"/>
      <c r="N855" s="360"/>
      <c r="O855" s="360"/>
      <c r="P855" s="360"/>
      <c r="Q855" s="360"/>
      <c r="R855" s="360"/>
      <c r="S855" s="360"/>
      <c r="T855" s="360"/>
      <c r="U855" s="360"/>
      <c r="V855" s="360"/>
      <c r="W855" s="360"/>
      <c r="X855" s="360"/>
      <c r="Y855" s="360"/>
      <c r="Z855" s="360"/>
    </row>
    <row r="856" spans="1:26" ht="15.75" customHeight="1">
      <c r="A856" s="360"/>
      <c r="B856" s="360"/>
      <c r="C856" s="360"/>
      <c r="D856" s="360"/>
      <c r="E856" s="360"/>
      <c r="F856" s="360"/>
      <c r="G856" s="360"/>
      <c r="H856" s="360"/>
      <c r="I856" s="360"/>
      <c r="J856" s="360"/>
      <c r="K856" s="360"/>
      <c r="L856" s="360"/>
      <c r="M856" s="360"/>
      <c r="N856" s="360"/>
      <c r="O856" s="360"/>
      <c r="P856" s="360"/>
      <c r="Q856" s="360"/>
      <c r="R856" s="360"/>
      <c r="S856" s="360"/>
      <c r="T856" s="360"/>
      <c r="U856" s="360"/>
      <c r="V856" s="360"/>
      <c r="W856" s="360"/>
      <c r="X856" s="360"/>
      <c r="Y856" s="360"/>
      <c r="Z856" s="360"/>
    </row>
    <row r="857" spans="1:26" ht="15.75" customHeight="1">
      <c r="A857" s="360"/>
      <c r="B857" s="360"/>
      <c r="C857" s="360"/>
      <c r="D857" s="360"/>
      <c r="E857" s="360"/>
      <c r="F857" s="360"/>
      <c r="G857" s="360"/>
      <c r="H857" s="360"/>
      <c r="I857" s="360"/>
      <c r="J857" s="360"/>
      <c r="K857" s="360"/>
      <c r="L857" s="360"/>
      <c r="M857" s="360"/>
      <c r="N857" s="360"/>
      <c r="O857" s="360"/>
      <c r="P857" s="360"/>
      <c r="Q857" s="360"/>
      <c r="R857" s="360"/>
      <c r="S857" s="360"/>
      <c r="T857" s="360"/>
      <c r="U857" s="360"/>
      <c r="V857" s="360"/>
      <c r="W857" s="360"/>
      <c r="X857" s="360"/>
      <c r="Y857" s="360"/>
      <c r="Z857" s="360"/>
    </row>
    <row r="858" spans="1:26" ht="15.75" customHeight="1">
      <c r="A858" s="360"/>
      <c r="B858" s="360"/>
      <c r="C858" s="360"/>
      <c r="D858" s="360"/>
      <c r="E858" s="360"/>
      <c r="F858" s="360"/>
      <c r="G858" s="360"/>
      <c r="H858" s="360"/>
      <c r="I858" s="360"/>
      <c r="J858" s="360"/>
      <c r="K858" s="360"/>
      <c r="L858" s="360"/>
      <c r="M858" s="360"/>
      <c r="N858" s="360"/>
      <c r="O858" s="360"/>
      <c r="P858" s="360"/>
      <c r="Q858" s="360"/>
      <c r="R858" s="360"/>
      <c r="S858" s="360"/>
      <c r="T858" s="360"/>
      <c r="U858" s="360"/>
      <c r="V858" s="360"/>
      <c r="W858" s="360"/>
      <c r="X858" s="360"/>
      <c r="Y858" s="360"/>
      <c r="Z858" s="360"/>
    </row>
    <row r="859" spans="1:26" ht="15.75" customHeight="1">
      <c r="A859" s="360"/>
      <c r="B859" s="360"/>
      <c r="C859" s="360"/>
      <c r="D859" s="360"/>
      <c r="E859" s="360"/>
      <c r="F859" s="360"/>
      <c r="G859" s="360"/>
      <c r="H859" s="360"/>
      <c r="I859" s="360"/>
      <c r="J859" s="360"/>
      <c r="K859" s="360"/>
      <c r="L859" s="360"/>
      <c r="M859" s="360"/>
      <c r="N859" s="360"/>
      <c r="O859" s="360"/>
      <c r="P859" s="360"/>
      <c r="Q859" s="360"/>
      <c r="R859" s="360"/>
      <c r="S859" s="360"/>
      <c r="T859" s="360"/>
      <c r="U859" s="360"/>
      <c r="V859" s="360"/>
      <c r="W859" s="360"/>
      <c r="X859" s="360"/>
      <c r="Y859" s="360"/>
      <c r="Z859" s="360"/>
    </row>
    <row r="860" spans="1:26" ht="15.75" customHeight="1">
      <c r="A860" s="360"/>
      <c r="B860" s="360"/>
      <c r="C860" s="360"/>
      <c r="D860" s="360"/>
      <c r="E860" s="360"/>
      <c r="F860" s="360"/>
      <c r="G860" s="360"/>
      <c r="H860" s="360"/>
      <c r="I860" s="360"/>
      <c r="J860" s="360"/>
      <c r="K860" s="360"/>
      <c r="L860" s="360"/>
      <c r="M860" s="360"/>
      <c r="N860" s="360"/>
      <c r="O860" s="360"/>
      <c r="P860" s="360"/>
      <c r="Q860" s="360"/>
      <c r="R860" s="360"/>
      <c r="S860" s="360"/>
      <c r="T860" s="360"/>
      <c r="U860" s="360"/>
      <c r="V860" s="360"/>
      <c r="W860" s="360"/>
      <c r="X860" s="360"/>
      <c r="Y860" s="360"/>
      <c r="Z860" s="360"/>
    </row>
    <row r="861" spans="1:26" ht="15.75" customHeight="1">
      <c r="A861" s="360"/>
      <c r="B861" s="360"/>
      <c r="C861" s="360"/>
      <c r="D861" s="360"/>
      <c r="E861" s="360"/>
      <c r="F861" s="360"/>
      <c r="G861" s="360"/>
      <c r="H861" s="360"/>
      <c r="I861" s="360"/>
      <c r="J861" s="360"/>
      <c r="K861" s="360"/>
      <c r="L861" s="360"/>
      <c r="M861" s="360"/>
      <c r="N861" s="360"/>
      <c r="O861" s="360"/>
      <c r="P861" s="360"/>
      <c r="Q861" s="360"/>
      <c r="R861" s="360"/>
      <c r="S861" s="360"/>
      <c r="T861" s="360"/>
      <c r="U861" s="360"/>
      <c r="V861" s="360"/>
      <c r="W861" s="360"/>
      <c r="X861" s="360"/>
      <c r="Y861" s="360"/>
      <c r="Z861" s="360"/>
    </row>
    <row r="862" spans="1:26" ht="15.75" customHeight="1">
      <c r="A862" s="360"/>
      <c r="B862" s="360"/>
      <c r="C862" s="360"/>
      <c r="D862" s="360"/>
      <c r="E862" s="360"/>
      <c r="F862" s="360"/>
      <c r="G862" s="360"/>
      <c r="H862" s="360"/>
      <c r="I862" s="360"/>
      <c r="J862" s="360"/>
      <c r="K862" s="360"/>
      <c r="L862" s="360"/>
      <c r="M862" s="360"/>
      <c r="N862" s="360"/>
      <c r="O862" s="360"/>
      <c r="P862" s="360"/>
      <c r="Q862" s="360"/>
      <c r="R862" s="360"/>
      <c r="S862" s="360"/>
      <c r="T862" s="360"/>
      <c r="U862" s="360"/>
      <c r="V862" s="360"/>
      <c r="W862" s="360"/>
      <c r="X862" s="360"/>
      <c r="Y862" s="360"/>
      <c r="Z862" s="360"/>
    </row>
    <row r="863" spans="1:26" ht="15.75" customHeight="1">
      <c r="A863" s="360"/>
      <c r="B863" s="360"/>
      <c r="C863" s="360"/>
      <c r="D863" s="360"/>
      <c r="E863" s="360"/>
      <c r="F863" s="360"/>
      <c r="G863" s="360"/>
      <c r="H863" s="360"/>
      <c r="I863" s="360"/>
      <c r="J863" s="360"/>
      <c r="K863" s="360"/>
      <c r="L863" s="360"/>
      <c r="M863" s="360"/>
      <c r="N863" s="360"/>
      <c r="O863" s="360"/>
      <c r="P863" s="360"/>
      <c r="Q863" s="360"/>
      <c r="R863" s="360"/>
      <c r="S863" s="360"/>
      <c r="T863" s="360"/>
      <c r="U863" s="360"/>
      <c r="V863" s="360"/>
      <c r="W863" s="360"/>
      <c r="X863" s="360"/>
      <c r="Y863" s="360"/>
      <c r="Z863" s="360"/>
    </row>
    <row r="864" spans="1:26" ht="15.75" customHeight="1">
      <c r="A864" s="360"/>
      <c r="B864" s="360"/>
      <c r="C864" s="360"/>
      <c r="D864" s="360"/>
      <c r="E864" s="360"/>
      <c r="F864" s="360"/>
      <c r="G864" s="360"/>
      <c r="H864" s="360"/>
      <c r="I864" s="360"/>
      <c r="J864" s="360"/>
      <c r="K864" s="360"/>
      <c r="L864" s="360"/>
      <c r="M864" s="360"/>
      <c r="N864" s="360"/>
      <c r="O864" s="360"/>
      <c r="P864" s="360"/>
      <c r="Q864" s="360"/>
      <c r="R864" s="360"/>
      <c r="S864" s="360"/>
      <c r="T864" s="360"/>
      <c r="U864" s="360"/>
      <c r="V864" s="360"/>
      <c r="W864" s="360"/>
      <c r="X864" s="360"/>
      <c r="Y864" s="360"/>
      <c r="Z864" s="360"/>
    </row>
    <row r="865" spans="1:26" ht="15.75" customHeight="1">
      <c r="A865" s="360"/>
      <c r="B865" s="360"/>
      <c r="C865" s="360"/>
      <c r="D865" s="360"/>
      <c r="E865" s="360"/>
      <c r="F865" s="360"/>
      <c r="G865" s="360"/>
      <c r="H865" s="360"/>
      <c r="I865" s="360"/>
      <c r="J865" s="360"/>
      <c r="K865" s="360"/>
      <c r="L865" s="360"/>
      <c r="M865" s="360"/>
      <c r="N865" s="360"/>
      <c r="O865" s="360"/>
      <c r="P865" s="360"/>
      <c r="Q865" s="360"/>
      <c r="R865" s="360"/>
      <c r="S865" s="360"/>
      <c r="T865" s="360"/>
      <c r="U865" s="360"/>
      <c r="V865" s="360"/>
      <c r="W865" s="360"/>
      <c r="X865" s="360"/>
      <c r="Y865" s="360"/>
      <c r="Z865" s="360"/>
    </row>
    <row r="866" spans="1:26" ht="15.75" customHeight="1">
      <c r="A866" s="360"/>
      <c r="B866" s="360"/>
      <c r="C866" s="360"/>
      <c r="D866" s="360"/>
      <c r="E866" s="360"/>
      <c r="F866" s="360"/>
      <c r="G866" s="360"/>
      <c r="H866" s="360"/>
      <c r="I866" s="360"/>
      <c r="J866" s="360"/>
      <c r="K866" s="360"/>
      <c r="L866" s="360"/>
      <c r="M866" s="360"/>
      <c r="N866" s="360"/>
      <c r="O866" s="360"/>
      <c r="P866" s="360"/>
      <c r="Q866" s="360"/>
      <c r="R866" s="360"/>
      <c r="S866" s="360"/>
      <c r="T866" s="360"/>
      <c r="U866" s="360"/>
      <c r="V866" s="360"/>
      <c r="W866" s="360"/>
      <c r="X866" s="360"/>
      <c r="Y866" s="360"/>
      <c r="Z866" s="360"/>
    </row>
    <row r="867" spans="1:26" ht="15.75" customHeight="1">
      <c r="A867" s="360"/>
      <c r="B867" s="360"/>
      <c r="C867" s="360"/>
      <c r="D867" s="360"/>
      <c r="E867" s="360"/>
      <c r="F867" s="360"/>
      <c r="G867" s="360"/>
      <c r="H867" s="360"/>
      <c r="I867" s="360"/>
      <c r="J867" s="360"/>
      <c r="K867" s="360"/>
      <c r="L867" s="360"/>
      <c r="M867" s="360"/>
      <c r="N867" s="360"/>
      <c r="O867" s="360"/>
      <c r="P867" s="360"/>
      <c r="Q867" s="360"/>
      <c r="R867" s="360"/>
      <c r="S867" s="360"/>
      <c r="T867" s="360"/>
      <c r="U867" s="360"/>
      <c r="V867" s="360"/>
      <c r="W867" s="360"/>
      <c r="X867" s="360"/>
      <c r="Y867" s="360"/>
      <c r="Z867" s="360"/>
    </row>
    <row r="868" spans="1:26" ht="15.75" customHeight="1">
      <c r="A868" s="360"/>
      <c r="B868" s="360"/>
      <c r="C868" s="360"/>
      <c r="D868" s="360"/>
      <c r="E868" s="360"/>
      <c r="F868" s="360"/>
      <c r="G868" s="360"/>
      <c r="H868" s="360"/>
      <c r="I868" s="360"/>
      <c r="J868" s="360"/>
      <c r="K868" s="360"/>
      <c r="L868" s="360"/>
      <c r="M868" s="360"/>
      <c r="N868" s="360"/>
      <c r="O868" s="360"/>
      <c r="P868" s="360"/>
      <c r="Q868" s="360"/>
      <c r="R868" s="360"/>
      <c r="S868" s="360"/>
      <c r="T868" s="360"/>
      <c r="U868" s="360"/>
      <c r="V868" s="360"/>
      <c r="W868" s="360"/>
      <c r="X868" s="360"/>
      <c r="Y868" s="360"/>
      <c r="Z868" s="360"/>
    </row>
    <row r="869" spans="1:26" ht="15.75" customHeight="1">
      <c r="A869" s="360"/>
      <c r="B869" s="360"/>
      <c r="C869" s="360"/>
      <c r="D869" s="360"/>
      <c r="E869" s="360"/>
      <c r="F869" s="360"/>
      <c r="G869" s="360"/>
      <c r="H869" s="360"/>
      <c r="I869" s="360"/>
      <c r="J869" s="360"/>
      <c r="K869" s="360"/>
      <c r="L869" s="360"/>
      <c r="M869" s="360"/>
      <c r="N869" s="360"/>
      <c r="O869" s="360"/>
      <c r="P869" s="360"/>
      <c r="Q869" s="360"/>
      <c r="R869" s="360"/>
      <c r="S869" s="360"/>
      <c r="T869" s="360"/>
      <c r="U869" s="360"/>
      <c r="V869" s="360"/>
      <c r="W869" s="360"/>
      <c r="X869" s="360"/>
      <c r="Y869" s="360"/>
      <c r="Z869" s="360"/>
    </row>
    <row r="870" spans="1:26" ht="15.75" customHeight="1">
      <c r="A870" s="360"/>
      <c r="B870" s="360"/>
      <c r="C870" s="360"/>
      <c r="D870" s="360"/>
      <c r="E870" s="360"/>
      <c r="F870" s="360"/>
      <c r="G870" s="360"/>
      <c r="H870" s="360"/>
      <c r="I870" s="360"/>
      <c r="J870" s="360"/>
      <c r="K870" s="360"/>
      <c r="L870" s="360"/>
      <c r="M870" s="360"/>
      <c r="N870" s="360"/>
      <c r="O870" s="360"/>
      <c r="P870" s="360"/>
      <c r="Q870" s="360"/>
      <c r="R870" s="360"/>
      <c r="S870" s="360"/>
      <c r="T870" s="360"/>
      <c r="U870" s="360"/>
      <c r="V870" s="360"/>
      <c r="W870" s="360"/>
      <c r="X870" s="360"/>
      <c r="Y870" s="360"/>
      <c r="Z870" s="360"/>
    </row>
    <row r="871" spans="1:26" ht="15.75" customHeight="1">
      <c r="A871" s="360"/>
      <c r="B871" s="360"/>
      <c r="C871" s="360"/>
      <c r="D871" s="360"/>
      <c r="E871" s="360"/>
      <c r="F871" s="360"/>
      <c r="G871" s="360"/>
      <c r="H871" s="360"/>
      <c r="I871" s="360"/>
      <c r="J871" s="360"/>
      <c r="K871" s="360"/>
      <c r="L871" s="360"/>
      <c r="M871" s="360"/>
      <c r="N871" s="360"/>
      <c r="O871" s="360"/>
      <c r="P871" s="360"/>
      <c r="Q871" s="360"/>
      <c r="R871" s="360"/>
      <c r="S871" s="360"/>
      <c r="T871" s="360"/>
      <c r="U871" s="360"/>
      <c r="V871" s="360"/>
      <c r="W871" s="360"/>
      <c r="X871" s="360"/>
      <c r="Y871" s="360"/>
      <c r="Z871" s="360"/>
    </row>
    <row r="872" spans="1:26" ht="15.75" customHeight="1">
      <c r="A872" s="360"/>
      <c r="B872" s="360"/>
      <c r="C872" s="360"/>
      <c r="D872" s="360"/>
      <c r="E872" s="360"/>
      <c r="F872" s="360"/>
      <c r="G872" s="360"/>
      <c r="H872" s="360"/>
      <c r="I872" s="360"/>
      <c r="J872" s="360"/>
      <c r="K872" s="360"/>
      <c r="L872" s="360"/>
      <c r="M872" s="360"/>
      <c r="N872" s="360"/>
      <c r="O872" s="360"/>
      <c r="P872" s="360"/>
      <c r="Q872" s="360"/>
      <c r="R872" s="360"/>
      <c r="S872" s="360"/>
      <c r="T872" s="360"/>
      <c r="U872" s="360"/>
      <c r="V872" s="360"/>
      <c r="W872" s="360"/>
      <c r="X872" s="360"/>
      <c r="Y872" s="360"/>
      <c r="Z872" s="360"/>
    </row>
    <row r="873" spans="1:26" ht="15.75" customHeight="1">
      <c r="A873" s="360"/>
      <c r="B873" s="360"/>
      <c r="C873" s="360"/>
      <c r="D873" s="360"/>
      <c r="E873" s="360"/>
      <c r="F873" s="360"/>
      <c r="G873" s="360"/>
      <c r="H873" s="360"/>
      <c r="I873" s="360"/>
      <c r="J873" s="360"/>
      <c r="K873" s="360"/>
      <c r="L873" s="360"/>
      <c r="M873" s="360"/>
      <c r="N873" s="360"/>
      <c r="O873" s="360"/>
      <c r="P873" s="360"/>
      <c r="Q873" s="360"/>
      <c r="R873" s="360"/>
      <c r="S873" s="360"/>
      <c r="T873" s="360"/>
      <c r="U873" s="360"/>
      <c r="V873" s="360"/>
      <c r="W873" s="360"/>
      <c r="X873" s="360"/>
      <c r="Y873" s="360"/>
      <c r="Z873" s="360"/>
    </row>
    <row r="874" spans="1:26" ht="15.75" customHeight="1">
      <c r="A874" s="360"/>
      <c r="B874" s="360"/>
      <c r="C874" s="360"/>
      <c r="D874" s="360"/>
      <c r="E874" s="360"/>
      <c r="F874" s="360"/>
      <c r="G874" s="360"/>
      <c r="H874" s="360"/>
      <c r="I874" s="360"/>
      <c r="J874" s="360"/>
      <c r="K874" s="360"/>
      <c r="L874" s="360"/>
      <c r="M874" s="360"/>
      <c r="N874" s="360"/>
      <c r="O874" s="360"/>
      <c r="P874" s="360"/>
      <c r="Q874" s="360"/>
      <c r="R874" s="360"/>
      <c r="S874" s="360"/>
      <c r="T874" s="360"/>
      <c r="U874" s="360"/>
      <c r="V874" s="360"/>
      <c r="W874" s="360"/>
      <c r="X874" s="360"/>
      <c r="Y874" s="360"/>
      <c r="Z874" s="360"/>
    </row>
    <row r="875" spans="1:26" ht="15.75" customHeight="1">
      <c r="A875" s="360"/>
      <c r="B875" s="360"/>
      <c r="C875" s="360"/>
      <c r="D875" s="360"/>
      <c r="E875" s="360"/>
      <c r="F875" s="360"/>
      <c r="G875" s="360"/>
      <c r="H875" s="360"/>
      <c r="I875" s="360"/>
      <c r="J875" s="360"/>
      <c r="K875" s="360"/>
      <c r="L875" s="360"/>
      <c r="M875" s="360"/>
      <c r="N875" s="360"/>
      <c r="O875" s="360"/>
      <c r="P875" s="360"/>
      <c r="Q875" s="360"/>
      <c r="R875" s="360"/>
      <c r="S875" s="360"/>
      <c r="T875" s="360"/>
      <c r="U875" s="360"/>
      <c r="V875" s="360"/>
      <c r="W875" s="360"/>
      <c r="X875" s="360"/>
      <c r="Y875" s="360"/>
      <c r="Z875" s="360"/>
    </row>
    <row r="876" spans="1:26" ht="15.75" customHeight="1">
      <c r="A876" s="360"/>
      <c r="B876" s="360"/>
      <c r="C876" s="360"/>
      <c r="D876" s="360"/>
      <c r="E876" s="360"/>
      <c r="F876" s="360"/>
      <c r="G876" s="360"/>
      <c r="H876" s="360"/>
      <c r="I876" s="360"/>
      <c r="J876" s="360"/>
      <c r="K876" s="360"/>
      <c r="L876" s="360"/>
      <c r="M876" s="360"/>
      <c r="N876" s="360"/>
      <c r="O876" s="360"/>
      <c r="P876" s="360"/>
      <c r="Q876" s="360"/>
      <c r="R876" s="360"/>
      <c r="S876" s="360"/>
      <c r="T876" s="360"/>
      <c r="U876" s="360"/>
      <c r="V876" s="360"/>
      <c r="W876" s="360"/>
      <c r="X876" s="360"/>
      <c r="Y876" s="360"/>
      <c r="Z876" s="360"/>
    </row>
    <row r="877" spans="1:26" ht="15.75" customHeight="1">
      <c r="A877" s="360"/>
      <c r="B877" s="360"/>
      <c r="C877" s="360"/>
      <c r="D877" s="360"/>
      <c r="E877" s="360"/>
      <c r="F877" s="360"/>
      <c r="G877" s="360"/>
      <c r="H877" s="360"/>
      <c r="I877" s="360"/>
      <c r="J877" s="360"/>
      <c r="K877" s="360"/>
      <c r="L877" s="360"/>
      <c r="M877" s="360"/>
      <c r="N877" s="360"/>
      <c r="O877" s="360"/>
      <c r="P877" s="360"/>
      <c r="Q877" s="360"/>
      <c r="R877" s="360"/>
      <c r="S877" s="360"/>
      <c r="T877" s="360"/>
      <c r="U877" s="360"/>
      <c r="V877" s="360"/>
      <c r="W877" s="360"/>
      <c r="X877" s="360"/>
      <c r="Y877" s="360"/>
      <c r="Z877" s="360"/>
    </row>
    <row r="878" spans="1:26" ht="15.75" customHeight="1">
      <c r="A878" s="360"/>
      <c r="B878" s="360"/>
      <c r="C878" s="360"/>
      <c r="D878" s="360"/>
      <c r="E878" s="360"/>
      <c r="F878" s="360"/>
      <c r="G878" s="360"/>
      <c r="H878" s="360"/>
      <c r="I878" s="360"/>
      <c r="J878" s="360"/>
      <c r="K878" s="360"/>
      <c r="L878" s="360"/>
      <c r="M878" s="360"/>
      <c r="N878" s="360"/>
      <c r="O878" s="360"/>
      <c r="P878" s="360"/>
      <c r="Q878" s="360"/>
      <c r="R878" s="360"/>
      <c r="S878" s="360"/>
      <c r="T878" s="360"/>
      <c r="U878" s="360"/>
      <c r="V878" s="360"/>
      <c r="W878" s="360"/>
      <c r="X878" s="360"/>
      <c r="Y878" s="360"/>
      <c r="Z878" s="360"/>
    </row>
    <row r="879" spans="1:26" ht="15.75" customHeight="1">
      <c r="A879" s="360"/>
      <c r="B879" s="360"/>
      <c r="C879" s="360"/>
      <c r="D879" s="360"/>
      <c r="E879" s="360"/>
      <c r="F879" s="360"/>
      <c r="G879" s="360"/>
      <c r="H879" s="360"/>
      <c r="I879" s="360"/>
      <c r="J879" s="360"/>
      <c r="K879" s="360"/>
      <c r="L879" s="360"/>
      <c r="M879" s="360"/>
      <c r="N879" s="360"/>
      <c r="O879" s="360"/>
      <c r="P879" s="360"/>
      <c r="Q879" s="360"/>
      <c r="R879" s="360"/>
      <c r="S879" s="360"/>
      <c r="T879" s="360"/>
      <c r="U879" s="360"/>
      <c r="V879" s="360"/>
      <c r="W879" s="360"/>
      <c r="X879" s="360"/>
      <c r="Y879" s="360"/>
      <c r="Z879" s="360"/>
    </row>
    <row r="880" spans="1:26" ht="15.75" customHeight="1">
      <c r="A880" s="360"/>
      <c r="B880" s="360"/>
      <c r="C880" s="360"/>
      <c r="D880" s="360"/>
      <c r="E880" s="360"/>
      <c r="F880" s="360"/>
      <c r="G880" s="360"/>
      <c r="H880" s="360"/>
      <c r="I880" s="360"/>
      <c r="J880" s="360"/>
      <c r="K880" s="360"/>
      <c r="L880" s="360"/>
      <c r="M880" s="360"/>
      <c r="N880" s="360"/>
      <c r="O880" s="360"/>
      <c r="P880" s="360"/>
      <c r="Q880" s="360"/>
      <c r="R880" s="360"/>
      <c r="S880" s="360"/>
      <c r="T880" s="360"/>
      <c r="U880" s="360"/>
      <c r="V880" s="360"/>
      <c r="W880" s="360"/>
      <c r="X880" s="360"/>
      <c r="Y880" s="360"/>
      <c r="Z880" s="360"/>
    </row>
    <row r="881" spans="1:26" ht="15.75" customHeight="1">
      <c r="A881" s="360"/>
      <c r="B881" s="360"/>
      <c r="C881" s="360"/>
      <c r="D881" s="360"/>
      <c r="E881" s="360"/>
      <c r="F881" s="360"/>
      <c r="G881" s="360"/>
      <c r="H881" s="360"/>
      <c r="I881" s="360"/>
      <c r="J881" s="360"/>
      <c r="K881" s="360"/>
      <c r="L881" s="360"/>
      <c r="M881" s="360"/>
      <c r="N881" s="360"/>
      <c r="O881" s="360"/>
      <c r="P881" s="360"/>
      <c r="Q881" s="360"/>
      <c r="R881" s="360"/>
      <c r="S881" s="360"/>
      <c r="T881" s="360"/>
      <c r="U881" s="360"/>
      <c r="V881" s="360"/>
      <c r="W881" s="360"/>
      <c r="X881" s="360"/>
      <c r="Y881" s="360"/>
      <c r="Z881" s="360"/>
    </row>
    <row r="882" spans="1:26" ht="15.75" customHeight="1">
      <c r="A882" s="360"/>
      <c r="B882" s="360"/>
      <c r="C882" s="360"/>
      <c r="D882" s="360"/>
      <c r="E882" s="360"/>
      <c r="F882" s="360"/>
      <c r="G882" s="360"/>
      <c r="H882" s="360"/>
      <c r="I882" s="360"/>
      <c r="J882" s="360"/>
      <c r="K882" s="360"/>
      <c r="L882" s="360"/>
      <c r="M882" s="360"/>
      <c r="N882" s="360"/>
      <c r="O882" s="360"/>
      <c r="P882" s="360"/>
      <c r="Q882" s="360"/>
      <c r="R882" s="360"/>
      <c r="S882" s="360"/>
      <c r="T882" s="360"/>
      <c r="U882" s="360"/>
      <c r="V882" s="360"/>
      <c r="W882" s="360"/>
      <c r="X882" s="360"/>
      <c r="Y882" s="360"/>
      <c r="Z882" s="360"/>
    </row>
    <row r="883" spans="1:26" ht="15.75" customHeight="1">
      <c r="A883" s="360"/>
      <c r="B883" s="360"/>
      <c r="C883" s="360"/>
      <c r="D883" s="360"/>
      <c r="E883" s="360"/>
      <c r="F883" s="360"/>
      <c r="G883" s="360"/>
      <c r="H883" s="360"/>
      <c r="I883" s="360"/>
      <c r="J883" s="360"/>
      <c r="K883" s="360"/>
      <c r="L883" s="360"/>
      <c r="M883" s="360"/>
      <c r="N883" s="360"/>
      <c r="O883" s="360"/>
      <c r="P883" s="360"/>
      <c r="Q883" s="360"/>
      <c r="R883" s="360"/>
      <c r="S883" s="360"/>
      <c r="T883" s="360"/>
      <c r="U883" s="360"/>
      <c r="V883" s="360"/>
      <c r="W883" s="360"/>
      <c r="X883" s="360"/>
      <c r="Y883" s="360"/>
      <c r="Z883" s="360"/>
    </row>
    <row r="884" spans="1:26" ht="15.75" customHeight="1">
      <c r="A884" s="360"/>
      <c r="B884" s="360"/>
      <c r="C884" s="360"/>
      <c r="D884" s="360"/>
      <c r="E884" s="360"/>
      <c r="F884" s="360"/>
      <c r="G884" s="360"/>
      <c r="H884" s="360"/>
      <c r="I884" s="360"/>
      <c r="J884" s="360"/>
      <c r="K884" s="360"/>
      <c r="L884" s="360"/>
      <c r="M884" s="360"/>
      <c r="N884" s="360"/>
      <c r="O884" s="360"/>
      <c r="P884" s="360"/>
      <c r="Q884" s="360"/>
      <c r="R884" s="360"/>
      <c r="S884" s="360"/>
      <c r="T884" s="360"/>
      <c r="U884" s="360"/>
      <c r="V884" s="360"/>
      <c r="W884" s="360"/>
      <c r="X884" s="360"/>
      <c r="Y884" s="360"/>
      <c r="Z884" s="360"/>
    </row>
    <row r="885" spans="1:26" ht="15.75" customHeight="1">
      <c r="A885" s="360"/>
      <c r="B885" s="360"/>
      <c r="C885" s="360"/>
      <c r="D885" s="360"/>
      <c r="E885" s="360"/>
      <c r="F885" s="360"/>
      <c r="G885" s="360"/>
      <c r="H885" s="360"/>
      <c r="I885" s="360"/>
      <c r="J885" s="360"/>
      <c r="K885" s="360"/>
      <c r="L885" s="360"/>
      <c r="M885" s="360"/>
      <c r="N885" s="360"/>
      <c r="O885" s="360"/>
      <c r="P885" s="360"/>
      <c r="Q885" s="360"/>
      <c r="R885" s="360"/>
      <c r="S885" s="360"/>
      <c r="T885" s="360"/>
      <c r="U885" s="360"/>
      <c r="V885" s="360"/>
      <c r="W885" s="360"/>
      <c r="X885" s="360"/>
      <c r="Y885" s="360"/>
      <c r="Z885" s="360"/>
    </row>
    <row r="886" spans="1:26" ht="15.75" customHeight="1">
      <c r="A886" s="360"/>
      <c r="B886" s="360"/>
      <c r="C886" s="360"/>
      <c r="D886" s="360"/>
      <c r="E886" s="360"/>
      <c r="F886" s="360"/>
      <c r="G886" s="360"/>
      <c r="H886" s="360"/>
      <c r="I886" s="360"/>
      <c r="J886" s="360"/>
      <c r="K886" s="360"/>
      <c r="L886" s="360"/>
      <c r="M886" s="360"/>
      <c r="N886" s="360"/>
      <c r="O886" s="360"/>
      <c r="P886" s="360"/>
      <c r="Q886" s="360"/>
      <c r="R886" s="360"/>
      <c r="S886" s="360"/>
      <c r="T886" s="360"/>
      <c r="U886" s="360"/>
      <c r="V886" s="360"/>
      <c r="W886" s="360"/>
      <c r="X886" s="360"/>
      <c r="Y886" s="360"/>
      <c r="Z886" s="360"/>
    </row>
    <row r="887" spans="1:26" ht="15.75" customHeight="1">
      <c r="A887" s="360"/>
      <c r="B887" s="360"/>
      <c r="C887" s="360"/>
      <c r="D887" s="360"/>
      <c r="E887" s="360"/>
      <c r="F887" s="360"/>
      <c r="G887" s="360"/>
      <c r="H887" s="360"/>
      <c r="I887" s="360"/>
      <c r="J887" s="360"/>
      <c r="K887" s="360"/>
      <c r="L887" s="360"/>
      <c r="M887" s="360"/>
      <c r="N887" s="360"/>
      <c r="O887" s="360"/>
      <c r="P887" s="360"/>
      <c r="Q887" s="360"/>
      <c r="R887" s="360"/>
      <c r="S887" s="360"/>
      <c r="T887" s="360"/>
      <c r="U887" s="360"/>
      <c r="V887" s="360"/>
      <c r="W887" s="360"/>
      <c r="X887" s="360"/>
      <c r="Y887" s="360"/>
      <c r="Z887" s="360"/>
    </row>
    <row r="888" spans="1:26" ht="15.75" customHeight="1">
      <c r="A888" s="360"/>
      <c r="B888" s="360"/>
      <c r="C888" s="360"/>
      <c r="D888" s="360"/>
      <c r="E888" s="360"/>
      <c r="F888" s="360"/>
      <c r="G888" s="360"/>
      <c r="H888" s="360"/>
      <c r="I888" s="360"/>
      <c r="J888" s="360"/>
      <c r="K888" s="360"/>
      <c r="L888" s="360"/>
      <c r="M888" s="360"/>
      <c r="N888" s="360"/>
      <c r="O888" s="360"/>
      <c r="P888" s="360"/>
      <c r="Q888" s="360"/>
      <c r="R888" s="360"/>
      <c r="S888" s="360"/>
      <c r="T888" s="360"/>
      <c r="U888" s="360"/>
      <c r="V888" s="360"/>
      <c r="W888" s="360"/>
      <c r="X888" s="360"/>
      <c r="Y888" s="360"/>
      <c r="Z888" s="360"/>
    </row>
    <row r="889" spans="1:26" ht="15.75" customHeight="1">
      <c r="A889" s="360"/>
      <c r="B889" s="360"/>
      <c r="C889" s="360"/>
      <c r="D889" s="360"/>
      <c r="E889" s="360"/>
      <c r="F889" s="360"/>
      <c r="G889" s="360"/>
      <c r="H889" s="360"/>
      <c r="I889" s="360"/>
      <c r="J889" s="360"/>
      <c r="K889" s="360"/>
      <c r="L889" s="360"/>
      <c r="M889" s="360"/>
      <c r="N889" s="360"/>
      <c r="O889" s="360"/>
      <c r="P889" s="360"/>
      <c r="Q889" s="360"/>
      <c r="R889" s="360"/>
      <c r="S889" s="360"/>
      <c r="T889" s="360"/>
      <c r="U889" s="360"/>
      <c r="V889" s="360"/>
      <c r="W889" s="360"/>
      <c r="X889" s="360"/>
      <c r="Y889" s="360"/>
      <c r="Z889" s="360"/>
    </row>
    <row r="890" spans="1:26" ht="15.75" customHeight="1">
      <c r="A890" s="360"/>
      <c r="B890" s="360"/>
      <c r="C890" s="360"/>
      <c r="D890" s="360"/>
      <c r="E890" s="360"/>
      <c r="F890" s="360"/>
      <c r="G890" s="360"/>
      <c r="H890" s="360"/>
      <c r="I890" s="360"/>
      <c r="J890" s="360"/>
      <c r="K890" s="360"/>
      <c r="L890" s="360"/>
      <c r="M890" s="360"/>
      <c r="N890" s="360"/>
      <c r="O890" s="360"/>
      <c r="P890" s="360"/>
      <c r="Q890" s="360"/>
      <c r="R890" s="360"/>
      <c r="S890" s="360"/>
      <c r="T890" s="360"/>
      <c r="U890" s="360"/>
      <c r="V890" s="360"/>
      <c r="W890" s="360"/>
      <c r="X890" s="360"/>
      <c r="Y890" s="360"/>
      <c r="Z890" s="360"/>
    </row>
    <row r="891" spans="1:26" ht="15.75" customHeight="1">
      <c r="A891" s="360"/>
      <c r="B891" s="360"/>
      <c r="C891" s="360"/>
      <c r="D891" s="360"/>
      <c r="E891" s="360"/>
      <c r="F891" s="360"/>
      <c r="G891" s="360"/>
      <c r="H891" s="360"/>
      <c r="I891" s="360"/>
      <c r="J891" s="360"/>
      <c r="K891" s="360"/>
      <c r="L891" s="360"/>
      <c r="M891" s="360"/>
      <c r="N891" s="360"/>
      <c r="O891" s="360"/>
      <c r="P891" s="360"/>
      <c r="Q891" s="360"/>
      <c r="R891" s="360"/>
      <c r="S891" s="360"/>
      <c r="T891" s="360"/>
      <c r="U891" s="360"/>
      <c r="V891" s="360"/>
      <c r="W891" s="360"/>
      <c r="X891" s="360"/>
      <c r="Y891" s="360"/>
      <c r="Z891" s="360"/>
    </row>
    <row r="892" spans="1:26" ht="15.75" customHeight="1">
      <c r="A892" s="360"/>
      <c r="B892" s="360"/>
      <c r="C892" s="360"/>
      <c r="D892" s="360"/>
      <c r="E892" s="360"/>
      <c r="F892" s="360"/>
      <c r="G892" s="360"/>
      <c r="H892" s="360"/>
      <c r="I892" s="360"/>
      <c r="J892" s="360"/>
      <c r="K892" s="360"/>
      <c r="L892" s="360"/>
      <c r="M892" s="360"/>
      <c r="N892" s="360"/>
      <c r="O892" s="360"/>
      <c r="P892" s="360"/>
      <c r="Q892" s="360"/>
      <c r="R892" s="360"/>
      <c r="S892" s="360"/>
      <c r="T892" s="360"/>
      <c r="U892" s="360"/>
      <c r="V892" s="360"/>
      <c r="W892" s="360"/>
      <c r="X892" s="360"/>
      <c r="Y892" s="360"/>
      <c r="Z892" s="360"/>
    </row>
    <row r="893" spans="1:26" ht="15.75" customHeight="1">
      <c r="A893" s="360"/>
      <c r="B893" s="360"/>
      <c r="C893" s="360"/>
      <c r="D893" s="360"/>
      <c r="E893" s="360"/>
      <c r="F893" s="360"/>
      <c r="G893" s="360"/>
      <c r="H893" s="360"/>
      <c r="I893" s="360"/>
      <c r="J893" s="360"/>
      <c r="K893" s="360"/>
      <c r="L893" s="360"/>
      <c r="M893" s="360"/>
      <c r="N893" s="360"/>
      <c r="O893" s="360"/>
      <c r="P893" s="360"/>
      <c r="Q893" s="360"/>
      <c r="R893" s="360"/>
      <c r="S893" s="360"/>
      <c r="T893" s="360"/>
      <c r="U893" s="360"/>
      <c r="V893" s="360"/>
      <c r="W893" s="360"/>
      <c r="X893" s="360"/>
      <c r="Y893" s="360"/>
      <c r="Z893" s="360"/>
    </row>
    <row r="894" spans="1:26" ht="15.75" customHeight="1">
      <c r="A894" s="360"/>
      <c r="B894" s="360"/>
      <c r="C894" s="360"/>
      <c r="D894" s="360"/>
      <c r="E894" s="360"/>
      <c r="F894" s="360"/>
      <c r="G894" s="360"/>
      <c r="H894" s="360"/>
      <c r="I894" s="360"/>
      <c r="J894" s="360"/>
      <c r="K894" s="360"/>
      <c r="L894" s="360"/>
      <c r="M894" s="360"/>
      <c r="N894" s="360"/>
      <c r="O894" s="360"/>
      <c r="P894" s="360"/>
      <c r="Q894" s="360"/>
      <c r="R894" s="360"/>
      <c r="S894" s="360"/>
      <c r="T894" s="360"/>
      <c r="U894" s="360"/>
      <c r="V894" s="360"/>
      <c r="W894" s="360"/>
      <c r="X894" s="360"/>
      <c r="Y894" s="360"/>
      <c r="Z894" s="360"/>
    </row>
    <row r="895" spans="1:26" ht="15.75" customHeight="1">
      <c r="A895" s="360"/>
      <c r="B895" s="360"/>
      <c r="C895" s="360"/>
      <c r="D895" s="360"/>
      <c r="E895" s="360"/>
      <c r="F895" s="360"/>
      <c r="G895" s="360"/>
      <c r="H895" s="360"/>
      <c r="I895" s="360"/>
      <c r="J895" s="360"/>
      <c r="K895" s="360"/>
      <c r="L895" s="360"/>
      <c r="M895" s="360"/>
      <c r="N895" s="360"/>
      <c r="O895" s="360"/>
      <c r="P895" s="360"/>
      <c r="Q895" s="360"/>
      <c r="R895" s="360"/>
      <c r="S895" s="360"/>
      <c r="T895" s="360"/>
      <c r="U895" s="360"/>
      <c r="V895" s="360"/>
      <c r="W895" s="360"/>
      <c r="X895" s="360"/>
      <c r="Y895" s="360"/>
      <c r="Z895" s="360"/>
    </row>
    <row r="896" spans="1:26" ht="15.75" customHeight="1">
      <c r="A896" s="360"/>
      <c r="B896" s="360"/>
      <c r="C896" s="360"/>
      <c r="D896" s="360"/>
      <c r="E896" s="360"/>
      <c r="F896" s="360"/>
      <c r="G896" s="360"/>
      <c r="H896" s="360"/>
      <c r="I896" s="360"/>
      <c r="J896" s="360"/>
      <c r="K896" s="360"/>
      <c r="L896" s="360"/>
      <c r="M896" s="360"/>
      <c r="N896" s="360"/>
      <c r="O896" s="360"/>
      <c r="P896" s="360"/>
      <c r="Q896" s="360"/>
      <c r="R896" s="360"/>
      <c r="S896" s="360"/>
      <c r="T896" s="360"/>
      <c r="U896" s="360"/>
      <c r="V896" s="360"/>
      <c r="W896" s="360"/>
      <c r="X896" s="360"/>
      <c r="Y896" s="360"/>
      <c r="Z896" s="360"/>
    </row>
    <row r="897" spans="1:26" ht="15.75" customHeight="1">
      <c r="A897" s="360"/>
      <c r="B897" s="360"/>
      <c r="C897" s="360"/>
      <c r="D897" s="360"/>
      <c r="E897" s="360"/>
      <c r="F897" s="360"/>
      <c r="G897" s="360"/>
      <c r="H897" s="360"/>
      <c r="I897" s="360"/>
      <c r="J897" s="360"/>
      <c r="K897" s="360"/>
      <c r="L897" s="360"/>
      <c r="M897" s="360"/>
      <c r="N897" s="360"/>
      <c r="O897" s="360"/>
      <c r="P897" s="360"/>
      <c r="Q897" s="360"/>
      <c r="R897" s="360"/>
      <c r="S897" s="360"/>
      <c r="T897" s="360"/>
      <c r="U897" s="360"/>
      <c r="V897" s="360"/>
      <c r="W897" s="360"/>
      <c r="X897" s="360"/>
      <c r="Y897" s="360"/>
      <c r="Z897" s="360"/>
    </row>
    <row r="898" spans="1:26" ht="15.75" customHeight="1">
      <c r="A898" s="360"/>
      <c r="B898" s="360"/>
      <c r="C898" s="360"/>
      <c r="D898" s="360"/>
      <c r="E898" s="360"/>
      <c r="F898" s="360"/>
      <c r="G898" s="360"/>
      <c r="H898" s="360"/>
      <c r="I898" s="360"/>
      <c r="J898" s="360"/>
      <c r="K898" s="360"/>
      <c r="L898" s="360"/>
      <c r="M898" s="360"/>
      <c r="N898" s="360"/>
      <c r="O898" s="360"/>
      <c r="P898" s="360"/>
      <c r="Q898" s="360"/>
      <c r="R898" s="360"/>
      <c r="S898" s="360"/>
      <c r="T898" s="360"/>
      <c r="U898" s="360"/>
      <c r="V898" s="360"/>
      <c r="W898" s="360"/>
      <c r="X898" s="360"/>
      <c r="Y898" s="360"/>
      <c r="Z898" s="360"/>
    </row>
    <row r="899" spans="1:26" ht="15.75" customHeight="1">
      <c r="A899" s="360"/>
      <c r="B899" s="360"/>
      <c r="C899" s="360"/>
      <c r="D899" s="360"/>
      <c r="E899" s="360"/>
      <c r="F899" s="360"/>
      <c r="G899" s="360"/>
      <c r="H899" s="360"/>
      <c r="I899" s="360"/>
      <c r="J899" s="360"/>
      <c r="K899" s="360"/>
      <c r="L899" s="360"/>
      <c r="M899" s="360"/>
      <c r="N899" s="360"/>
      <c r="O899" s="360"/>
      <c r="P899" s="360"/>
      <c r="Q899" s="360"/>
      <c r="R899" s="360"/>
      <c r="S899" s="360"/>
      <c r="T899" s="360"/>
      <c r="U899" s="360"/>
      <c r="V899" s="360"/>
      <c r="W899" s="360"/>
      <c r="X899" s="360"/>
      <c r="Y899" s="360"/>
      <c r="Z899" s="360"/>
    </row>
    <row r="900" spans="1:26" ht="15.75" customHeight="1">
      <c r="A900" s="360"/>
      <c r="B900" s="360"/>
      <c r="C900" s="360"/>
      <c r="D900" s="360"/>
      <c r="E900" s="360"/>
      <c r="F900" s="360"/>
      <c r="G900" s="360"/>
      <c r="H900" s="360"/>
      <c r="I900" s="360"/>
      <c r="J900" s="360"/>
      <c r="K900" s="360"/>
      <c r="L900" s="360"/>
      <c r="M900" s="360"/>
      <c r="N900" s="360"/>
      <c r="O900" s="360"/>
      <c r="P900" s="360"/>
      <c r="Q900" s="360"/>
      <c r="R900" s="360"/>
      <c r="S900" s="360"/>
      <c r="T900" s="360"/>
      <c r="U900" s="360"/>
      <c r="V900" s="360"/>
      <c r="W900" s="360"/>
      <c r="X900" s="360"/>
      <c r="Y900" s="360"/>
      <c r="Z900" s="360"/>
    </row>
    <row r="901" spans="1:26" ht="15.75" customHeight="1">
      <c r="A901" s="360"/>
      <c r="B901" s="360"/>
      <c r="C901" s="360"/>
      <c r="D901" s="360"/>
      <c r="E901" s="360"/>
      <c r="F901" s="360"/>
      <c r="G901" s="360"/>
      <c r="H901" s="360"/>
      <c r="I901" s="360"/>
      <c r="J901" s="360"/>
      <c r="K901" s="360"/>
      <c r="L901" s="360"/>
      <c r="M901" s="360"/>
      <c r="N901" s="360"/>
      <c r="O901" s="360"/>
      <c r="P901" s="360"/>
      <c r="Q901" s="360"/>
      <c r="R901" s="360"/>
      <c r="S901" s="360"/>
      <c r="T901" s="360"/>
      <c r="U901" s="360"/>
      <c r="V901" s="360"/>
      <c r="W901" s="360"/>
      <c r="X901" s="360"/>
      <c r="Y901" s="360"/>
      <c r="Z901" s="360"/>
    </row>
    <row r="902" spans="1:26" ht="15.75" customHeight="1">
      <c r="A902" s="360"/>
      <c r="B902" s="360"/>
      <c r="C902" s="360"/>
      <c r="D902" s="360"/>
      <c r="E902" s="360"/>
      <c r="F902" s="360"/>
      <c r="G902" s="360"/>
      <c r="H902" s="360"/>
      <c r="I902" s="360"/>
      <c r="J902" s="360"/>
      <c r="K902" s="360"/>
      <c r="L902" s="360"/>
      <c r="M902" s="360"/>
      <c r="N902" s="360"/>
      <c r="O902" s="360"/>
      <c r="P902" s="360"/>
      <c r="Q902" s="360"/>
      <c r="R902" s="360"/>
      <c r="S902" s="360"/>
      <c r="T902" s="360"/>
      <c r="U902" s="360"/>
      <c r="V902" s="360"/>
      <c r="W902" s="360"/>
      <c r="X902" s="360"/>
      <c r="Y902" s="360"/>
      <c r="Z902" s="360"/>
    </row>
    <row r="903" spans="1:26" ht="15.75" customHeight="1">
      <c r="A903" s="360"/>
      <c r="B903" s="360"/>
      <c r="C903" s="360"/>
      <c r="D903" s="360"/>
      <c r="E903" s="360"/>
      <c r="F903" s="360"/>
      <c r="G903" s="360"/>
      <c r="H903" s="360"/>
      <c r="I903" s="360"/>
      <c r="J903" s="360"/>
      <c r="K903" s="360"/>
      <c r="L903" s="360"/>
      <c r="M903" s="360"/>
      <c r="N903" s="360"/>
      <c r="O903" s="360"/>
      <c r="P903" s="360"/>
      <c r="Q903" s="360"/>
      <c r="R903" s="360"/>
      <c r="S903" s="360"/>
      <c r="T903" s="360"/>
      <c r="U903" s="360"/>
      <c r="V903" s="360"/>
      <c r="W903" s="360"/>
      <c r="X903" s="360"/>
      <c r="Y903" s="360"/>
      <c r="Z903" s="360"/>
    </row>
    <row r="904" spans="1:26" ht="15.75" customHeight="1">
      <c r="A904" s="360"/>
      <c r="B904" s="360"/>
      <c r="C904" s="360"/>
      <c r="D904" s="360"/>
      <c r="E904" s="360"/>
      <c r="F904" s="360"/>
      <c r="G904" s="360"/>
      <c r="H904" s="360"/>
      <c r="I904" s="360"/>
      <c r="J904" s="360"/>
      <c r="K904" s="360"/>
      <c r="L904" s="360"/>
      <c r="M904" s="360"/>
      <c r="N904" s="360"/>
      <c r="O904" s="360"/>
      <c r="P904" s="360"/>
      <c r="Q904" s="360"/>
      <c r="R904" s="360"/>
      <c r="S904" s="360"/>
      <c r="T904" s="360"/>
      <c r="U904" s="360"/>
      <c r="V904" s="360"/>
      <c r="W904" s="360"/>
      <c r="X904" s="360"/>
      <c r="Y904" s="360"/>
      <c r="Z904" s="360"/>
    </row>
    <row r="905" spans="1:26" ht="15.75" customHeight="1">
      <c r="A905" s="360"/>
      <c r="B905" s="360"/>
      <c r="C905" s="360"/>
      <c r="D905" s="360"/>
      <c r="E905" s="360"/>
      <c r="F905" s="360"/>
      <c r="G905" s="360"/>
      <c r="H905" s="360"/>
      <c r="I905" s="360"/>
      <c r="J905" s="360"/>
      <c r="K905" s="360"/>
      <c r="L905" s="360"/>
      <c r="M905" s="360"/>
      <c r="N905" s="360"/>
      <c r="O905" s="360"/>
      <c r="P905" s="360"/>
      <c r="Q905" s="360"/>
      <c r="R905" s="360"/>
      <c r="S905" s="360"/>
      <c r="T905" s="360"/>
      <c r="U905" s="360"/>
      <c r="V905" s="360"/>
      <c r="W905" s="360"/>
      <c r="X905" s="360"/>
      <c r="Y905" s="360"/>
      <c r="Z905" s="360"/>
    </row>
    <row r="906" spans="1:26" ht="15.75" customHeight="1">
      <c r="A906" s="360"/>
      <c r="B906" s="360"/>
      <c r="C906" s="360"/>
      <c r="D906" s="360"/>
      <c r="E906" s="360"/>
      <c r="F906" s="360"/>
      <c r="G906" s="360"/>
      <c r="H906" s="360"/>
      <c r="I906" s="360"/>
      <c r="J906" s="360"/>
      <c r="K906" s="360"/>
      <c r="L906" s="360"/>
      <c r="M906" s="360"/>
      <c r="N906" s="360"/>
      <c r="O906" s="360"/>
      <c r="P906" s="360"/>
      <c r="Q906" s="360"/>
      <c r="R906" s="360"/>
      <c r="S906" s="360"/>
      <c r="T906" s="360"/>
      <c r="U906" s="360"/>
      <c r="V906" s="360"/>
      <c r="W906" s="360"/>
      <c r="X906" s="360"/>
      <c r="Y906" s="360"/>
      <c r="Z906" s="360"/>
    </row>
    <row r="907" spans="1:26" ht="15.75" customHeight="1">
      <c r="A907" s="360"/>
      <c r="B907" s="360"/>
      <c r="C907" s="360"/>
      <c r="D907" s="360"/>
      <c r="E907" s="360"/>
      <c r="F907" s="360"/>
      <c r="G907" s="360"/>
      <c r="H907" s="360"/>
      <c r="I907" s="360"/>
      <c r="J907" s="360"/>
      <c r="K907" s="360"/>
      <c r="L907" s="360"/>
      <c r="M907" s="360"/>
      <c r="N907" s="360"/>
      <c r="O907" s="360"/>
      <c r="P907" s="360"/>
      <c r="Q907" s="360"/>
      <c r="R907" s="360"/>
      <c r="S907" s="360"/>
      <c r="T907" s="360"/>
      <c r="U907" s="360"/>
      <c r="V907" s="360"/>
      <c r="W907" s="360"/>
      <c r="X907" s="360"/>
      <c r="Y907" s="360"/>
      <c r="Z907" s="360"/>
    </row>
    <row r="908" spans="1:26" ht="15.75" customHeight="1">
      <c r="A908" s="360"/>
      <c r="B908" s="360"/>
      <c r="C908" s="360"/>
      <c r="D908" s="360"/>
      <c r="E908" s="360"/>
      <c r="F908" s="360"/>
      <c r="G908" s="360"/>
      <c r="H908" s="360"/>
      <c r="I908" s="360"/>
      <c r="J908" s="360"/>
      <c r="K908" s="360"/>
      <c r="L908" s="360"/>
      <c r="M908" s="360"/>
      <c r="N908" s="360"/>
      <c r="O908" s="360"/>
      <c r="P908" s="360"/>
      <c r="Q908" s="360"/>
      <c r="R908" s="360"/>
      <c r="S908" s="360"/>
      <c r="T908" s="360"/>
      <c r="U908" s="360"/>
      <c r="V908" s="360"/>
      <c r="W908" s="360"/>
      <c r="X908" s="360"/>
      <c r="Y908" s="360"/>
      <c r="Z908" s="360"/>
    </row>
    <row r="909" spans="1:26" ht="15.75" customHeight="1">
      <c r="A909" s="360"/>
      <c r="B909" s="360"/>
      <c r="C909" s="360"/>
      <c r="D909" s="360"/>
      <c r="E909" s="360"/>
      <c r="F909" s="360"/>
      <c r="G909" s="360"/>
      <c r="H909" s="360"/>
      <c r="I909" s="360"/>
      <c r="J909" s="360"/>
      <c r="K909" s="360"/>
      <c r="L909" s="360"/>
      <c r="M909" s="360"/>
      <c r="N909" s="360"/>
      <c r="O909" s="360"/>
      <c r="P909" s="360"/>
      <c r="Q909" s="360"/>
      <c r="R909" s="360"/>
      <c r="S909" s="360"/>
      <c r="T909" s="360"/>
      <c r="U909" s="360"/>
      <c r="V909" s="360"/>
      <c r="W909" s="360"/>
      <c r="X909" s="360"/>
      <c r="Y909" s="360"/>
      <c r="Z909" s="360"/>
    </row>
    <row r="910" spans="1:26" ht="15.75" customHeight="1">
      <c r="A910" s="360"/>
      <c r="B910" s="360"/>
      <c r="C910" s="360"/>
      <c r="D910" s="360"/>
      <c r="E910" s="360"/>
      <c r="F910" s="360"/>
      <c r="G910" s="360"/>
      <c r="H910" s="360"/>
      <c r="I910" s="360"/>
      <c r="J910" s="360"/>
      <c r="K910" s="360"/>
      <c r="L910" s="360"/>
      <c r="M910" s="360"/>
      <c r="N910" s="360"/>
      <c r="O910" s="360"/>
      <c r="P910" s="360"/>
      <c r="Q910" s="360"/>
      <c r="R910" s="360"/>
      <c r="S910" s="360"/>
      <c r="T910" s="360"/>
      <c r="U910" s="360"/>
      <c r="V910" s="360"/>
      <c r="W910" s="360"/>
      <c r="X910" s="360"/>
      <c r="Y910" s="360"/>
      <c r="Z910" s="360"/>
    </row>
    <row r="911" spans="1:26" ht="15.75" customHeight="1">
      <c r="A911" s="360"/>
      <c r="B911" s="360"/>
      <c r="C911" s="360"/>
      <c r="D911" s="360"/>
      <c r="E911" s="360"/>
      <c r="F911" s="360"/>
      <c r="G911" s="360"/>
      <c r="H911" s="360"/>
      <c r="I911" s="360"/>
      <c r="J911" s="360"/>
      <c r="K911" s="360"/>
      <c r="L911" s="360"/>
      <c r="M911" s="360"/>
      <c r="N911" s="360"/>
      <c r="O911" s="360"/>
      <c r="P911" s="360"/>
      <c r="Q911" s="360"/>
      <c r="R911" s="360"/>
      <c r="S911" s="360"/>
      <c r="T911" s="360"/>
      <c r="U911" s="360"/>
      <c r="V911" s="360"/>
      <c r="W911" s="360"/>
      <c r="X911" s="360"/>
      <c r="Y911" s="360"/>
      <c r="Z911" s="360"/>
    </row>
    <row r="912" spans="1:26" ht="15.75" customHeight="1">
      <c r="A912" s="360"/>
      <c r="B912" s="360"/>
      <c r="C912" s="360"/>
      <c r="D912" s="360"/>
      <c r="E912" s="360"/>
      <c r="F912" s="360"/>
      <c r="G912" s="360"/>
      <c r="H912" s="360"/>
      <c r="I912" s="360"/>
      <c r="J912" s="360"/>
      <c r="K912" s="360"/>
      <c r="L912" s="360"/>
      <c r="M912" s="360"/>
      <c r="N912" s="360"/>
      <c r="O912" s="360"/>
      <c r="P912" s="360"/>
      <c r="Q912" s="360"/>
      <c r="R912" s="360"/>
      <c r="S912" s="360"/>
      <c r="T912" s="360"/>
      <c r="U912" s="360"/>
      <c r="V912" s="360"/>
      <c r="W912" s="360"/>
      <c r="X912" s="360"/>
      <c r="Y912" s="360"/>
      <c r="Z912" s="360"/>
    </row>
    <row r="913" spans="1:26" ht="15.75" customHeight="1">
      <c r="A913" s="360"/>
      <c r="B913" s="360"/>
      <c r="C913" s="360"/>
      <c r="D913" s="360"/>
      <c r="E913" s="360"/>
      <c r="F913" s="360"/>
      <c r="G913" s="360"/>
      <c r="H913" s="360"/>
      <c r="I913" s="360"/>
      <c r="J913" s="360"/>
      <c r="K913" s="360"/>
      <c r="L913" s="360"/>
      <c r="M913" s="360"/>
      <c r="N913" s="360"/>
      <c r="O913" s="360"/>
      <c r="P913" s="360"/>
      <c r="Q913" s="360"/>
      <c r="R913" s="360"/>
      <c r="S913" s="360"/>
      <c r="T913" s="360"/>
      <c r="U913" s="360"/>
      <c r="V913" s="360"/>
      <c r="W913" s="360"/>
      <c r="X913" s="360"/>
      <c r="Y913" s="360"/>
      <c r="Z913" s="360"/>
    </row>
    <row r="914" spans="1:26" ht="15.75" customHeight="1">
      <c r="A914" s="360"/>
      <c r="B914" s="360"/>
      <c r="C914" s="360"/>
      <c r="D914" s="360"/>
      <c r="E914" s="360"/>
      <c r="F914" s="360"/>
      <c r="G914" s="360"/>
      <c r="H914" s="360"/>
      <c r="I914" s="360"/>
      <c r="J914" s="360"/>
      <c r="K914" s="360"/>
      <c r="L914" s="360"/>
      <c r="M914" s="360"/>
      <c r="N914" s="360"/>
      <c r="O914" s="360"/>
      <c r="P914" s="360"/>
      <c r="Q914" s="360"/>
      <c r="R914" s="360"/>
      <c r="S914" s="360"/>
      <c r="T914" s="360"/>
      <c r="U914" s="360"/>
      <c r="V914" s="360"/>
      <c r="W914" s="360"/>
      <c r="X914" s="360"/>
      <c r="Y914" s="360"/>
      <c r="Z914" s="360"/>
    </row>
    <row r="915" spans="1:26" ht="15.75" customHeight="1">
      <c r="A915" s="360"/>
      <c r="B915" s="360"/>
      <c r="C915" s="360"/>
      <c r="D915" s="360"/>
      <c r="E915" s="360"/>
      <c r="F915" s="360"/>
      <c r="G915" s="360"/>
      <c r="H915" s="360"/>
      <c r="I915" s="360"/>
      <c r="J915" s="360"/>
      <c r="K915" s="360"/>
      <c r="L915" s="360"/>
      <c r="M915" s="360"/>
      <c r="N915" s="360"/>
      <c r="O915" s="360"/>
      <c r="P915" s="360"/>
      <c r="Q915" s="360"/>
      <c r="R915" s="360"/>
      <c r="S915" s="360"/>
      <c r="T915" s="360"/>
      <c r="U915" s="360"/>
      <c r="V915" s="360"/>
      <c r="W915" s="360"/>
      <c r="X915" s="360"/>
      <c r="Y915" s="360"/>
      <c r="Z915" s="360"/>
    </row>
    <row r="916" spans="1:26" ht="15.75" customHeight="1">
      <c r="A916" s="360"/>
      <c r="B916" s="360"/>
      <c r="C916" s="360"/>
      <c r="D916" s="360"/>
      <c r="E916" s="360"/>
      <c r="F916" s="360"/>
      <c r="G916" s="360"/>
      <c r="H916" s="360"/>
      <c r="I916" s="360"/>
      <c r="J916" s="360"/>
      <c r="K916" s="360"/>
      <c r="L916" s="360"/>
      <c r="M916" s="360"/>
      <c r="N916" s="360"/>
      <c r="O916" s="360"/>
      <c r="P916" s="360"/>
      <c r="Q916" s="360"/>
      <c r="R916" s="360"/>
      <c r="S916" s="360"/>
      <c r="T916" s="360"/>
      <c r="U916" s="360"/>
      <c r="V916" s="360"/>
      <c r="W916" s="360"/>
      <c r="X916" s="360"/>
      <c r="Y916" s="360"/>
      <c r="Z916" s="360"/>
    </row>
    <row r="917" spans="1:26" ht="15.75" customHeight="1">
      <c r="A917" s="360"/>
      <c r="B917" s="360"/>
      <c r="C917" s="360"/>
      <c r="D917" s="360"/>
      <c r="E917" s="360"/>
      <c r="F917" s="360"/>
      <c r="G917" s="360"/>
      <c r="H917" s="360"/>
      <c r="I917" s="360"/>
      <c r="J917" s="360"/>
      <c r="K917" s="360"/>
      <c r="L917" s="360"/>
      <c r="M917" s="360"/>
      <c r="N917" s="360"/>
      <c r="O917" s="360"/>
      <c r="P917" s="360"/>
      <c r="Q917" s="360"/>
      <c r="R917" s="360"/>
      <c r="S917" s="360"/>
      <c r="T917" s="360"/>
      <c r="U917" s="360"/>
      <c r="V917" s="360"/>
      <c r="W917" s="360"/>
      <c r="X917" s="360"/>
      <c r="Y917" s="360"/>
      <c r="Z917" s="360"/>
    </row>
    <row r="918" spans="1:26" ht="15.75" customHeight="1">
      <c r="A918" s="360"/>
      <c r="B918" s="360"/>
      <c r="C918" s="360"/>
      <c r="D918" s="360"/>
      <c r="E918" s="360"/>
      <c r="F918" s="360"/>
      <c r="G918" s="360"/>
      <c r="H918" s="360"/>
      <c r="I918" s="360"/>
      <c r="J918" s="360"/>
      <c r="K918" s="360"/>
      <c r="L918" s="360"/>
      <c r="M918" s="360"/>
      <c r="N918" s="360"/>
      <c r="O918" s="360"/>
      <c r="P918" s="360"/>
      <c r="Q918" s="360"/>
      <c r="R918" s="360"/>
      <c r="S918" s="360"/>
      <c r="T918" s="360"/>
      <c r="U918" s="360"/>
      <c r="V918" s="360"/>
      <c r="W918" s="360"/>
      <c r="X918" s="360"/>
      <c r="Y918" s="360"/>
      <c r="Z918" s="360"/>
    </row>
    <row r="919" spans="1:26" ht="15.75" customHeight="1">
      <c r="A919" s="360"/>
      <c r="B919" s="360"/>
      <c r="C919" s="360"/>
      <c r="D919" s="360"/>
      <c r="E919" s="360"/>
      <c r="F919" s="360"/>
      <c r="G919" s="360"/>
      <c r="H919" s="360"/>
      <c r="I919" s="360"/>
      <c r="J919" s="360"/>
      <c r="K919" s="360"/>
      <c r="L919" s="360"/>
      <c r="M919" s="360"/>
      <c r="N919" s="360"/>
      <c r="O919" s="360"/>
      <c r="P919" s="360"/>
      <c r="Q919" s="360"/>
      <c r="R919" s="360"/>
      <c r="S919" s="360"/>
      <c r="T919" s="360"/>
      <c r="U919" s="360"/>
      <c r="V919" s="360"/>
      <c r="W919" s="360"/>
      <c r="X919" s="360"/>
      <c r="Y919" s="360"/>
      <c r="Z919" s="360"/>
    </row>
    <row r="920" spans="1:26" ht="15.75" customHeight="1">
      <c r="A920" s="360"/>
      <c r="B920" s="360"/>
      <c r="C920" s="360"/>
      <c r="D920" s="360"/>
      <c r="E920" s="360"/>
      <c r="F920" s="360"/>
      <c r="G920" s="360"/>
      <c r="H920" s="360"/>
      <c r="I920" s="360"/>
      <c r="J920" s="360"/>
      <c r="K920" s="360"/>
      <c r="L920" s="360"/>
      <c r="M920" s="360"/>
      <c r="N920" s="360"/>
      <c r="O920" s="360"/>
      <c r="P920" s="360"/>
      <c r="Q920" s="360"/>
      <c r="R920" s="360"/>
      <c r="S920" s="360"/>
      <c r="T920" s="360"/>
      <c r="U920" s="360"/>
      <c r="V920" s="360"/>
      <c r="W920" s="360"/>
      <c r="X920" s="360"/>
      <c r="Y920" s="360"/>
      <c r="Z920" s="360"/>
    </row>
    <row r="921" spans="1:26" ht="15.75" customHeight="1">
      <c r="A921" s="360"/>
      <c r="B921" s="360"/>
      <c r="C921" s="360"/>
      <c r="D921" s="360"/>
      <c r="E921" s="360"/>
      <c r="F921" s="360"/>
      <c r="G921" s="360"/>
      <c r="H921" s="360"/>
      <c r="I921" s="360"/>
      <c r="J921" s="360"/>
      <c r="K921" s="360"/>
      <c r="L921" s="360"/>
      <c r="M921" s="360"/>
      <c r="N921" s="360"/>
      <c r="O921" s="360"/>
      <c r="P921" s="360"/>
      <c r="Q921" s="360"/>
      <c r="R921" s="360"/>
      <c r="S921" s="360"/>
      <c r="T921" s="360"/>
      <c r="U921" s="360"/>
      <c r="V921" s="360"/>
      <c r="W921" s="360"/>
      <c r="X921" s="360"/>
      <c r="Y921" s="360"/>
      <c r="Z921" s="360"/>
    </row>
    <row r="922" spans="1:26" ht="15.75" customHeight="1">
      <c r="A922" s="360"/>
      <c r="B922" s="360"/>
      <c r="C922" s="360"/>
      <c r="D922" s="360"/>
      <c r="E922" s="360"/>
      <c r="F922" s="360"/>
      <c r="G922" s="360"/>
      <c r="H922" s="360"/>
      <c r="I922" s="360"/>
      <c r="J922" s="360"/>
      <c r="K922" s="360"/>
      <c r="L922" s="360"/>
      <c r="M922" s="360"/>
      <c r="N922" s="360"/>
      <c r="O922" s="360"/>
      <c r="P922" s="360"/>
      <c r="Q922" s="360"/>
      <c r="R922" s="360"/>
      <c r="S922" s="360"/>
      <c r="T922" s="360"/>
      <c r="U922" s="360"/>
      <c r="V922" s="360"/>
      <c r="W922" s="360"/>
      <c r="X922" s="360"/>
      <c r="Y922" s="360"/>
      <c r="Z922" s="360"/>
    </row>
    <row r="923" spans="1:26" ht="15.75" customHeight="1">
      <c r="A923" s="360"/>
      <c r="B923" s="360"/>
      <c r="C923" s="360"/>
      <c r="D923" s="360"/>
      <c r="E923" s="360"/>
      <c r="F923" s="360"/>
      <c r="G923" s="360"/>
      <c r="H923" s="360"/>
      <c r="I923" s="360"/>
      <c r="J923" s="360"/>
      <c r="K923" s="360"/>
      <c r="L923" s="360"/>
      <c r="M923" s="360"/>
      <c r="N923" s="360"/>
      <c r="O923" s="360"/>
      <c r="P923" s="360"/>
      <c r="Q923" s="360"/>
      <c r="R923" s="360"/>
      <c r="S923" s="360"/>
      <c r="T923" s="360"/>
      <c r="U923" s="360"/>
      <c r="V923" s="360"/>
      <c r="W923" s="360"/>
      <c r="X923" s="360"/>
      <c r="Y923" s="360"/>
      <c r="Z923" s="360"/>
    </row>
    <row r="924" spans="1:26" ht="15.75" customHeight="1">
      <c r="A924" s="360"/>
      <c r="B924" s="360"/>
      <c r="C924" s="360"/>
      <c r="D924" s="360"/>
      <c r="E924" s="360"/>
      <c r="F924" s="360"/>
      <c r="G924" s="360"/>
      <c r="H924" s="360"/>
      <c r="I924" s="360"/>
      <c r="J924" s="360"/>
      <c r="K924" s="360"/>
      <c r="L924" s="360"/>
      <c r="M924" s="360"/>
      <c r="N924" s="360"/>
      <c r="O924" s="360"/>
      <c r="P924" s="360"/>
      <c r="Q924" s="360"/>
      <c r="R924" s="360"/>
      <c r="S924" s="360"/>
      <c r="T924" s="360"/>
      <c r="U924" s="360"/>
      <c r="V924" s="360"/>
      <c r="W924" s="360"/>
      <c r="X924" s="360"/>
      <c r="Y924" s="360"/>
      <c r="Z924" s="360"/>
    </row>
    <row r="925" spans="1:26" ht="15.75" customHeight="1">
      <c r="A925" s="360"/>
      <c r="B925" s="360"/>
      <c r="C925" s="360"/>
      <c r="D925" s="360"/>
      <c r="E925" s="360"/>
      <c r="F925" s="360"/>
      <c r="G925" s="360"/>
      <c r="H925" s="360"/>
      <c r="I925" s="360"/>
      <c r="J925" s="360"/>
      <c r="K925" s="360"/>
      <c r="L925" s="360"/>
      <c r="M925" s="360"/>
      <c r="N925" s="360"/>
      <c r="O925" s="360"/>
      <c r="P925" s="360"/>
      <c r="Q925" s="360"/>
      <c r="R925" s="360"/>
      <c r="S925" s="360"/>
      <c r="T925" s="360"/>
      <c r="U925" s="360"/>
      <c r="V925" s="360"/>
      <c r="W925" s="360"/>
      <c r="X925" s="360"/>
      <c r="Y925" s="360"/>
      <c r="Z925" s="360"/>
    </row>
    <row r="926" spans="1:26" ht="15.75" customHeight="1">
      <c r="A926" s="360"/>
      <c r="B926" s="360"/>
      <c r="C926" s="360"/>
      <c r="D926" s="360"/>
      <c r="E926" s="360"/>
      <c r="F926" s="360"/>
      <c r="G926" s="360"/>
      <c r="H926" s="360"/>
      <c r="I926" s="360"/>
      <c r="J926" s="360"/>
      <c r="K926" s="360"/>
      <c r="L926" s="360"/>
      <c r="M926" s="360"/>
      <c r="N926" s="360"/>
      <c r="O926" s="360"/>
      <c r="P926" s="360"/>
      <c r="Q926" s="360"/>
      <c r="R926" s="360"/>
      <c r="S926" s="360"/>
      <c r="T926" s="360"/>
      <c r="U926" s="360"/>
      <c r="V926" s="360"/>
      <c r="W926" s="360"/>
      <c r="X926" s="360"/>
      <c r="Y926" s="360"/>
      <c r="Z926" s="360"/>
    </row>
    <row r="927" spans="1:26" ht="15.75" customHeight="1">
      <c r="A927" s="360"/>
      <c r="B927" s="360"/>
      <c r="C927" s="360"/>
      <c r="D927" s="360"/>
      <c r="E927" s="360"/>
      <c r="F927" s="360"/>
      <c r="G927" s="360"/>
      <c r="H927" s="360"/>
      <c r="I927" s="360"/>
      <c r="J927" s="360"/>
      <c r="K927" s="360"/>
      <c r="L927" s="360"/>
      <c r="M927" s="360"/>
      <c r="N927" s="360"/>
      <c r="O927" s="360"/>
      <c r="P927" s="360"/>
      <c r="Q927" s="360"/>
      <c r="R927" s="360"/>
      <c r="S927" s="360"/>
      <c r="T927" s="360"/>
      <c r="U927" s="360"/>
      <c r="V927" s="360"/>
      <c r="W927" s="360"/>
      <c r="X927" s="360"/>
      <c r="Y927" s="360"/>
      <c r="Z927" s="360"/>
    </row>
    <row r="928" spans="1:26" ht="15.75" customHeight="1">
      <c r="A928" s="360"/>
      <c r="B928" s="360"/>
      <c r="C928" s="360"/>
      <c r="D928" s="360"/>
      <c r="E928" s="360"/>
      <c r="F928" s="360"/>
      <c r="G928" s="360"/>
      <c r="H928" s="360"/>
      <c r="I928" s="360"/>
      <c r="J928" s="360"/>
      <c r="K928" s="360"/>
      <c r="L928" s="360"/>
      <c r="M928" s="360"/>
      <c r="N928" s="360"/>
      <c r="O928" s="360"/>
      <c r="P928" s="360"/>
      <c r="Q928" s="360"/>
      <c r="R928" s="360"/>
      <c r="S928" s="360"/>
      <c r="T928" s="360"/>
      <c r="U928" s="360"/>
      <c r="V928" s="360"/>
      <c r="W928" s="360"/>
      <c r="X928" s="360"/>
      <c r="Y928" s="360"/>
      <c r="Z928" s="360"/>
    </row>
    <row r="929" spans="1:26" ht="15.75" customHeight="1">
      <c r="A929" s="360"/>
      <c r="B929" s="360"/>
      <c r="C929" s="360"/>
      <c r="D929" s="360"/>
      <c r="E929" s="360"/>
      <c r="F929" s="360"/>
      <c r="G929" s="360"/>
      <c r="H929" s="360"/>
      <c r="I929" s="360"/>
      <c r="J929" s="360"/>
      <c r="K929" s="360"/>
      <c r="L929" s="360"/>
      <c r="M929" s="360"/>
      <c r="N929" s="360"/>
      <c r="O929" s="360"/>
      <c r="P929" s="360"/>
      <c r="Q929" s="360"/>
      <c r="R929" s="360"/>
      <c r="S929" s="360"/>
      <c r="T929" s="360"/>
      <c r="U929" s="360"/>
      <c r="V929" s="360"/>
      <c r="W929" s="360"/>
      <c r="X929" s="360"/>
      <c r="Y929" s="360"/>
      <c r="Z929" s="360"/>
    </row>
    <row r="930" spans="1:26" ht="15.75" customHeight="1">
      <c r="A930" s="360"/>
      <c r="B930" s="360"/>
      <c r="C930" s="360"/>
      <c r="D930" s="360"/>
      <c r="E930" s="360"/>
      <c r="F930" s="360"/>
      <c r="G930" s="360"/>
      <c r="H930" s="360"/>
      <c r="I930" s="360"/>
      <c r="J930" s="360"/>
      <c r="K930" s="360"/>
      <c r="L930" s="360"/>
      <c r="M930" s="360"/>
      <c r="N930" s="360"/>
      <c r="O930" s="360"/>
      <c r="P930" s="360"/>
      <c r="Q930" s="360"/>
      <c r="R930" s="360"/>
      <c r="S930" s="360"/>
      <c r="T930" s="360"/>
      <c r="U930" s="360"/>
      <c r="V930" s="360"/>
      <c r="W930" s="360"/>
      <c r="X930" s="360"/>
      <c r="Y930" s="360"/>
      <c r="Z930" s="360"/>
    </row>
    <row r="931" spans="1:26" ht="15.75" customHeight="1">
      <c r="A931" s="360"/>
      <c r="B931" s="360"/>
      <c r="C931" s="360"/>
      <c r="D931" s="360"/>
      <c r="E931" s="360"/>
      <c r="F931" s="360"/>
      <c r="G931" s="360"/>
      <c r="H931" s="360"/>
      <c r="I931" s="360"/>
      <c r="J931" s="360"/>
      <c r="K931" s="360"/>
      <c r="L931" s="360"/>
      <c r="M931" s="360"/>
      <c r="N931" s="360"/>
      <c r="O931" s="360"/>
      <c r="P931" s="360"/>
      <c r="Q931" s="360"/>
      <c r="R931" s="360"/>
      <c r="S931" s="360"/>
      <c r="T931" s="360"/>
      <c r="U931" s="360"/>
      <c r="V931" s="360"/>
      <c r="W931" s="360"/>
      <c r="X931" s="360"/>
      <c r="Y931" s="360"/>
      <c r="Z931" s="360"/>
    </row>
    <row r="932" spans="1:26" ht="15.75" customHeight="1">
      <c r="A932" s="360"/>
      <c r="B932" s="360"/>
      <c r="C932" s="360"/>
      <c r="D932" s="360"/>
      <c r="E932" s="360"/>
      <c r="F932" s="360"/>
      <c r="G932" s="360"/>
      <c r="H932" s="360"/>
      <c r="I932" s="360"/>
      <c r="J932" s="360"/>
      <c r="K932" s="360"/>
      <c r="L932" s="360"/>
      <c r="M932" s="360"/>
      <c r="N932" s="360"/>
      <c r="O932" s="360"/>
      <c r="P932" s="360"/>
      <c r="Q932" s="360"/>
      <c r="R932" s="360"/>
      <c r="S932" s="360"/>
      <c r="T932" s="360"/>
      <c r="U932" s="360"/>
      <c r="V932" s="360"/>
      <c r="W932" s="360"/>
      <c r="X932" s="360"/>
      <c r="Y932" s="360"/>
      <c r="Z932" s="360"/>
    </row>
    <row r="933" spans="1:26" ht="15.75" customHeight="1">
      <c r="A933" s="360"/>
      <c r="B933" s="360"/>
      <c r="C933" s="360"/>
      <c r="D933" s="360"/>
      <c r="E933" s="360"/>
      <c r="F933" s="360"/>
      <c r="G933" s="360"/>
      <c r="H933" s="360"/>
      <c r="I933" s="360"/>
      <c r="J933" s="360"/>
      <c r="K933" s="360"/>
      <c r="L933" s="360"/>
      <c r="M933" s="360"/>
      <c r="N933" s="360"/>
      <c r="O933" s="360"/>
      <c r="P933" s="360"/>
      <c r="Q933" s="360"/>
      <c r="R933" s="360"/>
      <c r="S933" s="360"/>
      <c r="T933" s="360"/>
      <c r="U933" s="360"/>
      <c r="V933" s="360"/>
      <c r="W933" s="360"/>
      <c r="X933" s="360"/>
      <c r="Y933" s="360"/>
      <c r="Z933" s="360"/>
    </row>
    <row r="934" spans="1:26" ht="15.75" customHeight="1">
      <c r="A934" s="360"/>
      <c r="B934" s="360"/>
      <c r="C934" s="360"/>
      <c r="D934" s="360"/>
      <c r="E934" s="360"/>
      <c r="F934" s="360"/>
      <c r="G934" s="360"/>
      <c r="H934" s="360"/>
      <c r="I934" s="360"/>
      <c r="J934" s="360"/>
      <c r="K934" s="360"/>
      <c r="L934" s="360"/>
      <c r="M934" s="360"/>
      <c r="N934" s="360"/>
      <c r="O934" s="360"/>
      <c r="P934" s="360"/>
      <c r="Q934" s="360"/>
      <c r="R934" s="360"/>
      <c r="S934" s="360"/>
      <c r="T934" s="360"/>
      <c r="U934" s="360"/>
      <c r="V934" s="360"/>
      <c r="W934" s="360"/>
      <c r="X934" s="360"/>
      <c r="Y934" s="360"/>
      <c r="Z934" s="360"/>
    </row>
    <row r="935" spans="1:26" ht="15.75" customHeight="1">
      <c r="A935" s="360"/>
      <c r="B935" s="360"/>
      <c r="C935" s="360"/>
      <c r="D935" s="360"/>
      <c r="E935" s="360"/>
      <c r="F935" s="360"/>
      <c r="G935" s="360"/>
      <c r="H935" s="360"/>
      <c r="I935" s="360"/>
      <c r="J935" s="360"/>
      <c r="K935" s="360"/>
      <c r="L935" s="360"/>
      <c r="M935" s="360"/>
      <c r="N935" s="360"/>
      <c r="O935" s="360"/>
      <c r="P935" s="360"/>
      <c r="Q935" s="360"/>
      <c r="R935" s="360"/>
      <c r="S935" s="360"/>
      <c r="T935" s="360"/>
      <c r="U935" s="360"/>
      <c r="V935" s="360"/>
      <c r="W935" s="360"/>
      <c r="X935" s="360"/>
      <c r="Y935" s="360"/>
      <c r="Z935" s="360"/>
    </row>
    <row r="936" spans="1:26" ht="15.75" customHeight="1">
      <c r="A936" s="360"/>
      <c r="B936" s="360"/>
      <c r="C936" s="360"/>
      <c r="D936" s="360"/>
      <c r="E936" s="360"/>
      <c r="F936" s="360"/>
      <c r="G936" s="360"/>
      <c r="H936" s="360"/>
      <c r="I936" s="360"/>
      <c r="J936" s="360"/>
      <c r="K936" s="360"/>
      <c r="L936" s="360"/>
      <c r="M936" s="360"/>
      <c r="N936" s="360"/>
      <c r="O936" s="360"/>
      <c r="P936" s="360"/>
      <c r="Q936" s="360"/>
      <c r="R936" s="360"/>
      <c r="S936" s="360"/>
      <c r="T936" s="360"/>
      <c r="U936" s="360"/>
      <c r="V936" s="360"/>
      <c r="W936" s="360"/>
      <c r="X936" s="360"/>
      <c r="Y936" s="360"/>
      <c r="Z936" s="360"/>
    </row>
    <row r="937" spans="1:26" ht="15.75" customHeight="1">
      <c r="A937" s="360"/>
      <c r="B937" s="360"/>
      <c r="C937" s="360"/>
      <c r="D937" s="360"/>
      <c r="E937" s="360"/>
      <c r="F937" s="360"/>
      <c r="G937" s="360"/>
      <c r="H937" s="360"/>
      <c r="I937" s="360"/>
      <c r="J937" s="360"/>
      <c r="K937" s="360"/>
      <c r="L937" s="360"/>
      <c r="M937" s="360"/>
      <c r="N937" s="360"/>
      <c r="O937" s="360"/>
      <c r="P937" s="360"/>
      <c r="Q937" s="360"/>
      <c r="R937" s="360"/>
      <c r="S937" s="360"/>
      <c r="T937" s="360"/>
      <c r="U937" s="360"/>
      <c r="V937" s="360"/>
      <c r="W937" s="360"/>
      <c r="X937" s="360"/>
      <c r="Y937" s="360"/>
      <c r="Z937" s="360"/>
    </row>
    <row r="938" spans="1:26" ht="15.75" customHeight="1">
      <c r="A938" s="360"/>
      <c r="B938" s="360"/>
      <c r="C938" s="360"/>
      <c r="D938" s="360"/>
      <c r="E938" s="360"/>
      <c r="F938" s="360"/>
      <c r="G938" s="360"/>
      <c r="H938" s="360"/>
      <c r="I938" s="360"/>
      <c r="J938" s="360"/>
      <c r="K938" s="360"/>
      <c r="L938" s="360"/>
      <c r="M938" s="360"/>
      <c r="N938" s="360"/>
      <c r="O938" s="360"/>
      <c r="P938" s="360"/>
      <c r="Q938" s="360"/>
      <c r="R938" s="360"/>
      <c r="S938" s="360"/>
      <c r="T938" s="360"/>
      <c r="U938" s="360"/>
      <c r="V938" s="360"/>
      <c r="W938" s="360"/>
      <c r="X938" s="360"/>
      <c r="Y938" s="360"/>
      <c r="Z938" s="360"/>
    </row>
    <row r="939" spans="1:26" ht="15.75" customHeight="1">
      <c r="A939" s="360"/>
      <c r="B939" s="360"/>
      <c r="C939" s="360"/>
      <c r="D939" s="360"/>
      <c r="E939" s="360"/>
      <c r="F939" s="360"/>
      <c r="G939" s="360"/>
      <c r="H939" s="360"/>
      <c r="I939" s="360"/>
      <c r="J939" s="360"/>
      <c r="K939" s="360"/>
      <c r="L939" s="360"/>
      <c r="M939" s="360"/>
      <c r="N939" s="360"/>
      <c r="O939" s="360"/>
      <c r="P939" s="360"/>
      <c r="Q939" s="360"/>
      <c r="R939" s="360"/>
      <c r="S939" s="360"/>
      <c r="T939" s="360"/>
      <c r="U939" s="360"/>
      <c r="V939" s="360"/>
      <c r="W939" s="360"/>
      <c r="X939" s="360"/>
      <c r="Y939" s="360"/>
      <c r="Z939" s="360"/>
    </row>
    <row r="940" spans="1:26" ht="15.75" customHeight="1">
      <c r="A940" s="360"/>
      <c r="B940" s="360"/>
      <c r="C940" s="360"/>
      <c r="D940" s="360"/>
      <c r="E940" s="360"/>
      <c r="F940" s="360"/>
      <c r="G940" s="360"/>
      <c r="H940" s="360"/>
      <c r="I940" s="360"/>
      <c r="J940" s="360"/>
      <c r="K940" s="360"/>
      <c r="L940" s="360"/>
      <c r="M940" s="360"/>
      <c r="N940" s="360"/>
      <c r="O940" s="360"/>
      <c r="P940" s="360"/>
      <c r="Q940" s="360"/>
      <c r="R940" s="360"/>
      <c r="S940" s="360"/>
      <c r="T940" s="360"/>
      <c r="U940" s="360"/>
      <c r="V940" s="360"/>
      <c r="W940" s="360"/>
      <c r="X940" s="360"/>
      <c r="Y940" s="360"/>
      <c r="Z940" s="360"/>
    </row>
    <row r="941" spans="1:26" ht="15.75" customHeight="1">
      <c r="A941" s="360"/>
      <c r="B941" s="360"/>
      <c r="C941" s="360"/>
      <c r="D941" s="360"/>
      <c r="E941" s="360"/>
      <c r="F941" s="360"/>
      <c r="G941" s="360"/>
      <c r="H941" s="360"/>
      <c r="I941" s="360"/>
      <c r="J941" s="360"/>
      <c r="K941" s="360"/>
      <c r="L941" s="360"/>
      <c r="M941" s="360"/>
      <c r="N941" s="360"/>
      <c r="O941" s="360"/>
      <c r="P941" s="360"/>
      <c r="Q941" s="360"/>
      <c r="R941" s="360"/>
      <c r="S941" s="360"/>
      <c r="T941" s="360"/>
      <c r="U941" s="360"/>
      <c r="V941" s="360"/>
      <c r="W941" s="360"/>
      <c r="X941" s="360"/>
      <c r="Y941" s="360"/>
      <c r="Z941" s="360"/>
    </row>
    <row r="942" spans="1:26" ht="15.75" customHeight="1">
      <c r="A942" s="360"/>
      <c r="B942" s="360"/>
      <c r="C942" s="360"/>
      <c r="D942" s="360"/>
      <c r="E942" s="360"/>
      <c r="F942" s="360"/>
      <c r="G942" s="360"/>
      <c r="H942" s="360"/>
      <c r="I942" s="360"/>
      <c r="J942" s="360"/>
      <c r="K942" s="360"/>
      <c r="L942" s="360"/>
      <c r="M942" s="360"/>
      <c r="N942" s="360"/>
      <c r="O942" s="360"/>
      <c r="P942" s="360"/>
      <c r="Q942" s="360"/>
      <c r="R942" s="360"/>
      <c r="S942" s="360"/>
      <c r="T942" s="360"/>
      <c r="U942" s="360"/>
      <c r="V942" s="360"/>
      <c r="W942" s="360"/>
      <c r="X942" s="360"/>
      <c r="Y942" s="360"/>
      <c r="Z942" s="360"/>
    </row>
    <row r="943" spans="1:26" ht="15.75" customHeight="1">
      <c r="A943" s="360"/>
      <c r="B943" s="360"/>
      <c r="C943" s="360"/>
      <c r="D943" s="360"/>
      <c r="E943" s="360"/>
      <c r="F943" s="360"/>
      <c r="G943" s="360"/>
      <c r="H943" s="360"/>
      <c r="I943" s="360"/>
      <c r="J943" s="360"/>
      <c r="K943" s="360"/>
      <c r="L943" s="360"/>
      <c r="M943" s="360"/>
      <c r="N943" s="360"/>
      <c r="O943" s="360"/>
      <c r="P943" s="360"/>
      <c r="Q943" s="360"/>
      <c r="R943" s="360"/>
      <c r="S943" s="360"/>
      <c r="T943" s="360"/>
      <c r="U943" s="360"/>
      <c r="V943" s="360"/>
      <c r="W943" s="360"/>
      <c r="X943" s="360"/>
      <c r="Y943" s="360"/>
      <c r="Z943" s="360"/>
    </row>
    <row r="944" spans="1:26" ht="15.75" customHeight="1">
      <c r="A944" s="360"/>
      <c r="B944" s="360"/>
      <c r="C944" s="360"/>
      <c r="D944" s="360"/>
      <c r="E944" s="360"/>
      <c r="F944" s="360"/>
      <c r="G944" s="360"/>
      <c r="H944" s="360"/>
      <c r="I944" s="360"/>
      <c r="J944" s="360"/>
      <c r="K944" s="360"/>
      <c r="L944" s="360"/>
      <c r="M944" s="360"/>
      <c r="N944" s="360"/>
      <c r="O944" s="360"/>
      <c r="P944" s="360"/>
      <c r="Q944" s="360"/>
      <c r="R944" s="360"/>
      <c r="S944" s="360"/>
      <c r="T944" s="360"/>
      <c r="U944" s="360"/>
      <c r="V944" s="360"/>
      <c r="W944" s="360"/>
      <c r="X944" s="360"/>
      <c r="Y944" s="360"/>
      <c r="Z944" s="360"/>
    </row>
    <row r="945" spans="1:26" ht="15.75" customHeight="1">
      <c r="A945" s="360"/>
      <c r="B945" s="360"/>
      <c r="C945" s="360"/>
      <c r="D945" s="360"/>
      <c r="E945" s="360"/>
      <c r="F945" s="360"/>
      <c r="G945" s="360"/>
      <c r="H945" s="360"/>
      <c r="I945" s="360"/>
      <c r="J945" s="360"/>
      <c r="K945" s="360"/>
      <c r="L945" s="360"/>
      <c r="M945" s="360"/>
      <c r="N945" s="360"/>
      <c r="O945" s="360"/>
      <c r="P945" s="360"/>
      <c r="Q945" s="360"/>
      <c r="R945" s="360"/>
      <c r="S945" s="360"/>
      <c r="T945" s="360"/>
      <c r="U945" s="360"/>
      <c r="V945" s="360"/>
      <c r="W945" s="360"/>
      <c r="X945" s="360"/>
      <c r="Y945" s="360"/>
      <c r="Z945" s="360"/>
    </row>
    <row r="946" spans="1:26" ht="15.75" customHeight="1">
      <c r="A946" s="360"/>
      <c r="B946" s="360"/>
      <c r="C946" s="360"/>
      <c r="D946" s="360"/>
      <c r="E946" s="360"/>
      <c r="F946" s="360"/>
      <c r="G946" s="360"/>
      <c r="H946" s="360"/>
      <c r="I946" s="360"/>
      <c r="J946" s="360"/>
      <c r="K946" s="360"/>
      <c r="L946" s="360"/>
      <c r="M946" s="360"/>
      <c r="N946" s="360"/>
      <c r="O946" s="360"/>
      <c r="P946" s="360"/>
      <c r="Q946" s="360"/>
      <c r="R946" s="360"/>
      <c r="S946" s="360"/>
      <c r="T946" s="360"/>
      <c r="U946" s="360"/>
      <c r="V946" s="360"/>
      <c r="W946" s="360"/>
      <c r="X946" s="360"/>
      <c r="Y946" s="360"/>
      <c r="Z946" s="360"/>
    </row>
    <row r="947" spans="1:26" ht="15.75" customHeight="1">
      <c r="A947" s="360"/>
      <c r="B947" s="360"/>
      <c r="C947" s="360"/>
      <c r="D947" s="360"/>
      <c r="E947" s="360"/>
      <c r="F947" s="360"/>
      <c r="G947" s="360"/>
      <c r="H947" s="360"/>
      <c r="I947" s="360"/>
      <c r="J947" s="360"/>
      <c r="K947" s="360"/>
      <c r="L947" s="360"/>
      <c r="M947" s="360"/>
      <c r="N947" s="360"/>
      <c r="O947" s="360"/>
      <c r="P947" s="360"/>
      <c r="Q947" s="360"/>
      <c r="R947" s="360"/>
      <c r="S947" s="360"/>
      <c r="T947" s="360"/>
      <c r="U947" s="360"/>
      <c r="V947" s="360"/>
      <c r="W947" s="360"/>
      <c r="X947" s="360"/>
      <c r="Y947" s="360"/>
      <c r="Z947" s="360"/>
    </row>
    <row r="948" spans="1:26" ht="15.75" customHeight="1">
      <c r="A948" s="360"/>
      <c r="B948" s="360"/>
      <c r="C948" s="360"/>
      <c r="D948" s="360"/>
      <c r="E948" s="360"/>
      <c r="F948" s="360"/>
      <c r="G948" s="360"/>
      <c r="H948" s="360"/>
      <c r="I948" s="360"/>
      <c r="J948" s="360"/>
      <c r="K948" s="360"/>
      <c r="L948" s="360"/>
      <c r="M948" s="360"/>
      <c r="N948" s="360"/>
      <c r="O948" s="360"/>
      <c r="P948" s="360"/>
      <c r="Q948" s="360"/>
      <c r="R948" s="360"/>
      <c r="S948" s="360"/>
      <c r="T948" s="360"/>
      <c r="U948" s="360"/>
      <c r="V948" s="360"/>
      <c r="W948" s="360"/>
      <c r="X948" s="360"/>
      <c r="Y948" s="360"/>
      <c r="Z948" s="360"/>
    </row>
    <row r="949" spans="1:26" ht="15.75" customHeight="1">
      <c r="A949" s="360"/>
      <c r="B949" s="360"/>
      <c r="C949" s="360"/>
      <c r="D949" s="360"/>
      <c r="E949" s="360"/>
      <c r="F949" s="360"/>
      <c r="G949" s="360"/>
      <c r="H949" s="360"/>
      <c r="I949" s="360"/>
      <c r="J949" s="360"/>
      <c r="K949" s="360"/>
      <c r="L949" s="360"/>
      <c r="M949" s="360"/>
      <c r="N949" s="360"/>
      <c r="O949" s="360"/>
      <c r="P949" s="360"/>
      <c r="Q949" s="360"/>
      <c r="R949" s="360"/>
      <c r="S949" s="360"/>
      <c r="T949" s="360"/>
      <c r="U949" s="360"/>
      <c r="V949" s="360"/>
      <c r="W949" s="360"/>
      <c r="X949" s="360"/>
      <c r="Y949" s="360"/>
      <c r="Z949" s="360"/>
    </row>
    <row r="950" spans="1:26" ht="15.75" customHeight="1">
      <c r="A950" s="360"/>
      <c r="B950" s="360"/>
      <c r="C950" s="360"/>
      <c r="D950" s="360"/>
      <c r="E950" s="360"/>
      <c r="F950" s="360"/>
      <c r="G950" s="360"/>
      <c r="H950" s="360"/>
      <c r="I950" s="360"/>
      <c r="J950" s="360"/>
      <c r="K950" s="360"/>
      <c r="L950" s="360"/>
      <c r="M950" s="360"/>
      <c r="N950" s="360"/>
      <c r="O950" s="360"/>
      <c r="P950" s="360"/>
      <c r="Q950" s="360"/>
      <c r="R950" s="360"/>
      <c r="S950" s="360"/>
      <c r="T950" s="360"/>
      <c r="U950" s="360"/>
      <c r="V950" s="360"/>
      <c r="W950" s="360"/>
      <c r="X950" s="360"/>
      <c r="Y950" s="360"/>
      <c r="Z950" s="360"/>
    </row>
    <row r="951" spans="1:26" ht="15.75" customHeight="1">
      <c r="A951" s="360"/>
      <c r="B951" s="360"/>
      <c r="C951" s="360"/>
      <c r="D951" s="360"/>
      <c r="E951" s="360"/>
      <c r="F951" s="360"/>
      <c r="G951" s="360"/>
      <c r="H951" s="360"/>
      <c r="I951" s="360"/>
      <c r="J951" s="360"/>
      <c r="K951" s="360"/>
      <c r="L951" s="360"/>
      <c r="M951" s="360"/>
      <c r="N951" s="360"/>
      <c r="O951" s="360"/>
      <c r="P951" s="360"/>
      <c r="Q951" s="360"/>
      <c r="R951" s="360"/>
      <c r="S951" s="360"/>
      <c r="T951" s="360"/>
      <c r="U951" s="360"/>
      <c r="V951" s="360"/>
      <c r="W951" s="360"/>
      <c r="X951" s="360"/>
      <c r="Y951" s="360"/>
      <c r="Z951" s="360"/>
    </row>
    <row r="952" spans="1:26" ht="15.75" customHeight="1">
      <c r="A952" s="360"/>
      <c r="B952" s="360"/>
      <c r="C952" s="360"/>
      <c r="D952" s="360"/>
      <c r="E952" s="360"/>
      <c r="F952" s="360"/>
      <c r="G952" s="360"/>
      <c r="H952" s="360"/>
      <c r="I952" s="360"/>
      <c r="J952" s="360"/>
      <c r="K952" s="360"/>
      <c r="L952" s="360"/>
      <c r="M952" s="360"/>
      <c r="N952" s="360"/>
      <c r="O952" s="360"/>
      <c r="P952" s="360"/>
      <c r="Q952" s="360"/>
      <c r="R952" s="360"/>
      <c r="S952" s="360"/>
      <c r="T952" s="360"/>
      <c r="U952" s="360"/>
      <c r="V952" s="360"/>
      <c r="W952" s="360"/>
      <c r="X952" s="360"/>
      <c r="Y952" s="360"/>
      <c r="Z952" s="360"/>
    </row>
    <row r="953" spans="1:26" ht="15.75" customHeight="1">
      <c r="A953" s="360"/>
      <c r="B953" s="360"/>
      <c r="C953" s="360"/>
      <c r="D953" s="360"/>
      <c r="E953" s="360"/>
      <c r="F953" s="360"/>
      <c r="G953" s="360"/>
      <c r="H953" s="360"/>
      <c r="I953" s="360"/>
      <c r="J953" s="360"/>
      <c r="K953" s="360"/>
      <c r="L953" s="360"/>
      <c r="M953" s="360"/>
      <c r="N953" s="360"/>
      <c r="O953" s="360"/>
      <c r="P953" s="360"/>
      <c r="Q953" s="360"/>
      <c r="R953" s="360"/>
      <c r="S953" s="360"/>
      <c r="T953" s="360"/>
      <c r="U953" s="360"/>
      <c r="V953" s="360"/>
      <c r="W953" s="360"/>
      <c r="X953" s="360"/>
      <c r="Y953" s="360"/>
      <c r="Z953" s="360"/>
    </row>
    <row r="954" spans="1:26" ht="15.75" customHeight="1">
      <c r="A954" s="360"/>
      <c r="B954" s="360"/>
      <c r="C954" s="360"/>
      <c r="D954" s="360"/>
      <c r="E954" s="360"/>
      <c r="F954" s="360"/>
      <c r="G954" s="360"/>
      <c r="H954" s="360"/>
      <c r="I954" s="360"/>
      <c r="J954" s="360"/>
      <c r="K954" s="360"/>
      <c r="L954" s="360"/>
      <c r="M954" s="360"/>
      <c r="N954" s="360"/>
      <c r="O954" s="360"/>
      <c r="P954" s="360"/>
      <c r="Q954" s="360"/>
      <c r="R954" s="360"/>
      <c r="S954" s="360"/>
      <c r="T954" s="360"/>
      <c r="U954" s="360"/>
      <c r="V954" s="360"/>
      <c r="W954" s="360"/>
      <c r="X954" s="360"/>
      <c r="Y954" s="360"/>
      <c r="Z954" s="360"/>
    </row>
    <row r="955" spans="1:26" ht="15.75" customHeight="1">
      <c r="A955" s="360"/>
      <c r="B955" s="360"/>
      <c r="C955" s="360"/>
      <c r="D955" s="360"/>
      <c r="E955" s="360"/>
      <c r="F955" s="360"/>
      <c r="G955" s="360"/>
      <c r="H955" s="360"/>
      <c r="I955" s="360"/>
      <c r="J955" s="360"/>
      <c r="K955" s="360"/>
      <c r="L955" s="360"/>
      <c r="M955" s="360"/>
      <c r="N955" s="360"/>
      <c r="O955" s="360"/>
      <c r="P955" s="360"/>
      <c r="Q955" s="360"/>
      <c r="R955" s="360"/>
      <c r="S955" s="360"/>
      <c r="T955" s="360"/>
      <c r="U955" s="360"/>
      <c r="V955" s="360"/>
      <c r="W955" s="360"/>
      <c r="X955" s="360"/>
      <c r="Y955" s="360"/>
      <c r="Z955" s="360"/>
    </row>
    <row r="956" spans="1:26" ht="15.75" customHeight="1">
      <c r="A956" s="360"/>
      <c r="B956" s="360"/>
      <c r="C956" s="360"/>
      <c r="D956" s="360"/>
      <c r="E956" s="360"/>
      <c r="F956" s="360"/>
      <c r="G956" s="360"/>
      <c r="H956" s="360"/>
      <c r="I956" s="360"/>
      <c r="J956" s="360"/>
      <c r="K956" s="360"/>
      <c r="L956" s="360"/>
      <c r="M956" s="360"/>
      <c r="N956" s="360"/>
      <c r="O956" s="360"/>
      <c r="P956" s="360"/>
      <c r="Q956" s="360"/>
      <c r="R956" s="360"/>
      <c r="S956" s="360"/>
      <c r="T956" s="360"/>
      <c r="U956" s="360"/>
      <c r="V956" s="360"/>
      <c r="W956" s="360"/>
      <c r="X956" s="360"/>
      <c r="Y956" s="360"/>
      <c r="Z956" s="360"/>
    </row>
    <row r="957" spans="1:26" ht="15.75" customHeight="1">
      <c r="A957" s="360"/>
      <c r="B957" s="360"/>
      <c r="C957" s="360"/>
      <c r="D957" s="360"/>
      <c r="E957" s="360"/>
      <c r="F957" s="360"/>
      <c r="G957" s="360"/>
      <c r="H957" s="360"/>
      <c r="I957" s="360"/>
      <c r="J957" s="360"/>
      <c r="K957" s="360"/>
      <c r="L957" s="360"/>
      <c r="M957" s="360"/>
      <c r="N957" s="360"/>
      <c r="O957" s="360"/>
      <c r="P957" s="360"/>
      <c r="Q957" s="360"/>
      <c r="R957" s="360"/>
      <c r="S957" s="360"/>
      <c r="T957" s="360"/>
      <c r="U957" s="360"/>
      <c r="V957" s="360"/>
      <c r="W957" s="360"/>
      <c r="X957" s="360"/>
      <c r="Y957" s="360"/>
      <c r="Z957" s="360"/>
    </row>
    <row r="958" spans="1:26" ht="15.75" customHeight="1">
      <c r="A958" s="360"/>
      <c r="B958" s="360"/>
      <c r="C958" s="360"/>
      <c r="D958" s="360"/>
      <c r="E958" s="360"/>
      <c r="F958" s="360"/>
      <c r="G958" s="360"/>
      <c r="H958" s="360"/>
      <c r="I958" s="360"/>
      <c r="J958" s="360"/>
      <c r="K958" s="360"/>
      <c r="L958" s="360"/>
      <c r="M958" s="360"/>
      <c r="N958" s="360"/>
      <c r="O958" s="360"/>
      <c r="P958" s="360"/>
      <c r="Q958" s="360"/>
      <c r="R958" s="360"/>
      <c r="S958" s="360"/>
      <c r="T958" s="360"/>
      <c r="U958" s="360"/>
      <c r="V958" s="360"/>
      <c r="W958" s="360"/>
      <c r="X958" s="360"/>
      <c r="Y958" s="360"/>
      <c r="Z958" s="360"/>
    </row>
    <row r="959" spans="1:26" ht="15.75" customHeight="1">
      <c r="A959" s="360"/>
      <c r="B959" s="360"/>
      <c r="C959" s="360"/>
      <c r="D959" s="360"/>
      <c r="E959" s="360"/>
      <c r="F959" s="360"/>
      <c r="G959" s="360"/>
      <c r="H959" s="360"/>
      <c r="I959" s="360"/>
      <c r="J959" s="360"/>
      <c r="K959" s="360"/>
      <c r="L959" s="360"/>
      <c r="M959" s="360"/>
      <c r="N959" s="360"/>
      <c r="O959" s="360"/>
      <c r="P959" s="360"/>
      <c r="Q959" s="360"/>
      <c r="R959" s="360"/>
      <c r="S959" s="360"/>
      <c r="T959" s="360"/>
      <c r="U959" s="360"/>
      <c r="V959" s="360"/>
      <c r="W959" s="360"/>
      <c r="X959" s="360"/>
      <c r="Y959" s="360"/>
      <c r="Z959" s="360"/>
    </row>
    <row r="960" spans="1:26" ht="15.75" customHeight="1">
      <c r="A960" s="360"/>
      <c r="B960" s="360"/>
      <c r="C960" s="360"/>
      <c r="D960" s="360"/>
      <c r="E960" s="360"/>
      <c r="F960" s="360"/>
      <c r="G960" s="360"/>
      <c r="H960" s="360"/>
      <c r="I960" s="360"/>
      <c r="J960" s="360"/>
      <c r="K960" s="360"/>
      <c r="L960" s="360"/>
      <c r="M960" s="360"/>
      <c r="N960" s="360"/>
      <c r="O960" s="360"/>
      <c r="P960" s="360"/>
      <c r="Q960" s="360"/>
      <c r="R960" s="360"/>
      <c r="S960" s="360"/>
      <c r="T960" s="360"/>
      <c r="U960" s="360"/>
      <c r="V960" s="360"/>
      <c r="W960" s="360"/>
      <c r="X960" s="360"/>
      <c r="Y960" s="360"/>
      <c r="Z960" s="360"/>
    </row>
    <row r="961" spans="1:26" ht="15.75" customHeight="1">
      <c r="A961" s="360"/>
      <c r="B961" s="360"/>
      <c r="C961" s="360"/>
      <c r="D961" s="360"/>
      <c r="E961" s="360"/>
      <c r="F961" s="360"/>
      <c r="G961" s="360"/>
      <c r="H961" s="360"/>
      <c r="I961" s="360"/>
      <c r="J961" s="360"/>
      <c r="K961" s="360"/>
      <c r="L961" s="360"/>
      <c r="M961" s="360"/>
      <c r="N961" s="360"/>
      <c r="O961" s="360"/>
      <c r="P961" s="360"/>
      <c r="Q961" s="360"/>
      <c r="R961" s="360"/>
      <c r="S961" s="360"/>
      <c r="T961" s="360"/>
      <c r="U961" s="360"/>
      <c r="V961" s="360"/>
      <c r="W961" s="360"/>
      <c r="X961" s="360"/>
      <c r="Y961" s="360"/>
      <c r="Z961" s="360"/>
    </row>
    <row r="962" spans="1:26" ht="15.75" customHeight="1">
      <c r="A962" s="360"/>
      <c r="B962" s="360"/>
      <c r="C962" s="360"/>
      <c r="D962" s="360"/>
      <c r="E962" s="360"/>
      <c r="F962" s="360"/>
      <c r="G962" s="360"/>
      <c r="H962" s="360"/>
      <c r="I962" s="360"/>
      <c r="J962" s="360"/>
      <c r="K962" s="360"/>
      <c r="L962" s="360"/>
      <c r="M962" s="360"/>
      <c r="N962" s="360"/>
      <c r="O962" s="360"/>
      <c r="P962" s="360"/>
      <c r="Q962" s="360"/>
      <c r="R962" s="360"/>
      <c r="S962" s="360"/>
      <c r="T962" s="360"/>
      <c r="U962" s="360"/>
      <c r="V962" s="360"/>
      <c r="W962" s="360"/>
      <c r="X962" s="360"/>
      <c r="Y962" s="360"/>
      <c r="Z962" s="360"/>
    </row>
    <row r="963" spans="1:26" ht="15.75" customHeight="1">
      <c r="A963" s="360"/>
      <c r="B963" s="360"/>
      <c r="C963" s="360"/>
      <c r="D963" s="360"/>
      <c r="E963" s="360"/>
      <c r="F963" s="360"/>
      <c r="G963" s="360"/>
      <c r="H963" s="360"/>
      <c r="I963" s="360"/>
      <c r="J963" s="360"/>
      <c r="K963" s="360"/>
      <c r="L963" s="360"/>
      <c r="M963" s="360"/>
      <c r="N963" s="360"/>
      <c r="O963" s="360"/>
      <c r="P963" s="360"/>
      <c r="Q963" s="360"/>
      <c r="R963" s="360"/>
      <c r="S963" s="360"/>
      <c r="T963" s="360"/>
      <c r="U963" s="360"/>
      <c r="V963" s="360"/>
      <c r="W963" s="360"/>
      <c r="X963" s="360"/>
      <c r="Y963" s="360"/>
      <c r="Z963" s="360"/>
    </row>
    <row r="964" spans="1:26" ht="15.75" customHeight="1">
      <c r="A964" s="360"/>
      <c r="B964" s="360"/>
      <c r="C964" s="360"/>
      <c r="D964" s="360"/>
      <c r="E964" s="360"/>
      <c r="F964" s="360"/>
      <c r="G964" s="360"/>
      <c r="H964" s="360"/>
      <c r="I964" s="360"/>
      <c r="J964" s="360"/>
      <c r="K964" s="360"/>
      <c r="L964" s="360"/>
      <c r="M964" s="360"/>
      <c r="N964" s="360"/>
      <c r="O964" s="360"/>
      <c r="P964" s="360"/>
      <c r="Q964" s="360"/>
      <c r="R964" s="360"/>
      <c r="S964" s="360"/>
      <c r="T964" s="360"/>
      <c r="U964" s="360"/>
      <c r="V964" s="360"/>
      <c r="W964" s="360"/>
      <c r="X964" s="360"/>
      <c r="Y964" s="360"/>
      <c r="Z964" s="360"/>
    </row>
    <row r="965" spans="1:26" ht="15.75" customHeight="1">
      <c r="A965" s="360"/>
      <c r="B965" s="360"/>
      <c r="C965" s="360"/>
      <c r="D965" s="360"/>
      <c r="E965" s="360"/>
      <c r="F965" s="360"/>
      <c r="G965" s="360"/>
      <c r="H965" s="360"/>
      <c r="I965" s="360"/>
      <c r="J965" s="360"/>
      <c r="K965" s="360"/>
      <c r="L965" s="360"/>
      <c r="M965" s="360"/>
      <c r="N965" s="360"/>
      <c r="O965" s="360"/>
      <c r="P965" s="360"/>
      <c r="Q965" s="360"/>
      <c r="R965" s="360"/>
      <c r="S965" s="360"/>
      <c r="T965" s="360"/>
      <c r="U965" s="360"/>
      <c r="V965" s="360"/>
      <c r="W965" s="360"/>
      <c r="X965" s="360"/>
      <c r="Y965" s="360"/>
      <c r="Z965" s="360"/>
    </row>
    <row r="966" spans="1:26" ht="15.75" customHeight="1">
      <c r="A966" s="360"/>
      <c r="B966" s="360"/>
      <c r="C966" s="360"/>
      <c r="D966" s="360"/>
      <c r="E966" s="360"/>
      <c r="F966" s="360"/>
      <c r="G966" s="360"/>
      <c r="H966" s="360"/>
      <c r="I966" s="360"/>
      <c r="J966" s="360"/>
      <c r="K966" s="360"/>
      <c r="L966" s="360"/>
      <c r="M966" s="360"/>
      <c r="N966" s="360"/>
      <c r="O966" s="360"/>
      <c r="P966" s="360"/>
      <c r="Q966" s="360"/>
      <c r="R966" s="360"/>
      <c r="S966" s="360"/>
      <c r="T966" s="360"/>
      <c r="U966" s="360"/>
      <c r="V966" s="360"/>
      <c r="W966" s="360"/>
      <c r="X966" s="360"/>
      <c r="Y966" s="360"/>
      <c r="Z966" s="360"/>
    </row>
    <row r="967" spans="1:26" ht="15.75" customHeight="1">
      <c r="A967" s="360"/>
      <c r="B967" s="360"/>
      <c r="C967" s="360"/>
      <c r="D967" s="360"/>
      <c r="E967" s="360"/>
      <c r="F967" s="360"/>
      <c r="G967" s="360"/>
      <c r="H967" s="360"/>
      <c r="I967" s="360"/>
      <c r="J967" s="360"/>
      <c r="K967" s="360"/>
      <c r="L967" s="360"/>
      <c r="M967" s="360"/>
      <c r="N967" s="360"/>
      <c r="O967" s="360"/>
      <c r="P967" s="360"/>
      <c r="Q967" s="360"/>
      <c r="R967" s="360"/>
      <c r="S967" s="360"/>
      <c r="T967" s="360"/>
      <c r="U967" s="360"/>
      <c r="V967" s="360"/>
      <c r="W967" s="360"/>
      <c r="X967" s="360"/>
      <c r="Y967" s="360"/>
      <c r="Z967" s="360"/>
    </row>
    <row r="968" spans="1:26" ht="15.75" customHeight="1">
      <c r="A968" s="360"/>
      <c r="B968" s="360"/>
      <c r="C968" s="360"/>
      <c r="D968" s="360"/>
      <c r="E968" s="360"/>
      <c r="F968" s="360"/>
      <c r="G968" s="360"/>
      <c r="H968" s="360"/>
      <c r="I968" s="360"/>
      <c r="J968" s="360"/>
      <c r="K968" s="360"/>
      <c r="L968" s="360"/>
      <c r="M968" s="360"/>
      <c r="N968" s="360"/>
      <c r="O968" s="360"/>
      <c r="P968" s="360"/>
      <c r="Q968" s="360"/>
      <c r="R968" s="360"/>
      <c r="S968" s="360"/>
      <c r="T968" s="360"/>
      <c r="U968" s="360"/>
      <c r="V968" s="360"/>
      <c r="W968" s="360"/>
      <c r="X968" s="360"/>
      <c r="Y968" s="360"/>
      <c r="Z968" s="360"/>
    </row>
    <row r="969" spans="1:26" ht="15.75" customHeight="1">
      <c r="A969" s="360"/>
      <c r="B969" s="360"/>
      <c r="C969" s="360"/>
      <c r="D969" s="360"/>
      <c r="E969" s="360"/>
      <c r="F969" s="360"/>
      <c r="G969" s="360"/>
      <c r="H969" s="360"/>
      <c r="I969" s="360"/>
      <c r="J969" s="360"/>
      <c r="K969" s="360"/>
      <c r="L969" s="360"/>
      <c r="M969" s="360"/>
      <c r="N969" s="360"/>
      <c r="O969" s="360"/>
      <c r="P969" s="360"/>
      <c r="Q969" s="360"/>
      <c r="R969" s="360"/>
      <c r="S969" s="360"/>
      <c r="T969" s="360"/>
      <c r="U969" s="360"/>
      <c r="V969" s="360"/>
      <c r="W969" s="360"/>
      <c r="X969" s="360"/>
      <c r="Y969" s="360"/>
      <c r="Z969" s="360"/>
    </row>
    <row r="970" spans="1:26" ht="15.75" customHeight="1">
      <c r="A970" s="360"/>
      <c r="B970" s="360"/>
      <c r="C970" s="360"/>
      <c r="D970" s="360"/>
      <c r="E970" s="360"/>
      <c r="F970" s="360"/>
      <c r="G970" s="360"/>
      <c r="H970" s="360"/>
      <c r="I970" s="360"/>
      <c r="J970" s="360"/>
      <c r="K970" s="360"/>
      <c r="L970" s="360"/>
      <c r="M970" s="360"/>
      <c r="N970" s="360"/>
      <c r="O970" s="360"/>
      <c r="P970" s="360"/>
      <c r="Q970" s="360"/>
      <c r="R970" s="360"/>
      <c r="S970" s="360"/>
      <c r="T970" s="360"/>
      <c r="U970" s="360"/>
      <c r="V970" s="360"/>
      <c r="W970" s="360"/>
      <c r="X970" s="360"/>
      <c r="Y970" s="360"/>
      <c r="Z970" s="360"/>
    </row>
    <row r="971" spans="1:26" ht="15.75" customHeight="1">
      <c r="A971" s="360"/>
      <c r="B971" s="360"/>
      <c r="C971" s="360"/>
      <c r="D971" s="360"/>
      <c r="E971" s="360"/>
      <c r="F971" s="360"/>
      <c r="G971" s="360"/>
      <c r="H971" s="360"/>
      <c r="I971" s="360"/>
      <c r="J971" s="360"/>
      <c r="K971" s="360"/>
      <c r="L971" s="360"/>
      <c r="M971" s="360"/>
      <c r="N971" s="360"/>
      <c r="O971" s="360"/>
      <c r="P971" s="360"/>
      <c r="Q971" s="360"/>
      <c r="R971" s="360"/>
      <c r="S971" s="360"/>
      <c r="T971" s="360"/>
      <c r="U971" s="360"/>
      <c r="V971" s="360"/>
      <c r="W971" s="360"/>
      <c r="X971" s="360"/>
      <c r="Y971" s="360"/>
      <c r="Z971" s="360"/>
    </row>
    <row r="972" spans="1:26" ht="15.75" customHeight="1">
      <c r="A972" s="360"/>
      <c r="B972" s="360"/>
      <c r="C972" s="360"/>
      <c r="D972" s="360"/>
      <c r="E972" s="360"/>
      <c r="F972" s="360"/>
      <c r="G972" s="360"/>
      <c r="H972" s="360"/>
      <c r="I972" s="360"/>
      <c r="J972" s="360"/>
      <c r="K972" s="360"/>
      <c r="L972" s="360"/>
      <c r="M972" s="360"/>
      <c r="N972" s="360"/>
      <c r="O972" s="360"/>
      <c r="P972" s="360"/>
      <c r="Q972" s="360"/>
      <c r="R972" s="360"/>
      <c r="S972" s="360"/>
      <c r="T972" s="360"/>
      <c r="U972" s="360"/>
      <c r="V972" s="360"/>
      <c r="W972" s="360"/>
      <c r="X972" s="360"/>
      <c r="Y972" s="360"/>
      <c r="Z972" s="360"/>
    </row>
    <row r="973" spans="1:26" ht="15.75" customHeight="1">
      <c r="A973" s="360"/>
      <c r="B973" s="360"/>
      <c r="C973" s="360"/>
      <c r="D973" s="360"/>
      <c r="E973" s="360"/>
      <c r="F973" s="360"/>
      <c r="G973" s="360"/>
      <c r="H973" s="360"/>
      <c r="I973" s="360"/>
      <c r="J973" s="360"/>
      <c r="K973" s="360"/>
      <c r="L973" s="360"/>
      <c r="M973" s="360"/>
      <c r="N973" s="360"/>
      <c r="O973" s="360"/>
      <c r="P973" s="360"/>
      <c r="Q973" s="360"/>
      <c r="R973" s="360"/>
      <c r="S973" s="360"/>
      <c r="T973" s="360"/>
      <c r="U973" s="360"/>
      <c r="V973" s="360"/>
      <c r="W973" s="360"/>
      <c r="X973" s="360"/>
      <c r="Y973" s="360"/>
      <c r="Z973" s="360"/>
    </row>
    <row r="974" spans="1:26" ht="15.75" customHeight="1">
      <c r="A974" s="360"/>
      <c r="B974" s="360"/>
      <c r="C974" s="360"/>
      <c r="D974" s="360"/>
      <c r="E974" s="360"/>
      <c r="F974" s="360"/>
      <c r="G974" s="360"/>
      <c r="H974" s="360"/>
      <c r="I974" s="360"/>
      <c r="J974" s="360"/>
      <c r="K974" s="360"/>
      <c r="L974" s="360"/>
      <c r="M974" s="360"/>
      <c r="N974" s="360"/>
      <c r="O974" s="360"/>
      <c r="P974" s="360"/>
      <c r="Q974" s="360"/>
      <c r="R974" s="360"/>
      <c r="S974" s="360"/>
      <c r="T974" s="360"/>
      <c r="U974" s="360"/>
      <c r="V974" s="360"/>
      <c r="W974" s="360"/>
      <c r="X974" s="360"/>
      <c r="Y974" s="360"/>
      <c r="Z974" s="360"/>
    </row>
    <row r="975" spans="1:26" ht="15.75" customHeight="1">
      <c r="A975" s="360"/>
      <c r="B975" s="360"/>
      <c r="C975" s="360"/>
      <c r="D975" s="360"/>
      <c r="E975" s="360"/>
      <c r="F975" s="360"/>
      <c r="G975" s="360"/>
      <c r="H975" s="360"/>
      <c r="I975" s="360"/>
      <c r="J975" s="360"/>
      <c r="K975" s="360"/>
      <c r="L975" s="360"/>
      <c r="M975" s="360"/>
      <c r="N975" s="360"/>
      <c r="O975" s="360"/>
      <c r="P975" s="360"/>
      <c r="Q975" s="360"/>
      <c r="R975" s="360"/>
      <c r="S975" s="360"/>
      <c r="T975" s="360"/>
      <c r="U975" s="360"/>
      <c r="V975" s="360"/>
      <c r="W975" s="360"/>
      <c r="X975" s="360"/>
      <c r="Y975" s="360"/>
      <c r="Z975" s="360"/>
    </row>
    <row r="976" spans="1:26" ht="15.75" customHeight="1">
      <c r="A976" s="360"/>
      <c r="B976" s="360"/>
      <c r="C976" s="360"/>
      <c r="D976" s="360"/>
      <c r="E976" s="360"/>
      <c r="F976" s="360"/>
      <c r="G976" s="360"/>
      <c r="H976" s="360"/>
      <c r="I976" s="360"/>
      <c r="J976" s="360"/>
      <c r="K976" s="360"/>
      <c r="L976" s="360"/>
      <c r="M976" s="360"/>
      <c r="N976" s="360"/>
      <c r="O976" s="360"/>
      <c r="P976" s="360"/>
      <c r="Q976" s="360"/>
      <c r="R976" s="360"/>
      <c r="S976" s="360"/>
      <c r="T976" s="360"/>
      <c r="U976" s="360"/>
      <c r="V976" s="360"/>
      <c r="W976" s="360"/>
      <c r="X976" s="360"/>
      <c r="Y976" s="360"/>
      <c r="Z976" s="360"/>
    </row>
    <row r="977" spans="1:26" ht="15.75" customHeight="1">
      <c r="A977" s="360"/>
      <c r="B977" s="360"/>
      <c r="C977" s="360"/>
      <c r="D977" s="360"/>
      <c r="E977" s="360"/>
      <c r="F977" s="360"/>
      <c r="G977" s="360"/>
      <c r="H977" s="360"/>
      <c r="I977" s="360"/>
      <c r="J977" s="360"/>
      <c r="K977" s="360"/>
      <c r="L977" s="360"/>
      <c r="M977" s="360"/>
      <c r="N977" s="360"/>
      <c r="O977" s="360"/>
      <c r="P977" s="360"/>
      <c r="Q977" s="360"/>
      <c r="R977" s="360"/>
      <c r="S977" s="360"/>
      <c r="T977" s="360"/>
      <c r="U977" s="360"/>
      <c r="V977" s="360"/>
      <c r="W977" s="360"/>
      <c r="X977" s="360"/>
      <c r="Y977" s="360"/>
      <c r="Z977" s="360"/>
    </row>
    <row r="978" spans="1:26" ht="15.75" customHeight="1">
      <c r="A978" s="360"/>
      <c r="B978" s="360"/>
      <c r="C978" s="360"/>
      <c r="D978" s="360"/>
      <c r="E978" s="360"/>
      <c r="F978" s="360"/>
      <c r="G978" s="360"/>
      <c r="H978" s="360"/>
      <c r="I978" s="360"/>
      <c r="J978" s="360"/>
      <c r="K978" s="360"/>
      <c r="L978" s="360"/>
      <c r="M978" s="360"/>
      <c r="N978" s="360"/>
      <c r="O978" s="360"/>
      <c r="P978" s="360"/>
      <c r="Q978" s="360"/>
      <c r="R978" s="360"/>
      <c r="S978" s="360"/>
      <c r="T978" s="360"/>
      <c r="U978" s="360"/>
      <c r="V978" s="360"/>
      <c r="W978" s="360"/>
      <c r="X978" s="360"/>
      <c r="Y978" s="360"/>
      <c r="Z978" s="360"/>
    </row>
    <row r="979" spans="1:26" ht="15.75" customHeight="1">
      <c r="A979" s="360"/>
      <c r="B979" s="360"/>
      <c r="C979" s="360"/>
      <c r="D979" s="360"/>
      <c r="E979" s="360"/>
      <c r="F979" s="360"/>
      <c r="G979" s="360"/>
      <c r="H979" s="360"/>
      <c r="I979" s="360"/>
      <c r="J979" s="360"/>
      <c r="K979" s="360"/>
      <c r="L979" s="360"/>
      <c r="M979" s="360"/>
      <c r="N979" s="360"/>
      <c r="O979" s="360"/>
      <c r="P979" s="360"/>
      <c r="Q979" s="360"/>
      <c r="R979" s="360"/>
      <c r="S979" s="360"/>
      <c r="T979" s="360"/>
      <c r="U979" s="360"/>
      <c r="V979" s="360"/>
      <c r="W979" s="360"/>
      <c r="X979" s="360"/>
      <c r="Y979" s="360"/>
      <c r="Z979" s="360"/>
    </row>
    <row r="980" spans="1:26" ht="15.75" customHeight="1">
      <c r="A980" s="360"/>
      <c r="B980" s="360"/>
      <c r="C980" s="360"/>
      <c r="D980" s="360"/>
      <c r="E980" s="360"/>
      <c r="F980" s="360"/>
      <c r="G980" s="360"/>
      <c r="H980" s="360"/>
      <c r="I980" s="360"/>
      <c r="J980" s="360"/>
      <c r="K980" s="360"/>
      <c r="L980" s="360"/>
      <c r="M980" s="360"/>
      <c r="N980" s="360"/>
      <c r="O980" s="360"/>
      <c r="P980" s="360"/>
      <c r="Q980" s="360"/>
      <c r="R980" s="360"/>
      <c r="S980" s="360"/>
      <c r="T980" s="360"/>
      <c r="U980" s="360"/>
      <c r="V980" s="360"/>
      <c r="W980" s="360"/>
      <c r="X980" s="360"/>
      <c r="Y980" s="360"/>
      <c r="Z980" s="360"/>
    </row>
    <row r="981" spans="1:26" ht="15.75" customHeight="1">
      <c r="A981" s="360"/>
      <c r="B981" s="360"/>
      <c r="C981" s="360"/>
      <c r="D981" s="360"/>
      <c r="E981" s="360"/>
      <c r="F981" s="360"/>
      <c r="G981" s="360"/>
      <c r="H981" s="360"/>
      <c r="I981" s="360"/>
      <c r="J981" s="360"/>
      <c r="K981" s="360"/>
      <c r="L981" s="360"/>
      <c r="M981" s="360"/>
      <c r="N981" s="360"/>
      <c r="O981" s="360"/>
      <c r="P981" s="360"/>
      <c r="Q981" s="360"/>
      <c r="R981" s="360"/>
      <c r="S981" s="360"/>
      <c r="T981" s="360"/>
      <c r="U981" s="360"/>
      <c r="V981" s="360"/>
      <c r="W981" s="360"/>
      <c r="X981" s="360"/>
      <c r="Y981" s="360"/>
      <c r="Z981" s="360"/>
    </row>
    <row r="982" spans="1:26" ht="15.75" customHeight="1">
      <c r="A982" s="360"/>
      <c r="B982" s="360"/>
      <c r="C982" s="360"/>
      <c r="D982" s="360"/>
      <c r="E982" s="360"/>
      <c r="F982" s="360"/>
      <c r="G982" s="360"/>
      <c r="H982" s="360"/>
      <c r="I982" s="360"/>
      <c r="J982" s="360"/>
      <c r="K982" s="360"/>
      <c r="L982" s="360"/>
      <c r="M982" s="360"/>
      <c r="N982" s="360"/>
      <c r="O982" s="360"/>
      <c r="P982" s="360"/>
      <c r="Q982" s="360"/>
      <c r="R982" s="360"/>
      <c r="S982" s="360"/>
      <c r="T982" s="360"/>
      <c r="U982" s="360"/>
      <c r="V982" s="360"/>
      <c r="W982" s="360"/>
      <c r="X982" s="360"/>
      <c r="Y982" s="360"/>
      <c r="Z982" s="360"/>
    </row>
    <row r="983" spans="1:26" ht="15.75" customHeight="1">
      <c r="A983" s="360"/>
      <c r="B983" s="360"/>
      <c r="C983" s="360"/>
      <c r="D983" s="360"/>
      <c r="E983" s="360"/>
      <c r="F983" s="360"/>
      <c r="G983" s="360"/>
      <c r="H983" s="360"/>
      <c r="I983" s="360"/>
      <c r="J983" s="360"/>
      <c r="K983" s="360"/>
      <c r="L983" s="360"/>
      <c r="M983" s="360"/>
      <c r="N983" s="360"/>
      <c r="O983" s="360"/>
      <c r="P983" s="360"/>
      <c r="Q983" s="360"/>
      <c r="R983" s="360"/>
      <c r="S983" s="360"/>
      <c r="T983" s="360"/>
      <c r="U983" s="360"/>
      <c r="V983" s="360"/>
      <c r="W983" s="360"/>
      <c r="X983" s="360"/>
      <c r="Y983" s="360"/>
      <c r="Z983" s="360"/>
    </row>
    <row r="984" spans="1:26" ht="15.75" customHeight="1">
      <c r="A984" s="360"/>
      <c r="B984" s="360"/>
      <c r="C984" s="360"/>
      <c r="D984" s="360"/>
      <c r="E984" s="360"/>
      <c r="F984" s="360"/>
      <c r="G984" s="360"/>
      <c r="H984" s="360"/>
      <c r="I984" s="360"/>
      <c r="J984" s="360"/>
      <c r="K984" s="360"/>
      <c r="L984" s="360"/>
      <c r="M984" s="360"/>
      <c r="N984" s="360"/>
      <c r="O984" s="360"/>
      <c r="P984" s="360"/>
      <c r="Q984" s="360"/>
      <c r="R984" s="360"/>
      <c r="S984" s="360"/>
      <c r="T984" s="360"/>
      <c r="U984" s="360"/>
      <c r="V984" s="360"/>
      <c r="W984" s="360"/>
      <c r="X984" s="360"/>
      <c r="Y984" s="360"/>
      <c r="Z984" s="360"/>
    </row>
    <row r="985" spans="1:26" ht="15.75" customHeight="1">
      <c r="A985" s="360"/>
      <c r="B985" s="360"/>
      <c r="C985" s="360"/>
      <c r="D985" s="360"/>
      <c r="E985" s="360"/>
      <c r="F985" s="360"/>
      <c r="G985" s="360"/>
      <c r="H985" s="360"/>
      <c r="I985" s="360"/>
      <c r="J985" s="360"/>
      <c r="K985" s="360"/>
      <c r="L985" s="360"/>
      <c r="M985" s="360"/>
      <c r="N985" s="360"/>
      <c r="O985" s="360"/>
      <c r="P985" s="360"/>
      <c r="Q985" s="360"/>
      <c r="R985" s="360"/>
      <c r="S985" s="360"/>
      <c r="T985" s="360"/>
      <c r="U985" s="360"/>
      <c r="V985" s="360"/>
      <c r="W985" s="360"/>
      <c r="X985" s="360"/>
      <c r="Y985" s="360"/>
      <c r="Z985" s="360"/>
    </row>
    <row r="986" spans="1:26" ht="15.75" customHeight="1">
      <c r="A986" s="360"/>
      <c r="B986" s="360"/>
      <c r="C986" s="360"/>
      <c r="D986" s="360"/>
      <c r="E986" s="360"/>
      <c r="F986" s="360"/>
      <c r="G986" s="360"/>
      <c r="H986" s="360"/>
      <c r="I986" s="360"/>
      <c r="J986" s="360"/>
      <c r="K986" s="360"/>
      <c r="L986" s="360"/>
      <c r="M986" s="360"/>
      <c r="N986" s="360"/>
      <c r="O986" s="360"/>
      <c r="P986" s="360"/>
      <c r="Q986" s="360"/>
      <c r="R986" s="360"/>
      <c r="S986" s="360"/>
      <c r="T986" s="360"/>
      <c r="U986" s="360"/>
      <c r="V986" s="360"/>
      <c r="W986" s="360"/>
      <c r="X986" s="360"/>
      <c r="Y986" s="360"/>
      <c r="Z986" s="360"/>
    </row>
    <row r="987" spans="1:26" ht="15.75" customHeight="1">
      <c r="A987" s="360"/>
      <c r="B987" s="360"/>
      <c r="C987" s="360"/>
      <c r="D987" s="360"/>
      <c r="E987" s="360"/>
      <c r="F987" s="360"/>
      <c r="G987" s="360"/>
      <c r="H987" s="360"/>
      <c r="I987" s="360"/>
      <c r="J987" s="360"/>
      <c r="K987" s="360"/>
      <c r="L987" s="360"/>
      <c r="M987" s="360"/>
      <c r="N987" s="360"/>
      <c r="O987" s="360"/>
      <c r="P987" s="360"/>
      <c r="Q987" s="360"/>
      <c r="R987" s="360"/>
      <c r="S987" s="360"/>
      <c r="T987" s="360"/>
      <c r="U987" s="360"/>
      <c r="V987" s="360"/>
      <c r="W987" s="360"/>
      <c r="X987" s="360"/>
      <c r="Y987" s="360"/>
      <c r="Z987" s="360"/>
    </row>
    <row r="988" spans="1:26" ht="15.75" customHeight="1">
      <c r="A988" s="360"/>
      <c r="B988" s="360"/>
      <c r="C988" s="360"/>
      <c r="D988" s="360"/>
      <c r="E988" s="360"/>
      <c r="F988" s="360"/>
      <c r="G988" s="360"/>
      <c r="H988" s="360"/>
      <c r="I988" s="360"/>
      <c r="J988" s="360"/>
      <c r="K988" s="360"/>
      <c r="L988" s="360"/>
      <c r="M988" s="360"/>
      <c r="N988" s="360"/>
      <c r="O988" s="360"/>
      <c r="P988" s="360"/>
      <c r="Q988" s="360"/>
      <c r="R988" s="360"/>
      <c r="S988" s="360"/>
      <c r="T988" s="360"/>
      <c r="U988" s="360"/>
      <c r="V988" s="360"/>
      <c r="W988" s="360"/>
      <c r="X988" s="360"/>
      <c r="Y988" s="360"/>
      <c r="Z988" s="360"/>
    </row>
    <row r="989" spans="1:26" ht="15.75" customHeight="1">
      <c r="A989" s="360"/>
      <c r="B989" s="360"/>
      <c r="C989" s="360"/>
      <c r="D989" s="360"/>
      <c r="E989" s="360"/>
      <c r="F989" s="360"/>
      <c r="G989" s="360"/>
      <c r="H989" s="360"/>
      <c r="I989" s="360"/>
      <c r="J989" s="360"/>
      <c r="K989" s="360"/>
      <c r="L989" s="360"/>
      <c r="M989" s="360"/>
      <c r="N989" s="360"/>
      <c r="O989" s="360"/>
      <c r="P989" s="360"/>
      <c r="Q989" s="360"/>
      <c r="R989" s="360"/>
      <c r="S989" s="360"/>
      <c r="T989" s="360"/>
      <c r="U989" s="360"/>
      <c r="V989" s="360"/>
      <c r="W989" s="360"/>
      <c r="X989" s="360"/>
      <c r="Y989" s="360"/>
      <c r="Z989" s="360"/>
    </row>
    <row r="990" spans="1:26" ht="15.75" customHeight="1">
      <c r="A990" s="360"/>
      <c r="B990" s="360"/>
      <c r="C990" s="360"/>
      <c r="D990" s="360"/>
      <c r="E990" s="360"/>
      <c r="F990" s="360"/>
      <c r="G990" s="360"/>
      <c r="H990" s="360"/>
      <c r="I990" s="360"/>
      <c r="J990" s="360"/>
      <c r="K990" s="360"/>
      <c r="L990" s="360"/>
      <c r="M990" s="360"/>
      <c r="N990" s="360"/>
      <c r="O990" s="360"/>
      <c r="P990" s="360"/>
      <c r="Q990" s="360"/>
      <c r="R990" s="360"/>
      <c r="S990" s="360"/>
      <c r="T990" s="360"/>
      <c r="U990" s="360"/>
      <c r="V990" s="360"/>
      <c r="W990" s="360"/>
      <c r="X990" s="360"/>
      <c r="Y990" s="360"/>
      <c r="Z990" s="360"/>
    </row>
    <row r="991" spans="1:26" ht="15.75" customHeight="1">
      <c r="A991" s="360"/>
      <c r="B991" s="360"/>
      <c r="C991" s="360"/>
      <c r="D991" s="360"/>
      <c r="E991" s="360"/>
      <c r="F991" s="360"/>
      <c r="G991" s="360"/>
      <c r="H991" s="360"/>
      <c r="I991" s="360"/>
      <c r="J991" s="360"/>
      <c r="K991" s="360"/>
      <c r="L991" s="360"/>
      <c r="M991" s="360"/>
      <c r="N991" s="360"/>
      <c r="O991" s="360"/>
      <c r="P991" s="360"/>
      <c r="Q991" s="360"/>
      <c r="R991" s="360"/>
      <c r="S991" s="360"/>
      <c r="T991" s="360"/>
      <c r="U991" s="360"/>
      <c r="V991" s="360"/>
      <c r="W991" s="360"/>
      <c r="X991" s="360"/>
      <c r="Y991" s="360"/>
      <c r="Z991" s="360"/>
    </row>
    <row r="992" spans="1:26" ht="15.75" customHeight="1">
      <c r="A992" s="360"/>
      <c r="B992" s="360"/>
      <c r="C992" s="360"/>
      <c r="D992" s="360"/>
      <c r="E992" s="360"/>
      <c r="F992" s="360"/>
      <c r="G992" s="360"/>
      <c r="H992" s="360"/>
      <c r="I992" s="360"/>
      <c r="J992" s="360"/>
      <c r="K992" s="360"/>
      <c r="L992" s="360"/>
      <c r="M992" s="360"/>
      <c r="N992" s="360"/>
      <c r="O992" s="360"/>
      <c r="P992" s="360"/>
      <c r="Q992" s="360"/>
      <c r="R992" s="360"/>
      <c r="S992" s="360"/>
      <c r="T992" s="360"/>
      <c r="U992" s="360"/>
      <c r="V992" s="360"/>
      <c r="W992" s="360"/>
      <c r="X992" s="360"/>
      <c r="Y992" s="360"/>
      <c r="Z992" s="360"/>
    </row>
    <row r="993" spans="1:26" ht="15.75" customHeight="1">
      <c r="A993" s="360"/>
      <c r="B993" s="360"/>
      <c r="C993" s="360"/>
      <c r="D993" s="360"/>
      <c r="E993" s="360"/>
      <c r="F993" s="360"/>
      <c r="G993" s="360"/>
      <c r="H993" s="360"/>
      <c r="I993" s="360"/>
      <c r="J993" s="360"/>
      <c r="K993" s="360"/>
      <c r="L993" s="360"/>
      <c r="M993" s="360"/>
      <c r="N993" s="360"/>
      <c r="O993" s="360"/>
      <c r="P993" s="360"/>
      <c r="Q993" s="360"/>
      <c r="R993" s="360"/>
      <c r="S993" s="360"/>
      <c r="T993" s="360"/>
      <c r="U993" s="360"/>
      <c r="V993" s="360"/>
      <c r="W993" s="360"/>
      <c r="X993" s="360"/>
      <c r="Y993" s="360"/>
      <c r="Z993" s="360"/>
    </row>
    <row r="994" spans="1:26" ht="15.75" customHeight="1">
      <c r="A994" s="360"/>
      <c r="B994" s="360"/>
      <c r="C994" s="360"/>
      <c r="D994" s="360"/>
      <c r="E994" s="360"/>
      <c r="F994" s="360"/>
      <c r="G994" s="360"/>
      <c r="H994" s="360"/>
      <c r="I994" s="360"/>
      <c r="J994" s="360"/>
      <c r="K994" s="360"/>
      <c r="L994" s="360"/>
      <c r="M994" s="360"/>
      <c r="N994" s="360"/>
      <c r="O994" s="360"/>
      <c r="P994" s="360"/>
      <c r="Q994" s="360"/>
      <c r="R994" s="360"/>
      <c r="S994" s="360"/>
      <c r="T994" s="360"/>
      <c r="U994" s="360"/>
      <c r="V994" s="360"/>
      <c r="W994" s="360"/>
      <c r="X994" s="360"/>
      <c r="Y994" s="360"/>
      <c r="Z994" s="360"/>
    </row>
    <row r="995" spans="1:26" ht="15.75" customHeight="1">
      <c r="A995" s="360"/>
      <c r="B995" s="360"/>
      <c r="C995" s="360"/>
      <c r="D995" s="360"/>
      <c r="E995" s="360"/>
      <c r="F995" s="360"/>
      <c r="G995" s="360"/>
      <c r="H995" s="360"/>
      <c r="I995" s="360"/>
      <c r="J995" s="360"/>
      <c r="K995" s="360"/>
      <c r="L995" s="360"/>
      <c r="M995" s="360"/>
      <c r="N995" s="360"/>
      <c r="O995" s="360"/>
      <c r="P995" s="360"/>
      <c r="Q995" s="360"/>
      <c r="R995" s="360"/>
      <c r="S995" s="360"/>
      <c r="T995" s="360"/>
      <c r="U995" s="360"/>
      <c r="V995" s="360"/>
      <c r="W995" s="360"/>
      <c r="X995" s="360"/>
      <c r="Y995" s="360"/>
      <c r="Z995" s="360"/>
    </row>
    <row r="996" spans="1:26" ht="15.75" customHeight="1">
      <c r="A996" s="360"/>
      <c r="B996" s="360"/>
      <c r="C996" s="360"/>
      <c r="D996" s="360"/>
      <c r="E996" s="360"/>
      <c r="F996" s="360"/>
      <c r="G996" s="360"/>
      <c r="H996" s="360"/>
      <c r="I996" s="360"/>
      <c r="J996" s="360"/>
      <c r="K996" s="360"/>
      <c r="L996" s="360"/>
      <c r="M996" s="360"/>
      <c r="N996" s="360"/>
      <c r="O996" s="360"/>
      <c r="P996" s="360"/>
      <c r="Q996" s="360"/>
      <c r="R996" s="360"/>
      <c r="S996" s="360"/>
      <c r="T996" s="360"/>
      <c r="U996" s="360"/>
      <c r="V996" s="360"/>
      <c r="W996" s="360"/>
      <c r="X996" s="360"/>
      <c r="Y996" s="360"/>
      <c r="Z996" s="360"/>
    </row>
    <row r="997" spans="1:26" ht="15.75" customHeight="1">
      <c r="A997" s="360"/>
      <c r="B997" s="360"/>
      <c r="C997" s="360"/>
      <c r="D997" s="360"/>
      <c r="E997" s="360"/>
      <c r="F997" s="360"/>
      <c r="G997" s="360"/>
      <c r="H997" s="360"/>
      <c r="I997" s="360"/>
      <c r="J997" s="360"/>
      <c r="K997" s="360"/>
      <c r="L997" s="360"/>
      <c r="M997" s="360"/>
      <c r="N997" s="360"/>
      <c r="O997" s="360"/>
      <c r="P997" s="360"/>
      <c r="Q997" s="360"/>
      <c r="R997" s="360"/>
      <c r="S997" s="360"/>
      <c r="T997" s="360"/>
      <c r="U997" s="360"/>
      <c r="V997" s="360"/>
      <c r="W997" s="360"/>
      <c r="X997" s="360"/>
      <c r="Y997" s="360"/>
      <c r="Z997" s="360"/>
    </row>
    <row r="998" spans="1:26" ht="15.75" customHeight="1">
      <c r="A998" s="360"/>
      <c r="B998" s="360"/>
      <c r="C998" s="360"/>
      <c r="D998" s="360"/>
      <c r="E998" s="360"/>
      <c r="F998" s="360"/>
      <c r="G998" s="360"/>
      <c r="H998" s="360"/>
      <c r="I998" s="360"/>
      <c r="J998" s="360"/>
      <c r="K998" s="360"/>
      <c r="L998" s="360"/>
      <c r="M998" s="360"/>
      <c r="N998" s="360"/>
      <c r="O998" s="360"/>
      <c r="P998" s="360"/>
      <c r="Q998" s="360"/>
      <c r="R998" s="360"/>
      <c r="S998" s="360"/>
      <c r="T998" s="360"/>
      <c r="U998" s="360"/>
      <c r="V998" s="360"/>
      <c r="W998" s="360"/>
      <c r="X998" s="360"/>
      <c r="Y998" s="360"/>
      <c r="Z998" s="360"/>
    </row>
    <row r="999" spans="1:26" ht="15.75" customHeight="1">
      <c r="A999" s="360"/>
      <c r="B999" s="360"/>
      <c r="C999" s="360"/>
      <c r="D999" s="360"/>
      <c r="E999" s="360"/>
      <c r="F999" s="360"/>
      <c r="G999" s="360"/>
      <c r="H999" s="360"/>
      <c r="I999" s="360"/>
      <c r="J999" s="360"/>
      <c r="K999" s="360"/>
      <c r="L999" s="360"/>
      <c r="M999" s="360"/>
      <c r="N999" s="360"/>
      <c r="O999" s="360"/>
      <c r="P999" s="360"/>
      <c r="Q999" s="360"/>
      <c r="R999" s="360"/>
      <c r="S999" s="360"/>
      <c r="T999" s="360"/>
      <c r="U999" s="360"/>
      <c r="V999" s="360"/>
      <c r="W999" s="360"/>
      <c r="X999" s="360"/>
      <c r="Y999" s="360"/>
      <c r="Z999" s="360"/>
    </row>
    <row r="1000" spans="1:26" ht="15.75" customHeight="1">
      <c r="A1000" s="360"/>
      <c r="B1000" s="360"/>
      <c r="C1000" s="360"/>
      <c r="D1000" s="360"/>
      <c r="E1000" s="360"/>
      <c r="F1000" s="360"/>
      <c r="G1000" s="360"/>
      <c r="H1000" s="360"/>
      <c r="I1000" s="360"/>
      <c r="J1000" s="360"/>
      <c r="K1000" s="360"/>
      <c r="L1000" s="360"/>
      <c r="M1000" s="360"/>
      <c r="N1000" s="360"/>
      <c r="O1000" s="360"/>
      <c r="P1000" s="360"/>
      <c r="Q1000" s="360"/>
      <c r="R1000" s="360"/>
      <c r="S1000" s="360"/>
      <c r="T1000" s="360"/>
      <c r="U1000" s="360"/>
      <c r="V1000" s="360"/>
      <c r="W1000" s="360"/>
      <c r="X1000" s="360"/>
      <c r="Y1000" s="360"/>
      <c r="Z1000" s="360"/>
    </row>
  </sheetData>
  <mergeCells count="34">
    <mergeCell ref="B78:K78"/>
    <mergeCell ref="E59:I59"/>
    <mergeCell ref="B67:K67"/>
    <mergeCell ref="B68:K68"/>
    <mergeCell ref="B69:K69"/>
    <mergeCell ref="B70:K70"/>
    <mergeCell ref="B71:K71"/>
    <mergeCell ref="B72:K72"/>
    <mergeCell ref="B73:K73"/>
    <mergeCell ref="B74:K74"/>
    <mergeCell ref="B75:K75"/>
    <mergeCell ref="B76:K76"/>
    <mergeCell ref="B77:K77"/>
    <mergeCell ref="A30:H30"/>
    <mergeCell ref="A31:H31"/>
    <mergeCell ref="A32:H32"/>
    <mergeCell ref="A33:H33"/>
    <mergeCell ref="A34:H34"/>
    <mergeCell ref="D16:F16"/>
    <mergeCell ref="G16:J16"/>
    <mergeCell ref="A27:H27"/>
    <mergeCell ref="A28:H28"/>
    <mergeCell ref="A29:H29"/>
    <mergeCell ref="D13:F13"/>
    <mergeCell ref="G13:J13"/>
    <mergeCell ref="D14:F14"/>
    <mergeCell ref="G14:J14"/>
    <mergeCell ref="D15:F15"/>
    <mergeCell ref="G15:J15"/>
    <mergeCell ref="A5:K5"/>
    <mergeCell ref="B7:C7"/>
    <mergeCell ref="B8:C8"/>
    <mergeCell ref="D12:F12"/>
    <mergeCell ref="G12:J12"/>
  </mergeCells>
  <dataValidations count="4">
    <dataValidation type="list" allowBlank="1" showErrorMessage="1" sqref="G15" xr:uid="{00000000-0002-0000-1D00-000000000000}">
      <formula1>"FNBI-I BANK SURROGATE,FNXS-PQ"</formula1>
    </dataValidation>
    <dataValidation type="list" allowBlank="1" showInputMessage="1" showErrorMessage="1" prompt="Please Select" sqref="G13" xr:uid="{00000000-0002-0000-1D00-000001000000}">
      <formula1>"M-DEMAND LOAN (TENURE&lt;=12 M),M-BIL (TENURE &gt;12 M AND &lt;=36 M),BIL (TENURE&gt;36 M)"</formula1>
    </dataValidation>
    <dataValidation type="list" allowBlank="1" showErrorMessage="1" sqref="G16" xr:uid="{00000000-0002-0000-1D00-000002000000}">
      <formula1>"MUDRA SHISHU(LA&lt;=50K),MUDRA KISHORE(LA &gt;50K AND LA&lt;=5 LACS),MUDRA TARUN(LA &gt;5 LACS AND LA&lt;=10 LACS),MUDRA SHISHU INBT(LA&lt;=50K),MUDRA KISHORE INBT(LA &gt;50K AND LA&lt;=5 LACS),MUDRA TARUN INBT(LA &gt;5 LACS AND LA&lt;=10 LACS),MUDRA SHISHU EXBT(LA&lt;=50K),MUDRA KISHORE"</formula1>
    </dataValidation>
    <dataValidation type="list" allowBlank="1" showInputMessage="1" showErrorMessage="1" prompt="Please Select" sqref="G14" xr:uid="{00000000-0002-0000-1D00-000003000000}">
      <formula1>"BILP (PROPRIETORSHIP),BILF (PARTNERSHIP FIRM),BILC (COMPANY)"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Z1000"/>
  <sheetViews>
    <sheetView workbookViewId="0">
      <selection activeCell="C1" sqref="C1"/>
    </sheetView>
  </sheetViews>
  <sheetFormatPr defaultColWidth="12.625" defaultRowHeight="15" customHeight="1"/>
  <cols>
    <col min="1" max="1" width="51" customWidth="1"/>
    <col min="2" max="2" width="26.875" customWidth="1"/>
    <col min="3" max="3" width="18.625" customWidth="1"/>
    <col min="4" max="4" width="18.75" customWidth="1"/>
    <col min="5" max="5" width="20.875" customWidth="1"/>
    <col min="6" max="6" width="51" customWidth="1"/>
    <col min="7" max="7" width="19.25" customWidth="1"/>
    <col min="8" max="26" width="8.625" customWidth="1"/>
  </cols>
  <sheetData>
    <row r="1" spans="1:26" ht="15.75" customHeight="1">
      <c r="A1" s="633" t="s">
        <v>2811</v>
      </c>
      <c r="B1" s="634"/>
      <c r="C1" s="634"/>
      <c r="D1" s="634"/>
      <c r="E1" s="635"/>
      <c r="F1" s="1005" t="s">
        <v>2812</v>
      </c>
      <c r="G1" s="1006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360"/>
      <c r="S1" s="360"/>
      <c r="T1" s="360"/>
      <c r="U1" s="360"/>
      <c r="V1" s="360"/>
      <c r="W1" s="360"/>
      <c r="X1" s="360"/>
      <c r="Y1" s="360"/>
      <c r="Z1" s="360"/>
    </row>
    <row r="2" spans="1:26" ht="15.75" customHeight="1">
      <c r="A2" s="636" t="s">
        <v>2813</v>
      </c>
      <c r="B2" s="637" t="s">
        <v>2814</v>
      </c>
      <c r="C2" s="637" t="s">
        <v>2815</v>
      </c>
      <c r="D2" s="637" t="s">
        <v>2816</v>
      </c>
      <c r="E2" s="638" t="s">
        <v>2817</v>
      </c>
      <c r="F2" s="636" t="s">
        <v>2813</v>
      </c>
      <c r="G2" s="638" t="s">
        <v>2818</v>
      </c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360"/>
      <c r="S2" s="360"/>
      <c r="T2" s="360"/>
      <c r="U2" s="360"/>
      <c r="V2" s="360"/>
      <c r="W2" s="360"/>
      <c r="X2" s="360"/>
      <c r="Y2" s="360"/>
      <c r="Z2" s="360"/>
    </row>
    <row r="3" spans="1:26" ht="15.75" customHeight="1">
      <c r="A3" s="639" t="s">
        <v>2819</v>
      </c>
      <c r="B3" s="640" t="str">
        <f>CONCATENATE(Input!C40," / ",Input!C41)</f>
        <v xml:space="preserve"> / </v>
      </c>
      <c r="C3" s="640">
        <f>Input!C41</f>
        <v>0</v>
      </c>
      <c r="D3" s="640">
        <f>Input!C42</f>
        <v>0</v>
      </c>
      <c r="E3" s="641">
        <f>Input!C43</f>
        <v>0</v>
      </c>
      <c r="F3" s="639" t="s">
        <v>2819</v>
      </c>
      <c r="G3" s="642" t="str">
        <f>CONCATENATE(Input!C40," / ",Input!C41," / ",Input!C42," / ",Input!C43)</f>
        <v xml:space="preserve"> /  /  / </v>
      </c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360"/>
      <c r="S3" s="360"/>
      <c r="T3" s="360"/>
      <c r="U3" s="360"/>
      <c r="V3" s="360"/>
      <c r="W3" s="360"/>
      <c r="X3" s="360"/>
      <c r="Y3" s="360"/>
      <c r="Z3" s="360"/>
    </row>
    <row r="4" spans="1:26" ht="15.75" customHeight="1">
      <c r="A4" s="639" t="s">
        <v>2820</v>
      </c>
      <c r="B4" s="640">
        <f>Input!E40</f>
        <v>0</v>
      </c>
      <c r="C4" s="643">
        <f>B4</f>
        <v>0</v>
      </c>
      <c r="D4" s="643">
        <f>Input!E42</f>
        <v>0</v>
      </c>
      <c r="E4" s="644">
        <f>Input!E43</f>
        <v>0</v>
      </c>
      <c r="F4" s="639" t="s">
        <v>2820</v>
      </c>
      <c r="G4" s="641">
        <f>B4</f>
        <v>0</v>
      </c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360"/>
      <c r="S4" s="360"/>
      <c r="T4" s="360"/>
      <c r="U4" s="360"/>
      <c r="V4" s="360"/>
      <c r="W4" s="360"/>
      <c r="X4" s="360"/>
      <c r="Y4" s="360"/>
      <c r="Z4" s="360"/>
    </row>
    <row r="5" spans="1:26" ht="15.75" customHeight="1">
      <c r="A5" s="639" t="s">
        <v>2821</v>
      </c>
      <c r="B5" s="643" t="s">
        <v>2822</v>
      </c>
      <c r="C5" s="643" t="s">
        <v>2822</v>
      </c>
      <c r="D5" s="643" t="s">
        <v>2822</v>
      </c>
      <c r="E5" s="641" t="s">
        <v>2822</v>
      </c>
      <c r="F5" s="639" t="s">
        <v>2823</v>
      </c>
      <c r="G5" s="641" t="s">
        <v>123</v>
      </c>
      <c r="H5" s="360"/>
      <c r="I5" s="360"/>
      <c r="J5" s="360"/>
      <c r="K5" s="360"/>
      <c r="L5" s="360"/>
      <c r="M5" s="360"/>
      <c r="N5" s="360"/>
      <c r="O5" s="360"/>
      <c r="P5" s="360"/>
      <c r="Q5" s="360"/>
      <c r="R5" s="360"/>
      <c r="S5" s="360"/>
      <c r="T5" s="360"/>
      <c r="U5" s="360"/>
      <c r="V5" s="360"/>
      <c r="W5" s="360"/>
      <c r="X5" s="360"/>
      <c r="Y5" s="360"/>
      <c r="Z5" s="360"/>
    </row>
    <row r="6" spans="1:26" ht="15.75" customHeight="1">
      <c r="A6" s="639" t="s">
        <v>2824</v>
      </c>
      <c r="B6" s="643" t="s">
        <v>2825</v>
      </c>
      <c r="C6" s="643" t="s">
        <v>2825</v>
      </c>
      <c r="D6" s="643" t="s">
        <v>2825</v>
      </c>
      <c r="E6" s="641" t="s">
        <v>2825</v>
      </c>
      <c r="F6" s="639" t="s">
        <v>2824</v>
      </c>
      <c r="G6" s="641" t="s">
        <v>2825</v>
      </c>
      <c r="H6" s="360"/>
      <c r="I6" s="360"/>
      <c r="J6" s="360"/>
      <c r="K6" s="360"/>
      <c r="L6" s="360"/>
      <c r="M6" s="360"/>
      <c r="N6" s="360"/>
      <c r="O6" s="360"/>
      <c r="P6" s="360"/>
      <c r="Q6" s="360"/>
      <c r="R6" s="360"/>
      <c r="S6" s="360"/>
      <c r="T6" s="360"/>
      <c r="U6" s="360"/>
      <c r="V6" s="360"/>
      <c r="W6" s="360"/>
      <c r="X6" s="360"/>
      <c r="Y6" s="360"/>
      <c r="Z6" s="360"/>
    </row>
    <row r="7" spans="1:26" ht="15.75" customHeight="1">
      <c r="A7" s="639" t="s">
        <v>2826</v>
      </c>
      <c r="B7" s="643" t="str">
        <f t="shared" ref="B7:E7" si="0">B3</f>
        <v xml:space="preserve"> / </v>
      </c>
      <c r="C7" s="643">
        <f t="shared" si="0"/>
        <v>0</v>
      </c>
      <c r="D7" s="643">
        <f t="shared" si="0"/>
        <v>0</v>
      </c>
      <c r="E7" s="641">
        <f t="shared" si="0"/>
        <v>0</v>
      </c>
      <c r="F7" s="639" t="s">
        <v>2826</v>
      </c>
      <c r="G7" s="645" t="str">
        <f>G3</f>
        <v xml:space="preserve"> /  /  / </v>
      </c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360"/>
      <c r="S7" s="360"/>
      <c r="T7" s="360"/>
      <c r="U7" s="360"/>
      <c r="V7" s="360"/>
      <c r="W7" s="360"/>
      <c r="X7" s="360"/>
      <c r="Y7" s="360"/>
      <c r="Z7" s="360"/>
    </row>
    <row r="8" spans="1:26" ht="15.75" customHeight="1">
      <c r="A8" s="639" t="s">
        <v>2827</v>
      </c>
      <c r="B8" s="643" t="s">
        <v>2828</v>
      </c>
      <c r="C8" s="643" t="s">
        <v>2828</v>
      </c>
      <c r="D8" s="643" t="s">
        <v>2828</v>
      </c>
      <c r="E8" s="641" t="s">
        <v>2828</v>
      </c>
      <c r="F8" s="639" t="s">
        <v>2829</v>
      </c>
      <c r="G8" s="642">
        <f>Input!C40</f>
        <v>0</v>
      </c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360"/>
      <c r="S8" s="360"/>
      <c r="T8" s="360"/>
      <c r="U8" s="360"/>
      <c r="V8" s="360"/>
      <c r="W8" s="360"/>
      <c r="X8" s="360"/>
      <c r="Y8" s="360"/>
      <c r="Z8" s="360"/>
    </row>
    <row r="9" spans="1:26" ht="15.75" customHeight="1">
      <c r="A9" s="639" t="s">
        <v>2830</v>
      </c>
      <c r="B9" s="646">
        <f>Input!D40</f>
        <v>0</v>
      </c>
      <c r="C9" s="646">
        <f>Input!D41</f>
        <v>0</v>
      </c>
      <c r="D9" s="646">
        <f>Input!D42</f>
        <v>0</v>
      </c>
      <c r="E9" s="642">
        <f>Input!D43</f>
        <v>0</v>
      </c>
      <c r="F9" s="639" t="s">
        <v>2831</v>
      </c>
      <c r="G9" s="641">
        <f>Input!F40</f>
        <v>0</v>
      </c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360"/>
      <c r="S9" s="360"/>
      <c r="T9" s="360"/>
      <c r="U9" s="360"/>
      <c r="V9" s="360"/>
      <c r="W9" s="360"/>
      <c r="X9" s="360"/>
      <c r="Y9" s="360"/>
      <c r="Z9" s="360"/>
    </row>
    <row r="10" spans="1:26" ht="15.75" customHeight="1">
      <c r="A10" s="639" t="s">
        <v>2832</v>
      </c>
      <c r="B10" s="643" t="s">
        <v>2822</v>
      </c>
      <c r="C10" s="643" t="s">
        <v>2822</v>
      </c>
      <c r="D10" s="643" t="s">
        <v>2822</v>
      </c>
      <c r="E10" s="641" t="s">
        <v>2822</v>
      </c>
      <c r="F10" s="647" t="s">
        <v>2833</v>
      </c>
      <c r="G10" s="641" t="s">
        <v>46</v>
      </c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360"/>
      <c r="S10" s="360"/>
      <c r="T10" s="360"/>
      <c r="U10" s="360"/>
      <c r="V10" s="360"/>
      <c r="W10" s="360"/>
      <c r="X10" s="360"/>
      <c r="Y10" s="360"/>
      <c r="Z10" s="360"/>
    </row>
    <row r="11" spans="1:26" ht="15.75" customHeight="1">
      <c r="A11" s="647" t="s">
        <v>2833</v>
      </c>
      <c r="B11" s="643" t="s">
        <v>46</v>
      </c>
      <c r="C11" s="643" t="s">
        <v>46</v>
      </c>
      <c r="D11" s="643" t="s">
        <v>46</v>
      </c>
      <c r="E11" s="641" t="s">
        <v>46</v>
      </c>
      <c r="F11" s="639" t="s">
        <v>2834</v>
      </c>
      <c r="G11" s="641" t="s">
        <v>2822</v>
      </c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360"/>
      <c r="S11" s="360"/>
      <c r="T11" s="360"/>
      <c r="U11" s="360"/>
      <c r="V11" s="360"/>
      <c r="W11" s="360"/>
      <c r="X11" s="360"/>
      <c r="Y11" s="360"/>
      <c r="Z11" s="360"/>
    </row>
    <row r="12" spans="1:26" ht="15.75" customHeight="1">
      <c r="A12" s="639" t="s">
        <v>2835</v>
      </c>
      <c r="B12" s="643">
        <f>Input!G40</f>
        <v>0</v>
      </c>
      <c r="C12" s="643">
        <f>B12</f>
        <v>0</v>
      </c>
      <c r="D12" s="643">
        <f>Input!G42</f>
        <v>0</v>
      </c>
      <c r="E12" s="641">
        <f>Input!G43</f>
        <v>0</v>
      </c>
      <c r="F12" s="639" t="s">
        <v>2836</v>
      </c>
      <c r="G12" s="648" t="s">
        <v>2670</v>
      </c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360"/>
      <c r="S12" s="360"/>
      <c r="T12" s="360"/>
      <c r="U12" s="360"/>
      <c r="V12" s="360"/>
      <c r="W12" s="360"/>
      <c r="X12" s="360"/>
      <c r="Y12" s="360"/>
      <c r="Z12" s="360"/>
    </row>
    <row r="13" spans="1:26" ht="15.75" customHeight="1">
      <c r="A13" s="639" t="s">
        <v>2836</v>
      </c>
      <c r="B13" s="649" t="s">
        <v>43</v>
      </c>
      <c r="C13" s="649" t="s">
        <v>43</v>
      </c>
      <c r="D13" s="649" t="s">
        <v>43</v>
      </c>
      <c r="E13" s="648" t="s">
        <v>43</v>
      </c>
      <c r="F13" s="639" t="s">
        <v>2837</v>
      </c>
      <c r="G13" s="641" t="s">
        <v>2838</v>
      </c>
      <c r="H13" s="360"/>
      <c r="I13" s="360"/>
      <c r="J13" s="360"/>
      <c r="K13" s="360"/>
      <c r="L13" s="360"/>
      <c r="M13" s="360"/>
      <c r="N13" s="360"/>
      <c r="O13" s="360"/>
      <c r="P13" s="360"/>
      <c r="Q13" s="360"/>
      <c r="R13" s="360"/>
      <c r="S13" s="360"/>
      <c r="T13" s="360"/>
      <c r="U13" s="360"/>
      <c r="V13" s="360"/>
      <c r="W13" s="360"/>
      <c r="X13" s="360"/>
      <c r="Y13" s="360"/>
      <c r="Z13" s="360"/>
    </row>
    <row r="14" spans="1:26" ht="15.75" customHeight="1">
      <c r="A14" s="639" t="s">
        <v>2837</v>
      </c>
      <c r="B14" s="643" t="s">
        <v>2838</v>
      </c>
      <c r="C14" s="643" t="s">
        <v>2838</v>
      </c>
      <c r="D14" s="643" t="s">
        <v>2838</v>
      </c>
      <c r="E14" s="641" t="s">
        <v>2838</v>
      </c>
      <c r="F14" s="639" t="s">
        <v>2839</v>
      </c>
      <c r="G14" s="650">
        <f>E15</f>
        <v>0</v>
      </c>
      <c r="H14" s="360"/>
      <c r="I14" s="360"/>
      <c r="J14" s="360"/>
      <c r="K14" s="360"/>
      <c r="L14" s="360"/>
      <c r="M14" s="360"/>
      <c r="N14" s="360"/>
      <c r="O14" s="360"/>
      <c r="P14" s="360"/>
      <c r="Q14" s="360"/>
      <c r="R14" s="360"/>
      <c r="S14" s="360"/>
      <c r="T14" s="360"/>
      <c r="U14" s="360"/>
      <c r="V14" s="360"/>
      <c r="W14" s="360"/>
      <c r="X14" s="360"/>
      <c r="Y14" s="360"/>
      <c r="Z14" s="360"/>
    </row>
    <row r="15" spans="1:26" ht="15.75" customHeight="1">
      <c r="A15" s="639" t="s">
        <v>2840</v>
      </c>
      <c r="B15" s="651">
        <f>Input!$D$51</f>
        <v>0</v>
      </c>
      <c r="C15" s="651">
        <f t="shared" ref="C15:E15" si="1">B15</f>
        <v>0</v>
      </c>
      <c r="D15" s="651">
        <f t="shared" si="1"/>
        <v>0</v>
      </c>
      <c r="E15" s="650">
        <f t="shared" si="1"/>
        <v>0</v>
      </c>
      <c r="F15" s="639"/>
      <c r="G15" s="652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60"/>
    </row>
    <row r="16" spans="1:26" ht="15.75" customHeight="1">
      <c r="A16" s="639" t="s">
        <v>2562</v>
      </c>
      <c r="B16" s="643" t="s">
        <v>545</v>
      </c>
      <c r="C16" s="643" t="s">
        <v>545</v>
      </c>
      <c r="D16" s="643" t="s">
        <v>545</v>
      </c>
      <c r="E16" s="641" t="s">
        <v>545</v>
      </c>
      <c r="F16" s="639" t="s">
        <v>2562</v>
      </c>
      <c r="G16" s="641" t="s">
        <v>545</v>
      </c>
      <c r="H16" s="360"/>
      <c r="I16" s="360"/>
      <c r="J16" s="360"/>
      <c r="K16" s="360"/>
      <c r="L16" s="360"/>
      <c r="M16" s="360"/>
      <c r="N16" s="360"/>
      <c r="O16" s="360"/>
      <c r="P16" s="360"/>
      <c r="Q16" s="360"/>
      <c r="R16" s="360"/>
      <c r="S16" s="360"/>
      <c r="T16" s="360"/>
      <c r="U16" s="360"/>
      <c r="V16" s="360"/>
      <c r="W16" s="360"/>
      <c r="X16" s="360"/>
      <c r="Y16" s="360"/>
      <c r="Z16" s="360"/>
    </row>
    <row r="17" spans="1:26" ht="15.75" customHeight="1">
      <c r="A17" s="639" t="s">
        <v>2841</v>
      </c>
      <c r="B17" s="643">
        <f>Input!D49</f>
        <v>0</v>
      </c>
      <c r="C17" s="643">
        <f t="shared" ref="C17:E17" si="2">B17</f>
        <v>0</v>
      </c>
      <c r="D17" s="643">
        <f t="shared" si="2"/>
        <v>0</v>
      </c>
      <c r="E17" s="641">
        <f t="shared" si="2"/>
        <v>0</v>
      </c>
      <c r="F17" s="639" t="s">
        <v>2842</v>
      </c>
      <c r="G17" s="641">
        <f t="shared" ref="G17:G18" si="3">E17</f>
        <v>0</v>
      </c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360"/>
      <c r="S17" s="360"/>
      <c r="T17" s="360"/>
      <c r="U17" s="360"/>
      <c r="V17" s="360"/>
      <c r="W17" s="360"/>
      <c r="X17" s="360"/>
      <c r="Y17" s="360"/>
      <c r="Z17" s="360"/>
    </row>
    <row r="18" spans="1:26" ht="15.75" customHeight="1">
      <c r="A18" s="639" t="s">
        <v>2843</v>
      </c>
      <c r="B18" s="643">
        <f>Input!D50</f>
        <v>0</v>
      </c>
      <c r="C18" s="643">
        <f t="shared" ref="C18:E18" si="4">B18</f>
        <v>0</v>
      </c>
      <c r="D18" s="643">
        <f t="shared" si="4"/>
        <v>0</v>
      </c>
      <c r="E18" s="641">
        <f t="shared" si="4"/>
        <v>0</v>
      </c>
      <c r="F18" s="639" t="s">
        <v>2844</v>
      </c>
      <c r="G18" s="641">
        <f t="shared" si="3"/>
        <v>0</v>
      </c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360"/>
      <c r="S18" s="360"/>
      <c r="T18" s="360"/>
      <c r="U18" s="360"/>
      <c r="V18" s="360"/>
      <c r="W18" s="360"/>
      <c r="X18" s="360"/>
      <c r="Y18" s="360"/>
      <c r="Z18" s="360"/>
    </row>
    <row r="19" spans="1:26" ht="15.75" customHeight="1">
      <c r="A19" s="653" t="s">
        <v>2845</v>
      </c>
      <c r="B19" s="654" t="s">
        <v>2846</v>
      </c>
      <c r="C19" s="654" t="s">
        <v>2846</v>
      </c>
      <c r="D19" s="654" t="s">
        <v>2846</v>
      </c>
      <c r="E19" s="655" t="s">
        <v>2846</v>
      </c>
      <c r="F19" s="653" t="s">
        <v>2847</v>
      </c>
      <c r="G19" s="655" t="s">
        <v>2846</v>
      </c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360"/>
      <c r="S19" s="360"/>
      <c r="T19" s="360"/>
      <c r="U19" s="360"/>
      <c r="V19" s="360"/>
      <c r="W19" s="360"/>
      <c r="X19" s="360"/>
      <c r="Y19" s="360"/>
      <c r="Z19" s="360"/>
    </row>
    <row r="20" spans="1:26" ht="15.75" customHeight="1">
      <c r="A20" s="611"/>
      <c r="B20" s="611"/>
      <c r="C20" s="611"/>
      <c r="D20" s="611"/>
      <c r="E20" s="611"/>
      <c r="F20" s="611"/>
      <c r="G20" s="656"/>
      <c r="H20" s="360"/>
      <c r="I20" s="360"/>
      <c r="J20" s="360"/>
      <c r="K20" s="360"/>
      <c r="L20" s="360"/>
      <c r="M20" s="360"/>
      <c r="N20" s="360"/>
      <c r="O20" s="360"/>
      <c r="P20" s="360"/>
      <c r="Q20" s="360"/>
      <c r="R20" s="360"/>
      <c r="S20" s="360"/>
      <c r="T20" s="360"/>
      <c r="U20" s="360"/>
      <c r="V20" s="360"/>
      <c r="W20" s="360"/>
      <c r="X20" s="360"/>
      <c r="Y20" s="360"/>
      <c r="Z20" s="360"/>
    </row>
    <row r="21" spans="1:26" ht="18" customHeight="1">
      <c r="A21" s="657" t="s">
        <v>2848</v>
      </c>
      <c r="B21" s="1007" t="s">
        <v>2849</v>
      </c>
      <c r="C21" s="1009" t="s">
        <v>2850</v>
      </c>
      <c r="D21" s="611"/>
      <c r="E21" s="1011" t="s">
        <v>2851</v>
      </c>
      <c r="F21" s="1012"/>
      <c r="G21" s="1013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360"/>
      <c r="S21" s="360"/>
      <c r="T21" s="360"/>
      <c r="U21" s="360"/>
      <c r="V21" s="360"/>
      <c r="W21" s="360"/>
      <c r="X21" s="360"/>
      <c r="Y21" s="360"/>
      <c r="Z21" s="360"/>
    </row>
    <row r="22" spans="1:26" ht="15.75" customHeight="1">
      <c r="A22" s="636" t="s">
        <v>2813</v>
      </c>
      <c r="B22" s="1008"/>
      <c r="C22" s="1010"/>
      <c r="D22" s="360"/>
      <c r="E22" s="658" t="s">
        <v>2351</v>
      </c>
      <c r="F22" s="659"/>
      <c r="G22" s="644"/>
      <c r="H22" s="360"/>
      <c r="I22" s="360"/>
      <c r="J22" s="360"/>
      <c r="K22" s="360"/>
      <c r="L22" s="360"/>
      <c r="M22" s="360"/>
      <c r="N22" s="360"/>
      <c r="O22" s="360"/>
      <c r="P22" s="360"/>
      <c r="Q22" s="360"/>
      <c r="R22" s="360"/>
      <c r="S22" s="360"/>
      <c r="T22" s="360"/>
      <c r="U22" s="360"/>
      <c r="V22" s="360"/>
      <c r="W22" s="360"/>
      <c r="X22" s="360"/>
      <c r="Y22" s="360"/>
      <c r="Z22" s="360"/>
    </row>
    <row r="23" spans="1:26" ht="15.75" customHeight="1">
      <c r="A23" s="660" t="s">
        <v>2852</v>
      </c>
      <c r="B23" s="661">
        <f>Input!C44</f>
        <v>0</v>
      </c>
      <c r="C23" s="662">
        <f>Input!C45</f>
        <v>0</v>
      </c>
      <c r="D23" s="360"/>
      <c r="E23" s="663" t="s">
        <v>112</v>
      </c>
      <c r="F23" s="664" t="s">
        <v>2853</v>
      </c>
      <c r="G23" s="665" t="s">
        <v>2854</v>
      </c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360"/>
      <c r="S23" s="360"/>
      <c r="T23" s="360"/>
      <c r="U23" s="360"/>
      <c r="V23" s="360"/>
      <c r="W23" s="360"/>
      <c r="X23" s="360"/>
      <c r="Y23" s="360"/>
      <c r="Z23" s="360"/>
    </row>
    <row r="24" spans="1:26" ht="15.75" customHeight="1">
      <c r="A24" s="660" t="s">
        <v>2820</v>
      </c>
      <c r="B24" s="661">
        <f>Input!E44</f>
        <v>0</v>
      </c>
      <c r="C24" s="662">
        <f>Input!E45</f>
        <v>0</v>
      </c>
      <c r="D24" s="360"/>
      <c r="E24" s="666">
        <v>1</v>
      </c>
      <c r="F24" s="667" t="s">
        <v>2855</v>
      </c>
      <c r="G24" s="645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360"/>
      <c r="S24" s="360"/>
      <c r="T24" s="360"/>
      <c r="U24" s="360"/>
      <c r="V24" s="360"/>
      <c r="W24" s="360"/>
      <c r="X24" s="360"/>
      <c r="Y24" s="360"/>
      <c r="Z24" s="360"/>
    </row>
    <row r="25" spans="1:26" ht="15.75" customHeight="1">
      <c r="A25" s="660" t="s">
        <v>2856</v>
      </c>
      <c r="B25" s="661">
        <f>Input!F44</f>
        <v>0</v>
      </c>
      <c r="C25" s="662">
        <f>Input!F45</f>
        <v>0</v>
      </c>
      <c r="D25" s="360"/>
      <c r="E25" s="666">
        <v>2</v>
      </c>
      <c r="F25" s="667" t="s">
        <v>2857</v>
      </c>
      <c r="G25" s="645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360"/>
      <c r="S25" s="360"/>
      <c r="T25" s="360"/>
      <c r="U25" s="360"/>
      <c r="V25" s="360"/>
      <c r="W25" s="360"/>
      <c r="X25" s="360"/>
      <c r="Y25" s="360"/>
      <c r="Z25" s="360"/>
    </row>
    <row r="26" spans="1:26" ht="15.75" customHeight="1">
      <c r="A26" s="660" t="s">
        <v>2858</v>
      </c>
      <c r="B26" s="646" t="s">
        <v>2859</v>
      </c>
      <c r="C26" s="642" t="s">
        <v>2859</v>
      </c>
      <c r="D26" s="360"/>
      <c r="E26" s="666">
        <v>3</v>
      </c>
      <c r="F26" s="667" t="s">
        <v>2860</v>
      </c>
      <c r="G26" s="644">
        <f>B41</f>
        <v>0</v>
      </c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360"/>
      <c r="S26" s="360"/>
      <c r="T26" s="360"/>
      <c r="U26" s="360"/>
      <c r="V26" s="360"/>
      <c r="W26" s="360"/>
      <c r="X26" s="360"/>
      <c r="Y26" s="360"/>
      <c r="Z26" s="360"/>
    </row>
    <row r="27" spans="1:26" ht="15.75" customHeight="1">
      <c r="A27" s="660" t="s">
        <v>2827</v>
      </c>
      <c r="B27" s="661" t="s">
        <v>2861</v>
      </c>
      <c r="C27" s="662" t="s">
        <v>2861</v>
      </c>
      <c r="D27" s="360"/>
      <c r="E27" s="666">
        <v>4</v>
      </c>
      <c r="F27" s="667" t="s">
        <v>2862</v>
      </c>
      <c r="G27" s="644" t="s">
        <v>2863</v>
      </c>
      <c r="H27" s="360"/>
      <c r="I27" s="360"/>
      <c r="J27" s="360"/>
      <c r="K27" s="360"/>
      <c r="L27" s="360"/>
      <c r="M27" s="360"/>
      <c r="N27" s="360"/>
      <c r="O27" s="360"/>
      <c r="P27" s="360"/>
      <c r="Q27" s="360"/>
      <c r="R27" s="360"/>
      <c r="S27" s="360"/>
      <c r="T27" s="360"/>
      <c r="U27" s="360"/>
      <c r="V27" s="360"/>
      <c r="W27" s="360"/>
      <c r="X27" s="360"/>
      <c r="Y27" s="360"/>
      <c r="Z27" s="360"/>
    </row>
    <row r="28" spans="1:26" ht="15.75" customHeight="1">
      <c r="A28" s="660" t="s">
        <v>2864</v>
      </c>
      <c r="B28" s="661">
        <f t="shared" ref="B28:C28" si="5">B24</f>
        <v>0</v>
      </c>
      <c r="C28" s="662">
        <f t="shared" si="5"/>
        <v>0</v>
      </c>
      <c r="D28" s="360"/>
      <c r="E28" s="666">
        <v>5</v>
      </c>
      <c r="F28" s="667" t="s">
        <v>2865</v>
      </c>
      <c r="G28" s="644">
        <f>Input!F40</f>
        <v>0</v>
      </c>
      <c r="H28" s="360"/>
      <c r="I28" s="360"/>
      <c r="J28" s="360"/>
      <c r="K28" s="360"/>
      <c r="L28" s="360"/>
      <c r="M28" s="360"/>
      <c r="N28" s="360"/>
      <c r="O28" s="360"/>
      <c r="P28" s="360"/>
      <c r="Q28" s="360"/>
      <c r="R28" s="360"/>
      <c r="S28" s="360"/>
      <c r="T28" s="360"/>
      <c r="U28" s="360"/>
      <c r="V28" s="360"/>
      <c r="W28" s="360"/>
      <c r="X28" s="360"/>
      <c r="Y28" s="360"/>
      <c r="Z28" s="360"/>
    </row>
    <row r="29" spans="1:26" ht="15.75" customHeight="1">
      <c r="A29" s="660" t="s">
        <v>2866</v>
      </c>
      <c r="B29" s="661" t="s">
        <v>2859</v>
      </c>
      <c r="C29" s="662" t="s">
        <v>2859</v>
      </c>
      <c r="D29" s="360"/>
      <c r="E29" s="666">
        <v>6</v>
      </c>
      <c r="F29" s="667" t="s">
        <v>2867</v>
      </c>
      <c r="G29" s="644">
        <f>B42</f>
        <v>0</v>
      </c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360"/>
      <c r="S29" s="360"/>
      <c r="T29" s="360"/>
      <c r="U29" s="360"/>
      <c r="V29" s="360"/>
      <c r="W29" s="360"/>
      <c r="X29" s="360"/>
      <c r="Y29" s="360"/>
      <c r="Z29" s="360"/>
    </row>
    <row r="30" spans="1:26" ht="15.75" customHeight="1">
      <c r="A30" s="660" t="s">
        <v>2868</v>
      </c>
      <c r="B30" s="1014"/>
      <c r="C30" s="1015"/>
      <c r="D30" s="360"/>
      <c r="E30" s="666">
        <v>7</v>
      </c>
      <c r="F30" s="667" t="s">
        <v>2869</v>
      </c>
      <c r="G30" s="644" t="s">
        <v>2863</v>
      </c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360"/>
      <c r="S30" s="360"/>
      <c r="T30" s="360"/>
      <c r="U30" s="360"/>
      <c r="V30" s="360"/>
      <c r="W30" s="360"/>
      <c r="X30" s="360"/>
      <c r="Y30" s="360"/>
      <c r="Z30" s="360"/>
    </row>
    <row r="31" spans="1:26" ht="15.75" customHeight="1">
      <c r="A31" s="660" t="s">
        <v>2839</v>
      </c>
      <c r="B31" s="1016">
        <f>Input!D51</f>
        <v>0</v>
      </c>
      <c r="C31" s="1015"/>
      <c r="D31" s="360"/>
      <c r="E31" s="666">
        <v>8</v>
      </c>
      <c r="F31" s="667" t="s">
        <v>2870</v>
      </c>
      <c r="G31" s="644" t="s">
        <v>2863</v>
      </c>
      <c r="H31" s="360"/>
      <c r="I31" s="360"/>
      <c r="J31" s="360"/>
      <c r="K31" s="360"/>
      <c r="L31" s="360"/>
      <c r="M31" s="360"/>
      <c r="N31" s="360"/>
      <c r="O31" s="360"/>
      <c r="P31" s="360"/>
      <c r="Q31" s="360"/>
      <c r="R31" s="360"/>
      <c r="S31" s="360"/>
      <c r="T31" s="360"/>
      <c r="U31" s="360"/>
      <c r="V31" s="360"/>
      <c r="W31" s="360"/>
      <c r="X31" s="360"/>
      <c r="Y31" s="360"/>
      <c r="Z31" s="360"/>
    </row>
    <row r="32" spans="1:26" ht="31.5" customHeight="1">
      <c r="A32" s="660" t="s">
        <v>2871</v>
      </c>
      <c r="B32" s="1017" t="s">
        <v>2872</v>
      </c>
      <c r="C32" s="1015"/>
      <c r="D32" s="360"/>
      <c r="E32" s="666">
        <v>9</v>
      </c>
      <c r="F32" s="667" t="s">
        <v>2873</v>
      </c>
      <c r="G32" s="644" t="s">
        <v>2863</v>
      </c>
      <c r="H32" s="360"/>
      <c r="I32" s="360"/>
      <c r="J32" s="360"/>
      <c r="K32" s="360"/>
      <c r="L32" s="360"/>
      <c r="M32" s="360"/>
      <c r="N32" s="360"/>
      <c r="O32" s="360"/>
      <c r="P32" s="360"/>
      <c r="Q32" s="360"/>
      <c r="R32" s="360"/>
      <c r="S32" s="360"/>
      <c r="T32" s="360"/>
      <c r="U32" s="360"/>
      <c r="V32" s="360"/>
      <c r="W32" s="360"/>
      <c r="X32" s="360"/>
      <c r="Y32" s="360"/>
      <c r="Z32" s="360"/>
    </row>
    <row r="33" spans="1:26" ht="31.5" customHeight="1">
      <c r="A33" s="660" t="s">
        <v>2874</v>
      </c>
      <c r="B33" s="1014" t="s">
        <v>2875</v>
      </c>
      <c r="C33" s="1015"/>
      <c r="D33" s="360"/>
      <c r="E33" s="666">
        <v>10</v>
      </c>
      <c r="F33" s="667" t="s">
        <v>2876</v>
      </c>
      <c r="G33" s="644" t="s">
        <v>2863</v>
      </c>
      <c r="H33" s="360"/>
      <c r="I33" s="360"/>
      <c r="J33" s="360"/>
      <c r="K33" s="360"/>
      <c r="L33" s="360"/>
      <c r="M33" s="360"/>
      <c r="N33" s="360"/>
      <c r="O33" s="360"/>
      <c r="P33" s="360"/>
      <c r="Q33" s="360"/>
      <c r="R33" s="360"/>
      <c r="S33" s="360"/>
      <c r="T33" s="360"/>
      <c r="U33" s="360"/>
      <c r="V33" s="360"/>
      <c r="W33" s="360"/>
      <c r="X33" s="360"/>
      <c r="Y33" s="360"/>
      <c r="Z33" s="360"/>
    </row>
    <row r="34" spans="1:26" ht="15.75" customHeight="1">
      <c r="A34" s="660" t="s">
        <v>2877</v>
      </c>
      <c r="B34" s="1017">
        <f>Input!D49</f>
        <v>0</v>
      </c>
      <c r="C34" s="1015"/>
      <c r="D34" s="360"/>
      <c r="E34" s="666">
        <v>11</v>
      </c>
      <c r="F34" s="667" t="s">
        <v>2878</v>
      </c>
      <c r="G34" s="644" t="s">
        <v>2879</v>
      </c>
      <c r="H34" s="360"/>
      <c r="I34" s="360"/>
      <c r="J34" s="360"/>
      <c r="K34" s="360"/>
      <c r="L34" s="360"/>
      <c r="M34" s="360"/>
      <c r="N34" s="360"/>
      <c r="O34" s="360"/>
      <c r="P34" s="360"/>
      <c r="Q34" s="360"/>
      <c r="R34" s="360"/>
      <c r="S34" s="360"/>
      <c r="T34" s="360"/>
      <c r="U34" s="360"/>
      <c r="V34" s="360"/>
      <c r="W34" s="360"/>
      <c r="X34" s="360"/>
      <c r="Y34" s="360"/>
      <c r="Z34" s="360"/>
    </row>
    <row r="35" spans="1:26" ht="15.75" customHeight="1">
      <c r="A35" s="660" t="s">
        <v>2880</v>
      </c>
      <c r="B35" s="1017">
        <f>Input!D50</f>
        <v>0</v>
      </c>
      <c r="C35" s="1015"/>
      <c r="D35" s="360"/>
      <c r="E35" s="666">
        <v>12</v>
      </c>
      <c r="F35" s="667" t="s">
        <v>2881</v>
      </c>
      <c r="G35" s="644" t="s">
        <v>2863</v>
      </c>
      <c r="H35" s="360"/>
      <c r="I35" s="360"/>
      <c r="J35" s="360"/>
      <c r="K35" s="360"/>
      <c r="L35" s="360"/>
      <c r="M35" s="360"/>
      <c r="N35" s="360"/>
      <c r="O35" s="360"/>
      <c r="P35" s="360"/>
      <c r="Q35" s="360"/>
      <c r="R35" s="360"/>
      <c r="S35" s="360"/>
      <c r="T35" s="360"/>
      <c r="U35" s="360"/>
      <c r="V35" s="360"/>
      <c r="W35" s="360"/>
      <c r="X35" s="360"/>
      <c r="Y35" s="360"/>
      <c r="Z35" s="360"/>
    </row>
    <row r="36" spans="1:26" ht="18" customHeight="1">
      <c r="A36" s="668" t="s">
        <v>2882</v>
      </c>
      <c r="B36" s="1023" t="s">
        <v>2883</v>
      </c>
      <c r="C36" s="1024"/>
      <c r="D36" s="360"/>
      <c r="E36" s="666">
        <v>13</v>
      </c>
      <c r="F36" s="667" t="s">
        <v>2884</v>
      </c>
      <c r="G36" s="644" t="s">
        <v>2863</v>
      </c>
      <c r="H36" s="360"/>
      <c r="I36" s="360"/>
      <c r="J36" s="360"/>
      <c r="K36" s="360"/>
      <c r="L36" s="360"/>
      <c r="M36" s="360"/>
      <c r="N36" s="360"/>
      <c r="O36" s="360"/>
      <c r="P36" s="360"/>
      <c r="Q36" s="360"/>
      <c r="R36" s="360"/>
      <c r="S36" s="360"/>
      <c r="T36" s="360"/>
      <c r="U36" s="360"/>
      <c r="V36" s="360"/>
      <c r="W36" s="360"/>
      <c r="X36" s="360"/>
      <c r="Y36" s="360"/>
      <c r="Z36" s="360"/>
    </row>
    <row r="37" spans="1:26" ht="15.75" customHeight="1">
      <c r="A37" s="360"/>
      <c r="B37" s="360"/>
      <c r="C37" s="360"/>
      <c r="D37" s="360"/>
      <c r="E37" s="666">
        <v>14</v>
      </c>
      <c r="F37" s="667" t="s">
        <v>2885</v>
      </c>
      <c r="G37" s="644" t="s">
        <v>2886</v>
      </c>
      <c r="H37" s="360"/>
      <c r="I37" s="360"/>
      <c r="J37" s="360"/>
      <c r="K37" s="360"/>
      <c r="L37" s="360"/>
      <c r="M37" s="360"/>
      <c r="N37" s="360"/>
      <c r="O37" s="360"/>
      <c r="P37" s="360"/>
      <c r="Q37" s="360"/>
      <c r="R37" s="360"/>
      <c r="S37" s="360"/>
      <c r="T37" s="360"/>
      <c r="U37" s="360"/>
      <c r="V37" s="360"/>
      <c r="W37" s="360"/>
      <c r="X37" s="360"/>
      <c r="Y37" s="360"/>
      <c r="Z37" s="360"/>
    </row>
    <row r="38" spans="1:26" ht="15.75" customHeight="1">
      <c r="A38" s="360"/>
      <c r="B38" s="360"/>
      <c r="C38" s="360"/>
      <c r="D38" s="360"/>
      <c r="E38" s="666">
        <v>15</v>
      </c>
      <c r="F38" s="667" t="s">
        <v>2887</v>
      </c>
      <c r="G38" s="644" t="s">
        <v>2886</v>
      </c>
      <c r="H38" s="360"/>
      <c r="I38" s="360"/>
      <c r="J38" s="360"/>
      <c r="K38" s="360"/>
      <c r="L38" s="360"/>
      <c r="M38" s="360"/>
      <c r="N38" s="360"/>
      <c r="O38" s="360"/>
      <c r="P38" s="360"/>
      <c r="Q38" s="360"/>
      <c r="R38" s="360"/>
      <c r="S38" s="360"/>
      <c r="T38" s="360"/>
      <c r="U38" s="360"/>
      <c r="V38" s="360"/>
      <c r="W38" s="360"/>
      <c r="X38" s="360"/>
      <c r="Y38" s="360"/>
      <c r="Z38" s="360"/>
    </row>
    <row r="39" spans="1:26" ht="31.5" customHeight="1">
      <c r="A39" s="1011" t="s">
        <v>2888</v>
      </c>
      <c r="B39" s="1013"/>
      <c r="C39" s="360"/>
      <c r="D39" s="360"/>
      <c r="E39" s="666">
        <v>16</v>
      </c>
      <c r="F39" s="667" t="s">
        <v>2889</v>
      </c>
      <c r="G39" s="644" t="s">
        <v>2886</v>
      </c>
      <c r="H39" s="360"/>
      <c r="I39" s="360"/>
      <c r="J39" s="360"/>
      <c r="K39" s="360"/>
      <c r="L39" s="360"/>
      <c r="M39" s="360"/>
      <c r="N39" s="360"/>
      <c r="O39" s="360"/>
      <c r="P39" s="360"/>
      <c r="Q39" s="360"/>
      <c r="R39" s="360"/>
      <c r="S39" s="360"/>
      <c r="T39" s="360"/>
      <c r="U39" s="360"/>
      <c r="V39" s="360"/>
      <c r="W39" s="360"/>
      <c r="X39" s="360"/>
      <c r="Y39" s="360"/>
      <c r="Z39" s="360"/>
    </row>
    <row r="40" spans="1:26" ht="15.75" customHeight="1">
      <c r="A40" s="669" t="s">
        <v>2890</v>
      </c>
      <c r="B40" s="670"/>
      <c r="C40" s="360"/>
      <c r="D40" s="360"/>
      <c r="E40" s="671" t="s">
        <v>2351</v>
      </c>
      <c r="F40" s="664" t="s">
        <v>2891</v>
      </c>
      <c r="G40" s="665"/>
      <c r="H40" s="360"/>
      <c r="I40" s="360"/>
      <c r="J40" s="360"/>
      <c r="K40" s="360"/>
      <c r="L40" s="360"/>
      <c r="M40" s="360"/>
      <c r="N40" s="360"/>
      <c r="O40" s="360"/>
      <c r="P40" s="360"/>
      <c r="Q40" s="360"/>
      <c r="R40" s="360"/>
      <c r="S40" s="360"/>
      <c r="T40" s="360"/>
      <c r="U40" s="360"/>
      <c r="V40" s="360"/>
      <c r="W40" s="360"/>
      <c r="X40" s="360"/>
      <c r="Y40" s="360"/>
      <c r="Z40" s="360"/>
    </row>
    <row r="41" spans="1:26" ht="15.75" customHeight="1">
      <c r="A41" s="672" t="s">
        <v>2892</v>
      </c>
      <c r="B41" s="673">
        <f>Input!C40</f>
        <v>0</v>
      </c>
      <c r="C41" s="360"/>
      <c r="D41" s="360"/>
      <c r="E41" s="666">
        <v>17</v>
      </c>
      <c r="F41" s="667" t="s">
        <v>2893</v>
      </c>
      <c r="G41" s="644" t="s">
        <v>2863</v>
      </c>
      <c r="H41" s="360"/>
      <c r="I41" s="360"/>
      <c r="J41" s="360"/>
      <c r="K41" s="360"/>
      <c r="L41" s="360"/>
      <c r="M41" s="360"/>
      <c r="N41" s="360"/>
      <c r="O41" s="360"/>
      <c r="P41" s="360"/>
      <c r="Q41" s="360"/>
      <c r="R41" s="360"/>
      <c r="S41" s="360"/>
      <c r="T41" s="360"/>
      <c r="U41" s="360"/>
      <c r="V41" s="360"/>
      <c r="W41" s="360"/>
      <c r="X41" s="360"/>
      <c r="Y41" s="360"/>
      <c r="Z41" s="360"/>
    </row>
    <row r="42" spans="1:26" ht="15.75" customHeight="1">
      <c r="A42" s="672" t="s">
        <v>2894</v>
      </c>
      <c r="B42" s="673">
        <f>Input!C41</f>
        <v>0</v>
      </c>
      <c r="C42" s="360"/>
      <c r="D42" s="360"/>
      <c r="E42" s="666">
        <v>18</v>
      </c>
      <c r="F42" s="667" t="s">
        <v>2895</v>
      </c>
      <c r="G42" s="644" t="s">
        <v>2863</v>
      </c>
      <c r="H42" s="360"/>
      <c r="I42" s="360"/>
      <c r="J42" s="360"/>
      <c r="K42" s="360"/>
      <c r="L42" s="360"/>
      <c r="M42" s="360"/>
      <c r="N42" s="360"/>
      <c r="O42" s="360"/>
      <c r="P42" s="360"/>
      <c r="Q42" s="360"/>
      <c r="R42" s="360"/>
      <c r="S42" s="360"/>
      <c r="T42" s="360"/>
      <c r="U42" s="360"/>
      <c r="V42" s="360"/>
      <c r="W42" s="360"/>
      <c r="X42" s="360"/>
      <c r="Y42" s="360"/>
      <c r="Z42" s="360"/>
    </row>
    <row r="43" spans="1:26" ht="15.75" customHeight="1">
      <c r="A43" s="672" t="s">
        <v>2896</v>
      </c>
      <c r="B43" s="673">
        <f>Input!F40</f>
        <v>0</v>
      </c>
      <c r="C43" s="360"/>
      <c r="D43" s="360"/>
      <c r="E43" s="666">
        <v>19</v>
      </c>
      <c r="F43" s="667" t="s">
        <v>2897</v>
      </c>
      <c r="G43" s="644" t="s">
        <v>2863</v>
      </c>
      <c r="H43" s="360"/>
      <c r="I43" s="360"/>
      <c r="J43" s="360"/>
      <c r="K43" s="360"/>
      <c r="L43" s="360"/>
      <c r="M43" s="360"/>
      <c r="N43" s="360"/>
      <c r="O43" s="360"/>
      <c r="P43" s="360"/>
      <c r="Q43" s="360"/>
      <c r="R43" s="360"/>
      <c r="S43" s="360"/>
      <c r="T43" s="360"/>
      <c r="U43" s="360"/>
      <c r="V43" s="360"/>
      <c r="W43" s="360"/>
      <c r="X43" s="360"/>
      <c r="Y43" s="360"/>
      <c r="Z43" s="360"/>
    </row>
    <row r="44" spans="1:26" ht="15.75" customHeight="1">
      <c r="A44" s="674" t="s">
        <v>2898</v>
      </c>
      <c r="B44" s="673">
        <f>B42</f>
        <v>0</v>
      </c>
      <c r="C44" s="360"/>
      <c r="D44" s="360"/>
      <c r="E44" s="666">
        <v>20</v>
      </c>
      <c r="F44" s="667" t="s">
        <v>2899</v>
      </c>
      <c r="G44" s="644" t="s">
        <v>2863</v>
      </c>
      <c r="H44" s="360"/>
      <c r="I44" s="360"/>
      <c r="J44" s="360"/>
      <c r="K44" s="360"/>
      <c r="L44" s="360"/>
      <c r="M44" s="360"/>
      <c r="N44" s="360"/>
      <c r="O44" s="360"/>
      <c r="P44" s="360"/>
      <c r="Q44" s="360"/>
      <c r="R44" s="360"/>
      <c r="S44" s="360"/>
      <c r="T44" s="360"/>
      <c r="U44" s="360"/>
      <c r="V44" s="360"/>
      <c r="W44" s="360"/>
      <c r="X44" s="360"/>
      <c r="Y44" s="360"/>
      <c r="Z44" s="360"/>
    </row>
    <row r="45" spans="1:26" ht="15.75" customHeight="1">
      <c r="A45" s="672" t="s">
        <v>2900</v>
      </c>
      <c r="B45" s="673" t="s">
        <v>2838</v>
      </c>
      <c r="C45" s="360"/>
      <c r="D45" s="360"/>
      <c r="E45" s="666">
        <v>21</v>
      </c>
      <c r="F45" s="667" t="s">
        <v>2901</v>
      </c>
      <c r="G45" s="644" t="s">
        <v>2863</v>
      </c>
      <c r="H45" s="360"/>
      <c r="I45" s="360"/>
      <c r="J45" s="360"/>
      <c r="K45" s="360"/>
      <c r="L45" s="360"/>
      <c r="M45" s="360"/>
      <c r="N45" s="360"/>
      <c r="O45" s="360"/>
      <c r="P45" s="360"/>
      <c r="Q45" s="360"/>
      <c r="R45" s="360"/>
      <c r="S45" s="360"/>
      <c r="T45" s="360"/>
      <c r="U45" s="360"/>
      <c r="V45" s="360"/>
      <c r="W45" s="360"/>
      <c r="X45" s="360"/>
      <c r="Y45" s="360"/>
      <c r="Z45" s="360"/>
    </row>
    <row r="46" spans="1:26" ht="15.75" customHeight="1">
      <c r="A46" s="672" t="s">
        <v>2902</v>
      </c>
      <c r="B46" s="673" t="s">
        <v>2863</v>
      </c>
      <c r="C46" s="360"/>
      <c r="D46" s="360"/>
      <c r="E46" s="666">
        <v>22</v>
      </c>
      <c r="F46" s="667" t="s">
        <v>2903</v>
      </c>
      <c r="G46" s="644" t="s">
        <v>2863</v>
      </c>
      <c r="H46" s="360"/>
      <c r="I46" s="360"/>
      <c r="J46" s="360"/>
      <c r="K46" s="360"/>
      <c r="L46" s="360"/>
      <c r="M46" s="360"/>
      <c r="N46" s="360"/>
      <c r="O46" s="360"/>
      <c r="P46" s="360"/>
      <c r="Q46" s="360"/>
      <c r="R46" s="360"/>
      <c r="S46" s="360"/>
      <c r="T46" s="360"/>
      <c r="U46" s="360"/>
      <c r="V46" s="360"/>
      <c r="W46" s="360"/>
      <c r="X46" s="360"/>
      <c r="Y46" s="360"/>
      <c r="Z46" s="360"/>
    </row>
    <row r="47" spans="1:26" ht="15.75" customHeight="1">
      <c r="A47" s="674" t="s">
        <v>2904</v>
      </c>
      <c r="B47" s="673" t="s">
        <v>2863</v>
      </c>
      <c r="C47" s="360"/>
      <c r="D47" s="360"/>
      <c r="E47" s="666">
        <v>23</v>
      </c>
      <c r="F47" s="667" t="s">
        <v>2905</v>
      </c>
      <c r="G47" s="644" t="s">
        <v>2863</v>
      </c>
      <c r="H47" s="360"/>
      <c r="I47" s="360"/>
      <c r="J47" s="360"/>
      <c r="K47" s="360"/>
      <c r="L47" s="360"/>
      <c r="M47" s="360"/>
      <c r="N47" s="360"/>
      <c r="O47" s="360"/>
      <c r="P47" s="360"/>
      <c r="Q47" s="360"/>
      <c r="R47" s="360"/>
      <c r="S47" s="360"/>
      <c r="T47" s="360"/>
      <c r="U47" s="360"/>
      <c r="V47" s="360"/>
      <c r="W47" s="360"/>
      <c r="X47" s="360"/>
      <c r="Y47" s="360"/>
      <c r="Z47" s="360"/>
    </row>
    <row r="48" spans="1:26" ht="15.75" customHeight="1">
      <c r="A48" s="674" t="s">
        <v>2906</v>
      </c>
      <c r="B48" s="673">
        <f>B12</f>
        <v>0</v>
      </c>
      <c r="C48" s="360"/>
      <c r="D48" s="360"/>
      <c r="E48" s="666">
        <v>24</v>
      </c>
      <c r="F48" s="667" t="s">
        <v>2907</v>
      </c>
      <c r="G48" s="644" t="s">
        <v>2863</v>
      </c>
      <c r="H48" s="360"/>
      <c r="I48" s="360"/>
      <c r="J48" s="360"/>
      <c r="K48" s="360"/>
      <c r="L48" s="360"/>
      <c r="M48" s="360"/>
      <c r="N48" s="360"/>
      <c r="O48" s="360"/>
      <c r="P48" s="360"/>
      <c r="Q48" s="360"/>
      <c r="R48" s="360"/>
      <c r="S48" s="360"/>
      <c r="T48" s="360"/>
      <c r="U48" s="360"/>
      <c r="V48" s="360"/>
      <c r="W48" s="360"/>
      <c r="X48" s="360"/>
      <c r="Y48" s="360"/>
      <c r="Z48" s="360"/>
    </row>
    <row r="49" spans="1:26" ht="15.75" customHeight="1">
      <c r="A49" s="672" t="s">
        <v>2908</v>
      </c>
      <c r="B49" s="673" t="s">
        <v>2863</v>
      </c>
      <c r="C49" s="360"/>
      <c r="D49" s="360"/>
      <c r="E49" s="666">
        <v>25</v>
      </c>
      <c r="F49" s="667" t="s">
        <v>2909</v>
      </c>
      <c r="G49" s="644" t="s">
        <v>2863</v>
      </c>
      <c r="H49" s="360"/>
      <c r="I49" s="360"/>
      <c r="J49" s="360"/>
      <c r="K49" s="360"/>
      <c r="L49" s="360"/>
      <c r="M49" s="360"/>
      <c r="N49" s="360"/>
      <c r="O49" s="360"/>
      <c r="P49" s="360"/>
      <c r="Q49" s="360"/>
      <c r="R49" s="360"/>
      <c r="S49" s="360"/>
      <c r="T49" s="360"/>
      <c r="U49" s="360"/>
      <c r="V49" s="360"/>
      <c r="W49" s="360"/>
      <c r="X49" s="360"/>
      <c r="Y49" s="360"/>
      <c r="Z49" s="360"/>
    </row>
    <row r="50" spans="1:26" ht="15.75" customHeight="1">
      <c r="A50" s="1018"/>
      <c r="B50" s="1019"/>
      <c r="C50" s="360"/>
      <c r="D50" s="360"/>
      <c r="E50" s="666">
        <v>26</v>
      </c>
      <c r="F50" s="667" t="s">
        <v>2910</v>
      </c>
      <c r="G50" s="644" t="s">
        <v>2863</v>
      </c>
      <c r="H50" s="360"/>
      <c r="I50" s="360"/>
      <c r="J50" s="360"/>
      <c r="K50" s="360"/>
      <c r="L50" s="360"/>
      <c r="M50" s="360"/>
      <c r="N50" s="360"/>
      <c r="O50" s="360"/>
      <c r="P50" s="360"/>
      <c r="Q50" s="360"/>
      <c r="R50" s="360"/>
      <c r="S50" s="360"/>
      <c r="T50" s="360"/>
      <c r="U50" s="360"/>
      <c r="V50" s="360"/>
      <c r="W50" s="360"/>
      <c r="X50" s="360"/>
      <c r="Y50" s="360"/>
      <c r="Z50" s="360"/>
    </row>
    <row r="51" spans="1:26" ht="18" customHeight="1">
      <c r="A51" s="1025" t="s">
        <v>2911</v>
      </c>
      <c r="B51" s="1019"/>
      <c r="C51" s="360"/>
      <c r="D51" s="360"/>
      <c r="E51" s="666">
        <v>27</v>
      </c>
      <c r="F51" s="667" t="s">
        <v>2912</v>
      </c>
      <c r="G51" s="644" t="s">
        <v>2913</v>
      </c>
      <c r="H51" s="360"/>
      <c r="I51" s="360"/>
      <c r="J51" s="360"/>
      <c r="K51" s="360"/>
      <c r="L51" s="360"/>
      <c r="M51" s="360"/>
      <c r="N51" s="360"/>
      <c r="O51" s="360"/>
      <c r="P51" s="360"/>
      <c r="Q51" s="360"/>
      <c r="R51" s="360"/>
      <c r="S51" s="360"/>
      <c r="T51" s="360"/>
      <c r="U51" s="360"/>
      <c r="V51" s="360"/>
      <c r="W51" s="360"/>
      <c r="X51" s="360"/>
      <c r="Y51" s="360"/>
      <c r="Z51" s="360"/>
    </row>
    <row r="52" spans="1:26" ht="15.75" customHeight="1">
      <c r="A52" s="674" t="s">
        <v>2914</v>
      </c>
      <c r="B52" s="673" t="s">
        <v>2863</v>
      </c>
      <c r="C52" s="360"/>
      <c r="D52" s="360"/>
      <c r="E52" s="666">
        <v>28</v>
      </c>
      <c r="F52" s="667" t="s">
        <v>2915</v>
      </c>
      <c r="G52" s="644" t="s">
        <v>2886</v>
      </c>
      <c r="H52" s="360"/>
      <c r="I52" s="360"/>
      <c r="J52" s="360"/>
      <c r="K52" s="360"/>
      <c r="L52" s="360"/>
      <c r="M52" s="360"/>
      <c r="N52" s="360"/>
      <c r="O52" s="360"/>
      <c r="P52" s="360"/>
      <c r="Q52" s="360"/>
      <c r="R52" s="360"/>
      <c r="S52" s="360"/>
      <c r="T52" s="360"/>
      <c r="U52" s="360"/>
      <c r="V52" s="360"/>
      <c r="W52" s="360"/>
      <c r="X52" s="360"/>
      <c r="Y52" s="360"/>
      <c r="Z52" s="360"/>
    </row>
    <row r="53" spans="1:26" ht="15.75" customHeight="1">
      <c r="A53" s="672" t="s">
        <v>2876</v>
      </c>
      <c r="B53" s="673" t="s">
        <v>2863</v>
      </c>
      <c r="C53" s="360"/>
      <c r="D53" s="360"/>
      <c r="E53" s="666">
        <v>29</v>
      </c>
      <c r="F53" s="667" t="s">
        <v>2916</v>
      </c>
      <c r="G53" s="644" t="s">
        <v>2838</v>
      </c>
      <c r="H53" s="360"/>
      <c r="I53" s="360"/>
      <c r="J53" s="360"/>
      <c r="K53" s="360"/>
      <c r="L53" s="360"/>
      <c r="M53" s="360"/>
      <c r="N53" s="360"/>
      <c r="O53" s="360"/>
      <c r="P53" s="360"/>
      <c r="Q53" s="360"/>
      <c r="R53" s="360"/>
      <c r="S53" s="360"/>
      <c r="T53" s="360"/>
      <c r="U53" s="360"/>
      <c r="V53" s="360"/>
      <c r="W53" s="360"/>
      <c r="X53" s="360"/>
      <c r="Y53" s="360"/>
      <c r="Z53" s="360"/>
    </row>
    <row r="54" spans="1:26" ht="15.75" customHeight="1">
      <c r="A54" s="672" t="s">
        <v>2917</v>
      </c>
      <c r="B54" s="673" t="s">
        <v>2863</v>
      </c>
      <c r="C54" s="360"/>
      <c r="D54" s="360"/>
      <c r="E54" s="666">
        <v>30</v>
      </c>
      <c r="F54" s="667" t="s">
        <v>2918</v>
      </c>
      <c r="G54" s="644" t="s">
        <v>2863</v>
      </c>
      <c r="H54" s="360"/>
      <c r="I54" s="360"/>
      <c r="J54" s="360"/>
      <c r="K54" s="360"/>
      <c r="L54" s="360"/>
      <c r="M54" s="360"/>
      <c r="N54" s="360"/>
      <c r="O54" s="360"/>
      <c r="P54" s="360"/>
      <c r="Q54" s="360"/>
      <c r="R54" s="360"/>
      <c r="S54" s="360"/>
      <c r="T54" s="360"/>
      <c r="U54" s="360"/>
      <c r="V54" s="360"/>
      <c r="W54" s="360"/>
      <c r="X54" s="360"/>
      <c r="Y54" s="360"/>
      <c r="Z54" s="360"/>
    </row>
    <row r="55" spans="1:26" ht="15.75" customHeight="1">
      <c r="A55" s="672" t="s">
        <v>2919</v>
      </c>
      <c r="B55" s="673" t="s">
        <v>2863</v>
      </c>
      <c r="C55" s="360"/>
      <c r="D55" s="360"/>
      <c r="E55" s="666" t="s">
        <v>2351</v>
      </c>
      <c r="F55" s="667" t="s">
        <v>2920</v>
      </c>
      <c r="G55" s="644"/>
      <c r="H55" s="360"/>
      <c r="I55" s="360"/>
      <c r="J55" s="360"/>
      <c r="K55" s="360"/>
      <c r="L55" s="360"/>
      <c r="M55" s="360"/>
      <c r="N55" s="360"/>
      <c r="O55" s="360"/>
      <c r="P55" s="360"/>
      <c r="Q55" s="360"/>
      <c r="R55" s="360"/>
      <c r="S55" s="360"/>
      <c r="T55" s="360"/>
      <c r="U55" s="360"/>
      <c r="V55" s="360"/>
      <c r="W55" s="360"/>
      <c r="X55" s="360"/>
      <c r="Y55" s="360"/>
      <c r="Z55" s="360"/>
    </row>
    <row r="56" spans="1:26" ht="15.75" customHeight="1">
      <c r="A56" s="674" t="s">
        <v>2921</v>
      </c>
      <c r="B56" s="673" t="s">
        <v>2863</v>
      </c>
      <c r="C56" s="360"/>
      <c r="D56" s="360"/>
      <c r="E56" s="666">
        <v>31</v>
      </c>
      <c r="F56" s="667" t="s">
        <v>2922</v>
      </c>
      <c r="G56" s="644" t="s">
        <v>2886</v>
      </c>
      <c r="H56" s="360"/>
      <c r="I56" s="360"/>
      <c r="J56" s="360"/>
      <c r="K56" s="360"/>
      <c r="L56" s="360"/>
      <c r="M56" s="360"/>
      <c r="N56" s="360"/>
      <c r="O56" s="360"/>
      <c r="P56" s="360"/>
      <c r="Q56" s="360"/>
      <c r="R56" s="360"/>
      <c r="S56" s="360"/>
      <c r="T56" s="360"/>
      <c r="U56" s="360"/>
      <c r="V56" s="360"/>
      <c r="W56" s="360"/>
      <c r="X56" s="360"/>
      <c r="Y56" s="360"/>
      <c r="Z56" s="360"/>
    </row>
    <row r="57" spans="1:26" ht="15.75" customHeight="1">
      <c r="A57" s="674" t="s">
        <v>2923</v>
      </c>
      <c r="B57" s="673" t="s">
        <v>2863</v>
      </c>
      <c r="C57" s="360"/>
      <c r="D57" s="360"/>
      <c r="E57" s="666">
        <v>32</v>
      </c>
      <c r="F57" s="667" t="s">
        <v>2924</v>
      </c>
      <c r="G57" s="644" t="s">
        <v>2925</v>
      </c>
      <c r="H57" s="360"/>
      <c r="I57" s="360"/>
      <c r="J57" s="360"/>
      <c r="K57" s="360"/>
      <c r="L57" s="360"/>
      <c r="M57" s="360"/>
      <c r="N57" s="360"/>
      <c r="O57" s="360"/>
      <c r="P57" s="360"/>
      <c r="Q57" s="360"/>
      <c r="R57" s="360"/>
      <c r="S57" s="360"/>
      <c r="T57" s="360"/>
      <c r="U57" s="360"/>
      <c r="V57" s="360"/>
      <c r="W57" s="360"/>
      <c r="X57" s="360"/>
      <c r="Y57" s="360"/>
      <c r="Z57" s="360"/>
    </row>
    <row r="58" spans="1:26" ht="15.75" customHeight="1">
      <c r="A58" s="672" t="s">
        <v>2926</v>
      </c>
      <c r="B58" s="673" t="s">
        <v>2863</v>
      </c>
      <c r="C58" s="360"/>
      <c r="D58" s="360"/>
      <c r="E58" s="666">
        <v>33</v>
      </c>
      <c r="F58" s="667" t="s">
        <v>2927</v>
      </c>
      <c r="G58" s="644" t="s">
        <v>2886</v>
      </c>
      <c r="H58" s="360"/>
      <c r="I58" s="360"/>
      <c r="J58" s="360"/>
      <c r="K58" s="360"/>
      <c r="L58" s="360"/>
      <c r="M58" s="360"/>
      <c r="N58" s="360"/>
      <c r="O58" s="360"/>
      <c r="P58" s="360"/>
      <c r="Q58" s="360"/>
      <c r="R58" s="360"/>
      <c r="S58" s="360"/>
      <c r="T58" s="360"/>
      <c r="U58" s="360"/>
      <c r="V58" s="360"/>
      <c r="W58" s="360"/>
      <c r="X58" s="360"/>
      <c r="Y58" s="360"/>
      <c r="Z58" s="360"/>
    </row>
    <row r="59" spans="1:26" ht="15.75" customHeight="1">
      <c r="A59" s="674" t="s">
        <v>2928</v>
      </c>
      <c r="B59" s="673" t="s">
        <v>2863</v>
      </c>
      <c r="C59" s="360"/>
      <c r="D59" s="360"/>
      <c r="E59" s="666">
        <v>34</v>
      </c>
      <c r="F59" s="667" t="s">
        <v>2929</v>
      </c>
      <c r="G59" s="644" t="s">
        <v>2886</v>
      </c>
      <c r="H59" s="360"/>
      <c r="I59" s="360"/>
      <c r="J59" s="360"/>
      <c r="K59" s="360"/>
      <c r="L59" s="360"/>
      <c r="M59" s="360"/>
      <c r="N59" s="360"/>
      <c r="O59" s="360"/>
      <c r="P59" s="360"/>
      <c r="Q59" s="360"/>
      <c r="R59" s="360"/>
      <c r="S59" s="360"/>
      <c r="T59" s="360"/>
      <c r="U59" s="360"/>
      <c r="V59" s="360"/>
      <c r="W59" s="360"/>
      <c r="X59" s="360"/>
      <c r="Y59" s="360"/>
      <c r="Z59" s="360"/>
    </row>
    <row r="60" spans="1:26" ht="15.75" customHeight="1">
      <c r="A60" s="674" t="s">
        <v>2930</v>
      </c>
      <c r="B60" s="673" t="s">
        <v>2863</v>
      </c>
      <c r="C60" s="360"/>
      <c r="D60" s="360"/>
      <c r="E60" s="666">
        <v>35</v>
      </c>
      <c r="F60" s="667" t="s">
        <v>2931</v>
      </c>
      <c r="G60" s="644" t="s">
        <v>2886</v>
      </c>
      <c r="H60" s="360"/>
      <c r="I60" s="360"/>
      <c r="J60" s="360"/>
      <c r="K60" s="360"/>
      <c r="L60" s="360"/>
      <c r="M60" s="360"/>
      <c r="N60" s="360"/>
      <c r="O60" s="360"/>
      <c r="P60" s="360"/>
      <c r="Q60" s="360"/>
      <c r="R60" s="360"/>
      <c r="S60" s="360"/>
      <c r="T60" s="360"/>
      <c r="U60" s="360"/>
      <c r="V60" s="360"/>
      <c r="W60" s="360"/>
      <c r="X60" s="360"/>
      <c r="Y60" s="360"/>
      <c r="Z60" s="360"/>
    </row>
    <row r="61" spans="1:26" ht="15.75" customHeight="1">
      <c r="A61" s="1018"/>
      <c r="B61" s="1019"/>
      <c r="C61" s="360"/>
      <c r="D61" s="360"/>
      <c r="E61" s="675"/>
      <c r="F61" s="659"/>
      <c r="G61" s="644"/>
      <c r="H61" s="360"/>
      <c r="I61" s="360"/>
      <c r="J61" s="360"/>
      <c r="K61" s="360"/>
      <c r="L61" s="360"/>
      <c r="M61" s="360"/>
      <c r="N61" s="360"/>
      <c r="O61" s="360"/>
      <c r="P61" s="360"/>
      <c r="Q61" s="360"/>
      <c r="R61" s="360"/>
      <c r="S61" s="360"/>
      <c r="T61" s="360"/>
      <c r="U61" s="360"/>
      <c r="V61" s="360"/>
      <c r="W61" s="360"/>
      <c r="X61" s="360"/>
      <c r="Y61" s="360"/>
      <c r="Z61" s="360"/>
    </row>
    <row r="62" spans="1:26" ht="15.75" customHeight="1">
      <c r="A62" s="672" t="s">
        <v>2932</v>
      </c>
      <c r="B62" s="676">
        <f>Input!D51</f>
        <v>0</v>
      </c>
      <c r="C62" s="360"/>
      <c r="D62" s="360"/>
      <c r="E62" s="675"/>
      <c r="F62" s="659"/>
      <c r="G62" s="644"/>
      <c r="H62" s="360"/>
      <c r="I62" s="360"/>
      <c r="J62" s="360"/>
      <c r="K62" s="360"/>
      <c r="L62" s="360"/>
      <c r="M62" s="360"/>
      <c r="N62" s="360"/>
      <c r="O62" s="360"/>
      <c r="P62" s="360"/>
      <c r="Q62" s="360"/>
      <c r="R62" s="360"/>
      <c r="S62" s="360"/>
      <c r="T62" s="360"/>
      <c r="U62" s="360"/>
      <c r="V62" s="360"/>
      <c r="W62" s="360"/>
      <c r="X62" s="360"/>
      <c r="Y62" s="360"/>
      <c r="Z62" s="360"/>
    </row>
    <row r="63" spans="1:26" ht="15.75" customHeight="1">
      <c r="A63" s="672"/>
      <c r="B63" s="677"/>
      <c r="C63" s="360"/>
      <c r="D63" s="360"/>
      <c r="E63" s="678" t="s">
        <v>2933</v>
      </c>
      <c r="F63" s="664" t="s">
        <v>2934</v>
      </c>
      <c r="G63" s="665" t="s">
        <v>2935</v>
      </c>
      <c r="H63" s="360"/>
      <c r="I63" s="360"/>
      <c r="J63" s="360"/>
      <c r="K63" s="360"/>
      <c r="L63" s="360"/>
      <c r="M63" s="360"/>
      <c r="N63" s="360"/>
      <c r="O63" s="360"/>
      <c r="P63" s="360"/>
      <c r="Q63" s="360"/>
      <c r="R63" s="360"/>
      <c r="S63" s="360"/>
      <c r="T63" s="360"/>
      <c r="U63" s="360"/>
      <c r="V63" s="360"/>
      <c r="W63" s="360"/>
      <c r="X63" s="360"/>
      <c r="Y63" s="360"/>
      <c r="Z63" s="360"/>
    </row>
    <row r="64" spans="1:26" ht="15.75" customHeight="1">
      <c r="A64" s="1018"/>
      <c r="B64" s="1019"/>
      <c r="C64" s="360"/>
      <c r="D64" s="360"/>
      <c r="E64" s="675">
        <v>1</v>
      </c>
      <c r="F64" s="659" t="s">
        <v>2936</v>
      </c>
      <c r="G64" s="679" t="s">
        <v>2937</v>
      </c>
      <c r="H64" s="360"/>
      <c r="I64" s="360"/>
      <c r="J64" s="360"/>
      <c r="K64" s="360"/>
      <c r="L64" s="360"/>
      <c r="M64" s="360"/>
      <c r="N64" s="360"/>
      <c r="O64" s="360"/>
      <c r="P64" s="360"/>
      <c r="Q64" s="360"/>
      <c r="R64" s="360"/>
      <c r="S64" s="360"/>
      <c r="T64" s="360"/>
      <c r="U64" s="360"/>
      <c r="V64" s="360"/>
      <c r="W64" s="360"/>
      <c r="X64" s="360"/>
      <c r="Y64" s="360"/>
      <c r="Z64" s="360"/>
    </row>
    <row r="65" spans="1:26" ht="15.75" customHeight="1">
      <c r="A65" s="672" t="s">
        <v>2938</v>
      </c>
      <c r="B65" s="673">
        <f>Input!D49</f>
        <v>0</v>
      </c>
      <c r="C65" s="360"/>
      <c r="D65" s="360"/>
      <c r="E65" s="675">
        <v>2</v>
      </c>
      <c r="F65" s="659" t="s">
        <v>2939</v>
      </c>
      <c r="G65" s="679" t="s">
        <v>2940</v>
      </c>
      <c r="H65" s="360"/>
      <c r="I65" s="360"/>
      <c r="J65" s="360"/>
      <c r="K65" s="360"/>
      <c r="L65" s="360"/>
      <c r="M65" s="360"/>
      <c r="N65" s="360"/>
      <c r="O65" s="360"/>
      <c r="P65" s="360"/>
      <c r="Q65" s="360"/>
      <c r="R65" s="360"/>
      <c r="S65" s="360"/>
      <c r="T65" s="360"/>
      <c r="U65" s="360"/>
      <c r="V65" s="360"/>
      <c r="W65" s="360"/>
      <c r="X65" s="360"/>
      <c r="Y65" s="360"/>
      <c r="Z65" s="360"/>
    </row>
    <row r="66" spans="1:26" ht="15.75" customHeight="1">
      <c r="A66" s="672" t="s">
        <v>2869</v>
      </c>
      <c r="B66" s="673" t="s">
        <v>2941</v>
      </c>
      <c r="C66" s="360"/>
      <c r="D66" s="360"/>
      <c r="E66" s="675">
        <v>3</v>
      </c>
      <c r="F66" s="659" t="s">
        <v>2942</v>
      </c>
      <c r="G66" s="679" t="s">
        <v>2943</v>
      </c>
      <c r="H66" s="360"/>
      <c r="I66" s="360"/>
      <c r="J66" s="360"/>
      <c r="K66" s="360"/>
      <c r="L66" s="360"/>
      <c r="M66" s="360"/>
      <c r="N66" s="360"/>
      <c r="O66" s="360"/>
      <c r="P66" s="360"/>
      <c r="Q66" s="360"/>
      <c r="R66" s="360"/>
      <c r="S66" s="360"/>
      <c r="T66" s="360"/>
      <c r="U66" s="360"/>
      <c r="V66" s="360"/>
      <c r="W66" s="360"/>
      <c r="X66" s="360"/>
      <c r="Y66" s="360"/>
      <c r="Z66" s="360"/>
    </row>
    <row r="67" spans="1:26" ht="15.75" customHeight="1">
      <c r="A67" s="672" t="s">
        <v>2944</v>
      </c>
      <c r="B67" s="673">
        <f>Input!D50</f>
        <v>0</v>
      </c>
      <c r="C67" s="360"/>
      <c r="D67" s="360"/>
      <c r="E67" s="675">
        <v>4</v>
      </c>
      <c r="F67" s="659" t="s">
        <v>2945</v>
      </c>
      <c r="G67" s="679" t="s">
        <v>2943</v>
      </c>
      <c r="H67" s="360"/>
      <c r="I67" s="360"/>
      <c r="J67" s="360"/>
      <c r="K67" s="360"/>
      <c r="L67" s="360"/>
      <c r="M67" s="360"/>
      <c r="N67" s="360"/>
      <c r="O67" s="360"/>
      <c r="P67" s="360"/>
      <c r="Q67" s="360"/>
      <c r="R67" s="360"/>
      <c r="S67" s="360"/>
      <c r="T67" s="360"/>
      <c r="U67" s="360"/>
      <c r="V67" s="360"/>
      <c r="W67" s="360"/>
      <c r="X67" s="360"/>
      <c r="Y67" s="360"/>
      <c r="Z67" s="360"/>
    </row>
    <row r="68" spans="1:26" ht="15.75" customHeight="1">
      <c r="A68" s="680" t="s">
        <v>2946</v>
      </c>
      <c r="B68" s="681" t="s">
        <v>2947</v>
      </c>
      <c r="C68" s="360"/>
      <c r="D68" s="360"/>
      <c r="E68" s="675">
        <v>5</v>
      </c>
      <c r="F68" s="659" t="s">
        <v>2948</v>
      </c>
      <c r="G68" s="679" t="s">
        <v>2937</v>
      </c>
      <c r="H68" s="360"/>
      <c r="I68" s="360"/>
      <c r="J68" s="360"/>
      <c r="K68" s="360"/>
      <c r="L68" s="360"/>
      <c r="M68" s="360"/>
      <c r="N68" s="360"/>
      <c r="O68" s="360"/>
      <c r="P68" s="360"/>
      <c r="Q68" s="360"/>
      <c r="R68" s="360"/>
      <c r="S68" s="360"/>
      <c r="T68" s="360"/>
      <c r="U68" s="360"/>
      <c r="V68" s="360"/>
      <c r="W68" s="360"/>
      <c r="X68" s="360"/>
      <c r="Y68" s="360"/>
      <c r="Z68" s="360"/>
    </row>
    <row r="69" spans="1:26" ht="15.75" customHeight="1">
      <c r="A69" s="360"/>
      <c r="B69" s="360"/>
      <c r="C69" s="360"/>
      <c r="D69" s="360"/>
      <c r="E69" s="675">
        <v>6</v>
      </c>
      <c r="F69" s="659" t="s">
        <v>2949</v>
      </c>
      <c r="G69" s="679" t="s">
        <v>2950</v>
      </c>
      <c r="H69" s="360"/>
      <c r="I69" s="360"/>
      <c r="J69" s="360"/>
      <c r="K69" s="360"/>
      <c r="L69" s="360"/>
      <c r="M69" s="360"/>
      <c r="N69" s="360"/>
      <c r="O69" s="360"/>
      <c r="P69" s="360"/>
      <c r="Q69" s="360"/>
      <c r="R69" s="360"/>
      <c r="S69" s="360"/>
      <c r="T69" s="360"/>
      <c r="U69" s="360"/>
      <c r="V69" s="360"/>
      <c r="W69" s="360"/>
      <c r="X69" s="360"/>
      <c r="Y69" s="360"/>
      <c r="Z69" s="360"/>
    </row>
    <row r="70" spans="1:26" ht="15.75" customHeight="1">
      <c r="A70" s="360"/>
      <c r="B70" s="360"/>
      <c r="C70" s="360"/>
      <c r="D70" s="360"/>
      <c r="E70" s="675">
        <v>7</v>
      </c>
      <c r="F70" s="659" t="s">
        <v>2951</v>
      </c>
      <c r="G70" s="679" t="s">
        <v>2863</v>
      </c>
      <c r="H70" s="360"/>
      <c r="I70" s="360"/>
      <c r="J70" s="360"/>
      <c r="K70" s="360"/>
      <c r="L70" s="360"/>
      <c r="M70" s="360"/>
      <c r="N70" s="360"/>
      <c r="O70" s="360"/>
      <c r="P70" s="360"/>
      <c r="Q70" s="360"/>
      <c r="R70" s="360"/>
      <c r="S70" s="360"/>
      <c r="T70" s="360"/>
      <c r="U70" s="360"/>
      <c r="V70" s="360"/>
      <c r="W70" s="360"/>
      <c r="X70" s="360"/>
      <c r="Y70" s="360"/>
      <c r="Z70" s="360"/>
    </row>
    <row r="71" spans="1:26" ht="15.75" customHeight="1">
      <c r="A71" s="360"/>
      <c r="B71" s="360"/>
      <c r="C71" s="360"/>
      <c r="D71" s="360"/>
      <c r="E71" s="675">
        <v>8</v>
      </c>
      <c r="F71" s="659" t="s">
        <v>2952</v>
      </c>
      <c r="G71" s="679" t="s">
        <v>2886</v>
      </c>
      <c r="H71" s="360"/>
      <c r="I71" s="360"/>
      <c r="J71" s="360"/>
      <c r="K71" s="360"/>
      <c r="L71" s="360"/>
      <c r="M71" s="360"/>
      <c r="N71" s="360"/>
      <c r="O71" s="360"/>
      <c r="P71" s="360"/>
      <c r="Q71" s="360"/>
      <c r="R71" s="360"/>
      <c r="S71" s="360"/>
      <c r="T71" s="360"/>
      <c r="U71" s="360"/>
      <c r="V71" s="360"/>
      <c r="W71" s="360"/>
      <c r="X71" s="360"/>
      <c r="Y71" s="360"/>
      <c r="Z71" s="360"/>
    </row>
    <row r="72" spans="1:26" ht="15.75" customHeight="1">
      <c r="A72" s="360"/>
      <c r="B72" s="360"/>
      <c r="C72" s="360"/>
      <c r="D72" s="360"/>
      <c r="E72" s="675">
        <v>9</v>
      </c>
      <c r="F72" s="659" t="s">
        <v>2953</v>
      </c>
      <c r="G72" s="679" t="s">
        <v>46</v>
      </c>
      <c r="H72" s="360"/>
      <c r="I72" s="360"/>
      <c r="J72" s="360"/>
      <c r="K72" s="360"/>
      <c r="L72" s="360"/>
      <c r="M72" s="360"/>
      <c r="N72" s="360"/>
      <c r="O72" s="360"/>
      <c r="P72" s="360"/>
      <c r="Q72" s="360"/>
      <c r="R72" s="360"/>
      <c r="S72" s="360"/>
      <c r="T72" s="360"/>
      <c r="U72" s="360"/>
      <c r="V72" s="360"/>
      <c r="W72" s="360"/>
      <c r="X72" s="360"/>
      <c r="Y72" s="360"/>
      <c r="Z72" s="360"/>
    </row>
    <row r="73" spans="1:26" ht="15.75" customHeight="1">
      <c r="A73" s="360"/>
      <c r="B73" s="360"/>
      <c r="C73" s="360"/>
      <c r="D73" s="360"/>
      <c r="E73" s="675">
        <v>10</v>
      </c>
      <c r="F73" s="659" t="s">
        <v>2954</v>
      </c>
      <c r="G73" s="679" t="s">
        <v>2937</v>
      </c>
      <c r="H73" s="360"/>
      <c r="I73" s="360"/>
      <c r="J73" s="360"/>
      <c r="K73" s="360"/>
      <c r="L73" s="360"/>
      <c r="M73" s="360"/>
      <c r="N73" s="360"/>
      <c r="O73" s="360"/>
      <c r="P73" s="360"/>
      <c r="Q73" s="360"/>
      <c r="R73" s="360"/>
      <c r="S73" s="360"/>
      <c r="T73" s="360"/>
      <c r="U73" s="360"/>
      <c r="V73" s="360"/>
      <c r="W73" s="360"/>
      <c r="X73" s="360"/>
      <c r="Y73" s="360"/>
      <c r="Z73" s="360"/>
    </row>
    <row r="74" spans="1:26" ht="15.75" customHeight="1">
      <c r="A74" s="360"/>
      <c r="B74" s="360"/>
      <c r="C74" s="360"/>
      <c r="D74" s="360"/>
      <c r="E74" s="658"/>
      <c r="F74" s="659"/>
      <c r="G74" s="644"/>
      <c r="H74" s="360"/>
      <c r="I74" s="360"/>
      <c r="J74" s="360"/>
      <c r="K74" s="360"/>
      <c r="L74" s="360"/>
      <c r="M74" s="360"/>
      <c r="N74" s="360"/>
      <c r="O74" s="360"/>
      <c r="P74" s="360"/>
      <c r="Q74" s="360"/>
      <c r="R74" s="360"/>
      <c r="S74" s="360"/>
      <c r="T74" s="360"/>
      <c r="U74" s="360"/>
      <c r="V74" s="360"/>
      <c r="W74" s="360"/>
      <c r="X74" s="360"/>
      <c r="Y74" s="360"/>
      <c r="Z74" s="360"/>
    </row>
    <row r="75" spans="1:26" ht="15.75" customHeight="1">
      <c r="A75" s="360"/>
      <c r="B75" s="360"/>
      <c r="C75" s="360"/>
      <c r="D75" s="360"/>
      <c r="E75" s="1020" t="s">
        <v>2955</v>
      </c>
      <c r="F75" s="790"/>
      <c r="G75" s="679">
        <f>Input!D49</f>
        <v>0</v>
      </c>
      <c r="H75" s="360"/>
      <c r="I75" s="360"/>
      <c r="J75" s="360"/>
      <c r="K75" s="360"/>
      <c r="L75" s="360"/>
      <c r="M75" s="360"/>
      <c r="N75" s="360"/>
      <c r="O75" s="360"/>
      <c r="P75" s="360"/>
      <c r="Q75" s="360"/>
      <c r="R75" s="360"/>
      <c r="S75" s="360"/>
      <c r="T75" s="360"/>
      <c r="U75" s="360"/>
      <c r="V75" s="360"/>
      <c r="W75" s="360"/>
      <c r="X75" s="360"/>
      <c r="Y75" s="360"/>
      <c r="Z75" s="360"/>
    </row>
    <row r="76" spans="1:26" ht="15.75" customHeight="1">
      <c r="A76" s="360"/>
      <c r="B76" s="360"/>
      <c r="C76" s="360"/>
      <c r="D76" s="360"/>
      <c r="E76" s="1020" t="s">
        <v>2956</v>
      </c>
      <c r="F76" s="790"/>
      <c r="G76" s="679" t="s">
        <v>2941</v>
      </c>
      <c r="H76" s="360"/>
      <c r="I76" s="360"/>
      <c r="J76" s="360"/>
      <c r="K76" s="360"/>
      <c r="L76" s="360"/>
      <c r="M76" s="360"/>
      <c r="N76" s="360"/>
      <c r="O76" s="360"/>
      <c r="P76" s="360"/>
      <c r="Q76" s="360"/>
      <c r="R76" s="360"/>
      <c r="S76" s="360"/>
      <c r="T76" s="360"/>
      <c r="U76" s="360"/>
      <c r="V76" s="360"/>
      <c r="W76" s="360"/>
      <c r="X76" s="360"/>
      <c r="Y76" s="360"/>
      <c r="Z76" s="360"/>
    </row>
    <row r="77" spans="1:26" ht="15.75" customHeight="1">
      <c r="A77" s="360"/>
      <c r="B77" s="360"/>
      <c r="C77" s="360"/>
      <c r="D77" s="360"/>
      <c r="E77" s="1020" t="s">
        <v>2957</v>
      </c>
      <c r="F77" s="790"/>
      <c r="G77" s="679">
        <f>Input!D50</f>
        <v>0</v>
      </c>
      <c r="H77" s="360"/>
      <c r="I77" s="360"/>
      <c r="J77" s="360"/>
      <c r="K77" s="360"/>
      <c r="L77" s="360"/>
      <c r="M77" s="360"/>
      <c r="N77" s="360"/>
      <c r="O77" s="360"/>
      <c r="P77" s="360"/>
      <c r="Q77" s="360"/>
      <c r="R77" s="360"/>
      <c r="S77" s="360"/>
      <c r="T77" s="360"/>
      <c r="U77" s="360"/>
      <c r="V77" s="360"/>
      <c r="W77" s="360"/>
      <c r="X77" s="360"/>
      <c r="Y77" s="360"/>
      <c r="Z77" s="360"/>
    </row>
    <row r="78" spans="1:26" ht="15.75" customHeight="1">
      <c r="A78" s="360"/>
      <c r="B78" s="360"/>
      <c r="C78" s="360"/>
      <c r="D78" s="360"/>
      <c r="E78" s="1021" t="s">
        <v>2958</v>
      </c>
      <c r="F78" s="1022"/>
      <c r="G78" s="682" t="s">
        <v>2959</v>
      </c>
      <c r="H78" s="360"/>
      <c r="I78" s="360"/>
      <c r="J78" s="360"/>
      <c r="K78" s="360"/>
      <c r="L78" s="360"/>
      <c r="M78" s="360"/>
      <c r="N78" s="360"/>
      <c r="O78" s="360"/>
      <c r="P78" s="360"/>
      <c r="Q78" s="360"/>
      <c r="R78" s="360"/>
      <c r="S78" s="360"/>
      <c r="T78" s="360"/>
      <c r="U78" s="360"/>
      <c r="V78" s="360"/>
      <c r="W78" s="360"/>
      <c r="X78" s="360"/>
      <c r="Y78" s="360"/>
      <c r="Z78" s="360"/>
    </row>
    <row r="79" spans="1:26" ht="15.75" customHeight="1">
      <c r="A79" s="360"/>
      <c r="B79" s="360"/>
      <c r="C79" s="360"/>
      <c r="D79" s="360"/>
      <c r="E79" s="360"/>
      <c r="F79" s="360"/>
      <c r="G79" s="683"/>
      <c r="H79" s="360"/>
      <c r="I79" s="360"/>
      <c r="J79" s="360"/>
      <c r="K79" s="360"/>
      <c r="L79" s="360"/>
      <c r="M79" s="360"/>
      <c r="N79" s="360"/>
      <c r="O79" s="360"/>
      <c r="P79" s="360"/>
      <c r="Q79" s="360"/>
      <c r="R79" s="360"/>
      <c r="S79" s="360"/>
      <c r="T79" s="360"/>
      <c r="U79" s="360"/>
      <c r="V79" s="360"/>
      <c r="W79" s="360"/>
      <c r="X79" s="360"/>
      <c r="Y79" s="360"/>
      <c r="Z79" s="360"/>
    </row>
    <row r="80" spans="1:26" ht="15.75" customHeight="1">
      <c r="A80" s="360"/>
      <c r="B80" s="360"/>
      <c r="C80" s="360"/>
      <c r="D80" s="360"/>
      <c r="E80" s="360"/>
      <c r="F80" s="360"/>
      <c r="G80" s="683"/>
      <c r="H80" s="360"/>
      <c r="I80" s="360"/>
      <c r="J80" s="360"/>
      <c r="K80" s="360"/>
      <c r="L80" s="360"/>
      <c r="M80" s="360"/>
      <c r="N80" s="360"/>
      <c r="O80" s="360"/>
      <c r="P80" s="360"/>
      <c r="Q80" s="360"/>
      <c r="R80" s="360"/>
      <c r="S80" s="360"/>
      <c r="T80" s="360"/>
      <c r="U80" s="360"/>
      <c r="V80" s="360"/>
      <c r="W80" s="360"/>
      <c r="X80" s="360"/>
      <c r="Y80" s="360"/>
      <c r="Z80" s="360"/>
    </row>
    <row r="81" spans="1:26" ht="15.75" customHeight="1">
      <c r="A81" s="360"/>
      <c r="B81" s="360"/>
      <c r="C81" s="360"/>
      <c r="D81" s="360"/>
      <c r="E81" s="360"/>
      <c r="F81" s="360"/>
      <c r="G81" s="683"/>
      <c r="H81" s="360"/>
      <c r="I81" s="360"/>
      <c r="J81" s="360"/>
      <c r="K81" s="360"/>
      <c r="L81" s="360"/>
      <c r="M81" s="360"/>
      <c r="N81" s="360"/>
      <c r="O81" s="360"/>
      <c r="P81" s="360"/>
      <c r="Q81" s="360"/>
      <c r="R81" s="360"/>
      <c r="S81" s="360"/>
      <c r="T81" s="360"/>
      <c r="U81" s="360"/>
      <c r="V81" s="360"/>
      <c r="W81" s="360"/>
      <c r="X81" s="360"/>
      <c r="Y81" s="360"/>
      <c r="Z81" s="360"/>
    </row>
    <row r="82" spans="1:26" ht="15.75" customHeight="1">
      <c r="A82" s="360"/>
      <c r="B82" s="360"/>
      <c r="C82" s="360"/>
      <c r="D82" s="360"/>
      <c r="E82" s="360"/>
      <c r="F82" s="360"/>
      <c r="G82" s="683"/>
      <c r="H82" s="360"/>
      <c r="I82" s="360"/>
      <c r="J82" s="360"/>
      <c r="K82" s="360"/>
      <c r="L82" s="360"/>
      <c r="M82" s="360"/>
      <c r="N82" s="360"/>
      <c r="O82" s="360"/>
      <c r="P82" s="360"/>
      <c r="Q82" s="360"/>
      <c r="R82" s="360"/>
      <c r="S82" s="360"/>
      <c r="T82" s="360"/>
      <c r="U82" s="360"/>
      <c r="V82" s="360"/>
      <c r="W82" s="360"/>
      <c r="X82" s="360"/>
      <c r="Y82" s="360"/>
      <c r="Z82" s="360"/>
    </row>
    <row r="83" spans="1:26" ht="15.75" customHeight="1">
      <c r="A83" s="360"/>
      <c r="B83" s="360"/>
      <c r="C83" s="360"/>
      <c r="D83" s="360"/>
      <c r="E83" s="360"/>
      <c r="F83" s="360"/>
      <c r="G83" s="683"/>
      <c r="H83" s="360"/>
      <c r="I83" s="360"/>
      <c r="J83" s="360"/>
      <c r="K83" s="360"/>
      <c r="L83" s="360"/>
      <c r="M83" s="360"/>
      <c r="N83" s="360"/>
      <c r="O83" s="360"/>
      <c r="P83" s="360"/>
      <c r="Q83" s="360"/>
      <c r="R83" s="360"/>
      <c r="S83" s="360"/>
      <c r="T83" s="360"/>
      <c r="U83" s="360"/>
      <c r="V83" s="360"/>
      <c r="W83" s="360"/>
      <c r="X83" s="360"/>
      <c r="Y83" s="360"/>
      <c r="Z83" s="360"/>
    </row>
    <row r="84" spans="1:26" ht="15.75" customHeight="1">
      <c r="A84" s="360"/>
      <c r="B84" s="360"/>
      <c r="C84" s="360"/>
      <c r="D84" s="360"/>
      <c r="E84" s="360"/>
      <c r="F84" s="360"/>
      <c r="G84" s="683"/>
      <c r="H84" s="360"/>
      <c r="I84" s="360"/>
      <c r="J84" s="360"/>
      <c r="K84" s="360"/>
      <c r="L84" s="360"/>
      <c r="M84" s="360"/>
      <c r="N84" s="360"/>
      <c r="O84" s="360"/>
      <c r="P84" s="360"/>
      <c r="Q84" s="360"/>
      <c r="R84" s="360"/>
      <c r="S84" s="360"/>
      <c r="T84" s="360"/>
      <c r="U84" s="360"/>
      <c r="V84" s="360"/>
      <c r="W84" s="360"/>
      <c r="X84" s="360"/>
      <c r="Y84" s="360"/>
      <c r="Z84" s="360"/>
    </row>
    <row r="85" spans="1:26" ht="15.75" customHeight="1">
      <c r="A85" s="360"/>
      <c r="B85" s="360"/>
      <c r="C85" s="360"/>
      <c r="D85" s="360"/>
      <c r="E85" s="360"/>
      <c r="F85" s="360"/>
      <c r="G85" s="683"/>
      <c r="H85" s="360"/>
      <c r="I85" s="360"/>
      <c r="J85" s="360"/>
      <c r="K85" s="360"/>
      <c r="L85" s="360"/>
      <c r="M85" s="360"/>
      <c r="N85" s="360"/>
      <c r="O85" s="360"/>
      <c r="P85" s="360"/>
      <c r="Q85" s="360"/>
      <c r="R85" s="360"/>
      <c r="S85" s="360"/>
      <c r="T85" s="360"/>
      <c r="U85" s="360"/>
      <c r="V85" s="360"/>
      <c r="W85" s="360"/>
      <c r="X85" s="360"/>
      <c r="Y85" s="360"/>
      <c r="Z85" s="360"/>
    </row>
    <row r="86" spans="1:26" ht="15.75" customHeight="1">
      <c r="A86" s="360"/>
      <c r="B86" s="360"/>
      <c r="C86" s="360"/>
      <c r="D86" s="360"/>
      <c r="E86" s="360"/>
      <c r="F86" s="360"/>
      <c r="G86" s="683"/>
      <c r="H86" s="360"/>
      <c r="I86" s="360"/>
      <c r="J86" s="360"/>
      <c r="K86" s="360"/>
      <c r="L86" s="360"/>
      <c r="M86" s="360"/>
      <c r="N86" s="360"/>
      <c r="O86" s="360"/>
      <c r="P86" s="360"/>
      <c r="Q86" s="360"/>
      <c r="R86" s="360"/>
      <c r="S86" s="360"/>
      <c r="T86" s="360"/>
      <c r="U86" s="360"/>
      <c r="V86" s="360"/>
      <c r="W86" s="360"/>
      <c r="X86" s="360"/>
      <c r="Y86" s="360"/>
      <c r="Z86" s="360"/>
    </row>
    <row r="87" spans="1:26" ht="15.75" customHeight="1">
      <c r="A87" s="360"/>
      <c r="B87" s="360"/>
      <c r="C87" s="360"/>
      <c r="D87" s="360"/>
      <c r="E87" s="360"/>
      <c r="F87" s="360"/>
      <c r="G87" s="683"/>
      <c r="H87" s="360"/>
      <c r="I87" s="360"/>
      <c r="J87" s="360"/>
      <c r="K87" s="360"/>
      <c r="L87" s="360"/>
      <c r="M87" s="360"/>
      <c r="N87" s="360"/>
      <c r="O87" s="360"/>
      <c r="P87" s="360"/>
      <c r="Q87" s="360"/>
      <c r="R87" s="360"/>
      <c r="S87" s="360"/>
      <c r="T87" s="360"/>
      <c r="U87" s="360"/>
      <c r="V87" s="360"/>
      <c r="W87" s="360"/>
      <c r="X87" s="360"/>
      <c r="Y87" s="360"/>
      <c r="Z87" s="360"/>
    </row>
    <row r="88" spans="1:26" ht="15.75" customHeight="1">
      <c r="A88" s="360"/>
      <c r="B88" s="360"/>
      <c r="C88" s="360"/>
      <c r="D88" s="360"/>
      <c r="E88" s="360"/>
      <c r="F88" s="360"/>
      <c r="G88" s="683"/>
      <c r="H88" s="360"/>
      <c r="I88" s="360"/>
      <c r="J88" s="360"/>
      <c r="K88" s="360"/>
      <c r="L88" s="360"/>
      <c r="M88" s="360"/>
      <c r="N88" s="360"/>
      <c r="O88" s="360"/>
      <c r="P88" s="360"/>
      <c r="Q88" s="360"/>
      <c r="R88" s="360"/>
      <c r="S88" s="360"/>
      <c r="T88" s="360"/>
      <c r="U88" s="360"/>
      <c r="V88" s="360"/>
      <c r="W88" s="360"/>
      <c r="X88" s="360"/>
      <c r="Y88" s="360"/>
      <c r="Z88" s="360"/>
    </row>
    <row r="89" spans="1:26" ht="15.75" customHeight="1">
      <c r="A89" s="360"/>
      <c r="B89" s="360"/>
      <c r="C89" s="360"/>
      <c r="D89" s="360"/>
      <c r="E89" s="360"/>
      <c r="F89" s="360"/>
      <c r="G89" s="683"/>
      <c r="H89" s="360"/>
      <c r="I89" s="360"/>
      <c r="J89" s="360"/>
      <c r="K89" s="360"/>
      <c r="L89" s="360"/>
      <c r="M89" s="360"/>
      <c r="N89" s="360"/>
      <c r="O89" s="360"/>
      <c r="P89" s="360"/>
      <c r="Q89" s="360"/>
      <c r="R89" s="360"/>
      <c r="S89" s="360"/>
      <c r="T89" s="360"/>
      <c r="U89" s="360"/>
      <c r="V89" s="360"/>
      <c r="W89" s="360"/>
      <c r="X89" s="360"/>
      <c r="Y89" s="360"/>
      <c r="Z89" s="360"/>
    </row>
    <row r="90" spans="1:26" ht="15.75" customHeight="1">
      <c r="A90" s="360"/>
      <c r="B90" s="360"/>
      <c r="C90" s="360"/>
      <c r="D90" s="360"/>
      <c r="E90" s="360"/>
      <c r="F90" s="360"/>
      <c r="G90" s="683"/>
      <c r="H90" s="360"/>
      <c r="I90" s="360"/>
      <c r="J90" s="360"/>
      <c r="K90" s="360"/>
      <c r="L90" s="360"/>
      <c r="M90" s="360"/>
      <c r="N90" s="360"/>
      <c r="O90" s="360"/>
      <c r="P90" s="360"/>
      <c r="Q90" s="360"/>
      <c r="R90" s="360"/>
      <c r="S90" s="360"/>
      <c r="T90" s="360"/>
      <c r="U90" s="360"/>
      <c r="V90" s="360"/>
      <c r="W90" s="360"/>
      <c r="X90" s="360"/>
      <c r="Y90" s="360"/>
      <c r="Z90" s="360"/>
    </row>
    <row r="91" spans="1:26" ht="15.75" customHeight="1">
      <c r="A91" s="360"/>
      <c r="B91" s="360"/>
      <c r="C91" s="360"/>
      <c r="D91" s="360"/>
      <c r="E91" s="360"/>
      <c r="F91" s="360"/>
      <c r="G91" s="683"/>
      <c r="H91" s="360"/>
      <c r="I91" s="360"/>
      <c r="J91" s="360"/>
      <c r="K91" s="360"/>
      <c r="L91" s="360"/>
      <c r="M91" s="360"/>
      <c r="N91" s="360"/>
      <c r="O91" s="360"/>
      <c r="P91" s="360"/>
      <c r="Q91" s="360"/>
      <c r="R91" s="360"/>
      <c r="S91" s="360"/>
      <c r="T91" s="360"/>
      <c r="U91" s="360"/>
      <c r="V91" s="360"/>
      <c r="W91" s="360"/>
      <c r="X91" s="360"/>
      <c r="Y91" s="360"/>
      <c r="Z91" s="360"/>
    </row>
    <row r="92" spans="1:26" ht="15.75" customHeight="1">
      <c r="A92" s="360"/>
      <c r="B92" s="360"/>
      <c r="C92" s="360"/>
      <c r="D92" s="360"/>
      <c r="E92" s="360"/>
      <c r="F92" s="360"/>
      <c r="G92" s="683"/>
      <c r="H92" s="360"/>
      <c r="I92" s="360"/>
      <c r="J92" s="360"/>
      <c r="K92" s="360"/>
      <c r="L92" s="360"/>
      <c r="M92" s="360"/>
      <c r="N92" s="360"/>
      <c r="O92" s="360"/>
      <c r="P92" s="360"/>
      <c r="Q92" s="360"/>
      <c r="R92" s="360"/>
      <c r="S92" s="360"/>
      <c r="T92" s="360"/>
      <c r="U92" s="360"/>
      <c r="V92" s="360"/>
      <c r="W92" s="360"/>
      <c r="X92" s="360"/>
      <c r="Y92" s="360"/>
      <c r="Z92" s="360"/>
    </row>
    <row r="93" spans="1:26" ht="15.75" customHeight="1">
      <c r="A93" s="360"/>
      <c r="B93" s="360"/>
      <c r="C93" s="360"/>
      <c r="D93" s="360"/>
      <c r="E93" s="360"/>
      <c r="F93" s="360"/>
      <c r="G93" s="683"/>
      <c r="H93" s="360"/>
      <c r="I93" s="360"/>
      <c r="J93" s="360"/>
      <c r="K93" s="360"/>
      <c r="L93" s="360"/>
      <c r="M93" s="360"/>
      <c r="N93" s="360"/>
      <c r="O93" s="360"/>
      <c r="P93" s="360"/>
      <c r="Q93" s="360"/>
      <c r="R93" s="360"/>
      <c r="S93" s="360"/>
      <c r="T93" s="360"/>
      <c r="U93" s="360"/>
      <c r="V93" s="360"/>
      <c r="W93" s="360"/>
      <c r="X93" s="360"/>
      <c r="Y93" s="360"/>
      <c r="Z93" s="360"/>
    </row>
    <row r="94" spans="1:26" ht="15.75" customHeight="1">
      <c r="A94" s="360"/>
      <c r="B94" s="360"/>
      <c r="C94" s="360"/>
      <c r="D94" s="360"/>
      <c r="E94" s="360"/>
      <c r="F94" s="360"/>
      <c r="G94" s="683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0"/>
      <c r="T94" s="360"/>
      <c r="U94" s="360"/>
      <c r="V94" s="360"/>
      <c r="W94" s="360"/>
      <c r="X94" s="360"/>
      <c r="Y94" s="360"/>
      <c r="Z94" s="360"/>
    </row>
    <row r="95" spans="1:26" ht="15.75" customHeight="1">
      <c r="A95" s="360"/>
      <c r="B95" s="360"/>
      <c r="C95" s="360"/>
      <c r="D95" s="360"/>
      <c r="E95" s="360"/>
      <c r="F95" s="360"/>
      <c r="G95" s="683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</row>
    <row r="96" spans="1:26" ht="15.75" customHeight="1">
      <c r="A96" s="360"/>
      <c r="B96" s="360"/>
      <c r="C96" s="360"/>
      <c r="D96" s="360"/>
      <c r="E96" s="360"/>
      <c r="F96" s="360"/>
      <c r="G96" s="683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</row>
    <row r="97" spans="1:26" ht="15.75" customHeight="1">
      <c r="A97" s="360"/>
      <c r="B97" s="360"/>
      <c r="C97" s="360"/>
      <c r="D97" s="360"/>
      <c r="E97" s="360"/>
      <c r="F97" s="360"/>
      <c r="G97" s="683"/>
      <c r="H97" s="360"/>
      <c r="I97" s="360"/>
      <c r="J97" s="360"/>
      <c r="K97" s="360"/>
      <c r="L97" s="360"/>
      <c r="M97" s="360"/>
      <c r="N97" s="360"/>
      <c r="O97" s="360"/>
      <c r="P97" s="360"/>
      <c r="Q97" s="360"/>
      <c r="R97" s="360"/>
      <c r="S97" s="360"/>
      <c r="T97" s="360"/>
      <c r="U97" s="360"/>
      <c r="V97" s="360"/>
      <c r="W97" s="360"/>
      <c r="X97" s="360"/>
      <c r="Y97" s="360"/>
      <c r="Z97" s="360"/>
    </row>
    <row r="98" spans="1:26" ht="15.75" customHeight="1">
      <c r="A98" s="360"/>
      <c r="B98" s="360"/>
      <c r="C98" s="360"/>
      <c r="D98" s="360"/>
      <c r="E98" s="360"/>
      <c r="F98" s="360"/>
      <c r="G98" s="683"/>
      <c r="H98" s="360"/>
      <c r="I98" s="360"/>
      <c r="J98" s="360"/>
      <c r="K98" s="360"/>
      <c r="L98" s="360"/>
      <c r="M98" s="360"/>
      <c r="N98" s="360"/>
      <c r="O98" s="360"/>
      <c r="P98" s="360"/>
      <c r="Q98" s="360"/>
      <c r="R98" s="360"/>
      <c r="S98" s="360"/>
      <c r="T98" s="360"/>
      <c r="U98" s="360"/>
      <c r="V98" s="360"/>
      <c r="W98" s="360"/>
      <c r="X98" s="360"/>
      <c r="Y98" s="360"/>
      <c r="Z98" s="360"/>
    </row>
    <row r="99" spans="1:26" ht="15.75" customHeight="1">
      <c r="A99" s="360"/>
      <c r="B99" s="360"/>
      <c r="C99" s="360"/>
      <c r="D99" s="360"/>
      <c r="E99" s="360"/>
      <c r="F99" s="360"/>
      <c r="G99" s="683"/>
      <c r="H99" s="360"/>
      <c r="I99" s="360"/>
      <c r="J99" s="360"/>
      <c r="K99" s="360"/>
      <c r="L99" s="360"/>
      <c r="M99" s="360"/>
      <c r="N99" s="360"/>
      <c r="O99" s="360"/>
      <c r="P99" s="360"/>
      <c r="Q99" s="360"/>
      <c r="R99" s="360"/>
      <c r="S99" s="360"/>
      <c r="T99" s="360"/>
      <c r="U99" s="360"/>
      <c r="V99" s="360"/>
      <c r="W99" s="360"/>
      <c r="X99" s="360"/>
      <c r="Y99" s="360"/>
      <c r="Z99" s="360"/>
    </row>
    <row r="100" spans="1:26" ht="15.75" customHeight="1">
      <c r="A100" s="360"/>
      <c r="B100" s="360"/>
      <c r="C100" s="360"/>
      <c r="D100" s="360"/>
      <c r="E100" s="360"/>
      <c r="F100" s="360"/>
      <c r="G100" s="683"/>
      <c r="H100" s="360"/>
      <c r="I100" s="360"/>
      <c r="J100" s="360"/>
      <c r="K100" s="360"/>
      <c r="L100" s="360"/>
      <c r="M100" s="360"/>
      <c r="N100" s="360"/>
      <c r="O100" s="360"/>
      <c r="P100" s="360"/>
      <c r="Q100" s="360"/>
      <c r="R100" s="360"/>
      <c r="S100" s="360"/>
      <c r="T100" s="360"/>
      <c r="U100" s="360"/>
      <c r="V100" s="360"/>
      <c r="W100" s="360"/>
      <c r="X100" s="360"/>
      <c r="Y100" s="360"/>
      <c r="Z100" s="360"/>
    </row>
    <row r="101" spans="1:26" ht="15.75" customHeight="1">
      <c r="A101" s="360"/>
      <c r="B101" s="360"/>
      <c r="C101" s="360"/>
      <c r="D101" s="360"/>
      <c r="E101" s="360"/>
      <c r="F101" s="360"/>
      <c r="G101" s="683"/>
      <c r="H101" s="360"/>
      <c r="I101" s="360"/>
      <c r="J101" s="360"/>
      <c r="K101" s="360"/>
      <c r="L101" s="360"/>
      <c r="M101" s="360"/>
      <c r="N101" s="360"/>
      <c r="O101" s="360"/>
      <c r="P101" s="360"/>
      <c r="Q101" s="360"/>
      <c r="R101" s="360"/>
      <c r="S101" s="360"/>
      <c r="T101" s="360"/>
      <c r="U101" s="360"/>
      <c r="V101" s="360"/>
      <c r="W101" s="360"/>
      <c r="X101" s="360"/>
      <c r="Y101" s="360"/>
      <c r="Z101" s="360"/>
    </row>
    <row r="102" spans="1:26" ht="15.75" customHeight="1">
      <c r="A102" s="360"/>
      <c r="B102" s="360"/>
      <c r="C102" s="360"/>
      <c r="D102" s="360"/>
      <c r="E102" s="360"/>
      <c r="F102" s="360"/>
      <c r="G102" s="683"/>
      <c r="H102" s="360"/>
      <c r="I102" s="360"/>
      <c r="J102" s="360"/>
      <c r="K102" s="360"/>
      <c r="L102" s="360"/>
      <c r="M102" s="360"/>
      <c r="N102" s="360"/>
      <c r="O102" s="360"/>
      <c r="P102" s="360"/>
      <c r="Q102" s="360"/>
      <c r="R102" s="360"/>
      <c r="S102" s="360"/>
      <c r="T102" s="360"/>
      <c r="U102" s="360"/>
      <c r="V102" s="360"/>
      <c r="W102" s="360"/>
      <c r="X102" s="360"/>
      <c r="Y102" s="360"/>
      <c r="Z102" s="360"/>
    </row>
    <row r="103" spans="1:26" ht="15.75" customHeight="1">
      <c r="A103" s="360"/>
      <c r="B103" s="360"/>
      <c r="C103" s="360"/>
      <c r="D103" s="360"/>
      <c r="E103" s="360"/>
      <c r="F103" s="360"/>
      <c r="G103" s="683"/>
      <c r="H103" s="360"/>
      <c r="I103" s="360"/>
      <c r="J103" s="360"/>
      <c r="K103" s="360"/>
      <c r="L103" s="360"/>
      <c r="M103" s="360"/>
      <c r="N103" s="360"/>
      <c r="O103" s="360"/>
      <c r="P103" s="360"/>
      <c r="Q103" s="360"/>
      <c r="R103" s="360"/>
      <c r="S103" s="360"/>
      <c r="T103" s="360"/>
      <c r="U103" s="360"/>
      <c r="V103" s="360"/>
      <c r="W103" s="360"/>
      <c r="X103" s="360"/>
      <c r="Y103" s="360"/>
      <c r="Z103" s="360"/>
    </row>
    <row r="104" spans="1:26" ht="15.75" customHeight="1">
      <c r="A104" s="360"/>
      <c r="B104" s="360"/>
      <c r="C104" s="360"/>
      <c r="D104" s="360"/>
      <c r="E104" s="360"/>
      <c r="F104" s="360"/>
      <c r="G104" s="683"/>
      <c r="H104" s="360"/>
      <c r="I104" s="360"/>
      <c r="J104" s="360"/>
      <c r="K104" s="360"/>
      <c r="L104" s="360"/>
      <c r="M104" s="360"/>
      <c r="N104" s="360"/>
      <c r="O104" s="360"/>
      <c r="P104" s="360"/>
      <c r="Q104" s="360"/>
      <c r="R104" s="360"/>
      <c r="S104" s="360"/>
      <c r="T104" s="360"/>
      <c r="U104" s="360"/>
      <c r="V104" s="360"/>
      <c r="W104" s="360"/>
      <c r="X104" s="360"/>
      <c r="Y104" s="360"/>
      <c r="Z104" s="360"/>
    </row>
    <row r="105" spans="1:26" ht="15.75" customHeight="1">
      <c r="A105" s="360"/>
      <c r="B105" s="360"/>
      <c r="C105" s="360"/>
      <c r="D105" s="360"/>
      <c r="E105" s="360"/>
      <c r="F105" s="360"/>
      <c r="G105" s="683"/>
      <c r="H105" s="360"/>
      <c r="I105" s="360"/>
      <c r="J105" s="360"/>
      <c r="K105" s="360"/>
      <c r="L105" s="360"/>
      <c r="M105" s="360"/>
      <c r="N105" s="360"/>
      <c r="O105" s="360"/>
      <c r="P105" s="360"/>
      <c r="Q105" s="360"/>
      <c r="R105" s="360"/>
      <c r="S105" s="360"/>
      <c r="T105" s="360"/>
      <c r="U105" s="360"/>
      <c r="V105" s="360"/>
      <c r="W105" s="360"/>
      <c r="X105" s="360"/>
      <c r="Y105" s="360"/>
      <c r="Z105" s="360"/>
    </row>
    <row r="106" spans="1:26" ht="15.75" customHeight="1">
      <c r="A106" s="360"/>
      <c r="B106" s="360"/>
      <c r="C106" s="360"/>
      <c r="D106" s="360"/>
      <c r="E106" s="360"/>
      <c r="F106" s="360"/>
      <c r="G106" s="683"/>
      <c r="H106" s="360"/>
      <c r="I106" s="360"/>
      <c r="J106" s="360"/>
      <c r="K106" s="360"/>
      <c r="L106" s="360"/>
      <c r="M106" s="360"/>
      <c r="N106" s="360"/>
      <c r="O106" s="360"/>
      <c r="P106" s="360"/>
      <c r="Q106" s="360"/>
      <c r="R106" s="360"/>
      <c r="S106" s="360"/>
      <c r="T106" s="360"/>
      <c r="U106" s="360"/>
      <c r="V106" s="360"/>
      <c r="W106" s="360"/>
      <c r="X106" s="360"/>
      <c r="Y106" s="360"/>
      <c r="Z106" s="360"/>
    </row>
    <row r="107" spans="1:26" ht="15.75" customHeight="1">
      <c r="A107" s="360"/>
      <c r="B107" s="360"/>
      <c r="C107" s="360"/>
      <c r="D107" s="360"/>
      <c r="E107" s="360"/>
      <c r="F107" s="360"/>
      <c r="G107" s="683"/>
      <c r="H107" s="360"/>
      <c r="I107" s="360"/>
      <c r="J107" s="360"/>
      <c r="K107" s="360"/>
      <c r="L107" s="360"/>
      <c r="M107" s="360"/>
      <c r="N107" s="360"/>
      <c r="O107" s="360"/>
      <c r="P107" s="360"/>
      <c r="Q107" s="360"/>
      <c r="R107" s="360"/>
      <c r="S107" s="360"/>
      <c r="T107" s="360"/>
      <c r="U107" s="360"/>
      <c r="V107" s="360"/>
      <c r="W107" s="360"/>
      <c r="X107" s="360"/>
      <c r="Y107" s="360"/>
      <c r="Z107" s="360"/>
    </row>
    <row r="108" spans="1:26" ht="15.75" customHeight="1">
      <c r="A108" s="360"/>
      <c r="B108" s="360"/>
      <c r="C108" s="360"/>
      <c r="D108" s="360"/>
      <c r="E108" s="360"/>
      <c r="F108" s="360"/>
      <c r="G108" s="683"/>
      <c r="H108" s="360"/>
      <c r="I108" s="360"/>
      <c r="J108" s="360"/>
      <c r="K108" s="360"/>
      <c r="L108" s="360"/>
      <c r="M108" s="360"/>
      <c r="N108" s="360"/>
      <c r="O108" s="360"/>
      <c r="P108" s="360"/>
      <c r="Q108" s="360"/>
      <c r="R108" s="360"/>
      <c r="S108" s="360"/>
      <c r="T108" s="360"/>
      <c r="U108" s="360"/>
      <c r="V108" s="360"/>
      <c r="W108" s="360"/>
      <c r="X108" s="360"/>
      <c r="Y108" s="360"/>
      <c r="Z108" s="360"/>
    </row>
    <row r="109" spans="1:26" ht="15.75" customHeight="1">
      <c r="A109" s="360"/>
      <c r="B109" s="360"/>
      <c r="C109" s="360"/>
      <c r="D109" s="360"/>
      <c r="E109" s="360"/>
      <c r="F109" s="360"/>
      <c r="G109" s="683"/>
      <c r="H109" s="360"/>
      <c r="I109" s="360"/>
      <c r="J109" s="360"/>
      <c r="K109" s="360"/>
      <c r="L109" s="360"/>
      <c r="M109" s="360"/>
      <c r="N109" s="360"/>
      <c r="O109" s="360"/>
      <c r="P109" s="360"/>
      <c r="Q109" s="360"/>
      <c r="R109" s="360"/>
      <c r="S109" s="360"/>
      <c r="T109" s="360"/>
      <c r="U109" s="360"/>
      <c r="V109" s="360"/>
      <c r="W109" s="360"/>
      <c r="X109" s="360"/>
      <c r="Y109" s="360"/>
      <c r="Z109" s="360"/>
    </row>
    <row r="110" spans="1:26" ht="15.75" customHeight="1">
      <c r="A110" s="360"/>
      <c r="B110" s="360"/>
      <c r="C110" s="360"/>
      <c r="D110" s="360"/>
      <c r="E110" s="360"/>
      <c r="F110" s="360"/>
      <c r="G110" s="683"/>
      <c r="H110" s="360"/>
      <c r="I110" s="360"/>
      <c r="J110" s="360"/>
      <c r="K110" s="360"/>
      <c r="L110" s="360"/>
      <c r="M110" s="360"/>
      <c r="N110" s="360"/>
      <c r="O110" s="360"/>
      <c r="P110" s="360"/>
      <c r="Q110" s="360"/>
      <c r="R110" s="360"/>
      <c r="S110" s="360"/>
      <c r="T110" s="360"/>
      <c r="U110" s="360"/>
      <c r="V110" s="360"/>
      <c r="W110" s="360"/>
      <c r="X110" s="360"/>
      <c r="Y110" s="360"/>
      <c r="Z110" s="360"/>
    </row>
    <row r="111" spans="1:26" ht="15.75" customHeight="1">
      <c r="A111" s="360"/>
      <c r="B111" s="360"/>
      <c r="C111" s="360"/>
      <c r="D111" s="360"/>
      <c r="E111" s="360"/>
      <c r="F111" s="360"/>
      <c r="G111" s="683"/>
      <c r="H111" s="360"/>
      <c r="I111" s="360"/>
      <c r="J111" s="360"/>
      <c r="K111" s="360"/>
      <c r="L111" s="360"/>
      <c r="M111" s="360"/>
      <c r="N111" s="360"/>
      <c r="O111" s="360"/>
      <c r="P111" s="360"/>
      <c r="Q111" s="360"/>
      <c r="R111" s="360"/>
      <c r="S111" s="360"/>
      <c r="T111" s="360"/>
      <c r="U111" s="360"/>
      <c r="V111" s="360"/>
      <c r="W111" s="360"/>
      <c r="X111" s="360"/>
      <c r="Y111" s="360"/>
      <c r="Z111" s="360"/>
    </row>
    <row r="112" spans="1:26" ht="15.75" customHeight="1">
      <c r="A112" s="360"/>
      <c r="B112" s="360"/>
      <c r="C112" s="360"/>
      <c r="D112" s="360"/>
      <c r="E112" s="360"/>
      <c r="F112" s="360"/>
      <c r="G112" s="683"/>
      <c r="H112" s="360"/>
      <c r="I112" s="360"/>
      <c r="J112" s="360"/>
      <c r="K112" s="360"/>
      <c r="L112" s="360"/>
      <c r="M112" s="360"/>
      <c r="N112" s="360"/>
      <c r="O112" s="360"/>
      <c r="P112" s="360"/>
      <c r="Q112" s="360"/>
      <c r="R112" s="360"/>
      <c r="S112" s="360"/>
      <c r="T112" s="360"/>
      <c r="U112" s="360"/>
      <c r="V112" s="360"/>
      <c r="W112" s="360"/>
      <c r="X112" s="360"/>
      <c r="Y112" s="360"/>
      <c r="Z112" s="360"/>
    </row>
    <row r="113" spans="1:26" ht="15.75" customHeight="1">
      <c r="A113" s="360"/>
      <c r="B113" s="360"/>
      <c r="C113" s="360"/>
      <c r="D113" s="360"/>
      <c r="E113" s="360"/>
      <c r="F113" s="360"/>
      <c r="G113" s="683"/>
      <c r="H113" s="360"/>
      <c r="I113" s="360"/>
      <c r="J113" s="360"/>
      <c r="K113" s="360"/>
      <c r="L113" s="360"/>
      <c r="M113" s="360"/>
      <c r="N113" s="360"/>
      <c r="O113" s="360"/>
      <c r="P113" s="360"/>
      <c r="Q113" s="360"/>
      <c r="R113" s="360"/>
      <c r="S113" s="360"/>
      <c r="T113" s="360"/>
      <c r="U113" s="360"/>
      <c r="V113" s="360"/>
      <c r="W113" s="360"/>
      <c r="X113" s="360"/>
      <c r="Y113" s="360"/>
      <c r="Z113" s="360"/>
    </row>
    <row r="114" spans="1:26" ht="15.75" customHeight="1">
      <c r="A114" s="360"/>
      <c r="B114" s="360"/>
      <c r="C114" s="360"/>
      <c r="D114" s="360"/>
      <c r="E114" s="360"/>
      <c r="F114" s="360"/>
      <c r="G114" s="683"/>
      <c r="H114" s="360"/>
      <c r="I114" s="360"/>
      <c r="J114" s="360"/>
      <c r="K114" s="360"/>
      <c r="L114" s="360"/>
      <c r="M114" s="360"/>
      <c r="N114" s="360"/>
      <c r="O114" s="360"/>
      <c r="P114" s="360"/>
      <c r="Q114" s="360"/>
      <c r="R114" s="360"/>
      <c r="S114" s="360"/>
      <c r="T114" s="360"/>
      <c r="U114" s="360"/>
      <c r="V114" s="360"/>
      <c r="W114" s="360"/>
      <c r="X114" s="360"/>
      <c r="Y114" s="360"/>
      <c r="Z114" s="360"/>
    </row>
    <row r="115" spans="1:26" ht="15.75" customHeight="1">
      <c r="A115" s="360"/>
      <c r="B115" s="360"/>
      <c r="C115" s="360"/>
      <c r="D115" s="360"/>
      <c r="E115" s="360"/>
      <c r="F115" s="360"/>
      <c r="G115" s="683"/>
      <c r="H115" s="360"/>
      <c r="I115" s="360"/>
      <c r="J115" s="360"/>
      <c r="K115" s="360"/>
      <c r="L115" s="360"/>
      <c r="M115" s="360"/>
      <c r="N115" s="360"/>
      <c r="O115" s="360"/>
      <c r="P115" s="360"/>
      <c r="Q115" s="360"/>
      <c r="R115" s="360"/>
      <c r="S115" s="360"/>
      <c r="T115" s="360"/>
      <c r="U115" s="360"/>
      <c r="V115" s="360"/>
      <c r="W115" s="360"/>
      <c r="X115" s="360"/>
      <c r="Y115" s="360"/>
      <c r="Z115" s="360"/>
    </row>
    <row r="116" spans="1:26" ht="15.75" customHeight="1">
      <c r="A116" s="360"/>
      <c r="B116" s="360"/>
      <c r="C116" s="360"/>
      <c r="D116" s="360"/>
      <c r="E116" s="360"/>
      <c r="F116" s="360"/>
      <c r="G116" s="683"/>
      <c r="H116" s="360"/>
      <c r="I116" s="360"/>
      <c r="J116" s="360"/>
      <c r="K116" s="360"/>
      <c r="L116" s="360"/>
      <c r="M116" s="360"/>
      <c r="N116" s="360"/>
      <c r="O116" s="360"/>
      <c r="P116" s="360"/>
      <c r="Q116" s="360"/>
      <c r="R116" s="360"/>
      <c r="S116" s="360"/>
      <c r="T116" s="360"/>
      <c r="U116" s="360"/>
      <c r="V116" s="360"/>
      <c r="W116" s="360"/>
      <c r="X116" s="360"/>
      <c r="Y116" s="360"/>
      <c r="Z116" s="360"/>
    </row>
    <row r="117" spans="1:26" ht="15.75" customHeight="1">
      <c r="A117" s="360"/>
      <c r="B117" s="360"/>
      <c r="C117" s="360"/>
      <c r="D117" s="360"/>
      <c r="E117" s="360"/>
      <c r="F117" s="360"/>
      <c r="G117" s="683"/>
      <c r="H117" s="360"/>
      <c r="I117" s="360"/>
      <c r="J117" s="360"/>
      <c r="K117" s="360"/>
      <c r="L117" s="360"/>
      <c r="M117" s="360"/>
      <c r="N117" s="360"/>
      <c r="O117" s="360"/>
      <c r="P117" s="360"/>
      <c r="Q117" s="360"/>
      <c r="R117" s="360"/>
      <c r="S117" s="360"/>
      <c r="T117" s="360"/>
      <c r="U117" s="360"/>
      <c r="V117" s="360"/>
      <c r="W117" s="360"/>
      <c r="X117" s="360"/>
      <c r="Y117" s="360"/>
      <c r="Z117" s="360"/>
    </row>
    <row r="118" spans="1:26" ht="15.75" customHeight="1">
      <c r="A118" s="360"/>
      <c r="B118" s="360"/>
      <c r="C118" s="360"/>
      <c r="D118" s="360"/>
      <c r="E118" s="360"/>
      <c r="F118" s="360"/>
      <c r="G118" s="683"/>
      <c r="H118" s="360"/>
      <c r="I118" s="360"/>
      <c r="J118" s="360"/>
      <c r="K118" s="360"/>
      <c r="L118" s="360"/>
      <c r="M118" s="360"/>
      <c r="N118" s="360"/>
      <c r="O118" s="360"/>
      <c r="P118" s="360"/>
      <c r="Q118" s="360"/>
      <c r="R118" s="360"/>
      <c r="S118" s="360"/>
      <c r="T118" s="360"/>
      <c r="U118" s="360"/>
      <c r="V118" s="360"/>
      <c r="W118" s="360"/>
      <c r="X118" s="360"/>
      <c r="Y118" s="360"/>
      <c r="Z118" s="360"/>
    </row>
    <row r="119" spans="1:26" ht="15.75" customHeight="1">
      <c r="A119" s="360"/>
      <c r="B119" s="360"/>
      <c r="C119" s="360"/>
      <c r="D119" s="360"/>
      <c r="E119" s="360"/>
      <c r="F119" s="360"/>
      <c r="G119" s="683"/>
      <c r="H119" s="360"/>
      <c r="I119" s="360"/>
      <c r="J119" s="360"/>
      <c r="K119" s="360"/>
      <c r="L119" s="360"/>
      <c r="M119" s="360"/>
      <c r="N119" s="360"/>
      <c r="O119" s="360"/>
      <c r="P119" s="360"/>
      <c r="Q119" s="360"/>
      <c r="R119" s="360"/>
      <c r="S119" s="360"/>
      <c r="T119" s="360"/>
      <c r="U119" s="360"/>
      <c r="V119" s="360"/>
      <c r="W119" s="360"/>
      <c r="X119" s="360"/>
      <c r="Y119" s="360"/>
      <c r="Z119" s="360"/>
    </row>
    <row r="120" spans="1:26" ht="15.75" customHeight="1">
      <c r="A120" s="360"/>
      <c r="B120" s="360"/>
      <c r="C120" s="360"/>
      <c r="D120" s="360"/>
      <c r="E120" s="360"/>
      <c r="F120" s="360"/>
      <c r="G120" s="683"/>
      <c r="H120" s="360"/>
      <c r="I120" s="360"/>
      <c r="J120" s="360"/>
      <c r="K120" s="360"/>
      <c r="L120" s="360"/>
      <c r="M120" s="360"/>
      <c r="N120" s="360"/>
      <c r="O120" s="360"/>
      <c r="P120" s="360"/>
      <c r="Q120" s="360"/>
      <c r="R120" s="360"/>
      <c r="S120" s="360"/>
      <c r="T120" s="360"/>
      <c r="U120" s="360"/>
      <c r="V120" s="360"/>
      <c r="W120" s="360"/>
      <c r="X120" s="360"/>
      <c r="Y120" s="360"/>
      <c r="Z120" s="360"/>
    </row>
    <row r="121" spans="1:26" ht="15.75" customHeight="1">
      <c r="A121" s="360"/>
      <c r="B121" s="360"/>
      <c r="C121" s="360"/>
      <c r="D121" s="360"/>
      <c r="E121" s="360"/>
      <c r="F121" s="360"/>
      <c r="G121" s="683"/>
      <c r="H121" s="360"/>
      <c r="I121" s="360"/>
      <c r="J121" s="360"/>
      <c r="K121" s="360"/>
      <c r="L121" s="360"/>
      <c r="M121" s="360"/>
      <c r="N121" s="360"/>
      <c r="O121" s="360"/>
      <c r="P121" s="360"/>
      <c r="Q121" s="360"/>
      <c r="R121" s="360"/>
      <c r="S121" s="360"/>
      <c r="T121" s="360"/>
      <c r="U121" s="360"/>
      <c r="V121" s="360"/>
      <c r="W121" s="360"/>
      <c r="X121" s="360"/>
      <c r="Y121" s="360"/>
      <c r="Z121" s="360"/>
    </row>
    <row r="122" spans="1:26" ht="15.75" customHeight="1">
      <c r="A122" s="360"/>
      <c r="B122" s="360"/>
      <c r="C122" s="360"/>
      <c r="D122" s="360"/>
      <c r="E122" s="360"/>
      <c r="F122" s="360"/>
      <c r="G122" s="683"/>
      <c r="H122" s="360"/>
      <c r="I122" s="360"/>
      <c r="J122" s="360"/>
      <c r="K122" s="360"/>
      <c r="L122" s="360"/>
      <c r="M122" s="360"/>
      <c r="N122" s="360"/>
      <c r="O122" s="360"/>
      <c r="P122" s="360"/>
      <c r="Q122" s="360"/>
      <c r="R122" s="360"/>
      <c r="S122" s="360"/>
      <c r="T122" s="360"/>
      <c r="U122" s="360"/>
      <c r="V122" s="360"/>
      <c r="W122" s="360"/>
      <c r="X122" s="360"/>
      <c r="Y122" s="360"/>
      <c r="Z122" s="360"/>
    </row>
    <row r="123" spans="1:26" ht="15.75" customHeight="1">
      <c r="A123" s="360"/>
      <c r="B123" s="360"/>
      <c r="C123" s="360"/>
      <c r="D123" s="360"/>
      <c r="E123" s="360"/>
      <c r="F123" s="360"/>
      <c r="G123" s="683"/>
      <c r="H123" s="360"/>
      <c r="I123" s="360"/>
      <c r="J123" s="360"/>
      <c r="K123" s="360"/>
      <c r="L123" s="360"/>
      <c r="M123" s="360"/>
      <c r="N123" s="360"/>
      <c r="O123" s="360"/>
      <c r="P123" s="360"/>
      <c r="Q123" s="360"/>
      <c r="R123" s="360"/>
      <c r="S123" s="360"/>
      <c r="T123" s="360"/>
      <c r="U123" s="360"/>
      <c r="V123" s="360"/>
      <c r="W123" s="360"/>
      <c r="X123" s="360"/>
      <c r="Y123" s="360"/>
      <c r="Z123" s="360"/>
    </row>
    <row r="124" spans="1:26" ht="15.75" customHeight="1">
      <c r="A124" s="360"/>
      <c r="B124" s="360"/>
      <c r="C124" s="360"/>
      <c r="D124" s="360"/>
      <c r="E124" s="360"/>
      <c r="F124" s="360"/>
      <c r="G124" s="683"/>
      <c r="H124" s="360"/>
      <c r="I124" s="360"/>
      <c r="J124" s="360"/>
      <c r="K124" s="360"/>
      <c r="L124" s="360"/>
      <c r="M124" s="360"/>
      <c r="N124" s="360"/>
      <c r="O124" s="360"/>
      <c r="P124" s="360"/>
      <c r="Q124" s="360"/>
      <c r="R124" s="360"/>
      <c r="S124" s="360"/>
      <c r="T124" s="360"/>
      <c r="U124" s="360"/>
      <c r="V124" s="360"/>
      <c r="W124" s="360"/>
      <c r="X124" s="360"/>
      <c r="Y124" s="360"/>
      <c r="Z124" s="360"/>
    </row>
    <row r="125" spans="1:26" ht="15.75" customHeight="1">
      <c r="A125" s="360"/>
      <c r="B125" s="360"/>
      <c r="C125" s="360"/>
      <c r="D125" s="360"/>
      <c r="E125" s="360"/>
      <c r="F125" s="360"/>
      <c r="G125" s="683"/>
      <c r="H125" s="360"/>
      <c r="I125" s="360"/>
      <c r="J125" s="360"/>
      <c r="K125" s="360"/>
      <c r="L125" s="360"/>
      <c r="M125" s="360"/>
      <c r="N125" s="360"/>
      <c r="O125" s="360"/>
      <c r="P125" s="360"/>
      <c r="Q125" s="360"/>
      <c r="R125" s="360"/>
      <c r="S125" s="360"/>
      <c r="T125" s="360"/>
      <c r="U125" s="360"/>
      <c r="V125" s="360"/>
      <c r="W125" s="360"/>
      <c r="X125" s="360"/>
      <c r="Y125" s="360"/>
      <c r="Z125" s="360"/>
    </row>
    <row r="126" spans="1:26" ht="15.75" customHeight="1">
      <c r="A126" s="360"/>
      <c r="B126" s="360"/>
      <c r="C126" s="360"/>
      <c r="D126" s="360"/>
      <c r="E126" s="360"/>
      <c r="F126" s="360"/>
      <c r="G126" s="683"/>
      <c r="H126" s="360"/>
      <c r="I126" s="360"/>
      <c r="J126" s="360"/>
      <c r="K126" s="360"/>
      <c r="L126" s="360"/>
      <c r="M126" s="360"/>
      <c r="N126" s="360"/>
      <c r="O126" s="360"/>
      <c r="P126" s="360"/>
      <c r="Q126" s="360"/>
      <c r="R126" s="360"/>
      <c r="S126" s="360"/>
      <c r="T126" s="360"/>
      <c r="U126" s="360"/>
      <c r="V126" s="360"/>
      <c r="W126" s="360"/>
      <c r="X126" s="360"/>
      <c r="Y126" s="360"/>
      <c r="Z126" s="360"/>
    </row>
    <row r="127" spans="1:26" ht="15.75" customHeight="1">
      <c r="A127" s="360"/>
      <c r="B127" s="360"/>
      <c r="C127" s="360"/>
      <c r="D127" s="360"/>
      <c r="E127" s="360"/>
      <c r="F127" s="360"/>
      <c r="G127" s="683"/>
      <c r="H127" s="360"/>
      <c r="I127" s="360"/>
      <c r="J127" s="360"/>
      <c r="K127" s="360"/>
      <c r="L127" s="360"/>
      <c r="M127" s="360"/>
      <c r="N127" s="360"/>
      <c r="O127" s="360"/>
      <c r="P127" s="360"/>
      <c r="Q127" s="360"/>
      <c r="R127" s="360"/>
      <c r="S127" s="360"/>
      <c r="T127" s="360"/>
      <c r="U127" s="360"/>
      <c r="V127" s="360"/>
      <c r="W127" s="360"/>
      <c r="X127" s="360"/>
      <c r="Y127" s="360"/>
      <c r="Z127" s="360"/>
    </row>
    <row r="128" spans="1:26" ht="15.75" customHeight="1">
      <c r="A128" s="360"/>
      <c r="B128" s="360"/>
      <c r="C128" s="360"/>
      <c r="D128" s="360"/>
      <c r="E128" s="360"/>
      <c r="F128" s="360"/>
      <c r="G128" s="683"/>
      <c r="H128" s="360"/>
      <c r="I128" s="360"/>
      <c r="J128" s="360"/>
      <c r="K128" s="360"/>
      <c r="L128" s="360"/>
      <c r="M128" s="360"/>
      <c r="N128" s="360"/>
      <c r="O128" s="360"/>
      <c r="P128" s="360"/>
      <c r="Q128" s="360"/>
      <c r="R128" s="360"/>
      <c r="S128" s="360"/>
      <c r="T128" s="360"/>
      <c r="U128" s="360"/>
      <c r="V128" s="360"/>
      <c r="W128" s="360"/>
      <c r="X128" s="360"/>
      <c r="Y128" s="360"/>
      <c r="Z128" s="360"/>
    </row>
    <row r="129" spans="1:26" ht="15.75" customHeight="1">
      <c r="A129" s="360"/>
      <c r="B129" s="360"/>
      <c r="C129" s="360"/>
      <c r="D129" s="360"/>
      <c r="E129" s="360"/>
      <c r="F129" s="360"/>
      <c r="G129" s="683"/>
      <c r="H129" s="360"/>
      <c r="I129" s="360"/>
      <c r="J129" s="360"/>
      <c r="K129" s="360"/>
      <c r="L129" s="360"/>
      <c r="M129" s="360"/>
      <c r="N129" s="360"/>
      <c r="O129" s="360"/>
      <c r="P129" s="360"/>
      <c r="Q129" s="360"/>
      <c r="R129" s="360"/>
      <c r="S129" s="360"/>
      <c r="T129" s="360"/>
      <c r="U129" s="360"/>
      <c r="V129" s="360"/>
      <c r="W129" s="360"/>
      <c r="X129" s="360"/>
      <c r="Y129" s="360"/>
      <c r="Z129" s="360"/>
    </row>
    <row r="130" spans="1:26" ht="15.75" customHeight="1">
      <c r="A130" s="360"/>
      <c r="B130" s="360"/>
      <c r="C130" s="360"/>
      <c r="D130" s="360"/>
      <c r="E130" s="360"/>
      <c r="F130" s="360"/>
      <c r="G130" s="683"/>
      <c r="H130" s="360"/>
      <c r="I130" s="360"/>
      <c r="J130" s="360"/>
      <c r="K130" s="360"/>
      <c r="L130" s="360"/>
      <c r="M130" s="360"/>
      <c r="N130" s="360"/>
      <c r="O130" s="360"/>
      <c r="P130" s="360"/>
      <c r="Q130" s="360"/>
      <c r="R130" s="360"/>
      <c r="S130" s="360"/>
      <c r="T130" s="360"/>
      <c r="U130" s="360"/>
      <c r="V130" s="360"/>
      <c r="W130" s="360"/>
      <c r="X130" s="360"/>
      <c r="Y130" s="360"/>
      <c r="Z130" s="360"/>
    </row>
    <row r="131" spans="1:26" ht="15.75" customHeight="1">
      <c r="A131" s="360"/>
      <c r="B131" s="360"/>
      <c r="C131" s="360"/>
      <c r="D131" s="360"/>
      <c r="E131" s="360"/>
      <c r="F131" s="360"/>
      <c r="G131" s="683"/>
      <c r="H131" s="360"/>
      <c r="I131" s="360"/>
      <c r="J131" s="360"/>
      <c r="K131" s="360"/>
      <c r="L131" s="360"/>
      <c r="M131" s="360"/>
      <c r="N131" s="360"/>
      <c r="O131" s="360"/>
      <c r="P131" s="360"/>
      <c r="Q131" s="360"/>
      <c r="R131" s="360"/>
      <c r="S131" s="360"/>
      <c r="T131" s="360"/>
      <c r="U131" s="360"/>
      <c r="V131" s="360"/>
      <c r="W131" s="360"/>
      <c r="X131" s="360"/>
      <c r="Y131" s="360"/>
      <c r="Z131" s="360"/>
    </row>
    <row r="132" spans="1:26" ht="15.75" customHeight="1">
      <c r="A132" s="360"/>
      <c r="B132" s="360"/>
      <c r="C132" s="360"/>
      <c r="D132" s="360"/>
      <c r="E132" s="360"/>
      <c r="F132" s="360"/>
      <c r="G132" s="683"/>
      <c r="H132" s="360"/>
      <c r="I132" s="360"/>
      <c r="J132" s="360"/>
      <c r="K132" s="360"/>
      <c r="L132" s="360"/>
      <c r="M132" s="360"/>
      <c r="N132" s="360"/>
      <c r="O132" s="360"/>
      <c r="P132" s="360"/>
      <c r="Q132" s="360"/>
      <c r="R132" s="360"/>
      <c r="S132" s="360"/>
      <c r="T132" s="360"/>
      <c r="U132" s="360"/>
      <c r="V132" s="360"/>
      <c r="W132" s="360"/>
      <c r="X132" s="360"/>
      <c r="Y132" s="360"/>
      <c r="Z132" s="360"/>
    </row>
    <row r="133" spans="1:26" ht="15.75" customHeight="1">
      <c r="A133" s="360"/>
      <c r="B133" s="360"/>
      <c r="C133" s="360"/>
      <c r="D133" s="360"/>
      <c r="E133" s="360"/>
      <c r="F133" s="360"/>
      <c r="G133" s="683"/>
      <c r="H133" s="360"/>
      <c r="I133" s="360"/>
      <c r="J133" s="360"/>
      <c r="K133" s="360"/>
      <c r="L133" s="360"/>
      <c r="M133" s="360"/>
      <c r="N133" s="360"/>
      <c r="O133" s="360"/>
      <c r="P133" s="360"/>
      <c r="Q133" s="360"/>
      <c r="R133" s="360"/>
      <c r="S133" s="360"/>
      <c r="T133" s="360"/>
      <c r="U133" s="360"/>
      <c r="V133" s="360"/>
      <c r="W133" s="360"/>
      <c r="X133" s="360"/>
      <c r="Y133" s="360"/>
      <c r="Z133" s="360"/>
    </row>
    <row r="134" spans="1:26" ht="15.75" customHeight="1">
      <c r="A134" s="360"/>
      <c r="B134" s="360"/>
      <c r="C134" s="360"/>
      <c r="D134" s="360"/>
      <c r="E134" s="360"/>
      <c r="F134" s="360"/>
      <c r="G134" s="683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0"/>
      <c r="T134" s="360"/>
      <c r="U134" s="360"/>
      <c r="V134" s="360"/>
      <c r="W134" s="360"/>
      <c r="X134" s="360"/>
      <c r="Y134" s="360"/>
      <c r="Z134" s="360"/>
    </row>
    <row r="135" spans="1:26" ht="15.75" customHeight="1">
      <c r="A135" s="360"/>
      <c r="B135" s="360"/>
      <c r="C135" s="360"/>
      <c r="D135" s="360"/>
      <c r="E135" s="360"/>
      <c r="F135" s="360"/>
      <c r="G135" s="683"/>
      <c r="H135" s="360"/>
      <c r="I135" s="360"/>
      <c r="J135" s="360"/>
      <c r="K135" s="360"/>
      <c r="L135" s="360"/>
      <c r="M135" s="360"/>
      <c r="N135" s="360"/>
      <c r="O135" s="360"/>
      <c r="P135" s="360"/>
      <c r="Q135" s="360"/>
      <c r="R135" s="360"/>
      <c r="S135" s="360"/>
      <c r="T135" s="360"/>
      <c r="U135" s="360"/>
      <c r="V135" s="360"/>
      <c r="W135" s="360"/>
      <c r="X135" s="360"/>
      <c r="Y135" s="360"/>
      <c r="Z135" s="360"/>
    </row>
    <row r="136" spans="1:26" ht="15.75" customHeight="1">
      <c r="A136" s="360"/>
      <c r="B136" s="360"/>
      <c r="C136" s="360"/>
      <c r="D136" s="360"/>
      <c r="E136" s="360"/>
      <c r="F136" s="360"/>
      <c r="G136" s="683"/>
      <c r="H136" s="360"/>
      <c r="I136" s="360"/>
      <c r="J136" s="360"/>
      <c r="K136" s="360"/>
      <c r="L136" s="360"/>
      <c r="M136" s="360"/>
      <c r="N136" s="360"/>
      <c r="O136" s="360"/>
      <c r="P136" s="360"/>
      <c r="Q136" s="360"/>
      <c r="R136" s="360"/>
      <c r="S136" s="360"/>
      <c r="T136" s="360"/>
      <c r="U136" s="360"/>
      <c r="V136" s="360"/>
      <c r="W136" s="360"/>
      <c r="X136" s="360"/>
      <c r="Y136" s="360"/>
      <c r="Z136" s="360"/>
    </row>
    <row r="137" spans="1:26" ht="15.75" customHeight="1">
      <c r="A137" s="360"/>
      <c r="B137" s="360"/>
      <c r="C137" s="360"/>
      <c r="D137" s="360"/>
      <c r="E137" s="360"/>
      <c r="F137" s="360"/>
      <c r="G137" s="683"/>
      <c r="H137" s="360"/>
      <c r="I137" s="360"/>
      <c r="J137" s="360"/>
      <c r="K137" s="360"/>
      <c r="L137" s="360"/>
      <c r="M137" s="360"/>
      <c r="N137" s="360"/>
      <c r="O137" s="360"/>
      <c r="P137" s="360"/>
      <c r="Q137" s="360"/>
      <c r="R137" s="360"/>
      <c r="S137" s="360"/>
      <c r="T137" s="360"/>
      <c r="U137" s="360"/>
      <c r="V137" s="360"/>
      <c r="W137" s="360"/>
      <c r="X137" s="360"/>
      <c r="Y137" s="360"/>
      <c r="Z137" s="360"/>
    </row>
    <row r="138" spans="1:26" ht="15.75" customHeight="1">
      <c r="A138" s="360"/>
      <c r="B138" s="360"/>
      <c r="C138" s="360"/>
      <c r="D138" s="360"/>
      <c r="E138" s="360"/>
      <c r="F138" s="360"/>
      <c r="G138" s="683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</row>
    <row r="139" spans="1:26" ht="15.75" customHeight="1">
      <c r="A139" s="360"/>
      <c r="B139" s="360"/>
      <c r="C139" s="360"/>
      <c r="D139" s="360"/>
      <c r="E139" s="360"/>
      <c r="F139" s="360"/>
      <c r="G139" s="683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</row>
    <row r="140" spans="1:26" ht="15.75" customHeight="1">
      <c r="A140" s="360"/>
      <c r="B140" s="360"/>
      <c r="C140" s="360"/>
      <c r="D140" s="360"/>
      <c r="E140" s="360"/>
      <c r="F140" s="360"/>
      <c r="G140" s="683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</row>
    <row r="141" spans="1:26" ht="15.75" customHeight="1">
      <c r="A141" s="360"/>
      <c r="B141" s="360"/>
      <c r="C141" s="360"/>
      <c r="D141" s="360"/>
      <c r="E141" s="360"/>
      <c r="F141" s="360"/>
      <c r="G141" s="683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</row>
    <row r="142" spans="1:26" ht="15.75" customHeight="1">
      <c r="A142" s="360"/>
      <c r="B142" s="360"/>
      <c r="C142" s="360"/>
      <c r="D142" s="360"/>
      <c r="E142" s="360"/>
      <c r="F142" s="360"/>
      <c r="G142" s="683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</row>
    <row r="143" spans="1:26" ht="15.75" customHeight="1">
      <c r="A143" s="360"/>
      <c r="B143" s="360"/>
      <c r="C143" s="360"/>
      <c r="D143" s="360"/>
      <c r="E143" s="360"/>
      <c r="F143" s="360"/>
      <c r="G143" s="683"/>
      <c r="H143" s="360"/>
      <c r="I143" s="360"/>
      <c r="J143" s="360"/>
      <c r="K143" s="360"/>
      <c r="L143" s="360"/>
      <c r="M143" s="360"/>
      <c r="N143" s="360"/>
      <c r="O143" s="360"/>
      <c r="P143" s="360"/>
      <c r="Q143" s="360"/>
      <c r="R143" s="360"/>
      <c r="S143" s="360"/>
      <c r="T143" s="360"/>
      <c r="U143" s="360"/>
      <c r="V143" s="360"/>
      <c r="W143" s="360"/>
      <c r="X143" s="360"/>
      <c r="Y143" s="360"/>
      <c r="Z143" s="360"/>
    </row>
    <row r="144" spans="1:26" ht="15.75" customHeight="1">
      <c r="A144" s="360"/>
      <c r="B144" s="360"/>
      <c r="C144" s="360"/>
      <c r="D144" s="360"/>
      <c r="E144" s="360"/>
      <c r="F144" s="360"/>
      <c r="G144" s="683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</row>
    <row r="145" spans="1:26" ht="15.75" customHeight="1">
      <c r="A145" s="360"/>
      <c r="B145" s="360"/>
      <c r="C145" s="360"/>
      <c r="D145" s="360"/>
      <c r="E145" s="360"/>
      <c r="F145" s="360"/>
      <c r="G145" s="683"/>
      <c r="H145" s="360"/>
      <c r="I145" s="360"/>
      <c r="J145" s="360"/>
      <c r="K145" s="360"/>
      <c r="L145" s="360"/>
      <c r="M145" s="360"/>
      <c r="N145" s="360"/>
      <c r="O145" s="360"/>
      <c r="P145" s="360"/>
      <c r="Q145" s="360"/>
      <c r="R145" s="360"/>
      <c r="S145" s="360"/>
      <c r="T145" s="360"/>
      <c r="U145" s="360"/>
      <c r="V145" s="360"/>
      <c r="W145" s="360"/>
      <c r="X145" s="360"/>
      <c r="Y145" s="360"/>
      <c r="Z145" s="360"/>
    </row>
    <row r="146" spans="1:26" ht="15.75" customHeight="1">
      <c r="A146" s="360"/>
      <c r="B146" s="360"/>
      <c r="C146" s="360"/>
      <c r="D146" s="360"/>
      <c r="E146" s="360"/>
      <c r="F146" s="360"/>
      <c r="G146" s="683"/>
      <c r="H146" s="360"/>
      <c r="I146" s="360"/>
      <c r="J146" s="360"/>
      <c r="K146" s="360"/>
      <c r="L146" s="360"/>
      <c r="M146" s="360"/>
      <c r="N146" s="360"/>
      <c r="O146" s="360"/>
      <c r="P146" s="360"/>
      <c r="Q146" s="360"/>
      <c r="R146" s="360"/>
      <c r="S146" s="360"/>
      <c r="T146" s="360"/>
      <c r="U146" s="360"/>
      <c r="V146" s="360"/>
      <c r="W146" s="360"/>
      <c r="X146" s="360"/>
      <c r="Y146" s="360"/>
      <c r="Z146" s="360"/>
    </row>
    <row r="147" spans="1:26" ht="15.75" customHeight="1">
      <c r="A147" s="360"/>
      <c r="B147" s="360"/>
      <c r="C147" s="360"/>
      <c r="D147" s="360"/>
      <c r="E147" s="360"/>
      <c r="F147" s="360"/>
      <c r="G147" s="683"/>
      <c r="H147" s="360"/>
      <c r="I147" s="360"/>
      <c r="J147" s="360"/>
      <c r="K147" s="360"/>
      <c r="L147" s="360"/>
      <c r="M147" s="360"/>
      <c r="N147" s="360"/>
      <c r="O147" s="360"/>
      <c r="P147" s="360"/>
      <c r="Q147" s="360"/>
      <c r="R147" s="360"/>
      <c r="S147" s="360"/>
      <c r="T147" s="360"/>
      <c r="U147" s="360"/>
      <c r="V147" s="360"/>
      <c r="W147" s="360"/>
      <c r="X147" s="360"/>
      <c r="Y147" s="360"/>
      <c r="Z147" s="360"/>
    </row>
    <row r="148" spans="1:26" ht="15.75" customHeight="1">
      <c r="A148" s="360"/>
      <c r="B148" s="360"/>
      <c r="C148" s="360"/>
      <c r="D148" s="360"/>
      <c r="E148" s="360"/>
      <c r="F148" s="360"/>
      <c r="G148" s="683"/>
      <c r="H148" s="360"/>
      <c r="I148" s="360"/>
      <c r="J148" s="360"/>
      <c r="K148" s="360"/>
      <c r="L148" s="360"/>
      <c r="M148" s="360"/>
      <c r="N148" s="360"/>
      <c r="O148" s="360"/>
      <c r="P148" s="360"/>
      <c r="Q148" s="360"/>
      <c r="R148" s="360"/>
      <c r="S148" s="360"/>
      <c r="T148" s="360"/>
      <c r="U148" s="360"/>
      <c r="V148" s="360"/>
      <c r="W148" s="360"/>
      <c r="X148" s="360"/>
      <c r="Y148" s="360"/>
      <c r="Z148" s="360"/>
    </row>
    <row r="149" spans="1:26" ht="15.75" customHeight="1">
      <c r="A149" s="360"/>
      <c r="B149" s="360"/>
      <c r="C149" s="360"/>
      <c r="D149" s="360"/>
      <c r="E149" s="360"/>
      <c r="F149" s="360"/>
      <c r="G149" s="683"/>
      <c r="H149" s="360"/>
      <c r="I149" s="360"/>
      <c r="J149" s="360"/>
      <c r="K149" s="360"/>
      <c r="L149" s="360"/>
      <c r="M149" s="360"/>
      <c r="N149" s="360"/>
      <c r="O149" s="360"/>
      <c r="P149" s="360"/>
      <c r="Q149" s="360"/>
      <c r="R149" s="360"/>
      <c r="S149" s="360"/>
      <c r="T149" s="360"/>
      <c r="U149" s="360"/>
      <c r="V149" s="360"/>
      <c r="W149" s="360"/>
      <c r="X149" s="360"/>
      <c r="Y149" s="360"/>
      <c r="Z149" s="360"/>
    </row>
    <row r="150" spans="1:26" ht="15.75" customHeight="1">
      <c r="A150" s="360"/>
      <c r="B150" s="360"/>
      <c r="C150" s="360"/>
      <c r="D150" s="360"/>
      <c r="E150" s="360"/>
      <c r="F150" s="360"/>
      <c r="G150" s="683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0"/>
      <c r="T150" s="360"/>
      <c r="U150" s="360"/>
      <c r="V150" s="360"/>
      <c r="W150" s="360"/>
      <c r="X150" s="360"/>
      <c r="Y150" s="360"/>
      <c r="Z150" s="360"/>
    </row>
    <row r="151" spans="1:26" ht="15.75" customHeight="1">
      <c r="A151" s="360"/>
      <c r="B151" s="360"/>
      <c r="C151" s="360"/>
      <c r="D151" s="360"/>
      <c r="E151" s="360"/>
      <c r="F151" s="360"/>
      <c r="G151" s="683"/>
      <c r="H151" s="360"/>
      <c r="I151" s="360"/>
      <c r="J151" s="360"/>
      <c r="K151" s="360"/>
      <c r="L151" s="360"/>
      <c r="M151" s="360"/>
      <c r="N151" s="360"/>
      <c r="O151" s="360"/>
      <c r="P151" s="360"/>
      <c r="Q151" s="360"/>
      <c r="R151" s="360"/>
      <c r="S151" s="360"/>
      <c r="T151" s="360"/>
      <c r="U151" s="360"/>
      <c r="V151" s="360"/>
      <c r="W151" s="360"/>
      <c r="X151" s="360"/>
      <c r="Y151" s="360"/>
      <c r="Z151" s="360"/>
    </row>
    <row r="152" spans="1:26" ht="15.75" customHeight="1">
      <c r="A152" s="360"/>
      <c r="B152" s="360"/>
      <c r="C152" s="360"/>
      <c r="D152" s="360"/>
      <c r="E152" s="360"/>
      <c r="F152" s="360"/>
      <c r="G152" s="683"/>
      <c r="H152" s="360"/>
      <c r="I152" s="360"/>
      <c r="J152" s="360"/>
      <c r="K152" s="360"/>
      <c r="L152" s="360"/>
      <c r="M152" s="360"/>
      <c r="N152" s="360"/>
      <c r="O152" s="360"/>
      <c r="P152" s="360"/>
      <c r="Q152" s="360"/>
      <c r="R152" s="360"/>
      <c r="S152" s="360"/>
      <c r="T152" s="360"/>
      <c r="U152" s="360"/>
      <c r="V152" s="360"/>
      <c r="W152" s="360"/>
      <c r="X152" s="360"/>
      <c r="Y152" s="360"/>
      <c r="Z152" s="360"/>
    </row>
    <row r="153" spans="1:26" ht="15.75" customHeight="1">
      <c r="A153" s="360"/>
      <c r="B153" s="360"/>
      <c r="C153" s="360"/>
      <c r="D153" s="360"/>
      <c r="E153" s="360"/>
      <c r="F153" s="360"/>
      <c r="G153" s="683"/>
      <c r="H153" s="360"/>
      <c r="I153" s="360"/>
      <c r="J153" s="360"/>
      <c r="K153" s="360"/>
      <c r="L153" s="360"/>
      <c r="M153" s="360"/>
      <c r="N153" s="360"/>
      <c r="O153" s="360"/>
      <c r="P153" s="360"/>
      <c r="Q153" s="360"/>
      <c r="R153" s="360"/>
      <c r="S153" s="360"/>
      <c r="T153" s="360"/>
      <c r="U153" s="360"/>
      <c r="V153" s="360"/>
      <c r="W153" s="360"/>
      <c r="X153" s="360"/>
      <c r="Y153" s="360"/>
      <c r="Z153" s="360"/>
    </row>
    <row r="154" spans="1:26" ht="15.75" customHeight="1">
      <c r="A154" s="360"/>
      <c r="B154" s="360"/>
      <c r="C154" s="360"/>
      <c r="D154" s="360"/>
      <c r="E154" s="360"/>
      <c r="F154" s="360"/>
      <c r="G154" s="683"/>
      <c r="H154" s="360"/>
      <c r="I154" s="360"/>
      <c r="J154" s="360"/>
      <c r="K154" s="360"/>
      <c r="L154" s="360"/>
      <c r="M154" s="360"/>
      <c r="N154" s="360"/>
      <c r="O154" s="360"/>
      <c r="P154" s="360"/>
      <c r="Q154" s="360"/>
      <c r="R154" s="360"/>
      <c r="S154" s="360"/>
      <c r="T154" s="360"/>
      <c r="U154" s="360"/>
      <c r="V154" s="360"/>
      <c r="W154" s="360"/>
      <c r="X154" s="360"/>
      <c r="Y154" s="360"/>
      <c r="Z154" s="360"/>
    </row>
    <row r="155" spans="1:26" ht="15.75" customHeight="1">
      <c r="A155" s="360"/>
      <c r="B155" s="360"/>
      <c r="C155" s="360"/>
      <c r="D155" s="360"/>
      <c r="E155" s="360"/>
      <c r="F155" s="360"/>
      <c r="G155" s="683"/>
      <c r="H155" s="360"/>
      <c r="I155" s="360"/>
      <c r="J155" s="360"/>
      <c r="K155" s="360"/>
      <c r="L155" s="360"/>
      <c r="M155" s="360"/>
      <c r="N155" s="360"/>
      <c r="O155" s="360"/>
      <c r="P155" s="360"/>
      <c r="Q155" s="360"/>
      <c r="R155" s="360"/>
      <c r="S155" s="360"/>
      <c r="T155" s="360"/>
      <c r="U155" s="360"/>
      <c r="V155" s="360"/>
      <c r="W155" s="360"/>
      <c r="X155" s="360"/>
      <c r="Y155" s="360"/>
      <c r="Z155" s="360"/>
    </row>
    <row r="156" spans="1:26" ht="15.75" customHeight="1">
      <c r="A156" s="360"/>
      <c r="B156" s="360"/>
      <c r="C156" s="360"/>
      <c r="D156" s="360"/>
      <c r="E156" s="360"/>
      <c r="F156" s="360"/>
      <c r="G156" s="683"/>
      <c r="H156" s="360"/>
      <c r="I156" s="360"/>
      <c r="J156" s="360"/>
      <c r="K156" s="360"/>
      <c r="L156" s="360"/>
      <c r="M156" s="360"/>
      <c r="N156" s="360"/>
      <c r="O156" s="360"/>
      <c r="P156" s="360"/>
      <c r="Q156" s="360"/>
      <c r="R156" s="360"/>
      <c r="S156" s="360"/>
      <c r="T156" s="360"/>
      <c r="U156" s="360"/>
      <c r="V156" s="360"/>
      <c r="W156" s="360"/>
      <c r="X156" s="360"/>
      <c r="Y156" s="360"/>
      <c r="Z156" s="360"/>
    </row>
    <row r="157" spans="1:26" ht="15.75" customHeight="1">
      <c r="A157" s="360"/>
      <c r="B157" s="360"/>
      <c r="C157" s="360"/>
      <c r="D157" s="360"/>
      <c r="E157" s="360"/>
      <c r="F157" s="360"/>
      <c r="G157" s="683"/>
      <c r="H157" s="360"/>
      <c r="I157" s="360"/>
      <c r="J157" s="360"/>
      <c r="K157" s="360"/>
      <c r="L157" s="360"/>
      <c r="M157" s="360"/>
      <c r="N157" s="360"/>
      <c r="O157" s="360"/>
      <c r="P157" s="360"/>
      <c r="Q157" s="360"/>
      <c r="R157" s="360"/>
      <c r="S157" s="360"/>
      <c r="T157" s="360"/>
      <c r="U157" s="360"/>
      <c r="V157" s="360"/>
      <c r="W157" s="360"/>
      <c r="X157" s="360"/>
      <c r="Y157" s="360"/>
      <c r="Z157" s="360"/>
    </row>
    <row r="158" spans="1:26" ht="15.75" customHeight="1">
      <c r="A158" s="360"/>
      <c r="B158" s="360"/>
      <c r="C158" s="360"/>
      <c r="D158" s="360"/>
      <c r="E158" s="360"/>
      <c r="F158" s="360"/>
      <c r="G158" s="683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0"/>
      <c r="T158" s="360"/>
      <c r="U158" s="360"/>
      <c r="V158" s="360"/>
      <c r="W158" s="360"/>
      <c r="X158" s="360"/>
      <c r="Y158" s="360"/>
      <c r="Z158" s="360"/>
    </row>
    <row r="159" spans="1:26" ht="15.75" customHeight="1">
      <c r="A159" s="360"/>
      <c r="B159" s="360"/>
      <c r="C159" s="360"/>
      <c r="D159" s="360"/>
      <c r="E159" s="360"/>
      <c r="F159" s="360"/>
      <c r="G159" s="683"/>
      <c r="H159" s="360"/>
      <c r="I159" s="360"/>
      <c r="J159" s="360"/>
      <c r="K159" s="360"/>
      <c r="L159" s="360"/>
      <c r="M159" s="360"/>
      <c r="N159" s="360"/>
      <c r="O159" s="360"/>
      <c r="P159" s="360"/>
      <c r="Q159" s="360"/>
      <c r="R159" s="360"/>
      <c r="S159" s="360"/>
      <c r="T159" s="360"/>
      <c r="U159" s="360"/>
      <c r="V159" s="360"/>
      <c r="W159" s="360"/>
      <c r="X159" s="360"/>
      <c r="Y159" s="360"/>
      <c r="Z159" s="360"/>
    </row>
    <row r="160" spans="1:26" ht="15.75" customHeight="1">
      <c r="A160" s="360"/>
      <c r="B160" s="360"/>
      <c r="C160" s="360"/>
      <c r="D160" s="360"/>
      <c r="E160" s="360"/>
      <c r="F160" s="360"/>
      <c r="G160" s="683"/>
      <c r="H160" s="360"/>
      <c r="I160" s="360"/>
      <c r="J160" s="360"/>
      <c r="K160" s="360"/>
      <c r="L160" s="360"/>
      <c r="M160" s="360"/>
      <c r="N160" s="360"/>
      <c r="O160" s="360"/>
      <c r="P160" s="360"/>
      <c r="Q160" s="360"/>
      <c r="R160" s="360"/>
      <c r="S160" s="360"/>
      <c r="T160" s="360"/>
      <c r="U160" s="360"/>
      <c r="V160" s="360"/>
      <c r="W160" s="360"/>
      <c r="X160" s="360"/>
      <c r="Y160" s="360"/>
      <c r="Z160" s="360"/>
    </row>
    <row r="161" spans="1:26" ht="15.75" customHeight="1">
      <c r="A161" s="360"/>
      <c r="B161" s="360"/>
      <c r="C161" s="360"/>
      <c r="D161" s="360"/>
      <c r="E161" s="360"/>
      <c r="F161" s="360"/>
      <c r="G161" s="683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</row>
    <row r="162" spans="1:26" ht="15.75" customHeight="1">
      <c r="A162" s="360"/>
      <c r="B162" s="360"/>
      <c r="C162" s="360"/>
      <c r="D162" s="360"/>
      <c r="E162" s="360"/>
      <c r="F162" s="360"/>
      <c r="G162" s="683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</row>
    <row r="163" spans="1:26" ht="15.75" customHeight="1">
      <c r="A163" s="360"/>
      <c r="B163" s="360"/>
      <c r="C163" s="360"/>
      <c r="D163" s="360"/>
      <c r="E163" s="360"/>
      <c r="F163" s="360"/>
      <c r="G163" s="683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</row>
    <row r="164" spans="1:26" ht="15.75" customHeight="1">
      <c r="A164" s="360"/>
      <c r="B164" s="360"/>
      <c r="C164" s="360"/>
      <c r="D164" s="360"/>
      <c r="E164" s="360"/>
      <c r="F164" s="360"/>
      <c r="G164" s="683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</row>
    <row r="165" spans="1:26" ht="15.75" customHeight="1">
      <c r="A165" s="360"/>
      <c r="B165" s="360"/>
      <c r="C165" s="360"/>
      <c r="D165" s="360"/>
      <c r="E165" s="360"/>
      <c r="F165" s="360"/>
      <c r="G165" s="683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</row>
    <row r="166" spans="1:26" ht="15.75" customHeight="1">
      <c r="A166" s="360"/>
      <c r="B166" s="360"/>
      <c r="C166" s="360"/>
      <c r="D166" s="360"/>
      <c r="E166" s="360"/>
      <c r="F166" s="360"/>
      <c r="G166" s="683"/>
      <c r="H166" s="360"/>
      <c r="I166" s="360"/>
      <c r="J166" s="360"/>
      <c r="K166" s="360"/>
      <c r="L166" s="360"/>
      <c r="M166" s="360"/>
      <c r="N166" s="360"/>
      <c r="O166" s="360"/>
      <c r="P166" s="360"/>
      <c r="Q166" s="360"/>
      <c r="R166" s="360"/>
      <c r="S166" s="360"/>
      <c r="T166" s="360"/>
      <c r="U166" s="360"/>
      <c r="V166" s="360"/>
      <c r="W166" s="360"/>
      <c r="X166" s="360"/>
      <c r="Y166" s="360"/>
      <c r="Z166" s="360"/>
    </row>
    <row r="167" spans="1:26" ht="15.75" customHeight="1">
      <c r="A167" s="360"/>
      <c r="B167" s="360"/>
      <c r="C167" s="360"/>
      <c r="D167" s="360"/>
      <c r="E167" s="360"/>
      <c r="F167" s="360"/>
      <c r="G167" s="683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</row>
    <row r="168" spans="1:26" ht="15.75" customHeight="1">
      <c r="A168" s="360"/>
      <c r="B168" s="360"/>
      <c r="C168" s="360"/>
      <c r="D168" s="360"/>
      <c r="E168" s="360"/>
      <c r="F168" s="360"/>
      <c r="G168" s="683"/>
      <c r="H168" s="360"/>
      <c r="I168" s="360"/>
      <c r="J168" s="360"/>
      <c r="K168" s="360"/>
      <c r="L168" s="360"/>
      <c r="M168" s="360"/>
      <c r="N168" s="360"/>
      <c r="O168" s="360"/>
      <c r="P168" s="360"/>
      <c r="Q168" s="360"/>
      <c r="R168" s="360"/>
      <c r="S168" s="360"/>
      <c r="T168" s="360"/>
      <c r="U168" s="360"/>
      <c r="V168" s="360"/>
      <c r="W168" s="360"/>
      <c r="X168" s="360"/>
      <c r="Y168" s="360"/>
      <c r="Z168" s="360"/>
    </row>
    <row r="169" spans="1:26" ht="15.75" customHeight="1">
      <c r="A169" s="360"/>
      <c r="B169" s="360"/>
      <c r="C169" s="360"/>
      <c r="D169" s="360"/>
      <c r="E169" s="360"/>
      <c r="F169" s="360"/>
      <c r="G169" s="683"/>
      <c r="H169" s="360"/>
      <c r="I169" s="360"/>
      <c r="J169" s="360"/>
      <c r="K169" s="360"/>
      <c r="L169" s="360"/>
      <c r="M169" s="360"/>
      <c r="N169" s="360"/>
      <c r="O169" s="360"/>
      <c r="P169" s="360"/>
      <c r="Q169" s="360"/>
      <c r="R169" s="360"/>
      <c r="S169" s="360"/>
      <c r="T169" s="360"/>
      <c r="U169" s="360"/>
      <c r="V169" s="360"/>
      <c r="W169" s="360"/>
      <c r="X169" s="360"/>
      <c r="Y169" s="360"/>
      <c r="Z169" s="360"/>
    </row>
    <row r="170" spans="1:26" ht="15.75" customHeight="1">
      <c r="A170" s="360"/>
      <c r="B170" s="360"/>
      <c r="C170" s="360"/>
      <c r="D170" s="360"/>
      <c r="E170" s="360"/>
      <c r="F170" s="360"/>
      <c r="G170" s="683"/>
      <c r="H170" s="360"/>
      <c r="I170" s="360"/>
      <c r="J170" s="360"/>
      <c r="K170" s="360"/>
      <c r="L170" s="360"/>
      <c r="M170" s="360"/>
      <c r="N170" s="360"/>
      <c r="O170" s="360"/>
      <c r="P170" s="360"/>
      <c r="Q170" s="360"/>
      <c r="R170" s="360"/>
      <c r="S170" s="360"/>
      <c r="T170" s="360"/>
      <c r="U170" s="360"/>
      <c r="V170" s="360"/>
      <c r="W170" s="360"/>
      <c r="X170" s="360"/>
      <c r="Y170" s="360"/>
      <c r="Z170" s="360"/>
    </row>
    <row r="171" spans="1:26" ht="15.75" customHeight="1">
      <c r="A171" s="360"/>
      <c r="B171" s="360"/>
      <c r="C171" s="360"/>
      <c r="D171" s="360"/>
      <c r="E171" s="360"/>
      <c r="F171" s="360"/>
      <c r="G171" s="683"/>
      <c r="H171" s="360"/>
      <c r="I171" s="360"/>
      <c r="J171" s="360"/>
      <c r="K171" s="360"/>
      <c r="L171" s="360"/>
      <c r="M171" s="360"/>
      <c r="N171" s="360"/>
      <c r="O171" s="360"/>
      <c r="P171" s="360"/>
      <c r="Q171" s="360"/>
      <c r="R171" s="360"/>
      <c r="S171" s="360"/>
      <c r="T171" s="360"/>
      <c r="U171" s="360"/>
      <c r="V171" s="360"/>
      <c r="W171" s="360"/>
      <c r="X171" s="360"/>
      <c r="Y171" s="360"/>
      <c r="Z171" s="360"/>
    </row>
    <row r="172" spans="1:26" ht="15.75" customHeight="1">
      <c r="A172" s="360"/>
      <c r="B172" s="360"/>
      <c r="C172" s="360"/>
      <c r="D172" s="360"/>
      <c r="E172" s="360"/>
      <c r="F172" s="360"/>
      <c r="G172" s="683"/>
      <c r="H172" s="360"/>
      <c r="I172" s="360"/>
      <c r="J172" s="360"/>
      <c r="K172" s="360"/>
      <c r="L172" s="360"/>
      <c r="M172" s="360"/>
      <c r="N172" s="360"/>
      <c r="O172" s="360"/>
      <c r="P172" s="360"/>
      <c r="Q172" s="360"/>
      <c r="R172" s="360"/>
      <c r="S172" s="360"/>
      <c r="T172" s="360"/>
      <c r="U172" s="360"/>
      <c r="V172" s="360"/>
      <c r="W172" s="360"/>
      <c r="X172" s="360"/>
      <c r="Y172" s="360"/>
      <c r="Z172" s="360"/>
    </row>
    <row r="173" spans="1:26" ht="15.75" customHeight="1">
      <c r="A173" s="360"/>
      <c r="B173" s="360"/>
      <c r="C173" s="360"/>
      <c r="D173" s="360"/>
      <c r="E173" s="360"/>
      <c r="F173" s="360"/>
      <c r="G173" s="683"/>
      <c r="H173" s="360"/>
      <c r="I173" s="360"/>
      <c r="J173" s="360"/>
      <c r="K173" s="360"/>
      <c r="L173" s="360"/>
      <c r="M173" s="360"/>
      <c r="N173" s="360"/>
      <c r="O173" s="360"/>
      <c r="P173" s="360"/>
      <c r="Q173" s="360"/>
      <c r="R173" s="360"/>
      <c r="S173" s="360"/>
      <c r="T173" s="360"/>
      <c r="U173" s="360"/>
      <c r="V173" s="360"/>
      <c r="W173" s="360"/>
      <c r="X173" s="360"/>
      <c r="Y173" s="360"/>
      <c r="Z173" s="360"/>
    </row>
    <row r="174" spans="1:26" ht="15.75" customHeight="1">
      <c r="A174" s="360"/>
      <c r="B174" s="360"/>
      <c r="C174" s="360"/>
      <c r="D174" s="360"/>
      <c r="E174" s="360"/>
      <c r="F174" s="360"/>
      <c r="G174" s="683"/>
      <c r="H174" s="360"/>
      <c r="I174" s="360"/>
      <c r="J174" s="360"/>
      <c r="K174" s="360"/>
      <c r="L174" s="360"/>
      <c r="M174" s="360"/>
      <c r="N174" s="360"/>
      <c r="O174" s="360"/>
      <c r="P174" s="360"/>
      <c r="Q174" s="360"/>
      <c r="R174" s="360"/>
      <c r="S174" s="360"/>
      <c r="T174" s="360"/>
      <c r="U174" s="360"/>
      <c r="V174" s="360"/>
      <c r="W174" s="360"/>
      <c r="X174" s="360"/>
      <c r="Y174" s="360"/>
      <c r="Z174" s="360"/>
    </row>
    <row r="175" spans="1:26" ht="15.75" customHeight="1">
      <c r="A175" s="360"/>
      <c r="B175" s="360"/>
      <c r="C175" s="360"/>
      <c r="D175" s="360"/>
      <c r="E175" s="360"/>
      <c r="F175" s="360"/>
      <c r="G175" s="683"/>
      <c r="H175" s="360"/>
      <c r="I175" s="360"/>
      <c r="J175" s="360"/>
      <c r="K175" s="360"/>
      <c r="L175" s="360"/>
      <c r="M175" s="360"/>
      <c r="N175" s="360"/>
      <c r="O175" s="360"/>
      <c r="P175" s="360"/>
      <c r="Q175" s="360"/>
      <c r="R175" s="360"/>
      <c r="S175" s="360"/>
      <c r="T175" s="360"/>
      <c r="U175" s="360"/>
      <c r="V175" s="360"/>
      <c r="W175" s="360"/>
      <c r="X175" s="360"/>
      <c r="Y175" s="360"/>
      <c r="Z175" s="360"/>
    </row>
    <row r="176" spans="1:26" ht="15.75" customHeight="1">
      <c r="A176" s="360"/>
      <c r="B176" s="360"/>
      <c r="C176" s="360"/>
      <c r="D176" s="360"/>
      <c r="E176" s="360"/>
      <c r="F176" s="360"/>
      <c r="G176" s="683"/>
      <c r="H176" s="360"/>
      <c r="I176" s="360"/>
      <c r="J176" s="360"/>
      <c r="K176" s="360"/>
      <c r="L176" s="360"/>
      <c r="M176" s="360"/>
      <c r="N176" s="360"/>
      <c r="O176" s="360"/>
      <c r="P176" s="360"/>
      <c r="Q176" s="360"/>
      <c r="R176" s="360"/>
      <c r="S176" s="360"/>
      <c r="T176" s="360"/>
      <c r="U176" s="360"/>
      <c r="V176" s="360"/>
      <c r="W176" s="360"/>
      <c r="X176" s="360"/>
      <c r="Y176" s="360"/>
      <c r="Z176" s="360"/>
    </row>
    <row r="177" spans="1:26" ht="15.75" customHeight="1">
      <c r="A177" s="360"/>
      <c r="B177" s="360"/>
      <c r="C177" s="360"/>
      <c r="D177" s="360"/>
      <c r="E177" s="360"/>
      <c r="F177" s="360"/>
      <c r="G177" s="683"/>
      <c r="H177" s="360"/>
      <c r="I177" s="360"/>
      <c r="J177" s="360"/>
      <c r="K177" s="360"/>
      <c r="L177" s="360"/>
      <c r="M177" s="360"/>
      <c r="N177" s="360"/>
      <c r="O177" s="360"/>
      <c r="P177" s="360"/>
      <c r="Q177" s="360"/>
      <c r="R177" s="360"/>
      <c r="S177" s="360"/>
      <c r="T177" s="360"/>
      <c r="U177" s="360"/>
      <c r="V177" s="360"/>
      <c r="W177" s="360"/>
      <c r="X177" s="360"/>
      <c r="Y177" s="360"/>
      <c r="Z177" s="360"/>
    </row>
    <row r="178" spans="1:26" ht="15.75" customHeight="1">
      <c r="A178" s="360"/>
      <c r="B178" s="360"/>
      <c r="C178" s="360"/>
      <c r="D178" s="360"/>
      <c r="E178" s="360"/>
      <c r="F178" s="360"/>
      <c r="G178" s="683"/>
      <c r="H178" s="360"/>
      <c r="I178" s="360"/>
      <c r="J178" s="360"/>
      <c r="K178" s="360"/>
      <c r="L178" s="360"/>
      <c r="M178" s="360"/>
      <c r="N178" s="360"/>
      <c r="O178" s="360"/>
      <c r="P178" s="360"/>
      <c r="Q178" s="360"/>
      <c r="R178" s="360"/>
      <c r="S178" s="360"/>
      <c r="T178" s="360"/>
      <c r="U178" s="360"/>
      <c r="V178" s="360"/>
      <c r="W178" s="360"/>
      <c r="X178" s="360"/>
      <c r="Y178" s="360"/>
      <c r="Z178" s="360"/>
    </row>
    <row r="179" spans="1:26" ht="15.75" customHeight="1">
      <c r="A179" s="360"/>
      <c r="B179" s="360"/>
      <c r="C179" s="360"/>
      <c r="D179" s="360"/>
      <c r="E179" s="360"/>
      <c r="F179" s="360"/>
      <c r="G179" s="683"/>
      <c r="H179" s="360"/>
      <c r="I179" s="360"/>
      <c r="J179" s="360"/>
      <c r="K179" s="360"/>
      <c r="L179" s="360"/>
      <c r="M179" s="360"/>
      <c r="N179" s="360"/>
      <c r="O179" s="360"/>
      <c r="P179" s="360"/>
      <c r="Q179" s="360"/>
      <c r="R179" s="360"/>
      <c r="S179" s="360"/>
      <c r="T179" s="360"/>
      <c r="U179" s="360"/>
      <c r="V179" s="360"/>
      <c r="W179" s="360"/>
      <c r="X179" s="360"/>
      <c r="Y179" s="360"/>
      <c r="Z179" s="360"/>
    </row>
    <row r="180" spans="1:26" ht="15.75" customHeight="1">
      <c r="A180" s="360"/>
      <c r="B180" s="360"/>
      <c r="C180" s="360"/>
      <c r="D180" s="360"/>
      <c r="E180" s="360"/>
      <c r="F180" s="360"/>
      <c r="G180" s="683"/>
      <c r="H180" s="360"/>
      <c r="I180" s="360"/>
      <c r="J180" s="360"/>
      <c r="K180" s="360"/>
      <c r="L180" s="360"/>
      <c r="M180" s="360"/>
      <c r="N180" s="360"/>
      <c r="O180" s="360"/>
      <c r="P180" s="360"/>
      <c r="Q180" s="360"/>
      <c r="R180" s="360"/>
      <c r="S180" s="360"/>
      <c r="T180" s="360"/>
      <c r="U180" s="360"/>
      <c r="V180" s="360"/>
      <c r="W180" s="360"/>
      <c r="X180" s="360"/>
      <c r="Y180" s="360"/>
      <c r="Z180" s="360"/>
    </row>
    <row r="181" spans="1:26" ht="15.75" customHeight="1">
      <c r="A181" s="360"/>
      <c r="B181" s="360"/>
      <c r="C181" s="360"/>
      <c r="D181" s="360"/>
      <c r="E181" s="360"/>
      <c r="F181" s="360"/>
      <c r="G181" s="683"/>
      <c r="H181" s="360"/>
      <c r="I181" s="360"/>
      <c r="J181" s="360"/>
      <c r="K181" s="360"/>
      <c r="L181" s="360"/>
      <c r="M181" s="360"/>
      <c r="N181" s="360"/>
      <c r="O181" s="360"/>
      <c r="P181" s="360"/>
      <c r="Q181" s="360"/>
      <c r="R181" s="360"/>
      <c r="S181" s="360"/>
      <c r="T181" s="360"/>
      <c r="U181" s="360"/>
      <c r="V181" s="360"/>
      <c r="W181" s="360"/>
      <c r="X181" s="360"/>
      <c r="Y181" s="360"/>
      <c r="Z181" s="360"/>
    </row>
    <row r="182" spans="1:26" ht="15.75" customHeight="1">
      <c r="A182" s="360"/>
      <c r="B182" s="360"/>
      <c r="C182" s="360"/>
      <c r="D182" s="360"/>
      <c r="E182" s="360"/>
      <c r="F182" s="360"/>
      <c r="G182" s="683"/>
      <c r="H182" s="360"/>
      <c r="I182" s="360"/>
      <c r="J182" s="360"/>
      <c r="K182" s="360"/>
      <c r="L182" s="360"/>
      <c r="M182" s="360"/>
      <c r="N182" s="360"/>
      <c r="O182" s="360"/>
      <c r="P182" s="360"/>
      <c r="Q182" s="360"/>
      <c r="R182" s="360"/>
      <c r="S182" s="360"/>
      <c r="T182" s="360"/>
      <c r="U182" s="360"/>
      <c r="V182" s="360"/>
      <c r="W182" s="360"/>
      <c r="X182" s="360"/>
      <c r="Y182" s="360"/>
      <c r="Z182" s="360"/>
    </row>
    <row r="183" spans="1:26" ht="15.75" customHeight="1">
      <c r="A183" s="360"/>
      <c r="B183" s="360"/>
      <c r="C183" s="360"/>
      <c r="D183" s="360"/>
      <c r="E183" s="360"/>
      <c r="F183" s="360"/>
      <c r="G183" s="683"/>
      <c r="H183" s="360"/>
      <c r="I183" s="360"/>
      <c r="J183" s="360"/>
      <c r="K183" s="360"/>
      <c r="L183" s="360"/>
      <c r="M183" s="360"/>
      <c r="N183" s="360"/>
      <c r="O183" s="360"/>
      <c r="P183" s="360"/>
      <c r="Q183" s="360"/>
      <c r="R183" s="360"/>
      <c r="S183" s="360"/>
      <c r="T183" s="360"/>
      <c r="U183" s="360"/>
      <c r="V183" s="360"/>
      <c r="W183" s="360"/>
      <c r="X183" s="360"/>
      <c r="Y183" s="360"/>
      <c r="Z183" s="360"/>
    </row>
    <row r="184" spans="1:26" ht="15.75" customHeight="1">
      <c r="A184" s="360"/>
      <c r="B184" s="360"/>
      <c r="C184" s="360"/>
      <c r="D184" s="360"/>
      <c r="E184" s="360"/>
      <c r="F184" s="360"/>
      <c r="G184" s="683"/>
      <c r="H184" s="360"/>
      <c r="I184" s="360"/>
      <c r="J184" s="360"/>
      <c r="K184" s="360"/>
      <c r="L184" s="360"/>
      <c r="M184" s="360"/>
      <c r="N184" s="360"/>
      <c r="O184" s="360"/>
      <c r="P184" s="360"/>
      <c r="Q184" s="360"/>
      <c r="R184" s="360"/>
      <c r="S184" s="360"/>
      <c r="T184" s="360"/>
      <c r="U184" s="360"/>
      <c r="V184" s="360"/>
      <c r="W184" s="360"/>
      <c r="X184" s="360"/>
      <c r="Y184" s="360"/>
      <c r="Z184" s="360"/>
    </row>
    <row r="185" spans="1:26" ht="15.75" customHeight="1">
      <c r="A185" s="360"/>
      <c r="B185" s="360"/>
      <c r="C185" s="360"/>
      <c r="D185" s="360"/>
      <c r="E185" s="360"/>
      <c r="F185" s="360"/>
      <c r="G185" s="683"/>
      <c r="H185" s="360"/>
      <c r="I185" s="360"/>
      <c r="J185" s="360"/>
      <c r="K185" s="360"/>
      <c r="L185" s="360"/>
      <c r="M185" s="360"/>
      <c r="N185" s="360"/>
      <c r="O185" s="360"/>
      <c r="P185" s="360"/>
      <c r="Q185" s="360"/>
      <c r="R185" s="360"/>
      <c r="S185" s="360"/>
      <c r="T185" s="360"/>
      <c r="U185" s="360"/>
      <c r="V185" s="360"/>
      <c r="W185" s="360"/>
      <c r="X185" s="360"/>
      <c r="Y185" s="360"/>
      <c r="Z185" s="360"/>
    </row>
    <row r="186" spans="1:26" ht="15.75" customHeight="1">
      <c r="A186" s="360"/>
      <c r="B186" s="360"/>
      <c r="C186" s="360"/>
      <c r="D186" s="360"/>
      <c r="E186" s="360"/>
      <c r="F186" s="360"/>
      <c r="G186" s="683"/>
      <c r="H186" s="360"/>
      <c r="I186" s="360"/>
      <c r="J186" s="360"/>
      <c r="K186" s="360"/>
      <c r="L186" s="360"/>
      <c r="M186" s="360"/>
      <c r="N186" s="360"/>
      <c r="O186" s="360"/>
      <c r="P186" s="360"/>
      <c r="Q186" s="360"/>
      <c r="R186" s="360"/>
      <c r="S186" s="360"/>
      <c r="T186" s="360"/>
      <c r="U186" s="360"/>
      <c r="V186" s="360"/>
      <c r="W186" s="360"/>
      <c r="X186" s="360"/>
      <c r="Y186" s="360"/>
      <c r="Z186" s="360"/>
    </row>
    <row r="187" spans="1:26" ht="15.75" customHeight="1">
      <c r="A187" s="360"/>
      <c r="B187" s="360"/>
      <c r="C187" s="360"/>
      <c r="D187" s="360"/>
      <c r="E187" s="360"/>
      <c r="F187" s="360"/>
      <c r="G187" s="683"/>
      <c r="H187" s="360"/>
      <c r="I187" s="360"/>
      <c r="J187" s="360"/>
      <c r="K187" s="360"/>
      <c r="L187" s="360"/>
      <c r="M187" s="360"/>
      <c r="N187" s="360"/>
      <c r="O187" s="360"/>
      <c r="P187" s="360"/>
      <c r="Q187" s="360"/>
      <c r="R187" s="360"/>
      <c r="S187" s="360"/>
      <c r="T187" s="360"/>
      <c r="U187" s="360"/>
      <c r="V187" s="360"/>
      <c r="W187" s="360"/>
      <c r="X187" s="360"/>
      <c r="Y187" s="360"/>
      <c r="Z187" s="360"/>
    </row>
    <row r="188" spans="1:26" ht="15.75" customHeight="1">
      <c r="A188" s="360"/>
      <c r="B188" s="360"/>
      <c r="C188" s="360"/>
      <c r="D188" s="360"/>
      <c r="E188" s="360"/>
      <c r="F188" s="360"/>
      <c r="G188" s="683"/>
      <c r="H188" s="360"/>
      <c r="I188" s="360"/>
      <c r="J188" s="360"/>
      <c r="K188" s="360"/>
      <c r="L188" s="360"/>
      <c r="M188" s="360"/>
      <c r="N188" s="360"/>
      <c r="O188" s="360"/>
      <c r="P188" s="360"/>
      <c r="Q188" s="360"/>
      <c r="R188" s="360"/>
      <c r="S188" s="360"/>
      <c r="T188" s="360"/>
      <c r="U188" s="360"/>
      <c r="V188" s="360"/>
      <c r="W188" s="360"/>
      <c r="X188" s="360"/>
      <c r="Y188" s="360"/>
      <c r="Z188" s="360"/>
    </row>
    <row r="189" spans="1:26" ht="15.75" customHeight="1">
      <c r="A189" s="360"/>
      <c r="B189" s="360"/>
      <c r="C189" s="360"/>
      <c r="D189" s="360"/>
      <c r="E189" s="360"/>
      <c r="F189" s="360"/>
      <c r="G189" s="683"/>
      <c r="H189" s="360"/>
      <c r="I189" s="360"/>
      <c r="J189" s="360"/>
      <c r="K189" s="360"/>
      <c r="L189" s="360"/>
      <c r="M189" s="360"/>
      <c r="N189" s="360"/>
      <c r="O189" s="360"/>
      <c r="P189" s="360"/>
      <c r="Q189" s="360"/>
      <c r="R189" s="360"/>
      <c r="S189" s="360"/>
      <c r="T189" s="360"/>
      <c r="U189" s="360"/>
      <c r="V189" s="360"/>
      <c r="W189" s="360"/>
      <c r="X189" s="360"/>
      <c r="Y189" s="360"/>
      <c r="Z189" s="360"/>
    </row>
    <row r="190" spans="1:26" ht="15.75" customHeight="1">
      <c r="A190" s="360"/>
      <c r="B190" s="360"/>
      <c r="C190" s="360"/>
      <c r="D190" s="360"/>
      <c r="E190" s="360"/>
      <c r="F190" s="360"/>
      <c r="G190" s="683"/>
      <c r="H190" s="360"/>
      <c r="I190" s="360"/>
      <c r="J190" s="360"/>
      <c r="K190" s="360"/>
      <c r="L190" s="360"/>
      <c r="M190" s="360"/>
      <c r="N190" s="360"/>
      <c r="O190" s="360"/>
      <c r="P190" s="360"/>
      <c r="Q190" s="360"/>
      <c r="R190" s="360"/>
      <c r="S190" s="360"/>
      <c r="T190" s="360"/>
      <c r="U190" s="360"/>
      <c r="V190" s="360"/>
      <c r="W190" s="360"/>
      <c r="X190" s="360"/>
      <c r="Y190" s="360"/>
      <c r="Z190" s="360"/>
    </row>
    <row r="191" spans="1:26" ht="15.75" customHeight="1">
      <c r="A191" s="360"/>
      <c r="B191" s="360"/>
      <c r="C191" s="360"/>
      <c r="D191" s="360"/>
      <c r="E191" s="360"/>
      <c r="F191" s="360"/>
      <c r="G191" s="683"/>
      <c r="H191" s="360"/>
      <c r="I191" s="360"/>
      <c r="J191" s="360"/>
      <c r="K191" s="360"/>
      <c r="L191" s="360"/>
      <c r="M191" s="360"/>
      <c r="N191" s="360"/>
      <c r="O191" s="360"/>
      <c r="P191" s="360"/>
      <c r="Q191" s="360"/>
      <c r="R191" s="360"/>
      <c r="S191" s="360"/>
      <c r="T191" s="360"/>
      <c r="U191" s="360"/>
      <c r="V191" s="360"/>
      <c r="W191" s="360"/>
      <c r="X191" s="360"/>
      <c r="Y191" s="360"/>
      <c r="Z191" s="360"/>
    </row>
    <row r="192" spans="1:26" ht="15.75" customHeight="1">
      <c r="A192" s="360"/>
      <c r="B192" s="360"/>
      <c r="C192" s="360"/>
      <c r="D192" s="360"/>
      <c r="E192" s="360"/>
      <c r="F192" s="360"/>
      <c r="G192" s="683"/>
      <c r="H192" s="360"/>
      <c r="I192" s="360"/>
      <c r="J192" s="360"/>
      <c r="K192" s="360"/>
      <c r="L192" s="360"/>
      <c r="M192" s="360"/>
      <c r="N192" s="360"/>
      <c r="O192" s="360"/>
      <c r="P192" s="360"/>
      <c r="Q192" s="360"/>
      <c r="R192" s="360"/>
      <c r="S192" s="360"/>
      <c r="T192" s="360"/>
      <c r="U192" s="360"/>
      <c r="V192" s="360"/>
      <c r="W192" s="360"/>
      <c r="X192" s="360"/>
      <c r="Y192" s="360"/>
      <c r="Z192" s="360"/>
    </row>
    <row r="193" spans="1:26" ht="15.75" customHeight="1">
      <c r="A193" s="360"/>
      <c r="B193" s="360"/>
      <c r="C193" s="360"/>
      <c r="D193" s="360"/>
      <c r="E193" s="360"/>
      <c r="F193" s="360"/>
      <c r="G193" s="683"/>
      <c r="H193" s="360"/>
      <c r="I193" s="360"/>
      <c r="J193" s="360"/>
      <c r="K193" s="360"/>
      <c r="L193" s="360"/>
      <c r="M193" s="360"/>
      <c r="N193" s="360"/>
      <c r="O193" s="360"/>
      <c r="P193" s="360"/>
      <c r="Q193" s="360"/>
      <c r="R193" s="360"/>
      <c r="S193" s="360"/>
      <c r="T193" s="360"/>
      <c r="U193" s="360"/>
      <c r="V193" s="360"/>
      <c r="W193" s="360"/>
      <c r="X193" s="360"/>
      <c r="Y193" s="360"/>
      <c r="Z193" s="360"/>
    </row>
    <row r="194" spans="1:26" ht="15.75" customHeight="1">
      <c r="A194" s="360"/>
      <c r="B194" s="360"/>
      <c r="C194" s="360"/>
      <c r="D194" s="360"/>
      <c r="E194" s="360"/>
      <c r="F194" s="360"/>
      <c r="G194" s="683"/>
      <c r="H194" s="360"/>
      <c r="I194" s="360"/>
      <c r="J194" s="360"/>
      <c r="K194" s="360"/>
      <c r="L194" s="360"/>
      <c r="M194" s="360"/>
      <c r="N194" s="360"/>
      <c r="O194" s="360"/>
      <c r="P194" s="360"/>
      <c r="Q194" s="360"/>
      <c r="R194" s="360"/>
      <c r="S194" s="360"/>
      <c r="T194" s="360"/>
      <c r="U194" s="360"/>
      <c r="V194" s="360"/>
      <c r="W194" s="360"/>
      <c r="X194" s="360"/>
      <c r="Y194" s="360"/>
      <c r="Z194" s="360"/>
    </row>
    <row r="195" spans="1:26" ht="15.75" customHeight="1">
      <c r="A195" s="360"/>
      <c r="B195" s="360"/>
      <c r="C195" s="360"/>
      <c r="D195" s="360"/>
      <c r="E195" s="360"/>
      <c r="F195" s="360"/>
      <c r="G195" s="683"/>
      <c r="H195" s="360"/>
      <c r="I195" s="360"/>
      <c r="J195" s="360"/>
      <c r="K195" s="360"/>
      <c r="L195" s="360"/>
      <c r="M195" s="360"/>
      <c r="N195" s="360"/>
      <c r="O195" s="360"/>
      <c r="P195" s="360"/>
      <c r="Q195" s="360"/>
      <c r="R195" s="360"/>
      <c r="S195" s="360"/>
      <c r="T195" s="360"/>
      <c r="U195" s="360"/>
      <c r="V195" s="360"/>
      <c r="W195" s="360"/>
      <c r="X195" s="360"/>
      <c r="Y195" s="360"/>
      <c r="Z195" s="360"/>
    </row>
    <row r="196" spans="1:26" ht="15.75" customHeight="1">
      <c r="A196" s="360"/>
      <c r="B196" s="360"/>
      <c r="C196" s="360"/>
      <c r="D196" s="360"/>
      <c r="E196" s="360"/>
      <c r="F196" s="360"/>
      <c r="G196" s="683"/>
      <c r="H196" s="360"/>
      <c r="I196" s="360"/>
      <c r="J196" s="360"/>
      <c r="K196" s="360"/>
      <c r="L196" s="360"/>
      <c r="M196" s="360"/>
      <c r="N196" s="360"/>
      <c r="O196" s="360"/>
      <c r="P196" s="360"/>
      <c r="Q196" s="360"/>
      <c r="R196" s="360"/>
      <c r="S196" s="360"/>
      <c r="T196" s="360"/>
      <c r="U196" s="360"/>
      <c r="V196" s="360"/>
      <c r="W196" s="360"/>
      <c r="X196" s="360"/>
      <c r="Y196" s="360"/>
      <c r="Z196" s="360"/>
    </row>
    <row r="197" spans="1:26" ht="15.75" customHeight="1">
      <c r="A197" s="360"/>
      <c r="B197" s="360"/>
      <c r="C197" s="360"/>
      <c r="D197" s="360"/>
      <c r="E197" s="360"/>
      <c r="F197" s="360"/>
      <c r="G197" s="683"/>
      <c r="H197" s="360"/>
      <c r="I197" s="360"/>
      <c r="J197" s="360"/>
      <c r="K197" s="360"/>
      <c r="L197" s="360"/>
      <c r="M197" s="360"/>
      <c r="N197" s="360"/>
      <c r="O197" s="360"/>
      <c r="P197" s="360"/>
      <c r="Q197" s="360"/>
      <c r="R197" s="360"/>
      <c r="S197" s="360"/>
      <c r="T197" s="360"/>
      <c r="U197" s="360"/>
      <c r="V197" s="360"/>
      <c r="W197" s="360"/>
      <c r="X197" s="360"/>
      <c r="Y197" s="360"/>
      <c r="Z197" s="360"/>
    </row>
    <row r="198" spans="1:26" ht="15.75" customHeight="1">
      <c r="A198" s="360"/>
      <c r="B198" s="360"/>
      <c r="C198" s="360"/>
      <c r="D198" s="360"/>
      <c r="E198" s="360"/>
      <c r="F198" s="360"/>
      <c r="G198" s="683"/>
      <c r="H198" s="360"/>
      <c r="I198" s="360"/>
      <c r="J198" s="360"/>
      <c r="K198" s="360"/>
      <c r="L198" s="360"/>
      <c r="M198" s="360"/>
      <c r="N198" s="360"/>
      <c r="O198" s="360"/>
      <c r="P198" s="360"/>
      <c r="Q198" s="360"/>
      <c r="R198" s="360"/>
      <c r="S198" s="360"/>
      <c r="T198" s="360"/>
      <c r="U198" s="360"/>
      <c r="V198" s="360"/>
      <c r="W198" s="360"/>
      <c r="X198" s="360"/>
      <c r="Y198" s="360"/>
      <c r="Z198" s="360"/>
    </row>
    <row r="199" spans="1:26" ht="15.75" customHeight="1">
      <c r="A199" s="360"/>
      <c r="B199" s="360"/>
      <c r="C199" s="360"/>
      <c r="D199" s="360"/>
      <c r="E199" s="360"/>
      <c r="F199" s="360"/>
      <c r="G199" s="683"/>
      <c r="H199" s="360"/>
      <c r="I199" s="360"/>
      <c r="J199" s="360"/>
      <c r="K199" s="360"/>
      <c r="L199" s="360"/>
      <c r="M199" s="360"/>
      <c r="N199" s="360"/>
      <c r="O199" s="360"/>
      <c r="P199" s="360"/>
      <c r="Q199" s="360"/>
      <c r="R199" s="360"/>
      <c r="S199" s="360"/>
      <c r="T199" s="360"/>
      <c r="U199" s="360"/>
      <c r="V199" s="360"/>
      <c r="W199" s="360"/>
      <c r="X199" s="360"/>
      <c r="Y199" s="360"/>
      <c r="Z199" s="360"/>
    </row>
    <row r="200" spans="1:26" ht="15.75" customHeight="1">
      <c r="A200" s="360"/>
      <c r="B200" s="360"/>
      <c r="C200" s="360"/>
      <c r="D200" s="360"/>
      <c r="E200" s="360"/>
      <c r="F200" s="360"/>
      <c r="G200" s="683"/>
      <c r="H200" s="360"/>
      <c r="I200" s="360"/>
      <c r="J200" s="360"/>
      <c r="K200" s="360"/>
      <c r="L200" s="360"/>
      <c r="M200" s="360"/>
      <c r="N200" s="360"/>
      <c r="O200" s="360"/>
      <c r="P200" s="360"/>
      <c r="Q200" s="360"/>
      <c r="R200" s="360"/>
      <c r="S200" s="360"/>
      <c r="T200" s="360"/>
      <c r="U200" s="360"/>
      <c r="V200" s="360"/>
      <c r="W200" s="360"/>
      <c r="X200" s="360"/>
      <c r="Y200" s="360"/>
      <c r="Z200" s="360"/>
    </row>
    <row r="201" spans="1:26" ht="15.75" customHeight="1">
      <c r="A201" s="360"/>
      <c r="B201" s="360"/>
      <c r="C201" s="360"/>
      <c r="D201" s="360"/>
      <c r="E201" s="360"/>
      <c r="F201" s="360"/>
      <c r="G201" s="683"/>
      <c r="H201" s="360"/>
      <c r="I201" s="360"/>
      <c r="J201" s="360"/>
      <c r="K201" s="360"/>
      <c r="L201" s="360"/>
      <c r="M201" s="360"/>
      <c r="N201" s="360"/>
      <c r="O201" s="360"/>
      <c r="P201" s="360"/>
      <c r="Q201" s="360"/>
      <c r="R201" s="360"/>
      <c r="S201" s="360"/>
      <c r="T201" s="360"/>
      <c r="U201" s="360"/>
      <c r="V201" s="360"/>
      <c r="W201" s="360"/>
      <c r="X201" s="360"/>
      <c r="Y201" s="360"/>
      <c r="Z201" s="360"/>
    </row>
    <row r="202" spans="1:26" ht="15.75" customHeight="1">
      <c r="A202" s="360"/>
      <c r="B202" s="360"/>
      <c r="C202" s="360"/>
      <c r="D202" s="360"/>
      <c r="E202" s="360"/>
      <c r="F202" s="360"/>
      <c r="G202" s="683"/>
      <c r="H202" s="360"/>
      <c r="I202" s="360"/>
      <c r="J202" s="360"/>
      <c r="K202" s="360"/>
      <c r="L202" s="360"/>
      <c r="M202" s="360"/>
      <c r="N202" s="360"/>
      <c r="O202" s="360"/>
      <c r="P202" s="360"/>
      <c r="Q202" s="360"/>
      <c r="R202" s="360"/>
      <c r="S202" s="360"/>
      <c r="T202" s="360"/>
      <c r="U202" s="360"/>
      <c r="V202" s="360"/>
      <c r="W202" s="360"/>
      <c r="X202" s="360"/>
      <c r="Y202" s="360"/>
      <c r="Z202" s="360"/>
    </row>
    <row r="203" spans="1:26" ht="15.75" customHeight="1">
      <c r="A203" s="360"/>
      <c r="B203" s="360"/>
      <c r="C203" s="360"/>
      <c r="D203" s="360"/>
      <c r="E203" s="360"/>
      <c r="F203" s="360"/>
      <c r="G203" s="683"/>
      <c r="H203" s="360"/>
      <c r="I203" s="360"/>
      <c r="J203" s="360"/>
      <c r="K203" s="360"/>
      <c r="L203" s="360"/>
      <c r="M203" s="360"/>
      <c r="N203" s="360"/>
      <c r="O203" s="360"/>
      <c r="P203" s="360"/>
      <c r="Q203" s="360"/>
      <c r="R203" s="360"/>
      <c r="S203" s="360"/>
      <c r="T203" s="360"/>
      <c r="U203" s="360"/>
      <c r="V203" s="360"/>
      <c r="W203" s="360"/>
      <c r="X203" s="360"/>
      <c r="Y203" s="360"/>
      <c r="Z203" s="360"/>
    </row>
    <row r="204" spans="1:26" ht="15.75" customHeight="1">
      <c r="A204" s="360"/>
      <c r="B204" s="360"/>
      <c r="C204" s="360"/>
      <c r="D204" s="360"/>
      <c r="E204" s="360"/>
      <c r="F204" s="360"/>
      <c r="G204" s="683"/>
      <c r="H204" s="360"/>
      <c r="I204" s="360"/>
      <c r="J204" s="360"/>
      <c r="K204" s="360"/>
      <c r="L204" s="360"/>
      <c r="M204" s="360"/>
      <c r="N204" s="360"/>
      <c r="O204" s="360"/>
      <c r="P204" s="360"/>
      <c r="Q204" s="360"/>
      <c r="R204" s="360"/>
      <c r="S204" s="360"/>
      <c r="T204" s="360"/>
      <c r="U204" s="360"/>
      <c r="V204" s="360"/>
      <c r="W204" s="360"/>
      <c r="X204" s="360"/>
      <c r="Y204" s="360"/>
      <c r="Z204" s="360"/>
    </row>
    <row r="205" spans="1:26" ht="15.75" customHeight="1">
      <c r="A205" s="360"/>
      <c r="B205" s="360"/>
      <c r="C205" s="360"/>
      <c r="D205" s="360"/>
      <c r="E205" s="360"/>
      <c r="F205" s="360"/>
      <c r="G205" s="683"/>
      <c r="H205" s="360"/>
      <c r="I205" s="360"/>
      <c r="J205" s="360"/>
      <c r="K205" s="360"/>
      <c r="L205" s="360"/>
      <c r="M205" s="360"/>
      <c r="N205" s="360"/>
      <c r="O205" s="360"/>
      <c r="P205" s="360"/>
      <c r="Q205" s="360"/>
      <c r="R205" s="360"/>
      <c r="S205" s="360"/>
      <c r="T205" s="360"/>
      <c r="U205" s="360"/>
      <c r="V205" s="360"/>
      <c r="W205" s="360"/>
      <c r="X205" s="360"/>
      <c r="Y205" s="360"/>
      <c r="Z205" s="360"/>
    </row>
    <row r="206" spans="1:26" ht="15.75" customHeight="1">
      <c r="A206" s="360"/>
      <c r="B206" s="360"/>
      <c r="C206" s="360"/>
      <c r="D206" s="360"/>
      <c r="E206" s="360"/>
      <c r="F206" s="360"/>
      <c r="G206" s="683"/>
      <c r="H206" s="360"/>
      <c r="I206" s="360"/>
      <c r="J206" s="360"/>
      <c r="K206" s="360"/>
      <c r="L206" s="360"/>
      <c r="M206" s="360"/>
      <c r="N206" s="360"/>
      <c r="O206" s="360"/>
      <c r="P206" s="360"/>
      <c r="Q206" s="360"/>
      <c r="R206" s="360"/>
      <c r="S206" s="360"/>
      <c r="T206" s="360"/>
      <c r="U206" s="360"/>
      <c r="V206" s="360"/>
      <c r="W206" s="360"/>
      <c r="X206" s="360"/>
      <c r="Y206" s="360"/>
      <c r="Z206" s="360"/>
    </row>
    <row r="207" spans="1:26" ht="15.75" customHeight="1">
      <c r="A207" s="360"/>
      <c r="B207" s="360"/>
      <c r="C207" s="360"/>
      <c r="D207" s="360"/>
      <c r="E207" s="360"/>
      <c r="F207" s="360"/>
      <c r="G207" s="683"/>
      <c r="H207" s="360"/>
      <c r="I207" s="360"/>
      <c r="J207" s="360"/>
      <c r="K207" s="360"/>
      <c r="L207" s="360"/>
      <c r="M207" s="360"/>
      <c r="N207" s="360"/>
      <c r="O207" s="360"/>
      <c r="P207" s="360"/>
      <c r="Q207" s="360"/>
      <c r="R207" s="360"/>
      <c r="S207" s="360"/>
      <c r="T207" s="360"/>
      <c r="U207" s="360"/>
      <c r="V207" s="360"/>
      <c r="W207" s="360"/>
      <c r="X207" s="360"/>
      <c r="Y207" s="360"/>
      <c r="Z207" s="360"/>
    </row>
    <row r="208" spans="1:26" ht="15.75" customHeight="1">
      <c r="A208" s="360"/>
      <c r="B208" s="360"/>
      <c r="C208" s="360"/>
      <c r="D208" s="360"/>
      <c r="E208" s="360"/>
      <c r="F208" s="360"/>
      <c r="G208" s="683"/>
      <c r="H208" s="360"/>
      <c r="I208" s="360"/>
      <c r="J208" s="360"/>
      <c r="K208" s="360"/>
      <c r="L208" s="360"/>
      <c r="M208" s="360"/>
      <c r="N208" s="360"/>
      <c r="O208" s="360"/>
      <c r="P208" s="360"/>
      <c r="Q208" s="360"/>
      <c r="R208" s="360"/>
      <c r="S208" s="360"/>
      <c r="T208" s="360"/>
      <c r="U208" s="360"/>
      <c r="V208" s="360"/>
      <c r="W208" s="360"/>
      <c r="X208" s="360"/>
      <c r="Y208" s="360"/>
      <c r="Z208" s="360"/>
    </row>
    <row r="209" spans="1:26" ht="15.75" customHeight="1">
      <c r="A209" s="360"/>
      <c r="B209" s="360"/>
      <c r="C209" s="360"/>
      <c r="D209" s="360"/>
      <c r="E209" s="360"/>
      <c r="F209" s="360"/>
      <c r="G209" s="683"/>
      <c r="H209" s="360"/>
      <c r="I209" s="360"/>
      <c r="J209" s="360"/>
      <c r="K209" s="360"/>
      <c r="L209" s="360"/>
      <c r="M209" s="360"/>
      <c r="N209" s="360"/>
      <c r="O209" s="360"/>
      <c r="P209" s="360"/>
      <c r="Q209" s="360"/>
      <c r="R209" s="360"/>
      <c r="S209" s="360"/>
      <c r="T209" s="360"/>
      <c r="U209" s="360"/>
      <c r="V209" s="360"/>
      <c r="W209" s="360"/>
      <c r="X209" s="360"/>
      <c r="Y209" s="360"/>
      <c r="Z209" s="360"/>
    </row>
    <row r="210" spans="1:26" ht="15.75" customHeight="1">
      <c r="A210" s="360"/>
      <c r="B210" s="360"/>
      <c r="C210" s="360"/>
      <c r="D210" s="360"/>
      <c r="E210" s="360"/>
      <c r="F210" s="360"/>
      <c r="G210" s="683"/>
      <c r="H210" s="360"/>
      <c r="I210" s="360"/>
      <c r="J210" s="360"/>
      <c r="K210" s="360"/>
      <c r="L210" s="360"/>
      <c r="M210" s="360"/>
      <c r="N210" s="360"/>
      <c r="O210" s="360"/>
      <c r="P210" s="360"/>
      <c r="Q210" s="360"/>
      <c r="R210" s="360"/>
      <c r="S210" s="360"/>
      <c r="T210" s="360"/>
      <c r="U210" s="360"/>
      <c r="V210" s="360"/>
      <c r="W210" s="360"/>
      <c r="X210" s="360"/>
      <c r="Y210" s="360"/>
      <c r="Z210" s="360"/>
    </row>
    <row r="211" spans="1:26" ht="15.75" customHeight="1">
      <c r="A211" s="360"/>
      <c r="B211" s="360"/>
      <c r="C211" s="360"/>
      <c r="D211" s="360"/>
      <c r="E211" s="360"/>
      <c r="F211" s="360"/>
      <c r="G211" s="683"/>
      <c r="H211" s="360"/>
      <c r="I211" s="360"/>
      <c r="J211" s="360"/>
      <c r="K211" s="360"/>
      <c r="L211" s="360"/>
      <c r="M211" s="360"/>
      <c r="N211" s="360"/>
      <c r="O211" s="360"/>
      <c r="P211" s="360"/>
      <c r="Q211" s="360"/>
      <c r="R211" s="360"/>
      <c r="S211" s="360"/>
      <c r="T211" s="360"/>
      <c r="U211" s="360"/>
      <c r="V211" s="360"/>
      <c r="W211" s="360"/>
      <c r="X211" s="360"/>
      <c r="Y211" s="360"/>
      <c r="Z211" s="360"/>
    </row>
    <row r="212" spans="1:26" ht="15.75" customHeight="1">
      <c r="A212" s="360"/>
      <c r="B212" s="360"/>
      <c r="C212" s="360"/>
      <c r="D212" s="360"/>
      <c r="E212" s="360"/>
      <c r="F212" s="360"/>
      <c r="G212" s="683"/>
      <c r="H212" s="360"/>
      <c r="I212" s="360"/>
      <c r="J212" s="360"/>
      <c r="K212" s="360"/>
      <c r="L212" s="360"/>
      <c r="M212" s="360"/>
      <c r="N212" s="360"/>
      <c r="O212" s="360"/>
      <c r="P212" s="360"/>
      <c r="Q212" s="360"/>
      <c r="R212" s="360"/>
      <c r="S212" s="360"/>
      <c r="T212" s="360"/>
      <c r="U212" s="360"/>
      <c r="V212" s="360"/>
      <c r="W212" s="360"/>
      <c r="X212" s="360"/>
      <c r="Y212" s="360"/>
      <c r="Z212" s="360"/>
    </row>
    <row r="213" spans="1:26" ht="15.75" customHeight="1">
      <c r="A213" s="360"/>
      <c r="B213" s="360"/>
      <c r="C213" s="360"/>
      <c r="D213" s="360"/>
      <c r="E213" s="360"/>
      <c r="F213" s="360"/>
      <c r="G213" s="683"/>
      <c r="H213" s="360"/>
      <c r="I213" s="360"/>
      <c r="J213" s="360"/>
      <c r="K213" s="360"/>
      <c r="L213" s="360"/>
      <c r="M213" s="360"/>
      <c r="N213" s="360"/>
      <c r="O213" s="360"/>
      <c r="P213" s="360"/>
      <c r="Q213" s="360"/>
      <c r="R213" s="360"/>
      <c r="S213" s="360"/>
      <c r="T213" s="360"/>
      <c r="U213" s="360"/>
      <c r="V213" s="360"/>
      <c r="W213" s="360"/>
      <c r="X213" s="360"/>
      <c r="Y213" s="360"/>
      <c r="Z213" s="360"/>
    </row>
    <row r="214" spans="1:26" ht="15.75" customHeight="1">
      <c r="A214" s="360"/>
      <c r="B214" s="360"/>
      <c r="C214" s="360"/>
      <c r="D214" s="360"/>
      <c r="E214" s="360"/>
      <c r="F214" s="360"/>
      <c r="G214" s="683"/>
      <c r="H214" s="360"/>
      <c r="I214" s="360"/>
      <c r="J214" s="360"/>
      <c r="K214" s="360"/>
      <c r="L214" s="360"/>
      <c r="M214" s="360"/>
      <c r="N214" s="360"/>
      <c r="O214" s="360"/>
      <c r="P214" s="360"/>
      <c r="Q214" s="360"/>
      <c r="R214" s="360"/>
      <c r="S214" s="360"/>
      <c r="T214" s="360"/>
      <c r="U214" s="360"/>
      <c r="V214" s="360"/>
      <c r="W214" s="360"/>
      <c r="X214" s="360"/>
      <c r="Y214" s="360"/>
      <c r="Z214" s="360"/>
    </row>
    <row r="215" spans="1:26" ht="15.75" customHeight="1">
      <c r="A215" s="360"/>
      <c r="B215" s="360"/>
      <c r="C215" s="360"/>
      <c r="D215" s="360"/>
      <c r="E215" s="360"/>
      <c r="F215" s="360"/>
      <c r="G215" s="683"/>
      <c r="H215" s="360"/>
      <c r="I215" s="360"/>
      <c r="J215" s="360"/>
      <c r="K215" s="360"/>
      <c r="L215" s="360"/>
      <c r="M215" s="360"/>
      <c r="N215" s="360"/>
      <c r="O215" s="360"/>
      <c r="P215" s="360"/>
      <c r="Q215" s="360"/>
      <c r="R215" s="360"/>
      <c r="S215" s="360"/>
      <c r="T215" s="360"/>
      <c r="U215" s="360"/>
      <c r="V215" s="360"/>
      <c r="W215" s="360"/>
      <c r="X215" s="360"/>
      <c r="Y215" s="360"/>
      <c r="Z215" s="360"/>
    </row>
    <row r="216" spans="1:26" ht="15.75" customHeight="1">
      <c r="A216" s="360"/>
      <c r="B216" s="360"/>
      <c r="C216" s="360"/>
      <c r="D216" s="360"/>
      <c r="E216" s="360"/>
      <c r="F216" s="360"/>
      <c r="G216" s="683"/>
      <c r="H216" s="360"/>
      <c r="I216" s="360"/>
      <c r="J216" s="360"/>
      <c r="K216" s="360"/>
      <c r="L216" s="360"/>
      <c r="M216" s="360"/>
      <c r="N216" s="360"/>
      <c r="O216" s="360"/>
      <c r="P216" s="360"/>
      <c r="Q216" s="360"/>
      <c r="R216" s="360"/>
      <c r="S216" s="360"/>
      <c r="T216" s="360"/>
      <c r="U216" s="360"/>
      <c r="V216" s="360"/>
      <c r="W216" s="360"/>
      <c r="X216" s="360"/>
      <c r="Y216" s="360"/>
      <c r="Z216" s="360"/>
    </row>
    <row r="217" spans="1:26" ht="15.75" customHeight="1">
      <c r="A217" s="360"/>
      <c r="B217" s="360"/>
      <c r="C217" s="360"/>
      <c r="D217" s="360"/>
      <c r="E217" s="360"/>
      <c r="F217" s="360"/>
      <c r="G217" s="683"/>
      <c r="H217" s="360"/>
      <c r="I217" s="360"/>
      <c r="J217" s="360"/>
      <c r="K217" s="360"/>
      <c r="L217" s="360"/>
      <c r="M217" s="360"/>
      <c r="N217" s="360"/>
      <c r="O217" s="360"/>
      <c r="P217" s="360"/>
      <c r="Q217" s="360"/>
      <c r="R217" s="360"/>
      <c r="S217" s="360"/>
      <c r="T217" s="360"/>
      <c r="U217" s="360"/>
      <c r="V217" s="360"/>
      <c r="W217" s="360"/>
      <c r="X217" s="360"/>
      <c r="Y217" s="360"/>
      <c r="Z217" s="360"/>
    </row>
    <row r="218" spans="1:26" ht="15.75" customHeight="1">
      <c r="A218" s="360"/>
      <c r="B218" s="360"/>
      <c r="C218" s="360"/>
      <c r="D218" s="360"/>
      <c r="E218" s="360"/>
      <c r="F218" s="360"/>
      <c r="G218" s="683"/>
      <c r="H218" s="360"/>
      <c r="I218" s="360"/>
      <c r="J218" s="360"/>
      <c r="K218" s="360"/>
      <c r="L218" s="360"/>
      <c r="M218" s="360"/>
      <c r="N218" s="360"/>
      <c r="O218" s="360"/>
      <c r="P218" s="360"/>
      <c r="Q218" s="360"/>
      <c r="R218" s="360"/>
      <c r="S218" s="360"/>
      <c r="T218" s="360"/>
      <c r="U218" s="360"/>
      <c r="V218" s="360"/>
      <c r="W218" s="360"/>
      <c r="X218" s="360"/>
      <c r="Y218" s="360"/>
      <c r="Z218" s="360"/>
    </row>
    <row r="219" spans="1:26" ht="15.75" customHeight="1">
      <c r="A219" s="360"/>
      <c r="B219" s="360"/>
      <c r="C219" s="360"/>
      <c r="D219" s="360"/>
      <c r="E219" s="360"/>
      <c r="F219" s="360"/>
      <c r="G219" s="683"/>
      <c r="H219" s="360"/>
      <c r="I219" s="360"/>
      <c r="J219" s="360"/>
      <c r="K219" s="360"/>
      <c r="L219" s="360"/>
      <c r="M219" s="360"/>
      <c r="N219" s="360"/>
      <c r="O219" s="360"/>
      <c r="P219" s="360"/>
      <c r="Q219" s="360"/>
      <c r="R219" s="360"/>
      <c r="S219" s="360"/>
      <c r="T219" s="360"/>
      <c r="U219" s="360"/>
      <c r="V219" s="360"/>
      <c r="W219" s="360"/>
      <c r="X219" s="360"/>
      <c r="Y219" s="360"/>
      <c r="Z219" s="360"/>
    </row>
    <row r="220" spans="1:26" ht="15.75" customHeight="1">
      <c r="A220" s="360"/>
      <c r="B220" s="360"/>
      <c r="C220" s="360"/>
      <c r="D220" s="360"/>
      <c r="E220" s="360"/>
      <c r="F220" s="360"/>
      <c r="G220" s="683"/>
      <c r="H220" s="360"/>
      <c r="I220" s="360"/>
      <c r="J220" s="360"/>
      <c r="K220" s="360"/>
      <c r="L220" s="360"/>
      <c r="M220" s="360"/>
      <c r="N220" s="360"/>
      <c r="O220" s="360"/>
      <c r="P220" s="360"/>
      <c r="Q220" s="360"/>
      <c r="R220" s="360"/>
      <c r="S220" s="360"/>
      <c r="T220" s="360"/>
      <c r="U220" s="360"/>
      <c r="V220" s="360"/>
      <c r="W220" s="360"/>
      <c r="X220" s="360"/>
      <c r="Y220" s="360"/>
      <c r="Z220" s="360"/>
    </row>
    <row r="221" spans="1:26" ht="15.75" customHeight="1">
      <c r="A221" s="360"/>
      <c r="B221" s="360"/>
      <c r="C221" s="360"/>
      <c r="D221" s="360"/>
      <c r="E221" s="360"/>
      <c r="F221" s="360"/>
      <c r="G221" s="683"/>
      <c r="H221" s="360"/>
      <c r="I221" s="360"/>
      <c r="J221" s="360"/>
      <c r="K221" s="360"/>
      <c r="L221" s="360"/>
      <c r="M221" s="360"/>
      <c r="N221" s="360"/>
      <c r="O221" s="360"/>
      <c r="P221" s="360"/>
      <c r="Q221" s="360"/>
      <c r="R221" s="360"/>
      <c r="S221" s="360"/>
      <c r="T221" s="360"/>
      <c r="U221" s="360"/>
      <c r="V221" s="360"/>
      <c r="W221" s="360"/>
      <c r="X221" s="360"/>
      <c r="Y221" s="360"/>
      <c r="Z221" s="360"/>
    </row>
    <row r="222" spans="1:26" ht="15.75" customHeight="1">
      <c r="A222" s="360"/>
      <c r="B222" s="360"/>
      <c r="C222" s="360"/>
      <c r="D222" s="360"/>
      <c r="E222" s="360"/>
      <c r="F222" s="360"/>
      <c r="G222" s="683"/>
      <c r="H222" s="360"/>
      <c r="I222" s="360"/>
      <c r="J222" s="360"/>
      <c r="K222" s="360"/>
      <c r="L222" s="360"/>
      <c r="M222" s="360"/>
      <c r="N222" s="360"/>
      <c r="O222" s="360"/>
      <c r="P222" s="360"/>
      <c r="Q222" s="360"/>
      <c r="R222" s="360"/>
      <c r="S222" s="360"/>
      <c r="T222" s="360"/>
      <c r="U222" s="360"/>
      <c r="V222" s="360"/>
      <c r="W222" s="360"/>
      <c r="X222" s="360"/>
      <c r="Y222" s="360"/>
      <c r="Z222" s="360"/>
    </row>
    <row r="223" spans="1:26" ht="15.75" customHeight="1">
      <c r="A223" s="360"/>
      <c r="B223" s="360"/>
      <c r="C223" s="360"/>
      <c r="D223" s="360"/>
      <c r="E223" s="360"/>
      <c r="F223" s="360"/>
      <c r="G223" s="683"/>
      <c r="H223" s="360"/>
      <c r="I223" s="360"/>
      <c r="J223" s="360"/>
      <c r="K223" s="360"/>
      <c r="L223" s="360"/>
      <c r="M223" s="360"/>
      <c r="N223" s="360"/>
      <c r="O223" s="360"/>
      <c r="P223" s="360"/>
      <c r="Q223" s="360"/>
      <c r="R223" s="360"/>
      <c r="S223" s="360"/>
      <c r="T223" s="360"/>
      <c r="U223" s="360"/>
      <c r="V223" s="360"/>
      <c r="W223" s="360"/>
      <c r="X223" s="360"/>
      <c r="Y223" s="360"/>
      <c r="Z223" s="360"/>
    </row>
    <row r="224" spans="1:26" ht="15.75" customHeight="1">
      <c r="A224" s="360"/>
      <c r="B224" s="360"/>
      <c r="C224" s="360"/>
      <c r="D224" s="360"/>
      <c r="E224" s="360"/>
      <c r="F224" s="360"/>
      <c r="G224" s="683"/>
      <c r="H224" s="360"/>
      <c r="I224" s="360"/>
      <c r="J224" s="360"/>
      <c r="K224" s="360"/>
      <c r="L224" s="360"/>
      <c r="M224" s="360"/>
      <c r="N224" s="360"/>
      <c r="O224" s="360"/>
      <c r="P224" s="360"/>
      <c r="Q224" s="360"/>
      <c r="R224" s="360"/>
      <c r="S224" s="360"/>
      <c r="T224" s="360"/>
      <c r="U224" s="360"/>
      <c r="V224" s="360"/>
      <c r="W224" s="360"/>
      <c r="X224" s="360"/>
      <c r="Y224" s="360"/>
      <c r="Z224" s="360"/>
    </row>
    <row r="225" spans="1:26" ht="15.75" customHeight="1">
      <c r="A225" s="360"/>
      <c r="B225" s="360"/>
      <c r="C225" s="360"/>
      <c r="D225" s="360"/>
      <c r="E225" s="360"/>
      <c r="F225" s="360"/>
      <c r="G225" s="683"/>
      <c r="H225" s="360"/>
      <c r="I225" s="360"/>
      <c r="J225" s="360"/>
      <c r="K225" s="360"/>
      <c r="L225" s="360"/>
      <c r="M225" s="360"/>
      <c r="N225" s="360"/>
      <c r="O225" s="360"/>
      <c r="P225" s="360"/>
      <c r="Q225" s="360"/>
      <c r="R225" s="360"/>
      <c r="S225" s="360"/>
      <c r="T225" s="360"/>
      <c r="U225" s="360"/>
      <c r="V225" s="360"/>
      <c r="W225" s="360"/>
      <c r="X225" s="360"/>
      <c r="Y225" s="360"/>
      <c r="Z225" s="360"/>
    </row>
    <row r="226" spans="1:26" ht="15.75" customHeight="1">
      <c r="A226" s="360"/>
      <c r="B226" s="360"/>
      <c r="C226" s="360"/>
      <c r="D226" s="360"/>
      <c r="E226" s="360"/>
      <c r="F226" s="360"/>
      <c r="G226" s="683"/>
      <c r="H226" s="360"/>
      <c r="I226" s="360"/>
      <c r="J226" s="360"/>
      <c r="K226" s="360"/>
      <c r="L226" s="360"/>
      <c r="M226" s="360"/>
      <c r="N226" s="360"/>
      <c r="O226" s="360"/>
      <c r="P226" s="360"/>
      <c r="Q226" s="360"/>
      <c r="R226" s="360"/>
      <c r="S226" s="360"/>
      <c r="T226" s="360"/>
      <c r="U226" s="360"/>
      <c r="V226" s="360"/>
      <c r="W226" s="360"/>
      <c r="X226" s="360"/>
      <c r="Y226" s="360"/>
      <c r="Z226" s="360"/>
    </row>
    <row r="227" spans="1:26" ht="15.75" customHeight="1">
      <c r="A227" s="360"/>
      <c r="B227" s="360"/>
      <c r="C227" s="360"/>
      <c r="D227" s="360"/>
      <c r="E227" s="360"/>
      <c r="F227" s="360"/>
      <c r="G227" s="683"/>
      <c r="H227" s="360"/>
      <c r="I227" s="360"/>
      <c r="J227" s="360"/>
      <c r="K227" s="360"/>
      <c r="L227" s="360"/>
      <c r="M227" s="360"/>
      <c r="N227" s="360"/>
      <c r="O227" s="360"/>
      <c r="P227" s="360"/>
      <c r="Q227" s="360"/>
      <c r="R227" s="360"/>
      <c r="S227" s="360"/>
      <c r="T227" s="360"/>
      <c r="U227" s="360"/>
      <c r="V227" s="360"/>
      <c r="W227" s="360"/>
      <c r="X227" s="360"/>
      <c r="Y227" s="360"/>
      <c r="Z227" s="360"/>
    </row>
    <row r="228" spans="1:26" ht="15.75" customHeight="1">
      <c r="A228" s="360"/>
      <c r="B228" s="360"/>
      <c r="C228" s="360"/>
      <c r="D228" s="360"/>
      <c r="E228" s="360"/>
      <c r="F228" s="360"/>
      <c r="G228" s="683"/>
      <c r="H228" s="360"/>
      <c r="I228" s="360"/>
      <c r="J228" s="360"/>
      <c r="K228" s="360"/>
      <c r="L228" s="360"/>
      <c r="M228" s="360"/>
      <c r="N228" s="360"/>
      <c r="O228" s="360"/>
      <c r="P228" s="360"/>
      <c r="Q228" s="360"/>
      <c r="R228" s="360"/>
      <c r="S228" s="360"/>
      <c r="T228" s="360"/>
      <c r="U228" s="360"/>
      <c r="V228" s="360"/>
      <c r="W228" s="360"/>
      <c r="X228" s="360"/>
      <c r="Y228" s="360"/>
      <c r="Z228" s="360"/>
    </row>
    <row r="229" spans="1:26" ht="15.75" customHeight="1">
      <c r="A229" s="360"/>
      <c r="B229" s="360"/>
      <c r="C229" s="360"/>
      <c r="D229" s="360"/>
      <c r="E229" s="360"/>
      <c r="F229" s="360"/>
      <c r="G229" s="683"/>
      <c r="H229" s="360"/>
      <c r="I229" s="360"/>
      <c r="J229" s="360"/>
      <c r="K229" s="360"/>
      <c r="L229" s="360"/>
      <c r="M229" s="360"/>
      <c r="N229" s="360"/>
      <c r="O229" s="360"/>
      <c r="P229" s="360"/>
      <c r="Q229" s="360"/>
      <c r="R229" s="360"/>
      <c r="S229" s="360"/>
      <c r="T229" s="360"/>
      <c r="U229" s="360"/>
      <c r="V229" s="360"/>
      <c r="W229" s="360"/>
      <c r="X229" s="360"/>
      <c r="Y229" s="360"/>
      <c r="Z229" s="360"/>
    </row>
    <row r="230" spans="1:26" ht="15.75" customHeight="1">
      <c r="A230" s="360"/>
      <c r="B230" s="360"/>
      <c r="C230" s="360"/>
      <c r="D230" s="360"/>
      <c r="E230" s="360"/>
      <c r="F230" s="360"/>
      <c r="G230" s="683"/>
      <c r="H230" s="360"/>
      <c r="I230" s="360"/>
      <c r="J230" s="360"/>
      <c r="K230" s="360"/>
      <c r="L230" s="360"/>
      <c r="M230" s="360"/>
      <c r="N230" s="360"/>
      <c r="O230" s="360"/>
      <c r="P230" s="360"/>
      <c r="Q230" s="360"/>
      <c r="R230" s="360"/>
      <c r="S230" s="360"/>
      <c r="T230" s="360"/>
      <c r="U230" s="360"/>
      <c r="V230" s="360"/>
      <c r="W230" s="360"/>
      <c r="X230" s="360"/>
      <c r="Y230" s="360"/>
      <c r="Z230" s="360"/>
    </row>
    <row r="231" spans="1:26" ht="15.75" customHeight="1">
      <c r="A231" s="360"/>
      <c r="B231" s="360"/>
      <c r="C231" s="360"/>
      <c r="D231" s="360"/>
      <c r="E231" s="360"/>
      <c r="F231" s="360"/>
      <c r="G231" s="683"/>
      <c r="H231" s="360"/>
      <c r="I231" s="360"/>
      <c r="J231" s="360"/>
      <c r="K231" s="360"/>
      <c r="L231" s="360"/>
      <c r="M231" s="360"/>
      <c r="N231" s="360"/>
      <c r="O231" s="360"/>
      <c r="P231" s="360"/>
      <c r="Q231" s="360"/>
      <c r="R231" s="360"/>
      <c r="S231" s="360"/>
      <c r="T231" s="360"/>
      <c r="U231" s="360"/>
      <c r="V231" s="360"/>
      <c r="W231" s="360"/>
      <c r="X231" s="360"/>
      <c r="Y231" s="360"/>
      <c r="Z231" s="360"/>
    </row>
    <row r="232" spans="1:26" ht="15.75" customHeight="1">
      <c r="A232" s="360"/>
      <c r="B232" s="360"/>
      <c r="C232" s="360"/>
      <c r="D232" s="360"/>
      <c r="E232" s="360"/>
      <c r="F232" s="360"/>
      <c r="G232" s="683"/>
      <c r="H232" s="360"/>
      <c r="I232" s="360"/>
      <c r="J232" s="360"/>
      <c r="K232" s="360"/>
      <c r="L232" s="360"/>
      <c r="M232" s="360"/>
      <c r="N232" s="360"/>
      <c r="O232" s="360"/>
      <c r="P232" s="360"/>
      <c r="Q232" s="360"/>
      <c r="R232" s="360"/>
      <c r="S232" s="360"/>
      <c r="T232" s="360"/>
      <c r="U232" s="360"/>
      <c r="V232" s="360"/>
      <c r="W232" s="360"/>
      <c r="X232" s="360"/>
      <c r="Y232" s="360"/>
      <c r="Z232" s="360"/>
    </row>
    <row r="233" spans="1:26" ht="15.75" customHeight="1">
      <c r="A233" s="360"/>
      <c r="B233" s="360"/>
      <c r="C233" s="360"/>
      <c r="D233" s="360"/>
      <c r="E233" s="360"/>
      <c r="F233" s="360"/>
      <c r="G233" s="683"/>
      <c r="H233" s="360"/>
      <c r="I233" s="360"/>
      <c r="J233" s="360"/>
      <c r="K233" s="360"/>
      <c r="L233" s="360"/>
      <c r="M233" s="360"/>
      <c r="N233" s="360"/>
      <c r="O233" s="360"/>
      <c r="P233" s="360"/>
      <c r="Q233" s="360"/>
      <c r="R233" s="360"/>
      <c r="S233" s="360"/>
      <c r="T233" s="360"/>
      <c r="U233" s="360"/>
      <c r="V233" s="360"/>
      <c r="W233" s="360"/>
      <c r="X233" s="360"/>
      <c r="Y233" s="360"/>
      <c r="Z233" s="360"/>
    </row>
    <row r="234" spans="1:26" ht="15.75" customHeight="1">
      <c r="A234" s="360"/>
      <c r="B234" s="360"/>
      <c r="C234" s="360"/>
      <c r="D234" s="360"/>
      <c r="E234" s="360"/>
      <c r="F234" s="360"/>
      <c r="G234" s="683"/>
      <c r="H234" s="360"/>
      <c r="I234" s="360"/>
      <c r="J234" s="360"/>
      <c r="K234" s="360"/>
      <c r="L234" s="360"/>
      <c r="M234" s="360"/>
      <c r="N234" s="360"/>
      <c r="O234" s="360"/>
      <c r="P234" s="360"/>
      <c r="Q234" s="360"/>
      <c r="R234" s="360"/>
      <c r="S234" s="360"/>
      <c r="T234" s="360"/>
      <c r="U234" s="360"/>
      <c r="V234" s="360"/>
      <c r="W234" s="360"/>
      <c r="X234" s="360"/>
      <c r="Y234" s="360"/>
      <c r="Z234" s="360"/>
    </row>
    <row r="235" spans="1:26" ht="15.75" customHeight="1">
      <c r="A235" s="360"/>
      <c r="B235" s="360"/>
      <c r="C235" s="360"/>
      <c r="D235" s="360"/>
      <c r="E235" s="360"/>
      <c r="F235" s="360"/>
      <c r="G235" s="683"/>
      <c r="H235" s="360"/>
      <c r="I235" s="360"/>
      <c r="J235" s="360"/>
      <c r="K235" s="360"/>
      <c r="L235" s="360"/>
      <c r="M235" s="360"/>
      <c r="N235" s="360"/>
      <c r="O235" s="360"/>
      <c r="P235" s="360"/>
      <c r="Q235" s="360"/>
      <c r="R235" s="360"/>
      <c r="S235" s="360"/>
      <c r="T235" s="360"/>
      <c r="U235" s="360"/>
      <c r="V235" s="360"/>
      <c r="W235" s="360"/>
      <c r="X235" s="360"/>
      <c r="Y235" s="360"/>
      <c r="Z235" s="360"/>
    </row>
    <row r="236" spans="1:26" ht="15.75" customHeight="1">
      <c r="A236" s="360"/>
      <c r="B236" s="360"/>
      <c r="C236" s="360"/>
      <c r="D236" s="360"/>
      <c r="E236" s="360"/>
      <c r="F236" s="360"/>
      <c r="G236" s="683"/>
      <c r="H236" s="360"/>
      <c r="I236" s="360"/>
      <c r="J236" s="360"/>
      <c r="K236" s="360"/>
      <c r="L236" s="360"/>
      <c r="M236" s="360"/>
      <c r="N236" s="360"/>
      <c r="O236" s="360"/>
      <c r="P236" s="360"/>
      <c r="Q236" s="360"/>
      <c r="R236" s="360"/>
      <c r="S236" s="360"/>
      <c r="T236" s="360"/>
      <c r="U236" s="360"/>
      <c r="V236" s="360"/>
      <c r="W236" s="360"/>
      <c r="X236" s="360"/>
      <c r="Y236" s="360"/>
      <c r="Z236" s="360"/>
    </row>
    <row r="237" spans="1:26" ht="15.75" customHeight="1">
      <c r="A237" s="360"/>
      <c r="B237" s="360"/>
      <c r="C237" s="360"/>
      <c r="D237" s="360"/>
      <c r="E237" s="360"/>
      <c r="F237" s="360"/>
      <c r="G237" s="683"/>
      <c r="H237" s="360"/>
      <c r="I237" s="360"/>
      <c r="J237" s="360"/>
      <c r="K237" s="360"/>
      <c r="L237" s="360"/>
      <c r="M237" s="360"/>
      <c r="N237" s="360"/>
      <c r="O237" s="360"/>
      <c r="P237" s="360"/>
      <c r="Q237" s="360"/>
      <c r="R237" s="360"/>
      <c r="S237" s="360"/>
      <c r="T237" s="360"/>
      <c r="U237" s="360"/>
      <c r="V237" s="360"/>
      <c r="W237" s="360"/>
      <c r="X237" s="360"/>
      <c r="Y237" s="360"/>
      <c r="Z237" s="360"/>
    </row>
    <row r="238" spans="1:26" ht="15.75" customHeight="1">
      <c r="A238" s="360"/>
      <c r="B238" s="360"/>
      <c r="C238" s="360"/>
      <c r="D238" s="360"/>
      <c r="E238" s="360"/>
      <c r="F238" s="360"/>
      <c r="G238" s="683"/>
      <c r="H238" s="360"/>
      <c r="I238" s="360"/>
      <c r="J238" s="360"/>
      <c r="K238" s="360"/>
      <c r="L238" s="360"/>
      <c r="M238" s="360"/>
      <c r="N238" s="360"/>
      <c r="O238" s="360"/>
      <c r="P238" s="360"/>
      <c r="Q238" s="360"/>
      <c r="R238" s="360"/>
      <c r="S238" s="360"/>
      <c r="T238" s="360"/>
      <c r="U238" s="360"/>
      <c r="V238" s="360"/>
      <c r="W238" s="360"/>
      <c r="X238" s="360"/>
      <c r="Y238" s="360"/>
      <c r="Z238" s="360"/>
    </row>
    <row r="239" spans="1:26" ht="15.75" customHeight="1">
      <c r="A239" s="360"/>
      <c r="B239" s="360"/>
      <c r="C239" s="360"/>
      <c r="D239" s="360"/>
      <c r="E239" s="360"/>
      <c r="F239" s="360"/>
      <c r="G239" s="683"/>
      <c r="H239" s="360"/>
      <c r="I239" s="360"/>
      <c r="J239" s="360"/>
      <c r="K239" s="360"/>
      <c r="L239" s="360"/>
      <c r="M239" s="360"/>
      <c r="N239" s="360"/>
      <c r="O239" s="360"/>
      <c r="P239" s="360"/>
      <c r="Q239" s="360"/>
      <c r="R239" s="360"/>
      <c r="S239" s="360"/>
      <c r="T239" s="360"/>
      <c r="U239" s="360"/>
      <c r="V239" s="360"/>
      <c r="W239" s="360"/>
      <c r="X239" s="360"/>
      <c r="Y239" s="360"/>
      <c r="Z239" s="360"/>
    </row>
    <row r="240" spans="1:26" ht="15.75" customHeight="1">
      <c r="A240" s="360"/>
      <c r="B240" s="360"/>
      <c r="C240" s="360"/>
      <c r="D240" s="360"/>
      <c r="E240" s="360"/>
      <c r="F240" s="360"/>
      <c r="G240" s="683"/>
      <c r="H240" s="360"/>
      <c r="I240" s="360"/>
      <c r="J240" s="360"/>
      <c r="K240" s="360"/>
      <c r="L240" s="360"/>
      <c r="M240" s="360"/>
      <c r="N240" s="360"/>
      <c r="O240" s="360"/>
      <c r="P240" s="360"/>
      <c r="Q240" s="360"/>
      <c r="R240" s="360"/>
      <c r="S240" s="360"/>
      <c r="T240" s="360"/>
      <c r="U240" s="360"/>
      <c r="V240" s="360"/>
      <c r="W240" s="360"/>
      <c r="X240" s="360"/>
      <c r="Y240" s="360"/>
      <c r="Z240" s="360"/>
    </row>
    <row r="241" spans="1:26" ht="15.75" customHeight="1">
      <c r="A241" s="360"/>
      <c r="B241" s="360"/>
      <c r="C241" s="360"/>
      <c r="D241" s="360"/>
      <c r="E241" s="360"/>
      <c r="F241" s="360"/>
      <c r="G241" s="683"/>
      <c r="H241" s="360"/>
      <c r="I241" s="360"/>
      <c r="J241" s="360"/>
      <c r="K241" s="360"/>
      <c r="L241" s="360"/>
      <c r="M241" s="360"/>
      <c r="N241" s="360"/>
      <c r="O241" s="360"/>
      <c r="P241" s="360"/>
      <c r="Q241" s="360"/>
      <c r="R241" s="360"/>
      <c r="S241" s="360"/>
      <c r="T241" s="360"/>
      <c r="U241" s="360"/>
      <c r="V241" s="360"/>
      <c r="W241" s="360"/>
      <c r="X241" s="360"/>
      <c r="Y241" s="360"/>
      <c r="Z241" s="360"/>
    </row>
    <row r="242" spans="1:26" ht="15.75" customHeight="1">
      <c r="A242" s="360"/>
      <c r="B242" s="360"/>
      <c r="C242" s="360"/>
      <c r="D242" s="360"/>
      <c r="E242" s="360"/>
      <c r="F242" s="360"/>
      <c r="G242" s="683"/>
      <c r="H242" s="360"/>
      <c r="I242" s="360"/>
      <c r="J242" s="360"/>
      <c r="K242" s="360"/>
      <c r="L242" s="360"/>
      <c r="M242" s="360"/>
      <c r="N242" s="360"/>
      <c r="O242" s="360"/>
      <c r="P242" s="360"/>
      <c r="Q242" s="360"/>
      <c r="R242" s="360"/>
      <c r="S242" s="360"/>
      <c r="T242" s="360"/>
      <c r="U242" s="360"/>
      <c r="V242" s="360"/>
      <c r="W242" s="360"/>
      <c r="X242" s="360"/>
      <c r="Y242" s="360"/>
      <c r="Z242" s="360"/>
    </row>
    <row r="243" spans="1:26" ht="15.75" customHeight="1">
      <c r="A243" s="360"/>
      <c r="B243" s="360"/>
      <c r="C243" s="360"/>
      <c r="D243" s="360"/>
      <c r="E243" s="360"/>
      <c r="F243" s="360"/>
      <c r="G243" s="683"/>
      <c r="H243" s="360"/>
      <c r="I243" s="360"/>
      <c r="J243" s="360"/>
      <c r="K243" s="360"/>
      <c r="L243" s="360"/>
      <c r="M243" s="360"/>
      <c r="N243" s="360"/>
      <c r="O243" s="360"/>
      <c r="P243" s="360"/>
      <c r="Q243" s="360"/>
      <c r="R243" s="360"/>
      <c r="S243" s="360"/>
      <c r="T243" s="360"/>
      <c r="U243" s="360"/>
      <c r="V243" s="360"/>
      <c r="W243" s="360"/>
      <c r="X243" s="360"/>
      <c r="Y243" s="360"/>
      <c r="Z243" s="360"/>
    </row>
    <row r="244" spans="1:26" ht="15.75" customHeight="1">
      <c r="A244" s="360"/>
      <c r="B244" s="360"/>
      <c r="C244" s="360"/>
      <c r="D244" s="360"/>
      <c r="E244" s="360"/>
      <c r="F244" s="360"/>
      <c r="G244" s="683"/>
      <c r="H244" s="360"/>
      <c r="I244" s="360"/>
      <c r="J244" s="360"/>
      <c r="K244" s="360"/>
      <c r="L244" s="360"/>
      <c r="M244" s="360"/>
      <c r="N244" s="360"/>
      <c r="O244" s="360"/>
      <c r="P244" s="360"/>
      <c r="Q244" s="360"/>
      <c r="R244" s="360"/>
      <c r="S244" s="360"/>
      <c r="T244" s="360"/>
      <c r="U244" s="360"/>
      <c r="V244" s="360"/>
      <c r="W244" s="360"/>
      <c r="X244" s="360"/>
      <c r="Y244" s="360"/>
      <c r="Z244" s="360"/>
    </row>
    <row r="245" spans="1:26" ht="15.75" customHeight="1">
      <c r="A245" s="360"/>
      <c r="B245" s="360"/>
      <c r="C245" s="360"/>
      <c r="D245" s="360"/>
      <c r="E245" s="360"/>
      <c r="F245" s="360"/>
      <c r="G245" s="683"/>
      <c r="H245" s="360"/>
      <c r="I245" s="360"/>
      <c r="J245" s="360"/>
      <c r="K245" s="360"/>
      <c r="L245" s="360"/>
      <c r="M245" s="360"/>
      <c r="N245" s="360"/>
      <c r="O245" s="360"/>
      <c r="P245" s="360"/>
      <c r="Q245" s="360"/>
      <c r="R245" s="360"/>
      <c r="S245" s="360"/>
      <c r="T245" s="360"/>
      <c r="U245" s="360"/>
      <c r="V245" s="360"/>
      <c r="W245" s="360"/>
      <c r="X245" s="360"/>
      <c r="Y245" s="360"/>
      <c r="Z245" s="360"/>
    </row>
    <row r="246" spans="1:26" ht="15.75" customHeight="1">
      <c r="A246" s="360"/>
      <c r="B246" s="360"/>
      <c r="C246" s="360"/>
      <c r="D246" s="360"/>
      <c r="E246" s="360"/>
      <c r="F246" s="360"/>
      <c r="G246" s="683"/>
      <c r="H246" s="360"/>
      <c r="I246" s="360"/>
      <c r="J246" s="360"/>
      <c r="K246" s="360"/>
      <c r="L246" s="360"/>
      <c r="M246" s="360"/>
      <c r="N246" s="360"/>
      <c r="O246" s="360"/>
      <c r="P246" s="360"/>
      <c r="Q246" s="360"/>
      <c r="R246" s="360"/>
      <c r="S246" s="360"/>
      <c r="T246" s="360"/>
      <c r="U246" s="360"/>
      <c r="V246" s="360"/>
      <c r="W246" s="360"/>
      <c r="X246" s="360"/>
      <c r="Y246" s="360"/>
      <c r="Z246" s="360"/>
    </row>
    <row r="247" spans="1:26" ht="15.75" customHeight="1">
      <c r="A247" s="360"/>
      <c r="B247" s="360"/>
      <c r="C247" s="360"/>
      <c r="D247" s="360"/>
      <c r="E247" s="360"/>
      <c r="F247" s="360"/>
      <c r="G247" s="683"/>
      <c r="H247" s="360"/>
      <c r="I247" s="360"/>
      <c r="J247" s="360"/>
      <c r="K247" s="360"/>
      <c r="L247" s="360"/>
      <c r="M247" s="360"/>
      <c r="N247" s="360"/>
      <c r="O247" s="360"/>
      <c r="P247" s="360"/>
      <c r="Q247" s="360"/>
      <c r="R247" s="360"/>
      <c r="S247" s="360"/>
      <c r="T247" s="360"/>
      <c r="U247" s="360"/>
      <c r="V247" s="360"/>
      <c r="W247" s="360"/>
      <c r="X247" s="360"/>
      <c r="Y247" s="360"/>
      <c r="Z247" s="360"/>
    </row>
    <row r="248" spans="1:26" ht="15.75" customHeight="1">
      <c r="A248" s="360"/>
      <c r="B248" s="360"/>
      <c r="C248" s="360"/>
      <c r="D248" s="360"/>
      <c r="E248" s="360"/>
      <c r="F248" s="360"/>
      <c r="G248" s="683"/>
      <c r="H248" s="360"/>
      <c r="I248" s="360"/>
      <c r="J248" s="360"/>
      <c r="K248" s="360"/>
      <c r="L248" s="360"/>
      <c r="M248" s="360"/>
      <c r="N248" s="360"/>
      <c r="O248" s="360"/>
      <c r="P248" s="360"/>
      <c r="Q248" s="360"/>
      <c r="R248" s="360"/>
      <c r="S248" s="360"/>
      <c r="T248" s="360"/>
      <c r="U248" s="360"/>
      <c r="V248" s="360"/>
      <c r="W248" s="360"/>
      <c r="X248" s="360"/>
      <c r="Y248" s="360"/>
      <c r="Z248" s="360"/>
    </row>
    <row r="249" spans="1:26" ht="15.75" customHeight="1">
      <c r="A249" s="360"/>
      <c r="B249" s="360"/>
      <c r="C249" s="360"/>
      <c r="D249" s="360"/>
      <c r="E249" s="360"/>
      <c r="F249" s="360"/>
      <c r="G249" s="683"/>
      <c r="H249" s="360"/>
      <c r="I249" s="360"/>
      <c r="J249" s="360"/>
      <c r="K249" s="360"/>
      <c r="L249" s="360"/>
      <c r="M249" s="360"/>
      <c r="N249" s="360"/>
      <c r="O249" s="360"/>
      <c r="P249" s="360"/>
      <c r="Q249" s="360"/>
      <c r="R249" s="360"/>
      <c r="S249" s="360"/>
      <c r="T249" s="360"/>
      <c r="U249" s="360"/>
      <c r="V249" s="360"/>
      <c r="W249" s="360"/>
      <c r="X249" s="360"/>
      <c r="Y249" s="360"/>
      <c r="Z249" s="360"/>
    </row>
    <row r="250" spans="1:26" ht="15.75" customHeight="1">
      <c r="A250" s="360"/>
      <c r="B250" s="360"/>
      <c r="C250" s="360"/>
      <c r="D250" s="360"/>
      <c r="E250" s="360"/>
      <c r="F250" s="360"/>
      <c r="G250" s="683"/>
      <c r="H250" s="360"/>
      <c r="I250" s="360"/>
      <c r="J250" s="360"/>
      <c r="K250" s="360"/>
      <c r="L250" s="360"/>
      <c r="M250" s="360"/>
      <c r="N250" s="360"/>
      <c r="O250" s="360"/>
      <c r="P250" s="360"/>
      <c r="Q250" s="360"/>
      <c r="R250" s="360"/>
      <c r="S250" s="360"/>
      <c r="T250" s="360"/>
      <c r="U250" s="360"/>
      <c r="V250" s="360"/>
      <c r="W250" s="360"/>
      <c r="X250" s="360"/>
      <c r="Y250" s="360"/>
      <c r="Z250" s="360"/>
    </row>
    <row r="251" spans="1:26" ht="15.75" customHeight="1">
      <c r="A251" s="360"/>
      <c r="B251" s="360"/>
      <c r="C251" s="360"/>
      <c r="D251" s="360"/>
      <c r="E251" s="360"/>
      <c r="F251" s="360"/>
      <c r="G251" s="683"/>
      <c r="H251" s="360"/>
      <c r="I251" s="360"/>
      <c r="J251" s="360"/>
      <c r="K251" s="360"/>
      <c r="L251" s="360"/>
      <c r="M251" s="360"/>
      <c r="N251" s="360"/>
      <c r="O251" s="360"/>
      <c r="P251" s="360"/>
      <c r="Q251" s="360"/>
      <c r="R251" s="360"/>
      <c r="S251" s="360"/>
      <c r="T251" s="360"/>
      <c r="U251" s="360"/>
      <c r="V251" s="360"/>
      <c r="W251" s="360"/>
      <c r="X251" s="360"/>
      <c r="Y251" s="360"/>
      <c r="Z251" s="360"/>
    </row>
    <row r="252" spans="1:26" ht="15.75" customHeight="1">
      <c r="A252" s="360"/>
      <c r="B252" s="360"/>
      <c r="C252" s="360"/>
      <c r="D252" s="360"/>
      <c r="E252" s="360"/>
      <c r="F252" s="360"/>
      <c r="G252" s="683"/>
      <c r="H252" s="360"/>
      <c r="I252" s="360"/>
      <c r="J252" s="360"/>
      <c r="K252" s="360"/>
      <c r="L252" s="360"/>
      <c r="M252" s="360"/>
      <c r="N252" s="360"/>
      <c r="O252" s="360"/>
      <c r="P252" s="360"/>
      <c r="Q252" s="360"/>
      <c r="R252" s="360"/>
      <c r="S252" s="360"/>
      <c r="T252" s="360"/>
      <c r="U252" s="360"/>
      <c r="V252" s="360"/>
      <c r="W252" s="360"/>
      <c r="X252" s="360"/>
      <c r="Y252" s="360"/>
      <c r="Z252" s="360"/>
    </row>
    <row r="253" spans="1:26" ht="15.75" customHeight="1">
      <c r="A253" s="360"/>
      <c r="B253" s="360"/>
      <c r="C253" s="360"/>
      <c r="D253" s="360"/>
      <c r="E253" s="360"/>
      <c r="F253" s="360"/>
      <c r="G253" s="683"/>
      <c r="H253" s="360"/>
      <c r="I253" s="360"/>
      <c r="J253" s="360"/>
      <c r="K253" s="360"/>
      <c r="L253" s="360"/>
      <c r="M253" s="360"/>
      <c r="N253" s="360"/>
      <c r="O253" s="360"/>
      <c r="P253" s="360"/>
      <c r="Q253" s="360"/>
      <c r="R253" s="360"/>
      <c r="S253" s="360"/>
      <c r="T253" s="360"/>
      <c r="U253" s="360"/>
      <c r="V253" s="360"/>
      <c r="W253" s="360"/>
      <c r="X253" s="360"/>
      <c r="Y253" s="360"/>
      <c r="Z253" s="360"/>
    </row>
    <row r="254" spans="1:26" ht="15.75" customHeight="1">
      <c r="A254" s="360"/>
      <c r="B254" s="360"/>
      <c r="C254" s="360"/>
      <c r="D254" s="360"/>
      <c r="E254" s="360"/>
      <c r="F254" s="360"/>
      <c r="G254" s="683"/>
      <c r="H254" s="360"/>
      <c r="I254" s="360"/>
      <c r="J254" s="360"/>
      <c r="K254" s="360"/>
      <c r="L254" s="360"/>
      <c r="M254" s="360"/>
      <c r="N254" s="360"/>
      <c r="O254" s="360"/>
      <c r="P254" s="360"/>
      <c r="Q254" s="360"/>
      <c r="R254" s="360"/>
      <c r="S254" s="360"/>
      <c r="T254" s="360"/>
      <c r="U254" s="360"/>
      <c r="V254" s="360"/>
      <c r="W254" s="360"/>
      <c r="X254" s="360"/>
      <c r="Y254" s="360"/>
      <c r="Z254" s="360"/>
    </row>
    <row r="255" spans="1:26" ht="15.75" customHeight="1">
      <c r="A255" s="360"/>
      <c r="B255" s="360"/>
      <c r="C255" s="360"/>
      <c r="D255" s="360"/>
      <c r="E255" s="360"/>
      <c r="F255" s="360"/>
      <c r="G255" s="683"/>
      <c r="H255" s="360"/>
      <c r="I255" s="360"/>
      <c r="J255" s="360"/>
      <c r="K255" s="360"/>
      <c r="L255" s="360"/>
      <c r="M255" s="360"/>
      <c r="N255" s="360"/>
      <c r="O255" s="360"/>
      <c r="P255" s="360"/>
      <c r="Q255" s="360"/>
      <c r="R255" s="360"/>
      <c r="S255" s="360"/>
      <c r="T255" s="360"/>
      <c r="U255" s="360"/>
      <c r="V255" s="360"/>
      <c r="W255" s="360"/>
      <c r="X255" s="360"/>
      <c r="Y255" s="360"/>
      <c r="Z255" s="360"/>
    </row>
    <row r="256" spans="1:26" ht="15.75" customHeight="1">
      <c r="A256" s="360"/>
      <c r="B256" s="360"/>
      <c r="C256" s="360"/>
      <c r="D256" s="360"/>
      <c r="E256" s="360"/>
      <c r="F256" s="360"/>
      <c r="G256" s="683"/>
      <c r="H256" s="360"/>
      <c r="I256" s="360"/>
      <c r="J256" s="360"/>
      <c r="K256" s="360"/>
      <c r="L256" s="360"/>
      <c r="M256" s="360"/>
      <c r="N256" s="360"/>
      <c r="O256" s="360"/>
      <c r="P256" s="360"/>
      <c r="Q256" s="360"/>
      <c r="R256" s="360"/>
      <c r="S256" s="360"/>
      <c r="T256" s="360"/>
      <c r="U256" s="360"/>
      <c r="V256" s="360"/>
      <c r="W256" s="360"/>
      <c r="X256" s="360"/>
      <c r="Y256" s="360"/>
      <c r="Z256" s="360"/>
    </row>
    <row r="257" spans="1:26" ht="15.75" customHeight="1">
      <c r="A257" s="360"/>
      <c r="B257" s="360"/>
      <c r="C257" s="360"/>
      <c r="D257" s="360"/>
      <c r="E257" s="360"/>
      <c r="F257" s="360"/>
      <c r="G257" s="683"/>
      <c r="H257" s="360"/>
      <c r="I257" s="360"/>
      <c r="J257" s="360"/>
      <c r="K257" s="360"/>
      <c r="L257" s="360"/>
      <c r="M257" s="360"/>
      <c r="N257" s="360"/>
      <c r="O257" s="360"/>
      <c r="P257" s="360"/>
      <c r="Q257" s="360"/>
      <c r="R257" s="360"/>
      <c r="S257" s="360"/>
      <c r="T257" s="360"/>
      <c r="U257" s="360"/>
      <c r="V257" s="360"/>
      <c r="W257" s="360"/>
      <c r="X257" s="360"/>
      <c r="Y257" s="360"/>
      <c r="Z257" s="360"/>
    </row>
    <row r="258" spans="1:26" ht="15.75" customHeight="1">
      <c r="A258" s="360"/>
      <c r="B258" s="360"/>
      <c r="C258" s="360"/>
      <c r="D258" s="360"/>
      <c r="E258" s="360"/>
      <c r="F258" s="360"/>
      <c r="G258" s="683"/>
      <c r="H258" s="360"/>
      <c r="I258" s="360"/>
      <c r="J258" s="360"/>
      <c r="K258" s="360"/>
      <c r="L258" s="360"/>
      <c r="M258" s="360"/>
      <c r="N258" s="360"/>
      <c r="O258" s="360"/>
      <c r="P258" s="360"/>
      <c r="Q258" s="360"/>
      <c r="R258" s="360"/>
      <c r="S258" s="360"/>
      <c r="T258" s="360"/>
      <c r="U258" s="360"/>
      <c r="V258" s="360"/>
      <c r="W258" s="360"/>
      <c r="X258" s="360"/>
      <c r="Y258" s="360"/>
      <c r="Z258" s="360"/>
    </row>
    <row r="259" spans="1:26" ht="15.75" customHeight="1">
      <c r="A259" s="360"/>
      <c r="B259" s="360"/>
      <c r="C259" s="360"/>
      <c r="D259" s="360"/>
      <c r="E259" s="360"/>
      <c r="F259" s="360"/>
      <c r="G259" s="683"/>
      <c r="H259" s="360"/>
      <c r="I259" s="360"/>
      <c r="J259" s="360"/>
      <c r="K259" s="360"/>
      <c r="L259" s="360"/>
      <c r="M259" s="360"/>
      <c r="N259" s="360"/>
      <c r="O259" s="360"/>
      <c r="P259" s="360"/>
      <c r="Q259" s="360"/>
      <c r="R259" s="360"/>
      <c r="S259" s="360"/>
      <c r="T259" s="360"/>
      <c r="U259" s="360"/>
      <c r="V259" s="360"/>
      <c r="W259" s="360"/>
      <c r="X259" s="360"/>
      <c r="Y259" s="360"/>
      <c r="Z259" s="360"/>
    </row>
    <row r="260" spans="1:26" ht="15.75" customHeight="1">
      <c r="A260" s="360"/>
      <c r="B260" s="360"/>
      <c r="C260" s="360"/>
      <c r="D260" s="360"/>
      <c r="E260" s="360"/>
      <c r="F260" s="360"/>
      <c r="G260" s="683"/>
      <c r="H260" s="360"/>
      <c r="I260" s="360"/>
      <c r="J260" s="360"/>
      <c r="K260" s="360"/>
      <c r="L260" s="360"/>
      <c r="M260" s="360"/>
      <c r="N260" s="360"/>
      <c r="O260" s="360"/>
      <c r="P260" s="360"/>
      <c r="Q260" s="360"/>
      <c r="R260" s="360"/>
      <c r="S260" s="360"/>
      <c r="T260" s="360"/>
      <c r="U260" s="360"/>
      <c r="V260" s="360"/>
      <c r="W260" s="360"/>
      <c r="X260" s="360"/>
      <c r="Y260" s="360"/>
      <c r="Z260" s="360"/>
    </row>
    <row r="261" spans="1:26" ht="15.75" customHeight="1">
      <c r="A261" s="360"/>
      <c r="B261" s="360"/>
      <c r="C261" s="360"/>
      <c r="D261" s="360"/>
      <c r="E261" s="360"/>
      <c r="F261" s="360"/>
      <c r="G261" s="683"/>
      <c r="H261" s="360"/>
      <c r="I261" s="360"/>
      <c r="J261" s="360"/>
      <c r="K261" s="360"/>
      <c r="L261" s="360"/>
      <c r="M261" s="360"/>
      <c r="N261" s="360"/>
      <c r="O261" s="360"/>
      <c r="P261" s="360"/>
      <c r="Q261" s="360"/>
      <c r="R261" s="360"/>
      <c r="S261" s="360"/>
      <c r="T261" s="360"/>
      <c r="U261" s="360"/>
      <c r="V261" s="360"/>
      <c r="W261" s="360"/>
      <c r="X261" s="360"/>
      <c r="Y261" s="360"/>
      <c r="Z261" s="360"/>
    </row>
    <row r="262" spans="1:26" ht="15.75" customHeight="1">
      <c r="A262" s="360"/>
      <c r="B262" s="360"/>
      <c r="C262" s="360"/>
      <c r="D262" s="360"/>
      <c r="E262" s="360"/>
      <c r="F262" s="360"/>
      <c r="G262" s="683"/>
      <c r="H262" s="360"/>
      <c r="I262" s="360"/>
      <c r="J262" s="360"/>
      <c r="K262" s="360"/>
      <c r="L262" s="360"/>
      <c r="M262" s="360"/>
      <c r="N262" s="360"/>
      <c r="O262" s="360"/>
      <c r="P262" s="360"/>
      <c r="Q262" s="360"/>
      <c r="R262" s="360"/>
      <c r="S262" s="360"/>
      <c r="T262" s="360"/>
      <c r="U262" s="360"/>
      <c r="V262" s="360"/>
      <c r="W262" s="360"/>
      <c r="X262" s="360"/>
      <c r="Y262" s="360"/>
      <c r="Z262" s="360"/>
    </row>
    <row r="263" spans="1:26" ht="15.75" customHeight="1">
      <c r="A263" s="360"/>
      <c r="B263" s="360"/>
      <c r="C263" s="360"/>
      <c r="D263" s="360"/>
      <c r="E263" s="360"/>
      <c r="F263" s="360"/>
      <c r="G263" s="683"/>
      <c r="H263" s="360"/>
      <c r="I263" s="360"/>
      <c r="J263" s="360"/>
      <c r="K263" s="360"/>
      <c r="L263" s="360"/>
      <c r="M263" s="360"/>
      <c r="N263" s="360"/>
      <c r="O263" s="360"/>
      <c r="P263" s="360"/>
      <c r="Q263" s="360"/>
      <c r="R263" s="360"/>
      <c r="S263" s="360"/>
      <c r="T263" s="360"/>
      <c r="U263" s="360"/>
      <c r="V263" s="360"/>
      <c r="W263" s="360"/>
      <c r="X263" s="360"/>
      <c r="Y263" s="360"/>
      <c r="Z263" s="360"/>
    </row>
    <row r="264" spans="1:26" ht="15.75" customHeight="1">
      <c r="A264" s="360"/>
      <c r="B264" s="360"/>
      <c r="C264" s="360"/>
      <c r="D264" s="360"/>
      <c r="E264" s="360"/>
      <c r="F264" s="360"/>
      <c r="G264" s="683"/>
      <c r="H264" s="360"/>
      <c r="I264" s="360"/>
      <c r="J264" s="360"/>
      <c r="K264" s="360"/>
      <c r="L264" s="360"/>
      <c r="M264" s="360"/>
      <c r="N264" s="360"/>
      <c r="O264" s="360"/>
      <c r="P264" s="360"/>
      <c r="Q264" s="360"/>
      <c r="R264" s="360"/>
      <c r="S264" s="360"/>
      <c r="T264" s="360"/>
      <c r="U264" s="360"/>
      <c r="V264" s="360"/>
      <c r="W264" s="360"/>
      <c r="X264" s="360"/>
      <c r="Y264" s="360"/>
      <c r="Z264" s="360"/>
    </row>
    <row r="265" spans="1:26" ht="15.75" customHeight="1">
      <c r="A265" s="360"/>
      <c r="B265" s="360"/>
      <c r="C265" s="360"/>
      <c r="D265" s="360"/>
      <c r="E265" s="360"/>
      <c r="F265" s="360"/>
      <c r="G265" s="683"/>
      <c r="H265" s="360"/>
      <c r="I265" s="360"/>
      <c r="J265" s="360"/>
      <c r="K265" s="360"/>
      <c r="L265" s="360"/>
      <c r="M265" s="360"/>
      <c r="N265" s="360"/>
      <c r="O265" s="360"/>
      <c r="P265" s="360"/>
      <c r="Q265" s="360"/>
      <c r="R265" s="360"/>
      <c r="S265" s="360"/>
      <c r="T265" s="360"/>
      <c r="U265" s="360"/>
      <c r="V265" s="360"/>
      <c r="W265" s="360"/>
      <c r="X265" s="360"/>
      <c r="Y265" s="360"/>
      <c r="Z265" s="360"/>
    </row>
    <row r="266" spans="1:26" ht="15.75" customHeight="1">
      <c r="A266" s="360"/>
      <c r="B266" s="360"/>
      <c r="C266" s="360"/>
      <c r="D266" s="360"/>
      <c r="E266" s="360"/>
      <c r="F266" s="360"/>
      <c r="G266" s="683"/>
      <c r="H266" s="360"/>
      <c r="I266" s="360"/>
      <c r="J266" s="360"/>
      <c r="K266" s="360"/>
      <c r="L266" s="360"/>
      <c r="M266" s="360"/>
      <c r="N266" s="360"/>
      <c r="O266" s="360"/>
      <c r="P266" s="360"/>
      <c r="Q266" s="360"/>
      <c r="R266" s="360"/>
      <c r="S266" s="360"/>
      <c r="T266" s="360"/>
      <c r="U266" s="360"/>
      <c r="V266" s="360"/>
      <c r="W266" s="360"/>
      <c r="X266" s="360"/>
      <c r="Y266" s="360"/>
      <c r="Z266" s="360"/>
    </row>
    <row r="267" spans="1:26" ht="15.75" customHeight="1">
      <c r="A267" s="360"/>
      <c r="B267" s="360"/>
      <c r="C267" s="360"/>
      <c r="D267" s="360"/>
      <c r="E267" s="360"/>
      <c r="F267" s="360"/>
      <c r="G267" s="683"/>
      <c r="H267" s="360"/>
      <c r="I267" s="360"/>
      <c r="J267" s="360"/>
      <c r="K267" s="360"/>
      <c r="L267" s="360"/>
      <c r="M267" s="360"/>
      <c r="N267" s="360"/>
      <c r="O267" s="360"/>
      <c r="P267" s="360"/>
      <c r="Q267" s="360"/>
      <c r="R267" s="360"/>
      <c r="S267" s="360"/>
      <c r="T267" s="360"/>
      <c r="U267" s="360"/>
      <c r="V267" s="360"/>
      <c r="W267" s="360"/>
      <c r="X267" s="360"/>
      <c r="Y267" s="360"/>
      <c r="Z267" s="360"/>
    </row>
    <row r="268" spans="1:26" ht="15.75" customHeight="1">
      <c r="A268" s="360"/>
      <c r="B268" s="360"/>
      <c r="C268" s="360"/>
      <c r="D268" s="360"/>
      <c r="E268" s="360"/>
      <c r="F268" s="360"/>
      <c r="G268" s="683"/>
      <c r="H268" s="360"/>
      <c r="I268" s="360"/>
      <c r="J268" s="360"/>
      <c r="K268" s="360"/>
      <c r="L268" s="360"/>
      <c r="M268" s="360"/>
      <c r="N268" s="360"/>
      <c r="O268" s="360"/>
      <c r="P268" s="360"/>
      <c r="Q268" s="360"/>
      <c r="R268" s="360"/>
      <c r="S268" s="360"/>
      <c r="T268" s="360"/>
      <c r="U268" s="360"/>
      <c r="V268" s="360"/>
      <c r="W268" s="360"/>
      <c r="X268" s="360"/>
      <c r="Y268" s="360"/>
      <c r="Z268" s="360"/>
    </row>
    <row r="269" spans="1:26" ht="15.75" customHeight="1">
      <c r="A269" s="360"/>
      <c r="B269" s="360"/>
      <c r="C269" s="360"/>
      <c r="D269" s="360"/>
      <c r="E269" s="360"/>
      <c r="F269" s="360"/>
      <c r="G269" s="683"/>
      <c r="H269" s="360"/>
      <c r="I269" s="360"/>
      <c r="J269" s="360"/>
      <c r="K269" s="360"/>
      <c r="L269" s="360"/>
      <c r="M269" s="360"/>
      <c r="N269" s="360"/>
      <c r="O269" s="360"/>
      <c r="P269" s="360"/>
      <c r="Q269" s="360"/>
      <c r="R269" s="360"/>
      <c r="S269" s="360"/>
      <c r="T269" s="360"/>
      <c r="U269" s="360"/>
      <c r="V269" s="360"/>
      <c r="W269" s="360"/>
      <c r="X269" s="360"/>
      <c r="Y269" s="360"/>
      <c r="Z269" s="360"/>
    </row>
    <row r="270" spans="1:26" ht="15.75" customHeight="1">
      <c r="A270" s="360"/>
      <c r="B270" s="360"/>
      <c r="C270" s="360"/>
      <c r="D270" s="360"/>
      <c r="E270" s="360"/>
      <c r="F270" s="360"/>
      <c r="G270" s="683"/>
      <c r="H270" s="360"/>
      <c r="I270" s="360"/>
      <c r="J270" s="360"/>
      <c r="K270" s="360"/>
      <c r="L270" s="360"/>
      <c r="M270" s="360"/>
      <c r="N270" s="360"/>
      <c r="O270" s="360"/>
      <c r="P270" s="360"/>
      <c r="Q270" s="360"/>
      <c r="R270" s="360"/>
      <c r="S270" s="360"/>
      <c r="T270" s="360"/>
      <c r="U270" s="360"/>
      <c r="V270" s="360"/>
      <c r="W270" s="360"/>
      <c r="X270" s="360"/>
      <c r="Y270" s="360"/>
      <c r="Z270" s="360"/>
    </row>
    <row r="271" spans="1:26" ht="15.75" customHeight="1">
      <c r="A271" s="360"/>
      <c r="B271" s="360"/>
      <c r="C271" s="360"/>
      <c r="D271" s="360"/>
      <c r="E271" s="360"/>
      <c r="F271" s="360"/>
      <c r="G271" s="683"/>
      <c r="H271" s="360"/>
      <c r="I271" s="360"/>
      <c r="J271" s="360"/>
      <c r="K271" s="360"/>
      <c r="L271" s="360"/>
      <c r="M271" s="360"/>
      <c r="N271" s="360"/>
      <c r="O271" s="360"/>
      <c r="P271" s="360"/>
      <c r="Q271" s="360"/>
      <c r="R271" s="360"/>
      <c r="S271" s="360"/>
      <c r="T271" s="360"/>
      <c r="U271" s="360"/>
      <c r="V271" s="360"/>
      <c r="W271" s="360"/>
      <c r="X271" s="360"/>
      <c r="Y271" s="360"/>
      <c r="Z271" s="360"/>
    </row>
    <row r="272" spans="1:26" ht="15.75" customHeight="1">
      <c r="A272" s="360"/>
      <c r="B272" s="360"/>
      <c r="C272" s="360"/>
      <c r="D272" s="360"/>
      <c r="E272" s="360"/>
      <c r="F272" s="360"/>
      <c r="G272" s="683"/>
      <c r="H272" s="360"/>
      <c r="I272" s="360"/>
      <c r="J272" s="360"/>
      <c r="K272" s="360"/>
      <c r="L272" s="360"/>
      <c r="M272" s="360"/>
      <c r="N272" s="360"/>
      <c r="O272" s="360"/>
      <c r="P272" s="360"/>
      <c r="Q272" s="360"/>
      <c r="R272" s="360"/>
      <c r="S272" s="360"/>
      <c r="T272" s="360"/>
      <c r="U272" s="360"/>
      <c r="V272" s="360"/>
      <c r="W272" s="360"/>
      <c r="X272" s="360"/>
      <c r="Y272" s="360"/>
      <c r="Z272" s="360"/>
    </row>
    <row r="273" spans="1:26" ht="15.75" customHeight="1">
      <c r="A273" s="360"/>
      <c r="B273" s="360"/>
      <c r="C273" s="360"/>
      <c r="D273" s="360"/>
      <c r="E273" s="360"/>
      <c r="F273" s="360"/>
      <c r="G273" s="683"/>
      <c r="H273" s="360"/>
      <c r="I273" s="360"/>
      <c r="J273" s="360"/>
      <c r="K273" s="360"/>
      <c r="L273" s="360"/>
      <c r="M273" s="360"/>
      <c r="N273" s="360"/>
      <c r="O273" s="360"/>
      <c r="P273" s="360"/>
      <c r="Q273" s="360"/>
      <c r="R273" s="360"/>
      <c r="S273" s="360"/>
      <c r="T273" s="360"/>
      <c r="U273" s="360"/>
      <c r="V273" s="360"/>
      <c r="W273" s="360"/>
      <c r="X273" s="360"/>
      <c r="Y273" s="360"/>
      <c r="Z273" s="360"/>
    </row>
    <row r="274" spans="1:26" ht="15.75" customHeight="1">
      <c r="A274" s="360"/>
      <c r="B274" s="360"/>
      <c r="C274" s="360"/>
      <c r="D274" s="360"/>
      <c r="E274" s="360"/>
      <c r="F274" s="360"/>
      <c r="G274" s="683"/>
      <c r="H274" s="360"/>
      <c r="I274" s="360"/>
      <c r="J274" s="360"/>
      <c r="K274" s="360"/>
      <c r="L274" s="360"/>
      <c r="M274" s="360"/>
      <c r="N274" s="360"/>
      <c r="O274" s="360"/>
      <c r="P274" s="360"/>
      <c r="Q274" s="360"/>
      <c r="R274" s="360"/>
      <c r="S274" s="360"/>
      <c r="T274" s="360"/>
      <c r="U274" s="360"/>
      <c r="V274" s="360"/>
      <c r="W274" s="360"/>
      <c r="X274" s="360"/>
      <c r="Y274" s="360"/>
      <c r="Z274" s="360"/>
    </row>
    <row r="275" spans="1:26" ht="15.75" customHeight="1">
      <c r="A275" s="360"/>
      <c r="B275" s="360"/>
      <c r="C275" s="360"/>
      <c r="D275" s="360"/>
      <c r="E275" s="360"/>
      <c r="F275" s="360"/>
      <c r="G275" s="683"/>
      <c r="H275" s="360"/>
      <c r="I275" s="360"/>
      <c r="J275" s="360"/>
      <c r="K275" s="360"/>
      <c r="L275" s="360"/>
      <c r="M275" s="360"/>
      <c r="N275" s="360"/>
      <c r="O275" s="360"/>
      <c r="P275" s="360"/>
      <c r="Q275" s="360"/>
      <c r="R275" s="360"/>
      <c r="S275" s="360"/>
      <c r="T275" s="360"/>
      <c r="U275" s="360"/>
      <c r="V275" s="360"/>
      <c r="W275" s="360"/>
      <c r="X275" s="360"/>
      <c r="Y275" s="360"/>
      <c r="Z275" s="360"/>
    </row>
    <row r="276" spans="1:26" ht="15.75" customHeight="1">
      <c r="A276" s="360"/>
      <c r="B276" s="360"/>
      <c r="C276" s="360"/>
      <c r="D276" s="360"/>
      <c r="E276" s="360"/>
      <c r="F276" s="360"/>
      <c r="G276" s="683"/>
      <c r="H276" s="360"/>
      <c r="I276" s="360"/>
      <c r="J276" s="360"/>
      <c r="K276" s="360"/>
      <c r="L276" s="360"/>
      <c r="M276" s="360"/>
      <c r="N276" s="360"/>
      <c r="O276" s="360"/>
      <c r="P276" s="360"/>
      <c r="Q276" s="360"/>
      <c r="R276" s="360"/>
      <c r="S276" s="360"/>
      <c r="T276" s="360"/>
      <c r="U276" s="360"/>
      <c r="V276" s="360"/>
      <c r="W276" s="360"/>
      <c r="X276" s="360"/>
      <c r="Y276" s="360"/>
      <c r="Z276" s="360"/>
    </row>
    <row r="277" spans="1:26" ht="15.75" customHeight="1">
      <c r="A277" s="360"/>
      <c r="B277" s="360"/>
      <c r="C277" s="360"/>
      <c r="D277" s="360"/>
      <c r="E277" s="360"/>
      <c r="F277" s="360"/>
      <c r="G277" s="683"/>
      <c r="H277" s="360"/>
      <c r="I277" s="360"/>
      <c r="J277" s="360"/>
      <c r="K277" s="360"/>
      <c r="L277" s="360"/>
      <c r="M277" s="360"/>
      <c r="N277" s="360"/>
      <c r="O277" s="360"/>
      <c r="P277" s="360"/>
      <c r="Q277" s="360"/>
      <c r="R277" s="360"/>
      <c r="S277" s="360"/>
      <c r="T277" s="360"/>
      <c r="U277" s="360"/>
      <c r="V277" s="360"/>
      <c r="W277" s="360"/>
      <c r="X277" s="360"/>
      <c r="Y277" s="360"/>
      <c r="Z277" s="360"/>
    </row>
    <row r="278" spans="1:26" ht="15.75" customHeight="1">
      <c r="A278" s="360"/>
      <c r="B278" s="360"/>
      <c r="C278" s="360"/>
      <c r="D278" s="360"/>
      <c r="E278" s="360"/>
      <c r="F278" s="360"/>
      <c r="G278" s="683"/>
      <c r="H278" s="360"/>
      <c r="I278" s="360"/>
      <c r="J278" s="360"/>
      <c r="K278" s="360"/>
      <c r="L278" s="360"/>
      <c r="M278" s="360"/>
      <c r="N278" s="360"/>
      <c r="O278" s="360"/>
      <c r="P278" s="360"/>
      <c r="Q278" s="360"/>
      <c r="R278" s="360"/>
      <c r="S278" s="360"/>
      <c r="T278" s="360"/>
      <c r="U278" s="360"/>
      <c r="V278" s="360"/>
      <c r="W278" s="360"/>
      <c r="X278" s="360"/>
      <c r="Y278" s="360"/>
      <c r="Z278" s="360"/>
    </row>
    <row r="279" spans="1:26" ht="15.75" customHeight="1">
      <c r="A279" s="360"/>
      <c r="B279" s="360"/>
      <c r="C279" s="360"/>
      <c r="D279" s="360"/>
      <c r="E279" s="360"/>
      <c r="F279" s="360"/>
      <c r="G279" s="683"/>
      <c r="H279" s="360"/>
      <c r="I279" s="360"/>
      <c r="J279" s="360"/>
      <c r="K279" s="360"/>
      <c r="L279" s="360"/>
      <c r="M279" s="360"/>
      <c r="N279" s="360"/>
      <c r="O279" s="360"/>
      <c r="P279" s="360"/>
      <c r="Q279" s="360"/>
      <c r="R279" s="360"/>
      <c r="S279" s="360"/>
      <c r="T279" s="360"/>
      <c r="U279" s="360"/>
      <c r="V279" s="360"/>
      <c r="W279" s="360"/>
      <c r="X279" s="360"/>
      <c r="Y279" s="360"/>
      <c r="Z279" s="360"/>
    </row>
    <row r="280" spans="1:26" ht="15.75" customHeight="1">
      <c r="A280" s="360"/>
      <c r="B280" s="360"/>
      <c r="C280" s="360"/>
      <c r="D280" s="360"/>
      <c r="E280" s="360"/>
      <c r="F280" s="360"/>
      <c r="G280" s="683"/>
      <c r="H280" s="360"/>
      <c r="I280" s="360"/>
      <c r="J280" s="360"/>
      <c r="K280" s="360"/>
      <c r="L280" s="360"/>
      <c r="M280" s="360"/>
      <c r="N280" s="360"/>
      <c r="O280" s="360"/>
      <c r="P280" s="360"/>
      <c r="Q280" s="360"/>
      <c r="R280" s="360"/>
      <c r="S280" s="360"/>
      <c r="T280" s="360"/>
      <c r="U280" s="360"/>
      <c r="V280" s="360"/>
      <c r="W280" s="360"/>
      <c r="X280" s="360"/>
      <c r="Y280" s="360"/>
      <c r="Z280" s="360"/>
    </row>
    <row r="281" spans="1:26" ht="15.75" customHeight="1">
      <c r="A281" s="360"/>
      <c r="B281" s="360"/>
      <c r="C281" s="360"/>
      <c r="D281" s="360"/>
      <c r="E281" s="360"/>
      <c r="F281" s="360"/>
      <c r="G281" s="683"/>
      <c r="H281" s="360"/>
      <c r="I281" s="360"/>
      <c r="J281" s="360"/>
      <c r="K281" s="360"/>
      <c r="L281" s="360"/>
      <c r="M281" s="360"/>
      <c r="N281" s="360"/>
      <c r="O281" s="360"/>
      <c r="P281" s="360"/>
      <c r="Q281" s="360"/>
      <c r="R281" s="360"/>
      <c r="S281" s="360"/>
      <c r="T281" s="360"/>
      <c r="U281" s="360"/>
      <c r="V281" s="360"/>
      <c r="W281" s="360"/>
      <c r="X281" s="360"/>
      <c r="Y281" s="360"/>
      <c r="Z281" s="360"/>
    </row>
    <row r="282" spans="1:26" ht="15.75" customHeight="1">
      <c r="A282" s="360"/>
      <c r="B282" s="360"/>
      <c r="C282" s="360"/>
      <c r="D282" s="360"/>
      <c r="E282" s="360"/>
      <c r="F282" s="360"/>
      <c r="G282" s="683"/>
      <c r="H282" s="360"/>
      <c r="I282" s="360"/>
      <c r="J282" s="360"/>
      <c r="K282" s="360"/>
      <c r="L282" s="360"/>
      <c r="M282" s="360"/>
      <c r="N282" s="360"/>
      <c r="O282" s="360"/>
      <c r="P282" s="360"/>
      <c r="Q282" s="360"/>
      <c r="R282" s="360"/>
      <c r="S282" s="360"/>
      <c r="T282" s="360"/>
      <c r="U282" s="360"/>
      <c r="V282" s="360"/>
      <c r="W282" s="360"/>
      <c r="X282" s="360"/>
      <c r="Y282" s="360"/>
      <c r="Z282" s="360"/>
    </row>
    <row r="283" spans="1:26" ht="15.75" customHeight="1">
      <c r="A283" s="360"/>
      <c r="B283" s="360"/>
      <c r="C283" s="360"/>
      <c r="D283" s="360"/>
      <c r="E283" s="360"/>
      <c r="F283" s="360"/>
      <c r="G283" s="683"/>
      <c r="H283" s="360"/>
      <c r="I283" s="360"/>
      <c r="J283" s="360"/>
      <c r="K283" s="360"/>
      <c r="L283" s="360"/>
      <c r="M283" s="360"/>
      <c r="N283" s="360"/>
      <c r="O283" s="360"/>
      <c r="P283" s="360"/>
      <c r="Q283" s="360"/>
      <c r="R283" s="360"/>
      <c r="S283" s="360"/>
      <c r="T283" s="360"/>
      <c r="U283" s="360"/>
      <c r="V283" s="360"/>
      <c r="W283" s="360"/>
      <c r="X283" s="360"/>
      <c r="Y283" s="360"/>
      <c r="Z283" s="360"/>
    </row>
    <row r="284" spans="1:26" ht="15.75" customHeight="1">
      <c r="A284" s="360"/>
      <c r="B284" s="360"/>
      <c r="C284" s="360"/>
      <c r="D284" s="360"/>
      <c r="E284" s="360"/>
      <c r="F284" s="360"/>
      <c r="G284" s="683"/>
      <c r="H284" s="360"/>
      <c r="I284" s="360"/>
      <c r="J284" s="360"/>
      <c r="K284" s="360"/>
      <c r="L284" s="360"/>
      <c r="M284" s="360"/>
      <c r="N284" s="360"/>
      <c r="O284" s="360"/>
      <c r="P284" s="360"/>
      <c r="Q284" s="360"/>
      <c r="R284" s="360"/>
      <c r="S284" s="360"/>
      <c r="T284" s="360"/>
      <c r="U284" s="360"/>
      <c r="V284" s="360"/>
      <c r="W284" s="360"/>
      <c r="X284" s="360"/>
      <c r="Y284" s="360"/>
      <c r="Z284" s="360"/>
    </row>
    <row r="285" spans="1:26" ht="15.75" customHeight="1">
      <c r="A285" s="360"/>
      <c r="B285" s="360"/>
      <c r="C285" s="360"/>
      <c r="D285" s="360"/>
      <c r="E285" s="360"/>
      <c r="F285" s="360"/>
      <c r="G285" s="683"/>
      <c r="H285" s="360"/>
      <c r="I285" s="360"/>
      <c r="J285" s="360"/>
      <c r="K285" s="360"/>
      <c r="L285" s="360"/>
      <c r="M285" s="360"/>
      <c r="N285" s="360"/>
      <c r="O285" s="360"/>
      <c r="P285" s="360"/>
      <c r="Q285" s="360"/>
      <c r="R285" s="360"/>
      <c r="S285" s="360"/>
      <c r="T285" s="360"/>
      <c r="U285" s="360"/>
      <c r="V285" s="360"/>
      <c r="W285" s="360"/>
      <c r="X285" s="360"/>
      <c r="Y285" s="360"/>
      <c r="Z285" s="360"/>
    </row>
    <row r="286" spans="1:26" ht="15.75" customHeight="1">
      <c r="A286" s="360"/>
      <c r="B286" s="360"/>
      <c r="C286" s="360"/>
      <c r="D286" s="360"/>
      <c r="E286" s="360"/>
      <c r="F286" s="360"/>
      <c r="G286" s="683"/>
      <c r="H286" s="360"/>
      <c r="I286" s="360"/>
      <c r="J286" s="360"/>
      <c r="K286" s="360"/>
      <c r="L286" s="360"/>
      <c r="M286" s="360"/>
      <c r="N286" s="360"/>
      <c r="O286" s="360"/>
      <c r="P286" s="360"/>
      <c r="Q286" s="360"/>
      <c r="R286" s="360"/>
      <c r="S286" s="360"/>
      <c r="T286" s="360"/>
      <c r="U286" s="360"/>
      <c r="V286" s="360"/>
      <c r="W286" s="360"/>
      <c r="X286" s="360"/>
      <c r="Y286" s="360"/>
      <c r="Z286" s="360"/>
    </row>
    <row r="287" spans="1:26" ht="15.75" customHeight="1">
      <c r="A287" s="360"/>
      <c r="B287" s="360"/>
      <c r="C287" s="360"/>
      <c r="D287" s="360"/>
      <c r="E287" s="360"/>
      <c r="F287" s="360"/>
      <c r="G287" s="683"/>
      <c r="H287" s="360"/>
      <c r="I287" s="360"/>
      <c r="J287" s="360"/>
      <c r="K287" s="360"/>
      <c r="L287" s="360"/>
      <c r="M287" s="360"/>
      <c r="N287" s="360"/>
      <c r="O287" s="360"/>
      <c r="P287" s="360"/>
      <c r="Q287" s="360"/>
      <c r="R287" s="360"/>
      <c r="S287" s="360"/>
      <c r="T287" s="360"/>
      <c r="U287" s="360"/>
      <c r="V287" s="360"/>
      <c r="W287" s="360"/>
      <c r="X287" s="360"/>
      <c r="Y287" s="360"/>
      <c r="Z287" s="360"/>
    </row>
    <row r="288" spans="1:26" ht="15.75" customHeight="1">
      <c r="A288" s="360"/>
      <c r="B288" s="360"/>
      <c r="C288" s="360"/>
      <c r="D288" s="360"/>
      <c r="E288" s="360"/>
      <c r="F288" s="360"/>
      <c r="G288" s="683"/>
      <c r="H288" s="360"/>
      <c r="I288" s="360"/>
      <c r="J288" s="360"/>
      <c r="K288" s="360"/>
      <c r="L288" s="360"/>
      <c r="M288" s="360"/>
      <c r="N288" s="360"/>
      <c r="O288" s="360"/>
      <c r="P288" s="360"/>
      <c r="Q288" s="360"/>
      <c r="R288" s="360"/>
      <c r="S288" s="360"/>
      <c r="T288" s="360"/>
      <c r="U288" s="360"/>
      <c r="V288" s="360"/>
      <c r="W288" s="360"/>
      <c r="X288" s="360"/>
      <c r="Y288" s="360"/>
      <c r="Z288" s="360"/>
    </row>
    <row r="289" spans="1:26" ht="15.75" customHeight="1">
      <c r="A289" s="360"/>
      <c r="B289" s="360"/>
      <c r="C289" s="360"/>
      <c r="D289" s="360"/>
      <c r="E289" s="360"/>
      <c r="F289" s="360"/>
      <c r="G289" s="683"/>
      <c r="H289" s="360"/>
      <c r="I289" s="360"/>
      <c r="J289" s="360"/>
      <c r="K289" s="360"/>
      <c r="L289" s="360"/>
      <c r="M289" s="360"/>
      <c r="N289" s="360"/>
      <c r="O289" s="360"/>
      <c r="P289" s="360"/>
      <c r="Q289" s="360"/>
      <c r="R289" s="360"/>
      <c r="S289" s="360"/>
      <c r="T289" s="360"/>
      <c r="U289" s="360"/>
      <c r="V289" s="360"/>
      <c r="W289" s="360"/>
      <c r="X289" s="360"/>
      <c r="Y289" s="360"/>
      <c r="Z289" s="360"/>
    </row>
    <row r="290" spans="1:26" ht="15.75" customHeight="1">
      <c r="A290" s="360"/>
      <c r="B290" s="360"/>
      <c r="C290" s="360"/>
      <c r="D290" s="360"/>
      <c r="E290" s="360"/>
      <c r="F290" s="360"/>
      <c r="G290" s="683"/>
      <c r="H290" s="360"/>
      <c r="I290" s="360"/>
      <c r="J290" s="360"/>
      <c r="K290" s="360"/>
      <c r="L290" s="360"/>
      <c r="M290" s="360"/>
      <c r="N290" s="360"/>
      <c r="O290" s="360"/>
      <c r="P290" s="360"/>
      <c r="Q290" s="360"/>
      <c r="R290" s="360"/>
      <c r="S290" s="360"/>
      <c r="T290" s="360"/>
      <c r="U290" s="360"/>
      <c r="V290" s="360"/>
      <c r="W290" s="360"/>
      <c r="X290" s="360"/>
      <c r="Y290" s="360"/>
      <c r="Z290" s="360"/>
    </row>
    <row r="291" spans="1:26" ht="15.75" customHeight="1">
      <c r="A291" s="360"/>
      <c r="B291" s="360"/>
      <c r="C291" s="360"/>
      <c r="D291" s="360"/>
      <c r="E291" s="360"/>
      <c r="F291" s="360"/>
      <c r="G291" s="683"/>
      <c r="H291" s="360"/>
      <c r="I291" s="360"/>
      <c r="J291" s="360"/>
      <c r="K291" s="360"/>
      <c r="L291" s="360"/>
      <c r="M291" s="360"/>
      <c r="N291" s="360"/>
      <c r="O291" s="360"/>
      <c r="P291" s="360"/>
      <c r="Q291" s="360"/>
      <c r="R291" s="360"/>
      <c r="S291" s="360"/>
      <c r="T291" s="360"/>
      <c r="U291" s="360"/>
      <c r="V291" s="360"/>
      <c r="W291" s="360"/>
      <c r="X291" s="360"/>
      <c r="Y291" s="360"/>
      <c r="Z291" s="360"/>
    </row>
    <row r="292" spans="1:26" ht="15.75" customHeight="1">
      <c r="A292" s="360"/>
      <c r="B292" s="360"/>
      <c r="C292" s="360"/>
      <c r="D292" s="360"/>
      <c r="E292" s="360"/>
      <c r="F292" s="360"/>
      <c r="G292" s="683"/>
      <c r="H292" s="360"/>
      <c r="I292" s="360"/>
      <c r="J292" s="360"/>
      <c r="K292" s="360"/>
      <c r="L292" s="360"/>
      <c r="M292" s="360"/>
      <c r="N292" s="360"/>
      <c r="O292" s="360"/>
      <c r="P292" s="360"/>
      <c r="Q292" s="360"/>
      <c r="R292" s="360"/>
      <c r="S292" s="360"/>
      <c r="T292" s="360"/>
      <c r="U292" s="360"/>
      <c r="V292" s="360"/>
      <c r="W292" s="360"/>
      <c r="X292" s="360"/>
      <c r="Y292" s="360"/>
      <c r="Z292" s="360"/>
    </row>
    <row r="293" spans="1:26" ht="15.75" customHeight="1">
      <c r="A293" s="360"/>
      <c r="B293" s="360"/>
      <c r="C293" s="360"/>
      <c r="D293" s="360"/>
      <c r="E293" s="360"/>
      <c r="F293" s="360"/>
      <c r="G293" s="683"/>
      <c r="H293" s="360"/>
      <c r="I293" s="360"/>
      <c r="J293" s="360"/>
      <c r="K293" s="360"/>
      <c r="L293" s="360"/>
      <c r="M293" s="360"/>
      <c r="N293" s="360"/>
      <c r="O293" s="360"/>
      <c r="P293" s="360"/>
      <c r="Q293" s="360"/>
      <c r="R293" s="360"/>
      <c r="S293" s="360"/>
      <c r="T293" s="360"/>
      <c r="U293" s="360"/>
      <c r="V293" s="360"/>
      <c r="W293" s="360"/>
      <c r="X293" s="360"/>
      <c r="Y293" s="360"/>
      <c r="Z293" s="360"/>
    </row>
    <row r="294" spans="1:26" ht="15.75" customHeight="1">
      <c r="A294" s="360"/>
      <c r="B294" s="360"/>
      <c r="C294" s="360"/>
      <c r="D294" s="360"/>
      <c r="E294" s="360"/>
      <c r="F294" s="360"/>
      <c r="G294" s="683"/>
      <c r="H294" s="360"/>
      <c r="I294" s="360"/>
      <c r="J294" s="360"/>
      <c r="K294" s="360"/>
      <c r="L294" s="360"/>
      <c r="M294" s="360"/>
      <c r="N294" s="360"/>
      <c r="O294" s="360"/>
      <c r="P294" s="360"/>
      <c r="Q294" s="360"/>
      <c r="R294" s="360"/>
      <c r="S294" s="360"/>
      <c r="T294" s="360"/>
      <c r="U294" s="360"/>
      <c r="V294" s="360"/>
      <c r="W294" s="360"/>
      <c r="X294" s="360"/>
      <c r="Y294" s="360"/>
      <c r="Z294" s="360"/>
    </row>
    <row r="295" spans="1:26" ht="15.75" customHeight="1">
      <c r="A295" s="360"/>
      <c r="B295" s="360"/>
      <c r="C295" s="360"/>
      <c r="D295" s="360"/>
      <c r="E295" s="360"/>
      <c r="F295" s="360"/>
      <c r="G295" s="683"/>
      <c r="H295" s="360"/>
      <c r="I295" s="360"/>
      <c r="J295" s="360"/>
      <c r="K295" s="360"/>
      <c r="L295" s="360"/>
      <c r="M295" s="360"/>
      <c r="N295" s="360"/>
      <c r="O295" s="360"/>
      <c r="P295" s="360"/>
      <c r="Q295" s="360"/>
      <c r="R295" s="360"/>
      <c r="S295" s="360"/>
      <c r="T295" s="360"/>
      <c r="U295" s="360"/>
      <c r="V295" s="360"/>
      <c r="W295" s="360"/>
      <c r="X295" s="360"/>
      <c r="Y295" s="360"/>
      <c r="Z295" s="360"/>
    </row>
    <row r="296" spans="1:26" ht="15.75" customHeight="1">
      <c r="A296" s="360"/>
      <c r="B296" s="360"/>
      <c r="C296" s="360"/>
      <c r="D296" s="360"/>
      <c r="E296" s="360"/>
      <c r="F296" s="360"/>
      <c r="G296" s="683"/>
      <c r="H296" s="360"/>
      <c r="I296" s="360"/>
      <c r="J296" s="360"/>
      <c r="K296" s="360"/>
      <c r="L296" s="360"/>
      <c r="M296" s="360"/>
      <c r="N296" s="360"/>
      <c r="O296" s="360"/>
      <c r="P296" s="360"/>
      <c r="Q296" s="360"/>
      <c r="R296" s="360"/>
      <c r="S296" s="360"/>
      <c r="T296" s="360"/>
      <c r="U296" s="360"/>
      <c r="V296" s="360"/>
      <c r="W296" s="360"/>
      <c r="X296" s="360"/>
      <c r="Y296" s="360"/>
      <c r="Z296" s="360"/>
    </row>
    <row r="297" spans="1:26" ht="15.75" customHeight="1">
      <c r="A297" s="360"/>
      <c r="B297" s="360"/>
      <c r="C297" s="360"/>
      <c r="D297" s="360"/>
      <c r="E297" s="360"/>
      <c r="F297" s="360"/>
      <c r="G297" s="683"/>
      <c r="H297" s="360"/>
      <c r="I297" s="360"/>
      <c r="J297" s="360"/>
      <c r="K297" s="360"/>
      <c r="L297" s="360"/>
      <c r="M297" s="360"/>
      <c r="N297" s="360"/>
      <c r="O297" s="360"/>
      <c r="P297" s="360"/>
      <c r="Q297" s="360"/>
      <c r="R297" s="360"/>
      <c r="S297" s="360"/>
      <c r="T297" s="360"/>
      <c r="U297" s="360"/>
      <c r="V297" s="360"/>
      <c r="W297" s="360"/>
      <c r="X297" s="360"/>
      <c r="Y297" s="360"/>
      <c r="Z297" s="360"/>
    </row>
    <row r="298" spans="1:26" ht="15.75" customHeight="1">
      <c r="A298" s="360"/>
      <c r="B298" s="360"/>
      <c r="C298" s="360"/>
      <c r="D298" s="360"/>
      <c r="E298" s="360"/>
      <c r="F298" s="360"/>
      <c r="G298" s="683"/>
      <c r="H298" s="360"/>
      <c r="I298" s="360"/>
      <c r="J298" s="360"/>
      <c r="K298" s="360"/>
      <c r="L298" s="360"/>
      <c r="M298" s="360"/>
      <c r="N298" s="360"/>
      <c r="O298" s="360"/>
      <c r="P298" s="360"/>
      <c r="Q298" s="360"/>
      <c r="R298" s="360"/>
      <c r="S298" s="360"/>
      <c r="T298" s="360"/>
      <c r="U298" s="360"/>
      <c r="V298" s="360"/>
      <c r="W298" s="360"/>
      <c r="X298" s="360"/>
      <c r="Y298" s="360"/>
      <c r="Z298" s="360"/>
    </row>
    <row r="299" spans="1:26" ht="15.75" customHeight="1">
      <c r="A299" s="360"/>
      <c r="B299" s="360"/>
      <c r="C299" s="360"/>
      <c r="D299" s="360"/>
      <c r="E299" s="360"/>
      <c r="F299" s="360"/>
      <c r="G299" s="683"/>
      <c r="H299" s="360"/>
      <c r="I299" s="360"/>
      <c r="J299" s="360"/>
      <c r="K299" s="360"/>
      <c r="L299" s="360"/>
      <c r="M299" s="360"/>
      <c r="N299" s="360"/>
      <c r="O299" s="360"/>
      <c r="P299" s="360"/>
      <c r="Q299" s="360"/>
      <c r="R299" s="360"/>
      <c r="S299" s="360"/>
      <c r="T299" s="360"/>
      <c r="U299" s="360"/>
      <c r="V299" s="360"/>
      <c r="W299" s="360"/>
      <c r="X299" s="360"/>
      <c r="Y299" s="360"/>
      <c r="Z299" s="360"/>
    </row>
    <row r="300" spans="1:26" ht="15.75" customHeight="1">
      <c r="A300" s="360"/>
      <c r="B300" s="360"/>
      <c r="C300" s="360"/>
      <c r="D300" s="360"/>
      <c r="E300" s="360"/>
      <c r="F300" s="360"/>
      <c r="G300" s="683"/>
      <c r="H300" s="360"/>
      <c r="I300" s="360"/>
      <c r="J300" s="360"/>
      <c r="K300" s="360"/>
      <c r="L300" s="360"/>
      <c r="M300" s="360"/>
      <c r="N300" s="360"/>
      <c r="O300" s="360"/>
      <c r="P300" s="360"/>
      <c r="Q300" s="360"/>
      <c r="R300" s="360"/>
      <c r="S300" s="360"/>
      <c r="T300" s="360"/>
      <c r="U300" s="360"/>
      <c r="V300" s="360"/>
      <c r="W300" s="360"/>
      <c r="X300" s="360"/>
      <c r="Y300" s="360"/>
      <c r="Z300" s="360"/>
    </row>
    <row r="301" spans="1:26" ht="15.75" customHeight="1">
      <c r="A301" s="360"/>
      <c r="B301" s="360"/>
      <c r="C301" s="360"/>
      <c r="D301" s="360"/>
      <c r="E301" s="360"/>
      <c r="F301" s="360"/>
      <c r="G301" s="683"/>
      <c r="H301" s="360"/>
      <c r="I301" s="360"/>
      <c r="J301" s="360"/>
      <c r="K301" s="360"/>
      <c r="L301" s="360"/>
      <c r="M301" s="360"/>
      <c r="N301" s="360"/>
      <c r="O301" s="360"/>
      <c r="P301" s="360"/>
      <c r="Q301" s="360"/>
      <c r="R301" s="360"/>
      <c r="S301" s="360"/>
      <c r="T301" s="360"/>
      <c r="U301" s="360"/>
      <c r="V301" s="360"/>
      <c r="W301" s="360"/>
      <c r="X301" s="360"/>
      <c r="Y301" s="360"/>
      <c r="Z301" s="360"/>
    </row>
    <row r="302" spans="1:26" ht="15.75" customHeight="1">
      <c r="A302" s="360"/>
      <c r="B302" s="360"/>
      <c r="C302" s="360"/>
      <c r="D302" s="360"/>
      <c r="E302" s="360"/>
      <c r="F302" s="360"/>
      <c r="G302" s="683"/>
      <c r="H302" s="360"/>
      <c r="I302" s="360"/>
      <c r="J302" s="360"/>
      <c r="K302" s="360"/>
      <c r="L302" s="360"/>
      <c r="M302" s="360"/>
      <c r="N302" s="360"/>
      <c r="O302" s="360"/>
      <c r="P302" s="360"/>
      <c r="Q302" s="360"/>
      <c r="R302" s="360"/>
      <c r="S302" s="360"/>
      <c r="T302" s="360"/>
      <c r="U302" s="360"/>
      <c r="V302" s="360"/>
      <c r="W302" s="360"/>
      <c r="X302" s="360"/>
      <c r="Y302" s="360"/>
      <c r="Z302" s="360"/>
    </row>
    <row r="303" spans="1:26" ht="15.75" customHeight="1">
      <c r="A303" s="360"/>
      <c r="B303" s="360"/>
      <c r="C303" s="360"/>
      <c r="D303" s="360"/>
      <c r="E303" s="360"/>
      <c r="F303" s="360"/>
      <c r="G303" s="683"/>
      <c r="H303" s="360"/>
      <c r="I303" s="360"/>
      <c r="J303" s="360"/>
      <c r="K303" s="360"/>
      <c r="L303" s="360"/>
      <c r="M303" s="360"/>
      <c r="N303" s="360"/>
      <c r="O303" s="360"/>
      <c r="P303" s="360"/>
      <c r="Q303" s="360"/>
      <c r="R303" s="360"/>
      <c r="S303" s="360"/>
      <c r="T303" s="360"/>
      <c r="U303" s="360"/>
      <c r="V303" s="360"/>
      <c r="W303" s="360"/>
      <c r="X303" s="360"/>
      <c r="Y303" s="360"/>
      <c r="Z303" s="360"/>
    </row>
    <row r="304" spans="1:26" ht="15.75" customHeight="1">
      <c r="A304" s="360"/>
      <c r="B304" s="360"/>
      <c r="C304" s="360"/>
      <c r="D304" s="360"/>
      <c r="E304" s="360"/>
      <c r="F304" s="360"/>
      <c r="G304" s="683"/>
      <c r="H304" s="360"/>
      <c r="I304" s="360"/>
      <c r="J304" s="360"/>
      <c r="K304" s="360"/>
      <c r="L304" s="360"/>
      <c r="M304" s="360"/>
      <c r="N304" s="360"/>
      <c r="O304" s="360"/>
      <c r="P304" s="360"/>
      <c r="Q304" s="360"/>
      <c r="R304" s="360"/>
      <c r="S304" s="360"/>
      <c r="T304" s="360"/>
      <c r="U304" s="360"/>
      <c r="V304" s="360"/>
      <c r="W304" s="360"/>
      <c r="X304" s="360"/>
      <c r="Y304" s="360"/>
      <c r="Z304" s="360"/>
    </row>
    <row r="305" spans="1:26" ht="15.75" customHeight="1">
      <c r="A305" s="360"/>
      <c r="B305" s="360"/>
      <c r="C305" s="360"/>
      <c r="D305" s="360"/>
      <c r="E305" s="360"/>
      <c r="F305" s="360"/>
      <c r="G305" s="683"/>
      <c r="H305" s="360"/>
      <c r="I305" s="360"/>
      <c r="J305" s="360"/>
      <c r="K305" s="360"/>
      <c r="L305" s="360"/>
      <c r="M305" s="360"/>
      <c r="N305" s="360"/>
      <c r="O305" s="360"/>
      <c r="P305" s="360"/>
      <c r="Q305" s="360"/>
      <c r="R305" s="360"/>
      <c r="S305" s="360"/>
      <c r="T305" s="360"/>
      <c r="U305" s="360"/>
      <c r="V305" s="360"/>
      <c r="W305" s="360"/>
      <c r="X305" s="360"/>
      <c r="Y305" s="360"/>
      <c r="Z305" s="360"/>
    </row>
    <row r="306" spans="1:26" ht="15.75" customHeight="1">
      <c r="A306" s="360"/>
      <c r="B306" s="360"/>
      <c r="C306" s="360"/>
      <c r="D306" s="360"/>
      <c r="E306" s="360"/>
      <c r="F306" s="360"/>
      <c r="G306" s="683"/>
      <c r="H306" s="360"/>
      <c r="I306" s="360"/>
      <c r="J306" s="360"/>
      <c r="K306" s="360"/>
      <c r="L306" s="360"/>
      <c r="M306" s="360"/>
      <c r="N306" s="360"/>
      <c r="O306" s="360"/>
      <c r="P306" s="360"/>
      <c r="Q306" s="360"/>
      <c r="R306" s="360"/>
      <c r="S306" s="360"/>
      <c r="T306" s="360"/>
      <c r="U306" s="360"/>
      <c r="V306" s="360"/>
      <c r="W306" s="360"/>
      <c r="X306" s="360"/>
      <c r="Y306" s="360"/>
      <c r="Z306" s="360"/>
    </row>
    <row r="307" spans="1:26" ht="15.75" customHeight="1">
      <c r="A307" s="360"/>
      <c r="B307" s="360"/>
      <c r="C307" s="360"/>
      <c r="D307" s="360"/>
      <c r="E307" s="360"/>
      <c r="F307" s="360"/>
      <c r="G307" s="683"/>
      <c r="H307" s="360"/>
      <c r="I307" s="360"/>
      <c r="J307" s="360"/>
      <c r="K307" s="360"/>
      <c r="L307" s="360"/>
      <c r="M307" s="360"/>
      <c r="N307" s="360"/>
      <c r="O307" s="360"/>
      <c r="P307" s="360"/>
      <c r="Q307" s="360"/>
      <c r="R307" s="360"/>
      <c r="S307" s="360"/>
      <c r="T307" s="360"/>
      <c r="U307" s="360"/>
      <c r="V307" s="360"/>
      <c r="W307" s="360"/>
      <c r="X307" s="360"/>
      <c r="Y307" s="360"/>
      <c r="Z307" s="360"/>
    </row>
    <row r="308" spans="1:26" ht="15.75" customHeight="1">
      <c r="A308" s="360"/>
      <c r="B308" s="360"/>
      <c r="C308" s="360"/>
      <c r="D308" s="360"/>
      <c r="E308" s="360"/>
      <c r="F308" s="360"/>
      <c r="G308" s="683"/>
      <c r="H308" s="360"/>
      <c r="I308" s="360"/>
      <c r="J308" s="360"/>
      <c r="K308" s="360"/>
      <c r="L308" s="360"/>
      <c r="M308" s="360"/>
      <c r="N308" s="360"/>
      <c r="O308" s="360"/>
      <c r="P308" s="360"/>
      <c r="Q308" s="360"/>
      <c r="R308" s="360"/>
      <c r="S308" s="360"/>
      <c r="T308" s="360"/>
      <c r="U308" s="360"/>
      <c r="V308" s="360"/>
      <c r="W308" s="360"/>
      <c r="X308" s="360"/>
      <c r="Y308" s="360"/>
      <c r="Z308" s="360"/>
    </row>
    <row r="309" spans="1:26" ht="15.75" customHeight="1">
      <c r="A309" s="360"/>
      <c r="B309" s="360"/>
      <c r="C309" s="360"/>
      <c r="D309" s="360"/>
      <c r="E309" s="360"/>
      <c r="F309" s="360"/>
      <c r="G309" s="683"/>
      <c r="H309" s="360"/>
      <c r="I309" s="360"/>
      <c r="J309" s="360"/>
      <c r="K309" s="360"/>
      <c r="L309" s="360"/>
      <c r="M309" s="360"/>
      <c r="N309" s="360"/>
      <c r="O309" s="360"/>
      <c r="P309" s="360"/>
      <c r="Q309" s="360"/>
      <c r="R309" s="360"/>
      <c r="S309" s="360"/>
      <c r="T309" s="360"/>
      <c r="U309" s="360"/>
      <c r="V309" s="360"/>
      <c r="W309" s="360"/>
      <c r="X309" s="360"/>
      <c r="Y309" s="360"/>
      <c r="Z309" s="360"/>
    </row>
    <row r="310" spans="1:26" ht="15.75" customHeight="1">
      <c r="A310" s="360"/>
      <c r="B310" s="360"/>
      <c r="C310" s="360"/>
      <c r="D310" s="360"/>
      <c r="E310" s="360"/>
      <c r="F310" s="360"/>
      <c r="G310" s="683"/>
      <c r="H310" s="360"/>
      <c r="I310" s="360"/>
      <c r="J310" s="360"/>
      <c r="K310" s="360"/>
      <c r="L310" s="360"/>
      <c r="M310" s="360"/>
      <c r="N310" s="360"/>
      <c r="O310" s="360"/>
      <c r="P310" s="360"/>
      <c r="Q310" s="360"/>
      <c r="R310" s="360"/>
      <c r="S310" s="360"/>
      <c r="T310" s="360"/>
      <c r="U310" s="360"/>
      <c r="V310" s="360"/>
      <c r="W310" s="360"/>
      <c r="X310" s="360"/>
      <c r="Y310" s="360"/>
      <c r="Z310" s="360"/>
    </row>
    <row r="311" spans="1:26" ht="15.75" customHeight="1">
      <c r="A311" s="360"/>
      <c r="B311" s="360"/>
      <c r="C311" s="360"/>
      <c r="D311" s="360"/>
      <c r="E311" s="360"/>
      <c r="F311" s="360"/>
      <c r="G311" s="683"/>
      <c r="H311" s="360"/>
      <c r="I311" s="360"/>
      <c r="J311" s="360"/>
      <c r="K311" s="360"/>
      <c r="L311" s="360"/>
      <c r="M311" s="360"/>
      <c r="N311" s="360"/>
      <c r="O311" s="360"/>
      <c r="P311" s="360"/>
      <c r="Q311" s="360"/>
      <c r="R311" s="360"/>
      <c r="S311" s="360"/>
      <c r="T311" s="360"/>
      <c r="U311" s="360"/>
      <c r="V311" s="360"/>
      <c r="W311" s="360"/>
      <c r="X311" s="360"/>
      <c r="Y311" s="360"/>
      <c r="Z311" s="360"/>
    </row>
    <row r="312" spans="1:26" ht="15.75" customHeight="1">
      <c r="A312" s="360"/>
      <c r="B312" s="360"/>
      <c r="C312" s="360"/>
      <c r="D312" s="360"/>
      <c r="E312" s="360"/>
      <c r="F312" s="360"/>
      <c r="G312" s="683"/>
      <c r="H312" s="360"/>
      <c r="I312" s="360"/>
      <c r="J312" s="360"/>
      <c r="K312" s="360"/>
      <c r="L312" s="360"/>
      <c r="M312" s="360"/>
      <c r="N312" s="360"/>
      <c r="O312" s="360"/>
      <c r="P312" s="360"/>
      <c r="Q312" s="360"/>
      <c r="R312" s="360"/>
      <c r="S312" s="360"/>
      <c r="T312" s="360"/>
      <c r="U312" s="360"/>
      <c r="V312" s="360"/>
      <c r="W312" s="360"/>
      <c r="X312" s="360"/>
      <c r="Y312" s="360"/>
      <c r="Z312" s="360"/>
    </row>
    <row r="313" spans="1:26" ht="15.75" customHeight="1">
      <c r="A313" s="360"/>
      <c r="B313" s="360"/>
      <c r="C313" s="360"/>
      <c r="D313" s="360"/>
      <c r="E313" s="360"/>
      <c r="F313" s="360"/>
      <c r="G313" s="683"/>
      <c r="H313" s="360"/>
      <c r="I313" s="360"/>
      <c r="J313" s="360"/>
      <c r="K313" s="360"/>
      <c r="L313" s="360"/>
      <c r="M313" s="360"/>
      <c r="N313" s="360"/>
      <c r="O313" s="360"/>
      <c r="P313" s="360"/>
      <c r="Q313" s="360"/>
      <c r="R313" s="360"/>
      <c r="S313" s="360"/>
      <c r="T313" s="360"/>
      <c r="U313" s="360"/>
      <c r="V313" s="360"/>
      <c r="W313" s="360"/>
      <c r="X313" s="360"/>
      <c r="Y313" s="360"/>
      <c r="Z313" s="360"/>
    </row>
    <row r="314" spans="1:26" ht="15.75" customHeight="1">
      <c r="A314" s="360"/>
      <c r="B314" s="360"/>
      <c r="C314" s="360"/>
      <c r="D314" s="360"/>
      <c r="E314" s="360"/>
      <c r="F314" s="360"/>
      <c r="G314" s="683"/>
      <c r="H314" s="360"/>
      <c r="I314" s="360"/>
      <c r="J314" s="360"/>
      <c r="K314" s="360"/>
      <c r="L314" s="360"/>
      <c r="M314" s="360"/>
      <c r="N314" s="360"/>
      <c r="O314" s="360"/>
      <c r="P314" s="360"/>
      <c r="Q314" s="360"/>
      <c r="R314" s="360"/>
      <c r="S314" s="360"/>
      <c r="T314" s="360"/>
      <c r="U314" s="360"/>
      <c r="V314" s="360"/>
      <c r="W314" s="360"/>
      <c r="X314" s="360"/>
      <c r="Y314" s="360"/>
      <c r="Z314" s="360"/>
    </row>
    <row r="315" spans="1:26" ht="15.75" customHeight="1">
      <c r="A315" s="360"/>
      <c r="B315" s="360"/>
      <c r="C315" s="360"/>
      <c r="D315" s="360"/>
      <c r="E315" s="360"/>
      <c r="F315" s="360"/>
      <c r="G315" s="683"/>
      <c r="H315" s="360"/>
      <c r="I315" s="360"/>
      <c r="J315" s="360"/>
      <c r="K315" s="360"/>
      <c r="L315" s="360"/>
      <c r="M315" s="360"/>
      <c r="N315" s="360"/>
      <c r="O315" s="360"/>
      <c r="P315" s="360"/>
      <c r="Q315" s="360"/>
      <c r="R315" s="360"/>
      <c r="S315" s="360"/>
      <c r="T315" s="360"/>
      <c r="U315" s="360"/>
      <c r="V315" s="360"/>
      <c r="W315" s="360"/>
      <c r="X315" s="360"/>
      <c r="Y315" s="360"/>
      <c r="Z315" s="360"/>
    </row>
    <row r="316" spans="1:26" ht="15.75" customHeight="1">
      <c r="A316" s="360"/>
      <c r="B316" s="360"/>
      <c r="C316" s="360"/>
      <c r="D316" s="360"/>
      <c r="E316" s="360"/>
      <c r="F316" s="360"/>
      <c r="G316" s="683"/>
      <c r="H316" s="360"/>
      <c r="I316" s="360"/>
      <c r="J316" s="360"/>
      <c r="K316" s="360"/>
      <c r="L316" s="360"/>
      <c r="M316" s="360"/>
      <c r="N316" s="360"/>
      <c r="O316" s="360"/>
      <c r="P316" s="360"/>
      <c r="Q316" s="360"/>
      <c r="R316" s="360"/>
      <c r="S316" s="360"/>
      <c r="T316" s="360"/>
      <c r="U316" s="360"/>
      <c r="V316" s="360"/>
      <c r="W316" s="360"/>
      <c r="X316" s="360"/>
      <c r="Y316" s="360"/>
      <c r="Z316" s="360"/>
    </row>
    <row r="317" spans="1:26" ht="15.75" customHeight="1">
      <c r="A317" s="360"/>
      <c r="B317" s="360"/>
      <c r="C317" s="360"/>
      <c r="D317" s="360"/>
      <c r="E317" s="360"/>
      <c r="F317" s="360"/>
      <c r="G317" s="683"/>
      <c r="H317" s="360"/>
      <c r="I317" s="360"/>
      <c r="J317" s="360"/>
      <c r="K317" s="360"/>
      <c r="L317" s="360"/>
      <c r="M317" s="360"/>
      <c r="N317" s="360"/>
      <c r="O317" s="360"/>
      <c r="P317" s="360"/>
      <c r="Q317" s="360"/>
      <c r="R317" s="360"/>
      <c r="S317" s="360"/>
      <c r="T317" s="360"/>
      <c r="U317" s="360"/>
      <c r="V317" s="360"/>
      <c r="W317" s="360"/>
      <c r="X317" s="360"/>
      <c r="Y317" s="360"/>
      <c r="Z317" s="360"/>
    </row>
    <row r="318" spans="1:26" ht="15.75" customHeight="1">
      <c r="A318" s="360"/>
      <c r="B318" s="360"/>
      <c r="C318" s="360"/>
      <c r="D318" s="360"/>
      <c r="E318" s="360"/>
      <c r="F318" s="360"/>
      <c r="G318" s="683"/>
      <c r="H318" s="360"/>
      <c r="I318" s="360"/>
      <c r="J318" s="360"/>
      <c r="K318" s="360"/>
      <c r="L318" s="360"/>
      <c r="M318" s="360"/>
      <c r="N318" s="360"/>
      <c r="O318" s="360"/>
      <c r="P318" s="360"/>
      <c r="Q318" s="360"/>
      <c r="R318" s="360"/>
      <c r="S318" s="360"/>
      <c r="T318" s="360"/>
      <c r="U318" s="360"/>
      <c r="V318" s="360"/>
      <c r="W318" s="360"/>
      <c r="X318" s="360"/>
      <c r="Y318" s="360"/>
      <c r="Z318" s="360"/>
    </row>
    <row r="319" spans="1:26" ht="15.75" customHeight="1">
      <c r="A319" s="360"/>
      <c r="B319" s="360"/>
      <c r="C319" s="360"/>
      <c r="D319" s="360"/>
      <c r="E319" s="360"/>
      <c r="F319" s="360"/>
      <c r="G319" s="683"/>
      <c r="H319" s="360"/>
      <c r="I319" s="360"/>
      <c r="J319" s="360"/>
      <c r="K319" s="360"/>
      <c r="L319" s="360"/>
      <c r="M319" s="360"/>
      <c r="N319" s="360"/>
      <c r="O319" s="360"/>
      <c r="P319" s="360"/>
      <c r="Q319" s="360"/>
      <c r="R319" s="360"/>
      <c r="S319" s="360"/>
      <c r="T319" s="360"/>
      <c r="U319" s="360"/>
      <c r="V319" s="360"/>
      <c r="W319" s="360"/>
      <c r="X319" s="360"/>
      <c r="Y319" s="360"/>
      <c r="Z319" s="360"/>
    </row>
    <row r="320" spans="1:26" ht="15.75" customHeight="1">
      <c r="A320" s="360"/>
      <c r="B320" s="360"/>
      <c r="C320" s="360"/>
      <c r="D320" s="360"/>
      <c r="E320" s="360"/>
      <c r="F320" s="360"/>
      <c r="G320" s="683"/>
      <c r="H320" s="360"/>
      <c r="I320" s="360"/>
      <c r="J320" s="360"/>
      <c r="K320" s="360"/>
      <c r="L320" s="360"/>
      <c r="M320" s="360"/>
      <c r="N320" s="360"/>
      <c r="O320" s="360"/>
      <c r="P320" s="360"/>
      <c r="Q320" s="360"/>
      <c r="R320" s="360"/>
      <c r="S320" s="360"/>
      <c r="T320" s="360"/>
      <c r="U320" s="360"/>
      <c r="V320" s="360"/>
      <c r="W320" s="360"/>
      <c r="X320" s="360"/>
      <c r="Y320" s="360"/>
      <c r="Z320" s="360"/>
    </row>
    <row r="321" spans="1:26" ht="15.75" customHeight="1">
      <c r="A321" s="360"/>
      <c r="B321" s="360"/>
      <c r="C321" s="360"/>
      <c r="D321" s="360"/>
      <c r="E321" s="360"/>
      <c r="F321" s="360"/>
      <c r="G321" s="683"/>
      <c r="H321" s="360"/>
      <c r="I321" s="360"/>
      <c r="J321" s="360"/>
      <c r="K321" s="360"/>
      <c r="L321" s="360"/>
      <c r="M321" s="360"/>
      <c r="N321" s="360"/>
      <c r="O321" s="360"/>
      <c r="P321" s="360"/>
      <c r="Q321" s="360"/>
      <c r="R321" s="360"/>
      <c r="S321" s="360"/>
      <c r="T321" s="360"/>
      <c r="U321" s="360"/>
      <c r="V321" s="360"/>
      <c r="W321" s="360"/>
      <c r="X321" s="360"/>
      <c r="Y321" s="360"/>
      <c r="Z321" s="360"/>
    </row>
    <row r="322" spans="1:26" ht="15.75" customHeight="1">
      <c r="A322" s="360"/>
      <c r="B322" s="360"/>
      <c r="C322" s="360"/>
      <c r="D322" s="360"/>
      <c r="E322" s="360"/>
      <c r="F322" s="360"/>
      <c r="G322" s="683"/>
      <c r="H322" s="360"/>
      <c r="I322" s="360"/>
      <c r="J322" s="360"/>
      <c r="K322" s="360"/>
      <c r="L322" s="360"/>
      <c r="M322" s="360"/>
      <c r="N322" s="360"/>
      <c r="O322" s="360"/>
      <c r="P322" s="360"/>
      <c r="Q322" s="360"/>
      <c r="R322" s="360"/>
      <c r="S322" s="360"/>
      <c r="T322" s="360"/>
      <c r="U322" s="360"/>
      <c r="V322" s="360"/>
      <c r="W322" s="360"/>
      <c r="X322" s="360"/>
      <c r="Y322" s="360"/>
      <c r="Z322" s="360"/>
    </row>
    <row r="323" spans="1:26" ht="15.75" customHeight="1">
      <c r="A323" s="360"/>
      <c r="B323" s="360"/>
      <c r="C323" s="360"/>
      <c r="D323" s="360"/>
      <c r="E323" s="360"/>
      <c r="F323" s="360"/>
      <c r="G323" s="683"/>
      <c r="H323" s="360"/>
      <c r="I323" s="360"/>
      <c r="J323" s="360"/>
      <c r="K323" s="360"/>
      <c r="L323" s="360"/>
      <c r="M323" s="360"/>
      <c r="N323" s="360"/>
      <c r="O323" s="360"/>
      <c r="P323" s="360"/>
      <c r="Q323" s="360"/>
      <c r="R323" s="360"/>
      <c r="S323" s="360"/>
      <c r="T323" s="360"/>
      <c r="U323" s="360"/>
      <c r="V323" s="360"/>
      <c r="W323" s="360"/>
      <c r="X323" s="360"/>
      <c r="Y323" s="360"/>
      <c r="Z323" s="360"/>
    </row>
    <row r="324" spans="1:26" ht="15.75" customHeight="1">
      <c r="A324" s="360"/>
      <c r="B324" s="360"/>
      <c r="C324" s="360"/>
      <c r="D324" s="360"/>
      <c r="E324" s="360"/>
      <c r="F324" s="360"/>
      <c r="G324" s="683"/>
      <c r="H324" s="360"/>
      <c r="I324" s="360"/>
      <c r="J324" s="360"/>
      <c r="K324" s="360"/>
      <c r="L324" s="360"/>
      <c r="M324" s="360"/>
      <c r="N324" s="360"/>
      <c r="O324" s="360"/>
      <c r="P324" s="360"/>
      <c r="Q324" s="360"/>
      <c r="R324" s="360"/>
      <c r="S324" s="360"/>
      <c r="T324" s="360"/>
      <c r="U324" s="360"/>
      <c r="V324" s="360"/>
      <c r="W324" s="360"/>
      <c r="X324" s="360"/>
      <c r="Y324" s="360"/>
      <c r="Z324" s="360"/>
    </row>
    <row r="325" spans="1:26" ht="15.75" customHeight="1">
      <c r="A325" s="360"/>
      <c r="B325" s="360"/>
      <c r="C325" s="360"/>
      <c r="D325" s="360"/>
      <c r="E325" s="360"/>
      <c r="F325" s="360"/>
      <c r="G325" s="683"/>
      <c r="H325" s="360"/>
      <c r="I325" s="360"/>
      <c r="J325" s="360"/>
      <c r="K325" s="360"/>
      <c r="L325" s="360"/>
      <c r="M325" s="360"/>
      <c r="N325" s="360"/>
      <c r="O325" s="360"/>
      <c r="P325" s="360"/>
      <c r="Q325" s="360"/>
      <c r="R325" s="360"/>
      <c r="S325" s="360"/>
      <c r="T325" s="360"/>
      <c r="U325" s="360"/>
      <c r="V325" s="360"/>
      <c r="W325" s="360"/>
      <c r="X325" s="360"/>
      <c r="Y325" s="360"/>
      <c r="Z325" s="360"/>
    </row>
    <row r="326" spans="1:26" ht="15.75" customHeight="1">
      <c r="A326" s="360"/>
      <c r="B326" s="360"/>
      <c r="C326" s="360"/>
      <c r="D326" s="360"/>
      <c r="E326" s="360"/>
      <c r="F326" s="360"/>
      <c r="G326" s="683"/>
      <c r="H326" s="360"/>
      <c r="I326" s="360"/>
      <c r="J326" s="360"/>
      <c r="K326" s="360"/>
      <c r="L326" s="360"/>
      <c r="M326" s="360"/>
      <c r="N326" s="360"/>
      <c r="O326" s="360"/>
      <c r="P326" s="360"/>
      <c r="Q326" s="360"/>
      <c r="R326" s="360"/>
      <c r="S326" s="360"/>
      <c r="T326" s="360"/>
      <c r="U326" s="360"/>
      <c r="V326" s="360"/>
      <c r="W326" s="360"/>
      <c r="X326" s="360"/>
      <c r="Y326" s="360"/>
      <c r="Z326" s="360"/>
    </row>
    <row r="327" spans="1:26" ht="15.75" customHeight="1">
      <c r="A327" s="360"/>
      <c r="B327" s="360"/>
      <c r="C327" s="360"/>
      <c r="D327" s="360"/>
      <c r="E327" s="360"/>
      <c r="F327" s="360"/>
      <c r="G327" s="683"/>
      <c r="H327" s="360"/>
      <c r="I327" s="360"/>
      <c r="J327" s="360"/>
      <c r="K327" s="360"/>
      <c r="L327" s="360"/>
      <c r="M327" s="360"/>
      <c r="N327" s="360"/>
      <c r="O327" s="360"/>
      <c r="P327" s="360"/>
      <c r="Q327" s="360"/>
      <c r="R327" s="360"/>
      <c r="S327" s="360"/>
      <c r="T327" s="360"/>
      <c r="U327" s="360"/>
      <c r="V327" s="360"/>
      <c r="W327" s="360"/>
      <c r="X327" s="360"/>
      <c r="Y327" s="360"/>
      <c r="Z327" s="360"/>
    </row>
    <row r="328" spans="1:26" ht="15.75" customHeight="1">
      <c r="A328" s="360"/>
      <c r="B328" s="360"/>
      <c r="C328" s="360"/>
      <c r="D328" s="360"/>
      <c r="E328" s="360"/>
      <c r="F328" s="360"/>
      <c r="G328" s="683"/>
      <c r="H328" s="360"/>
      <c r="I328" s="360"/>
      <c r="J328" s="360"/>
      <c r="K328" s="360"/>
      <c r="L328" s="360"/>
      <c r="M328" s="360"/>
      <c r="N328" s="360"/>
      <c r="O328" s="360"/>
      <c r="P328" s="360"/>
      <c r="Q328" s="360"/>
      <c r="R328" s="360"/>
      <c r="S328" s="360"/>
      <c r="T328" s="360"/>
      <c r="U328" s="360"/>
      <c r="V328" s="360"/>
      <c r="W328" s="360"/>
      <c r="X328" s="360"/>
      <c r="Y328" s="360"/>
      <c r="Z328" s="360"/>
    </row>
    <row r="329" spans="1:26" ht="15.75" customHeight="1">
      <c r="A329" s="360"/>
      <c r="B329" s="360"/>
      <c r="C329" s="360"/>
      <c r="D329" s="360"/>
      <c r="E329" s="360"/>
      <c r="F329" s="360"/>
      <c r="G329" s="683"/>
      <c r="H329" s="360"/>
      <c r="I329" s="360"/>
      <c r="J329" s="360"/>
      <c r="K329" s="360"/>
      <c r="L329" s="360"/>
      <c r="M329" s="360"/>
      <c r="N329" s="360"/>
      <c r="O329" s="360"/>
      <c r="P329" s="360"/>
      <c r="Q329" s="360"/>
      <c r="R329" s="360"/>
      <c r="S329" s="360"/>
      <c r="T329" s="360"/>
      <c r="U329" s="360"/>
      <c r="V329" s="360"/>
      <c r="W329" s="360"/>
      <c r="X329" s="360"/>
      <c r="Y329" s="360"/>
      <c r="Z329" s="360"/>
    </row>
    <row r="330" spans="1:26" ht="15.75" customHeight="1">
      <c r="A330" s="360"/>
      <c r="B330" s="360"/>
      <c r="C330" s="360"/>
      <c r="D330" s="360"/>
      <c r="E330" s="360"/>
      <c r="F330" s="360"/>
      <c r="G330" s="683"/>
      <c r="H330" s="360"/>
      <c r="I330" s="360"/>
      <c r="J330" s="360"/>
      <c r="K330" s="360"/>
      <c r="L330" s="360"/>
      <c r="M330" s="360"/>
      <c r="N330" s="360"/>
      <c r="O330" s="360"/>
      <c r="P330" s="360"/>
      <c r="Q330" s="360"/>
      <c r="R330" s="360"/>
      <c r="S330" s="360"/>
      <c r="T330" s="360"/>
      <c r="U330" s="360"/>
      <c r="V330" s="360"/>
      <c r="W330" s="360"/>
      <c r="X330" s="360"/>
      <c r="Y330" s="360"/>
      <c r="Z330" s="360"/>
    </row>
    <row r="331" spans="1:26" ht="15.75" customHeight="1">
      <c r="A331" s="360"/>
      <c r="B331" s="360"/>
      <c r="C331" s="360"/>
      <c r="D331" s="360"/>
      <c r="E331" s="360"/>
      <c r="F331" s="360"/>
      <c r="G331" s="683"/>
      <c r="H331" s="360"/>
      <c r="I331" s="360"/>
      <c r="J331" s="360"/>
      <c r="K331" s="360"/>
      <c r="L331" s="360"/>
      <c r="M331" s="360"/>
      <c r="N331" s="360"/>
      <c r="O331" s="360"/>
      <c r="P331" s="360"/>
      <c r="Q331" s="360"/>
      <c r="R331" s="360"/>
      <c r="S331" s="360"/>
      <c r="T331" s="360"/>
      <c r="U331" s="360"/>
      <c r="V331" s="360"/>
      <c r="W331" s="360"/>
      <c r="X331" s="360"/>
      <c r="Y331" s="360"/>
      <c r="Z331" s="360"/>
    </row>
    <row r="332" spans="1:26" ht="15.75" customHeight="1">
      <c r="A332" s="360"/>
      <c r="B332" s="360"/>
      <c r="C332" s="360"/>
      <c r="D332" s="360"/>
      <c r="E332" s="360"/>
      <c r="F332" s="360"/>
      <c r="G332" s="683"/>
      <c r="H332" s="360"/>
      <c r="I332" s="360"/>
      <c r="J332" s="360"/>
      <c r="K332" s="360"/>
      <c r="L332" s="360"/>
      <c r="M332" s="360"/>
      <c r="N332" s="360"/>
      <c r="O332" s="360"/>
      <c r="P332" s="360"/>
      <c r="Q332" s="360"/>
      <c r="R332" s="360"/>
      <c r="S332" s="360"/>
      <c r="T332" s="360"/>
      <c r="U332" s="360"/>
      <c r="V332" s="360"/>
      <c r="W332" s="360"/>
      <c r="X332" s="360"/>
      <c r="Y332" s="360"/>
      <c r="Z332" s="360"/>
    </row>
    <row r="333" spans="1:26" ht="15.75" customHeight="1">
      <c r="A333" s="360"/>
      <c r="B333" s="360"/>
      <c r="C333" s="360"/>
      <c r="D333" s="360"/>
      <c r="E333" s="360"/>
      <c r="F333" s="360"/>
      <c r="G333" s="683"/>
      <c r="H333" s="360"/>
      <c r="I333" s="360"/>
      <c r="J333" s="360"/>
      <c r="K333" s="360"/>
      <c r="L333" s="360"/>
      <c r="M333" s="360"/>
      <c r="N333" s="360"/>
      <c r="O333" s="360"/>
      <c r="P333" s="360"/>
      <c r="Q333" s="360"/>
      <c r="R333" s="360"/>
      <c r="S333" s="360"/>
      <c r="T333" s="360"/>
      <c r="U333" s="360"/>
      <c r="V333" s="360"/>
      <c r="W333" s="360"/>
      <c r="X333" s="360"/>
      <c r="Y333" s="360"/>
      <c r="Z333" s="360"/>
    </row>
    <row r="334" spans="1:26" ht="15.75" customHeight="1">
      <c r="A334" s="360"/>
      <c r="B334" s="360"/>
      <c r="C334" s="360"/>
      <c r="D334" s="360"/>
      <c r="E334" s="360"/>
      <c r="F334" s="360"/>
      <c r="G334" s="683"/>
      <c r="H334" s="360"/>
      <c r="I334" s="360"/>
      <c r="J334" s="360"/>
      <c r="K334" s="360"/>
      <c r="L334" s="360"/>
      <c r="M334" s="360"/>
      <c r="N334" s="360"/>
      <c r="O334" s="360"/>
      <c r="P334" s="360"/>
      <c r="Q334" s="360"/>
      <c r="R334" s="360"/>
      <c r="S334" s="360"/>
      <c r="T334" s="360"/>
      <c r="U334" s="360"/>
      <c r="V334" s="360"/>
      <c r="W334" s="360"/>
      <c r="X334" s="360"/>
      <c r="Y334" s="360"/>
      <c r="Z334" s="360"/>
    </row>
    <row r="335" spans="1:26" ht="15.75" customHeight="1">
      <c r="A335" s="360"/>
      <c r="B335" s="360"/>
      <c r="C335" s="360"/>
      <c r="D335" s="360"/>
      <c r="E335" s="360"/>
      <c r="F335" s="360"/>
      <c r="G335" s="683"/>
      <c r="H335" s="360"/>
      <c r="I335" s="360"/>
      <c r="J335" s="360"/>
      <c r="K335" s="360"/>
      <c r="L335" s="360"/>
      <c r="M335" s="360"/>
      <c r="N335" s="360"/>
      <c r="O335" s="360"/>
      <c r="P335" s="360"/>
      <c r="Q335" s="360"/>
      <c r="R335" s="360"/>
      <c r="S335" s="360"/>
      <c r="T335" s="360"/>
      <c r="U335" s="360"/>
      <c r="V335" s="360"/>
      <c r="W335" s="360"/>
      <c r="X335" s="360"/>
      <c r="Y335" s="360"/>
      <c r="Z335" s="360"/>
    </row>
    <row r="336" spans="1:26" ht="15.75" customHeight="1">
      <c r="A336" s="360"/>
      <c r="B336" s="360"/>
      <c r="C336" s="360"/>
      <c r="D336" s="360"/>
      <c r="E336" s="360"/>
      <c r="F336" s="360"/>
      <c r="G336" s="683"/>
      <c r="H336" s="360"/>
      <c r="I336" s="360"/>
      <c r="J336" s="360"/>
      <c r="K336" s="360"/>
      <c r="L336" s="360"/>
      <c r="M336" s="360"/>
      <c r="N336" s="360"/>
      <c r="O336" s="360"/>
      <c r="P336" s="360"/>
      <c r="Q336" s="360"/>
      <c r="R336" s="360"/>
      <c r="S336" s="360"/>
      <c r="T336" s="360"/>
      <c r="U336" s="360"/>
      <c r="V336" s="360"/>
      <c r="W336" s="360"/>
      <c r="X336" s="360"/>
      <c r="Y336" s="360"/>
      <c r="Z336" s="360"/>
    </row>
    <row r="337" spans="1:26" ht="15.75" customHeight="1">
      <c r="A337" s="360"/>
      <c r="B337" s="360"/>
      <c r="C337" s="360"/>
      <c r="D337" s="360"/>
      <c r="E337" s="360"/>
      <c r="F337" s="360"/>
      <c r="G337" s="683"/>
      <c r="H337" s="360"/>
      <c r="I337" s="360"/>
      <c r="J337" s="360"/>
      <c r="K337" s="360"/>
      <c r="L337" s="360"/>
      <c r="M337" s="360"/>
      <c r="N337" s="360"/>
      <c r="O337" s="360"/>
      <c r="P337" s="360"/>
      <c r="Q337" s="360"/>
      <c r="R337" s="360"/>
      <c r="S337" s="360"/>
      <c r="T337" s="360"/>
      <c r="U337" s="360"/>
      <c r="V337" s="360"/>
      <c r="W337" s="360"/>
      <c r="X337" s="360"/>
      <c r="Y337" s="360"/>
      <c r="Z337" s="360"/>
    </row>
    <row r="338" spans="1:26" ht="15.75" customHeight="1">
      <c r="A338" s="360"/>
      <c r="B338" s="360"/>
      <c r="C338" s="360"/>
      <c r="D338" s="360"/>
      <c r="E338" s="360"/>
      <c r="F338" s="360"/>
      <c r="G338" s="683"/>
      <c r="H338" s="360"/>
      <c r="I338" s="360"/>
      <c r="J338" s="360"/>
      <c r="K338" s="360"/>
      <c r="L338" s="360"/>
      <c r="M338" s="360"/>
      <c r="N338" s="360"/>
      <c r="O338" s="360"/>
      <c r="P338" s="360"/>
      <c r="Q338" s="360"/>
      <c r="R338" s="360"/>
      <c r="S338" s="360"/>
      <c r="T338" s="360"/>
      <c r="U338" s="360"/>
      <c r="V338" s="360"/>
      <c r="W338" s="360"/>
      <c r="X338" s="360"/>
      <c r="Y338" s="360"/>
      <c r="Z338" s="360"/>
    </row>
    <row r="339" spans="1:26" ht="15.75" customHeight="1">
      <c r="A339" s="360"/>
      <c r="B339" s="360"/>
      <c r="C339" s="360"/>
      <c r="D339" s="360"/>
      <c r="E339" s="360"/>
      <c r="F339" s="360"/>
      <c r="G339" s="683"/>
      <c r="H339" s="360"/>
      <c r="I339" s="360"/>
      <c r="J339" s="360"/>
      <c r="K339" s="360"/>
      <c r="L339" s="360"/>
      <c r="M339" s="360"/>
      <c r="N339" s="360"/>
      <c r="O339" s="360"/>
      <c r="P339" s="360"/>
      <c r="Q339" s="360"/>
      <c r="R339" s="360"/>
      <c r="S339" s="360"/>
      <c r="T339" s="360"/>
      <c r="U339" s="360"/>
      <c r="V339" s="360"/>
      <c r="W339" s="360"/>
      <c r="X339" s="360"/>
      <c r="Y339" s="360"/>
      <c r="Z339" s="360"/>
    </row>
    <row r="340" spans="1:26" ht="15.75" customHeight="1">
      <c r="A340" s="360"/>
      <c r="B340" s="360"/>
      <c r="C340" s="360"/>
      <c r="D340" s="360"/>
      <c r="E340" s="360"/>
      <c r="F340" s="360"/>
      <c r="G340" s="683"/>
      <c r="H340" s="360"/>
      <c r="I340" s="360"/>
      <c r="J340" s="360"/>
      <c r="K340" s="360"/>
      <c r="L340" s="360"/>
      <c r="M340" s="360"/>
      <c r="N340" s="360"/>
      <c r="O340" s="360"/>
      <c r="P340" s="360"/>
      <c r="Q340" s="360"/>
      <c r="R340" s="360"/>
      <c r="S340" s="360"/>
      <c r="T340" s="360"/>
      <c r="U340" s="360"/>
      <c r="V340" s="360"/>
      <c r="W340" s="360"/>
      <c r="X340" s="360"/>
      <c r="Y340" s="360"/>
      <c r="Z340" s="360"/>
    </row>
    <row r="341" spans="1:26" ht="15.75" customHeight="1">
      <c r="A341" s="360"/>
      <c r="B341" s="360"/>
      <c r="C341" s="360"/>
      <c r="D341" s="360"/>
      <c r="E341" s="360"/>
      <c r="F341" s="360"/>
      <c r="G341" s="683"/>
      <c r="H341" s="360"/>
      <c r="I341" s="360"/>
      <c r="J341" s="360"/>
      <c r="K341" s="360"/>
      <c r="L341" s="360"/>
      <c r="M341" s="360"/>
      <c r="N341" s="360"/>
      <c r="O341" s="360"/>
      <c r="P341" s="360"/>
      <c r="Q341" s="360"/>
      <c r="R341" s="360"/>
      <c r="S341" s="360"/>
      <c r="T341" s="360"/>
      <c r="U341" s="360"/>
      <c r="V341" s="360"/>
      <c r="W341" s="360"/>
      <c r="X341" s="360"/>
      <c r="Y341" s="360"/>
      <c r="Z341" s="360"/>
    </row>
    <row r="342" spans="1:26" ht="15.75" customHeight="1">
      <c r="A342" s="360"/>
      <c r="B342" s="360"/>
      <c r="C342" s="360"/>
      <c r="D342" s="360"/>
      <c r="E342" s="360"/>
      <c r="F342" s="360"/>
      <c r="G342" s="683"/>
      <c r="H342" s="360"/>
      <c r="I342" s="360"/>
      <c r="J342" s="360"/>
      <c r="K342" s="360"/>
      <c r="L342" s="360"/>
      <c r="M342" s="360"/>
      <c r="N342" s="360"/>
      <c r="O342" s="360"/>
      <c r="P342" s="360"/>
      <c r="Q342" s="360"/>
      <c r="R342" s="360"/>
      <c r="S342" s="360"/>
      <c r="T342" s="360"/>
      <c r="U342" s="360"/>
      <c r="V342" s="360"/>
      <c r="W342" s="360"/>
      <c r="X342" s="360"/>
      <c r="Y342" s="360"/>
      <c r="Z342" s="360"/>
    </row>
    <row r="343" spans="1:26" ht="15.75" customHeight="1">
      <c r="A343" s="360"/>
      <c r="B343" s="360"/>
      <c r="C343" s="360"/>
      <c r="D343" s="360"/>
      <c r="E343" s="360"/>
      <c r="F343" s="360"/>
      <c r="G343" s="683"/>
      <c r="H343" s="360"/>
      <c r="I343" s="360"/>
      <c r="J343" s="360"/>
      <c r="K343" s="360"/>
      <c r="L343" s="360"/>
      <c r="M343" s="360"/>
      <c r="N343" s="360"/>
      <c r="O343" s="360"/>
      <c r="P343" s="360"/>
      <c r="Q343" s="360"/>
      <c r="R343" s="360"/>
      <c r="S343" s="360"/>
      <c r="T343" s="360"/>
      <c r="U343" s="360"/>
      <c r="V343" s="360"/>
      <c r="W343" s="360"/>
      <c r="X343" s="360"/>
      <c r="Y343" s="360"/>
      <c r="Z343" s="360"/>
    </row>
    <row r="344" spans="1:26" ht="15.75" customHeight="1">
      <c r="A344" s="360"/>
      <c r="B344" s="360"/>
      <c r="C344" s="360"/>
      <c r="D344" s="360"/>
      <c r="E344" s="360"/>
      <c r="F344" s="360"/>
      <c r="G344" s="683"/>
      <c r="H344" s="360"/>
      <c r="I344" s="360"/>
      <c r="J344" s="360"/>
      <c r="K344" s="360"/>
      <c r="L344" s="360"/>
      <c r="M344" s="360"/>
      <c r="N344" s="360"/>
      <c r="O344" s="360"/>
      <c r="P344" s="360"/>
      <c r="Q344" s="360"/>
      <c r="R344" s="360"/>
      <c r="S344" s="360"/>
      <c r="T344" s="360"/>
      <c r="U344" s="360"/>
      <c r="V344" s="360"/>
      <c r="W344" s="360"/>
      <c r="X344" s="360"/>
      <c r="Y344" s="360"/>
      <c r="Z344" s="360"/>
    </row>
    <row r="345" spans="1:26" ht="15.75" customHeight="1">
      <c r="A345" s="360"/>
      <c r="B345" s="360"/>
      <c r="C345" s="360"/>
      <c r="D345" s="360"/>
      <c r="E345" s="360"/>
      <c r="F345" s="360"/>
      <c r="G345" s="683"/>
      <c r="H345" s="360"/>
      <c r="I345" s="360"/>
      <c r="J345" s="360"/>
      <c r="K345" s="360"/>
      <c r="L345" s="360"/>
      <c r="M345" s="360"/>
      <c r="N345" s="360"/>
      <c r="O345" s="360"/>
      <c r="P345" s="360"/>
      <c r="Q345" s="360"/>
      <c r="R345" s="360"/>
      <c r="S345" s="360"/>
      <c r="T345" s="360"/>
      <c r="U345" s="360"/>
      <c r="V345" s="360"/>
      <c r="W345" s="360"/>
      <c r="X345" s="360"/>
      <c r="Y345" s="360"/>
      <c r="Z345" s="360"/>
    </row>
    <row r="346" spans="1:26" ht="15.75" customHeight="1">
      <c r="A346" s="360"/>
      <c r="B346" s="360"/>
      <c r="C346" s="360"/>
      <c r="D346" s="360"/>
      <c r="E346" s="360"/>
      <c r="F346" s="360"/>
      <c r="G346" s="683"/>
      <c r="H346" s="360"/>
      <c r="I346" s="360"/>
      <c r="J346" s="360"/>
      <c r="K346" s="360"/>
      <c r="L346" s="360"/>
      <c r="M346" s="360"/>
      <c r="N346" s="360"/>
      <c r="O346" s="360"/>
      <c r="P346" s="360"/>
      <c r="Q346" s="360"/>
      <c r="R346" s="360"/>
      <c r="S346" s="360"/>
      <c r="T346" s="360"/>
      <c r="U346" s="360"/>
      <c r="V346" s="360"/>
      <c r="W346" s="360"/>
      <c r="X346" s="360"/>
      <c r="Y346" s="360"/>
      <c r="Z346" s="360"/>
    </row>
    <row r="347" spans="1:26" ht="15.75" customHeight="1">
      <c r="A347" s="360"/>
      <c r="B347" s="360"/>
      <c r="C347" s="360"/>
      <c r="D347" s="360"/>
      <c r="E347" s="360"/>
      <c r="F347" s="360"/>
      <c r="G347" s="683"/>
      <c r="H347" s="360"/>
      <c r="I347" s="360"/>
      <c r="J347" s="360"/>
      <c r="K347" s="360"/>
      <c r="L347" s="360"/>
      <c r="M347" s="360"/>
      <c r="N347" s="360"/>
      <c r="O347" s="360"/>
      <c r="P347" s="360"/>
      <c r="Q347" s="360"/>
      <c r="R347" s="360"/>
      <c r="S347" s="360"/>
      <c r="T347" s="360"/>
      <c r="U347" s="360"/>
      <c r="V347" s="360"/>
      <c r="W347" s="360"/>
      <c r="X347" s="360"/>
      <c r="Y347" s="360"/>
      <c r="Z347" s="360"/>
    </row>
    <row r="348" spans="1:26" ht="15.75" customHeight="1">
      <c r="A348" s="360"/>
      <c r="B348" s="360"/>
      <c r="C348" s="360"/>
      <c r="D348" s="360"/>
      <c r="E348" s="360"/>
      <c r="F348" s="360"/>
      <c r="G348" s="683"/>
      <c r="H348" s="360"/>
      <c r="I348" s="360"/>
      <c r="J348" s="360"/>
      <c r="K348" s="360"/>
      <c r="L348" s="360"/>
      <c r="M348" s="360"/>
      <c r="N348" s="360"/>
      <c r="O348" s="360"/>
      <c r="P348" s="360"/>
      <c r="Q348" s="360"/>
      <c r="R348" s="360"/>
      <c r="S348" s="360"/>
      <c r="T348" s="360"/>
      <c r="U348" s="360"/>
      <c r="V348" s="360"/>
      <c r="W348" s="360"/>
      <c r="X348" s="360"/>
      <c r="Y348" s="360"/>
      <c r="Z348" s="360"/>
    </row>
    <row r="349" spans="1:26" ht="15.75" customHeight="1">
      <c r="A349" s="360"/>
      <c r="B349" s="360"/>
      <c r="C349" s="360"/>
      <c r="D349" s="360"/>
      <c r="E349" s="360"/>
      <c r="F349" s="360"/>
      <c r="G349" s="683"/>
      <c r="H349" s="360"/>
      <c r="I349" s="360"/>
      <c r="J349" s="360"/>
      <c r="K349" s="360"/>
      <c r="L349" s="360"/>
      <c r="M349" s="360"/>
      <c r="N349" s="360"/>
      <c r="O349" s="360"/>
      <c r="P349" s="360"/>
      <c r="Q349" s="360"/>
      <c r="R349" s="360"/>
      <c r="S349" s="360"/>
      <c r="T349" s="360"/>
      <c r="U349" s="360"/>
      <c r="V349" s="360"/>
      <c r="W349" s="360"/>
      <c r="X349" s="360"/>
      <c r="Y349" s="360"/>
      <c r="Z349" s="360"/>
    </row>
    <row r="350" spans="1:26" ht="15.75" customHeight="1">
      <c r="A350" s="360"/>
      <c r="B350" s="360"/>
      <c r="C350" s="360"/>
      <c r="D350" s="360"/>
      <c r="E350" s="360"/>
      <c r="F350" s="360"/>
      <c r="G350" s="683"/>
      <c r="H350" s="360"/>
      <c r="I350" s="360"/>
      <c r="J350" s="360"/>
      <c r="K350" s="360"/>
      <c r="L350" s="360"/>
      <c r="M350" s="360"/>
      <c r="N350" s="360"/>
      <c r="O350" s="360"/>
      <c r="P350" s="360"/>
      <c r="Q350" s="360"/>
      <c r="R350" s="360"/>
      <c r="S350" s="360"/>
      <c r="T350" s="360"/>
      <c r="U350" s="360"/>
      <c r="V350" s="360"/>
      <c r="W350" s="360"/>
      <c r="X350" s="360"/>
      <c r="Y350" s="360"/>
      <c r="Z350" s="360"/>
    </row>
    <row r="351" spans="1:26" ht="15.75" customHeight="1">
      <c r="A351" s="360"/>
      <c r="B351" s="360"/>
      <c r="C351" s="360"/>
      <c r="D351" s="360"/>
      <c r="E351" s="360"/>
      <c r="F351" s="360"/>
      <c r="G351" s="683"/>
      <c r="H351" s="360"/>
      <c r="I351" s="360"/>
      <c r="J351" s="360"/>
      <c r="K351" s="360"/>
      <c r="L351" s="360"/>
      <c r="M351" s="360"/>
      <c r="N351" s="360"/>
      <c r="O351" s="360"/>
      <c r="P351" s="360"/>
      <c r="Q351" s="360"/>
      <c r="R351" s="360"/>
      <c r="S351" s="360"/>
      <c r="T351" s="360"/>
      <c r="U351" s="360"/>
      <c r="V351" s="360"/>
      <c r="W351" s="360"/>
      <c r="X351" s="360"/>
      <c r="Y351" s="360"/>
      <c r="Z351" s="360"/>
    </row>
    <row r="352" spans="1:26" ht="15.75" customHeight="1">
      <c r="A352" s="360"/>
      <c r="B352" s="360"/>
      <c r="C352" s="360"/>
      <c r="D352" s="360"/>
      <c r="E352" s="360"/>
      <c r="F352" s="360"/>
      <c r="G352" s="683"/>
      <c r="H352" s="360"/>
      <c r="I352" s="360"/>
      <c r="J352" s="360"/>
      <c r="K352" s="360"/>
      <c r="L352" s="360"/>
      <c r="M352" s="360"/>
      <c r="N352" s="360"/>
      <c r="O352" s="360"/>
      <c r="P352" s="360"/>
      <c r="Q352" s="360"/>
      <c r="R352" s="360"/>
      <c r="S352" s="360"/>
      <c r="T352" s="360"/>
      <c r="U352" s="360"/>
      <c r="V352" s="360"/>
      <c r="W352" s="360"/>
      <c r="X352" s="360"/>
      <c r="Y352" s="360"/>
      <c r="Z352" s="360"/>
    </row>
    <row r="353" spans="1:26" ht="15.75" customHeight="1">
      <c r="A353" s="360"/>
      <c r="B353" s="360"/>
      <c r="C353" s="360"/>
      <c r="D353" s="360"/>
      <c r="E353" s="360"/>
      <c r="F353" s="360"/>
      <c r="G353" s="683"/>
      <c r="H353" s="360"/>
      <c r="I353" s="360"/>
      <c r="J353" s="360"/>
      <c r="K353" s="360"/>
      <c r="L353" s="360"/>
      <c r="M353" s="360"/>
      <c r="N353" s="360"/>
      <c r="O353" s="360"/>
      <c r="P353" s="360"/>
      <c r="Q353" s="360"/>
      <c r="R353" s="360"/>
      <c r="S353" s="360"/>
      <c r="T353" s="360"/>
      <c r="U353" s="360"/>
      <c r="V353" s="360"/>
      <c r="W353" s="360"/>
      <c r="X353" s="360"/>
      <c r="Y353" s="360"/>
      <c r="Z353" s="360"/>
    </row>
    <row r="354" spans="1:26" ht="15.75" customHeight="1">
      <c r="A354" s="360"/>
      <c r="B354" s="360"/>
      <c r="C354" s="360"/>
      <c r="D354" s="360"/>
      <c r="E354" s="360"/>
      <c r="F354" s="360"/>
      <c r="G354" s="683"/>
      <c r="H354" s="360"/>
      <c r="I354" s="360"/>
      <c r="J354" s="360"/>
      <c r="K354" s="360"/>
      <c r="L354" s="360"/>
      <c r="M354" s="360"/>
      <c r="N354" s="360"/>
      <c r="O354" s="360"/>
      <c r="P354" s="360"/>
      <c r="Q354" s="360"/>
      <c r="R354" s="360"/>
      <c r="S354" s="360"/>
      <c r="T354" s="360"/>
      <c r="U354" s="360"/>
      <c r="V354" s="360"/>
      <c r="W354" s="360"/>
      <c r="X354" s="360"/>
      <c r="Y354" s="360"/>
      <c r="Z354" s="360"/>
    </row>
    <row r="355" spans="1:26" ht="15.75" customHeight="1">
      <c r="A355" s="360"/>
      <c r="B355" s="360"/>
      <c r="C355" s="360"/>
      <c r="D355" s="360"/>
      <c r="E355" s="360"/>
      <c r="F355" s="360"/>
      <c r="G355" s="683"/>
      <c r="H355" s="360"/>
      <c r="I355" s="360"/>
      <c r="J355" s="360"/>
      <c r="K355" s="360"/>
      <c r="L355" s="360"/>
      <c r="M355" s="360"/>
      <c r="N355" s="360"/>
      <c r="O355" s="360"/>
      <c r="P355" s="360"/>
      <c r="Q355" s="360"/>
      <c r="R355" s="360"/>
      <c r="S355" s="360"/>
      <c r="T355" s="360"/>
      <c r="U355" s="360"/>
      <c r="V355" s="360"/>
      <c r="W355" s="360"/>
      <c r="X355" s="360"/>
      <c r="Y355" s="360"/>
      <c r="Z355" s="360"/>
    </row>
    <row r="356" spans="1:26" ht="15.75" customHeight="1">
      <c r="A356" s="360"/>
      <c r="B356" s="360"/>
      <c r="C356" s="360"/>
      <c r="D356" s="360"/>
      <c r="E356" s="360"/>
      <c r="F356" s="360"/>
      <c r="G356" s="683"/>
      <c r="H356" s="360"/>
      <c r="I356" s="360"/>
      <c r="J356" s="360"/>
      <c r="K356" s="360"/>
      <c r="L356" s="360"/>
      <c r="M356" s="360"/>
      <c r="N356" s="360"/>
      <c r="O356" s="360"/>
      <c r="P356" s="360"/>
      <c r="Q356" s="360"/>
      <c r="R356" s="360"/>
      <c r="S356" s="360"/>
      <c r="T356" s="360"/>
      <c r="U356" s="360"/>
      <c r="V356" s="360"/>
      <c r="W356" s="360"/>
      <c r="X356" s="360"/>
      <c r="Y356" s="360"/>
      <c r="Z356" s="360"/>
    </row>
    <row r="357" spans="1:26" ht="15.75" customHeight="1">
      <c r="A357" s="360"/>
      <c r="B357" s="360"/>
      <c r="C357" s="360"/>
      <c r="D357" s="360"/>
      <c r="E357" s="360"/>
      <c r="F357" s="360"/>
      <c r="G357" s="683"/>
      <c r="H357" s="360"/>
      <c r="I357" s="360"/>
      <c r="J357" s="360"/>
      <c r="K357" s="360"/>
      <c r="L357" s="360"/>
      <c r="M357" s="360"/>
      <c r="N357" s="360"/>
      <c r="O357" s="360"/>
      <c r="P357" s="360"/>
      <c r="Q357" s="360"/>
      <c r="R357" s="360"/>
      <c r="S357" s="360"/>
      <c r="T357" s="360"/>
      <c r="U357" s="360"/>
      <c r="V357" s="360"/>
      <c r="W357" s="360"/>
      <c r="X357" s="360"/>
      <c r="Y357" s="360"/>
      <c r="Z357" s="360"/>
    </row>
    <row r="358" spans="1:26" ht="15.75" customHeight="1">
      <c r="A358" s="360"/>
      <c r="B358" s="360"/>
      <c r="C358" s="360"/>
      <c r="D358" s="360"/>
      <c r="E358" s="360"/>
      <c r="F358" s="360"/>
      <c r="G358" s="683"/>
      <c r="H358" s="360"/>
      <c r="I358" s="360"/>
      <c r="J358" s="360"/>
      <c r="K358" s="360"/>
      <c r="L358" s="360"/>
      <c r="M358" s="360"/>
      <c r="N358" s="360"/>
      <c r="O358" s="360"/>
      <c r="P358" s="360"/>
      <c r="Q358" s="360"/>
      <c r="R358" s="360"/>
      <c r="S358" s="360"/>
      <c r="T358" s="360"/>
      <c r="U358" s="360"/>
      <c r="V358" s="360"/>
      <c r="W358" s="360"/>
      <c r="X358" s="360"/>
      <c r="Y358" s="360"/>
      <c r="Z358" s="360"/>
    </row>
    <row r="359" spans="1:26" ht="15.75" customHeight="1">
      <c r="A359" s="360"/>
      <c r="B359" s="360"/>
      <c r="C359" s="360"/>
      <c r="D359" s="360"/>
      <c r="E359" s="360"/>
      <c r="F359" s="360"/>
      <c r="G359" s="683"/>
      <c r="H359" s="360"/>
      <c r="I359" s="360"/>
      <c r="J359" s="360"/>
      <c r="K359" s="360"/>
      <c r="L359" s="360"/>
      <c r="M359" s="360"/>
      <c r="N359" s="360"/>
      <c r="O359" s="360"/>
      <c r="P359" s="360"/>
      <c r="Q359" s="360"/>
      <c r="R359" s="360"/>
      <c r="S359" s="360"/>
      <c r="T359" s="360"/>
      <c r="U359" s="360"/>
      <c r="V359" s="360"/>
      <c r="W359" s="360"/>
      <c r="X359" s="360"/>
      <c r="Y359" s="360"/>
      <c r="Z359" s="360"/>
    </row>
    <row r="360" spans="1:26" ht="15.75" customHeight="1">
      <c r="A360" s="360"/>
      <c r="B360" s="360"/>
      <c r="C360" s="360"/>
      <c r="D360" s="360"/>
      <c r="E360" s="360"/>
      <c r="F360" s="360"/>
      <c r="G360" s="683"/>
      <c r="H360" s="360"/>
      <c r="I360" s="360"/>
      <c r="J360" s="360"/>
      <c r="K360" s="360"/>
      <c r="L360" s="360"/>
      <c r="M360" s="360"/>
      <c r="N360" s="360"/>
      <c r="O360" s="360"/>
      <c r="P360" s="360"/>
      <c r="Q360" s="360"/>
      <c r="R360" s="360"/>
      <c r="S360" s="360"/>
      <c r="T360" s="360"/>
      <c r="U360" s="360"/>
      <c r="V360" s="360"/>
      <c r="W360" s="360"/>
      <c r="X360" s="360"/>
      <c r="Y360" s="360"/>
      <c r="Z360" s="360"/>
    </row>
    <row r="361" spans="1:26" ht="15.75" customHeight="1">
      <c r="A361" s="360"/>
      <c r="B361" s="360"/>
      <c r="C361" s="360"/>
      <c r="D361" s="360"/>
      <c r="E361" s="360"/>
      <c r="F361" s="360"/>
      <c r="G361" s="683"/>
      <c r="H361" s="360"/>
      <c r="I361" s="360"/>
      <c r="J361" s="360"/>
      <c r="K361" s="360"/>
      <c r="L361" s="360"/>
      <c r="M361" s="360"/>
      <c r="N361" s="360"/>
      <c r="O361" s="360"/>
      <c r="P361" s="360"/>
      <c r="Q361" s="360"/>
      <c r="R361" s="360"/>
      <c r="S361" s="360"/>
      <c r="T361" s="360"/>
      <c r="U361" s="360"/>
      <c r="V361" s="360"/>
      <c r="W361" s="360"/>
      <c r="X361" s="360"/>
      <c r="Y361" s="360"/>
      <c r="Z361" s="360"/>
    </row>
    <row r="362" spans="1:26" ht="15.75" customHeight="1">
      <c r="A362" s="360"/>
      <c r="B362" s="360"/>
      <c r="C362" s="360"/>
      <c r="D362" s="360"/>
      <c r="E362" s="360"/>
      <c r="F362" s="360"/>
      <c r="G362" s="683"/>
      <c r="H362" s="360"/>
      <c r="I362" s="360"/>
      <c r="J362" s="360"/>
      <c r="K362" s="360"/>
      <c r="L362" s="360"/>
      <c r="M362" s="360"/>
      <c r="N362" s="360"/>
      <c r="O362" s="360"/>
      <c r="P362" s="360"/>
      <c r="Q362" s="360"/>
      <c r="R362" s="360"/>
      <c r="S362" s="360"/>
      <c r="T362" s="360"/>
      <c r="U362" s="360"/>
      <c r="V362" s="360"/>
      <c r="W362" s="360"/>
      <c r="X362" s="360"/>
      <c r="Y362" s="360"/>
      <c r="Z362" s="360"/>
    </row>
    <row r="363" spans="1:26" ht="15.75" customHeight="1">
      <c r="A363" s="360"/>
      <c r="B363" s="360"/>
      <c r="C363" s="360"/>
      <c r="D363" s="360"/>
      <c r="E363" s="360"/>
      <c r="F363" s="360"/>
      <c r="G363" s="683"/>
      <c r="H363" s="360"/>
      <c r="I363" s="360"/>
      <c r="J363" s="360"/>
      <c r="K363" s="360"/>
      <c r="L363" s="360"/>
      <c r="M363" s="360"/>
      <c r="N363" s="360"/>
      <c r="O363" s="360"/>
      <c r="P363" s="360"/>
      <c r="Q363" s="360"/>
      <c r="R363" s="360"/>
      <c r="S363" s="360"/>
      <c r="T363" s="360"/>
      <c r="U363" s="360"/>
      <c r="V363" s="360"/>
      <c r="W363" s="360"/>
      <c r="X363" s="360"/>
      <c r="Y363" s="360"/>
      <c r="Z363" s="360"/>
    </row>
    <row r="364" spans="1:26" ht="15.75" customHeight="1">
      <c r="A364" s="360"/>
      <c r="B364" s="360"/>
      <c r="C364" s="360"/>
      <c r="D364" s="360"/>
      <c r="E364" s="360"/>
      <c r="F364" s="360"/>
      <c r="G364" s="683"/>
      <c r="H364" s="360"/>
      <c r="I364" s="360"/>
      <c r="J364" s="360"/>
      <c r="K364" s="360"/>
      <c r="L364" s="360"/>
      <c r="M364" s="360"/>
      <c r="N364" s="360"/>
      <c r="O364" s="360"/>
      <c r="P364" s="360"/>
      <c r="Q364" s="360"/>
      <c r="R364" s="360"/>
      <c r="S364" s="360"/>
      <c r="T364" s="360"/>
      <c r="U364" s="360"/>
      <c r="V364" s="360"/>
      <c r="W364" s="360"/>
      <c r="X364" s="360"/>
      <c r="Y364" s="360"/>
      <c r="Z364" s="360"/>
    </row>
    <row r="365" spans="1:26" ht="15.75" customHeight="1">
      <c r="A365" s="360"/>
      <c r="B365" s="360"/>
      <c r="C365" s="360"/>
      <c r="D365" s="360"/>
      <c r="E365" s="360"/>
      <c r="F365" s="360"/>
      <c r="G365" s="683"/>
      <c r="H365" s="360"/>
      <c r="I365" s="360"/>
      <c r="J365" s="360"/>
      <c r="K365" s="360"/>
      <c r="L365" s="360"/>
      <c r="M365" s="360"/>
      <c r="N365" s="360"/>
      <c r="O365" s="360"/>
      <c r="P365" s="360"/>
      <c r="Q365" s="360"/>
      <c r="R365" s="360"/>
      <c r="S365" s="360"/>
      <c r="T365" s="360"/>
      <c r="U365" s="360"/>
      <c r="V365" s="360"/>
      <c r="W365" s="360"/>
      <c r="X365" s="360"/>
      <c r="Y365" s="360"/>
      <c r="Z365" s="360"/>
    </row>
    <row r="366" spans="1:26" ht="15.75" customHeight="1">
      <c r="A366" s="360"/>
      <c r="B366" s="360"/>
      <c r="C366" s="360"/>
      <c r="D366" s="360"/>
      <c r="E366" s="360"/>
      <c r="F366" s="360"/>
      <c r="G366" s="683"/>
      <c r="H366" s="360"/>
      <c r="I366" s="360"/>
      <c r="J366" s="360"/>
      <c r="K366" s="360"/>
      <c r="L366" s="360"/>
      <c r="M366" s="360"/>
      <c r="N366" s="360"/>
      <c r="O366" s="360"/>
      <c r="P366" s="360"/>
      <c r="Q366" s="360"/>
      <c r="R366" s="360"/>
      <c r="S366" s="360"/>
      <c r="T366" s="360"/>
      <c r="U366" s="360"/>
      <c r="V366" s="360"/>
      <c r="W366" s="360"/>
      <c r="X366" s="360"/>
      <c r="Y366" s="360"/>
      <c r="Z366" s="360"/>
    </row>
    <row r="367" spans="1:26" ht="15.75" customHeight="1">
      <c r="A367" s="360"/>
      <c r="B367" s="360"/>
      <c r="C367" s="360"/>
      <c r="D367" s="360"/>
      <c r="E367" s="360"/>
      <c r="F367" s="360"/>
      <c r="G367" s="683"/>
      <c r="H367" s="360"/>
      <c r="I367" s="360"/>
      <c r="J367" s="360"/>
      <c r="K367" s="360"/>
      <c r="L367" s="360"/>
      <c r="M367" s="360"/>
      <c r="N367" s="360"/>
      <c r="O367" s="360"/>
      <c r="P367" s="360"/>
      <c r="Q367" s="360"/>
      <c r="R367" s="360"/>
      <c r="S367" s="360"/>
      <c r="T367" s="360"/>
      <c r="U367" s="360"/>
      <c r="V367" s="360"/>
      <c r="W367" s="360"/>
      <c r="X367" s="360"/>
      <c r="Y367" s="360"/>
      <c r="Z367" s="360"/>
    </row>
    <row r="368" spans="1:26" ht="15.75" customHeight="1">
      <c r="A368" s="360"/>
      <c r="B368" s="360"/>
      <c r="C368" s="360"/>
      <c r="D368" s="360"/>
      <c r="E368" s="360"/>
      <c r="F368" s="360"/>
      <c r="G368" s="683"/>
      <c r="H368" s="360"/>
      <c r="I368" s="360"/>
      <c r="J368" s="360"/>
      <c r="K368" s="360"/>
      <c r="L368" s="360"/>
      <c r="M368" s="360"/>
      <c r="N368" s="360"/>
      <c r="O368" s="360"/>
      <c r="P368" s="360"/>
      <c r="Q368" s="360"/>
      <c r="R368" s="360"/>
      <c r="S368" s="360"/>
      <c r="T368" s="360"/>
      <c r="U368" s="360"/>
      <c r="V368" s="360"/>
      <c r="W368" s="360"/>
      <c r="X368" s="360"/>
      <c r="Y368" s="360"/>
      <c r="Z368" s="360"/>
    </row>
    <row r="369" spans="1:26" ht="15.75" customHeight="1">
      <c r="A369" s="360"/>
      <c r="B369" s="360"/>
      <c r="C369" s="360"/>
      <c r="D369" s="360"/>
      <c r="E369" s="360"/>
      <c r="F369" s="360"/>
      <c r="G369" s="683"/>
      <c r="H369" s="360"/>
      <c r="I369" s="360"/>
      <c r="J369" s="360"/>
      <c r="K369" s="360"/>
      <c r="L369" s="360"/>
      <c r="M369" s="360"/>
      <c r="N369" s="360"/>
      <c r="O369" s="360"/>
      <c r="P369" s="360"/>
      <c r="Q369" s="360"/>
      <c r="R369" s="360"/>
      <c r="S369" s="360"/>
      <c r="T369" s="360"/>
      <c r="U369" s="360"/>
      <c r="V369" s="360"/>
      <c r="W369" s="360"/>
      <c r="X369" s="360"/>
      <c r="Y369" s="360"/>
      <c r="Z369" s="360"/>
    </row>
    <row r="370" spans="1:26" ht="15.75" customHeight="1">
      <c r="A370" s="360"/>
      <c r="B370" s="360"/>
      <c r="C370" s="360"/>
      <c r="D370" s="360"/>
      <c r="E370" s="360"/>
      <c r="F370" s="360"/>
      <c r="G370" s="683"/>
      <c r="H370" s="360"/>
      <c r="I370" s="360"/>
      <c r="J370" s="360"/>
      <c r="K370" s="360"/>
      <c r="L370" s="360"/>
      <c r="M370" s="360"/>
      <c r="N370" s="360"/>
      <c r="O370" s="360"/>
      <c r="P370" s="360"/>
      <c r="Q370" s="360"/>
      <c r="R370" s="360"/>
      <c r="S370" s="360"/>
      <c r="T370" s="360"/>
      <c r="U370" s="360"/>
      <c r="V370" s="360"/>
      <c r="W370" s="360"/>
      <c r="X370" s="360"/>
      <c r="Y370" s="360"/>
      <c r="Z370" s="360"/>
    </row>
    <row r="371" spans="1:26" ht="15.75" customHeight="1">
      <c r="A371" s="360"/>
      <c r="B371" s="360"/>
      <c r="C371" s="360"/>
      <c r="D371" s="360"/>
      <c r="E371" s="360"/>
      <c r="F371" s="360"/>
      <c r="G371" s="683"/>
      <c r="H371" s="360"/>
      <c r="I371" s="360"/>
      <c r="J371" s="360"/>
      <c r="K371" s="360"/>
      <c r="L371" s="360"/>
      <c r="M371" s="360"/>
      <c r="N371" s="360"/>
      <c r="O371" s="360"/>
      <c r="P371" s="360"/>
      <c r="Q371" s="360"/>
      <c r="R371" s="360"/>
      <c r="S371" s="360"/>
      <c r="T371" s="360"/>
      <c r="U371" s="360"/>
      <c r="V371" s="360"/>
      <c r="W371" s="360"/>
      <c r="X371" s="360"/>
      <c r="Y371" s="360"/>
      <c r="Z371" s="360"/>
    </row>
    <row r="372" spans="1:26" ht="15.75" customHeight="1">
      <c r="A372" s="360"/>
      <c r="B372" s="360"/>
      <c r="C372" s="360"/>
      <c r="D372" s="360"/>
      <c r="E372" s="360"/>
      <c r="F372" s="360"/>
      <c r="G372" s="683"/>
      <c r="H372" s="360"/>
      <c r="I372" s="360"/>
      <c r="J372" s="360"/>
      <c r="K372" s="360"/>
      <c r="L372" s="360"/>
      <c r="M372" s="360"/>
      <c r="N372" s="360"/>
      <c r="O372" s="360"/>
      <c r="P372" s="360"/>
      <c r="Q372" s="360"/>
      <c r="R372" s="360"/>
      <c r="S372" s="360"/>
      <c r="T372" s="360"/>
      <c r="U372" s="360"/>
      <c r="V372" s="360"/>
      <c r="W372" s="360"/>
      <c r="X372" s="360"/>
      <c r="Y372" s="360"/>
      <c r="Z372" s="360"/>
    </row>
    <row r="373" spans="1:26" ht="15.75" customHeight="1">
      <c r="A373" s="360"/>
      <c r="B373" s="360"/>
      <c r="C373" s="360"/>
      <c r="D373" s="360"/>
      <c r="E373" s="360"/>
      <c r="F373" s="360"/>
      <c r="G373" s="683"/>
      <c r="H373" s="360"/>
      <c r="I373" s="360"/>
      <c r="J373" s="360"/>
      <c r="K373" s="360"/>
      <c r="L373" s="360"/>
      <c r="M373" s="360"/>
      <c r="N373" s="360"/>
      <c r="O373" s="360"/>
      <c r="P373" s="360"/>
      <c r="Q373" s="360"/>
      <c r="R373" s="360"/>
      <c r="S373" s="360"/>
      <c r="T373" s="360"/>
      <c r="U373" s="360"/>
      <c r="V373" s="360"/>
      <c r="W373" s="360"/>
      <c r="X373" s="360"/>
      <c r="Y373" s="360"/>
      <c r="Z373" s="360"/>
    </row>
    <row r="374" spans="1:26" ht="15.75" customHeight="1">
      <c r="A374" s="360"/>
      <c r="B374" s="360"/>
      <c r="C374" s="360"/>
      <c r="D374" s="360"/>
      <c r="E374" s="360"/>
      <c r="F374" s="360"/>
      <c r="G374" s="683"/>
      <c r="H374" s="360"/>
      <c r="I374" s="360"/>
      <c r="J374" s="360"/>
      <c r="K374" s="360"/>
      <c r="L374" s="360"/>
      <c r="M374" s="360"/>
      <c r="N374" s="360"/>
      <c r="O374" s="360"/>
      <c r="P374" s="360"/>
      <c r="Q374" s="360"/>
      <c r="R374" s="360"/>
      <c r="S374" s="360"/>
      <c r="T374" s="360"/>
      <c r="U374" s="360"/>
      <c r="V374" s="360"/>
      <c r="W374" s="360"/>
      <c r="X374" s="360"/>
      <c r="Y374" s="360"/>
      <c r="Z374" s="360"/>
    </row>
    <row r="375" spans="1:26" ht="15.75" customHeight="1">
      <c r="A375" s="360"/>
      <c r="B375" s="360"/>
      <c r="C375" s="360"/>
      <c r="D375" s="360"/>
      <c r="E375" s="360"/>
      <c r="F375" s="360"/>
      <c r="G375" s="683"/>
      <c r="H375" s="360"/>
      <c r="I375" s="360"/>
      <c r="J375" s="360"/>
      <c r="K375" s="360"/>
      <c r="L375" s="360"/>
      <c r="M375" s="360"/>
      <c r="N375" s="360"/>
      <c r="O375" s="360"/>
      <c r="P375" s="360"/>
      <c r="Q375" s="360"/>
      <c r="R375" s="360"/>
      <c r="S375" s="360"/>
      <c r="T375" s="360"/>
      <c r="U375" s="360"/>
      <c r="V375" s="360"/>
      <c r="W375" s="360"/>
      <c r="X375" s="360"/>
      <c r="Y375" s="360"/>
      <c r="Z375" s="360"/>
    </row>
    <row r="376" spans="1:26" ht="15.75" customHeight="1">
      <c r="A376" s="360"/>
      <c r="B376" s="360"/>
      <c r="C376" s="360"/>
      <c r="D376" s="360"/>
      <c r="E376" s="360"/>
      <c r="F376" s="360"/>
      <c r="G376" s="683"/>
      <c r="H376" s="360"/>
      <c r="I376" s="360"/>
      <c r="J376" s="360"/>
      <c r="K376" s="360"/>
      <c r="L376" s="360"/>
      <c r="M376" s="360"/>
      <c r="N376" s="360"/>
      <c r="O376" s="360"/>
      <c r="P376" s="360"/>
      <c r="Q376" s="360"/>
      <c r="R376" s="360"/>
      <c r="S376" s="360"/>
      <c r="T376" s="360"/>
      <c r="U376" s="360"/>
      <c r="V376" s="360"/>
      <c r="W376" s="360"/>
      <c r="X376" s="360"/>
      <c r="Y376" s="360"/>
      <c r="Z376" s="360"/>
    </row>
    <row r="377" spans="1:26" ht="15.75" customHeight="1">
      <c r="A377" s="360"/>
      <c r="B377" s="360"/>
      <c r="C377" s="360"/>
      <c r="D377" s="360"/>
      <c r="E377" s="360"/>
      <c r="F377" s="360"/>
      <c r="G377" s="683"/>
      <c r="H377" s="360"/>
      <c r="I377" s="360"/>
      <c r="J377" s="360"/>
      <c r="K377" s="360"/>
      <c r="L377" s="360"/>
      <c r="M377" s="360"/>
      <c r="N377" s="360"/>
      <c r="O377" s="360"/>
      <c r="P377" s="360"/>
      <c r="Q377" s="360"/>
      <c r="R377" s="360"/>
      <c r="S377" s="360"/>
      <c r="T377" s="360"/>
      <c r="U377" s="360"/>
      <c r="V377" s="360"/>
      <c r="W377" s="360"/>
      <c r="X377" s="360"/>
      <c r="Y377" s="360"/>
      <c r="Z377" s="360"/>
    </row>
    <row r="378" spans="1:26" ht="15.75" customHeight="1">
      <c r="A378" s="360"/>
      <c r="B378" s="360"/>
      <c r="C378" s="360"/>
      <c r="D378" s="360"/>
      <c r="E378" s="360"/>
      <c r="F378" s="360"/>
      <c r="G378" s="683"/>
      <c r="H378" s="360"/>
      <c r="I378" s="360"/>
      <c r="J378" s="360"/>
      <c r="K378" s="360"/>
      <c r="L378" s="360"/>
      <c r="M378" s="360"/>
      <c r="N378" s="360"/>
      <c r="O378" s="360"/>
      <c r="P378" s="360"/>
      <c r="Q378" s="360"/>
      <c r="R378" s="360"/>
      <c r="S378" s="360"/>
      <c r="T378" s="360"/>
      <c r="U378" s="360"/>
      <c r="V378" s="360"/>
      <c r="W378" s="360"/>
      <c r="X378" s="360"/>
      <c r="Y378" s="360"/>
      <c r="Z378" s="360"/>
    </row>
    <row r="379" spans="1:26" ht="15.75" customHeight="1">
      <c r="A379" s="360"/>
      <c r="B379" s="360"/>
      <c r="C379" s="360"/>
      <c r="D379" s="360"/>
      <c r="E379" s="360"/>
      <c r="F379" s="360"/>
      <c r="G379" s="683"/>
      <c r="H379" s="360"/>
      <c r="I379" s="360"/>
      <c r="J379" s="360"/>
      <c r="K379" s="360"/>
      <c r="L379" s="360"/>
      <c r="M379" s="360"/>
      <c r="N379" s="360"/>
      <c r="O379" s="360"/>
      <c r="P379" s="360"/>
      <c r="Q379" s="360"/>
      <c r="R379" s="360"/>
      <c r="S379" s="360"/>
      <c r="T379" s="360"/>
      <c r="U379" s="360"/>
      <c r="V379" s="360"/>
      <c r="W379" s="360"/>
      <c r="X379" s="360"/>
      <c r="Y379" s="360"/>
      <c r="Z379" s="360"/>
    </row>
    <row r="380" spans="1:26" ht="15.75" customHeight="1">
      <c r="A380" s="360"/>
      <c r="B380" s="360"/>
      <c r="C380" s="360"/>
      <c r="D380" s="360"/>
      <c r="E380" s="360"/>
      <c r="F380" s="360"/>
      <c r="G380" s="683"/>
      <c r="H380" s="360"/>
      <c r="I380" s="360"/>
      <c r="J380" s="360"/>
      <c r="K380" s="360"/>
      <c r="L380" s="360"/>
      <c r="M380" s="360"/>
      <c r="N380" s="360"/>
      <c r="O380" s="360"/>
      <c r="P380" s="360"/>
      <c r="Q380" s="360"/>
      <c r="R380" s="360"/>
      <c r="S380" s="360"/>
      <c r="T380" s="360"/>
      <c r="U380" s="360"/>
      <c r="V380" s="360"/>
      <c r="W380" s="360"/>
      <c r="X380" s="360"/>
      <c r="Y380" s="360"/>
      <c r="Z380" s="360"/>
    </row>
    <row r="381" spans="1:26" ht="15.75" customHeight="1">
      <c r="A381" s="360"/>
      <c r="B381" s="360"/>
      <c r="C381" s="360"/>
      <c r="D381" s="360"/>
      <c r="E381" s="360"/>
      <c r="F381" s="360"/>
      <c r="G381" s="683"/>
      <c r="H381" s="360"/>
      <c r="I381" s="360"/>
      <c r="J381" s="360"/>
      <c r="K381" s="360"/>
      <c r="L381" s="360"/>
      <c r="M381" s="360"/>
      <c r="N381" s="360"/>
      <c r="O381" s="360"/>
      <c r="P381" s="360"/>
      <c r="Q381" s="360"/>
      <c r="R381" s="360"/>
      <c r="S381" s="360"/>
      <c r="T381" s="360"/>
      <c r="U381" s="360"/>
      <c r="V381" s="360"/>
      <c r="W381" s="360"/>
      <c r="X381" s="360"/>
      <c r="Y381" s="360"/>
      <c r="Z381" s="360"/>
    </row>
    <row r="382" spans="1:26" ht="15.75" customHeight="1">
      <c r="A382" s="360"/>
      <c r="B382" s="360"/>
      <c r="C382" s="360"/>
      <c r="D382" s="360"/>
      <c r="E382" s="360"/>
      <c r="F382" s="360"/>
      <c r="G382" s="683"/>
      <c r="H382" s="360"/>
      <c r="I382" s="360"/>
      <c r="J382" s="360"/>
      <c r="K382" s="360"/>
      <c r="L382" s="360"/>
      <c r="M382" s="360"/>
      <c r="N382" s="360"/>
      <c r="O382" s="360"/>
      <c r="P382" s="360"/>
      <c r="Q382" s="360"/>
      <c r="R382" s="360"/>
      <c r="S382" s="360"/>
      <c r="T382" s="360"/>
      <c r="U382" s="360"/>
      <c r="V382" s="360"/>
      <c r="W382" s="360"/>
      <c r="X382" s="360"/>
      <c r="Y382" s="360"/>
      <c r="Z382" s="360"/>
    </row>
    <row r="383" spans="1:26" ht="15.75" customHeight="1">
      <c r="A383" s="360"/>
      <c r="B383" s="360"/>
      <c r="C383" s="360"/>
      <c r="D383" s="360"/>
      <c r="E383" s="360"/>
      <c r="F383" s="360"/>
      <c r="G383" s="683"/>
      <c r="H383" s="360"/>
      <c r="I383" s="360"/>
      <c r="J383" s="360"/>
      <c r="K383" s="360"/>
      <c r="L383" s="360"/>
      <c r="M383" s="360"/>
      <c r="N383" s="360"/>
      <c r="O383" s="360"/>
      <c r="P383" s="360"/>
      <c r="Q383" s="360"/>
      <c r="R383" s="360"/>
      <c r="S383" s="360"/>
      <c r="T383" s="360"/>
      <c r="U383" s="360"/>
      <c r="V383" s="360"/>
      <c r="W383" s="360"/>
      <c r="X383" s="360"/>
      <c r="Y383" s="360"/>
      <c r="Z383" s="360"/>
    </row>
    <row r="384" spans="1:26" ht="15.75" customHeight="1">
      <c r="A384" s="360"/>
      <c r="B384" s="360"/>
      <c r="C384" s="360"/>
      <c r="D384" s="360"/>
      <c r="E384" s="360"/>
      <c r="F384" s="360"/>
      <c r="G384" s="683"/>
      <c r="H384" s="360"/>
      <c r="I384" s="360"/>
      <c r="J384" s="360"/>
      <c r="K384" s="360"/>
      <c r="L384" s="360"/>
      <c r="M384" s="360"/>
      <c r="N384" s="360"/>
      <c r="O384" s="360"/>
      <c r="P384" s="360"/>
      <c r="Q384" s="360"/>
      <c r="R384" s="360"/>
      <c r="S384" s="360"/>
      <c r="T384" s="360"/>
      <c r="U384" s="360"/>
      <c r="V384" s="360"/>
      <c r="W384" s="360"/>
      <c r="X384" s="360"/>
      <c r="Y384" s="360"/>
      <c r="Z384" s="360"/>
    </row>
    <row r="385" spans="1:26" ht="15.75" customHeight="1">
      <c r="A385" s="360"/>
      <c r="B385" s="360"/>
      <c r="C385" s="360"/>
      <c r="D385" s="360"/>
      <c r="E385" s="360"/>
      <c r="F385" s="360"/>
      <c r="G385" s="683"/>
      <c r="H385" s="360"/>
      <c r="I385" s="360"/>
      <c r="J385" s="360"/>
      <c r="K385" s="360"/>
      <c r="L385" s="360"/>
      <c r="M385" s="360"/>
      <c r="N385" s="360"/>
      <c r="O385" s="360"/>
      <c r="P385" s="360"/>
      <c r="Q385" s="360"/>
      <c r="R385" s="360"/>
      <c r="S385" s="360"/>
      <c r="T385" s="360"/>
      <c r="U385" s="360"/>
      <c r="V385" s="360"/>
      <c r="W385" s="360"/>
      <c r="X385" s="360"/>
      <c r="Y385" s="360"/>
      <c r="Z385" s="360"/>
    </row>
    <row r="386" spans="1:26" ht="15.75" customHeight="1">
      <c r="A386" s="360"/>
      <c r="B386" s="360"/>
      <c r="C386" s="360"/>
      <c r="D386" s="360"/>
      <c r="E386" s="360"/>
      <c r="F386" s="360"/>
      <c r="G386" s="683"/>
      <c r="H386" s="360"/>
      <c r="I386" s="360"/>
      <c r="J386" s="360"/>
      <c r="K386" s="360"/>
      <c r="L386" s="360"/>
      <c r="M386" s="360"/>
      <c r="N386" s="360"/>
      <c r="O386" s="360"/>
      <c r="P386" s="360"/>
      <c r="Q386" s="360"/>
      <c r="R386" s="360"/>
      <c r="S386" s="360"/>
      <c r="T386" s="360"/>
      <c r="U386" s="360"/>
      <c r="V386" s="360"/>
      <c r="W386" s="360"/>
      <c r="X386" s="360"/>
      <c r="Y386" s="360"/>
      <c r="Z386" s="360"/>
    </row>
    <row r="387" spans="1:26" ht="15.75" customHeight="1">
      <c r="A387" s="360"/>
      <c r="B387" s="360"/>
      <c r="C387" s="360"/>
      <c r="D387" s="360"/>
      <c r="E387" s="360"/>
      <c r="F387" s="360"/>
      <c r="G387" s="683"/>
      <c r="H387" s="360"/>
      <c r="I387" s="360"/>
      <c r="J387" s="360"/>
      <c r="K387" s="360"/>
      <c r="L387" s="360"/>
      <c r="M387" s="360"/>
      <c r="N387" s="360"/>
      <c r="O387" s="360"/>
      <c r="P387" s="360"/>
      <c r="Q387" s="360"/>
      <c r="R387" s="360"/>
      <c r="S387" s="360"/>
      <c r="T387" s="360"/>
      <c r="U387" s="360"/>
      <c r="V387" s="360"/>
      <c r="W387" s="360"/>
      <c r="X387" s="360"/>
      <c r="Y387" s="360"/>
      <c r="Z387" s="360"/>
    </row>
    <row r="388" spans="1:26" ht="15.75" customHeight="1">
      <c r="A388" s="360"/>
      <c r="B388" s="360"/>
      <c r="C388" s="360"/>
      <c r="D388" s="360"/>
      <c r="E388" s="360"/>
      <c r="F388" s="360"/>
      <c r="G388" s="683"/>
      <c r="H388" s="360"/>
      <c r="I388" s="360"/>
      <c r="J388" s="360"/>
      <c r="K388" s="360"/>
      <c r="L388" s="360"/>
      <c r="M388" s="360"/>
      <c r="N388" s="360"/>
      <c r="O388" s="360"/>
      <c r="P388" s="360"/>
      <c r="Q388" s="360"/>
      <c r="R388" s="360"/>
      <c r="S388" s="360"/>
      <c r="T388" s="360"/>
      <c r="U388" s="360"/>
      <c r="V388" s="360"/>
      <c r="W388" s="360"/>
      <c r="X388" s="360"/>
      <c r="Y388" s="360"/>
      <c r="Z388" s="360"/>
    </row>
    <row r="389" spans="1:26" ht="15.75" customHeight="1">
      <c r="A389" s="360"/>
      <c r="B389" s="360"/>
      <c r="C389" s="360"/>
      <c r="D389" s="360"/>
      <c r="E389" s="360"/>
      <c r="F389" s="360"/>
      <c r="G389" s="683"/>
      <c r="H389" s="360"/>
      <c r="I389" s="360"/>
      <c r="J389" s="360"/>
      <c r="K389" s="360"/>
      <c r="L389" s="360"/>
      <c r="M389" s="360"/>
      <c r="N389" s="360"/>
      <c r="O389" s="360"/>
      <c r="P389" s="360"/>
      <c r="Q389" s="360"/>
      <c r="R389" s="360"/>
      <c r="S389" s="360"/>
      <c r="T389" s="360"/>
      <c r="U389" s="360"/>
      <c r="V389" s="360"/>
      <c r="W389" s="360"/>
      <c r="X389" s="360"/>
      <c r="Y389" s="360"/>
      <c r="Z389" s="360"/>
    </row>
    <row r="390" spans="1:26" ht="15.75" customHeight="1">
      <c r="A390" s="360"/>
      <c r="B390" s="360"/>
      <c r="C390" s="360"/>
      <c r="D390" s="360"/>
      <c r="E390" s="360"/>
      <c r="F390" s="360"/>
      <c r="G390" s="683"/>
      <c r="H390" s="360"/>
      <c r="I390" s="360"/>
      <c r="J390" s="360"/>
      <c r="K390" s="360"/>
      <c r="L390" s="360"/>
      <c r="M390" s="360"/>
      <c r="N390" s="360"/>
      <c r="O390" s="360"/>
      <c r="P390" s="360"/>
      <c r="Q390" s="360"/>
      <c r="R390" s="360"/>
      <c r="S390" s="360"/>
      <c r="T390" s="360"/>
      <c r="U390" s="360"/>
      <c r="V390" s="360"/>
      <c r="W390" s="360"/>
      <c r="X390" s="360"/>
      <c r="Y390" s="360"/>
      <c r="Z390" s="360"/>
    </row>
    <row r="391" spans="1:26" ht="15.75" customHeight="1">
      <c r="A391" s="360"/>
      <c r="B391" s="360"/>
      <c r="C391" s="360"/>
      <c r="D391" s="360"/>
      <c r="E391" s="360"/>
      <c r="F391" s="360"/>
      <c r="G391" s="683"/>
      <c r="H391" s="360"/>
      <c r="I391" s="360"/>
      <c r="J391" s="360"/>
      <c r="K391" s="360"/>
      <c r="L391" s="360"/>
      <c r="M391" s="360"/>
      <c r="N391" s="360"/>
      <c r="O391" s="360"/>
      <c r="P391" s="360"/>
      <c r="Q391" s="360"/>
      <c r="R391" s="360"/>
      <c r="S391" s="360"/>
      <c r="T391" s="360"/>
      <c r="U391" s="360"/>
      <c r="V391" s="360"/>
      <c r="W391" s="360"/>
      <c r="X391" s="360"/>
      <c r="Y391" s="360"/>
      <c r="Z391" s="360"/>
    </row>
    <row r="392" spans="1:26" ht="15.75" customHeight="1">
      <c r="A392" s="360"/>
      <c r="B392" s="360"/>
      <c r="C392" s="360"/>
      <c r="D392" s="360"/>
      <c r="E392" s="360"/>
      <c r="F392" s="360"/>
      <c r="G392" s="683"/>
      <c r="H392" s="360"/>
      <c r="I392" s="360"/>
      <c r="J392" s="360"/>
      <c r="K392" s="360"/>
      <c r="L392" s="360"/>
      <c r="M392" s="360"/>
      <c r="N392" s="360"/>
      <c r="O392" s="360"/>
      <c r="P392" s="360"/>
      <c r="Q392" s="360"/>
      <c r="R392" s="360"/>
      <c r="S392" s="360"/>
      <c r="T392" s="360"/>
      <c r="U392" s="360"/>
      <c r="V392" s="360"/>
      <c r="W392" s="360"/>
      <c r="X392" s="360"/>
      <c r="Y392" s="360"/>
      <c r="Z392" s="360"/>
    </row>
    <row r="393" spans="1:26" ht="15.75" customHeight="1">
      <c r="A393" s="360"/>
      <c r="B393" s="360"/>
      <c r="C393" s="360"/>
      <c r="D393" s="360"/>
      <c r="E393" s="360"/>
      <c r="F393" s="360"/>
      <c r="G393" s="683"/>
      <c r="H393" s="360"/>
      <c r="I393" s="360"/>
      <c r="J393" s="360"/>
      <c r="K393" s="360"/>
      <c r="L393" s="360"/>
      <c r="M393" s="360"/>
      <c r="N393" s="360"/>
      <c r="O393" s="360"/>
      <c r="P393" s="360"/>
      <c r="Q393" s="360"/>
      <c r="R393" s="360"/>
      <c r="S393" s="360"/>
      <c r="T393" s="360"/>
      <c r="U393" s="360"/>
      <c r="V393" s="360"/>
      <c r="W393" s="360"/>
      <c r="X393" s="360"/>
      <c r="Y393" s="360"/>
      <c r="Z393" s="360"/>
    </row>
    <row r="394" spans="1:26" ht="15.75" customHeight="1">
      <c r="A394" s="360"/>
      <c r="B394" s="360"/>
      <c r="C394" s="360"/>
      <c r="D394" s="360"/>
      <c r="E394" s="360"/>
      <c r="F394" s="360"/>
      <c r="G394" s="683"/>
      <c r="H394" s="360"/>
      <c r="I394" s="360"/>
      <c r="J394" s="360"/>
      <c r="K394" s="360"/>
      <c r="L394" s="360"/>
      <c r="M394" s="360"/>
      <c r="N394" s="360"/>
      <c r="O394" s="360"/>
      <c r="P394" s="360"/>
      <c r="Q394" s="360"/>
      <c r="R394" s="360"/>
      <c r="S394" s="360"/>
      <c r="T394" s="360"/>
      <c r="U394" s="360"/>
      <c r="V394" s="360"/>
      <c r="W394" s="360"/>
      <c r="X394" s="360"/>
      <c r="Y394" s="360"/>
      <c r="Z394" s="360"/>
    </row>
    <row r="395" spans="1:26" ht="15.75" customHeight="1">
      <c r="A395" s="360"/>
      <c r="B395" s="360"/>
      <c r="C395" s="360"/>
      <c r="D395" s="360"/>
      <c r="E395" s="360"/>
      <c r="F395" s="360"/>
      <c r="G395" s="683"/>
      <c r="H395" s="360"/>
      <c r="I395" s="360"/>
      <c r="J395" s="360"/>
      <c r="K395" s="360"/>
      <c r="L395" s="360"/>
      <c r="M395" s="360"/>
      <c r="N395" s="360"/>
      <c r="O395" s="360"/>
      <c r="P395" s="360"/>
      <c r="Q395" s="360"/>
      <c r="R395" s="360"/>
      <c r="S395" s="360"/>
      <c r="T395" s="360"/>
      <c r="U395" s="360"/>
      <c r="V395" s="360"/>
      <c r="W395" s="360"/>
      <c r="X395" s="360"/>
      <c r="Y395" s="360"/>
      <c r="Z395" s="360"/>
    </row>
    <row r="396" spans="1:26" ht="15.75" customHeight="1">
      <c r="A396" s="360"/>
      <c r="B396" s="360"/>
      <c r="C396" s="360"/>
      <c r="D396" s="360"/>
      <c r="E396" s="360"/>
      <c r="F396" s="360"/>
      <c r="G396" s="683"/>
      <c r="H396" s="360"/>
      <c r="I396" s="360"/>
      <c r="J396" s="360"/>
      <c r="K396" s="360"/>
      <c r="L396" s="360"/>
      <c r="M396" s="360"/>
      <c r="N396" s="360"/>
      <c r="O396" s="360"/>
      <c r="P396" s="360"/>
      <c r="Q396" s="360"/>
      <c r="R396" s="360"/>
      <c r="S396" s="360"/>
      <c r="T396" s="360"/>
      <c r="U396" s="360"/>
      <c r="V396" s="360"/>
      <c r="W396" s="360"/>
      <c r="X396" s="360"/>
      <c r="Y396" s="360"/>
      <c r="Z396" s="360"/>
    </row>
    <row r="397" spans="1:26" ht="15.75" customHeight="1">
      <c r="A397" s="360"/>
      <c r="B397" s="360"/>
      <c r="C397" s="360"/>
      <c r="D397" s="360"/>
      <c r="E397" s="360"/>
      <c r="F397" s="360"/>
      <c r="G397" s="683"/>
      <c r="H397" s="360"/>
      <c r="I397" s="360"/>
      <c r="J397" s="360"/>
      <c r="K397" s="360"/>
      <c r="L397" s="360"/>
      <c r="M397" s="360"/>
      <c r="N397" s="360"/>
      <c r="O397" s="360"/>
      <c r="P397" s="360"/>
      <c r="Q397" s="360"/>
      <c r="R397" s="360"/>
      <c r="S397" s="360"/>
      <c r="T397" s="360"/>
      <c r="U397" s="360"/>
      <c r="V397" s="360"/>
      <c r="W397" s="360"/>
      <c r="X397" s="360"/>
      <c r="Y397" s="360"/>
      <c r="Z397" s="360"/>
    </row>
    <row r="398" spans="1:26" ht="15.75" customHeight="1">
      <c r="A398" s="360"/>
      <c r="B398" s="360"/>
      <c r="C398" s="360"/>
      <c r="D398" s="360"/>
      <c r="E398" s="360"/>
      <c r="F398" s="360"/>
      <c r="G398" s="683"/>
      <c r="H398" s="360"/>
      <c r="I398" s="360"/>
      <c r="J398" s="360"/>
      <c r="K398" s="360"/>
      <c r="L398" s="360"/>
      <c r="M398" s="360"/>
      <c r="N398" s="360"/>
      <c r="O398" s="360"/>
      <c r="P398" s="360"/>
      <c r="Q398" s="360"/>
      <c r="R398" s="360"/>
      <c r="S398" s="360"/>
      <c r="T398" s="360"/>
      <c r="U398" s="360"/>
      <c r="V398" s="360"/>
      <c r="W398" s="360"/>
      <c r="X398" s="360"/>
      <c r="Y398" s="360"/>
      <c r="Z398" s="360"/>
    </row>
    <row r="399" spans="1:26" ht="15.75" customHeight="1">
      <c r="A399" s="360"/>
      <c r="B399" s="360"/>
      <c r="C399" s="360"/>
      <c r="D399" s="360"/>
      <c r="E399" s="360"/>
      <c r="F399" s="360"/>
      <c r="G399" s="683"/>
      <c r="H399" s="360"/>
      <c r="I399" s="360"/>
      <c r="J399" s="360"/>
      <c r="K399" s="360"/>
      <c r="L399" s="360"/>
      <c r="M399" s="360"/>
      <c r="N399" s="360"/>
      <c r="O399" s="360"/>
      <c r="P399" s="360"/>
      <c r="Q399" s="360"/>
      <c r="R399" s="360"/>
      <c r="S399" s="360"/>
      <c r="T399" s="360"/>
      <c r="U399" s="360"/>
      <c r="V399" s="360"/>
      <c r="W399" s="360"/>
      <c r="X399" s="360"/>
      <c r="Y399" s="360"/>
      <c r="Z399" s="360"/>
    </row>
    <row r="400" spans="1:26" ht="15.75" customHeight="1">
      <c r="A400" s="360"/>
      <c r="B400" s="360"/>
      <c r="C400" s="360"/>
      <c r="D400" s="360"/>
      <c r="E400" s="360"/>
      <c r="F400" s="360"/>
      <c r="G400" s="683"/>
      <c r="H400" s="360"/>
      <c r="I400" s="360"/>
      <c r="J400" s="360"/>
      <c r="K400" s="360"/>
      <c r="L400" s="360"/>
      <c r="M400" s="360"/>
      <c r="N400" s="360"/>
      <c r="O400" s="360"/>
      <c r="P400" s="360"/>
      <c r="Q400" s="360"/>
      <c r="R400" s="360"/>
      <c r="S400" s="360"/>
      <c r="T400" s="360"/>
      <c r="U400" s="360"/>
      <c r="V400" s="360"/>
      <c r="W400" s="360"/>
      <c r="X400" s="360"/>
      <c r="Y400" s="360"/>
      <c r="Z400" s="360"/>
    </row>
    <row r="401" spans="1:26" ht="15.75" customHeight="1">
      <c r="A401" s="360"/>
      <c r="B401" s="360"/>
      <c r="C401" s="360"/>
      <c r="D401" s="360"/>
      <c r="E401" s="360"/>
      <c r="F401" s="360"/>
      <c r="G401" s="683"/>
      <c r="H401" s="360"/>
      <c r="I401" s="360"/>
      <c r="J401" s="360"/>
      <c r="K401" s="360"/>
      <c r="L401" s="360"/>
      <c r="M401" s="360"/>
      <c r="N401" s="360"/>
      <c r="O401" s="360"/>
      <c r="P401" s="360"/>
      <c r="Q401" s="360"/>
      <c r="R401" s="360"/>
      <c r="S401" s="360"/>
      <c r="T401" s="360"/>
      <c r="U401" s="360"/>
      <c r="V401" s="360"/>
      <c r="W401" s="360"/>
      <c r="X401" s="360"/>
      <c r="Y401" s="360"/>
      <c r="Z401" s="360"/>
    </row>
    <row r="402" spans="1:26" ht="15.75" customHeight="1">
      <c r="A402" s="360"/>
      <c r="B402" s="360"/>
      <c r="C402" s="360"/>
      <c r="D402" s="360"/>
      <c r="E402" s="360"/>
      <c r="F402" s="360"/>
      <c r="G402" s="683"/>
      <c r="H402" s="360"/>
      <c r="I402" s="360"/>
      <c r="J402" s="360"/>
      <c r="K402" s="360"/>
      <c r="L402" s="360"/>
      <c r="M402" s="360"/>
      <c r="N402" s="360"/>
      <c r="O402" s="360"/>
      <c r="P402" s="360"/>
      <c r="Q402" s="360"/>
      <c r="R402" s="360"/>
      <c r="S402" s="360"/>
      <c r="T402" s="360"/>
      <c r="U402" s="360"/>
      <c r="V402" s="360"/>
      <c r="W402" s="360"/>
      <c r="X402" s="360"/>
      <c r="Y402" s="360"/>
      <c r="Z402" s="360"/>
    </row>
    <row r="403" spans="1:26" ht="15.75" customHeight="1">
      <c r="A403" s="360"/>
      <c r="B403" s="360"/>
      <c r="C403" s="360"/>
      <c r="D403" s="360"/>
      <c r="E403" s="360"/>
      <c r="F403" s="360"/>
      <c r="G403" s="683"/>
      <c r="H403" s="360"/>
      <c r="I403" s="360"/>
      <c r="J403" s="360"/>
      <c r="K403" s="360"/>
      <c r="L403" s="360"/>
      <c r="M403" s="360"/>
      <c r="N403" s="360"/>
      <c r="O403" s="360"/>
      <c r="P403" s="360"/>
      <c r="Q403" s="360"/>
      <c r="R403" s="360"/>
      <c r="S403" s="360"/>
      <c r="T403" s="360"/>
      <c r="U403" s="360"/>
      <c r="V403" s="360"/>
      <c r="W403" s="360"/>
      <c r="X403" s="360"/>
      <c r="Y403" s="360"/>
      <c r="Z403" s="360"/>
    </row>
    <row r="404" spans="1:26" ht="15.75" customHeight="1">
      <c r="A404" s="360"/>
      <c r="B404" s="360"/>
      <c r="C404" s="360"/>
      <c r="D404" s="360"/>
      <c r="E404" s="360"/>
      <c r="F404" s="360"/>
      <c r="G404" s="683"/>
      <c r="H404" s="360"/>
      <c r="I404" s="360"/>
      <c r="J404" s="360"/>
      <c r="K404" s="360"/>
      <c r="L404" s="360"/>
      <c r="M404" s="360"/>
      <c r="N404" s="360"/>
      <c r="O404" s="360"/>
      <c r="P404" s="360"/>
      <c r="Q404" s="360"/>
      <c r="R404" s="360"/>
      <c r="S404" s="360"/>
      <c r="T404" s="360"/>
      <c r="U404" s="360"/>
      <c r="V404" s="360"/>
      <c r="W404" s="360"/>
      <c r="X404" s="360"/>
      <c r="Y404" s="360"/>
      <c r="Z404" s="360"/>
    </row>
    <row r="405" spans="1:26" ht="15.75" customHeight="1">
      <c r="A405" s="360"/>
      <c r="B405" s="360"/>
      <c r="C405" s="360"/>
      <c r="D405" s="360"/>
      <c r="E405" s="360"/>
      <c r="F405" s="360"/>
      <c r="G405" s="683"/>
      <c r="H405" s="360"/>
      <c r="I405" s="360"/>
      <c r="J405" s="360"/>
      <c r="K405" s="360"/>
      <c r="L405" s="360"/>
      <c r="M405" s="360"/>
      <c r="N405" s="360"/>
      <c r="O405" s="360"/>
      <c r="P405" s="360"/>
      <c r="Q405" s="360"/>
      <c r="R405" s="360"/>
      <c r="S405" s="360"/>
      <c r="T405" s="360"/>
      <c r="U405" s="360"/>
      <c r="V405" s="360"/>
      <c r="W405" s="360"/>
      <c r="X405" s="360"/>
      <c r="Y405" s="360"/>
      <c r="Z405" s="360"/>
    </row>
    <row r="406" spans="1:26" ht="15.75" customHeight="1">
      <c r="A406" s="360"/>
      <c r="B406" s="360"/>
      <c r="C406" s="360"/>
      <c r="D406" s="360"/>
      <c r="E406" s="360"/>
      <c r="F406" s="360"/>
      <c r="G406" s="683"/>
      <c r="H406" s="360"/>
      <c r="I406" s="360"/>
      <c r="J406" s="360"/>
      <c r="K406" s="360"/>
      <c r="L406" s="360"/>
      <c r="M406" s="360"/>
      <c r="N406" s="360"/>
      <c r="O406" s="360"/>
      <c r="P406" s="360"/>
      <c r="Q406" s="360"/>
      <c r="R406" s="360"/>
      <c r="S406" s="360"/>
      <c r="T406" s="360"/>
      <c r="U406" s="360"/>
      <c r="V406" s="360"/>
      <c r="W406" s="360"/>
      <c r="X406" s="360"/>
      <c r="Y406" s="360"/>
      <c r="Z406" s="360"/>
    </row>
    <row r="407" spans="1:26" ht="15.75" customHeight="1">
      <c r="A407" s="360"/>
      <c r="B407" s="360"/>
      <c r="C407" s="360"/>
      <c r="D407" s="360"/>
      <c r="E407" s="360"/>
      <c r="F407" s="360"/>
      <c r="G407" s="683"/>
      <c r="H407" s="360"/>
      <c r="I407" s="360"/>
      <c r="J407" s="360"/>
      <c r="K407" s="360"/>
      <c r="L407" s="360"/>
      <c r="M407" s="360"/>
      <c r="N407" s="360"/>
      <c r="O407" s="360"/>
      <c r="P407" s="360"/>
      <c r="Q407" s="360"/>
      <c r="R407" s="360"/>
      <c r="S407" s="360"/>
      <c r="T407" s="360"/>
      <c r="U407" s="360"/>
      <c r="V407" s="360"/>
      <c r="W407" s="360"/>
      <c r="X407" s="360"/>
      <c r="Y407" s="360"/>
      <c r="Z407" s="360"/>
    </row>
    <row r="408" spans="1:26" ht="15.75" customHeight="1">
      <c r="A408" s="360"/>
      <c r="B408" s="360"/>
      <c r="C408" s="360"/>
      <c r="D408" s="360"/>
      <c r="E408" s="360"/>
      <c r="F408" s="360"/>
      <c r="G408" s="683"/>
      <c r="H408" s="360"/>
      <c r="I408" s="360"/>
      <c r="J408" s="360"/>
      <c r="K408" s="360"/>
      <c r="L408" s="360"/>
      <c r="M408" s="360"/>
      <c r="N408" s="360"/>
      <c r="O408" s="360"/>
      <c r="P408" s="360"/>
      <c r="Q408" s="360"/>
      <c r="R408" s="360"/>
      <c r="S408" s="360"/>
      <c r="T408" s="360"/>
      <c r="U408" s="360"/>
      <c r="V408" s="360"/>
      <c r="W408" s="360"/>
      <c r="X408" s="360"/>
      <c r="Y408" s="360"/>
      <c r="Z408" s="360"/>
    </row>
    <row r="409" spans="1:26" ht="15.75" customHeight="1">
      <c r="A409" s="360"/>
      <c r="B409" s="360"/>
      <c r="C409" s="360"/>
      <c r="D409" s="360"/>
      <c r="E409" s="360"/>
      <c r="F409" s="360"/>
      <c r="G409" s="683"/>
      <c r="H409" s="360"/>
      <c r="I409" s="360"/>
      <c r="J409" s="360"/>
      <c r="K409" s="360"/>
      <c r="L409" s="360"/>
      <c r="M409" s="360"/>
      <c r="N409" s="360"/>
      <c r="O409" s="360"/>
      <c r="P409" s="360"/>
      <c r="Q409" s="360"/>
      <c r="R409" s="360"/>
      <c r="S409" s="360"/>
      <c r="T409" s="360"/>
      <c r="U409" s="360"/>
      <c r="V409" s="360"/>
      <c r="W409" s="360"/>
      <c r="X409" s="360"/>
      <c r="Y409" s="360"/>
      <c r="Z409" s="360"/>
    </row>
    <row r="410" spans="1:26" ht="15.75" customHeight="1">
      <c r="A410" s="360"/>
      <c r="B410" s="360"/>
      <c r="C410" s="360"/>
      <c r="D410" s="360"/>
      <c r="E410" s="360"/>
      <c r="F410" s="360"/>
      <c r="G410" s="683"/>
      <c r="H410" s="360"/>
      <c r="I410" s="360"/>
      <c r="J410" s="360"/>
      <c r="K410" s="360"/>
      <c r="L410" s="360"/>
      <c r="M410" s="360"/>
      <c r="N410" s="360"/>
      <c r="O410" s="360"/>
      <c r="P410" s="360"/>
      <c r="Q410" s="360"/>
      <c r="R410" s="360"/>
      <c r="S410" s="360"/>
      <c r="T410" s="360"/>
      <c r="U410" s="360"/>
      <c r="V410" s="360"/>
      <c r="W410" s="360"/>
      <c r="X410" s="360"/>
      <c r="Y410" s="360"/>
      <c r="Z410" s="360"/>
    </row>
    <row r="411" spans="1:26" ht="15.75" customHeight="1">
      <c r="A411" s="360"/>
      <c r="B411" s="360"/>
      <c r="C411" s="360"/>
      <c r="D411" s="360"/>
      <c r="E411" s="360"/>
      <c r="F411" s="360"/>
      <c r="G411" s="683"/>
      <c r="H411" s="360"/>
      <c r="I411" s="360"/>
      <c r="J411" s="360"/>
      <c r="K411" s="360"/>
      <c r="L411" s="360"/>
      <c r="M411" s="360"/>
      <c r="N411" s="360"/>
      <c r="O411" s="360"/>
      <c r="P411" s="360"/>
      <c r="Q411" s="360"/>
      <c r="R411" s="360"/>
      <c r="S411" s="360"/>
      <c r="T411" s="360"/>
      <c r="U411" s="360"/>
      <c r="V411" s="360"/>
      <c r="W411" s="360"/>
      <c r="X411" s="360"/>
      <c r="Y411" s="360"/>
      <c r="Z411" s="360"/>
    </row>
    <row r="412" spans="1:26" ht="15.75" customHeight="1">
      <c r="A412" s="360"/>
      <c r="B412" s="360"/>
      <c r="C412" s="360"/>
      <c r="D412" s="360"/>
      <c r="E412" s="360"/>
      <c r="F412" s="360"/>
      <c r="G412" s="683"/>
      <c r="H412" s="360"/>
      <c r="I412" s="360"/>
      <c r="J412" s="360"/>
      <c r="K412" s="360"/>
      <c r="L412" s="360"/>
      <c r="M412" s="360"/>
      <c r="N412" s="360"/>
      <c r="O412" s="360"/>
      <c r="P412" s="360"/>
      <c r="Q412" s="360"/>
      <c r="R412" s="360"/>
      <c r="S412" s="360"/>
      <c r="T412" s="360"/>
      <c r="U412" s="360"/>
      <c r="V412" s="360"/>
      <c r="W412" s="360"/>
      <c r="X412" s="360"/>
      <c r="Y412" s="360"/>
      <c r="Z412" s="360"/>
    </row>
    <row r="413" spans="1:26" ht="15.75" customHeight="1">
      <c r="A413" s="360"/>
      <c r="B413" s="360"/>
      <c r="C413" s="360"/>
      <c r="D413" s="360"/>
      <c r="E413" s="360"/>
      <c r="F413" s="360"/>
      <c r="G413" s="683"/>
      <c r="H413" s="360"/>
      <c r="I413" s="360"/>
      <c r="J413" s="360"/>
      <c r="K413" s="360"/>
      <c r="L413" s="360"/>
      <c r="M413" s="360"/>
      <c r="N413" s="360"/>
      <c r="O413" s="360"/>
      <c r="P413" s="360"/>
      <c r="Q413" s="360"/>
      <c r="R413" s="360"/>
      <c r="S413" s="360"/>
      <c r="T413" s="360"/>
      <c r="U413" s="360"/>
      <c r="V413" s="360"/>
      <c r="W413" s="360"/>
      <c r="X413" s="360"/>
      <c r="Y413" s="360"/>
      <c r="Z413" s="360"/>
    </row>
    <row r="414" spans="1:26" ht="15.75" customHeight="1">
      <c r="A414" s="360"/>
      <c r="B414" s="360"/>
      <c r="C414" s="360"/>
      <c r="D414" s="360"/>
      <c r="E414" s="360"/>
      <c r="F414" s="360"/>
      <c r="G414" s="683"/>
      <c r="H414" s="360"/>
      <c r="I414" s="360"/>
      <c r="J414" s="360"/>
      <c r="K414" s="360"/>
      <c r="L414" s="360"/>
      <c r="M414" s="360"/>
      <c r="N414" s="360"/>
      <c r="O414" s="360"/>
      <c r="P414" s="360"/>
      <c r="Q414" s="360"/>
      <c r="R414" s="360"/>
      <c r="S414" s="360"/>
      <c r="T414" s="360"/>
      <c r="U414" s="360"/>
      <c r="V414" s="360"/>
      <c r="W414" s="360"/>
      <c r="X414" s="360"/>
      <c r="Y414" s="360"/>
      <c r="Z414" s="360"/>
    </row>
    <row r="415" spans="1:26" ht="15.75" customHeight="1">
      <c r="A415" s="360"/>
      <c r="B415" s="360"/>
      <c r="C415" s="360"/>
      <c r="D415" s="360"/>
      <c r="E415" s="360"/>
      <c r="F415" s="360"/>
      <c r="G415" s="683"/>
      <c r="H415" s="360"/>
      <c r="I415" s="360"/>
      <c r="J415" s="360"/>
      <c r="K415" s="360"/>
      <c r="L415" s="360"/>
      <c r="M415" s="360"/>
      <c r="N415" s="360"/>
      <c r="O415" s="360"/>
      <c r="P415" s="360"/>
      <c r="Q415" s="360"/>
      <c r="R415" s="360"/>
      <c r="S415" s="360"/>
      <c r="T415" s="360"/>
      <c r="U415" s="360"/>
      <c r="V415" s="360"/>
      <c r="W415" s="360"/>
      <c r="X415" s="360"/>
      <c r="Y415" s="360"/>
      <c r="Z415" s="360"/>
    </row>
    <row r="416" spans="1:26" ht="15.75" customHeight="1">
      <c r="A416" s="360"/>
      <c r="B416" s="360"/>
      <c r="C416" s="360"/>
      <c r="D416" s="360"/>
      <c r="E416" s="360"/>
      <c r="F416" s="360"/>
      <c r="G416" s="683"/>
      <c r="H416" s="360"/>
      <c r="I416" s="360"/>
      <c r="J416" s="360"/>
      <c r="K416" s="360"/>
      <c r="L416" s="360"/>
      <c r="M416" s="360"/>
      <c r="N416" s="360"/>
      <c r="O416" s="360"/>
      <c r="P416" s="360"/>
      <c r="Q416" s="360"/>
      <c r="R416" s="360"/>
      <c r="S416" s="360"/>
      <c r="T416" s="360"/>
      <c r="U416" s="360"/>
      <c r="V416" s="360"/>
      <c r="W416" s="360"/>
      <c r="X416" s="360"/>
      <c r="Y416" s="360"/>
      <c r="Z416" s="360"/>
    </row>
    <row r="417" spans="1:26" ht="15.75" customHeight="1">
      <c r="A417" s="360"/>
      <c r="B417" s="360"/>
      <c r="C417" s="360"/>
      <c r="D417" s="360"/>
      <c r="E417" s="360"/>
      <c r="F417" s="360"/>
      <c r="G417" s="683"/>
      <c r="H417" s="360"/>
      <c r="I417" s="360"/>
      <c r="J417" s="360"/>
      <c r="K417" s="360"/>
      <c r="L417" s="360"/>
      <c r="M417" s="360"/>
      <c r="N417" s="360"/>
      <c r="O417" s="360"/>
      <c r="P417" s="360"/>
      <c r="Q417" s="360"/>
      <c r="R417" s="360"/>
      <c r="S417" s="360"/>
      <c r="T417" s="360"/>
      <c r="U417" s="360"/>
      <c r="V417" s="360"/>
      <c r="W417" s="360"/>
      <c r="X417" s="360"/>
      <c r="Y417" s="360"/>
      <c r="Z417" s="360"/>
    </row>
    <row r="418" spans="1:26" ht="15.75" customHeight="1">
      <c r="A418" s="360"/>
      <c r="B418" s="360"/>
      <c r="C418" s="360"/>
      <c r="D418" s="360"/>
      <c r="E418" s="360"/>
      <c r="F418" s="360"/>
      <c r="G418" s="683"/>
      <c r="H418" s="360"/>
      <c r="I418" s="360"/>
      <c r="J418" s="360"/>
      <c r="K418" s="360"/>
      <c r="L418" s="360"/>
      <c r="M418" s="360"/>
      <c r="N418" s="360"/>
      <c r="O418" s="360"/>
      <c r="P418" s="360"/>
      <c r="Q418" s="360"/>
      <c r="R418" s="360"/>
      <c r="S418" s="360"/>
      <c r="T418" s="360"/>
      <c r="U418" s="360"/>
      <c r="V418" s="360"/>
      <c r="W418" s="360"/>
      <c r="X418" s="360"/>
      <c r="Y418" s="360"/>
      <c r="Z418" s="360"/>
    </row>
    <row r="419" spans="1:26" ht="15.75" customHeight="1">
      <c r="A419" s="360"/>
      <c r="B419" s="360"/>
      <c r="C419" s="360"/>
      <c r="D419" s="360"/>
      <c r="E419" s="360"/>
      <c r="F419" s="360"/>
      <c r="G419" s="683"/>
      <c r="H419" s="360"/>
      <c r="I419" s="360"/>
      <c r="J419" s="360"/>
      <c r="K419" s="360"/>
      <c r="L419" s="360"/>
      <c r="M419" s="360"/>
      <c r="N419" s="360"/>
      <c r="O419" s="360"/>
      <c r="P419" s="360"/>
      <c r="Q419" s="360"/>
      <c r="R419" s="360"/>
      <c r="S419" s="360"/>
      <c r="T419" s="360"/>
      <c r="U419" s="360"/>
      <c r="V419" s="360"/>
      <c r="W419" s="360"/>
      <c r="X419" s="360"/>
      <c r="Y419" s="360"/>
      <c r="Z419" s="360"/>
    </row>
    <row r="420" spans="1:26" ht="15.75" customHeight="1">
      <c r="A420" s="360"/>
      <c r="B420" s="360"/>
      <c r="C420" s="360"/>
      <c r="D420" s="360"/>
      <c r="E420" s="360"/>
      <c r="F420" s="360"/>
      <c r="G420" s="683"/>
      <c r="H420" s="360"/>
      <c r="I420" s="360"/>
      <c r="J420" s="360"/>
      <c r="K420" s="360"/>
      <c r="L420" s="360"/>
      <c r="M420" s="360"/>
      <c r="N420" s="360"/>
      <c r="O420" s="360"/>
      <c r="P420" s="360"/>
      <c r="Q420" s="360"/>
      <c r="R420" s="360"/>
      <c r="S420" s="360"/>
      <c r="T420" s="360"/>
      <c r="U420" s="360"/>
      <c r="V420" s="360"/>
      <c r="W420" s="360"/>
      <c r="X420" s="360"/>
      <c r="Y420" s="360"/>
      <c r="Z420" s="360"/>
    </row>
    <row r="421" spans="1:26" ht="15.75" customHeight="1">
      <c r="A421" s="360"/>
      <c r="B421" s="360"/>
      <c r="C421" s="360"/>
      <c r="D421" s="360"/>
      <c r="E421" s="360"/>
      <c r="F421" s="360"/>
      <c r="G421" s="683"/>
      <c r="H421" s="360"/>
      <c r="I421" s="360"/>
      <c r="J421" s="360"/>
      <c r="K421" s="360"/>
      <c r="L421" s="360"/>
      <c r="M421" s="360"/>
      <c r="N421" s="360"/>
      <c r="O421" s="360"/>
      <c r="P421" s="360"/>
      <c r="Q421" s="360"/>
      <c r="R421" s="360"/>
      <c r="S421" s="360"/>
      <c r="T421" s="360"/>
      <c r="U421" s="360"/>
      <c r="V421" s="360"/>
      <c r="W421" s="360"/>
      <c r="X421" s="360"/>
      <c r="Y421" s="360"/>
      <c r="Z421" s="360"/>
    </row>
    <row r="422" spans="1:26" ht="15.75" customHeight="1">
      <c r="A422" s="360"/>
      <c r="B422" s="360"/>
      <c r="C422" s="360"/>
      <c r="D422" s="360"/>
      <c r="E422" s="360"/>
      <c r="F422" s="360"/>
      <c r="G422" s="683"/>
      <c r="H422" s="360"/>
      <c r="I422" s="360"/>
      <c r="J422" s="360"/>
      <c r="K422" s="360"/>
      <c r="L422" s="360"/>
      <c r="M422" s="360"/>
      <c r="N422" s="360"/>
      <c r="O422" s="360"/>
      <c r="P422" s="360"/>
      <c r="Q422" s="360"/>
      <c r="R422" s="360"/>
      <c r="S422" s="360"/>
      <c r="T422" s="360"/>
      <c r="U422" s="360"/>
      <c r="V422" s="360"/>
      <c r="W422" s="360"/>
      <c r="X422" s="360"/>
      <c r="Y422" s="360"/>
      <c r="Z422" s="360"/>
    </row>
    <row r="423" spans="1:26" ht="15.75" customHeight="1">
      <c r="A423" s="360"/>
      <c r="B423" s="360"/>
      <c r="C423" s="360"/>
      <c r="D423" s="360"/>
      <c r="E423" s="360"/>
      <c r="F423" s="360"/>
      <c r="G423" s="683"/>
      <c r="H423" s="360"/>
      <c r="I423" s="360"/>
      <c r="J423" s="360"/>
      <c r="K423" s="360"/>
      <c r="L423" s="360"/>
      <c r="M423" s="360"/>
      <c r="N423" s="360"/>
      <c r="O423" s="360"/>
      <c r="P423" s="360"/>
      <c r="Q423" s="360"/>
      <c r="R423" s="360"/>
      <c r="S423" s="360"/>
      <c r="T423" s="360"/>
      <c r="U423" s="360"/>
      <c r="V423" s="360"/>
      <c r="W423" s="360"/>
      <c r="X423" s="360"/>
      <c r="Y423" s="360"/>
      <c r="Z423" s="360"/>
    </row>
    <row r="424" spans="1:26" ht="15.75" customHeight="1">
      <c r="A424" s="360"/>
      <c r="B424" s="360"/>
      <c r="C424" s="360"/>
      <c r="D424" s="360"/>
      <c r="E424" s="360"/>
      <c r="F424" s="360"/>
      <c r="G424" s="683"/>
      <c r="H424" s="360"/>
      <c r="I424" s="360"/>
      <c r="J424" s="360"/>
      <c r="K424" s="360"/>
      <c r="L424" s="360"/>
      <c r="M424" s="360"/>
      <c r="N424" s="360"/>
      <c r="O424" s="360"/>
      <c r="P424" s="360"/>
      <c r="Q424" s="360"/>
      <c r="R424" s="360"/>
      <c r="S424" s="360"/>
      <c r="T424" s="360"/>
      <c r="U424" s="360"/>
      <c r="V424" s="360"/>
      <c r="W424" s="360"/>
      <c r="X424" s="360"/>
      <c r="Y424" s="360"/>
      <c r="Z424" s="360"/>
    </row>
    <row r="425" spans="1:26" ht="15.75" customHeight="1">
      <c r="A425" s="360"/>
      <c r="B425" s="360"/>
      <c r="C425" s="360"/>
      <c r="D425" s="360"/>
      <c r="E425" s="360"/>
      <c r="F425" s="360"/>
      <c r="G425" s="683"/>
      <c r="H425" s="360"/>
      <c r="I425" s="360"/>
      <c r="J425" s="360"/>
      <c r="K425" s="360"/>
      <c r="L425" s="360"/>
      <c r="M425" s="360"/>
      <c r="N425" s="360"/>
      <c r="O425" s="360"/>
      <c r="P425" s="360"/>
      <c r="Q425" s="360"/>
      <c r="R425" s="360"/>
      <c r="S425" s="360"/>
      <c r="T425" s="360"/>
      <c r="U425" s="360"/>
      <c r="V425" s="360"/>
      <c r="W425" s="360"/>
      <c r="X425" s="360"/>
      <c r="Y425" s="360"/>
      <c r="Z425" s="360"/>
    </row>
    <row r="426" spans="1:26" ht="15.75" customHeight="1">
      <c r="A426" s="360"/>
      <c r="B426" s="360"/>
      <c r="C426" s="360"/>
      <c r="D426" s="360"/>
      <c r="E426" s="360"/>
      <c r="F426" s="360"/>
      <c r="G426" s="683"/>
      <c r="H426" s="360"/>
      <c r="I426" s="360"/>
      <c r="J426" s="360"/>
      <c r="K426" s="360"/>
      <c r="L426" s="360"/>
      <c r="M426" s="360"/>
      <c r="N426" s="360"/>
      <c r="O426" s="360"/>
      <c r="P426" s="360"/>
      <c r="Q426" s="360"/>
      <c r="R426" s="360"/>
      <c r="S426" s="360"/>
      <c r="T426" s="360"/>
      <c r="U426" s="360"/>
      <c r="V426" s="360"/>
      <c r="W426" s="360"/>
      <c r="X426" s="360"/>
      <c r="Y426" s="360"/>
      <c r="Z426" s="360"/>
    </row>
    <row r="427" spans="1:26" ht="15.75" customHeight="1">
      <c r="A427" s="360"/>
      <c r="B427" s="360"/>
      <c r="C427" s="360"/>
      <c r="D427" s="360"/>
      <c r="E427" s="360"/>
      <c r="F427" s="360"/>
      <c r="G427" s="683"/>
      <c r="H427" s="360"/>
      <c r="I427" s="360"/>
      <c r="J427" s="360"/>
      <c r="K427" s="360"/>
      <c r="L427" s="360"/>
      <c r="M427" s="360"/>
      <c r="N427" s="360"/>
      <c r="O427" s="360"/>
      <c r="P427" s="360"/>
      <c r="Q427" s="360"/>
      <c r="R427" s="360"/>
      <c r="S427" s="360"/>
      <c r="T427" s="360"/>
      <c r="U427" s="360"/>
      <c r="V427" s="360"/>
      <c r="W427" s="360"/>
      <c r="X427" s="360"/>
      <c r="Y427" s="360"/>
      <c r="Z427" s="360"/>
    </row>
    <row r="428" spans="1:26" ht="15.75" customHeight="1">
      <c r="A428" s="360"/>
      <c r="B428" s="360"/>
      <c r="C428" s="360"/>
      <c r="D428" s="360"/>
      <c r="E428" s="360"/>
      <c r="F428" s="360"/>
      <c r="G428" s="683"/>
      <c r="H428" s="360"/>
      <c r="I428" s="360"/>
      <c r="J428" s="360"/>
      <c r="K428" s="360"/>
      <c r="L428" s="360"/>
      <c r="M428" s="360"/>
      <c r="N428" s="360"/>
      <c r="O428" s="360"/>
      <c r="P428" s="360"/>
      <c r="Q428" s="360"/>
      <c r="R428" s="360"/>
      <c r="S428" s="360"/>
      <c r="T428" s="360"/>
      <c r="U428" s="360"/>
      <c r="V428" s="360"/>
      <c r="W428" s="360"/>
      <c r="X428" s="360"/>
      <c r="Y428" s="360"/>
      <c r="Z428" s="360"/>
    </row>
    <row r="429" spans="1:26" ht="15.75" customHeight="1">
      <c r="A429" s="360"/>
      <c r="B429" s="360"/>
      <c r="C429" s="360"/>
      <c r="D429" s="360"/>
      <c r="E429" s="360"/>
      <c r="F429" s="360"/>
      <c r="G429" s="683"/>
      <c r="H429" s="360"/>
      <c r="I429" s="360"/>
      <c r="J429" s="360"/>
      <c r="K429" s="360"/>
      <c r="L429" s="360"/>
      <c r="M429" s="360"/>
      <c r="N429" s="360"/>
      <c r="O429" s="360"/>
      <c r="P429" s="360"/>
      <c r="Q429" s="360"/>
      <c r="R429" s="360"/>
      <c r="S429" s="360"/>
      <c r="T429" s="360"/>
      <c r="U429" s="360"/>
      <c r="V429" s="360"/>
      <c r="W429" s="360"/>
      <c r="X429" s="360"/>
      <c r="Y429" s="360"/>
      <c r="Z429" s="360"/>
    </row>
    <row r="430" spans="1:26" ht="15.75" customHeight="1">
      <c r="A430" s="360"/>
      <c r="B430" s="360"/>
      <c r="C430" s="360"/>
      <c r="D430" s="360"/>
      <c r="E430" s="360"/>
      <c r="F430" s="360"/>
      <c r="G430" s="683"/>
      <c r="H430" s="360"/>
      <c r="I430" s="360"/>
      <c r="J430" s="360"/>
      <c r="K430" s="360"/>
      <c r="L430" s="360"/>
      <c r="M430" s="360"/>
      <c r="N430" s="360"/>
      <c r="O430" s="360"/>
      <c r="P430" s="360"/>
      <c r="Q430" s="360"/>
      <c r="R430" s="360"/>
      <c r="S430" s="360"/>
      <c r="T430" s="360"/>
      <c r="U430" s="360"/>
      <c r="V430" s="360"/>
      <c r="W430" s="360"/>
      <c r="X430" s="360"/>
      <c r="Y430" s="360"/>
      <c r="Z430" s="360"/>
    </row>
    <row r="431" spans="1:26" ht="15.75" customHeight="1">
      <c r="A431" s="360"/>
      <c r="B431" s="360"/>
      <c r="C431" s="360"/>
      <c r="D431" s="360"/>
      <c r="E431" s="360"/>
      <c r="F431" s="360"/>
      <c r="G431" s="683"/>
      <c r="H431" s="360"/>
      <c r="I431" s="360"/>
      <c r="J431" s="360"/>
      <c r="K431" s="360"/>
      <c r="L431" s="360"/>
      <c r="M431" s="360"/>
      <c r="N431" s="360"/>
      <c r="O431" s="360"/>
      <c r="P431" s="360"/>
      <c r="Q431" s="360"/>
      <c r="R431" s="360"/>
      <c r="S431" s="360"/>
      <c r="T431" s="360"/>
      <c r="U431" s="360"/>
      <c r="V431" s="360"/>
      <c r="W431" s="360"/>
      <c r="X431" s="360"/>
      <c r="Y431" s="360"/>
      <c r="Z431" s="360"/>
    </row>
    <row r="432" spans="1:26" ht="15.75" customHeight="1">
      <c r="A432" s="360"/>
      <c r="B432" s="360"/>
      <c r="C432" s="360"/>
      <c r="D432" s="360"/>
      <c r="E432" s="360"/>
      <c r="F432" s="360"/>
      <c r="G432" s="683"/>
      <c r="H432" s="360"/>
      <c r="I432" s="360"/>
      <c r="J432" s="360"/>
      <c r="K432" s="360"/>
      <c r="L432" s="360"/>
      <c r="M432" s="360"/>
      <c r="N432" s="360"/>
      <c r="O432" s="360"/>
      <c r="P432" s="360"/>
      <c r="Q432" s="360"/>
      <c r="R432" s="360"/>
      <c r="S432" s="360"/>
      <c r="T432" s="360"/>
      <c r="U432" s="360"/>
      <c r="V432" s="360"/>
      <c r="W432" s="360"/>
      <c r="X432" s="360"/>
      <c r="Y432" s="360"/>
      <c r="Z432" s="360"/>
    </row>
    <row r="433" spans="1:26" ht="15.75" customHeight="1">
      <c r="A433" s="360"/>
      <c r="B433" s="360"/>
      <c r="C433" s="360"/>
      <c r="D433" s="360"/>
      <c r="E433" s="360"/>
      <c r="F433" s="360"/>
      <c r="G433" s="683"/>
      <c r="H433" s="360"/>
      <c r="I433" s="360"/>
      <c r="J433" s="360"/>
      <c r="K433" s="360"/>
      <c r="L433" s="360"/>
      <c r="M433" s="360"/>
      <c r="N433" s="360"/>
      <c r="O433" s="360"/>
      <c r="P433" s="360"/>
      <c r="Q433" s="360"/>
      <c r="R433" s="360"/>
      <c r="S433" s="360"/>
      <c r="T433" s="360"/>
      <c r="U433" s="360"/>
      <c r="V433" s="360"/>
      <c r="W433" s="360"/>
      <c r="X433" s="360"/>
      <c r="Y433" s="360"/>
      <c r="Z433" s="360"/>
    </row>
    <row r="434" spans="1:26" ht="15.75" customHeight="1">
      <c r="A434" s="360"/>
      <c r="B434" s="360"/>
      <c r="C434" s="360"/>
      <c r="D434" s="360"/>
      <c r="E434" s="360"/>
      <c r="F434" s="360"/>
      <c r="G434" s="683"/>
      <c r="H434" s="360"/>
      <c r="I434" s="360"/>
      <c r="J434" s="360"/>
      <c r="K434" s="360"/>
      <c r="L434" s="360"/>
      <c r="M434" s="360"/>
      <c r="N434" s="360"/>
      <c r="O434" s="360"/>
      <c r="P434" s="360"/>
      <c r="Q434" s="360"/>
      <c r="R434" s="360"/>
      <c r="S434" s="360"/>
      <c r="T434" s="360"/>
      <c r="U434" s="360"/>
      <c r="V434" s="360"/>
      <c r="W434" s="360"/>
      <c r="X434" s="360"/>
      <c r="Y434" s="360"/>
      <c r="Z434" s="360"/>
    </row>
    <row r="435" spans="1:26" ht="15.75" customHeight="1">
      <c r="A435" s="360"/>
      <c r="B435" s="360"/>
      <c r="C435" s="360"/>
      <c r="D435" s="360"/>
      <c r="E435" s="360"/>
      <c r="F435" s="360"/>
      <c r="G435" s="683"/>
      <c r="H435" s="360"/>
      <c r="I435" s="360"/>
      <c r="J435" s="360"/>
      <c r="K435" s="360"/>
      <c r="L435" s="360"/>
      <c r="M435" s="360"/>
      <c r="N435" s="360"/>
      <c r="O435" s="360"/>
      <c r="P435" s="360"/>
      <c r="Q435" s="360"/>
      <c r="R435" s="360"/>
      <c r="S435" s="360"/>
      <c r="T435" s="360"/>
      <c r="U435" s="360"/>
      <c r="V435" s="360"/>
      <c r="W435" s="360"/>
      <c r="X435" s="360"/>
      <c r="Y435" s="360"/>
      <c r="Z435" s="360"/>
    </row>
    <row r="436" spans="1:26" ht="15.75" customHeight="1">
      <c r="A436" s="360"/>
      <c r="B436" s="360"/>
      <c r="C436" s="360"/>
      <c r="D436" s="360"/>
      <c r="E436" s="360"/>
      <c r="F436" s="360"/>
      <c r="G436" s="683"/>
      <c r="H436" s="360"/>
      <c r="I436" s="360"/>
      <c r="J436" s="360"/>
      <c r="K436" s="360"/>
      <c r="L436" s="360"/>
      <c r="M436" s="360"/>
      <c r="N436" s="360"/>
      <c r="O436" s="360"/>
      <c r="P436" s="360"/>
      <c r="Q436" s="360"/>
      <c r="R436" s="360"/>
      <c r="S436" s="360"/>
      <c r="T436" s="360"/>
      <c r="U436" s="360"/>
      <c r="V436" s="360"/>
      <c r="W436" s="360"/>
      <c r="X436" s="360"/>
      <c r="Y436" s="360"/>
      <c r="Z436" s="360"/>
    </row>
    <row r="437" spans="1:26" ht="15.75" customHeight="1">
      <c r="A437" s="360"/>
      <c r="B437" s="360"/>
      <c r="C437" s="360"/>
      <c r="D437" s="360"/>
      <c r="E437" s="360"/>
      <c r="F437" s="360"/>
      <c r="G437" s="683"/>
      <c r="H437" s="360"/>
      <c r="I437" s="360"/>
      <c r="J437" s="360"/>
      <c r="K437" s="360"/>
      <c r="L437" s="360"/>
      <c r="M437" s="360"/>
      <c r="N437" s="360"/>
      <c r="O437" s="360"/>
      <c r="P437" s="360"/>
      <c r="Q437" s="360"/>
      <c r="R437" s="360"/>
      <c r="S437" s="360"/>
      <c r="T437" s="360"/>
      <c r="U437" s="360"/>
      <c r="V437" s="360"/>
      <c r="W437" s="360"/>
      <c r="X437" s="360"/>
      <c r="Y437" s="360"/>
      <c r="Z437" s="360"/>
    </row>
    <row r="438" spans="1:26" ht="15.75" customHeight="1">
      <c r="A438" s="360"/>
      <c r="B438" s="360"/>
      <c r="C438" s="360"/>
      <c r="D438" s="360"/>
      <c r="E438" s="360"/>
      <c r="F438" s="360"/>
      <c r="G438" s="683"/>
      <c r="H438" s="360"/>
      <c r="I438" s="360"/>
      <c r="J438" s="360"/>
      <c r="K438" s="360"/>
      <c r="L438" s="360"/>
      <c r="M438" s="360"/>
      <c r="N438" s="360"/>
      <c r="O438" s="360"/>
      <c r="P438" s="360"/>
      <c r="Q438" s="360"/>
      <c r="R438" s="360"/>
      <c r="S438" s="360"/>
      <c r="T438" s="360"/>
      <c r="U438" s="360"/>
      <c r="V438" s="360"/>
      <c r="W438" s="360"/>
      <c r="X438" s="360"/>
      <c r="Y438" s="360"/>
      <c r="Z438" s="360"/>
    </row>
    <row r="439" spans="1:26" ht="15.75" customHeight="1">
      <c r="A439" s="360"/>
      <c r="B439" s="360"/>
      <c r="C439" s="360"/>
      <c r="D439" s="360"/>
      <c r="E439" s="360"/>
      <c r="F439" s="360"/>
      <c r="G439" s="683"/>
      <c r="H439" s="360"/>
      <c r="I439" s="360"/>
      <c r="J439" s="360"/>
      <c r="K439" s="360"/>
      <c r="L439" s="360"/>
      <c r="M439" s="360"/>
      <c r="N439" s="360"/>
      <c r="O439" s="360"/>
      <c r="P439" s="360"/>
      <c r="Q439" s="360"/>
      <c r="R439" s="360"/>
      <c r="S439" s="360"/>
      <c r="T439" s="360"/>
      <c r="U439" s="360"/>
      <c r="V439" s="360"/>
      <c r="W439" s="360"/>
      <c r="X439" s="360"/>
      <c r="Y439" s="360"/>
      <c r="Z439" s="360"/>
    </row>
    <row r="440" spans="1:26" ht="15.75" customHeight="1">
      <c r="A440" s="360"/>
      <c r="B440" s="360"/>
      <c r="C440" s="360"/>
      <c r="D440" s="360"/>
      <c r="E440" s="360"/>
      <c r="F440" s="360"/>
      <c r="G440" s="683"/>
      <c r="H440" s="360"/>
      <c r="I440" s="360"/>
      <c r="J440" s="360"/>
      <c r="K440" s="360"/>
      <c r="L440" s="360"/>
      <c r="M440" s="360"/>
      <c r="N440" s="360"/>
      <c r="O440" s="360"/>
      <c r="P440" s="360"/>
      <c r="Q440" s="360"/>
      <c r="R440" s="360"/>
      <c r="S440" s="360"/>
      <c r="T440" s="360"/>
      <c r="U440" s="360"/>
      <c r="V440" s="360"/>
      <c r="W440" s="360"/>
      <c r="X440" s="360"/>
      <c r="Y440" s="360"/>
      <c r="Z440" s="360"/>
    </row>
    <row r="441" spans="1:26" ht="15.75" customHeight="1">
      <c r="A441" s="360"/>
      <c r="B441" s="360"/>
      <c r="C441" s="360"/>
      <c r="D441" s="360"/>
      <c r="E441" s="360"/>
      <c r="F441" s="360"/>
      <c r="G441" s="683"/>
      <c r="H441" s="360"/>
      <c r="I441" s="360"/>
      <c r="J441" s="360"/>
      <c r="K441" s="360"/>
      <c r="L441" s="360"/>
      <c r="M441" s="360"/>
      <c r="N441" s="360"/>
      <c r="O441" s="360"/>
      <c r="P441" s="360"/>
      <c r="Q441" s="360"/>
      <c r="R441" s="360"/>
      <c r="S441" s="360"/>
      <c r="T441" s="360"/>
      <c r="U441" s="360"/>
      <c r="V441" s="360"/>
      <c r="W441" s="360"/>
      <c r="X441" s="360"/>
      <c r="Y441" s="360"/>
      <c r="Z441" s="360"/>
    </row>
    <row r="442" spans="1:26" ht="15.75" customHeight="1">
      <c r="A442" s="360"/>
      <c r="B442" s="360"/>
      <c r="C442" s="360"/>
      <c r="D442" s="360"/>
      <c r="E442" s="360"/>
      <c r="F442" s="360"/>
      <c r="G442" s="683"/>
      <c r="H442" s="360"/>
      <c r="I442" s="360"/>
      <c r="J442" s="360"/>
      <c r="K442" s="360"/>
      <c r="L442" s="360"/>
      <c r="M442" s="360"/>
      <c r="N442" s="360"/>
      <c r="O442" s="360"/>
      <c r="P442" s="360"/>
      <c r="Q442" s="360"/>
      <c r="R442" s="360"/>
      <c r="S442" s="360"/>
      <c r="T442" s="360"/>
      <c r="U442" s="360"/>
      <c r="V442" s="360"/>
      <c r="W442" s="360"/>
      <c r="X442" s="360"/>
      <c r="Y442" s="360"/>
      <c r="Z442" s="360"/>
    </row>
    <row r="443" spans="1:26" ht="15.75" customHeight="1">
      <c r="A443" s="360"/>
      <c r="B443" s="360"/>
      <c r="C443" s="360"/>
      <c r="D443" s="360"/>
      <c r="E443" s="360"/>
      <c r="F443" s="360"/>
      <c r="G443" s="683"/>
      <c r="H443" s="360"/>
      <c r="I443" s="360"/>
      <c r="J443" s="360"/>
      <c r="K443" s="360"/>
      <c r="L443" s="360"/>
      <c r="M443" s="360"/>
      <c r="N443" s="360"/>
      <c r="O443" s="360"/>
      <c r="P443" s="360"/>
      <c r="Q443" s="360"/>
      <c r="R443" s="360"/>
      <c r="S443" s="360"/>
      <c r="T443" s="360"/>
      <c r="U443" s="360"/>
      <c r="V443" s="360"/>
      <c r="W443" s="360"/>
      <c r="X443" s="360"/>
      <c r="Y443" s="360"/>
      <c r="Z443" s="360"/>
    </row>
    <row r="444" spans="1:26" ht="15.75" customHeight="1">
      <c r="A444" s="360"/>
      <c r="B444" s="360"/>
      <c r="C444" s="360"/>
      <c r="D444" s="360"/>
      <c r="E444" s="360"/>
      <c r="F444" s="360"/>
      <c r="G444" s="683"/>
      <c r="H444" s="360"/>
      <c r="I444" s="360"/>
      <c r="J444" s="360"/>
      <c r="K444" s="360"/>
      <c r="L444" s="360"/>
      <c r="M444" s="360"/>
      <c r="N444" s="360"/>
      <c r="O444" s="360"/>
      <c r="P444" s="360"/>
      <c r="Q444" s="360"/>
      <c r="R444" s="360"/>
      <c r="S444" s="360"/>
      <c r="T444" s="360"/>
      <c r="U444" s="360"/>
      <c r="V444" s="360"/>
      <c r="W444" s="360"/>
      <c r="X444" s="360"/>
      <c r="Y444" s="360"/>
      <c r="Z444" s="360"/>
    </row>
    <row r="445" spans="1:26" ht="15.75" customHeight="1">
      <c r="A445" s="360"/>
      <c r="B445" s="360"/>
      <c r="C445" s="360"/>
      <c r="D445" s="360"/>
      <c r="E445" s="360"/>
      <c r="F445" s="360"/>
      <c r="G445" s="683"/>
      <c r="H445" s="360"/>
      <c r="I445" s="360"/>
      <c r="J445" s="360"/>
      <c r="K445" s="360"/>
      <c r="L445" s="360"/>
      <c r="M445" s="360"/>
      <c r="N445" s="360"/>
      <c r="O445" s="360"/>
      <c r="P445" s="360"/>
      <c r="Q445" s="360"/>
      <c r="R445" s="360"/>
      <c r="S445" s="360"/>
      <c r="T445" s="360"/>
      <c r="U445" s="360"/>
      <c r="V445" s="360"/>
      <c r="W445" s="360"/>
      <c r="X445" s="360"/>
      <c r="Y445" s="360"/>
      <c r="Z445" s="360"/>
    </row>
    <row r="446" spans="1:26" ht="15.75" customHeight="1">
      <c r="A446" s="360"/>
      <c r="B446" s="360"/>
      <c r="C446" s="360"/>
      <c r="D446" s="360"/>
      <c r="E446" s="360"/>
      <c r="F446" s="360"/>
      <c r="G446" s="683"/>
      <c r="H446" s="360"/>
      <c r="I446" s="360"/>
      <c r="J446" s="360"/>
      <c r="K446" s="360"/>
      <c r="L446" s="360"/>
      <c r="M446" s="360"/>
      <c r="N446" s="360"/>
      <c r="O446" s="360"/>
      <c r="P446" s="360"/>
      <c r="Q446" s="360"/>
      <c r="R446" s="360"/>
      <c r="S446" s="360"/>
      <c r="T446" s="360"/>
      <c r="U446" s="360"/>
      <c r="V446" s="360"/>
      <c r="W446" s="360"/>
      <c r="X446" s="360"/>
      <c r="Y446" s="360"/>
      <c r="Z446" s="360"/>
    </row>
    <row r="447" spans="1:26" ht="15.75" customHeight="1">
      <c r="A447" s="360"/>
      <c r="B447" s="360"/>
      <c r="C447" s="360"/>
      <c r="D447" s="360"/>
      <c r="E447" s="360"/>
      <c r="F447" s="360"/>
      <c r="G447" s="683"/>
      <c r="H447" s="360"/>
      <c r="I447" s="360"/>
      <c r="J447" s="360"/>
      <c r="K447" s="360"/>
      <c r="L447" s="360"/>
      <c r="M447" s="360"/>
      <c r="N447" s="360"/>
      <c r="O447" s="360"/>
      <c r="P447" s="360"/>
      <c r="Q447" s="360"/>
      <c r="R447" s="360"/>
      <c r="S447" s="360"/>
      <c r="T447" s="360"/>
      <c r="U447" s="360"/>
      <c r="V447" s="360"/>
      <c r="W447" s="360"/>
      <c r="X447" s="360"/>
      <c r="Y447" s="360"/>
      <c r="Z447" s="360"/>
    </row>
    <row r="448" spans="1:26" ht="15.75" customHeight="1">
      <c r="A448" s="360"/>
      <c r="B448" s="360"/>
      <c r="C448" s="360"/>
      <c r="D448" s="360"/>
      <c r="E448" s="360"/>
      <c r="F448" s="360"/>
      <c r="G448" s="683"/>
      <c r="H448" s="360"/>
      <c r="I448" s="360"/>
      <c r="J448" s="360"/>
      <c r="K448" s="360"/>
      <c r="L448" s="360"/>
      <c r="M448" s="360"/>
      <c r="N448" s="360"/>
      <c r="O448" s="360"/>
      <c r="P448" s="360"/>
      <c r="Q448" s="360"/>
      <c r="R448" s="360"/>
      <c r="S448" s="360"/>
      <c r="T448" s="360"/>
      <c r="U448" s="360"/>
      <c r="V448" s="360"/>
      <c r="W448" s="360"/>
      <c r="X448" s="360"/>
      <c r="Y448" s="360"/>
      <c r="Z448" s="360"/>
    </row>
    <row r="449" spans="1:26" ht="15.75" customHeight="1">
      <c r="A449" s="360"/>
      <c r="B449" s="360"/>
      <c r="C449" s="360"/>
      <c r="D449" s="360"/>
      <c r="E449" s="360"/>
      <c r="F449" s="360"/>
      <c r="G449" s="683"/>
      <c r="H449" s="360"/>
      <c r="I449" s="360"/>
      <c r="J449" s="360"/>
      <c r="K449" s="360"/>
      <c r="L449" s="360"/>
      <c r="M449" s="360"/>
      <c r="N449" s="360"/>
      <c r="O449" s="360"/>
      <c r="P449" s="360"/>
      <c r="Q449" s="360"/>
      <c r="R449" s="360"/>
      <c r="S449" s="360"/>
      <c r="T449" s="360"/>
      <c r="U449" s="360"/>
      <c r="V449" s="360"/>
      <c r="W449" s="360"/>
      <c r="X449" s="360"/>
      <c r="Y449" s="360"/>
      <c r="Z449" s="360"/>
    </row>
    <row r="450" spans="1:26" ht="15.75" customHeight="1">
      <c r="A450" s="360"/>
      <c r="B450" s="360"/>
      <c r="C450" s="360"/>
      <c r="D450" s="360"/>
      <c r="E450" s="360"/>
      <c r="F450" s="360"/>
      <c r="G450" s="683"/>
      <c r="H450" s="360"/>
      <c r="I450" s="360"/>
      <c r="J450" s="360"/>
      <c r="K450" s="360"/>
      <c r="L450" s="360"/>
      <c r="M450" s="360"/>
      <c r="N450" s="360"/>
      <c r="O450" s="360"/>
      <c r="P450" s="360"/>
      <c r="Q450" s="360"/>
      <c r="R450" s="360"/>
      <c r="S450" s="360"/>
      <c r="T450" s="360"/>
      <c r="U450" s="360"/>
      <c r="V450" s="360"/>
      <c r="W450" s="360"/>
      <c r="X450" s="360"/>
      <c r="Y450" s="360"/>
      <c r="Z450" s="360"/>
    </row>
    <row r="451" spans="1:26" ht="15.75" customHeight="1">
      <c r="A451" s="360"/>
      <c r="B451" s="360"/>
      <c r="C451" s="360"/>
      <c r="D451" s="360"/>
      <c r="E451" s="360"/>
      <c r="F451" s="360"/>
      <c r="G451" s="683"/>
      <c r="H451" s="360"/>
      <c r="I451" s="360"/>
      <c r="J451" s="360"/>
      <c r="K451" s="360"/>
      <c r="L451" s="360"/>
      <c r="M451" s="360"/>
      <c r="N451" s="360"/>
      <c r="O451" s="360"/>
      <c r="P451" s="360"/>
      <c r="Q451" s="360"/>
      <c r="R451" s="360"/>
      <c r="S451" s="360"/>
      <c r="T451" s="360"/>
      <c r="U451" s="360"/>
      <c r="V451" s="360"/>
      <c r="W451" s="360"/>
      <c r="X451" s="360"/>
      <c r="Y451" s="360"/>
      <c r="Z451" s="360"/>
    </row>
    <row r="452" spans="1:26" ht="15.75" customHeight="1">
      <c r="A452" s="360"/>
      <c r="B452" s="360"/>
      <c r="C452" s="360"/>
      <c r="D452" s="360"/>
      <c r="E452" s="360"/>
      <c r="F452" s="360"/>
      <c r="G452" s="683"/>
      <c r="H452" s="360"/>
      <c r="I452" s="360"/>
      <c r="J452" s="360"/>
      <c r="K452" s="360"/>
      <c r="L452" s="360"/>
      <c r="M452" s="360"/>
      <c r="N452" s="360"/>
      <c r="O452" s="360"/>
      <c r="P452" s="360"/>
      <c r="Q452" s="360"/>
      <c r="R452" s="360"/>
      <c r="S452" s="360"/>
      <c r="T452" s="360"/>
      <c r="U452" s="360"/>
      <c r="V452" s="360"/>
      <c r="W452" s="360"/>
      <c r="X452" s="360"/>
      <c r="Y452" s="360"/>
      <c r="Z452" s="360"/>
    </row>
    <row r="453" spans="1:26" ht="15.75" customHeight="1">
      <c r="A453" s="360"/>
      <c r="B453" s="360"/>
      <c r="C453" s="360"/>
      <c r="D453" s="360"/>
      <c r="E453" s="360"/>
      <c r="F453" s="360"/>
      <c r="G453" s="683"/>
      <c r="H453" s="360"/>
      <c r="I453" s="360"/>
      <c r="J453" s="360"/>
      <c r="K453" s="360"/>
      <c r="L453" s="360"/>
      <c r="M453" s="360"/>
      <c r="N453" s="360"/>
      <c r="O453" s="360"/>
      <c r="P453" s="360"/>
      <c r="Q453" s="360"/>
      <c r="R453" s="360"/>
      <c r="S453" s="360"/>
      <c r="T453" s="360"/>
      <c r="U453" s="360"/>
      <c r="V453" s="360"/>
      <c r="W453" s="360"/>
      <c r="X453" s="360"/>
      <c r="Y453" s="360"/>
      <c r="Z453" s="360"/>
    </row>
    <row r="454" spans="1:26" ht="15.75" customHeight="1">
      <c r="A454" s="360"/>
      <c r="B454" s="360"/>
      <c r="C454" s="360"/>
      <c r="D454" s="360"/>
      <c r="E454" s="360"/>
      <c r="F454" s="360"/>
      <c r="G454" s="683"/>
      <c r="H454" s="360"/>
      <c r="I454" s="360"/>
      <c r="J454" s="360"/>
      <c r="K454" s="360"/>
      <c r="L454" s="360"/>
      <c r="M454" s="360"/>
      <c r="N454" s="360"/>
      <c r="O454" s="360"/>
      <c r="P454" s="360"/>
      <c r="Q454" s="360"/>
      <c r="R454" s="360"/>
      <c r="S454" s="360"/>
      <c r="T454" s="360"/>
      <c r="U454" s="360"/>
      <c r="V454" s="360"/>
      <c r="W454" s="360"/>
      <c r="X454" s="360"/>
      <c r="Y454" s="360"/>
      <c r="Z454" s="360"/>
    </row>
    <row r="455" spans="1:26" ht="15.75" customHeight="1">
      <c r="A455" s="360"/>
      <c r="B455" s="360"/>
      <c r="C455" s="360"/>
      <c r="D455" s="360"/>
      <c r="E455" s="360"/>
      <c r="F455" s="360"/>
      <c r="G455" s="683"/>
      <c r="H455" s="360"/>
      <c r="I455" s="360"/>
      <c r="J455" s="360"/>
      <c r="K455" s="360"/>
      <c r="L455" s="360"/>
      <c r="M455" s="360"/>
      <c r="N455" s="360"/>
      <c r="O455" s="360"/>
      <c r="P455" s="360"/>
      <c r="Q455" s="360"/>
      <c r="R455" s="360"/>
      <c r="S455" s="360"/>
      <c r="T455" s="360"/>
      <c r="U455" s="360"/>
      <c r="V455" s="360"/>
      <c r="W455" s="360"/>
      <c r="X455" s="360"/>
      <c r="Y455" s="360"/>
      <c r="Z455" s="360"/>
    </row>
    <row r="456" spans="1:26" ht="15.75" customHeight="1">
      <c r="A456" s="360"/>
      <c r="B456" s="360"/>
      <c r="C456" s="360"/>
      <c r="D456" s="360"/>
      <c r="E456" s="360"/>
      <c r="F456" s="360"/>
      <c r="G456" s="683"/>
      <c r="H456" s="360"/>
      <c r="I456" s="360"/>
      <c r="J456" s="360"/>
      <c r="K456" s="360"/>
      <c r="L456" s="360"/>
      <c r="M456" s="360"/>
      <c r="N456" s="360"/>
      <c r="O456" s="360"/>
      <c r="P456" s="360"/>
      <c r="Q456" s="360"/>
      <c r="R456" s="360"/>
      <c r="S456" s="360"/>
      <c r="T456" s="360"/>
      <c r="U456" s="360"/>
      <c r="V456" s="360"/>
      <c r="W456" s="360"/>
      <c r="X456" s="360"/>
      <c r="Y456" s="360"/>
      <c r="Z456" s="360"/>
    </row>
    <row r="457" spans="1:26" ht="15.75" customHeight="1">
      <c r="A457" s="360"/>
      <c r="B457" s="360"/>
      <c r="C457" s="360"/>
      <c r="D457" s="360"/>
      <c r="E457" s="360"/>
      <c r="F457" s="360"/>
      <c r="G457" s="683"/>
      <c r="H457" s="360"/>
      <c r="I457" s="360"/>
      <c r="J457" s="360"/>
      <c r="K457" s="360"/>
      <c r="L457" s="360"/>
      <c r="M457" s="360"/>
      <c r="N457" s="360"/>
      <c r="O457" s="360"/>
      <c r="P457" s="360"/>
      <c r="Q457" s="360"/>
      <c r="R457" s="360"/>
      <c r="S457" s="360"/>
      <c r="T457" s="360"/>
      <c r="U457" s="360"/>
      <c r="V457" s="360"/>
      <c r="W457" s="360"/>
      <c r="X457" s="360"/>
      <c r="Y457" s="360"/>
      <c r="Z457" s="360"/>
    </row>
    <row r="458" spans="1:26" ht="15.75" customHeight="1">
      <c r="A458" s="360"/>
      <c r="B458" s="360"/>
      <c r="C458" s="360"/>
      <c r="D458" s="360"/>
      <c r="E458" s="360"/>
      <c r="F458" s="360"/>
      <c r="G458" s="683"/>
      <c r="H458" s="360"/>
      <c r="I458" s="360"/>
      <c r="J458" s="360"/>
      <c r="K458" s="360"/>
      <c r="L458" s="360"/>
      <c r="M458" s="360"/>
      <c r="N458" s="360"/>
      <c r="O458" s="360"/>
      <c r="P458" s="360"/>
      <c r="Q458" s="360"/>
      <c r="R458" s="360"/>
      <c r="S458" s="360"/>
      <c r="T458" s="360"/>
      <c r="U458" s="360"/>
      <c r="V458" s="360"/>
      <c r="W458" s="360"/>
      <c r="X458" s="360"/>
      <c r="Y458" s="360"/>
      <c r="Z458" s="360"/>
    </row>
    <row r="459" spans="1:26" ht="15.75" customHeight="1">
      <c r="A459" s="360"/>
      <c r="B459" s="360"/>
      <c r="C459" s="360"/>
      <c r="D459" s="360"/>
      <c r="E459" s="360"/>
      <c r="F459" s="360"/>
      <c r="G459" s="683"/>
      <c r="H459" s="360"/>
      <c r="I459" s="360"/>
      <c r="J459" s="360"/>
      <c r="K459" s="360"/>
      <c r="L459" s="360"/>
      <c r="M459" s="360"/>
      <c r="N459" s="360"/>
      <c r="O459" s="360"/>
      <c r="P459" s="360"/>
      <c r="Q459" s="360"/>
      <c r="R459" s="360"/>
      <c r="S459" s="360"/>
      <c r="T459" s="360"/>
      <c r="U459" s="360"/>
      <c r="V459" s="360"/>
      <c r="W459" s="360"/>
      <c r="X459" s="360"/>
      <c r="Y459" s="360"/>
      <c r="Z459" s="360"/>
    </row>
    <row r="460" spans="1:26" ht="15.75" customHeight="1">
      <c r="A460" s="360"/>
      <c r="B460" s="360"/>
      <c r="C460" s="360"/>
      <c r="D460" s="360"/>
      <c r="E460" s="360"/>
      <c r="F460" s="360"/>
      <c r="G460" s="683"/>
      <c r="H460" s="360"/>
      <c r="I460" s="360"/>
      <c r="J460" s="360"/>
      <c r="K460" s="360"/>
      <c r="L460" s="360"/>
      <c r="M460" s="360"/>
      <c r="N460" s="360"/>
      <c r="O460" s="360"/>
      <c r="P460" s="360"/>
      <c r="Q460" s="360"/>
      <c r="R460" s="360"/>
      <c r="S460" s="360"/>
      <c r="T460" s="360"/>
      <c r="U460" s="360"/>
      <c r="V460" s="360"/>
      <c r="W460" s="360"/>
      <c r="X460" s="360"/>
      <c r="Y460" s="360"/>
      <c r="Z460" s="360"/>
    </row>
    <row r="461" spans="1:26" ht="15.75" customHeight="1">
      <c r="A461" s="360"/>
      <c r="B461" s="360"/>
      <c r="C461" s="360"/>
      <c r="D461" s="360"/>
      <c r="E461" s="360"/>
      <c r="F461" s="360"/>
      <c r="G461" s="683"/>
      <c r="H461" s="360"/>
      <c r="I461" s="360"/>
      <c r="J461" s="360"/>
      <c r="K461" s="360"/>
      <c r="L461" s="360"/>
      <c r="M461" s="360"/>
      <c r="N461" s="360"/>
      <c r="O461" s="360"/>
      <c r="P461" s="360"/>
      <c r="Q461" s="360"/>
      <c r="R461" s="360"/>
      <c r="S461" s="360"/>
      <c r="T461" s="360"/>
      <c r="U461" s="360"/>
      <c r="V461" s="360"/>
      <c r="W461" s="360"/>
      <c r="X461" s="360"/>
      <c r="Y461" s="360"/>
      <c r="Z461" s="360"/>
    </row>
    <row r="462" spans="1:26" ht="15.75" customHeight="1">
      <c r="A462" s="360"/>
      <c r="B462" s="360"/>
      <c r="C462" s="360"/>
      <c r="D462" s="360"/>
      <c r="E462" s="360"/>
      <c r="F462" s="360"/>
      <c r="G462" s="683"/>
      <c r="H462" s="360"/>
      <c r="I462" s="360"/>
      <c r="J462" s="360"/>
      <c r="K462" s="360"/>
      <c r="L462" s="360"/>
      <c r="M462" s="360"/>
      <c r="N462" s="360"/>
      <c r="O462" s="360"/>
      <c r="P462" s="360"/>
      <c r="Q462" s="360"/>
      <c r="R462" s="360"/>
      <c r="S462" s="360"/>
      <c r="T462" s="360"/>
      <c r="U462" s="360"/>
      <c r="V462" s="360"/>
      <c r="W462" s="360"/>
      <c r="X462" s="360"/>
      <c r="Y462" s="360"/>
      <c r="Z462" s="360"/>
    </row>
    <row r="463" spans="1:26" ht="15.75" customHeight="1">
      <c r="A463" s="360"/>
      <c r="B463" s="360"/>
      <c r="C463" s="360"/>
      <c r="D463" s="360"/>
      <c r="E463" s="360"/>
      <c r="F463" s="360"/>
      <c r="G463" s="683"/>
      <c r="H463" s="360"/>
      <c r="I463" s="360"/>
      <c r="J463" s="360"/>
      <c r="K463" s="360"/>
      <c r="L463" s="360"/>
      <c r="M463" s="360"/>
      <c r="N463" s="360"/>
      <c r="O463" s="360"/>
      <c r="P463" s="360"/>
      <c r="Q463" s="360"/>
      <c r="R463" s="360"/>
      <c r="S463" s="360"/>
      <c r="T463" s="360"/>
      <c r="U463" s="360"/>
      <c r="V463" s="360"/>
      <c r="W463" s="360"/>
      <c r="X463" s="360"/>
      <c r="Y463" s="360"/>
      <c r="Z463" s="360"/>
    </row>
    <row r="464" spans="1:26" ht="15.75" customHeight="1">
      <c r="A464" s="360"/>
      <c r="B464" s="360"/>
      <c r="C464" s="360"/>
      <c r="D464" s="360"/>
      <c r="E464" s="360"/>
      <c r="F464" s="360"/>
      <c r="G464" s="683"/>
      <c r="H464" s="360"/>
      <c r="I464" s="360"/>
      <c r="J464" s="360"/>
      <c r="K464" s="360"/>
      <c r="L464" s="360"/>
      <c r="M464" s="360"/>
      <c r="N464" s="360"/>
      <c r="O464" s="360"/>
      <c r="P464" s="360"/>
      <c r="Q464" s="360"/>
      <c r="R464" s="360"/>
      <c r="S464" s="360"/>
      <c r="T464" s="360"/>
      <c r="U464" s="360"/>
      <c r="V464" s="360"/>
      <c r="W464" s="360"/>
      <c r="X464" s="360"/>
      <c r="Y464" s="360"/>
      <c r="Z464" s="360"/>
    </row>
    <row r="465" spans="1:26" ht="15.75" customHeight="1">
      <c r="A465" s="360"/>
      <c r="B465" s="360"/>
      <c r="C465" s="360"/>
      <c r="D465" s="360"/>
      <c r="E465" s="360"/>
      <c r="F465" s="360"/>
      <c r="G465" s="683"/>
      <c r="H465" s="360"/>
      <c r="I465" s="360"/>
      <c r="J465" s="360"/>
      <c r="K465" s="360"/>
      <c r="L465" s="360"/>
      <c r="M465" s="360"/>
      <c r="N465" s="360"/>
      <c r="O465" s="360"/>
      <c r="P465" s="360"/>
      <c r="Q465" s="360"/>
      <c r="R465" s="360"/>
      <c r="S465" s="360"/>
      <c r="T465" s="360"/>
      <c r="U465" s="360"/>
      <c r="V465" s="360"/>
      <c r="W465" s="360"/>
      <c r="X465" s="360"/>
      <c r="Y465" s="360"/>
      <c r="Z465" s="360"/>
    </row>
    <row r="466" spans="1:26" ht="15.75" customHeight="1">
      <c r="A466" s="360"/>
      <c r="B466" s="360"/>
      <c r="C466" s="360"/>
      <c r="D466" s="360"/>
      <c r="E466" s="360"/>
      <c r="F466" s="360"/>
      <c r="G466" s="683"/>
      <c r="H466" s="360"/>
      <c r="I466" s="360"/>
      <c r="J466" s="360"/>
      <c r="K466" s="360"/>
      <c r="L466" s="360"/>
      <c r="M466" s="360"/>
      <c r="N466" s="360"/>
      <c r="O466" s="360"/>
      <c r="P466" s="360"/>
      <c r="Q466" s="360"/>
      <c r="R466" s="360"/>
      <c r="S466" s="360"/>
      <c r="T466" s="360"/>
      <c r="U466" s="360"/>
      <c r="V466" s="360"/>
      <c r="W466" s="360"/>
      <c r="X466" s="360"/>
      <c r="Y466" s="360"/>
      <c r="Z466" s="360"/>
    </row>
    <row r="467" spans="1:26" ht="15.75" customHeight="1">
      <c r="A467" s="360"/>
      <c r="B467" s="360"/>
      <c r="C467" s="360"/>
      <c r="D467" s="360"/>
      <c r="E467" s="360"/>
      <c r="F467" s="360"/>
      <c r="G467" s="683"/>
      <c r="H467" s="360"/>
      <c r="I467" s="360"/>
      <c r="J467" s="360"/>
      <c r="K467" s="360"/>
      <c r="L467" s="360"/>
      <c r="M467" s="360"/>
      <c r="N467" s="360"/>
      <c r="O467" s="360"/>
      <c r="P467" s="360"/>
      <c r="Q467" s="360"/>
      <c r="R467" s="360"/>
      <c r="S467" s="360"/>
      <c r="T467" s="360"/>
      <c r="U467" s="360"/>
      <c r="V467" s="360"/>
      <c r="W467" s="360"/>
      <c r="X467" s="360"/>
      <c r="Y467" s="360"/>
      <c r="Z467" s="360"/>
    </row>
    <row r="468" spans="1:26" ht="15.75" customHeight="1">
      <c r="A468" s="360"/>
      <c r="B468" s="360"/>
      <c r="C468" s="360"/>
      <c r="D468" s="360"/>
      <c r="E468" s="360"/>
      <c r="F468" s="360"/>
      <c r="G468" s="683"/>
      <c r="H468" s="360"/>
      <c r="I468" s="360"/>
      <c r="J468" s="360"/>
      <c r="K468" s="360"/>
      <c r="L468" s="360"/>
      <c r="M468" s="360"/>
      <c r="N468" s="360"/>
      <c r="O468" s="360"/>
      <c r="P468" s="360"/>
      <c r="Q468" s="360"/>
      <c r="R468" s="360"/>
      <c r="S468" s="360"/>
      <c r="T468" s="360"/>
      <c r="U468" s="360"/>
      <c r="V468" s="360"/>
      <c r="W468" s="360"/>
      <c r="X468" s="360"/>
      <c r="Y468" s="360"/>
      <c r="Z468" s="360"/>
    </row>
    <row r="469" spans="1:26" ht="15.75" customHeight="1">
      <c r="A469" s="360"/>
      <c r="B469" s="360"/>
      <c r="C469" s="360"/>
      <c r="D469" s="360"/>
      <c r="E469" s="360"/>
      <c r="F469" s="360"/>
      <c r="G469" s="683"/>
      <c r="H469" s="360"/>
      <c r="I469" s="360"/>
      <c r="J469" s="360"/>
      <c r="K469" s="360"/>
      <c r="L469" s="360"/>
      <c r="M469" s="360"/>
      <c r="N469" s="360"/>
      <c r="O469" s="360"/>
      <c r="P469" s="360"/>
      <c r="Q469" s="360"/>
      <c r="R469" s="360"/>
      <c r="S469" s="360"/>
      <c r="T469" s="360"/>
      <c r="U469" s="360"/>
      <c r="V469" s="360"/>
      <c r="W469" s="360"/>
      <c r="X469" s="360"/>
      <c r="Y469" s="360"/>
      <c r="Z469" s="360"/>
    </row>
    <row r="470" spans="1:26" ht="15.75" customHeight="1">
      <c r="A470" s="360"/>
      <c r="B470" s="360"/>
      <c r="C470" s="360"/>
      <c r="D470" s="360"/>
      <c r="E470" s="360"/>
      <c r="F470" s="360"/>
      <c r="G470" s="683"/>
      <c r="H470" s="360"/>
      <c r="I470" s="360"/>
      <c r="J470" s="360"/>
      <c r="K470" s="360"/>
      <c r="L470" s="360"/>
      <c r="M470" s="360"/>
      <c r="N470" s="360"/>
      <c r="O470" s="360"/>
      <c r="P470" s="360"/>
      <c r="Q470" s="360"/>
      <c r="R470" s="360"/>
      <c r="S470" s="360"/>
      <c r="T470" s="360"/>
      <c r="U470" s="360"/>
      <c r="V470" s="360"/>
      <c r="W470" s="360"/>
      <c r="X470" s="360"/>
      <c r="Y470" s="360"/>
      <c r="Z470" s="360"/>
    </row>
    <row r="471" spans="1:26" ht="15.75" customHeight="1">
      <c r="A471" s="360"/>
      <c r="B471" s="360"/>
      <c r="C471" s="360"/>
      <c r="D471" s="360"/>
      <c r="E471" s="360"/>
      <c r="F471" s="360"/>
      <c r="G471" s="683"/>
      <c r="H471" s="360"/>
      <c r="I471" s="360"/>
      <c r="J471" s="360"/>
      <c r="K471" s="360"/>
      <c r="L471" s="360"/>
      <c r="M471" s="360"/>
      <c r="N471" s="360"/>
      <c r="O471" s="360"/>
      <c r="P471" s="360"/>
      <c r="Q471" s="360"/>
      <c r="R471" s="360"/>
      <c r="S471" s="360"/>
      <c r="T471" s="360"/>
      <c r="U471" s="360"/>
      <c r="V471" s="360"/>
      <c r="W471" s="360"/>
      <c r="X471" s="360"/>
      <c r="Y471" s="360"/>
      <c r="Z471" s="360"/>
    </row>
    <row r="472" spans="1:26" ht="15.75" customHeight="1">
      <c r="A472" s="360"/>
      <c r="B472" s="360"/>
      <c r="C472" s="360"/>
      <c r="D472" s="360"/>
      <c r="E472" s="360"/>
      <c r="F472" s="360"/>
      <c r="G472" s="683"/>
      <c r="H472" s="360"/>
      <c r="I472" s="360"/>
      <c r="J472" s="360"/>
      <c r="K472" s="360"/>
      <c r="L472" s="360"/>
      <c r="M472" s="360"/>
      <c r="N472" s="360"/>
      <c r="O472" s="360"/>
      <c r="P472" s="360"/>
      <c r="Q472" s="360"/>
      <c r="R472" s="360"/>
      <c r="S472" s="360"/>
      <c r="T472" s="360"/>
      <c r="U472" s="360"/>
      <c r="V472" s="360"/>
      <c r="W472" s="360"/>
      <c r="X472" s="360"/>
      <c r="Y472" s="360"/>
      <c r="Z472" s="360"/>
    </row>
    <row r="473" spans="1:26" ht="15.75" customHeight="1">
      <c r="A473" s="360"/>
      <c r="B473" s="360"/>
      <c r="C473" s="360"/>
      <c r="D473" s="360"/>
      <c r="E473" s="360"/>
      <c r="F473" s="360"/>
      <c r="G473" s="683"/>
      <c r="H473" s="360"/>
      <c r="I473" s="360"/>
      <c r="J473" s="360"/>
      <c r="K473" s="360"/>
      <c r="L473" s="360"/>
      <c r="M473" s="360"/>
      <c r="N473" s="360"/>
      <c r="O473" s="360"/>
      <c r="P473" s="360"/>
      <c r="Q473" s="360"/>
      <c r="R473" s="360"/>
      <c r="S473" s="360"/>
      <c r="T473" s="360"/>
      <c r="U473" s="360"/>
      <c r="V473" s="360"/>
      <c r="W473" s="360"/>
      <c r="X473" s="360"/>
      <c r="Y473" s="360"/>
      <c r="Z473" s="360"/>
    </row>
    <row r="474" spans="1:26" ht="15.75" customHeight="1">
      <c r="A474" s="360"/>
      <c r="B474" s="360"/>
      <c r="C474" s="360"/>
      <c r="D474" s="360"/>
      <c r="E474" s="360"/>
      <c r="F474" s="360"/>
      <c r="G474" s="683"/>
      <c r="H474" s="360"/>
      <c r="I474" s="360"/>
      <c r="J474" s="360"/>
      <c r="K474" s="360"/>
      <c r="L474" s="360"/>
      <c r="M474" s="360"/>
      <c r="N474" s="360"/>
      <c r="O474" s="360"/>
      <c r="P474" s="360"/>
      <c r="Q474" s="360"/>
      <c r="R474" s="360"/>
      <c r="S474" s="360"/>
      <c r="T474" s="360"/>
      <c r="U474" s="360"/>
      <c r="V474" s="360"/>
      <c r="W474" s="360"/>
      <c r="X474" s="360"/>
      <c r="Y474" s="360"/>
      <c r="Z474" s="360"/>
    </row>
    <row r="475" spans="1:26" ht="15.75" customHeight="1">
      <c r="A475" s="360"/>
      <c r="B475" s="360"/>
      <c r="C475" s="360"/>
      <c r="D475" s="360"/>
      <c r="E475" s="360"/>
      <c r="F475" s="360"/>
      <c r="G475" s="683"/>
      <c r="H475" s="360"/>
      <c r="I475" s="360"/>
      <c r="J475" s="360"/>
      <c r="K475" s="360"/>
      <c r="L475" s="360"/>
      <c r="M475" s="360"/>
      <c r="N475" s="360"/>
      <c r="O475" s="360"/>
      <c r="P475" s="360"/>
      <c r="Q475" s="360"/>
      <c r="R475" s="360"/>
      <c r="S475" s="360"/>
      <c r="T475" s="360"/>
      <c r="U475" s="360"/>
      <c r="V475" s="360"/>
      <c r="W475" s="360"/>
      <c r="X475" s="360"/>
      <c r="Y475" s="360"/>
      <c r="Z475" s="360"/>
    </row>
    <row r="476" spans="1:26" ht="15.75" customHeight="1">
      <c r="A476" s="360"/>
      <c r="B476" s="360"/>
      <c r="C476" s="360"/>
      <c r="D476" s="360"/>
      <c r="E476" s="360"/>
      <c r="F476" s="360"/>
      <c r="G476" s="683"/>
      <c r="H476" s="360"/>
      <c r="I476" s="360"/>
      <c r="J476" s="360"/>
      <c r="K476" s="360"/>
      <c r="L476" s="360"/>
      <c r="M476" s="360"/>
      <c r="N476" s="360"/>
      <c r="O476" s="360"/>
      <c r="P476" s="360"/>
      <c r="Q476" s="360"/>
      <c r="R476" s="360"/>
      <c r="S476" s="360"/>
      <c r="T476" s="360"/>
      <c r="U476" s="360"/>
      <c r="V476" s="360"/>
      <c r="W476" s="360"/>
      <c r="X476" s="360"/>
      <c r="Y476" s="360"/>
      <c r="Z476" s="360"/>
    </row>
    <row r="477" spans="1:26" ht="15.75" customHeight="1">
      <c r="A477" s="360"/>
      <c r="B477" s="360"/>
      <c r="C477" s="360"/>
      <c r="D477" s="360"/>
      <c r="E477" s="360"/>
      <c r="F477" s="360"/>
      <c r="G477" s="683"/>
      <c r="H477" s="360"/>
      <c r="I477" s="360"/>
      <c r="J477" s="360"/>
      <c r="K477" s="360"/>
      <c r="L477" s="360"/>
      <c r="M477" s="360"/>
      <c r="N477" s="360"/>
      <c r="O477" s="360"/>
      <c r="P477" s="360"/>
      <c r="Q477" s="360"/>
      <c r="R477" s="360"/>
      <c r="S477" s="360"/>
      <c r="T477" s="360"/>
      <c r="U477" s="360"/>
      <c r="V477" s="360"/>
      <c r="W477" s="360"/>
      <c r="X477" s="360"/>
      <c r="Y477" s="360"/>
      <c r="Z477" s="360"/>
    </row>
    <row r="478" spans="1:26" ht="15.75" customHeight="1">
      <c r="A478" s="360"/>
      <c r="B478" s="360"/>
      <c r="C478" s="360"/>
      <c r="D478" s="360"/>
      <c r="E478" s="360"/>
      <c r="F478" s="360"/>
      <c r="G478" s="683"/>
      <c r="H478" s="360"/>
      <c r="I478" s="360"/>
      <c r="J478" s="360"/>
      <c r="K478" s="360"/>
      <c r="L478" s="360"/>
      <c r="M478" s="360"/>
      <c r="N478" s="360"/>
      <c r="O478" s="360"/>
      <c r="P478" s="360"/>
      <c r="Q478" s="360"/>
      <c r="R478" s="360"/>
      <c r="S478" s="360"/>
      <c r="T478" s="360"/>
      <c r="U478" s="360"/>
      <c r="V478" s="360"/>
      <c r="W478" s="360"/>
      <c r="X478" s="360"/>
      <c r="Y478" s="360"/>
      <c r="Z478" s="360"/>
    </row>
    <row r="479" spans="1:26" ht="15.75" customHeight="1">
      <c r="A479" s="360"/>
      <c r="B479" s="360"/>
      <c r="C479" s="360"/>
      <c r="D479" s="360"/>
      <c r="E479" s="360"/>
      <c r="F479" s="360"/>
      <c r="G479" s="683"/>
      <c r="H479" s="360"/>
      <c r="I479" s="360"/>
      <c r="J479" s="360"/>
      <c r="K479" s="360"/>
      <c r="L479" s="360"/>
      <c r="M479" s="360"/>
      <c r="N479" s="360"/>
      <c r="O479" s="360"/>
      <c r="P479" s="360"/>
      <c r="Q479" s="360"/>
      <c r="R479" s="360"/>
      <c r="S479" s="360"/>
      <c r="T479" s="360"/>
      <c r="U479" s="360"/>
      <c r="V479" s="360"/>
      <c r="W479" s="360"/>
      <c r="X479" s="360"/>
      <c r="Y479" s="360"/>
      <c r="Z479" s="360"/>
    </row>
    <row r="480" spans="1:26" ht="15.75" customHeight="1">
      <c r="A480" s="360"/>
      <c r="B480" s="360"/>
      <c r="C480" s="360"/>
      <c r="D480" s="360"/>
      <c r="E480" s="360"/>
      <c r="F480" s="360"/>
      <c r="G480" s="683"/>
      <c r="H480" s="360"/>
      <c r="I480" s="360"/>
      <c r="J480" s="360"/>
      <c r="K480" s="360"/>
      <c r="L480" s="360"/>
      <c r="M480" s="360"/>
      <c r="N480" s="360"/>
      <c r="O480" s="360"/>
      <c r="P480" s="360"/>
      <c r="Q480" s="360"/>
      <c r="R480" s="360"/>
      <c r="S480" s="360"/>
      <c r="T480" s="360"/>
      <c r="U480" s="360"/>
      <c r="V480" s="360"/>
      <c r="W480" s="360"/>
      <c r="X480" s="360"/>
      <c r="Y480" s="360"/>
      <c r="Z480" s="360"/>
    </row>
    <row r="481" spans="1:26" ht="15.75" customHeight="1">
      <c r="A481" s="360"/>
      <c r="B481" s="360"/>
      <c r="C481" s="360"/>
      <c r="D481" s="360"/>
      <c r="E481" s="360"/>
      <c r="F481" s="360"/>
      <c r="G481" s="683"/>
      <c r="H481" s="360"/>
      <c r="I481" s="360"/>
      <c r="J481" s="360"/>
      <c r="K481" s="360"/>
      <c r="L481" s="360"/>
      <c r="M481" s="360"/>
      <c r="N481" s="360"/>
      <c r="O481" s="360"/>
      <c r="P481" s="360"/>
      <c r="Q481" s="360"/>
      <c r="R481" s="360"/>
      <c r="S481" s="360"/>
      <c r="T481" s="360"/>
      <c r="U481" s="360"/>
      <c r="V481" s="360"/>
      <c r="W481" s="360"/>
      <c r="X481" s="360"/>
      <c r="Y481" s="360"/>
      <c r="Z481" s="360"/>
    </row>
    <row r="482" spans="1:26" ht="15.75" customHeight="1">
      <c r="A482" s="360"/>
      <c r="B482" s="360"/>
      <c r="C482" s="360"/>
      <c r="D482" s="360"/>
      <c r="E482" s="360"/>
      <c r="F482" s="360"/>
      <c r="G482" s="683"/>
      <c r="H482" s="360"/>
      <c r="I482" s="360"/>
      <c r="J482" s="360"/>
      <c r="K482" s="360"/>
      <c r="L482" s="360"/>
      <c r="M482" s="360"/>
      <c r="N482" s="360"/>
      <c r="O482" s="360"/>
      <c r="P482" s="360"/>
      <c r="Q482" s="360"/>
      <c r="R482" s="360"/>
      <c r="S482" s="360"/>
      <c r="T482" s="360"/>
      <c r="U482" s="360"/>
      <c r="V482" s="360"/>
      <c r="W482" s="360"/>
      <c r="X482" s="360"/>
      <c r="Y482" s="360"/>
      <c r="Z482" s="360"/>
    </row>
    <row r="483" spans="1:26" ht="15.75" customHeight="1">
      <c r="A483" s="360"/>
      <c r="B483" s="360"/>
      <c r="C483" s="360"/>
      <c r="D483" s="360"/>
      <c r="E483" s="360"/>
      <c r="F483" s="360"/>
      <c r="G483" s="683"/>
      <c r="H483" s="360"/>
      <c r="I483" s="360"/>
      <c r="J483" s="360"/>
      <c r="K483" s="360"/>
      <c r="L483" s="360"/>
      <c r="M483" s="360"/>
      <c r="N483" s="360"/>
      <c r="O483" s="360"/>
      <c r="P483" s="360"/>
      <c r="Q483" s="360"/>
      <c r="R483" s="360"/>
      <c r="S483" s="360"/>
      <c r="T483" s="360"/>
      <c r="U483" s="360"/>
      <c r="V483" s="360"/>
      <c r="W483" s="360"/>
      <c r="X483" s="360"/>
      <c r="Y483" s="360"/>
      <c r="Z483" s="360"/>
    </row>
    <row r="484" spans="1:26" ht="15.75" customHeight="1">
      <c r="A484" s="360"/>
      <c r="B484" s="360"/>
      <c r="C484" s="360"/>
      <c r="D484" s="360"/>
      <c r="E484" s="360"/>
      <c r="F484" s="360"/>
      <c r="G484" s="683"/>
      <c r="H484" s="360"/>
      <c r="I484" s="360"/>
      <c r="J484" s="360"/>
      <c r="K484" s="360"/>
      <c r="L484" s="360"/>
      <c r="M484" s="360"/>
      <c r="N484" s="360"/>
      <c r="O484" s="360"/>
      <c r="P484" s="360"/>
      <c r="Q484" s="360"/>
      <c r="R484" s="360"/>
      <c r="S484" s="360"/>
      <c r="T484" s="360"/>
      <c r="U484" s="360"/>
      <c r="V484" s="360"/>
      <c r="W484" s="360"/>
      <c r="X484" s="360"/>
      <c r="Y484" s="360"/>
      <c r="Z484" s="360"/>
    </row>
    <row r="485" spans="1:26" ht="15.75" customHeight="1">
      <c r="A485" s="360"/>
      <c r="B485" s="360"/>
      <c r="C485" s="360"/>
      <c r="D485" s="360"/>
      <c r="E485" s="360"/>
      <c r="F485" s="360"/>
      <c r="G485" s="683"/>
      <c r="H485" s="360"/>
      <c r="I485" s="360"/>
      <c r="J485" s="360"/>
      <c r="K485" s="360"/>
      <c r="L485" s="360"/>
      <c r="M485" s="360"/>
      <c r="N485" s="360"/>
      <c r="O485" s="360"/>
      <c r="P485" s="360"/>
      <c r="Q485" s="360"/>
      <c r="R485" s="360"/>
      <c r="S485" s="360"/>
      <c r="T485" s="360"/>
      <c r="U485" s="360"/>
      <c r="V485" s="360"/>
      <c r="W485" s="360"/>
      <c r="X485" s="360"/>
      <c r="Y485" s="360"/>
      <c r="Z485" s="360"/>
    </row>
    <row r="486" spans="1:26" ht="15.75" customHeight="1">
      <c r="A486" s="360"/>
      <c r="B486" s="360"/>
      <c r="C486" s="360"/>
      <c r="D486" s="360"/>
      <c r="E486" s="360"/>
      <c r="F486" s="360"/>
      <c r="G486" s="683"/>
      <c r="H486" s="360"/>
      <c r="I486" s="360"/>
      <c r="J486" s="360"/>
      <c r="K486" s="360"/>
      <c r="L486" s="360"/>
      <c r="M486" s="360"/>
      <c r="N486" s="360"/>
      <c r="O486" s="360"/>
      <c r="P486" s="360"/>
      <c r="Q486" s="360"/>
      <c r="R486" s="360"/>
      <c r="S486" s="360"/>
      <c r="T486" s="360"/>
      <c r="U486" s="360"/>
      <c r="V486" s="360"/>
      <c r="W486" s="360"/>
      <c r="X486" s="360"/>
      <c r="Y486" s="360"/>
      <c r="Z486" s="360"/>
    </row>
    <row r="487" spans="1:26" ht="15.75" customHeight="1">
      <c r="A487" s="360"/>
      <c r="B487" s="360"/>
      <c r="C487" s="360"/>
      <c r="D487" s="360"/>
      <c r="E487" s="360"/>
      <c r="F487" s="360"/>
      <c r="G487" s="683"/>
      <c r="H487" s="360"/>
      <c r="I487" s="360"/>
      <c r="J487" s="360"/>
      <c r="K487" s="360"/>
      <c r="L487" s="360"/>
      <c r="M487" s="360"/>
      <c r="N487" s="360"/>
      <c r="O487" s="360"/>
      <c r="P487" s="360"/>
      <c r="Q487" s="360"/>
      <c r="R487" s="360"/>
      <c r="S487" s="360"/>
      <c r="T487" s="360"/>
      <c r="U487" s="360"/>
      <c r="V487" s="360"/>
      <c r="W487" s="360"/>
      <c r="X487" s="360"/>
      <c r="Y487" s="360"/>
      <c r="Z487" s="360"/>
    </row>
    <row r="488" spans="1:26" ht="15.75" customHeight="1">
      <c r="A488" s="360"/>
      <c r="B488" s="360"/>
      <c r="C488" s="360"/>
      <c r="D488" s="360"/>
      <c r="E488" s="360"/>
      <c r="F488" s="360"/>
      <c r="G488" s="683"/>
      <c r="H488" s="360"/>
      <c r="I488" s="360"/>
      <c r="J488" s="360"/>
      <c r="K488" s="360"/>
      <c r="L488" s="360"/>
      <c r="M488" s="360"/>
      <c r="N488" s="360"/>
      <c r="O488" s="360"/>
      <c r="P488" s="360"/>
      <c r="Q488" s="360"/>
      <c r="R488" s="360"/>
      <c r="S488" s="360"/>
      <c r="T488" s="360"/>
      <c r="U488" s="360"/>
      <c r="V488" s="360"/>
      <c r="W488" s="360"/>
      <c r="X488" s="360"/>
      <c r="Y488" s="360"/>
      <c r="Z488" s="360"/>
    </row>
    <row r="489" spans="1:26" ht="15.75" customHeight="1">
      <c r="A489" s="360"/>
      <c r="B489" s="360"/>
      <c r="C489" s="360"/>
      <c r="D489" s="360"/>
      <c r="E489" s="360"/>
      <c r="F489" s="360"/>
      <c r="G489" s="683"/>
      <c r="H489" s="360"/>
      <c r="I489" s="360"/>
      <c r="J489" s="360"/>
      <c r="K489" s="360"/>
      <c r="L489" s="360"/>
      <c r="M489" s="360"/>
      <c r="N489" s="360"/>
      <c r="O489" s="360"/>
      <c r="P489" s="360"/>
      <c r="Q489" s="360"/>
      <c r="R489" s="360"/>
      <c r="S489" s="360"/>
      <c r="T489" s="360"/>
      <c r="U489" s="360"/>
      <c r="V489" s="360"/>
      <c r="W489" s="360"/>
      <c r="X489" s="360"/>
      <c r="Y489" s="360"/>
      <c r="Z489" s="360"/>
    </row>
    <row r="490" spans="1:26" ht="15.75" customHeight="1">
      <c r="A490" s="360"/>
      <c r="B490" s="360"/>
      <c r="C490" s="360"/>
      <c r="D490" s="360"/>
      <c r="E490" s="360"/>
      <c r="F490" s="360"/>
      <c r="G490" s="683"/>
      <c r="H490" s="360"/>
      <c r="I490" s="360"/>
      <c r="J490" s="360"/>
      <c r="K490" s="360"/>
      <c r="L490" s="360"/>
      <c r="M490" s="360"/>
      <c r="N490" s="360"/>
      <c r="O490" s="360"/>
      <c r="P490" s="360"/>
      <c r="Q490" s="360"/>
      <c r="R490" s="360"/>
      <c r="S490" s="360"/>
      <c r="T490" s="360"/>
      <c r="U490" s="360"/>
      <c r="V490" s="360"/>
      <c r="W490" s="360"/>
      <c r="X490" s="360"/>
      <c r="Y490" s="360"/>
      <c r="Z490" s="360"/>
    </row>
    <row r="491" spans="1:26" ht="15.75" customHeight="1">
      <c r="A491" s="360"/>
      <c r="B491" s="360"/>
      <c r="C491" s="360"/>
      <c r="D491" s="360"/>
      <c r="E491" s="360"/>
      <c r="F491" s="360"/>
      <c r="G491" s="683"/>
      <c r="H491" s="360"/>
      <c r="I491" s="360"/>
      <c r="J491" s="360"/>
      <c r="K491" s="360"/>
      <c r="L491" s="360"/>
      <c r="M491" s="360"/>
      <c r="N491" s="360"/>
      <c r="O491" s="360"/>
      <c r="P491" s="360"/>
      <c r="Q491" s="360"/>
      <c r="R491" s="360"/>
      <c r="S491" s="360"/>
      <c r="T491" s="360"/>
      <c r="U491" s="360"/>
      <c r="V491" s="360"/>
      <c r="W491" s="360"/>
      <c r="X491" s="360"/>
      <c r="Y491" s="360"/>
      <c r="Z491" s="360"/>
    </row>
    <row r="492" spans="1:26" ht="15.75" customHeight="1">
      <c r="A492" s="360"/>
      <c r="B492" s="360"/>
      <c r="C492" s="360"/>
      <c r="D492" s="360"/>
      <c r="E492" s="360"/>
      <c r="F492" s="360"/>
      <c r="G492" s="683"/>
      <c r="H492" s="360"/>
      <c r="I492" s="360"/>
      <c r="J492" s="360"/>
      <c r="K492" s="360"/>
      <c r="L492" s="360"/>
      <c r="M492" s="360"/>
      <c r="N492" s="360"/>
      <c r="O492" s="360"/>
      <c r="P492" s="360"/>
      <c r="Q492" s="360"/>
      <c r="R492" s="360"/>
      <c r="S492" s="360"/>
      <c r="T492" s="360"/>
      <c r="U492" s="360"/>
      <c r="V492" s="360"/>
      <c r="W492" s="360"/>
      <c r="X492" s="360"/>
      <c r="Y492" s="360"/>
      <c r="Z492" s="360"/>
    </row>
    <row r="493" spans="1:26" ht="15.75" customHeight="1">
      <c r="A493" s="360"/>
      <c r="B493" s="360"/>
      <c r="C493" s="360"/>
      <c r="D493" s="360"/>
      <c r="E493" s="360"/>
      <c r="F493" s="360"/>
      <c r="G493" s="683"/>
      <c r="H493" s="360"/>
      <c r="I493" s="360"/>
      <c r="J493" s="360"/>
      <c r="K493" s="360"/>
      <c r="L493" s="360"/>
      <c r="M493" s="360"/>
      <c r="N493" s="360"/>
      <c r="O493" s="360"/>
      <c r="P493" s="360"/>
      <c r="Q493" s="360"/>
      <c r="R493" s="360"/>
      <c r="S493" s="360"/>
      <c r="T493" s="360"/>
      <c r="U493" s="360"/>
      <c r="V493" s="360"/>
      <c r="W493" s="360"/>
      <c r="X493" s="360"/>
      <c r="Y493" s="360"/>
      <c r="Z493" s="360"/>
    </row>
    <row r="494" spans="1:26" ht="15.75" customHeight="1">
      <c r="A494" s="360"/>
      <c r="B494" s="360"/>
      <c r="C494" s="360"/>
      <c r="D494" s="360"/>
      <c r="E494" s="360"/>
      <c r="F494" s="360"/>
      <c r="G494" s="683"/>
      <c r="H494" s="360"/>
      <c r="I494" s="360"/>
      <c r="J494" s="360"/>
      <c r="K494" s="360"/>
      <c r="L494" s="360"/>
      <c r="M494" s="360"/>
      <c r="N494" s="360"/>
      <c r="O494" s="360"/>
      <c r="P494" s="360"/>
      <c r="Q494" s="360"/>
      <c r="R494" s="360"/>
      <c r="S494" s="360"/>
      <c r="T494" s="360"/>
      <c r="U494" s="360"/>
      <c r="V494" s="360"/>
      <c r="W494" s="360"/>
      <c r="X494" s="360"/>
      <c r="Y494" s="360"/>
      <c r="Z494" s="360"/>
    </row>
    <row r="495" spans="1:26" ht="15.75" customHeight="1">
      <c r="A495" s="360"/>
      <c r="B495" s="360"/>
      <c r="C495" s="360"/>
      <c r="D495" s="360"/>
      <c r="E495" s="360"/>
      <c r="F495" s="360"/>
      <c r="G495" s="683"/>
      <c r="H495" s="360"/>
      <c r="I495" s="360"/>
      <c r="J495" s="360"/>
      <c r="K495" s="360"/>
      <c r="L495" s="360"/>
      <c r="M495" s="360"/>
      <c r="N495" s="360"/>
      <c r="O495" s="360"/>
      <c r="P495" s="360"/>
      <c r="Q495" s="360"/>
      <c r="R495" s="360"/>
      <c r="S495" s="360"/>
      <c r="T495" s="360"/>
      <c r="U495" s="360"/>
      <c r="V495" s="360"/>
      <c r="W495" s="360"/>
      <c r="X495" s="360"/>
      <c r="Y495" s="360"/>
      <c r="Z495" s="360"/>
    </row>
    <row r="496" spans="1:26" ht="15.75" customHeight="1">
      <c r="A496" s="360"/>
      <c r="B496" s="360"/>
      <c r="C496" s="360"/>
      <c r="D496" s="360"/>
      <c r="E496" s="360"/>
      <c r="F496" s="360"/>
      <c r="G496" s="683"/>
      <c r="H496" s="360"/>
      <c r="I496" s="360"/>
      <c r="J496" s="360"/>
      <c r="K496" s="360"/>
      <c r="L496" s="360"/>
      <c r="M496" s="360"/>
      <c r="N496" s="360"/>
      <c r="O496" s="360"/>
      <c r="P496" s="360"/>
      <c r="Q496" s="360"/>
      <c r="R496" s="360"/>
      <c r="S496" s="360"/>
      <c r="T496" s="360"/>
      <c r="U496" s="360"/>
      <c r="V496" s="360"/>
      <c r="W496" s="360"/>
      <c r="X496" s="360"/>
      <c r="Y496" s="360"/>
      <c r="Z496" s="360"/>
    </row>
    <row r="497" spans="1:26" ht="15.75" customHeight="1">
      <c r="A497" s="360"/>
      <c r="B497" s="360"/>
      <c r="C497" s="360"/>
      <c r="D497" s="360"/>
      <c r="E497" s="360"/>
      <c r="F497" s="360"/>
      <c r="G497" s="683"/>
      <c r="H497" s="360"/>
      <c r="I497" s="360"/>
      <c r="J497" s="360"/>
      <c r="K497" s="360"/>
      <c r="L497" s="360"/>
      <c r="M497" s="360"/>
      <c r="N497" s="360"/>
      <c r="O497" s="360"/>
      <c r="P497" s="360"/>
      <c r="Q497" s="360"/>
      <c r="R497" s="360"/>
      <c r="S497" s="360"/>
      <c r="T497" s="360"/>
      <c r="U497" s="360"/>
      <c r="V497" s="360"/>
      <c r="W497" s="360"/>
      <c r="X497" s="360"/>
      <c r="Y497" s="360"/>
      <c r="Z497" s="360"/>
    </row>
    <row r="498" spans="1:26" ht="15.75" customHeight="1">
      <c r="A498" s="360"/>
      <c r="B498" s="360"/>
      <c r="C498" s="360"/>
      <c r="D498" s="360"/>
      <c r="E498" s="360"/>
      <c r="F498" s="360"/>
      <c r="G498" s="683"/>
      <c r="H498" s="360"/>
      <c r="I498" s="360"/>
      <c r="J498" s="360"/>
      <c r="K498" s="360"/>
      <c r="L498" s="360"/>
      <c r="M498" s="360"/>
      <c r="N498" s="360"/>
      <c r="O498" s="360"/>
      <c r="P498" s="360"/>
      <c r="Q498" s="360"/>
      <c r="R498" s="360"/>
      <c r="S498" s="360"/>
      <c r="T498" s="360"/>
      <c r="U498" s="360"/>
      <c r="V498" s="360"/>
      <c r="W498" s="360"/>
      <c r="X498" s="360"/>
      <c r="Y498" s="360"/>
      <c r="Z498" s="360"/>
    </row>
    <row r="499" spans="1:26" ht="15.75" customHeight="1">
      <c r="A499" s="360"/>
      <c r="B499" s="360"/>
      <c r="C499" s="360"/>
      <c r="D499" s="360"/>
      <c r="E499" s="360"/>
      <c r="F499" s="360"/>
      <c r="G499" s="683"/>
      <c r="H499" s="360"/>
      <c r="I499" s="360"/>
      <c r="J499" s="360"/>
      <c r="K499" s="360"/>
      <c r="L499" s="360"/>
      <c r="M499" s="360"/>
      <c r="N499" s="360"/>
      <c r="O499" s="360"/>
      <c r="P499" s="360"/>
      <c r="Q499" s="360"/>
      <c r="R499" s="360"/>
      <c r="S499" s="360"/>
      <c r="T499" s="360"/>
      <c r="U499" s="360"/>
      <c r="V499" s="360"/>
      <c r="W499" s="360"/>
      <c r="X499" s="360"/>
      <c r="Y499" s="360"/>
      <c r="Z499" s="360"/>
    </row>
    <row r="500" spans="1:26" ht="15.75" customHeight="1">
      <c r="A500" s="360"/>
      <c r="B500" s="360"/>
      <c r="C500" s="360"/>
      <c r="D500" s="360"/>
      <c r="E500" s="360"/>
      <c r="F500" s="360"/>
      <c r="G500" s="683"/>
      <c r="H500" s="360"/>
      <c r="I500" s="360"/>
      <c r="J500" s="360"/>
      <c r="K500" s="360"/>
      <c r="L500" s="360"/>
      <c r="M500" s="360"/>
      <c r="N500" s="360"/>
      <c r="O500" s="360"/>
      <c r="P500" s="360"/>
      <c r="Q500" s="360"/>
      <c r="R500" s="360"/>
      <c r="S500" s="360"/>
      <c r="T500" s="360"/>
      <c r="U500" s="360"/>
      <c r="V500" s="360"/>
      <c r="W500" s="360"/>
      <c r="X500" s="360"/>
      <c r="Y500" s="360"/>
      <c r="Z500" s="360"/>
    </row>
    <row r="501" spans="1:26" ht="15.75" customHeight="1">
      <c r="A501" s="360"/>
      <c r="B501" s="360"/>
      <c r="C501" s="360"/>
      <c r="D501" s="360"/>
      <c r="E501" s="360"/>
      <c r="F501" s="360"/>
      <c r="G501" s="683"/>
      <c r="H501" s="360"/>
      <c r="I501" s="360"/>
      <c r="J501" s="360"/>
      <c r="K501" s="360"/>
      <c r="L501" s="360"/>
      <c r="M501" s="360"/>
      <c r="N501" s="360"/>
      <c r="O501" s="360"/>
      <c r="P501" s="360"/>
      <c r="Q501" s="360"/>
      <c r="R501" s="360"/>
      <c r="S501" s="360"/>
      <c r="T501" s="360"/>
      <c r="U501" s="360"/>
      <c r="V501" s="360"/>
      <c r="W501" s="360"/>
      <c r="X501" s="360"/>
      <c r="Y501" s="360"/>
      <c r="Z501" s="360"/>
    </row>
    <row r="502" spans="1:26" ht="15.75" customHeight="1">
      <c r="A502" s="360"/>
      <c r="B502" s="360"/>
      <c r="C502" s="360"/>
      <c r="D502" s="360"/>
      <c r="E502" s="360"/>
      <c r="F502" s="360"/>
      <c r="G502" s="683"/>
      <c r="H502" s="360"/>
      <c r="I502" s="360"/>
      <c r="J502" s="360"/>
      <c r="K502" s="360"/>
      <c r="L502" s="360"/>
      <c r="M502" s="360"/>
      <c r="N502" s="360"/>
      <c r="O502" s="360"/>
      <c r="P502" s="360"/>
      <c r="Q502" s="360"/>
      <c r="R502" s="360"/>
      <c r="S502" s="360"/>
      <c r="T502" s="360"/>
      <c r="U502" s="360"/>
      <c r="V502" s="360"/>
      <c r="W502" s="360"/>
      <c r="X502" s="360"/>
      <c r="Y502" s="360"/>
      <c r="Z502" s="360"/>
    </row>
    <row r="503" spans="1:26" ht="15.75" customHeight="1">
      <c r="A503" s="360"/>
      <c r="B503" s="360"/>
      <c r="C503" s="360"/>
      <c r="D503" s="360"/>
      <c r="E503" s="360"/>
      <c r="F503" s="360"/>
      <c r="G503" s="683"/>
      <c r="H503" s="360"/>
      <c r="I503" s="360"/>
      <c r="J503" s="360"/>
      <c r="K503" s="360"/>
      <c r="L503" s="360"/>
      <c r="M503" s="360"/>
      <c r="N503" s="360"/>
      <c r="O503" s="360"/>
      <c r="P503" s="360"/>
      <c r="Q503" s="360"/>
      <c r="R503" s="360"/>
      <c r="S503" s="360"/>
      <c r="T503" s="360"/>
      <c r="U503" s="360"/>
      <c r="V503" s="360"/>
      <c r="W503" s="360"/>
      <c r="X503" s="360"/>
      <c r="Y503" s="360"/>
      <c r="Z503" s="360"/>
    </row>
    <row r="504" spans="1:26" ht="15.75" customHeight="1">
      <c r="A504" s="360"/>
      <c r="B504" s="360"/>
      <c r="C504" s="360"/>
      <c r="D504" s="360"/>
      <c r="E504" s="360"/>
      <c r="F504" s="360"/>
      <c r="G504" s="683"/>
      <c r="H504" s="360"/>
      <c r="I504" s="360"/>
      <c r="J504" s="360"/>
      <c r="K504" s="360"/>
      <c r="L504" s="360"/>
      <c r="M504" s="360"/>
      <c r="N504" s="360"/>
      <c r="O504" s="360"/>
      <c r="P504" s="360"/>
      <c r="Q504" s="360"/>
      <c r="R504" s="360"/>
      <c r="S504" s="360"/>
      <c r="T504" s="360"/>
      <c r="U504" s="360"/>
      <c r="V504" s="360"/>
      <c r="W504" s="360"/>
      <c r="X504" s="360"/>
      <c r="Y504" s="360"/>
      <c r="Z504" s="360"/>
    </row>
    <row r="505" spans="1:26" ht="15.75" customHeight="1">
      <c r="A505" s="360"/>
      <c r="B505" s="360"/>
      <c r="C505" s="360"/>
      <c r="D505" s="360"/>
      <c r="E505" s="360"/>
      <c r="F505" s="360"/>
      <c r="G505" s="683"/>
      <c r="H505" s="360"/>
      <c r="I505" s="360"/>
      <c r="J505" s="360"/>
      <c r="K505" s="360"/>
      <c r="L505" s="360"/>
      <c r="M505" s="360"/>
      <c r="N505" s="360"/>
      <c r="O505" s="360"/>
      <c r="P505" s="360"/>
      <c r="Q505" s="360"/>
      <c r="R505" s="360"/>
      <c r="S505" s="360"/>
      <c r="T505" s="360"/>
      <c r="U505" s="360"/>
      <c r="V505" s="360"/>
      <c r="W505" s="360"/>
      <c r="X505" s="360"/>
      <c r="Y505" s="360"/>
      <c r="Z505" s="360"/>
    </row>
    <row r="506" spans="1:26" ht="15.75" customHeight="1">
      <c r="A506" s="360"/>
      <c r="B506" s="360"/>
      <c r="C506" s="360"/>
      <c r="D506" s="360"/>
      <c r="E506" s="360"/>
      <c r="F506" s="360"/>
      <c r="G506" s="683"/>
      <c r="H506" s="360"/>
      <c r="I506" s="360"/>
      <c r="J506" s="360"/>
      <c r="K506" s="360"/>
      <c r="L506" s="360"/>
      <c r="M506" s="360"/>
      <c r="N506" s="360"/>
      <c r="O506" s="360"/>
      <c r="P506" s="360"/>
      <c r="Q506" s="360"/>
      <c r="R506" s="360"/>
      <c r="S506" s="360"/>
      <c r="T506" s="360"/>
      <c r="U506" s="360"/>
      <c r="V506" s="360"/>
      <c r="W506" s="360"/>
      <c r="X506" s="360"/>
      <c r="Y506" s="360"/>
      <c r="Z506" s="360"/>
    </row>
    <row r="507" spans="1:26" ht="15.75" customHeight="1">
      <c r="A507" s="360"/>
      <c r="B507" s="360"/>
      <c r="C507" s="360"/>
      <c r="D507" s="360"/>
      <c r="E507" s="360"/>
      <c r="F507" s="360"/>
      <c r="G507" s="683"/>
      <c r="H507" s="360"/>
      <c r="I507" s="360"/>
      <c r="J507" s="360"/>
      <c r="K507" s="360"/>
      <c r="L507" s="360"/>
      <c r="M507" s="360"/>
      <c r="N507" s="360"/>
      <c r="O507" s="360"/>
      <c r="P507" s="360"/>
      <c r="Q507" s="360"/>
      <c r="R507" s="360"/>
      <c r="S507" s="360"/>
      <c r="T507" s="360"/>
      <c r="U507" s="360"/>
      <c r="V507" s="360"/>
      <c r="W507" s="360"/>
      <c r="X507" s="360"/>
      <c r="Y507" s="360"/>
      <c r="Z507" s="360"/>
    </row>
    <row r="508" spans="1:26" ht="15.75" customHeight="1">
      <c r="A508" s="360"/>
      <c r="B508" s="360"/>
      <c r="C508" s="360"/>
      <c r="D508" s="360"/>
      <c r="E508" s="360"/>
      <c r="F508" s="360"/>
      <c r="G508" s="683"/>
      <c r="H508" s="360"/>
      <c r="I508" s="360"/>
      <c r="J508" s="360"/>
      <c r="K508" s="360"/>
      <c r="L508" s="360"/>
      <c r="M508" s="360"/>
      <c r="N508" s="360"/>
      <c r="O508" s="360"/>
      <c r="P508" s="360"/>
      <c r="Q508" s="360"/>
      <c r="R508" s="360"/>
      <c r="S508" s="360"/>
      <c r="T508" s="360"/>
      <c r="U508" s="360"/>
      <c r="V508" s="360"/>
      <c r="W508" s="360"/>
      <c r="X508" s="360"/>
      <c r="Y508" s="360"/>
      <c r="Z508" s="360"/>
    </row>
    <row r="509" spans="1:26" ht="15.75" customHeight="1">
      <c r="A509" s="360"/>
      <c r="B509" s="360"/>
      <c r="C509" s="360"/>
      <c r="D509" s="360"/>
      <c r="E509" s="360"/>
      <c r="F509" s="360"/>
      <c r="G509" s="683"/>
      <c r="H509" s="360"/>
      <c r="I509" s="360"/>
      <c r="J509" s="360"/>
      <c r="K509" s="360"/>
      <c r="L509" s="360"/>
      <c r="M509" s="360"/>
      <c r="N509" s="360"/>
      <c r="O509" s="360"/>
      <c r="P509" s="360"/>
      <c r="Q509" s="360"/>
      <c r="R509" s="360"/>
      <c r="S509" s="360"/>
      <c r="T509" s="360"/>
      <c r="U509" s="360"/>
      <c r="V509" s="360"/>
      <c r="W509" s="360"/>
      <c r="X509" s="360"/>
      <c r="Y509" s="360"/>
      <c r="Z509" s="360"/>
    </row>
    <row r="510" spans="1:26" ht="15.75" customHeight="1">
      <c r="A510" s="360"/>
      <c r="B510" s="360"/>
      <c r="C510" s="360"/>
      <c r="D510" s="360"/>
      <c r="E510" s="360"/>
      <c r="F510" s="360"/>
      <c r="G510" s="683"/>
      <c r="H510" s="360"/>
      <c r="I510" s="360"/>
      <c r="J510" s="360"/>
      <c r="K510" s="360"/>
      <c r="L510" s="360"/>
      <c r="M510" s="360"/>
      <c r="N510" s="360"/>
      <c r="O510" s="360"/>
      <c r="P510" s="360"/>
      <c r="Q510" s="360"/>
      <c r="R510" s="360"/>
      <c r="S510" s="360"/>
      <c r="T510" s="360"/>
      <c r="U510" s="360"/>
      <c r="V510" s="360"/>
      <c r="W510" s="360"/>
      <c r="X510" s="360"/>
      <c r="Y510" s="360"/>
      <c r="Z510" s="360"/>
    </row>
    <row r="511" spans="1:26" ht="15.75" customHeight="1">
      <c r="A511" s="360"/>
      <c r="B511" s="360"/>
      <c r="C511" s="360"/>
      <c r="D511" s="360"/>
      <c r="E511" s="360"/>
      <c r="F511" s="360"/>
      <c r="G511" s="683"/>
      <c r="H511" s="360"/>
      <c r="I511" s="360"/>
      <c r="J511" s="360"/>
      <c r="K511" s="360"/>
      <c r="L511" s="360"/>
      <c r="M511" s="360"/>
      <c r="N511" s="360"/>
      <c r="O511" s="360"/>
      <c r="P511" s="360"/>
      <c r="Q511" s="360"/>
      <c r="R511" s="360"/>
      <c r="S511" s="360"/>
      <c r="T511" s="360"/>
      <c r="U511" s="360"/>
      <c r="V511" s="360"/>
      <c r="W511" s="360"/>
      <c r="X511" s="360"/>
      <c r="Y511" s="360"/>
      <c r="Z511" s="360"/>
    </row>
    <row r="512" spans="1:26" ht="15.75" customHeight="1">
      <c r="A512" s="360"/>
      <c r="B512" s="360"/>
      <c r="C512" s="360"/>
      <c r="D512" s="360"/>
      <c r="E512" s="360"/>
      <c r="F512" s="360"/>
      <c r="G512" s="683"/>
      <c r="H512" s="360"/>
      <c r="I512" s="360"/>
      <c r="J512" s="360"/>
      <c r="K512" s="360"/>
      <c r="L512" s="360"/>
      <c r="M512" s="360"/>
      <c r="N512" s="360"/>
      <c r="O512" s="360"/>
      <c r="P512" s="360"/>
      <c r="Q512" s="360"/>
      <c r="R512" s="360"/>
      <c r="S512" s="360"/>
      <c r="T512" s="360"/>
      <c r="U512" s="360"/>
      <c r="V512" s="360"/>
      <c r="W512" s="360"/>
      <c r="X512" s="360"/>
      <c r="Y512" s="360"/>
      <c r="Z512" s="360"/>
    </row>
    <row r="513" spans="1:26" ht="15.75" customHeight="1">
      <c r="A513" s="360"/>
      <c r="B513" s="360"/>
      <c r="C513" s="360"/>
      <c r="D513" s="360"/>
      <c r="E513" s="360"/>
      <c r="F513" s="360"/>
      <c r="G513" s="683"/>
      <c r="H513" s="360"/>
      <c r="I513" s="360"/>
      <c r="J513" s="360"/>
      <c r="K513" s="360"/>
      <c r="L513" s="360"/>
      <c r="M513" s="360"/>
      <c r="N513" s="360"/>
      <c r="O513" s="360"/>
      <c r="P513" s="360"/>
      <c r="Q513" s="360"/>
      <c r="R513" s="360"/>
      <c r="S513" s="360"/>
      <c r="T513" s="360"/>
      <c r="U513" s="360"/>
      <c r="V513" s="360"/>
      <c r="W513" s="360"/>
      <c r="X513" s="360"/>
      <c r="Y513" s="360"/>
      <c r="Z513" s="360"/>
    </row>
    <row r="514" spans="1:26" ht="15.75" customHeight="1">
      <c r="A514" s="360"/>
      <c r="B514" s="360"/>
      <c r="C514" s="360"/>
      <c r="D514" s="360"/>
      <c r="E514" s="360"/>
      <c r="F514" s="360"/>
      <c r="G514" s="683"/>
      <c r="H514" s="360"/>
      <c r="I514" s="360"/>
      <c r="J514" s="360"/>
      <c r="K514" s="360"/>
      <c r="L514" s="360"/>
      <c r="M514" s="360"/>
      <c r="N514" s="360"/>
      <c r="O514" s="360"/>
      <c r="P514" s="360"/>
      <c r="Q514" s="360"/>
      <c r="R514" s="360"/>
      <c r="S514" s="360"/>
      <c r="T514" s="360"/>
      <c r="U514" s="360"/>
      <c r="V514" s="360"/>
      <c r="W514" s="360"/>
      <c r="X514" s="360"/>
      <c r="Y514" s="360"/>
      <c r="Z514" s="360"/>
    </row>
    <row r="515" spans="1:26" ht="15.75" customHeight="1">
      <c r="A515" s="360"/>
      <c r="B515" s="360"/>
      <c r="C515" s="360"/>
      <c r="D515" s="360"/>
      <c r="E515" s="360"/>
      <c r="F515" s="360"/>
      <c r="G515" s="683"/>
      <c r="H515" s="360"/>
      <c r="I515" s="360"/>
      <c r="J515" s="360"/>
      <c r="K515" s="360"/>
      <c r="L515" s="360"/>
      <c r="M515" s="360"/>
      <c r="N515" s="360"/>
      <c r="O515" s="360"/>
      <c r="P515" s="360"/>
      <c r="Q515" s="360"/>
      <c r="R515" s="360"/>
      <c r="S515" s="360"/>
      <c r="T515" s="360"/>
      <c r="U515" s="360"/>
      <c r="V515" s="360"/>
      <c r="W515" s="360"/>
      <c r="X515" s="360"/>
      <c r="Y515" s="360"/>
      <c r="Z515" s="360"/>
    </row>
    <row r="516" spans="1:26" ht="15.75" customHeight="1">
      <c r="A516" s="360"/>
      <c r="B516" s="360"/>
      <c r="C516" s="360"/>
      <c r="D516" s="360"/>
      <c r="E516" s="360"/>
      <c r="F516" s="360"/>
      <c r="G516" s="683"/>
      <c r="H516" s="360"/>
      <c r="I516" s="360"/>
      <c r="J516" s="360"/>
      <c r="K516" s="360"/>
      <c r="L516" s="360"/>
      <c r="M516" s="360"/>
      <c r="N516" s="360"/>
      <c r="O516" s="360"/>
      <c r="P516" s="360"/>
      <c r="Q516" s="360"/>
      <c r="R516" s="360"/>
      <c r="S516" s="360"/>
      <c r="T516" s="360"/>
      <c r="U516" s="360"/>
      <c r="V516" s="360"/>
      <c r="W516" s="360"/>
      <c r="X516" s="360"/>
      <c r="Y516" s="360"/>
      <c r="Z516" s="360"/>
    </row>
    <row r="517" spans="1:26" ht="15.75" customHeight="1">
      <c r="A517" s="360"/>
      <c r="B517" s="360"/>
      <c r="C517" s="360"/>
      <c r="D517" s="360"/>
      <c r="E517" s="360"/>
      <c r="F517" s="360"/>
      <c r="G517" s="683"/>
      <c r="H517" s="360"/>
      <c r="I517" s="360"/>
      <c r="J517" s="360"/>
      <c r="K517" s="360"/>
      <c r="L517" s="360"/>
      <c r="M517" s="360"/>
      <c r="N517" s="360"/>
      <c r="O517" s="360"/>
      <c r="P517" s="360"/>
      <c r="Q517" s="360"/>
      <c r="R517" s="360"/>
      <c r="S517" s="360"/>
      <c r="T517" s="360"/>
      <c r="U517" s="360"/>
      <c r="V517" s="360"/>
      <c r="W517" s="360"/>
      <c r="X517" s="360"/>
      <c r="Y517" s="360"/>
      <c r="Z517" s="360"/>
    </row>
    <row r="518" spans="1:26" ht="15.75" customHeight="1">
      <c r="A518" s="360"/>
      <c r="B518" s="360"/>
      <c r="C518" s="360"/>
      <c r="D518" s="360"/>
      <c r="E518" s="360"/>
      <c r="F518" s="360"/>
      <c r="G518" s="683"/>
      <c r="H518" s="360"/>
      <c r="I518" s="360"/>
      <c r="J518" s="360"/>
      <c r="K518" s="360"/>
      <c r="L518" s="360"/>
      <c r="M518" s="360"/>
      <c r="N518" s="360"/>
      <c r="O518" s="360"/>
      <c r="P518" s="360"/>
      <c r="Q518" s="360"/>
      <c r="R518" s="360"/>
      <c r="S518" s="360"/>
      <c r="T518" s="360"/>
      <c r="U518" s="360"/>
      <c r="V518" s="360"/>
      <c r="W518" s="360"/>
      <c r="X518" s="360"/>
      <c r="Y518" s="360"/>
      <c r="Z518" s="360"/>
    </row>
    <row r="519" spans="1:26" ht="15.75" customHeight="1">
      <c r="A519" s="360"/>
      <c r="B519" s="360"/>
      <c r="C519" s="360"/>
      <c r="D519" s="360"/>
      <c r="E519" s="360"/>
      <c r="F519" s="360"/>
      <c r="G519" s="683"/>
      <c r="H519" s="360"/>
      <c r="I519" s="360"/>
      <c r="J519" s="360"/>
      <c r="K519" s="360"/>
      <c r="L519" s="360"/>
      <c r="M519" s="360"/>
      <c r="N519" s="360"/>
      <c r="O519" s="360"/>
      <c r="P519" s="360"/>
      <c r="Q519" s="360"/>
      <c r="R519" s="360"/>
      <c r="S519" s="360"/>
      <c r="T519" s="360"/>
      <c r="U519" s="360"/>
      <c r="V519" s="360"/>
      <c r="W519" s="360"/>
      <c r="X519" s="360"/>
      <c r="Y519" s="360"/>
      <c r="Z519" s="360"/>
    </row>
    <row r="520" spans="1:26" ht="15.75" customHeight="1">
      <c r="A520" s="360"/>
      <c r="B520" s="360"/>
      <c r="C520" s="360"/>
      <c r="D520" s="360"/>
      <c r="E520" s="360"/>
      <c r="F520" s="360"/>
      <c r="G520" s="683"/>
      <c r="H520" s="360"/>
      <c r="I520" s="360"/>
      <c r="J520" s="360"/>
      <c r="K520" s="360"/>
      <c r="L520" s="360"/>
      <c r="M520" s="360"/>
      <c r="N520" s="360"/>
      <c r="O520" s="360"/>
      <c r="P520" s="360"/>
      <c r="Q520" s="360"/>
      <c r="R520" s="360"/>
      <c r="S520" s="360"/>
      <c r="T520" s="360"/>
      <c r="U520" s="360"/>
      <c r="V520" s="360"/>
      <c r="W520" s="360"/>
      <c r="X520" s="360"/>
      <c r="Y520" s="360"/>
      <c r="Z520" s="360"/>
    </row>
    <row r="521" spans="1:26" ht="15.75" customHeight="1">
      <c r="A521" s="360"/>
      <c r="B521" s="360"/>
      <c r="C521" s="360"/>
      <c r="D521" s="360"/>
      <c r="E521" s="360"/>
      <c r="F521" s="360"/>
      <c r="G521" s="683"/>
      <c r="H521" s="360"/>
      <c r="I521" s="360"/>
      <c r="J521" s="360"/>
      <c r="K521" s="360"/>
      <c r="L521" s="360"/>
      <c r="M521" s="360"/>
      <c r="N521" s="360"/>
      <c r="O521" s="360"/>
      <c r="P521" s="360"/>
      <c r="Q521" s="360"/>
      <c r="R521" s="360"/>
      <c r="S521" s="360"/>
      <c r="T521" s="360"/>
      <c r="U521" s="360"/>
      <c r="V521" s="360"/>
      <c r="W521" s="360"/>
      <c r="X521" s="360"/>
      <c r="Y521" s="360"/>
      <c r="Z521" s="360"/>
    </row>
    <row r="522" spans="1:26" ht="15.75" customHeight="1">
      <c r="A522" s="360"/>
      <c r="B522" s="360"/>
      <c r="C522" s="360"/>
      <c r="D522" s="360"/>
      <c r="E522" s="360"/>
      <c r="F522" s="360"/>
      <c r="G522" s="683"/>
      <c r="H522" s="360"/>
      <c r="I522" s="360"/>
      <c r="J522" s="360"/>
      <c r="K522" s="360"/>
      <c r="L522" s="360"/>
      <c r="M522" s="360"/>
      <c r="N522" s="360"/>
      <c r="O522" s="360"/>
      <c r="P522" s="360"/>
      <c r="Q522" s="360"/>
      <c r="R522" s="360"/>
      <c r="S522" s="360"/>
      <c r="T522" s="360"/>
      <c r="U522" s="360"/>
      <c r="V522" s="360"/>
      <c r="W522" s="360"/>
      <c r="X522" s="360"/>
      <c r="Y522" s="360"/>
      <c r="Z522" s="360"/>
    </row>
    <row r="523" spans="1:26" ht="15.75" customHeight="1">
      <c r="A523" s="360"/>
      <c r="B523" s="360"/>
      <c r="C523" s="360"/>
      <c r="D523" s="360"/>
      <c r="E523" s="360"/>
      <c r="F523" s="360"/>
      <c r="G523" s="683"/>
      <c r="H523" s="360"/>
      <c r="I523" s="360"/>
      <c r="J523" s="360"/>
      <c r="K523" s="360"/>
      <c r="L523" s="360"/>
      <c r="M523" s="360"/>
      <c r="N523" s="360"/>
      <c r="O523" s="360"/>
      <c r="P523" s="360"/>
      <c r="Q523" s="360"/>
      <c r="R523" s="360"/>
      <c r="S523" s="360"/>
      <c r="T523" s="360"/>
      <c r="U523" s="360"/>
      <c r="V523" s="360"/>
      <c r="W523" s="360"/>
      <c r="X523" s="360"/>
      <c r="Y523" s="360"/>
      <c r="Z523" s="360"/>
    </row>
    <row r="524" spans="1:26" ht="15.75" customHeight="1">
      <c r="A524" s="360"/>
      <c r="B524" s="360"/>
      <c r="C524" s="360"/>
      <c r="D524" s="360"/>
      <c r="E524" s="360"/>
      <c r="F524" s="360"/>
      <c r="G524" s="683"/>
      <c r="H524" s="360"/>
      <c r="I524" s="360"/>
      <c r="J524" s="360"/>
      <c r="K524" s="360"/>
      <c r="L524" s="360"/>
      <c r="M524" s="360"/>
      <c r="N524" s="360"/>
      <c r="O524" s="360"/>
      <c r="P524" s="360"/>
      <c r="Q524" s="360"/>
      <c r="R524" s="360"/>
      <c r="S524" s="360"/>
      <c r="T524" s="360"/>
      <c r="U524" s="360"/>
      <c r="V524" s="360"/>
      <c r="W524" s="360"/>
      <c r="X524" s="360"/>
      <c r="Y524" s="360"/>
      <c r="Z524" s="360"/>
    </row>
    <row r="525" spans="1:26" ht="15.75" customHeight="1">
      <c r="A525" s="360"/>
      <c r="B525" s="360"/>
      <c r="C525" s="360"/>
      <c r="D525" s="360"/>
      <c r="E525" s="360"/>
      <c r="F525" s="360"/>
      <c r="G525" s="683"/>
      <c r="H525" s="360"/>
      <c r="I525" s="360"/>
      <c r="J525" s="360"/>
      <c r="K525" s="360"/>
      <c r="L525" s="360"/>
      <c r="M525" s="360"/>
      <c r="N525" s="360"/>
      <c r="O525" s="360"/>
      <c r="P525" s="360"/>
      <c r="Q525" s="360"/>
      <c r="R525" s="360"/>
      <c r="S525" s="360"/>
      <c r="T525" s="360"/>
      <c r="U525" s="360"/>
      <c r="V525" s="360"/>
      <c r="W525" s="360"/>
      <c r="X525" s="360"/>
      <c r="Y525" s="360"/>
      <c r="Z525" s="360"/>
    </row>
    <row r="526" spans="1:26" ht="15.75" customHeight="1">
      <c r="A526" s="360"/>
      <c r="B526" s="360"/>
      <c r="C526" s="360"/>
      <c r="D526" s="360"/>
      <c r="E526" s="360"/>
      <c r="F526" s="360"/>
      <c r="G526" s="683"/>
      <c r="H526" s="360"/>
      <c r="I526" s="360"/>
      <c r="J526" s="360"/>
      <c r="K526" s="360"/>
      <c r="L526" s="360"/>
      <c r="M526" s="360"/>
      <c r="N526" s="360"/>
      <c r="O526" s="360"/>
      <c r="P526" s="360"/>
      <c r="Q526" s="360"/>
      <c r="R526" s="360"/>
      <c r="S526" s="360"/>
      <c r="T526" s="360"/>
      <c r="U526" s="360"/>
      <c r="V526" s="360"/>
      <c r="W526" s="360"/>
      <c r="X526" s="360"/>
      <c r="Y526" s="360"/>
      <c r="Z526" s="360"/>
    </row>
    <row r="527" spans="1:26" ht="15.75" customHeight="1">
      <c r="A527" s="360"/>
      <c r="B527" s="360"/>
      <c r="C527" s="360"/>
      <c r="D527" s="360"/>
      <c r="E527" s="360"/>
      <c r="F527" s="360"/>
      <c r="G527" s="683"/>
      <c r="H527" s="360"/>
      <c r="I527" s="360"/>
      <c r="J527" s="360"/>
      <c r="K527" s="360"/>
      <c r="L527" s="360"/>
      <c r="M527" s="360"/>
      <c r="N527" s="360"/>
      <c r="O527" s="360"/>
      <c r="P527" s="360"/>
      <c r="Q527" s="360"/>
      <c r="R527" s="360"/>
      <c r="S527" s="360"/>
      <c r="T527" s="360"/>
      <c r="U527" s="360"/>
      <c r="V527" s="360"/>
      <c r="W527" s="360"/>
      <c r="X527" s="360"/>
      <c r="Y527" s="360"/>
      <c r="Z527" s="360"/>
    </row>
    <row r="528" spans="1:26" ht="15.75" customHeight="1">
      <c r="A528" s="360"/>
      <c r="B528" s="360"/>
      <c r="C528" s="360"/>
      <c r="D528" s="360"/>
      <c r="E528" s="360"/>
      <c r="F528" s="360"/>
      <c r="G528" s="683"/>
      <c r="H528" s="360"/>
      <c r="I528" s="360"/>
      <c r="J528" s="360"/>
      <c r="K528" s="360"/>
      <c r="L528" s="360"/>
      <c r="M528" s="360"/>
      <c r="N528" s="360"/>
      <c r="O528" s="360"/>
      <c r="P528" s="360"/>
      <c r="Q528" s="360"/>
      <c r="R528" s="360"/>
      <c r="S528" s="360"/>
      <c r="T528" s="360"/>
      <c r="U528" s="360"/>
      <c r="V528" s="360"/>
      <c r="W528" s="360"/>
      <c r="X528" s="360"/>
      <c r="Y528" s="360"/>
      <c r="Z528" s="360"/>
    </row>
    <row r="529" spans="1:26" ht="15.75" customHeight="1">
      <c r="A529" s="360"/>
      <c r="B529" s="360"/>
      <c r="C529" s="360"/>
      <c r="D529" s="360"/>
      <c r="E529" s="360"/>
      <c r="F529" s="360"/>
      <c r="G529" s="683"/>
      <c r="H529" s="360"/>
      <c r="I529" s="360"/>
      <c r="J529" s="360"/>
      <c r="K529" s="360"/>
      <c r="L529" s="360"/>
      <c r="M529" s="360"/>
      <c r="N529" s="360"/>
      <c r="O529" s="360"/>
      <c r="P529" s="360"/>
      <c r="Q529" s="360"/>
      <c r="R529" s="360"/>
      <c r="S529" s="360"/>
      <c r="T529" s="360"/>
      <c r="U529" s="360"/>
      <c r="V529" s="360"/>
      <c r="W529" s="360"/>
      <c r="X529" s="360"/>
      <c r="Y529" s="360"/>
      <c r="Z529" s="360"/>
    </row>
    <row r="530" spans="1:26" ht="15.75" customHeight="1">
      <c r="A530" s="360"/>
      <c r="B530" s="360"/>
      <c r="C530" s="360"/>
      <c r="D530" s="360"/>
      <c r="E530" s="360"/>
      <c r="F530" s="360"/>
      <c r="G530" s="683"/>
      <c r="H530" s="360"/>
      <c r="I530" s="360"/>
      <c r="J530" s="360"/>
      <c r="K530" s="360"/>
      <c r="L530" s="360"/>
      <c r="M530" s="360"/>
      <c r="N530" s="360"/>
      <c r="O530" s="360"/>
      <c r="P530" s="360"/>
      <c r="Q530" s="360"/>
      <c r="R530" s="360"/>
      <c r="S530" s="360"/>
      <c r="T530" s="360"/>
      <c r="U530" s="360"/>
      <c r="V530" s="360"/>
      <c r="W530" s="360"/>
      <c r="X530" s="360"/>
      <c r="Y530" s="360"/>
      <c r="Z530" s="360"/>
    </row>
    <row r="531" spans="1:26" ht="15.75" customHeight="1">
      <c r="A531" s="360"/>
      <c r="B531" s="360"/>
      <c r="C531" s="360"/>
      <c r="D531" s="360"/>
      <c r="E531" s="360"/>
      <c r="F531" s="360"/>
      <c r="G531" s="683"/>
      <c r="H531" s="360"/>
      <c r="I531" s="360"/>
      <c r="J531" s="360"/>
      <c r="K531" s="360"/>
      <c r="L531" s="360"/>
      <c r="M531" s="360"/>
      <c r="N531" s="360"/>
      <c r="O531" s="360"/>
      <c r="P531" s="360"/>
      <c r="Q531" s="360"/>
      <c r="R531" s="360"/>
      <c r="S531" s="360"/>
      <c r="T531" s="360"/>
      <c r="U531" s="360"/>
      <c r="V531" s="360"/>
      <c r="W531" s="360"/>
      <c r="X531" s="360"/>
      <c r="Y531" s="360"/>
      <c r="Z531" s="360"/>
    </row>
    <row r="532" spans="1:26" ht="15.75" customHeight="1">
      <c r="A532" s="360"/>
      <c r="B532" s="360"/>
      <c r="C532" s="360"/>
      <c r="D532" s="360"/>
      <c r="E532" s="360"/>
      <c r="F532" s="360"/>
      <c r="G532" s="683"/>
      <c r="H532" s="360"/>
      <c r="I532" s="360"/>
      <c r="J532" s="360"/>
      <c r="K532" s="360"/>
      <c r="L532" s="360"/>
      <c r="M532" s="360"/>
      <c r="N532" s="360"/>
      <c r="O532" s="360"/>
      <c r="P532" s="360"/>
      <c r="Q532" s="360"/>
      <c r="R532" s="360"/>
      <c r="S532" s="360"/>
      <c r="T532" s="360"/>
      <c r="U532" s="360"/>
      <c r="V532" s="360"/>
      <c r="W532" s="360"/>
      <c r="X532" s="360"/>
      <c r="Y532" s="360"/>
      <c r="Z532" s="360"/>
    </row>
    <row r="533" spans="1:26" ht="15.75" customHeight="1">
      <c r="A533" s="360"/>
      <c r="B533" s="360"/>
      <c r="C533" s="360"/>
      <c r="D533" s="360"/>
      <c r="E533" s="360"/>
      <c r="F533" s="360"/>
      <c r="G533" s="683"/>
      <c r="H533" s="360"/>
      <c r="I533" s="360"/>
      <c r="J533" s="360"/>
      <c r="K533" s="360"/>
      <c r="L533" s="360"/>
      <c r="M533" s="360"/>
      <c r="N533" s="360"/>
      <c r="O533" s="360"/>
      <c r="P533" s="360"/>
      <c r="Q533" s="360"/>
      <c r="R533" s="360"/>
      <c r="S533" s="360"/>
      <c r="T533" s="360"/>
      <c r="U533" s="360"/>
      <c r="V533" s="360"/>
      <c r="W533" s="360"/>
      <c r="X533" s="360"/>
      <c r="Y533" s="360"/>
      <c r="Z533" s="360"/>
    </row>
    <row r="534" spans="1:26" ht="15.75" customHeight="1">
      <c r="A534" s="360"/>
      <c r="B534" s="360"/>
      <c r="C534" s="360"/>
      <c r="D534" s="360"/>
      <c r="E534" s="360"/>
      <c r="F534" s="360"/>
      <c r="G534" s="683"/>
      <c r="H534" s="360"/>
      <c r="I534" s="360"/>
      <c r="J534" s="360"/>
      <c r="K534" s="360"/>
      <c r="L534" s="360"/>
      <c r="M534" s="360"/>
      <c r="N534" s="360"/>
      <c r="O534" s="360"/>
      <c r="P534" s="360"/>
      <c r="Q534" s="360"/>
      <c r="R534" s="360"/>
      <c r="S534" s="360"/>
      <c r="T534" s="360"/>
      <c r="U534" s="360"/>
      <c r="V534" s="360"/>
      <c r="W534" s="360"/>
      <c r="X534" s="360"/>
      <c r="Y534" s="360"/>
      <c r="Z534" s="360"/>
    </row>
    <row r="535" spans="1:26" ht="15.75" customHeight="1">
      <c r="A535" s="360"/>
      <c r="B535" s="360"/>
      <c r="C535" s="360"/>
      <c r="D535" s="360"/>
      <c r="E535" s="360"/>
      <c r="F535" s="360"/>
      <c r="G535" s="683"/>
      <c r="H535" s="360"/>
      <c r="I535" s="360"/>
      <c r="J535" s="360"/>
      <c r="K535" s="360"/>
      <c r="L535" s="360"/>
      <c r="M535" s="360"/>
      <c r="N535" s="360"/>
      <c r="O535" s="360"/>
      <c r="P535" s="360"/>
      <c r="Q535" s="360"/>
      <c r="R535" s="360"/>
      <c r="S535" s="360"/>
      <c r="T535" s="360"/>
      <c r="U535" s="360"/>
      <c r="V535" s="360"/>
      <c r="W535" s="360"/>
      <c r="X535" s="360"/>
      <c r="Y535" s="360"/>
      <c r="Z535" s="360"/>
    </row>
    <row r="536" spans="1:26" ht="15.75" customHeight="1">
      <c r="A536" s="360"/>
      <c r="B536" s="360"/>
      <c r="C536" s="360"/>
      <c r="D536" s="360"/>
      <c r="E536" s="360"/>
      <c r="F536" s="360"/>
      <c r="G536" s="683"/>
      <c r="H536" s="360"/>
      <c r="I536" s="360"/>
      <c r="J536" s="360"/>
      <c r="K536" s="360"/>
      <c r="L536" s="360"/>
      <c r="M536" s="360"/>
      <c r="N536" s="360"/>
      <c r="O536" s="360"/>
      <c r="P536" s="360"/>
      <c r="Q536" s="360"/>
      <c r="R536" s="360"/>
      <c r="S536" s="360"/>
      <c r="T536" s="360"/>
      <c r="U536" s="360"/>
      <c r="V536" s="360"/>
      <c r="W536" s="360"/>
      <c r="X536" s="360"/>
      <c r="Y536" s="360"/>
      <c r="Z536" s="360"/>
    </row>
    <row r="537" spans="1:26" ht="15.75" customHeight="1">
      <c r="A537" s="360"/>
      <c r="B537" s="360"/>
      <c r="C537" s="360"/>
      <c r="D537" s="360"/>
      <c r="E537" s="360"/>
      <c r="F537" s="360"/>
      <c r="G537" s="683"/>
      <c r="H537" s="360"/>
      <c r="I537" s="360"/>
      <c r="J537" s="360"/>
      <c r="K537" s="360"/>
      <c r="L537" s="360"/>
      <c r="M537" s="360"/>
      <c r="N537" s="360"/>
      <c r="O537" s="360"/>
      <c r="P537" s="360"/>
      <c r="Q537" s="360"/>
      <c r="R537" s="360"/>
      <c r="S537" s="360"/>
      <c r="T537" s="360"/>
      <c r="U537" s="360"/>
      <c r="V537" s="360"/>
      <c r="W537" s="360"/>
      <c r="X537" s="360"/>
      <c r="Y537" s="360"/>
      <c r="Z537" s="360"/>
    </row>
    <row r="538" spans="1:26" ht="15.75" customHeight="1">
      <c r="A538" s="360"/>
      <c r="B538" s="360"/>
      <c r="C538" s="360"/>
      <c r="D538" s="360"/>
      <c r="E538" s="360"/>
      <c r="F538" s="360"/>
      <c r="G538" s="683"/>
      <c r="H538" s="360"/>
      <c r="I538" s="360"/>
      <c r="J538" s="360"/>
      <c r="K538" s="360"/>
      <c r="L538" s="360"/>
      <c r="M538" s="360"/>
      <c r="N538" s="360"/>
      <c r="O538" s="360"/>
      <c r="P538" s="360"/>
      <c r="Q538" s="360"/>
      <c r="R538" s="360"/>
      <c r="S538" s="360"/>
      <c r="T538" s="360"/>
      <c r="U538" s="360"/>
      <c r="V538" s="360"/>
      <c r="W538" s="360"/>
      <c r="X538" s="360"/>
      <c r="Y538" s="360"/>
      <c r="Z538" s="360"/>
    </row>
    <row r="539" spans="1:26" ht="15.75" customHeight="1">
      <c r="A539" s="360"/>
      <c r="B539" s="360"/>
      <c r="C539" s="360"/>
      <c r="D539" s="360"/>
      <c r="E539" s="360"/>
      <c r="F539" s="360"/>
      <c r="G539" s="683"/>
      <c r="H539" s="360"/>
      <c r="I539" s="360"/>
      <c r="J539" s="360"/>
      <c r="K539" s="360"/>
      <c r="L539" s="360"/>
      <c r="M539" s="360"/>
      <c r="N539" s="360"/>
      <c r="O539" s="360"/>
      <c r="P539" s="360"/>
      <c r="Q539" s="360"/>
      <c r="R539" s="360"/>
      <c r="S539" s="360"/>
      <c r="T539" s="360"/>
      <c r="U539" s="360"/>
      <c r="V539" s="360"/>
      <c r="W539" s="360"/>
      <c r="X539" s="360"/>
      <c r="Y539" s="360"/>
      <c r="Z539" s="360"/>
    </row>
    <row r="540" spans="1:26" ht="15.75" customHeight="1">
      <c r="A540" s="360"/>
      <c r="B540" s="360"/>
      <c r="C540" s="360"/>
      <c r="D540" s="360"/>
      <c r="E540" s="360"/>
      <c r="F540" s="360"/>
      <c r="G540" s="683"/>
      <c r="H540" s="360"/>
      <c r="I540" s="360"/>
      <c r="J540" s="360"/>
      <c r="K540" s="360"/>
      <c r="L540" s="360"/>
      <c r="M540" s="360"/>
      <c r="N540" s="360"/>
      <c r="O540" s="360"/>
      <c r="P540" s="360"/>
      <c r="Q540" s="360"/>
      <c r="R540" s="360"/>
      <c r="S540" s="360"/>
      <c r="T540" s="360"/>
      <c r="U540" s="360"/>
      <c r="V540" s="360"/>
      <c r="W540" s="360"/>
      <c r="X540" s="360"/>
      <c r="Y540" s="360"/>
      <c r="Z540" s="360"/>
    </row>
    <row r="541" spans="1:26" ht="15.75" customHeight="1">
      <c r="A541" s="360"/>
      <c r="B541" s="360"/>
      <c r="C541" s="360"/>
      <c r="D541" s="360"/>
      <c r="E541" s="360"/>
      <c r="F541" s="360"/>
      <c r="G541" s="683"/>
      <c r="H541" s="360"/>
      <c r="I541" s="360"/>
      <c r="J541" s="360"/>
      <c r="K541" s="360"/>
      <c r="L541" s="360"/>
      <c r="M541" s="360"/>
      <c r="N541" s="360"/>
      <c r="O541" s="360"/>
      <c r="P541" s="360"/>
      <c r="Q541" s="360"/>
      <c r="R541" s="360"/>
      <c r="S541" s="360"/>
      <c r="T541" s="360"/>
      <c r="U541" s="360"/>
      <c r="V541" s="360"/>
      <c r="W541" s="360"/>
      <c r="X541" s="360"/>
      <c r="Y541" s="360"/>
      <c r="Z541" s="360"/>
    </row>
    <row r="542" spans="1:26" ht="15.75" customHeight="1">
      <c r="A542" s="360"/>
      <c r="B542" s="360"/>
      <c r="C542" s="360"/>
      <c r="D542" s="360"/>
      <c r="E542" s="360"/>
      <c r="F542" s="360"/>
      <c r="G542" s="683"/>
      <c r="H542" s="360"/>
      <c r="I542" s="360"/>
      <c r="J542" s="360"/>
      <c r="K542" s="360"/>
      <c r="L542" s="360"/>
      <c r="M542" s="360"/>
      <c r="N542" s="360"/>
      <c r="O542" s="360"/>
      <c r="P542" s="360"/>
      <c r="Q542" s="360"/>
      <c r="R542" s="360"/>
      <c r="S542" s="360"/>
      <c r="T542" s="360"/>
      <c r="U542" s="360"/>
      <c r="V542" s="360"/>
      <c r="W542" s="360"/>
      <c r="X542" s="360"/>
      <c r="Y542" s="360"/>
      <c r="Z542" s="360"/>
    </row>
    <row r="543" spans="1:26" ht="15.75" customHeight="1">
      <c r="A543" s="360"/>
      <c r="B543" s="360"/>
      <c r="C543" s="360"/>
      <c r="D543" s="360"/>
      <c r="E543" s="360"/>
      <c r="F543" s="360"/>
      <c r="G543" s="683"/>
      <c r="H543" s="360"/>
      <c r="I543" s="360"/>
      <c r="J543" s="360"/>
      <c r="K543" s="360"/>
      <c r="L543" s="360"/>
      <c r="M543" s="360"/>
      <c r="N543" s="360"/>
      <c r="O543" s="360"/>
      <c r="P543" s="360"/>
      <c r="Q543" s="360"/>
      <c r="R543" s="360"/>
      <c r="S543" s="360"/>
      <c r="T543" s="360"/>
      <c r="U543" s="360"/>
      <c r="V543" s="360"/>
      <c r="W543" s="360"/>
      <c r="X543" s="360"/>
      <c r="Y543" s="360"/>
      <c r="Z543" s="360"/>
    </row>
    <row r="544" spans="1:26" ht="15.75" customHeight="1">
      <c r="A544" s="360"/>
      <c r="B544" s="360"/>
      <c r="C544" s="360"/>
      <c r="D544" s="360"/>
      <c r="E544" s="360"/>
      <c r="F544" s="360"/>
      <c r="G544" s="683"/>
      <c r="H544" s="360"/>
      <c r="I544" s="360"/>
      <c r="J544" s="360"/>
      <c r="K544" s="360"/>
      <c r="L544" s="360"/>
      <c r="M544" s="360"/>
      <c r="N544" s="360"/>
      <c r="O544" s="360"/>
      <c r="P544" s="360"/>
      <c r="Q544" s="360"/>
      <c r="R544" s="360"/>
      <c r="S544" s="360"/>
      <c r="T544" s="360"/>
      <c r="U544" s="360"/>
      <c r="V544" s="360"/>
      <c r="W544" s="360"/>
      <c r="X544" s="360"/>
      <c r="Y544" s="360"/>
      <c r="Z544" s="360"/>
    </row>
    <row r="545" spans="1:26" ht="15.75" customHeight="1">
      <c r="A545" s="360"/>
      <c r="B545" s="360"/>
      <c r="C545" s="360"/>
      <c r="D545" s="360"/>
      <c r="E545" s="360"/>
      <c r="F545" s="360"/>
      <c r="G545" s="683"/>
      <c r="H545" s="360"/>
      <c r="I545" s="360"/>
      <c r="J545" s="360"/>
      <c r="K545" s="360"/>
      <c r="L545" s="360"/>
      <c r="M545" s="360"/>
      <c r="N545" s="360"/>
      <c r="O545" s="360"/>
      <c r="P545" s="360"/>
      <c r="Q545" s="360"/>
      <c r="R545" s="360"/>
      <c r="S545" s="360"/>
      <c r="T545" s="360"/>
      <c r="U545" s="360"/>
      <c r="V545" s="360"/>
      <c r="W545" s="360"/>
      <c r="X545" s="360"/>
      <c r="Y545" s="360"/>
      <c r="Z545" s="360"/>
    </row>
    <row r="546" spans="1:26" ht="15.75" customHeight="1">
      <c r="A546" s="360"/>
      <c r="B546" s="360"/>
      <c r="C546" s="360"/>
      <c r="D546" s="360"/>
      <c r="E546" s="360"/>
      <c r="F546" s="360"/>
      <c r="G546" s="683"/>
      <c r="H546" s="360"/>
      <c r="I546" s="360"/>
      <c r="J546" s="360"/>
      <c r="K546" s="360"/>
      <c r="L546" s="360"/>
      <c r="M546" s="360"/>
      <c r="N546" s="360"/>
      <c r="O546" s="360"/>
      <c r="P546" s="360"/>
      <c r="Q546" s="360"/>
      <c r="R546" s="360"/>
      <c r="S546" s="360"/>
      <c r="T546" s="360"/>
      <c r="U546" s="360"/>
      <c r="V546" s="360"/>
      <c r="W546" s="360"/>
      <c r="X546" s="360"/>
      <c r="Y546" s="360"/>
      <c r="Z546" s="360"/>
    </row>
    <row r="547" spans="1:26" ht="15.75" customHeight="1">
      <c r="A547" s="360"/>
      <c r="B547" s="360"/>
      <c r="C547" s="360"/>
      <c r="D547" s="360"/>
      <c r="E547" s="360"/>
      <c r="F547" s="360"/>
      <c r="G547" s="683"/>
      <c r="H547" s="360"/>
      <c r="I547" s="360"/>
      <c r="J547" s="360"/>
      <c r="K547" s="360"/>
      <c r="L547" s="360"/>
      <c r="M547" s="360"/>
      <c r="N547" s="360"/>
      <c r="O547" s="360"/>
      <c r="P547" s="360"/>
      <c r="Q547" s="360"/>
      <c r="R547" s="360"/>
      <c r="S547" s="360"/>
      <c r="T547" s="360"/>
      <c r="U547" s="360"/>
      <c r="V547" s="360"/>
      <c r="W547" s="360"/>
      <c r="X547" s="360"/>
      <c r="Y547" s="360"/>
      <c r="Z547" s="360"/>
    </row>
    <row r="548" spans="1:26" ht="15.75" customHeight="1">
      <c r="A548" s="360"/>
      <c r="B548" s="360"/>
      <c r="C548" s="360"/>
      <c r="D548" s="360"/>
      <c r="E548" s="360"/>
      <c r="F548" s="360"/>
      <c r="G548" s="683"/>
      <c r="H548" s="360"/>
      <c r="I548" s="360"/>
      <c r="J548" s="360"/>
      <c r="K548" s="360"/>
      <c r="L548" s="360"/>
      <c r="M548" s="360"/>
      <c r="N548" s="360"/>
      <c r="O548" s="360"/>
      <c r="P548" s="360"/>
      <c r="Q548" s="360"/>
      <c r="R548" s="360"/>
      <c r="S548" s="360"/>
      <c r="T548" s="360"/>
      <c r="U548" s="360"/>
      <c r="V548" s="360"/>
      <c r="W548" s="360"/>
      <c r="X548" s="360"/>
      <c r="Y548" s="360"/>
      <c r="Z548" s="360"/>
    </row>
    <row r="549" spans="1:26" ht="15.75" customHeight="1">
      <c r="A549" s="360"/>
      <c r="B549" s="360"/>
      <c r="C549" s="360"/>
      <c r="D549" s="360"/>
      <c r="E549" s="360"/>
      <c r="F549" s="360"/>
      <c r="G549" s="683"/>
      <c r="H549" s="360"/>
      <c r="I549" s="360"/>
      <c r="J549" s="360"/>
      <c r="K549" s="360"/>
      <c r="L549" s="360"/>
      <c r="M549" s="360"/>
      <c r="N549" s="360"/>
      <c r="O549" s="360"/>
      <c r="P549" s="360"/>
      <c r="Q549" s="360"/>
      <c r="R549" s="360"/>
      <c r="S549" s="360"/>
      <c r="T549" s="360"/>
      <c r="U549" s="360"/>
      <c r="V549" s="360"/>
      <c r="W549" s="360"/>
      <c r="X549" s="360"/>
      <c r="Y549" s="360"/>
      <c r="Z549" s="360"/>
    </row>
    <row r="550" spans="1:26" ht="15.75" customHeight="1">
      <c r="A550" s="360"/>
      <c r="B550" s="360"/>
      <c r="C550" s="360"/>
      <c r="D550" s="360"/>
      <c r="E550" s="360"/>
      <c r="F550" s="360"/>
      <c r="G550" s="683"/>
      <c r="H550" s="360"/>
      <c r="I550" s="360"/>
      <c r="J550" s="360"/>
      <c r="K550" s="360"/>
      <c r="L550" s="360"/>
      <c r="M550" s="360"/>
      <c r="N550" s="360"/>
      <c r="O550" s="360"/>
      <c r="P550" s="360"/>
      <c r="Q550" s="360"/>
      <c r="R550" s="360"/>
      <c r="S550" s="360"/>
      <c r="T550" s="360"/>
      <c r="U550" s="360"/>
      <c r="V550" s="360"/>
      <c r="W550" s="360"/>
      <c r="X550" s="360"/>
      <c r="Y550" s="360"/>
      <c r="Z550" s="360"/>
    </row>
    <row r="551" spans="1:26" ht="15.75" customHeight="1">
      <c r="A551" s="360"/>
      <c r="B551" s="360"/>
      <c r="C551" s="360"/>
      <c r="D551" s="360"/>
      <c r="E551" s="360"/>
      <c r="F551" s="360"/>
      <c r="G551" s="683"/>
      <c r="H551" s="360"/>
      <c r="I551" s="360"/>
      <c r="J551" s="360"/>
      <c r="K551" s="360"/>
      <c r="L551" s="360"/>
      <c r="M551" s="360"/>
      <c r="N551" s="360"/>
      <c r="O551" s="360"/>
      <c r="P551" s="360"/>
      <c r="Q551" s="360"/>
      <c r="R551" s="360"/>
      <c r="S551" s="360"/>
      <c r="T551" s="360"/>
      <c r="U551" s="360"/>
      <c r="V551" s="360"/>
      <c r="W551" s="360"/>
      <c r="X551" s="360"/>
      <c r="Y551" s="360"/>
      <c r="Z551" s="360"/>
    </row>
    <row r="552" spans="1:26" ht="15.75" customHeight="1">
      <c r="A552" s="360"/>
      <c r="B552" s="360"/>
      <c r="C552" s="360"/>
      <c r="D552" s="360"/>
      <c r="E552" s="360"/>
      <c r="F552" s="360"/>
      <c r="G552" s="683"/>
      <c r="H552" s="360"/>
      <c r="I552" s="360"/>
      <c r="J552" s="360"/>
      <c r="K552" s="360"/>
      <c r="L552" s="360"/>
      <c r="M552" s="360"/>
      <c r="N552" s="360"/>
      <c r="O552" s="360"/>
      <c r="P552" s="360"/>
      <c r="Q552" s="360"/>
      <c r="R552" s="360"/>
      <c r="S552" s="360"/>
      <c r="T552" s="360"/>
      <c r="U552" s="360"/>
      <c r="V552" s="360"/>
      <c r="W552" s="360"/>
      <c r="X552" s="360"/>
      <c r="Y552" s="360"/>
      <c r="Z552" s="360"/>
    </row>
    <row r="553" spans="1:26" ht="15.75" customHeight="1">
      <c r="A553" s="360"/>
      <c r="B553" s="360"/>
      <c r="C553" s="360"/>
      <c r="D553" s="360"/>
      <c r="E553" s="360"/>
      <c r="F553" s="360"/>
      <c r="G553" s="683"/>
      <c r="H553" s="360"/>
      <c r="I553" s="360"/>
      <c r="J553" s="360"/>
      <c r="K553" s="360"/>
      <c r="L553" s="360"/>
      <c r="M553" s="360"/>
      <c r="N553" s="360"/>
      <c r="O553" s="360"/>
      <c r="P553" s="360"/>
      <c r="Q553" s="360"/>
      <c r="R553" s="360"/>
      <c r="S553" s="360"/>
      <c r="T553" s="360"/>
      <c r="U553" s="360"/>
      <c r="V553" s="360"/>
      <c r="W553" s="360"/>
      <c r="X553" s="360"/>
      <c r="Y553" s="360"/>
      <c r="Z553" s="360"/>
    </row>
    <row r="554" spans="1:26" ht="15.75" customHeight="1">
      <c r="A554" s="360"/>
      <c r="B554" s="360"/>
      <c r="C554" s="360"/>
      <c r="D554" s="360"/>
      <c r="E554" s="360"/>
      <c r="F554" s="360"/>
      <c r="G554" s="683"/>
      <c r="H554" s="360"/>
      <c r="I554" s="360"/>
      <c r="J554" s="360"/>
      <c r="K554" s="360"/>
      <c r="L554" s="360"/>
      <c r="M554" s="360"/>
      <c r="N554" s="360"/>
      <c r="O554" s="360"/>
      <c r="P554" s="360"/>
      <c r="Q554" s="360"/>
      <c r="R554" s="360"/>
      <c r="S554" s="360"/>
      <c r="T554" s="360"/>
      <c r="U554" s="360"/>
      <c r="V554" s="360"/>
      <c r="W554" s="360"/>
      <c r="X554" s="360"/>
      <c r="Y554" s="360"/>
      <c r="Z554" s="360"/>
    </row>
    <row r="555" spans="1:26" ht="15.75" customHeight="1">
      <c r="A555" s="360"/>
      <c r="B555" s="360"/>
      <c r="C555" s="360"/>
      <c r="D555" s="360"/>
      <c r="E555" s="360"/>
      <c r="F555" s="360"/>
      <c r="G555" s="683"/>
      <c r="H555" s="360"/>
      <c r="I555" s="360"/>
      <c r="J555" s="360"/>
      <c r="K555" s="360"/>
      <c r="L555" s="360"/>
      <c r="M555" s="360"/>
      <c r="N555" s="360"/>
      <c r="O555" s="360"/>
      <c r="P555" s="360"/>
      <c r="Q555" s="360"/>
      <c r="R555" s="360"/>
      <c r="S555" s="360"/>
      <c r="T555" s="360"/>
      <c r="U555" s="360"/>
      <c r="V555" s="360"/>
      <c r="W555" s="360"/>
      <c r="X555" s="360"/>
      <c r="Y555" s="360"/>
      <c r="Z555" s="360"/>
    </row>
    <row r="556" spans="1:26" ht="15.75" customHeight="1">
      <c r="A556" s="360"/>
      <c r="B556" s="360"/>
      <c r="C556" s="360"/>
      <c r="D556" s="360"/>
      <c r="E556" s="360"/>
      <c r="F556" s="360"/>
      <c r="G556" s="683"/>
      <c r="H556" s="360"/>
      <c r="I556" s="360"/>
      <c r="J556" s="360"/>
      <c r="K556" s="360"/>
      <c r="L556" s="360"/>
      <c r="M556" s="360"/>
      <c r="N556" s="360"/>
      <c r="O556" s="360"/>
      <c r="P556" s="360"/>
      <c r="Q556" s="360"/>
      <c r="R556" s="360"/>
      <c r="S556" s="360"/>
      <c r="T556" s="360"/>
      <c r="U556" s="360"/>
      <c r="V556" s="360"/>
      <c r="W556" s="360"/>
      <c r="X556" s="360"/>
      <c r="Y556" s="360"/>
      <c r="Z556" s="360"/>
    </row>
    <row r="557" spans="1:26" ht="15.75" customHeight="1">
      <c r="A557" s="360"/>
      <c r="B557" s="360"/>
      <c r="C557" s="360"/>
      <c r="D557" s="360"/>
      <c r="E557" s="360"/>
      <c r="F557" s="360"/>
      <c r="G557" s="683"/>
      <c r="H557" s="360"/>
      <c r="I557" s="360"/>
      <c r="J557" s="360"/>
      <c r="K557" s="360"/>
      <c r="L557" s="360"/>
      <c r="M557" s="360"/>
      <c r="N557" s="360"/>
      <c r="O557" s="360"/>
      <c r="P557" s="360"/>
      <c r="Q557" s="360"/>
      <c r="R557" s="360"/>
      <c r="S557" s="360"/>
      <c r="T557" s="360"/>
      <c r="U557" s="360"/>
      <c r="V557" s="360"/>
      <c r="W557" s="360"/>
      <c r="X557" s="360"/>
      <c r="Y557" s="360"/>
      <c r="Z557" s="360"/>
    </row>
    <row r="558" spans="1:26" ht="15.75" customHeight="1">
      <c r="A558" s="360"/>
      <c r="B558" s="360"/>
      <c r="C558" s="360"/>
      <c r="D558" s="360"/>
      <c r="E558" s="360"/>
      <c r="F558" s="360"/>
      <c r="G558" s="683"/>
      <c r="H558" s="360"/>
      <c r="I558" s="360"/>
      <c r="J558" s="360"/>
      <c r="K558" s="360"/>
      <c r="L558" s="360"/>
      <c r="M558" s="360"/>
      <c r="N558" s="360"/>
      <c r="O558" s="360"/>
      <c r="P558" s="360"/>
      <c r="Q558" s="360"/>
      <c r="R558" s="360"/>
      <c r="S558" s="360"/>
      <c r="T558" s="360"/>
      <c r="U558" s="360"/>
      <c r="V558" s="360"/>
      <c r="W558" s="360"/>
      <c r="X558" s="360"/>
      <c r="Y558" s="360"/>
      <c r="Z558" s="360"/>
    </row>
    <row r="559" spans="1:26" ht="15.75" customHeight="1">
      <c r="A559" s="360"/>
      <c r="B559" s="360"/>
      <c r="C559" s="360"/>
      <c r="D559" s="360"/>
      <c r="E559" s="360"/>
      <c r="F559" s="360"/>
      <c r="G559" s="683"/>
      <c r="H559" s="360"/>
      <c r="I559" s="360"/>
      <c r="J559" s="360"/>
      <c r="K559" s="360"/>
      <c r="L559" s="360"/>
      <c r="M559" s="360"/>
      <c r="N559" s="360"/>
      <c r="O559" s="360"/>
      <c r="P559" s="360"/>
      <c r="Q559" s="360"/>
      <c r="R559" s="360"/>
      <c r="S559" s="360"/>
      <c r="T559" s="360"/>
      <c r="U559" s="360"/>
      <c r="V559" s="360"/>
      <c r="W559" s="360"/>
      <c r="X559" s="360"/>
      <c r="Y559" s="360"/>
      <c r="Z559" s="360"/>
    </row>
    <row r="560" spans="1:26" ht="15.75" customHeight="1">
      <c r="A560" s="360"/>
      <c r="B560" s="360"/>
      <c r="C560" s="360"/>
      <c r="D560" s="360"/>
      <c r="E560" s="360"/>
      <c r="F560" s="360"/>
      <c r="G560" s="683"/>
      <c r="H560" s="360"/>
      <c r="I560" s="360"/>
      <c r="J560" s="360"/>
      <c r="K560" s="360"/>
      <c r="L560" s="360"/>
      <c r="M560" s="360"/>
      <c r="N560" s="360"/>
      <c r="O560" s="360"/>
      <c r="P560" s="360"/>
      <c r="Q560" s="360"/>
      <c r="R560" s="360"/>
      <c r="S560" s="360"/>
      <c r="T560" s="360"/>
      <c r="U560" s="360"/>
      <c r="V560" s="360"/>
      <c r="W560" s="360"/>
      <c r="X560" s="360"/>
      <c r="Y560" s="360"/>
      <c r="Z560" s="360"/>
    </row>
    <row r="561" spans="1:26" ht="15.75" customHeight="1">
      <c r="A561" s="360"/>
      <c r="B561" s="360"/>
      <c r="C561" s="360"/>
      <c r="D561" s="360"/>
      <c r="E561" s="360"/>
      <c r="F561" s="360"/>
      <c r="G561" s="683"/>
      <c r="H561" s="360"/>
      <c r="I561" s="360"/>
      <c r="J561" s="360"/>
      <c r="K561" s="360"/>
      <c r="L561" s="360"/>
      <c r="M561" s="360"/>
      <c r="N561" s="360"/>
      <c r="O561" s="360"/>
      <c r="P561" s="360"/>
      <c r="Q561" s="360"/>
      <c r="R561" s="360"/>
      <c r="S561" s="360"/>
      <c r="T561" s="360"/>
      <c r="U561" s="360"/>
      <c r="V561" s="360"/>
      <c r="W561" s="360"/>
      <c r="X561" s="360"/>
      <c r="Y561" s="360"/>
      <c r="Z561" s="360"/>
    </row>
    <row r="562" spans="1:26" ht="15.75" customHeight="1">
      <c r="A562" s="360"/>
      <c r="B562" s="360"/>
      <c r="C562" s="360"/>
      <c r="D562" s="360"/>
      <c r="E562" s="360"/>
      <c r="F562" s="360"/>
      <c r="G562" s="683"/>
      <c r="H562" s="360"/>
      <c r="I562" s="360"/>
      <c r="J562" s="360"/>
      <c r="K562" s="360"/>
      <c r="L562" s="360"/>
      <c r="M562" s="360"/>
      <c r="N562" s="360"/>
      <c r="O562" s="360"/>
      <c r="P562" s="360"/>
      <c r="Q562" s="360"/>
      <c r="R562" s="360"/>
      <c r="S562" s="360"/>
      <c r="T562" s="360"/>
      <c r="U562" s="360"/>
      <c r="V562" s="360"/>
      <c r="W562" s="360"/>
      <c r="X562" s="360"/>
      <c r="Y562" s="360"/>
      <c r="Z562" s="360"/>
    </row>
    <row r="563" spans="1:26" ht="15.75" customHeight="1">
      <c r="A563" s="360"/>
      <c r="B563" s="360"/>
      <c r="C563" s="360"/>
      <c r="D563" s="360"/>
      <c r="E563" s="360"/>
      <c r="F563" s="360"/>
      <c r="G563" s="683"/>
      <c r="H563" s="360"/>
      <c r="I563" s="360"/>
      <c r="J563" s="360"/>
      <c r="K563" s="360"/>
      <c r="L563" s="360"/>
      <c r="M563" s="360"/>
      <c r="N563" s="360"/>
      <c r="O563" s="360"/>
      <c r="P563" s="360"/>
      <c r="Q563" s="360"/>
      <c r="R563" s="360"/>
      <c r="S563" s="360"/>
      <c r="T563" s="360"/>
      <c r="U563" s="360"/>
      <c r="V563" s="360"/>
      <c r="W563" s="360"/>
      <c r="X563" s="360"/>
      <c r="Y563" s="360"/>
      <c r="Z563" s="360"/>
    </row>
    <row r="564" spans="1:26" ht="15.75" customHeight="1">
      <c r="A564" s="360"/>
      <c r="B564" s="360"/>
      <c r="C564" s="360"/>
      <c r="D564" s="360"/>
      <c r="E564" s="360"/>
      <c r="F564" s="360"/>
      <c r="G564" s="683"/>
      <c r="H564" s="360"/>
      <c r="I564" s="360"/>
      <c r="J564" s="360"/>
      <c r="K564" s="360"/>
      <c r="L564" s="360"/>
      <c r="M564" s="360"/>
      <c r="N564" s="360"/>
      <c r="O564" s="360"/>
      <c r="P564" s="360"/>
      <c r="Q564" s="360"/>
      <c r="R564" s="360"/>
      <c r="S564" s="360"/>
      <c r="T564" s="360"/>
      <c r="U564" s="360"/>
      <c r="V564" s="360"/>
      <c r="W564" s="360"/>
      <c r="X564" s="360"/>
      <c r="Y564" s="360"/>
      <c r="Z564" s="360"/>
    </row>
    <row r="565" spans="1:26" ht="15.75" customHeight="1">
      <c r="A565" s="360"/>
      <c r="B565" s="360"/>
      <c r="C565" s="360"/>
      <c r="D565" s="360"/>
      <c r="E565" s="360"/>
      <c r="F565" s="360"/>
      <c r="G565" s="683"/>
      <c r="H565" s="360"/>
      <c r="I565" s="360"/>
      <c r="J565" s="360"/>
      <c r="K565" s="360"/>
      <c r="L565" s="360"/>
      <c r="M565" s="360"/>
      <c r="N565" s="360"/>
      <c r="O565" s="360"/>
      <c r="P565" s="360"/>
      <c r="Q565" s="360"/>
      <c r="R565" s="360"/>
      <c r="S565" s="360"/>
      <c r="T565" s="360"/>
      <c r="U565" s="360"/>
      <c r="V565" s="360"/>
      <c r="W565" s="360"/>
      <c r="X565" s="360"/>
      <c r="Y565" s="360"/>
      <c r="Z565" s="360"/>
    </row>
    <row r="566" spans="1:26" ht="15.75" customHeight="1">
      <c r="A566" s="360"/>
      <c r="B566" s="360"/>
      <c r="C566" s="360"/>
      <c r="D566" s="360"/>
      <c r="E566" s="360"/>
      <c r="F566" s="360"/>
      <c r="G566" s="683"/>
      <c r="H566" s="360"/>
      <c r="I566" s="360"/>
      <c r="J566" s="360"/>
      <c r="K566" s="360"/>
      <c r="L566" s="360"/>
      <c r="M566" s="360"/>
      <c r="N566" s="360"/>
      <c r="O566" s="360"/>
      <c r="P566" s="360"/>
      <c r="Q566" s="360"/>
      <c r="R566" s="360"/>
      <c r="S566" s="360"/>
      <c r="T566" s="360"/>
      <c r="U566" s="360"/>
      <c r="V566" s="360"/>
      <c r="W566" s="360"/>
      <c r="X566" s="360"/>
      <c r="Y566" s="360"/>
      <c r="Z566" s="360"/>
    </row>
    <row r="567" spans="1:26" ht="15.75" customHeight="1">
      <c r="A567" s="360"/>
      <c r="B567" s="360"/>
      <c r="C567" s="360"/>
      <c r="D567" s="360"/>
      <c r="E567" s="360"/>
      <c r="F567" s="360"/>
      <c r="G567" s="683"/>
      <c r="H567" s="360"/>
      <c r="I567" s="360"/>
      <c r="J567" s="360"/>
      <c r="K567" s="360"/>
      <c r="L567" s="360"/>
      <c r="M567" s="360"/>
      <c r="N567" s="360"/>
      <c r="O567" s="360"/>
      <c r="P567" s="360"/>
      <c r="Q567" s="360"/>
      <c r="R567" s="360"/>
      <c r="S567" s="360"/>
      <c r="T567" s="360"/>
      <c r="U567" s="360"/>
      <c r="V567" s="360"/>
      <c r="W567" s="360"/>
      <c r="X567" s="360"/>
      <c r="Y567" s="360"/>
      <c r="Z567" s="360"/>
    </row>
    <row r="568" spans="1:26" ht="15.75" customHeight="1">
      <c r="A568" s="360"/>
      <c r="B568" s="360"/>
      <c r="C568" s="360"/>
      <c r="D568" s="360"/>
      <c r="E568" s="360"/>
      <c r="F568" s="360"/>
      <c r="G568" s="683"/>
      <c r="H568" s="360"/>
      <c r="I568" s="360"/>
      <c r="J568" s="360"/>
      <c r="K568" s="360"/>
      <c r="L568" s="360"/>
      <c r="M568" s="360"/>
      <c r="N568" s="360"/>
      <c r="O568" s="360"/>
      <c r="P568" s="360"/>
      <c r="Q568" s="360"/>
      <c r="R568" s="360"/>
      <c r="S568" s="360"/>
      <c r="T568" s="360"/>
      <c r="U568" s="360"/>
      <c r="V568" s="360"/>
      <c r="W568" s="360"/>
      <c r="X568" s="360"/>
      <c r="Y568" s="360"/>
      <c r="Z568" s="360"/>
    </row>
    <row r="569" spans="1:26" ht="15.75" customHeight="1">
      <c r="A569" s="360"/>
      <c r="B569" s="360"/>
      <c r="C569" s="360"/>
      <c r="D569" s="360"/>
      <c r="E569" s="360"/>
      <c r="F569" s="360"/>
      <c r="G569" s="683"/>
      <c r="H569" s="360"/>
      <c r="I569" s="360"/>
      <c r="J569" s="360"/>
      <c r="K569" s="360"/>
      <c r="L569" s="360"/>
      <c r="M569" s="360"/>
      <c r="N569" s="360"/>
      <c r="O569" s="360"/>
      <c r="P569" s="360"/>
      <c r="Q569" s="360"/>
      <c r="R569" s="360"/>
      <c r="S569" s="360"/>
      <c r="T569" s="360"/>
      <c r="U569" s="360"/>
      <c r="V569" s="360"/>
      <c r="W569" s="360"/>
      <c r="X569" s="360"/>
      <c r="Y569" s="360"/>
      <c r="Z569" s="360"/>
    </row>
    <row r="570" spans="1:26" ht="15.75" customHeight="1">
      <c r="A570" s="360"/>
      <c r="B570" s="360"/>
      <c r="C570" s="360"/>
      <c r="D570" s="360"/>
      <c r="E570" s="360"/>
      <c r="F570" s="360"/>
      <c r="G570" s="683"/>
      <c r="H570" s="360"/>
      <c r="I570" s="360"/>
      <c r="J570" s="360"/>
      <c r="K570" s="360"/>
      <c r="L570" s="360"/>
      <c r="M570" s="360"/>
      <c r="N570" s="360"/>
      <c r="O570" s="360"/>
      <c r="P570" s="360"/>
      <c r="Q570" s="360"/>
      <c r="R570" s="360"/>
      <c r="S570" s="360"/>
      <c r="T570" s="360"/>
      <c r="U570" s="360"/>
      <c r="V570" s="360"/>
      <c r="W570" s="360"/>
      <c r="X570" s="360"/>
      <c r="Y570" s="360"/>
      <c r="Z570" s="360"/>
    </row>
    <row r="571" spans="1:26" ht="15.75" customHeight="1">
      <c r="A571" s="360"/>
      <c r="B571" s="360"/>
      <c r="C571" s="360"/>
      <c r="D571" s="360"/>
      <c r="E571" s="360"/>
      <c r="F571" s="360"/>
      <c r="G571" s="683"/>
      <c r="H571" s="360"/>
      <c r="I571" s="360"/>
      <c r="J571" s="360"/>
      <c r="K571" s="360"/>
      <c r="L571" s="360"/>
      <c r="M571" s="360"/>
      <c r="N571" s="360"/>
      <c r="O571" s="360"/>
      <c r="P571" s="360"/>
      <c r="Q571" s="360"/>
      <c r="R571" s="360"/>
      <c r="S571" s="360"/>
      <c r="T571" s="360"/>
      <c r="U571" s="360"/>
      <c r="V571" s="360"/>
      <c r="W571" s="360"/>
      <c r="X571" s="360"/>
      <c r="Y571" s="360"/>
      <c r="Z571" s="360"/>
    </row>
    <row r="572" spans="1:26" ht="15.75" customHeight="1">
      <c r="A572" s="360"/>
      <c r="B572" s="360"/>
      <c r="C572" s="360"/>
      <c r="D572" s="360"/>
      <c r="E572" s="360"/>
      <c r="F572" s="360"/>
      <c r="G572" s="683"/>
      <c r="H572" s="360"/>
      <c r="I572" s="360"/>
      <c r="J572" s="360"/>
      <c r="K572" s="360"/>
      <c r="L572" s="360"/>
      <c r="M572" s="360"/>
      <c r="N572" s="360"/>
      <c r="O572" s="360"/>
      <c r="P572" s="360"/>
      <c r="Q572" s="360"/>
      <c r="R572" s="360"/>
      <c r="S572" s="360"/>
      <c r="T572" s="360"/>
      <c r="U572" s="360"/>
      <c r="V572" s="360"/>
      <c r="W572" s="360"/>
      <c r="X572" s="360"/>
      <c r="Y572" s="360"/>
      <c r="Z572" s="360"/>
    </row>
    <row r="573" spans="1:26" ht="15.75" customHeight="1">
      <c r="A573" s="360"/>
      <c r="B573" s="360"/>
      <c r="C573" s="360"/>
      <c r="D573" s="360"/>
      <c r="E573" s="360"/>
      <c r="F573" s="360"/>
      <c r="G573" s="683"/>
      <c r="H573" s="360"/>
      <c r="I573" s="360"/>
      <c r="J573" s="360"/>
      <c r="K573" s="360"/>
      <c r="L573" s="360"/>
      <c r="M573" s="360"/>
      <c r="N573" s="360"/>
      <c r="O573" s="360"/>
      <c r="P573" s="360"/>
      <c r="Q573" s="360"/>
      <c r="R573" s="360"/>
      <c r="S573" s="360"/>
      <c r="T573" s="360"/>
      <c r="U573" s="360"/>
      <c r="V573" s="360"/>
      <c r="W573" s="360"/>
      <c r="X573" s="360"/>
      <c r="Y573" s="360"/>
      <c r="Z573" s="360"/>
    </row>
    <row r="574" spans="1:26" ht="15.75" customHeight="1">
      <c r="A574" s="360"/>
      <c r="B574" s="360"/>
      <c r="C574" s="360"/>
      <c r="D574" s="360"/>
      <c r="E574" s="360"/>
      <c r="F574" s="360"/>
      <c r="G574" s="683"/>
      <c r="H574" s="360"/>
      <c r="I574" s="360"/>
      <c r="J574" s="360"/>
      <c r="K574" s="360"/>
      <c r="L574" s="360"/>
      <c r="M574" s="360"/>
      <c r="N574" s="360"/>
      <c r="O574" s="360"/>
      <c r="P574" s="360"/>
      <c r="Q574" s="360"/>
      <c r="R574" s="360"/>
      <c r="S574" s="360"/>
      <c r="T574" s="360"/>
      <c r="U574" s="360"/>
      <c r="V574" s="360"/>
      <c r="W574" s="360"/>
      <c r="X574" s="360"/>
      <c r="Y574" s="360"/>
      <c r="Z574" s="360"/>
    </row>
    <row r="575" spans="1:26" ht="15.75" customHeight="1">
      <c r="A575" s="360"/>
      <c r="B575" s="360"/>
      <c r="C575" s="360"/>
      <c r="D575" s="360"/>
      <c r="E575" s="360"/>
      <c r="F575" s="360"/>
      <c r="G575" s="683"/>
      <c r="H575" s="360"/>
      <c r="I575" s="360"/>
      <c r="J575" s="360"/>
      <c r="K575" s="360"/>
      <c r="L575" s="360"/>
      <c r="M575" s="360"/>
      <c r="N575" s="360"/>
      <c r="O575" s="360"/>
      <c r="P575" s="360"/>
      <c r="Q575" s="360"/>
      <c r="R575" s="360"/>
      <c r="S575" s="360"/>
      <c r="T575" s="360"/>
      <c r="U575" s="360"/>
      <c r="V575" s="360"/>
      <c r="W575" s="360"/>
      <c r="X575" s="360"/>
      <c r="Y575" s="360"/>
      <c r="Z575" s="360"/>
    </row>
    <row r="576" spans="1:26" ht="15.75" customHeight="1">
      <c r="A576" s="360"/>
      <c r="B576" s="360"/>
      <c r="C576" s="360"/>
      <c r="D576" s="360"/>
      <c r="E576" s="360"/>
      <c r="F576" s="360"/>
      <c r="G576" s="683"/>
      <c r="H576" s="360"/>
      <c r="I576" s="360"/>
      <c r="J576" s="360"/>
      <c r="K576" s="360"/>
      <c r="L576" s="360"/>
      <c r="M576" s="360"/>
      <c r="N576" s="360"/>
      <c r="O576" s="360"/>
      <c r="P576" s="360"/>
      <c r="Q576" s="360"/>
      <c r="R576" s="360"/>
      <c r="S576" s="360"/>
      <c r="T576" s="360"/>
      <c r="U576" s="360"/>
      <c r="V576" s="360"/>
      <c r="W576" s="360"/>
      <c r="X576" s="360"/>
      <c r="Y576" s="360"/>
      <c r="Z576" s="360"/>
    </row>
    <row r="577" spans="1:26" ht="15.75" customHeight="1">
      <c r="A577" s="360"/>
      <c r="B577" s="360"/>
      <c r="C577" s="360"/>
      <c r="D577" s="360"/>
      <c r="E577" s="360"/>
      <c r="F577" s="360"/>
      <c r="G577" s="683"/>
      <c r="H577" s="360"/>
      <c r="I577" s="360"/>
      <c r="J577" s="360"/>
      <c r="K577" s="360"/>
      <c r="L577" s="360"/>
      <c r="M577" s="360"/>
      <c r="N577" s="360"/>
      <c r="O577" s="360"/>
      <c r="P577" s="360"/>
      <c r="Q577" s="360"/>
      <c r="R577" s="360"/>
      <c r="S577" s="360"/>
      <c r="T577" s="360"/>
      <c r="U577" s="360"/>
      <c r="V577" s="360"/>
      <c r="W577" s="360"/>
      <c r="X577" s="360"/>
      <c r="Y577" s="360"/>
      <c r="Z577" s="360"/>
    </row>
    <row r="578" spans="1:26" ht="15.75" customHeight="1">
      <c r="A578" s="360"/>
      <c r="B578" s="360"/>
      <c r="C578" s="360"/>
      <c r="D578" s="360"/>
      <c r="E578" s="360"/>
      <c r="F578" s="360"/>
      <c r="G578" s="683"/>
      <c r="H578" s="360"/>
      <c r="I578" s="360"/>
      <c r="J578" s="360"/>
      <c r="K578" s="360"/>
      <c r="L578" s="360"/>
      <c r="M578" s="360"/>
      <c r="N578" s="360"/>
      <c r="O578" s="360"/>
      <c r="P578" s="360"/>
      <c r="Q578" s="360"/>
      <c r="R578" s="360"/>
      <c r="S578" s="360"/>
      <c r="T578" s="360"/>
      <c r="U578" s="360"/>
      <c r="V578" s="360"/>
      <c r="W578" s="360"/>
      <c r="X578" s="360"/>
      <c r="Y578" s="360"/>
      <c r="Z578" s="360"/>
    </row>
    <row r="579" spans="1:26" ht="15.75" customHeight="1">
      <c r="A579" s="360"/>
      <c r="B579" s="360"/>
      <c r="C579" s="360"/>
      <c r="D579" s="360"/>
      <c r="E579" s="360"/>
      <c r="F579" s="360"/>
      <c r="G579" s="683"/>
      <c r="H579" s="360"/>
      <c r="I579" s="360"/>
      <c r="J579" s="360"/>
      <c r="K579" s="360"/>
      <c r="L579" s="360"/>
      <c r="M579" s="360"/>
      <c r="N579" s="360"/>
      <c r="O579" s="360"/>
      <c r="P579" s="360"/>
      <c r="Q579" s="360"/>
      <c r="R579" s="360"/>
      <c r="S579" s="360"/>
      <c r="T579" s="360"/>
      <c r="U579" s="360"/>
      <c r="V579" s="360"/>
      <c r="W579" s="360"/>
      <c r="X579" s="360"/>
      <c r="Y579" s="360"/>
      <c r="Z579" s="360"/>
    </row>
    <row r="580" spans="1:26" ht="15.75" customHeight="1">
      <c r="A580" s="360"/>
      <c r="B580" s="360"/>
      <c r="C580" s="360"/>
      <c r="D580" s="360"/>
      <c r="E580" s="360"/>
      <c r="F580" s="360"/>
      <c r="G580" s="683"/>
      <c r="H580" s="360"/>
      <c r="I580" s="360"/>
      <c r="J580" s="360"/>
      <c r="K580" s="360"/>
      <c r="L580" s="360"/>
      <c r="M580" s="360"/>
      <c r="N580" s="360"/>
      <c r="O580" s="360"/>
      <c r="P580" s="360"/>
      <c r="Q580" s="360"/>
      <c r="R580" s="360"/>
      <c r="S580" s="360"/>
      <c r="T580" s="360"/>
      <c r="U580" s="360"/>
      <c r="V580" s="360"/>
      <c r="W580" s="360"/>
      <c r="X580" s="360"/>
      <c r="Y580" s="360"/>
      <c r="Z580" s="360"/>
    </row>
    <row r="581" spans="1:26" ht="15.75" customHeight="1">
      <c r="A581" s="360"/>
      <c r="B581" s="360"/>
      <c r="C581" s="360"/>
      <c r="D581" s="360"/>
      <c r="E581" s="360"/>
      <c r="F581" s="360"/>
      <c r="G581" s="683"/>
      <c r="H581" s="360"/>
      <c r="I581" s="360"/>
      <c r="J581" s="360"/>
      <c r="K581" s="360"/>
      <c r="L581" s="360"/>
      <c r="M581" s="360"/>
      <c r="N581" s="360"/>
      <c r="O581" s="360"/>
      <c r="P581" s="360"/>
      <c r="Q581" s="360"/>
      <c r="R581" s="360"/>
      <c r="S581" s="360"/>
      <c r="T581" s="360"/>
      <c r="U581" s="360"/>
      <c r="V581" s="360"/>
      <c r="W581" s="360"/>
      <c r="X581" s="360"/>
      <c r="Y581" s="360"/>
      <c r="Z581" s="360"/>
    </row>
    <row r="582" spans="1:26" ht="15.75" customHeight="1">
      <c r="A582" s="360"/>
      <c r="B582" s="360"/>
      <c r="C582" s="360"/>
      <c r="D582" s="360"/>
      <c r="E582" s="360"/>
      <c r="F582" s="360"/>
      <c r="G582" s="683"/>
      <c r="H582" s="360"/>
      <c r="I582" s="360"/>
      <c r="J582" s="360"/>
      <c r="K582" s="360"/>
      <c r="L582" s="360"/>
      <c r="M582" s="360"/>
      <c r="N582" s="360"/>
      <c r="O582" s="360"/>
      <c r="P582" s="360"/>
      <c r="Q582" s="360"/>
      <c r="R582" s="360"/>
      <c r="S582" s="360"/>
      <c r="T582" s="360"/>
      <c r="U582" s="360"/>
      <c r="V582" s="360"/>
      <c r="W582" s="360"/>
      <c r="X582" s="360"/>
      <c r="Y582" s="360"/>
      <c r="Z582" s="360"/>
    </row>
    <row r="583" spans="1:26" ht="15.75" customHeight="1">
      <c r="A583" s="360"/>
      <c r="B583" s="360"/>
      <c r="C583" s="360"/>
      <c r="D583" s="360"/>
      <c r="E583" s="360"/>
      <c r="F583" s="360"/>
      <c r="G583" s="683"/>
      <c r="H583" s="360"/>
      <c r="I583" s="360"/>
      <c r="J583" s="360"/>
      <c r="K583" s="360"/>
      <c r="L583" s="360"/>
      <c r="M583" s="360"/>
      <c r="N583" s="360"/>
      <c r="O583" s="360"/>
      <c r="P583" s="360"/>
      <c r="Q583" s="360"/>
      <c r="R583" s="360"/>
      <c r="S583" s="360"/>
      <c r="T583" s="360"/>
      <c r="U583" s="360"/>
      <c r="V583" s="360"/>
      <c r="W583" s="360"/>
      <c r="X583" s="360"/>
      <c r="Y583" s="360"/>
      <c r="Z583" s="360"/>
    </row>
    <row r="584" spans="1:26" ht="15.75" customHeight="1">
      <c r="A584" s="360"/>
      <c r="B584" s="360"/>
      <c r="C584" s="360"/>
      <c r="D584" s="360"/>
      <c r="E584" s="360"/>
      <c r="F584" s="360"/>
      <c r="G584" s="683"/>
      <c r="H584" s="360"/>
      <c r="I584" s="360"/>
      <c r="J584" s="360"/>
      <c r="K584" s="360"/>
      <c r="L584" s="360"/>
      <c r="M584" s="360"/>
      <c r="N584" s="360"/>
      <c r="O584" s="360"/>
      <c r="P584" s="360"/>
      <c r="Q584" s="360"/>
      <c r="R584" s="360"/>
      <c r="S584" s="360"/>
      <c r="T584" s="360"/>
      <c r="U584" s="360"/>
      <c r="V584" s="360"/>
      <c r="W584" s="360"/>
      <c r="X584" s="360"/>
      <c r="Y584" s="360"/>
      <c r="Z584" s="360"/>
    </row>
    <row r="585" spans="1:26" ht="15.75" customHeight="1">
      <c r="A585" s="360"/>
      <c r="B585" s="360"/>
      <c r="C585" s="360"/>
      <c r="D585" s="360"/>
      <c r="E585" s="360"/>
      <c r="F585" s="360"/>
      <c r="G585" s="683"/>
      <c r="H585" s="360"/>
      <c r="I585" s="360"/>
      <c r="J585" s="360"/>
      <c r="K585" s="360"/>
      <c r="L585" s="360"/>
      <c r="M585" s="360"/>
      <c r="N585" s="360"/>
      <c r="O585" s="360"/>
      <c r="P585" s="360"/>
      <c r="Q585" s="360"/>
      <c r="R585" s="360"/>
      <c r="S585" s="360"/>
      <c r="T585" s="360"/>
      <c r="U585" s="360"/>
      <c r="V585" s="360"/>
      <c r="W585" s="360"/>
      <c r="X585" s="360"/>
      <c r="Y585" s="360"/>
      <c r="Z585" s="360"/>
    </row>
    <row r="586" spans="1:26" ht="15.75" customHeight="1">
      <c r="A586" s="360"/>
      <c r="B586" s="360"/>
      <c r="C586" s="360"/>
      <c r="D586" s="360"/>
      <c r="E586" s="360"/>
      <c r="F586" s="360"/>
      <c r="G586" s="683"/>
      <c r="H586" s="360"/>
      <c r="I586" s="360"/>
      <c r="J586" s="360"/>
      <c r="K586" s="360"/>
      <c r="L586" s="360"/>
      <c r="M586" s="360"/>
      <c r="N586" s="360"/>
      <c r="O586" s="360"/>
      <c r="P586" s="360"/>
      <c r="Q586" s="360"/>
      <c r="R586" s="360"/>
      <c r="S586" s="360"/>
      <c r="T586" s="360"/>
      <c r="U586" s="360"/>
      <c r="V586" s="360"/>
      <c r="W586" s="360"/>
      <c r="X586" s="360"/>
      <c r="Y586" s="360"/>
      <c r="Z586" s="360"/>
    </row>
    <row r="587" spans="1:26" ht="15.75" customHeight="1">
      <c r="A587" s="360"/>
      <c r="B587" s="360"/>
      <c r="C587" s="360"/>
      <c r="D587" s="360"/>
      <c r="E587" s="360"/>
      <c r="F587" s="360"/>
      <c r="G587" s="683"/>
      <c r="H587" s="360"/>
      <c r="I587" s="360"/>
      <c r="J587" s="360"/>
      <c r="K587" s="360"/>
      <c r="L587" s="360"/>
      <c r="M587" s="360"/>
      <c r="N587" s="360"/>
      <c r="O587" s="360"/>
      <c r="P587" s="360"/>
      <c r="Q587" s="360"/>
      <c r="R587" s="360"/>
      <c r="S587" s="360"/>
      <c r="T587" s="360"/>
      <c r="U587" s="360"/>
      <c r="V587" s="360"/>
      <c r="W587" s="360"/>
      <c r="X587" s="360"/>
      <c r="Y587" s="360"/>
      <c r="Z587" s="360"/>
    </row>
    <row r="588" spans="1:26" ht="15.75" customHeight="1">
      <c r="A588" s="360"/>
      <c r="B588" s="360"/>
      <c r="C588" s="360"/>
      <c r="D588" s="360"/>
      <c r="E588" s="360"/>
      <c r="F588" s="360"/>
      <c r="G588" s="683"/>
      <c r="H588" s="360"/>
      <c r="I588" s="360"/>
      <c r="J588" s="360"/>
      <c r="K588" s="360"/>
      <c r="L588" s="360"/>
      <c r="M588" s="360"/>
      <c r="N588" s="360"/>
      <c r="O588" s="360"/>
      <c r="P588" s="360"/>
      <c r="Q588" s="360"/>
      <c r="R588" s="360"/>
      <c r="S588" s="360"/>
      <c r="T588" s="360"/>
      <c r="U588" s="360"/>
      <c r="V588" s="360"/>
      <c r="W588" s="360"/>
      <c r="X588" s="360"/>
      <c r="Y588" s="360"/>
      <c r="Z588" s="360"/>
    </row>
    <row r="589" spans="1:26" ht="15.75" customHeight="1">
      <c r="A589" s="360"/>
      <c r="B589" s="360"/>
      <c r="C589" s="360"/>
      <c r="D589" s="360"/>
      <c r="E589" s="360"/>
      <c r="F589" s="360"/>
      <c r="G589" s="683"/>
      <c r="H589" s="360"/>
      <c r="I589" s="360"/>
      <c r="J589" s="360"/>
      <c r="K589" s="360"/>
      <c r="L589" s="360"/>
      <c r="M589" s="360"/>
      <c r="N589" s="360"/>
      <c r="O589" s="360"/>
      <c r="P589" s="360"/>
      <c r="Q589" s="360"/>
      <c r="R589" s="360"/>
      <c r="S589" s="360"/>
      <c r="T589" s="360"/>
      <c r="U589" s="360"/>
      <c r="V589" s="360"/>
      <c r="W589" s="360"/>
      <c r="X589" s="360"/>
      <c r="Y589" s="360"/>
      <c r="Z589" s="360"/>
    </row>
    <row r="590" spans="1:26" ht="15.75" customHeight="1">
      <c r="A590" s="360"/>
      <c r="B590" s="360"/>
      <c r="C590" s="360"/>
      <c r="D590" s="360"/>
      <c r="E590" s="360"/>
      <c r="F590" s="360"/>
      <c r="G590" s="683"/>
      <c r="H590" s="360"/>
      <c r="I590" s="360"/>
      <c r="J590" s="360"/>
      <c r="K590" s="360"/>
      <c r="L590" s="360"/>
      <c r="M590" s="360"/>
      <c r="N590" s="360"/>
      <c r="O590" s="360"/>
      <c r="P590" s="360"/>
      <c r="Q590" s="360"/>
      <c r="R590" s="360"/>
      <c r="S590" s="360"/>
      <c r="T590" s="360"/>
      <c r="U590" s="360"/>
      <c r="V590" s="360"/>
      <c r="W590" s="360"/>
      <c r="X590" s="360"/>
      <c r="Y590" s="360"/>
      <c r="Z590" s="360"/>
    </row>
    <row r="591" spans="1:26" ht="15.75" customHeight="1">
      <c r="A591" s="360"/>
      <c r="B591" s="360"/>
      <c r="C591" s="360"/>
      <c r="D591" s="360"/>
      <c r="E591" s="360"/>
      <c r="F591" s="360"/>
      <c r="G591" s="683"/>
      <c r="H591" s="360"/>
      <c r="I591" s="360"/>
      <c r="J591" s="360"/>
      <c r="K591" s="360"/>
      <c r="L591" s="360"/>
      <c r="M591" s="360"/>
      <c r="N591" s="360"/>
      <c r="O591" s="360"/>
      <c r="P591" s="360"/>
      <c r="Q591" s="360"/>
      <c r="R591" s="360"/>
      <c r="S591" s="360"/>
      <c r="T591" s="360"/>
      <c r="U591" s="360"/>
      <c r="V591" s="360"/>
      <c r="W591" s="360"/>
      <c r="X591" s="360"/>
      <c r="Y591" s="360"/>
      <c r="Z591" s="360"/>
    </row>
    <row r="592" spans="1:26" ht="15.75" customHeight="1">
      <c r="A592" s="360"/>
      <c r="B592" s="360"/>
      <c r="C592" s="360"/>
      <c r="D592" s="360"/>
      <c r="E592" s="360"/>
      <c r="F592" s="360"/>
      <c r="G592" s="683"/>
      <c r="H592" s="360"/>
      <c r="I592" s="360"/>
      <c r="J592" s="360"/>
      <c r="K592" s="360"/>
      <c r="L592" s="360"/>
      <c r="M592" s="360"/>
      <c r="N592" s="360"/>
      <c r="O592" s="360"/>
      <c r="P592" s="360"/>
      <c r="Q592" s="360"/>
      <c r="R592" s="360"/>
      <c r="S592" s="360"/>
      <c r="T592" s="360"/>
      <c r="U592" s="360"/>
      <c r="V592" s="360"/>
      <c r="W592" s="360"/>
      <c r="X592" s="360"/>
      <c r="Y592" s="360"/>
      <c r="Z592" s="360"/>
    </row>
    <row r="593" spans="1:26" ht="15.75" customHeight="1">
      <c r="A593" s="360"/>
      <c r="B593" s="360"/>
      <c r="C593" s="360"/>
      <c r="D593" s="360"/>
      <c r="E593" s="360"/>
      <c r="F593" s="360"/>
      <c r="G593" s="683"/>
      <c r="H593" s="360"/>
      <c r="I593" s="360"/>
      <c r="J593" s="360"/>
      <c r="K593" s="360"/>
      <c r="L593" s="360"/>
      <c r="M593" s="360"/>
      <c r="N593" s="360"/>
      <c r="O593" s="360"/>
      <c r="P593" s="360"/>
      <c r="Q593" s="360"/>
      <c r="R593" s="360"/>
      <c r="S593" s="360"/>
      <c r="T593" s="360"/>
      <c r="U593" s="360"/>
      <c r="V593" s="360"/>
      <c r="W593" s="360"/>
      <c r="X593" s="360"/>
      <c r="Y593" s="360"/>
      <c r="Z593" s="360"/>
    </row>
    <row r="594" spans="1:26" ht="15.75" customHeight="1">
      <c r="A594" s="360"/>
      <c r="B594" s="360"/>
      <c r="C594" s="360"/>
      <c r="D594" s="360"/>
      <c r="E594" s="360"/>
      <c r="F594" s="360"/>
      <c r="G594" s="683"/>
      <c r="H594" s="360"/>
      <c r="I594" s="360"/>
      <c r="J594" s="360"/>
      <c r="K594" s="360"/>
      <c r="L594" s="360"/>
      <c r="M594" s="360"/>
      <c r="N594" s="360"/>
      <c r="O594" s="360"/>
      <c r="P594" s="360"/>
      <c r="Q594" s="360"/>
      <c r="R594" s="360"/>
      <c r="S594" s="360"/>
      <c r="T594" s="360"/>
      <c r="U594" s="360"/>
      <c r="V594" s="360"/>
      <c r="W594" s="360"/>
      <c r="X594" s="360"/>
      <c r="Y594" s="360"/>
      <c r="Z594" s="360"/>
    </row>
    <row r="595" spans="1:26" ht="15.75" customHeight="1">
      <c r="A595" s="360"/>
      <c r="B595" s="360"/>
      <c r="C595" s="360"/>
      <c r="D595" s="360"/>
      <c r="E595" s="360"/>
      <c r="F595" s="360"/>
      <c r="G595" s="683"/>
      <c r="H595" s="360"/>
      <c r="I595" s="360"/>
      <c r="J595" s="360"/>
      <c r="K595" s="360"/>
      <c r="L595" s="360"/>
      <c r="M595" s="360"/>
      <c r="N595" s="360"/>
      <c r="O595" s="360"/>
      <c r="P595" s="360"/>
      <c r="Q595" s="360"/>
      <c r="R595" s="360"/>
      <c r="S595" s="360"/>
      <c r="T595" s="360"/>
      <c r="U595" s="360"/>
      <c r="V595" s="360"/>
      <c r="W595" s="360"/>
      <c r="X595" s="360"/>
      <c r="Y595" s="360"/>
      <c r="Z595" s="360"/>
    </row>
    <row r="596" spans="1:26" ht="15.75" customHeight="1">
      <c r="A596" s="360"/>
      <c r="B596" s="360"/>
      <c r="C596" s="360"/>
      <c r="D596" s="360"/>
      <c r="E596" s="360"/>
      <c r="F596" s="360"/>
      <c r="G596" s="683"/>
      <c r="H596" s="360"/>
      <c r="I596" s="360"/>
      <c r="J596" s="360"/>
      <c r="K596" s="360"/>
      <c r="L596" s="360"/>
      <c r="M596" s="360"/>
      <c r="N596" s="360"/>
      <c r="O596" s="360"/>
      <c r="P596" s="360"/>
      <c r="Q596" s="360"/>
      <c r="R596" s="360"/>
      <c r="S596" s="360"/>
      <c r="T596" s="360"/>
      <c r="U596" s="360"/>
      <c r="V596" s="360"/>
      <c r="W596" s="360"/>
      <c r="X596" s="360"/>
      <c r="Y596" s="360"/>
      <c r="Z596" s="360"/>
    </row>
    <row r="597" spans="1:26" ht="15.75" customHeight="1">
      <c r="A597" s="360"/>
      <c r="B597" s="360"/>
      <c r="C597" s="360"/>
      <c r="D597" s="360"/>
      <c r="E597" s="360"/>
      <c r="F597" s="360"/>
      <c r="G597" s="683"/>
      <c r="H597" s="360"/>
      <c r="I597" s="360"/>
      <c r="J597" s="360"/>
      <c r="K597" s="360"/>
      <c r="L597" s="360"/>
      <c r="M597" s="360"/>
      <c r="N597" s="360"/>
      <c r="O597" s="360"/>
      <c r="P597" s="360"/>
      <c r="Q597" s="360"/>
      <c r="R597" s="360"/>
      <c r="S597" s="360"/>
      <c r="T597" s="360"/>
      <c r="U597" s="360"/>
      <c r="V597" s="360"/>
      <c r="W597" s="360"/>
      <c r="X597" s="360"/>
      <c r="Y597" s="360"/>
      <c r="Z597" s="360"/>
    </row>
    <row r="598" spans="1:26" ht="15.75" customHeight="1">
      <c r="A598" s="360"/>
      <c r="B598" s="360"/>
      <c r="C598" s="360"/>
      <c r="D598" s="360"/>
      <c r="E598" s="360"/>
      <c r="F598" s="360"/>
      <c r="G598" s="683"/>
      <c r="H598" s="360"/>
      <c r="I598" s="360"/>
      <c r="J598" s="360"/>
      <c r="K598" s="360"/>
      <c r="L598" s="360"/>
      <c r="M598" s="360"/>
      <c r="N598" s="360"/>
      <c r="O598" s="360"/>
      <c r="P598" s="360"/>
      <c r="Q598" s="360"/>
      <c r="R598" s="360"/>
      <c r="S598" s="360"/>
      <c r="T598" s="360"/>
      <c r="U598" s="360"/>
      <c r="V598" s="360"/>
      <c r="W598" s="360"/>
      <c r="X598" s="360"/>
      <c r="Y598" s="360"/>
      <c r="Z598" s="360"/>
    </row>
    <row r="599" spans="1:26" ht="15.75" customHeight="1">
      <c r="A599" s="360"/>
      <c r="B599" s="360"/>
      <c r="C599" s="360"/>
      <c r="D599" s="360"/>
      <c r="E599" s="360"/>
      <c r="F599" s="360"/>
      <c r="G599" s="683"/>
      <c r="H599" s="360"/>
      <c r="I599" s="360"/>
      <c r="J599" s="360"/>
      <c r="K599" s="360"/>
      <c r="L599" s="360"/>
      <c r="M599" s="360"/>
      <c r="N599" s="360"/>
      <c r="O599" s="360"/>
      <c r="P599" s="360"/>
      <c r="Q599" s="360"/>
      <c r="R599" s="360"/>
      <c r="S599" s="360"/>
      <c r="T599" s="360"/>
      <c r="U599" s="360"/>
      <c r="V599" s="360"/>
      <c r="W599" s="360"/>
      <c r="X599" s="360"/>
      <c r="Y599" s="360"/>
      <c r="Z599" s="360"/>
    </row>
    <row r="600" spans="1:26" ht="15.75" customHeight="1">
      <c r="A600" s="360"/>
      <c r="B600" s="360"/>
      <c r="C600" s="360"/>
      <c r="D600" s="360"/>
      <c r="E600" s="360"/>
      <c r="F600" s="360"/>
      <c r="G600" s="683"/>
      <c r="H600" s="360"/>
      <c r="I600" s="360"/>
      <c r="J600" s="360"/>
      <c r="K600" s="360"/>
      <c r="L600" s="360"/>
      <c r="M600" s="360"/>
      <c r="N600" s="360"/>
      <c r="O600" s="360"/>
      <c r="P600" s="360"/>
      <c r="Q600" s="360"/>
      <c r="R600" s="360"/>
      <c r="S600" s="360"/>
      <c r="T600" s="360"/>
      <c r="U600" s="360"/>
      <c r="V600" s="360"/>
      <c r="W600" s="360"/>
      <c r="X600" s="360"/>
      <c r="Y600" s="360"/>
      <c r="Z600" s="360"/>
    </row>
    <row r="601" spans="1:26" ht="15.75" customHeight="1">
      <c r="A601" s="360"/>
      <c r="B601" s="360"/>
      <c r="C601" s="360"/>
      <c r="D601" s="360"/>
      <c r="E601" s="360"/>
      <c r="F601" s="360"/>
      <c r="G601" s="683"/>
      <c r="H601" s="360"/>
      <c r="I601" s="360"/>
      <c r="J601" s="360"/>
      <c r="K601" s="360"/>
      <c r="L601" s="360"/>
      <c r="M601" s="360"/>
      <c r="N601" s="360"/>
      <c r="O601" s="360"/>
      <c r="P601" s="360"/>
      <c r="Q601" s="360"/>
      <c r="R601" s="360"/>
      <c r="S601" s="360"/>
      <c r="T601" s="360"/>
      <c r="U601" s="360"/>
      <c r="V601" s="360"/>
      <c r="W601" s="360"/>
      <c r="X601" s="360"/>
      <c r="Y601" s="360"/>
      <c r="Z601" s="360"/>
    </row>
    <row r="602" spans="1:26" ht="15.75" customHeight="1">
      <c r="A602" s="360"/>
      <c r="B602" s="360"/>
      <c r="C602" s="360"/>
      <c r="D602" s="360"/>
      <c r="E602" s="360"/>
      <c r="F602" s="360"/>
      <c r="G602" s="683"/>
      <c r="H602" s="360"/>
      <c r="I602" s="360"/>
      <c r="J602" s="360"/>
      <c r="K602" s="360"/>
      <c r="L602" s="360"/>
      <c r="M602" s="360"/>
      <c r="N602" s="360"/>
      <c r="O602" s="360"/>
      <c r="P602" s="360"/>
      <c r="Q602" s="360"/>
      <c r="R602" s="360"/>
      <c r="S602" s="360"/>
      <c r="T602" s="360"/>
      <c r="U602" s="360"/>
      <c r="V602" s="360"/>
      <c r="W602" s="360"/>
      <c r="X602" s="360"/>
      <c r="Y602" s="360"/>
      <c r="Z602" s="360"/>
    </row>
    <row r="603" spans="1:26" ht="15.75" customHeight="1">
      <c r="A603" s="360"/>
      <c r="B603" s="360"/>
      <c r="C603" s="360"/>
      <c r="D603" s="360"/>
      <c r="E603" s="360"/>
      <c r="F603" s="360"/>
      <c r="G603" s="683"/>
      <c r="H603" s="360"/>
      <c r="I603" s="360"/>
      <c r="J603" s="360"/>
      <c r="K603" s="360"/>
      <c r="L603" s="360"/>
      <c r="M603" s="360"/>
      <c r="N603" s="360"/>
      <c r="O603" s="360"/>
      <c r="P603" s="360"/>
      <c r="Q603" s="360"/>
      <c r="R603" s="360"/>
      <c r="S603" s="360"/>
      <c r="T603" s="360"/>
      <c r="U603" s="360"/>
      <c r="V603" s="360"/>
      <c r="W603" s="360"/>
      <c r="X603" s="360"/>
      <c r="Y603" s="360"/>
      <c r="Z603" s="360"/>
    </row>
    <row r="604" spans="1:26" ht="15.75" customHeight="1">
      <c r="A604" s="360"/>
      <c r="B604" s="360"/>
      <c r="C604" s="360"/>
      <c r="D604" s="360"/>
      <c r="E604" s="360"/>
      <c r="F604" s="360"/>
      <c r="G604" s="683"/>
      <c r="H604" s="360"/>
      <c r="I604" s="360"/>
      <c r="J604" s="360"/>
      <c r="K604" s="360"/>
      <c r="L604" s="360"/>
      <c r="M604" s="360"/>
      <c r="N604" s="360"/>
      <c r="O604" s="360"/>
      <c r="P604" s="360"/>
      <c r="Q604" s="360"/>
      <c r="R604" s="360"/>
      <c r="S604" s="360"/>
      <c r="T604" s="360"/>
      <c r="U604" s="360"/>
      <c r="V604" s="360"/>
      <c r="W604" s="360"/>
      <c r="X604" s="360"/>
      <c r="Y604" s="360"/>
      <c r="Z604" s="360"/>
    </row>
    <row r="605" spans="1:26" ht="15.75" customHeight="1">
      <c r="A605" s="360"/>
      <c r="B605" s="360"/>
      <c r="C605" s="360"/>
      <c r="D605" s="360"/>
      <c r="E605" s="360"/>
      <c r="F605" s="360"/>
      <c r="G605" s="683"/>
      <c r="H605" s="360"/>
      <c r="I605" s="360"/>
      <c r="J605" s="360"/>
      <c r="K605" s="360"/>
      <c r="L605" s="360"/>
      <c r="M605" s="360"/>
      <c r="N605" s="360"/>
      <c r="O605" s="360"/>
      <c r="P605" s="360"/>
      <c r="Q605" s="360"/>
      <c r="R605" s="360"/>
      <c r="S605" s="360"/>
      <c r="T605" s="360"/>
      <c r="U605" s="360"/>
      <c r="V605" s="360"/>
      <c r="W605" s="360"/>
      <c r="X605" s="360"/>
      <c r="Y605" s="360"/>
      <c r="Z605" s="360"/>
    </row>
    <row r="606" spans="1:26" ht="15.75" customHeight="1">
      <c r="A606" s="360"/>
      <c r="B606" s="360"/>
      <c r="C606" s="360"/>
      <c r="D606" s="360"/>
      <c r="E606" s="360"/>
      <c r="F606" s="360"/>
      <c r="G606" s="683"/>
      <c r="H606" s="360"/>
      <c r="I606" s="360"/>
      <c r="J606" s="360"/>
      <c r="K606" s="360"/>
      <c r="L606" s="360"/>
      <c r="M606" s="360"/>
      <c r="N606" s="360"/>
      <c r="O606" s="360"/>
      <c r="P606" s="360"/>
      <c r="Q606" s="360"/>
      <c r="R606" s="360"/>
      <c r="S606" s="360"/>
      <c r="T606" s="360"/>
      <c r="U606" s="360"/>
      <c r="V606" s="360"/>
      <c r="W606" s="360"/>
      <c r="X606" s="360"/>
      <c r="Y606" s="360"/>
      <c r="Z606" s="360"/>
    </row>
    <row r="607" spans="1:26" ht="15.75" customHeight="1">
      <c r="A607" s="360"/>
      <c r="B607" s="360"/>
      <c r="C607" s="360"/>
      <c r="D607" s="360"/>
      <c r="E607" s="360"/>
      <c r="F607" s="360"/>
      <c r="G607" s="683"/>
      <c r="H607" s="360"/>
      <c r="I607" s="360"/>
      <c r="J607" s="360"/>
      <c r="K607" s="360"/>
      <c r="L607" s="360"/>
      <c r="M607" s="360"/>
      <c r="N607" s="360"/>
      <c r="O607" s="360"/>
      <c r="P607" s="360"/>
      <c r="Q607" s="360"/>
      <c r="R607" s="360"/>
      <c r="S607" s="360"/>
      <c r="T607" s="360"/>
      <c r="U607" s="360"/>
      <c r="V607" s="360"/>
      <c r="W607" s="360"/>
      <c r="X607" s="360"/>
      <c r="Y607" s="360"/>
      <c r="Z607" s="360"/>
    </row>
    <row r="608" spans="1:26" ht="15.75" customHeight="1">
      <c r="A608" s="360"/>
      <c r="B608" s="360"/>
      <c r="C608" s="360"/>
      <c r="D608" s="360"/>
      <c r="E608" s="360"/>
      <c r="F608" s="360"/>
      <c r="G608" s="683"/>
      <c r="H608" s="360"/>
      <c r="I608" s="360"/>
      <c r="J608" s="360"/>
      <c r="K608" s="360"/>
      <c r="L608" s="360"/>
      <c r="M608" s="360"/>
      <c r="N608" s="360"/>
      <c r="O608" s="360"/>
      <c r="P608" s="360"/>
      <c r="Q608" s="360"/>
      <c r="R608" s="360"/>
      <c r="S608" s="360"/>
      <c r="T608" s="360"/>
      <c r="U608" s="360"/>
      <c r="V608" s="360"/>
      <c r="W608" s="360"/>
      <c r="X608" s="360"/>
      <c r="Y608" s="360"/>
      <c r="Z608" s="360"/>
    </row>
    <row r="609" spans="1:26" ht="15.75" customHeight="1">
      <c r="A609" s="360"/>
      <c r="B609" s="360"/>
      <c r="C609" s="360"/>
      <c r="D609" s="360"/>
      <c r="E609" s="360"/>
      <c r="F609" s="360"/>
      <c r="G609" s="683"/>
      <c r="H609" s="360"/>
      <c r="I609" s="360"/>
      <c r="J609" s="360"/>
      <c r="K609" s="360"/>
      <c r="L609" s="360"/>
      <c r="M609" s="360"/>
      <c r="N609" s="360"/>
      <c r="O609" s="360"/>
      <c r="P609" s="360"/>
      <c r="Q609" s="360"/>
      <c r="R609" s="360"/>
      <c r="S609" s="360"/>
      <c r="T609" s="360"/>
      <c r="U609" s="360"/>
      <c r="V609" s="360"/>
      <c r="W609" s="360"/>
      <c r="X609" s="360"/>
      <c r="Y609" s="360"/>
      <c r="Z609" s="360"/>
    </row>
    <row r="610" spans="1:26" ht="15.75" customHeight="1">
      <c r="A610" s="360"/>
      <c r="B610" s="360"/>
      <c r="C610" s="360"/>
      <c r="D610" s="360"/>
      <c r="E610" s="360"/>
      <c r="F610" s="360"/>
      <c r="G610" s="683"/>
      <c r="H610" s="360"/>
      <c r="I610" s="360"/>
      <c r="J610" s="360"/>
      <c r="K610" s="360"/>
      <c r="L610" s="360"/>
      <c r="M610" s="360"/>
      <c r="N610" s="360"/>
      <c r="O610" s="360"/>
      <c r="P610" s="360"/>
      <c r="Q610" s="360"/>
      <c r="R610" s="360"/>
      <c r="S610" s="360"/>
      <c r="T610" s="360"/>
      <c r="U610" s="360"/>
      <c r="V610" s="360"/>
      <c r="W610" s="360"/>
      <c r="X610" s="360"/>
      <c r="Y610" s="360"/>
      <c r="Z610" s="360"/>
    </row>
    <row r="611" spans="1:26" ht="15.75" customHeight="1">
      <c r="A611" s="360"/>
      <c r="B611" s="360"/>
      <c r="C611" s="360"/>
      <c r="D611" s="360"/>
      <c r="E611" s="360"/>
      <c r="F611" s="360"/>
      <c r="G611" s="683"/>
      <c r="H611" s="360"/>
      <c r="I611" s="360"/>
      <c r="J611" s="360"/>
      <c r="K611" s="360"/>
      <c r="L611" s="360"/>
      <c r="M611" s="360"/>
      <c r="N611" s="360"/>
      <c r="O611" s="360"/>
      <c r="P611" s="360"/>
      <c r="Q611" s="360"/>
      <c r="R611" s="360"/>
      <c r="S611" s="360"/>
      <c r="T611" s="360"/>
      <c r="U611" s="360"/>
      <c r="V611" s="360"/>
      <c r="W611" s="360"/>
      <c r="X611" s="360"/>
      <c r="Y611" s="360"/>
      <c r="Z611" s="360"/>
    </row>
    <row r="612" spans="1:26" ht="15.75" customHeight="1">
      <c r="A612" s="360"/>
      <c r="B612" s="360"/>
      <c r="C612" s="360"/>
      <c r="D612" s="360"/>
      <c r="E612" s="360"/>
      <c r="F612" s="360"/>
      <c r="G612" s="683"/>
      <c r="H612" s="360"/>
      <c r="I612" s="360"/>
      <c r="J612" s="360"/>
      <c r="K612" s="360"/>
      <c r="L612" s="360"/>
      <c r="M612" s="360"/>
      <c r="N612" s="360"/>
      <c r="O612" s="360"/>
      <c r="P612" s="360"/>
      <c r="Q612" s="360"/>
      <c r="R612" s="360"/>
      <c r="S612" s="360"/>
      <c r="T612" s="360"/>
      <c r="U612" s="360"/>
      <c r="V612" s="360"/>
      <c r="W612" s="360"/>
      <c r="X612" s="360"/>
      <c r="Y612" s="360"/>
      <c r="Z612" s="360"/>
    </row>
    <row r="613" spans="1:26" ht="15.75" customHeight="1">
      <c r="A613" s="360"/>
      <c r="B613" s="360"/>
      <c r="C613" s="360"/>
      <c r="D613" s="360"/>
      <c r="E613" s="360"/>
      <c r="F613" s="360"/>
      <c r="G613" s="683"/>
      <c r="H613" s="360"/>
      <c r="I613" s="360"/>
      <c r="J613" s="360"/>
      <c r="K613" s="360"/>
      <c r="L613" s="360"/>
      <c r="M613" s="360"/>
      <c r="N613" s="360"/>
      <c r="O613" s="360"/>
      <c r="P613" s="360"/>
      <c r="Q613" s="360"/>
      <c r="R613" s="360"/>
      <c r="S613" s="360"/>
      <c r="T613" s="360"/>
      <c r="U613" s="360"/>
      <c r="V613" s="360"/>
      <c r="W613" s="360"/>
      <c r="X613" s="360"/>
      <c r="Y613" s="360"/>
      <c r="Z613" s="360"/>
    </row>
    <row r="614" spans="1:26" ht="15.75" customHeight="1">
      <c r="A614" s="360"/>
      <c r="B614" s="360"/>
      <c r="C614" s="360"/>
      <c r="D614" s="360"/>
      <c r="E614" s="360"/>
      <c r="F614" s="360"/>
      <c r="G614" s="683"/>
      <c r="H614" s="360"/>
      <c r="I614" s="360"/>
      <c r="J614" s="360"/>
      <c r="K614" s="360"/>
      <c r="L614" s="360"/>
      <c r="M614" s="360"/>
      <c r="N614" s="360"/>
      <c r="O614" s="360"/>
      <c r="P614" s="360"/>
      <c r="Q614" s="360"/>
      <c r="R614" s="360"/>
      <c r="S614" s="360"/>
      <c r="T614" s="360"/>
      <c r="U614" s="360"/>
      <c r="V614" s="360"/>
      <c r="W614" s="360"/>
      <c r="X614" s="360"/>
      <c r="Y614" s="360"/>
      <c r="Z614" s="360"/>
    </row>
    <row r="615" spans="1:26" ht="15.75" customHeight="1">
      <c r="A615" s="360"/>
      <c r="B615" s="360"/>
      <c r="C615" s="360"/>
      <c r="D615" s="360"/>
      <c r="E615" s="360"/>
      <c r="F615" s="360"/>
      <c r="G615" s="683"/>
      <c r="H615" s="360"/>
      <c r="I615" s="360"/>
      <c r="J615" s="360"/>
      <c r="K615" s="360"/>
      <c r="L615" s="360"/>
      <c r="M615" s="360"/>
      <c r="N615" s="360"/>
      <c r="O615" s="360"/>
      <c r="P615" s="360"/>
      <c r="Q615" s="360"/>
      <c r="R615" s="360"/>
      <c r="S615" s="360"/>
      <c r="T615" s="360"/>
      <c r="U615" s="360"/>
      <c r="V615" s="360"/>
      <c r="W615" s="360"/>
      <c r="X615" s="360"/>
      <c r="Y615" s="360"/>
      <c r="Z615" s="360"/>
    </row>
    <row r="616" spans="1:26" ht="15.75" customHeight="1">
      <c r="A616" s="360"/>
      <c r="B616" s="360"/>
      <c r="C616" s="360"/>
      <c r="D616" s="360"/>
      <c r="E616" s="360"/>
      <c r="F616" s="360"/>
      <c r="G616" s="683"/>
      <c r="H616" s="360"/>
      <c r="I616" s="360"/>
      <c r="J616" s="360"/>
      <c r="K616" s="360"/>
      <c r="L616" s="360"/>
      <c r="M616" s="360"/>
      <c r="N616" s="360"/>
      <c r="O616" s="360"/>
      <c r="P616" s="360"/>
      <c r="Q616" s="360"/>
      <c r="R616" s="360"/>
      <c r="S616" s="360"/>
      <c r="T616" s="360"/>
      <c r="U616" s="360"/>
      <c r="V616" s="360"/>
      <c r="W616" s="360"/>
      <c r="X616" s="360"/>
      <c r="Y616" s="360"/>
      <c r="Z616" s="360"/>
    </row>
    <row r="617" spans="1:26" ht="15.75" customHeight="1">
      <c r="A617" s="360"/>
      <c r="B617" s="360"/>
      <c r="C617" s="360"/>
      <c r="D617" s="360"/>
      <c r="E617" s="360"/>
      <c r="F617" s="360"/>
      <c r="G617" s="683"/>
      <c r="H617" s="360"/>
      <c r="I617" s="360"/>
      <c r="J617" s="360"/>
      <c r="K617" s="360"/>
      <c r="L617" s="360"/>
      <c r="M617" s="360"/>
      <c r="N617" s="360"/>
      <c r="O617" s="360"/>
      <c r="P617" s="360"/>
      <c r="Q617" s="360"/>
      <c r="R617" s="360"/>
      <c r="S617" s="360"/>
      <c r="T617" s="360"/>
      <c r="U617" s="360"/>
      <c r="V617" s="360"/>
      <c r="W617" s="360"/>
      <c r="X617" s="360"/>
      <c r="Y617" s="360"/>
      <c r="Z617" s="360"/>
    </row>
    <row r="618" spans="1:26" ht="15.75" customHeight="1">
      <c r="A618" s="360"/>
      <c r="B618" s="360"/>
      <c r="C618" s="360"/>
      <c r="D618" s="360"/>
      <c r="E618" s="360"/>
      <c r="F618" s="360"/>
      <c r="G618" s="683"/>
      <c r="H618" s="360"/>
      <c r="I618" s="360"/>
      <c r="J618" s="360"/>
      <c r="K618" s="360"/>
      <c r="L618" s="360"/>
      <c r="M618" s="360"/>
      <c r="N618" s="360"/>
      <c r="O618" s="360"/>
      <c r="P618" s="360"/>
      <c r="Q618" s="360"/>
      <c r="R618" s="360"/>
      <c r="S618" s="360"/>
      <c r="T618" s="360"/>
      <c r="U618" s="360"/>
      <c r="V618" s="360"/>
      <c r="W618" s="360"/>
      <c r="X618" s="360"/>
      <c r="Y618" s="360"/>
      <c r="Z618" s="360"/>
    </row>
    <row r="619" spans="1:26" ht="15.75" customHeight="1">
      <c r="A619" s="360"/>
      <c r="B619" s="360"/>
      <c r="C619" s="360"/>
      <c r="D619" s="360"/>
      <c r="E619" s="360"/>
      <c r="F619" s="360"/>
      <c r="G619" s="683"/>
      <c r="H619" s="360"/>
      <c r="I619" s="360"/>
      <c r="J619" s="360"/>
      <c r="K619" s="360"/>
      <c r="L619" s="360"/>
      <c r="M619" s="360"/>
      <c r="N619" s="360"/>
      <c r="O619" s="360"/>
      <c r="P619" s="360"/>
      <c r="Q619" s="360"/>
      <c r="R619" s="360"/>
      <c r="S619" s="360"/>
      <c r="T619" s="360"/>
      <c r="U619" s="360"/>
      <c r="V619" s="360"/>
      <c r="W619" s="360"/>
      <c r="X619" s="360"/>
      <c r="Y619" s="360"/>
      <c r="Z619" s="360"/>
    </row>
    <row r="620" spans="1:26" ht="15.75" customHeight="1">
      <c r="A620" s="360"/>
      <c r="B620" s="360"/>
      <c r="C620" s="360"/>
      <c r="D620" s="360"/>
      <c r="E620" s="360"/>
      <c r="F620" s="360"/>
      <c r="G620" s="683"/>
      <c r="H620" s="360"/>
      <c r="I620" s="360"/>
      <c r="J620" s="360"/>
      <c r="K620" s="360"/>
      <c r="L620" s="360"/>
      <c r="M620" s="360"/>
      <c r="N620" s="360"/>
      <c r="O620" s="360"/>
      <c r="P620" s="360"/>
      <c r="Q620" s="360"/>
      <c r="R620" s="360"/>
      <c r="S620" s="360"/>
      <c r="T620" s="360"/>
      <c r="U620" s="360"/>
      <c r="V620" s="360"/>
      <c r="W620" s="360"/>
      <c r="X620" s="360"/>
      <c r="Y620" s="360"/>
      <c r="Z620" s="360"/>
    </row>
    <row r="621" spans="1:26" ht="15.75" customHeight="1">
      <c r="A621" s="360"/>
      <c r="B621" s="360"/>
      <c r="C621" s="360"/>
      <c r="D621" s="360"/>
      <c r="E621" s="360"/>
      <c r="F621" s="360"/>
      <c r="G621" s="683"/>
      <c r="H621" s="360"/>
      <c r="I621" s="360"/>
      <c r="J621" s="360"/>
      <c r="K621" s="360"/>
      <c r="L621" s="360"/>
      <c r="M621" s="360"/>
      <c r="N621" s="360"/>
      <c r="O621" s="360"/>
      <c r="P621" s="360"/>
      <c r="Q621" s="360"/>
      <c r="R621" s="360"/>
      <c r="S621" s="360"/>
      <c r="T621" s="360"/>
      <c r="U621" s="360"/>
      <c r="V621" s="360"/>
      <c r="W621" s="360"/>
      <c r="X621" s="360"/>
      <c r="Y621" s="360"/>
      <c r="Z621" s="360"/>
    </row>
    <row r="622" spans="1:26" ht="15.75" customHeight="1">
      <c r="A622" s="360"/>
      <c r="B622" s="360"/>
      <c r="C622" s="360"/>
      <c r="D622" s="360"/>
      <c r="E622" s="360"/>
      <c r="F622" s="360"/>
      <c r="G622" s="683"/>
      <c r="H622" s="360"/>
      <c r="I622" s="360"/>
      <c r="J622" s="360"/>
      <c r="K622" s="360"/>
      <c r="L622" s="360"/>
      <c r="M622" s="360"/>
      <c r="N622" s="360"/>
      <c r="O622" s="360"/>
      <c r="P622" s="360"/>
      <c r="Q622" s="360"/>
      <c r="R622" s="360"/>
      <c r="S622" s="360"/>
      <c r="T622" s="360"/>
      <c r="U622" s="360"/>
      <c r="V622" s="360"/>
      <c r="W622" s="360"/>
      <c r="X622" s="360"/>
      <c r="Y622" s="360"/>
      <c r="Z622" s="360"/>
    </row>
    <row r="623" spans="1:26" ht="15.75" customHeight="1">
      <c r="A623" s="360"/>
      <c r="B623" s="360"/>
      <c r="C623" s="360"/>
      <c r="D623" s="360"/>
      <c r="E623" s="360"/>
      <c r="F623" s="360"/>
      <c r="G623" s="683"/>
      <c r="H623" s="360"/>
      <c r="I623" s="360"/>
      <c r="J623" s="360"/>
      <c r="K623" s="360"/>
      <c r="L623" s="360"/>
      <c r="M623" s="360"/>
      <c r="N623" s="360"/>
      <c r="O623" s="360"/>
      <c r="P623" s="360"/>
      <c r="Q623" s="360"/>
      <c r="R623" s="360"/>
      <c r="S623" s="360"/>
      <c r="T623" s="360"/>
      <c r="U623" s="360"/>
      <c r="V623" s="360"/>
      <c r="W623" s="360"/>
      <c r="X623" s="360"/>
      <c r="Y623" s="360"/>
      <c r="Z623" s="360"/>
    </row>
    <row r="624" spans="1:26" ht="15.75" customHeight="1">
      <c r="A624" s="360"/>
      <c r="B624" s="360"/>
      <c r="C624" s="360"/>
      <c r="D624" s="360"/>
      <c r="E624" s="360"/>
      <c r="F624" s="360"/>
      <c r="G624" s="683"/>
      <c r="H624" s="360"/>
      <c r="I624" s="360"/>
      <c r="J624" s="360"/>
      <c r="K624" s="360"/>
      <c r="L624" s="360"/>
      <c r="M624" s="360"/>
      <c r="N624" s="360"/>
      <c r="O624" s="360"/>
      <c r="P624" s="360"/>
      <c r="Q624" s="360"/>
      <c r="R624" s="360"/>
      <c r="S624" s="360"/>
      <c r="T624" s="360"/>
      <c r="U624" s="360"/>
      <c r="V624" s="360"/>
      <c r="W624" s="360"/>
      <c r="X624" s="360"/>
      <c r="Y624" s="360"/>
      <c r="Z624" s="360"/>
    </row>
    <row r="625" spans="1:26" ht="15.75" customHeight="1">
      <c r="A625" s="360"/>
      <c r="B625" s="360"/>
      <c r="C625" s="360"/>
      <c r="D625" s="360"/>
      <c r="E625" s="360"/>
      <c r="F625" s="360"/>
      <c r="G625" s="683"/>
      <c r="H625" s="360"/>
      <c r="I625" s="360"/>
      <c r="J625" s="360"/>
      <c r="K625" s="360"/>
      <c r="L625" s="360"/>
      <c r="M625" s="360"/>
      <c r="N625" s="360"/>
      <c r="O625" s="360"/>
      <c r="P625" s="360"/>
      <c r="Q625" s="360"/>
      <c r="R625" s="360"/>
      <c r="S625" s="360"/>
      <c r="T625" s="360"/>
      <c r="U625" s="360"/>
      <c r="V625" s="360"/>
      <c r="W625" s="360"/>
      <c r="X625" s="360"/>
      <c r="Y625" s="360"/>
      <c r="Z625" s="360"/>
    </row>
    <row r="626" spans="1:26" ht="15.75" customHeight="1">
      <c r="A626" s="360"/>
      <c r="B626" s="360"/>
      <c r="C626" s="360"/>
      <c r="D626" s="360"/>
      <c r="E626" s="360"/>
      <c r="F626" s="360"/>
      <c r="G626" s="683"/>
      <c r="H626" s="360"/>
      <c r="I626" s="360"/>
      <c r="J626" s="360"/>
      <c r="K626" s="360"/>
      <c r="L626" s="360"/>
      <c r="M626" s="360"/>
      <c r="N626" s="360"/>
      <c r="O626" s="360"/>
      <c r="P626" s="360"/>
      <c r="Q626" s="360"/>
      <c r="R626" s="360"/>
      <c r="S626" s="360"/>
      <c r="T626" s="360"/>
      <c r="U626" s="360"/>
      <c r="V626" s="360"/>
      <c r="W626" s="360"/>
      <c r="X626" s="360"/>
      <c r="Y626" s="360"/>
      <c r="Z626" s="360"/>
    </row>
    <row r="627" spans="1:26" ht="15.75" customHeight="1">
      <c r="A627" s="360"/>
      <c r="B627" s="360"/>
      <c r="C627" s="360"/>
      <c r="D627" s="360"/>
      <c r="E627" s="360"/>
      <c r="F627" s="360"/>
      <c r="G627" s="683"/>
      <c r="H627" s="360"/>
      <c r="I627" s="360"/>
      <c r="J627" s="360"/>
      <c r="K627" s="360"/>
      <c r="L627" s="360"/>
      <c r="M627" s="360"/>
      <c r="N627" s="360"/>
      <c r="O627" s="360"/>
      <c r="P627" s="360"/>
      <c r="Q627" s="360"/>
      <c r="R627" s="360"/>
      <c r="S627" s="360"/>
      <c r="T627" s="360"/>
      <c r="U627" s="360"/>
      <c r="V627" s="360"/>
      <c r="W627" s="360"/>
      <c r="X627" s="360"/>
      <c r="Y627" s="360"/>
      <c r="Z627" s="360"/>
    </row>
    <row r="628" spans="1:26" ht="15.75" customHeight="1">
      <c r="A628" s="360"/>
      <c r="B628" s="360"/>
      <c r="C628" s="360"/>
      <c r="D628" s="360"/>
      <c r="E628" s="360"/>
      <c r="F628" s="360"/>
      <c r="G628" s="683"/>
      <c r="H628" s="360"/>
      <c r="I628" s="360"/>
      <c r="J628" s="360"/>
      <c r="K628" s="360"/>
      <c r="L628" s="360"/>
      <c r="M628" s="360"/>
      <c r="N628" s="360"/>
      <c r="O628" s="360"/>
      <c r="P628" s="360"/>
      <c r="Q628" s="360"/>
      <c r="R628" s="360"/>
      <c r="S628" s="360"/>
      <c r="T628" s="360"/>
      <c r="U628" s="360"/>
      <c r="V628" s="360"/>
      <c r="W628" s="360"/>
      <c r="X628" s="360"/>
      <c r="Y628" s="360"/>
      <c r="Z628" s="360"/>
    </row>
    <row r="629" spans="1:26" ht="15.75" customHeight="1">
      <c r="A629" s="360"/>
      <c r="B629" s="360"/>
      <c r="C629" s="360"/>
      <c r="D629" s="360"/>
      <c r="E629" s="360"/>
      <c r="F629" s="360"/>
      <c r="G629" s="683"/>
      <c r="H629" s="360"/>
      <c r="I629" s="360"/>
      <c r="J629" s="360"/>
      <c r="K629" s="360"/>
      <c r="L629" s="360"/>
      <c r="M629" s="360"/>
      <c r="N629" s="360"/>
      <c r="O629" s="360"/>
      <c r="P629" s="360"/>
      <c r="Q629" s="360"/>
      <c r="R629" s="360"/>
      <c r="S629" s="360"/>
      <c r="T629" s="360"/>
      <c r="U629" s="360"/>
      <c r="V629" s="360"/>
      <c r="W629" s="360"/>
      <c r="X629" s="360"/>
      <c r="Y629" s="360"/>
      <c r="Z629" s="360"/>
    </row>
    <row r="630" spans="1:26" ht="15.75" customHeight="1">
      <c r="A630" s="360"/>
      <c r="B630" s="360"/>
      <c r="C630" s="360"/>
      <c r="D630" s="360"/>
      <c r="E630" s="360"/>
      <c r="F630" s="360"/>
      <c r="G630" s="683"/>
      <c r="H630" s="360"/>
      <c r="I630" s="360"/>
      <c r="J630" s="360"/>
      <c r="K630" s="360"/>
      <c r="L630" s="360"/>
      <c r="M630" s="360"/>
      <c r="N630" s="360"/>
      <c r="O630" s="360"/>
      <c r="P630" s="360"/>
      <c r="Q630" s="360"/>
      <c r="R630" s="360"/>
      <c r="S630" s="360"/>
      <c r="T630" s="360"/>
      <c r="U630" s="360"/>
      <c r="V630" s="360"/>
      <c r="W630" s="360"/>
      <c r="X630" s="360"/>
      <c r="Y630" s="360"/>
      <c r="Z630" s="360"/>
    </row>
    <row r="631" spans="1:26" ht="15.75" customHeight="1">
      <c r="A631" s="360"/>
      <c r="B631" s="360"/>
      <c r="C631" s="360"/>
      <c r="D631" s="360"/>
      <c r="E631" s="360"/>
      <c r="F631" s="360"/>
      <c r="G631" s="683"/>
      <c r="H631" s="360"/>
      <c r="I631" s="360"/>
      <c r="J631" s="360"/>
      <c r="K631" s="360"/>
      <c r="L631" s="360"/>
      <c r="M631" s="360"/>
      <c r="N631" s="360"/>
      <c r="O631" s="360"/>
      <c r="P631" s="360"/>
      <c r="Q631" s="360"/>
      <c r="R631" s="360"/>
      <c r="S631" s="360"/>
      <c r="T631" s="360"/>
      <c r="U631" s="360"/>
      <c r="V631" s="360"/>
      <c r="W631" s="360"/>
      <c r="X631" s="360"/>
      <c r="Y631" s="360"/>
      <c r="Z631" s="360"/>
    </row>
    <row r="632" spans="1:26" ht="15.75" customHeight="1">
      <c r="A632" s="360"/>
      <c r="B632" s="360"/>
      <c r="C632" s="360"/>
      <c r="D632" s="360"/>
      <c r="E632" s="360"/>
      <c r="F632" s="360"/>
      <c r="G632" s="683"/>
      <c r="H632" s="360"/>
      <c r="I632" s="360"/>
      <c r="J632" s="360"/>
      <c r="K632" s="360"/>
      <c r="L632" s="360"/>
      <c r="M632" s="360"/>
      <c r="N632" s="360"/>
      <c r="O632" s="360"/>
      <c r="P632" s="360"/>
      <c r="Q632" s="360"/>
      <c r="R632" s="360"/>
      <c r="S632" s="360"/>
      <c r="T632" s="360"/>
      <c r="U632" s="360"/>
      <c r="V632" s="360"/>
      <c r="W632" s="360"/>
      <c r="X632" s="360"/>
      <c r="Y632" s="360"/>
      <c r="Z632" s="360"/>
    </row>
    <row r="633" spans="1:26" ht="15.75" customHeight="1">
      <c r="A633" s="360"/>
      <c r="B633" s="360"/>
      <c r="C633" s="360"/>
      <c r="D633" s="360"/>
      <c r="E633" s="360"/>
      <c r="F633" s="360"/>
      <c r="G633" s="683"/>
      <c r="H633" s="360"/>
      <c r="I633" s="360"/>
      <c r="J633" s="360"/>
      <c r="K633" s="360"/>
      <c r="L633" s="360"/>
      <c r="M633" s="360"/>
      <c r="N633" s="360"/>
      <c r="O633" s="360"/>
      <c r="P633" s="360"/>
      <c r="Q633" s="360"/>
      <c r="R633" s="360"/>
      <c r="S633" s="360"/>
      <c r="T633" s="360"/>
      <c r="U633" s="360"/>
      <c r="V633" s="360"/>
      <c r="W633" s="360"/>
      <c r="X633" s="360"/>
      <c r="Y633" s="360"/>
      <c r="Z633" s="360"/>
    </row>
    <row r="634" spans="1:26" ht="15.75" customHeight="1">
      <c r="A634" s="360"/>
      <c r="B634" s="360"/>
      <c r="C634" s="360"/>
      <c r="D634" s="360"/>
      <c r="E634" s="360"/>
      <c r="F634" s="360"/>
      <c r="G634" s="683"/>
      <c r="H634" s="360"/>
      <c r="I634" s="360"/>
      <c r="J634" s="360"/>
      <c r="K634" s="360"/>
      <c r="L634" s="360"/>
      <c r="M634" s="360"/>
      <c r="N634" s="360"/>
      <c r="O634" s="360"/>
      <c r="P634" s="360"/>
      <c r="Q634" s="360"/>
      <c r="R634" s="360"/>
      <c r="S634" s="360"/>
      <c r="T634" s="360"/>
      <c r="U634" s="360"/>
      <c r="V634" s="360"/>
      <c r="W634" s="360"/>
      <c r="X634" s="360"/>
      <c r="Y634" s="360"/>
      <c r="Z634" s="360"/>
    </row>
    <row r="635" spans="1:26" ht="15.75" customHeight="1">
      <c r="A635" s="360"/>
      <c r="B635" s="360"/>
      <c r="C635" s="360"/>
      <c r="D635" s="360"/>
      <c r="E635" s="360"/>
      <c r="F635" s="360"/>
      <c r="G635" s="683"/>
      <c r="H635" s="360"/>
      <c r="I635" s="360"/>
      <c r="J635" s="360"/>
      <c r="K635" s="360"/>
      <c r="L635" s="360"/>
      <c r="M635" s="360"/>
      <c r="N635" s="360"/>
      <c r="O635" s="360"/>
      <c r="P635" s="360"/>
      <c r="Q635" s="360"/>
      <c r="R635" s="360"/>
      <c r="S635" s="360"/>
      <c r="T635" s="360"/>
      <c r="U635" s="360"/>
      <c r="V635" s="360"/>
      <c r="W635" s="360"/>
      <c r="X635" s="360"/>
      <c r="Y635" s="360"/>
      <c r="Z635" s="360"/>
    </row>
    <row r="636" spans="1:26" ht="15.75" customHeight="1">
      <c r="A636" s="360"/>
      <c r="B636" s="360"/>
      <c r="C636" s="360"/>
      <c r="D636" s="360"/>
      <c r="E636" s="360"/>
      <c r="F636" s="360"/>
      <c r="G636" s="683"/>
      <c r="H636" s="360"/>
      <c r="I636" s="360"/>
      <c r="J636" s="360"/>
      <c r="K636" s="360"/>
      <c r="L636" s="360"/>
      <c r="M636" s="360"/>
      <c r="N636" s="360"/>
      <c r="O636" s="360"/>
      <c r="P636" s="360"/>
      <c r="Q636" s="360"/>
      <c r="R636" s="360"/>
      <c r="S636" s="360"/>
      <c r="T636" s="360"/>
      <c r="U636" s="360"/>
      <c r="V636" s="360"/>
      <c r="W636" s="360"/>
      <c r="X636" s="360"/>
      <c r="Y636" s="360"/>
      <c r="Z636" s="360"/>
    </row>
    <row r="637" spans="1:26" ht="15.75" customHeight="1">
      <c r="A637" s="360"/>
      <c r="B637" s="360"/>
      <c r="C637" s="360"/>
      <c r="D637" s="360"/>
      <c r="E637" s="360"/>
      <c r="F637" s="360"/>
      <c r="G637" s="683"/>
      <c r="H637" s="360"/>
      <c r="I637" s="360"/>
      <c r="J637" s="360"/>
      <c r="K637" s="360"/>
      <c r="L637" s="360"/>
      <c r="M637" s="360"/>
      <c r="N637" s="360"/>
      <c r="O637" s="360"/>
      <c r="P637" s="360"/>
      <c r="Q637" s="360"/>
      <c r="R637" s="360"/>
      <c r="S637" s="360"/>
      <c r="T637" s="360"/>
      <c r="U637" s="360"/>
      <c r="V637" s="360"/>
      <c r="W637" s="360"/>
      <c r="X637" s="360"/>
      <c r="Y637" s="360"/>
      <c r="Z637" s="360"/>
    </row>
    <row r="638" spans="1:26" ht="15.75" customHeight="1">
      <c r="A638" s="360"/>
      <c r="B638" s="360"/>
      <c r="C638" s="360"/>
      <c r="D638" s="360"/>
      <c r="E638" s="360"/>
      <c r="F638" s="360"/>
      <c r="G638" s="683"/>
      <c r="H638" s="360"/>
      <c r="I638" s="360"/>
      <c r="J638" s="360"/>
      <c r="K638" s="360"/>
      <c r="L638" s="360"/>
      <c r="M638" s="360"/>
      <c r="N638" s="360"/>
      <c r="O638" s="360"/>
      <c r="P638" s="360"/>
      <c r="Q638" s="360"/>
      <c r="R638" s="360"/>
      <c r="S638" s="360"/>
      <c r="T638" s="360"/>
      <c r="U638" s="360"/>
      <c r="V638" s="360"/>
      <c r="W638" s="360"/>
      <c r="X638" s="360"/>
      <c r="Y638" s="360"/>
      <c r="Z638" s="360"/>
    </row>
    <row r="639" spans="1:26" ht="15.75" customHeight="1">
      <c r="A639" s="360"/>
      <c r="B639" s="360"/>
      <c r="C639" s="360"/>
      <c r="D639" s="360"/>
      <c r="E639" s="360"/>
      <c r="F639" s="360"/>
      <c r="G639" s="683"/>
      <c r="H639" s="360"/>
      <c r="I639" s="360"/>
      <c r="J639" s="360"/>
      <c r="K639" s="360"/>
      <c r="L639" s="360"/>
      <c r="M639" s="360"/>
      <c r="N639" s="360"/>
      <c r="O639" s="360"/>
      <c r="P639" s="360"/>
      <c r="Q639" s="360"/>
      <c r="R639" s="360"/>
      <c r="S639" s="360"/>
      <c r="T639" s="360"/>
      <c r="U639" s="360"/>
      <c r="V639" s="360"/>
      <c r="W639" s="360"/>
      <c r="X639" s="360"/>
      <c r="Y639" s="360"/>
      <c r="Z639" s="360"/>
    </row>
    <row r="640" spans="1:26" ht="15.75" customHeight="1">
      <c r="A640" s="360"/>
      <c r="B640" s="360"/>
      <c r="C640" s="360"/>
      <c r="D640" s="360"/>
      <c r="E640" s="360"/>
      <c r="F640" s="360"/>
      <c r="G640" s="683"/>
      <c r="H640" s="360"/>
      <c r="I640" s="360"/>
      <c r="J640" s="360"/>
      <c r="K640" s="360"/>
      <c r="L640" s="360"/>
      <c r="M640" s="360"/>
      <c r="N640" s="360"/>
      <c r="O640" s="360"/>
      <c r="P640" s="360"/>
      <c r="Q640" s="360"/>
      <c r="R640" s="360"/>
      <c r="S640" s="360"/>
      <c r="T640" s="360"/>
      <c r="U640" s="360"/>
      <c r="V640" s="360"/>
      <c r="W640" s="360"/>
      <c r="X640" s="360"/>
      <c r="Y640" s="360"/>
      <c r="Z640" s="360"/>
    </row>
    <row r="641" spans="1:26" ht="15.75" customHeight="1">
      <c r="A641" s="360"/>
      <c r="B641" s="360"/>
      <c r="C641" s="360"/>
      <c r="D641" s="360"/>
      <c r="E641" s="360"/>
      <c r="F641" s="360"/>
      <c r="G641" s="683"/>
      <c r="H641" s="360"/>
      <c r="I641" s="360"/>
      <c r="J641" s="360"/>
      <c r="K641" s="360"/>
      <c r="L641" s="360"/>
      <c r="M641" s="360"/>
      <c r="N641" s="360"/>
      <c r="O641" s="360"/>
      <c r="P641" s="360"/>
      <c r="Q641" s="360"/>
      <c r="R641" s="360"/>
      <c r="S641" s="360"/>
      <c r="T641" s="360"/>
      <c r="U641" s="360"/>
      <c r="V641" s="360"/>
      <c r="W641" s="360"/>
      <c r="X641" s="360"/>
      <c r="Y641" s="360"/>
      <c r="Z641" s="360"/>
    </row>
    <row r="642" spans="1:26" ht="15.75" customHeight="1">
      <c r="A642" s="360"/>
      <c r="B642" s="360"/>
      <c r="C642" s="360"/>
      <c r="D642" s="360"/>
      <c r="E642" s="360"/>
      <c r="F642" s="360"/>
      <c r="G642" s="683"/>
      <c r="H642" s="360"/>
      <c r="I642" s="360"/>
      <c r="J642" s="360"/>
      <c r="K642" s="360"/>
      <c r="L642" s="360"/>
      <c r="M642" s="360"/>
      <c r="N642" s="360"/>
      <c r="O642" s="360"/>
      <c r="P642" s="360"/>
      <c r="Q642" s="360"/>
      <c r="R642" s="360"/>
      <c r="S642" s="360"/>
      <c r="T642" s="360"/>
      <c r="U642" s="360"/>
      <c r="V642" s="360"/>
      <c r="W642" s="360"/>
      <c r="X642" s="360"/>
      <c r="Y642" s="360"/>
      <c r="Z642" s="360"/>
    </row>
    <row r="643" spans="1:26" ht="15.75" customHeight="1">
      <c r="A643" s="360"/>
      <c r="B643" s="360"/>
      <c r="C643" s="360"/>
      <c r="D643" s="360"/>
      <c r="E643" s="360"/>
      <c r="F643" s="360"/>
      <c r="G643" s="683"/>
      <c r="H643" s="360"/>
      <c r="I643" s="360"/>
      <c r="J643" s="360"/>
      <c r="K643" s="360"/>
      <c r="L643" s="360"/>
      <c r="M643" s="360"/>
      <c r="N643" s="360"/>
      <c r="O643" s="360"/>
      <c r="P643" s="360"/>
      <c r="Q643" s="360"/>
      <c r="R643" s="360"/>
      <c r="S643" s="360"/>
      <c r="T643" s="360"/>
      <c r="U643" s="360"/>
      <c r="V643" s="360"/>
      <c r="W643" s="360"/>
      <c r="X643" s="360"/>
      <c r="Y643" s="360"/>
      <c r="Z643" s="360"/>
    </row>
    <row r="644" spans="1:26" ht="15.75" customHeight="1">
      <c r="A644" s="360"/>
      <c r="B644" s="360"/>
      <c r="C644" s="360"/>
      <c r="D644" s="360"/>
      <c r="E644" s="360"/>
      <c r="F644" s="360"/>
      <c r="G644" s="683"/>
      <c r="H644" s="360"/>
      <c r="I644" s="360"/>
      <c r="J644" s="360"/>
      <c r="K644" s="360"/>
      <c r="L644" s="360"/>
      <c r="M644" s="360"/>
      <c r="N644" s="360"/>
      <c r="O644" s="360"/>
      <c r="P644" s="360"/>
      <c r="Q644" s="360"/>
      <c r="R644" s="360"/>
      <c r="S644" s="360"/>
      <c r="T644" s="360"/>
      <c r="U644" s="360"/>
      <c r="V644" s="360"/>
      <c r="W644" s="360"/>
      <c r="X644" s="360"/>
      <c r="Y644" s="360"/>
      <c r="Z644" s="360"/>
    </row>
    <row r="645" spans="1:26" ht="15.75" customHeight="1">
      <c r="A645" s="360"/>
      <c r="B645" s="360"/>
      <c r="C645" s="360"/>
      <c r="D645" s="360"/>
      <c r="E645" s="360"/>
      <c r="F645" s="360"/>
      <c r="G645" s="683"/>
      <c r="H645" s="360"/>
      <c r="I645" s="360"/>
      <c r="J645" s="360"/>
      <c r="K645" s="360"/>
      <c r="L645" s="360"/>
      <c r="M645" s="360"/>
      <c r="N645" s="360"/>
      <c r="O645" s="360"/>
      <c r="P645" s="360"/>
      <c r="Q645" s="360"/>
      <c r="R645" s="360"/>
      <c r="S645" s="360"/>
      <c r="T645" s="360"/>
      <c r="U645" s="360"/>
      <c r="V645" s="360"/>
      <c r="W645" s="360"/>
      <c r="X645" s="360"/>
      <c r="Y645" s="360"/>
      <c r="Z645" s="360"/>
    </row>
    <row r="646" spans="1:26" ht="15.75" customHeight="1">
      <c r="A646" s="360"/>
      <c r="B646" s="360"/>
      <c r="C646" s="360"/>
      <c r="D646" s="360"/>
      <c r="E646" s="360"/>
      <c r="F646" s="360"/>
      <c r="G646" s="683"/>
      <c r="H646" s="360"/>
      <c r="I646" s="360"/>
      <c r="J646" s="360"/>
      <c r="K646" s="360"/>
      <c r="L646" s="360"/>
      <c r="M646" s="360"/>
      <c r="N646" s="360"/>
      <c r="O646" s="360"/>
      <c r="P646" s="360"/>
      <c r="Q646" s="360"/>
      <c r="R646" s="360"/>
      <c r="S646" s="360"/>
      <c r="T646" s="360"/>
      <c r="U646" s="360"/>
      <c r="V646" s="360"/>
      <c r="W646" s="360"/>
      <c r="X646" s="360"/>
      <c r="Y646" s="360"/>
      <c r="Z646" s="360"/>
    </row>
    <row r="647" spans="1:26" ht="15.75" customHeight="1">
      <c r="A647" s="360"/>
      <c r="B647" s="360"/>
      <c r="C647" s="360"/>
      <c r="D647" s="360"/>
      <c r="E647" s="360"/>
      <c r="F647" s="360"/>
      <c r="G647" s="683"/>
      <c r="H647" s="360"/>
      <c r="I647" s="360"/>
      <c r="J647" s="360"/>
      <c r="K647" s="360"/>
      <c r="L647" s="360"/>
      <c r="M647" s="360"/>
      <c r="N647" s="360"/>
      <c r="O647" s="360"/>
      <c r="P647" s="360"/>
      <c r="Q647" s="360"/>
      <c r="R647" s="360"/>
      <c r="S647" s="360"/>
      <c r="T647" s="360"/>
      <c r="U647" s="360"/>
      <c r="V647" s="360"/>
      <c r="W647" s="360"/>
      <c r="X647" s="360"/>
      <c r="Y647" s="360"/>
      <c r="Z647" s="360"/>
    </row>
    <row r="648" spans="1:26" ht="15.75" customHeight="1">
      <c r="A648" s="360"/>
      <c r="B648" s="360"/>
      <c r="C648" s="360"/>
      <c r="D648" s="360"/>
      <c r="E648" s="360"/>
      <c r="F648" s="360"/>
      <c r="G648" s="683"/>
      <c r="H648" s="360"/>
      <c r="I648" s="360"/>
      <c r="J648" s="360"/>
      <c r="K648" s="360"/>
      <c r="L648" s="360"/>
      <c r="M648" s="360"/>
      <c r="N648" s="360"/>
      <c r="O648" s="360"/>
      <c r="P648" s="360"/>
      <c r="Q648" s="360"/>
      <c r="R648" s="360"/>
      <c r="S648" s="360"/>
      <c r="T648" s="360"/>
      <c r="U648" s="360"/>
      <c r="V648" s="360"/>
      <c r="W648" s="360"/>
      <c r="X648" s="360"/>
      <c r="Y648" s="360"/>
      <c r="Z648" s="360"/>
    </row>
    <row r="649" spans="1:26" ht="15.75" customHeight="1">
      <c r="A649" s="360"/>
      <c r="B649" s="360"/>
      <c r="C649" s="360"/>
      <c r="D649" s="360"/>
      <c r="E649" s="360"/>
      <c r="F649" s="360"/>
      <c r="G649" s="683"/>
      <c r="H649" s="360"/>
      <c r="I649" s="360"/>
      <c r="J649" s="360"/>
      <c r="K649" s="360"/>
      <c r="L649" s="360"/>
      <c r="M649" s="360"/>
      <c r="N649" s="360"/>
      <c r="O649" s="360"/>
      <c r="P649" s="360"/>
      <c r="Q649" s="360"/>
      <c r="R649" s="360"/>
      <c r="S649" s="360"/>
      <c r="T649" s="360"/>
      <c r="U649" s="360"/>
      <c r="V649" s="360"/>
      <c r="W649" s="360"/>
      <c r="X649" s="360"/>
      <c r="Y649" s="360"/>
      <c r="Z649" s="360"/>
    </row>
    <row r="650" spans="1:26" ht="15.75" customHeight="1">
      <c r="A650" s="360"/>
      <c r="B650" s="360"/>
      <c r="C650" s="360"/>
      <c r="D650" s="360"/>
      <c r="E650" s="360"/>
      <c r="F650" s="360"/>
      <c r="G650" s="683"/>
      <c r="H650" s="360"/>
      <c r="I650" s="360"/>
      <c r="J650" s="360"/>
      <c r="K650" s="360"/>
      <c r="L650" s="360"/>
      <c r="M650" s="360"/>
      <c r="N650" s="360"/>
      <c r="O650" s="360"/>
      <c r="P650" s="360"/>
      <c r="Q650" s="360"/>
      <c r="R650" s="360"/>
      <c r="S650" s="360"/>
      <c r="T650" s="360"/>
      <c r="U650" s="360"/>
      <c r="V650" s="360"/>
      <c r="W650" s="360"/>
      <c r="X650" s="360"/>
      <c r="Y650" s="360"/>
      <c r="Z650" s="360"/>
    </row>
    <row r="651" spans="1:26" ht="15.75" customHeight="1">
      <c r="A651" s="360"/>
      <c r="B651" s="360"/>
      <c r="C651" s="360"/>
      <c r="D651" s="360"/>
      <c r="E651" s="360"/>
      <c r="F651" s="360"/>
      <c r="G651" s="683"/>
      <c r="H651" s="360"/>
      <c r="I651" s="360"/>
      <c r="J651" s="360"/>
      <c r="K651" s="360"/>
      <c r="L651" s="360"/>
      <c r="M651" s="360"/>
      <c r="N651" s="360"/>
      <c r="O651" s="360"/>
      <c r="P651" s="360"/>
      <c r="Q651" s="360"/>
      <c r="R651" s="360"/>
      <c r="S651" s="360"/>
      <c r="T651" s="360"/>
      <c r="U651" s="360"/>
      <c r="V651" s="360"/>
      <c r="W651" s="360"/>
      <c r="X651" s="360"/>
      <c r="Y651" s="360"/>
      <c r="Z651" s="360"/>
    </row>
    <row r="652" spans="1:26" ht="15.75" customHeight="1">
      <c r="A652" s="360"/>
      <c r="B652" s="360"/>
      <c r="C652" s="360"/>
      <c r="D652" s="360"/>
      <c r="E652" s="360"/>
      <c r="F652" s="360"/>
      <c r="G652" s="683"/>
      <c r="H652" s="360"/>
      <c r="I652" s="360"/>
      <c r="J652" s="360"/>
      <c r="K652" s="360"/>
      <c r="L652" s="360"/>
      <c r="M652" s="360"/>
      <c r="N652" s="360"/>
      <c r="O652" s="360"/>
      <c r="P652" s="360"/>
      <c r="Q652" s="360"/>
      <c r="R652" s="360"/>
      <c r="S652" s="360"/>
      <c r="T652" s="360"/>
      <c r="U652" s="360"/>
      <c r="V652" s="360"/>
      <c r="W652" s="360"/>
      <c r="X652" s="360"/>
      <c r="Y652" s="360"/>
      <c r="Z652" s="360"/>
    </row>
    <row r="653" spans="1:26" ht="15.75" customHeight="1">
      <c r="A653" s="360"/>
      <c r="B653" s="360"/>
      <c r="C653" s="360"/>
      <c r="D653" s="360"/>
      <c r="E653" s="360"/>
      <c r="F653" s="360"/>
      <c r="G653" s="683"/>
      <c r="H653" s="360"/>
      <c r="I653" s="360"/>
      <c r="J653" s="360"/>
      <c r="K653" s="360"/>
      <c r="L653" s="360"/>
      <c r="M653" s="360"/>
      <c r="N653" s="360"/>
      <c r="O653" s="360"/>
      <c r="P653" s="360"/>
      <c r="Q653" s="360"/>
      <c r="R653" s="360"/>
      <c r="S653" s="360"/>
      <c r="T653" s="360"/>
      <c r="U653" s="360"/>
      <c r="V653" s="360"/>
      <c r="W653" s="360"/>
      <c r="X653" s="360"/>
      <c r="Y653" s="360"/>
      <c r="Z653" s="360"/>
    </row>
    <row r="654" spans="1:26" ht="15.75" customHeight="1">
      <c r="A654" s="360"/>
      <c r="B654" s="360"/>
      <c r="C654" s="360"/>
      <c r="D654" s="360"/>
      <c r="E654" s="360"/>
      <c r="F654" s="360"/>
      <c r="G654" s="683"/>
      <c r="H654" s="360"/>
      <c r="I654" s="360"/>
      <c r="J654" s="360"/>
      <c r="K654" s="360"/>
      <c r="L654" s="360"/>
      <c r="M654" s="360"/>
      <c r="N654" s="360"/>
      <c r="O654" s="360"/>
      <c r="P654" s="360"/>
      <c r="Q654" s="360"/>
      <c r="R654" s="360"/>
      <c r="S654" s="360"/>
      <c r="T654" s="360"/>
      <c r="U654" s="360"/>
      <c r="V654" s="360"/>
      <c r="W654" s="360"/>
      <c r="X654" s="360"/>
      <c r="Y654" s="360"/>
      <c r="Z654" s="360"/>
    </row>
    <row r="655" spans="1:26" ht="15.75" customHeight="1">
      <c r="A655" s="360"/>
      <c r="B655" s="360"/>
      <c r="C655" s="360"/>
      <c r="D655" s="360"/>
      <c r="E655" s="360"/>
      <c r="F655" s="360"/>
      <c r="G655" s="683"/>
      <c r="H655" s="360"/>
      <c r="I655" s="360"/>
      <c r="J655" s="360"/>
      <c r="K655" s="360"/>
      <c r="L655" s="360"/>
      <c r="M655" s="360"/>
      <c r="N655" s="360"/>
      <c r="O655" s="360"/>
      <c r="P655" s="360"/>
      <c r="Q655" s="360"/>
      <c r="R655" s="360"/>
      <c r="S655" s="360"/>
      <c r="T655" s="360"/>
      <c r="U655" s="360"/>
      <c r="V655" s="360"/>
      <c r="W655" s="360"/>
      <c r="X655" s="360"/>
      <c r="Y655" s="360"/>
      <c r="Z655" s="360"/>
    </row>
    <row r="656" spans="1:26" ht="15.75" customHeight="1">
      <c r="A656" s="360"/>
      <c r="B656" s="360"/>
      <c r="C656" s="360"/>
      <c r="D656" s="360"/>
      <c r="E656" s="360"/>
      <c r="F656" s="360"/>
      <c r="G656" s="683"/>
      <c r="H656" s="360"/>
      <c r="I656" s="360"/>
      <c r="J656" s="360"/>
      <c r="K656" s="360"/>
      <c r="L656" s="360"/>
      <c r="M656" s="360"/>
      <c r="N656" s="360"/>
      <c r="O656" s="360"/>
      <c r="P656" s="360"/>
      <c r="Q656" s="360"/>
      <c r="R656" s="360"/>
      <c r="S656" s="360"/>
      <c r="T656" s="360"/>
      <c r="U656" s="360"/>
      <c r="V656" s="360"/>
      <c r="W656" s="360"/>
      <c r="X656" s="360"/>
      <c r="Y656" s="360"/>
      <c r="Z656" s="360"/>
    </row>
    <row r="657" spans="1:26" ht="15.75" customHeight="1">
      <c r="A657" s="360"/>
      <c r="B657" s="360"/>
      <c r="C657" s="360"/>
      <c r="D657" s="360"/>
      <c r="E657" s="360"/>
      <c r="F657" s="360"/>
      <c r="G657" s="683"/>
      <c r="H657" s="360"/>
      <c r="I657" s="360"/>
      <c r="J657" s="360"/>
      <c r="K657" s="360"/>
      <c r="L657" s="360"/>
      <c r="M657" s="360"/>
      <c r="N657" s="360"/>
      <c r="O657" s="360"/>
      <c r="P657" s="360"/>
      <c r="Q657" s="360"/>
      <c r="R657" s="360"/>
      <c r="S657" s="360"/>
      <c r="T657" s="360"/>
      <c r="U657" s="360"/>
      <c r="V657" s="360"/>
      <c r="W657" s="360"/>
      <c r="X657" s="360"/>
      <c r="Y657" s="360"/>
      <c r="Z657" s="360"/>
    </row>
    <row r="658" spans="1:26" ht="15.75" customHeight="1">
      <c r="A658" s="360"/>
      <c r="B658" s="360"/>
      <c r="C658" s="360"/>
      <c r="D658" s="360"/>
      <c r="E658" s="360"/>
      <c r="F658" s="360"/>
      <c r="G658" s="683"/>
      <c r="H658" s="360"/>
      <c r="I658" s="360"/>
      <c r="J658" s="360"/>
      <c r="K658" s="360"/>
      <c r="L658" s="360"/>
      <c r="M658" s="360"/>
      <c r="N658" s="360"/>
      <c r="O658" s="360"/>
      <c r="P658" s="360"/>
      <c r="Q658" s="360"/>
      <c r="R658" s="360"/>
      <c r="S658" s="360"/>
      <c r="T658" s="360"/>
      <c r="U658" s="360"/>
      <c r="V658" s="360"/>
      <c r="W658" s="360"/>
      <c r="X658" s="360"/>
      <c r="Y658" s="360"/>
      <c r="Z658" s="360"/>
    </row>
    <row r="659" spans="1:26" ht="15.75" customHeight="1">
      <c r="A659" s="360"/>
      <c r="B659" s="360"/>
      <c r="C659" s="360"/>
      <c r="D659" s="360"/>
      <c r="E659" s="360"/>
      <c r="F659" s="360"/>
      <c r="G659" s="683"/>
      <c r="H659" s="360"/>
      <c r="I659" s="360"/>
      <c r="J659" s="360"/>
      <c r="K659" s="360"/>
      <c r="L659" s="360"/>
      <c r="M659" s="360"/>
      <c r="N659" s="360"/>
      <c r="O659" s="360"/>
      <c r="P659" s="360"/>
      <c r="Q659" s="360"/>
      <c r="R659" s="360"/>
      <c r="S659" s="360"/>
      <c r="T659" s="360"/>
      <c r="U659" s="360"/>
      <c r="V659" s="360"/>
      <c r="W659" s="360"/>
      <c r="X659" s="360"/>
      <c r="Y659" s="360"/>
      <c r="Z659" s="360"/>
    </row>
    <row r="660" spans="1:26" ht="15.75" customHeight="1">
      <c r="A660" s="360"/>
      <c r="B660" s="360"/>
      <c r="C660" s="360"/>
      <c r="D660" s="360"/>
      <c r="E660" s="360"/>
      <c r="F660" s="360"/>
      <c r="G660" s="683"/>
      <c r="H660" s="360"/>
      <c r="I660" s="360"/>
      <c r="J660" s="360"/>
      <c r="K660" s="360"/>
      <c r="L660" s="360"/>
      <c r="M660" s="360"/>
      <c r="N660" s="360"/>
      <c r="O660" s="360"/>
      <c r="P660" s="360"/>
      <c r="Q660" s="360"/>
      <c r="R660" s="360"/>
      <c r="S660" s="360"/>
      <c r="T660" s="360"/>
      <c r="U660" s="360"/>
      <c r="V660" s="360"/>
      <c r="W660" s="360"/>
      <c r="X660" s="360"/>
      <c r="Y660" s="360"/>
      <c r="Z660" s="360"/>
    </row>
    <row r="661" spans="1:26" ht="15.75" customHeight="1">
      <c r="A661" s="360"/>
      <c r="B661" s="360"/>
      <c r="C661" s="360"/>
      <c r="D661" s="360"/>
      <c r="E661" s="360"/>
      <c r="F661" s="360"/>
      <c r="G661" s="683"/>
      <c r="H661" s="360"/>
      <c r="I661" s="360"/>
      <c r="J661" s="360"/>
      <c r="K661" s="360"/>
      <c r="L661" s="360"/>
      <c r="M661" s="360"/>
      <c r="N661" s="360"/>
      <c r="O661" s="360"/>
      <c r="P661" s="360"/>
      <c r="Q661" s="360"/>
      <c r="R661" s="360"/>
      <c r="S661" s="360"/>
      <c r="T661" s="360"/>
      <c r="U661" s="360"/>
      <c r="V661" s="360"/>
      <c r="W661" s="360"/>
      <c r="X661" s="360"/>
      <c r="Y661" s="360"/>
      <c r="Z661" s="360"/>
    </row>
    <row r="662" spans="1:26" ht="15.75" customHeight="1">
      <c r="A662" s="360"/>
      <c r="B662" s="360"/>
      <c r="C662" s="360"/>
      <c r="D662" s="360"/>
      <c r="E662" s="360"/>
      <c r="F662" s="360"/>
      <c r="G662" s="683"/>
      <c r="H662" s="360"/>
      <c r="I662" s="360"/>
      <c r="J662" s="360"/>
      <c r="K662" s="360"/>
      <c r="L662" s="360"/>
      <c r="M662" s="360"/>
      <c r="N662" s="360"/>
      <c r="O662" s="360"/>
      <c r="P662" s="360"/>
      <c r="Q662" s="360"/>
      <c r="R662" s="360"/>
      <c r="S662" s="360"/>
      <c r="T662" s="360"/>
      <c r="U662" s="360"/>
      <c r="V662" s="360"/>
      <c r="W662" s="360"/>
      <c r="X662" s="360"/>
      <c r="Y662" s="360"/>
      <c r="Z662" s="360"/>
    </row>
    <row r="663" spans="1:26" ht="15.75" customHeight="1">
      <c r="A663" s="360"/>
      <c r="B663" s="360"/>
      <c r="C663" s="360"/>
      <c r="D663" s="360"/>
      <c r="E663" s="360"/>
      <c r="F663" s="360"/>
      <c r="G663" s="683"/>
      <c r="H663" s="360"/>
      <c r="I663" s="360"/>
      <c r="J663" s="360"/>
      <c r="K663" s="360"/>
      <c r="L663" s="360"/>
      <c r="M663" s="360"/>
      <c r="N663" s="360"/>
      <c r="O663" s="360"/>
      <c r="P663" s="360"/>
      <c r="Q663" s="360"/>
      <c r="R663" s="360"/>
      <c r="S663" s="360"/>
      <c r="T663" s="360"/>
      <c r="U663" s="360"/>
      <c r="V663" s="360"/>
      <c r="W663" s="360"/>
      <c r="X663" s="360"/>
      <c r="Y663" s="360"/>
      <c r="Z663" s="360"/>
    </row>
    <row r="664" spans="1:26" ht="15.75" customHeight="1">
      <c r="A664" s="360"/>
      <c r="B664" s="360"/>
      <c r="C664" s="360"/>
      <c r="D664" s="360"/>
      <c r="E664" s="360"/>
      <c r="F664" s="360"/>
      <c r="G664" s="683"/>
      <c r="H664" s="360"/>
      <c r="I664" s="360"/>
      <c r="J664" s="360"/>
      <c r="K664" s="360"/>
      <c r="L664" s="360"/>
      <c r="M664" s="360"/>
      <c r="N664" s="360"/>
      <c r="O664" s="360"/>
      <c r="P664" s="360"/>
      <c r="Q664" s="360"/>
      <c r="R664" s="360"/>
      <c r="S664" s="360"/>
      <c r="T664" s="360"/>
      <c r="U664" s="360"/>
      <c r="V664" s="360"/>
      <c r="W664" s="360"/>
      <c r="X664" s="360"/>
      <c r="Y664" s="360"/>
      <c r="Z664" s="360"/>
    </row>
    <row r="665" spans="1:26" ht="15.75" customHeight="1">
      <c r="A665" s="360"/>
      <c r="B665" s="360"/>
      <c r="C665" s="360"/>
      <c r="D665" s="360"/>
      <c r="E665" s="360"/>
      <c r="F665" s="360"/>
      <c r="G665" s="683"/>
      <c r="H665" s="360"/>
      <c r="I665" s="360"/>
      <c r="J665" s="360"/>
      <c r="K665" s="360"/>
      <c r="L665" s="360"/>
      <c r="M665" s="360"/>
      <c r="N665" s="360"/>
      <c r="O665" s="360"/>
      <c r="P665" s="360"/>
      <c r="Q665" s="360"/>
      <c r="R665" s="360"/>
      <c r="S665" s="360"/>
      <c r="T665" s="360"/>
      <c r="U665" s="360"/>
      <c r="V665" s="360"/>
      <c r="W665" s="360"/>
      <c r="X665" s="360"/>
      <c r="Y665" s="360"/>
      <c r="Z665" s="360"/>
    </row>
    <row r="666" spans="1:26" ht="15.75" customHeight="1">
      <c r="A666" s="360"/>
      <c r="B666" s="360"/>
      <c r="C666" s="360"/>
      <c r="D666" s="360"/>
      <c r="E666" s="360"/>
      <c r="F666" s="360"/>
      <c r="G666" s="683"/>
      <c r="H666" s="360"/>
      <c r="I666" s="360"/>
      <c r="J666" s="360"/>
      <c r="K666" s="360"/>
      <c r="L666" s="360"/>
      <c r="M666" s="360"/>
      <c r="N666" s="360"/>
      <c r="O666" s="360"/>
      <c r="P666" s="360"/>
      <c r="Q666" s="360"/>
      <c r="R666" s="360"/>
      <c r="S666" s="360"/>
      <c r="T666" s="360"/>
      <c r="U666" s="360"/>
      <c r="V666" s="360"/>
      <c r="W666" s="360"/>
      <c r="X666" s="360"/>
      <c r="Y666" s="360"/>
      <c r="Z666" s="360"/>
    </row>
    <row r="667" spans="1:26" ht="15.75" customHeight="1">
      <c r="A667" s="360"/>
      <c r="B667" s="360"/>
      <c r="C667" s="360"/>
      <c r="D667" s="360"/>
      <c r="E667" s="360"/>
      <c r="F667" s="360"/>
      <c r="G667" s="683"/>
      <c r="H667" s="360"/>
      <c r="I667" s="360"/>
      <c r="J667" s="360"/>
      <c r="K667" s="360"/>
      <c r="L667" s="360"/>
      <c r="M667" s="360"/>
      <c r="N667" s="360"/>
      <c r="O667" s="360"/>
      <c r="P667" s="360"/>
      <c r="Q667" s="360"/>
      <c r="R667" s="360"/>
      <c r="S667" s="360"/>
      <c r="T667" s="360"/>
      <c r="U667" s="360"/>
      <c r="V667" s="360"/>
      <c r="W667" s="360"/>
      <c r="X667" s="360"/>
      <c r="Y667" s="360"/>
      <c r="Z667" s="360"/>
    </row>
    <row r="668" spans="1:26" ht="15.75" customHeight="1">
      <c r="A668" s="360"/>
      <c r="B668" s="360"/>
      <c r="C668" s="360"/>
      <c r="D668" s="360"/>
      <c r="E668" s="360"/>
      <c r="F668" s="360"/>
      <c r="G668" s="683"/>
      <c r="H668" s="360"/>
      <c r="I668" s="360"/>
      <c r="J668" s="360"/>
      <c r="K668" s="360"/>
      <c r="L668" s="360"/>
      <c r="M668" s="360"/>
      <c r="N668" s="360"/>
      <c r="O668" s="360"/>
      <c r="P668" s="360"/>
      <c r="Q668" s="360"/>
      <c r="R668" s="360"/>
      <c r="S668" s="360"/>
      <c r="T668" s="360"/>
      <c r="U668" s="360"/>
      <c r="V668" s="360"/>
      <c r="W668" s="360"/>
      <c r="X668" s="360"/>
      <c r="Y668" s="360"/>
      <c r="Z668" s="360"/>
    </row>
    <row r="669" spans="1:26" ht="15.75" customHeight="1">
      <c r="A669" s="360"/>
      <c r="B669" s="360"/>
      <c r="C669" s="360"/>
      <c r="D669" s="360"/>
      <c r="E669" s="360"/>
      <c r="F669" s="360"/>
      <c r="G669" s="683"/>
      <c r="H669" s="360"/>
      <c r="I669" s="360"/>
      <c r="J669" s="360"/>
      <c r="K669" s="360"/>
      <c r="L669" s="360"/>
      <c r="M669" s="360"/>
      <c r="N669" s="360"/>
      <c r="O669" s="360"/>
      <c r="P669" s="360"/>
      <c r="Q669" s="360"/>
      <c r="R669" s="360"/>
      <c r="S669" s="360"/>
      <c r="T669" s="360"/>
      <c r="U669" s="360"/>
      <c r="V669" s="360"/>
      <c r="W669" s="360"/>
      <c r="X669" s="360"/>
      <c r="Y669" s="360"/>
      <c r="Z669" s="360"/>
    </row>
    <row r="670" spans="1:26" ht="15.75" customHeight="1">
      <c r="A670" s="360"/>
      <c r="B670" s="360"/>
      <c r="C670" s="360"/>
      <c r="D670" s="360"/>
      <c r="E670" s="360"/>
      <c r="F670" s="360"/>
      <c r="G670" s="683"/>
      <c r="H670" s="360"/>
      <c r="I670" s="360"/>
      <c r="J670" s="360"/>
      <c r="K670" s="360"/>
      <c r="L670" s="360"/>
      <c r="M670" s="360"/>
      <c r="N670" s="360"/>
      <c r="O670" s="360"/>
      <c r="P670" s="360"/>
      <c r="Q670" s="360"/>
      <c r="R670" s="360"/>
      <c r="S670" s="360"/>
      <c r="T670" s="360"/>
      <c r="U670" s="360"/>
      <c r="V670" s="360"/>
      <c r="W670" s="360"/>
      <c r="X670" s="360"/>
      <c r="Y670" s="360"/>
      <c r="Z670" s="360"/>
    </row>
    <row r="671" spans="1:26" ht="15.75" customHeight="1">
      <c r="A671" s="360"/>
      <c r="B671" s="360"/>
      <c r="C671" s="360"/>
      <c r="D671" s="360"/>
      <c r="E671" s="360"/>
      <c r="F671" s="360"/>
      <c r="G671" s="683"/>
      <c r="H671" s="360"/>
      <c r="I671" s="360"/>
      <c r="J671" s="360"/>
      <c r="K671" s="360"/>
      <c r="L671" s="360"/>
      <c r="M671" s="360"/>
      <c r="N671" s="360"/>
      <c r="O671" s="360"/>
      <c r="P671" s="360"/>
      <c r="Q671" s="360"/>
      <c r="R671" s="360"/>
      <c r="S671" s="360"/>
      <c r="T671" s="360"/>
      <c r="U671" s="360"/>
      <c r="V671" s="360"/>
      <c r="W671" s="360"/>
      <c r="X671" s="360"/>
      <c r="Y671" s="360"/>
      <c r="Z671" s="360"/>
    </row>
    <row r="672" spans="1:26" ht="15.75" customHeight="1">
      <c r="A672" s="360"/>
      <c r="B672" s="360"/>
      <c r="C672" s="360"/>
      <c r="D672" s="360"/>
      <c r="E672" s="360"/>
      <c r="F672" s="360"/>
      <c r="G672" s="683"/>
      <c r="H672" s="360"/>
      <c r="I672" s="360"/>
      <c r="J672" s="360"/>
      <c r="K672" s="360"/>
      <c r="L672" s="360"/>
      <c r="M672" s="360"/>
      <c r="N672" s="360"/>
      <c r="O672" s="360"/>
      <c r="P672" s="360"/>
      <c r="Q672" s="360"/>
      <c r="R672" s="360"/>
      <c r="S672" s="360"/>
      <c r="T672" s="360"/>
      <c r="U672" s="360"/>
      <c r="V672" s="360"/>
      <c r="W672" s="360"/>
      <c r="X672" s="360"/>
      <c r="Y672" s="360"/>
      <c r="Z672" s="360"/>
    </row>
    <row r="673" spans="1:26" ht="15.75" customHeight="1">
      <c r="A673" s="360"/>
      <c r="B673" s="360"/>
      <c r="C673" s="360"/>
      <c r="D673" s="360"/>
      <c r="E673" s="360"/>
      <c r="F673" s="360"/>
      <c r="G673" s="683"/>
      <c r="H673" s="360"/>
      <c r="I673" s="360"/>
      <c r="J673" s="360"/>
      <c r="K673" s="360"/>
      <c r="L673" s="360"/>
      <c r="M673" s="360"/>
      <c r="N673" s="360"/>
      <c r="O673" s="360"/>
      <c r="P673" s="360"/>
      <c r="Q673" s="360"/>
      <c r="R673" s="360"/>
      <c r="S673" s="360"/>
      <c r="T673" s="360"/>
      <c r="U673" s="360"/>
      <c r="V673" s="360"/>
      <c r="W673" s="360"/>
      <c r="X673" s="360"/>
      <c r="Y673" s="360"/>
      <c r="Z673" s="360"/>
    </row>
    <row r="674" spans="1:26" ht="15.75" customHeight="1">
      <c r="A674" s="360"/>
      <c r="B674" s="360"/>
      <c r="C674" s="360"/>
      <c r="D674" s="360"/>
      <c r="E674" s="360"/>
      <c r="F674" s="360"/>
      <c r="G674" s="683"/>
      <c r="H674" s="360"/>
      <c r="I674" s="360"/>
      <c r="J674" s="360"/>
      <c r="K674" s="360"/>
      <c r="L674" s="360"/>
      <c r="M674" s="360"/>
      <c r="N674" s="360"/>
      <c r="O674" s="360"/>
      <c r="P674" s="360"/>
      <c r="Q674" s="360"/>
      <c r="R674" s="360"/>
      <c r="S674" s="360"/>
      <c r="T674" s="360"/>
      <c r="U674" s="360"/>
      <c r="V674" s="360"/>
      <c r="W674" s="360"/>
      <c r="X674" s="360"/>
      <c r="Y674" s="360"/>
      <c r="Z674" s="360"/>
    </row>
    <row r="675" spans="1:26" ht="15.75" customHeight="1">
      <c r="A675" s="360"/>
      <c r="B675" s="360"/>
      <c r="C675" s="360"/>
      <c r="D675" s="360"/>
      <c r="E675" s="360"/>
      <c r="F675" s="360"/>
      <c r="G675" s="683"/>
      <c r="H675" s="360"/>
      <c r="I675" s="360"/>
      <c r="J675" s="360"/>
      <c r="K675" s="360"/>
      <c r="L675" s="360"/>
      <c r="M675" s="360"/>
      <c r="N675" s="360"/>
      <c r="O675" s="360"/>
      <c r="P675" s="360"/>
      <c r="Q675" s="360"/>
      <c r="R675" s="360"/>
      <c r="S675" s="360"/>
      <c r="T675" s="360"/>
      <c r="U675" s="360"/>
      <c r="V675" s="360"/>
      <c r="W675" s="360"/>
      <c r="X675" s="360"/>
      <c r="Y675" s="360"/>
      <c r="Z675" s="360"/>
    </row>
    <row r="676" spans="1:26" ht="15.75" customHeight="1">
      <c r="A676" s="360"/>
      <c r="B676" s="360"/>
      <c r="C676" s="360"/>
      <c r="D676" s="360"/>
      <c r="E676" s="360"/>
      <c r="F676" s="360"/>
      <c r="G676" s="683"/>
      <c r="H676" s="360"/>
      <c r="I676" s="360"/>
      <c r="J676" s="360"/>
      <c r="K676" s="360"/>
      <c r="L676" s="360"/>
      <c r="M676" s="360"/>
      <c r="N676" s="360"/>
      <c r="O676" s="360"/>
      <c r="P676" s="360"/>
      <c r="Q676" s="360"/>
      <c r="R676" s="360"/>
      <c r="S676" s="360"/>
      <c r="T676" s="360"/>
      <c r="U676" s="360"/>
      <c r="V676" s="360"/>
      <c r="W676" s="360"/>
      <c r="X676" s="360"/>
      <c r="Y676" s="360"/>
      <c r="Z676" s="360"/>
    </row>
    <row r="677" spans="1:26" ht="15.75" customHeight="1">
      <c r="A677" s="360"/>
      <c r="B677" s="360"/>
      <c r="C677" s="360"/>
      <c r="D677" s="360"/>
      <c r="E677" s="360"/>
      <c r="F677" s="360"/>
      <c r="G677" s="683"/>
      <c r="H677" s="360"/>
      <c r="I677" s="360"/>
      <c r="J677" s="360"/>
      <c r="K677" s="360"/>
      <c r="L677" s="360"/>
      <c r="M677" s="360"/>
      <c r="N677" s="360"/>
      <c r="O677" s="360"/>
      <c r="P677" s="360"/>
      <c r="Q677" s="360"/>
      <c r="R677" s="360"/>
      <c r="S677" s="360"/>
      <c r="T677" s="360"/>
      <c r="U677" s="360"/>
      <c r="V677" s="360"/>
      <c r="W677" s="360"/>
      <c r="X677" s="360"/>
      <c r="Y677" s="360"/>
      <c r="Z677" s="360"/>
    </row>
    <row r="678" spans="1:26" ht="15.75" customHeight="1">
      <c r="A678" s="360"/>
      <c r="B678" s="360"/>
      <c r="C678" s="360"/>
      <c r="D678" s="360"/>
      <c r="E678" s="360"/>
      <c r="F678" s="360"/>
      <c r="G678" s="683"/>
      <c r="H678" s="360"/>
      <c r="I678" s="360"/>
      <c r="J678" s="360"/>
      <c r="K678" s="360"/>
      <c r="L678" s="360"/>
      <c r="M678" s="360"/>
      <c r="N678" s="360"/>
      <c r="O678" s="360"/>
      <c r="P678" s="360"/>
      <c r="Q678" s="360"/>
      <c r="R678" s="360"/>
      <c r="S678" s="360"/>
      <c r="T678" s="360"/>
      <c r="U678" s="360"/>
      <c r="V678" s="360"/>
      <c r="W678" s="360"/>
      <c r="X678" s="360"/>
      <c r="Y678" s="360"/>
      <c r="Z678" s="360"/>
    </row>
    <row r="679" spans="1:26" ht="15.75" customHeight="1">
      <c r="A679" s="360"/>
      <c r="B679" s="360"/>
      <c r="C679" s="360"/>
      <c r="D679" s="360"/>
      <c r="E679" s="360"/>
      <c r="F679" s="360"/>
      <c r="G679" s="683"/>
      <c r="H679" s="360"/>
      <c r="I679" s="360"/>
      <c r="J679" s="360"/>
      <c r="K679" s="360"/>
      <c r="L679" s="360"/>
      <c r="M679" s="360"/>
      <c r="N679" s="360"/>
      <c r="O679" s="360"/>
      <c r="P679" s="360"/>
      <c r="Q679" s="360"/>
      <c r="R679" s="360"/>
      <c r="S679" s="360"/>
      <c r="T679" s="360"/>
      <c r="U679" s="360"/>
      <c r="V679" s="360"/>
      <c r="W679" s="360"/>
      <c r="X679" s="360"/>
      <c r="Y679" s="360"/>
      <c r="Z679" s="360"/>
    </row>
    <row r="680" spans="1:26" ht="15.75" customHeight="1">
      <c r="A680" s="360"/>
      <c r="B680" s="360"/>
      <c r="C680" s="360"/>
      <c r="D680" s="360"/>
      <c r="E680" s="360"/>
      <c r="F680" s="360"/>
      <c r="G680" s="683"/>
      <c r="H680" s="360"/>
      <c r="I680" s="360"/>
      <c r="J680" s="360"/>
      <c r="K680" s="360"/>
      <c r="L680" s="360"/>
      <c r="M680" s="360"/>
      <c r="N680" s="360"/>
      <c r="O680" s="360"/>
      <c r="P680" s="360"/>
      <c r="Q680" s="360"/>
      <c r="R680" s="360"/>
      <c r="S680" s="360"/>
      <c r="T680" s="360"/>
      <c r="U680" s="360"/>
      <c r="V680" s="360"/>
      <c r="W680" s="360"/>
      <c r="X680" s="360"/>
      <c r="Y680" s="360"/>
      <c r="Z680" s="360"/>
    </row>
    <row r="681" spans="1:26" ht="15.75" customHeight="1">
      <c r="A681" s="360"/>
      <c r="B681" s="360"/>
      <c r="C681" s="360"/>
      <c r="D681" s="360"/>
      <c r="E681" s="360"/>
      <c r="F681" s="360"/>
      <c r="G681" s="683"/>
      <c r="H681" s="360"/>
      <c r="I681" s="360"/>
      <c r="J681" s="360"/>
      <c r="K681" s="360"/>
      <c r="L681" s="360"/>
      <c r="M681" s="360"/>
      <c r="N681" s="360"/>
      <c r="O681" s="360"/>
      <c r="P681" s="360"/>
      <c r="Q681" s="360"/>
      <c r="R681" s="360"/>
      <c r="S681" s="360"/>
      <c r="T681" s="360"/>
      <c r="U681" s="360"/>
      <c r="V681" s="360"/>
      <c r="W681" s="360"/>
      <c r="X681" s="360"/>
      <c r="Y681" s="360"/>
      <c r="Z681" s="360"/>
    </row>
    <row r="682" spans="1:26" ht="15.75" customHeight="1">
      <c r="A682" s="360"/>
      <c r="B682" s="360"/>
      <c r="C682" s="360"/>
      <c r="D682" s="360"/>
      <c r="E682" s="360"/>
      <c r="F682" s="360"/>
      <c r="G682" s="683"/>
      <c r="H682" s="360"/>
      <c r="I682" s="360"/>
      <c r="J682" s="360"/>
      <c r="K682" s="360"/>
      <c r="L682" s="360"/>
      <c r="M682" s="360"/>
      <c r="N682" s="360"/>
      <c r="O682" s="360"/>
      <c r="P682" s="360"/>
      <c r="Q682" s="360"/>
      <c r="R682" s="360"/>
      <c r="S682" s="360"/>
      <c r="T682" s="360"/>
      <c r="U682" s="360"/>
      <c r="V682" s="360"/>
      <c r="W682" s="360"/>
      <c r="X682" s="360"/>
      <c r="Y682" s="360"/>
      <c r="Z682" s="360"/>
    </row>
    <row r="683" spans="1:26" ht="15.75" customHeight="1">
      <c r="A683" s="360"/>
      <c r="B683" s="360"/>
      <c r="C683" s="360"/>
      <c r="D683" s="360"/>
      <c r="E683" s="360"/>
      <c r="F683" s="360"/>
      <c r="G683" s="683"/>
      <c r="H683" s="360"/>
      <c r="I683" s="360"/>
      <c r="J683" s="360"/>
      <c r="K683" s="360"/>
      <c r="L683" s="360"/>
      <c r="M683" s="360"/>
      <c r="N683" s="360"/>
      <c r="O683" s="360"/>
      <c r="P683" s="360"/>
      <c r="Q683" s="360"/>
      <c r="R683" s="360"/>
      <c r="S683" s="360"/>
      <c r="T683" s="360"/>
      <c r="U683" s="360"/>
      <c r="V683" s="360"/>
      <c r="W683" s="360"/>
      <c r="X683" s="360"/>
      <c r="Y683" s="360"/>
      <c r="Z683" s="360"/>
    </row>
    <row r="684" spans="1:26" ht="15.75" customHeight="1">
      <c r="A684" s="360"/>
      <c r="B684" s="360"/>
      <c r="C684" s="360"/>
      <c r="D684" s="360"/>
      <c r="E684" s="360"/>
      <c r="F684" s="360"/>
      <c r="G684" s="683"/>
      <c r="H684" s="360"/>
      <c r="I684" s="360"/>
      <c r="J684" s="360"/>
      <c r="K684" s="360"/>
      <c r="L684" s="360"/>
      <c r="M684" s="360"/>
      <c r="N684" s="360"/>
      <c r="O684" s="360"/>
      <c r="P684" s="360"/>
      <c r="Q684" s="360"/>
      <c r="R684" s="360"/>
      <c r="S684" s="360"/>
      <c r="T684" s="360"/>
      <c r="U684" s="360"/>
      <c r="V684" s="360"/>
      <c r="W684" s="360"/>
      <c r="X684" s="360"/>
      <c r="Y684" s="360"/>
      <c r="Z684" s="360"/>
    </row>
    <row r="685" spans="1:26" ht="15.75" customHeight="1">
      <c r="A685" s="360"/>
      <c r="B685" s="360"/>
      <c r="C685" s="360"/>
      <c r="D685" s="360"/>
      <c r="E685" s="360"/>
      <c r="F685" s="360"/>
      <c r="G685" s="683"/>
      <c r="H685" s="360"/>
      <c r="I685" s="360"/>
      <c r="J685" s="360"/>
      <c r="K685" s="360"/>
      <c r="L685" s="360"/>
      <c r="M685" s="360"/>
      <c r="N685" s="360"/>
      <c r="O685" s="360"/>
      <c r="P685" s="360"/>
      <c r="Q685" s="360"/>
      <c r="R685" s="360"/>
      <c r="S685" s="360"/>
      <c r="T685" s="360"/>
      <c r="U685" s="360"/>
      <c r="V685" s="360"/>
      <c r="W685" s="360"/>
      <c r="X685" s="360"/>
      <c r="Y685" s="360"/>
      <c r="Z685" s="360"/>
    </row>
    <row r="686" spans="1:26" ht="15.75" customHeight="1">
      <c r="A686" s="360"/>
      <c r="B686" s="360"/>
      <c r="C686" s="360"/>
      <c r="D686" s="360"/>
      <c r="E686" s="360"/>
      <c r="F686" s="360"/>
      <c r="G686" s="683"/>
      <c r="H686" s="360"/>
      <c r="I686" s="360"/>
      <c r="J686" s="360"/>
      <c r="K686" s="360"/>
      <c r="L686" s="360"/>
      <c r="M686" s="360"/>
      <c r="N686" s="360"/>
      <c r="O686" s="360"/>
      <c r="P686" s="360"/>
      <c r="Q686" s="360"/>
      <c r="R686" s="360"/>
      <c r="S686" s="360"/>
      <c r="T686" s="360"/>
      <c r="U686" s="360"/>
      <c r="V686" s="360"/>
      <c r="W686" s="360"/>
      <c r="X686" s="360"/>
      <c r="Y686" s="360"/>
      <c r="Z686" s="360"/>
    </row>
    <row r="687" spans="1:26" ht="15.75" customHeight="1">
      <c r="A687" s="360"/>
      <c r="B687" s="360"/>
      <c r="C687" s="360"/>
      <c r="D687" s="360"/>
      <c r="E687" s="360"/>
      <c r="F687" s="360"/>
      <c r="G687" s="683"/>
      <c r="H687" s="360"/>
      <c r="I687" s="360"/>
      <c r="J687" s="360"/>
      <c r="K687" s="360"/>
      <c r="L687" s="360"/>
      <c r="M687" s="360"/>
      <c r="N687" s="360"/>
      <c r="O687" s="360"/>
      <c r="P687" s="360"/>
      <c r="Q687" s="360"/>
      <c r="R687" s="360"/>
      <c r="S687" s="360"/>
      <c r="T687" s="360"/>
      <c r="U687" s="360"/>
      <c r="V687" s="360"/>
      <c r="W687" s="360"/>
      <c r="X687" s="360"/>
      <c r="Y687" s="360"/>
      <c r="Z687" s="360"/>
    </row>
    <row r="688" spans="1:26" ht="15.75" customHeight="1">
      <c r="A688" s="360"/>
      <c r="B688" s="360"/>
      <c r="C688" s="360"/>
      <c r="D688" s="360"/>
      <c r="E688" s="360"/>
      <c r="F688" s="360"/>
      <c r="G688" s="683"/>
      <c r="H688" s="360"/>
      <c r="I688" s="360"/>
      <c r="J688" s="360"/>
      <c r="K688" s="360"/>
      <c r="L688" s="360"/>
      <c r="M688" s="360"/>
      <c r="N688" s="360"/>
      <c r="O688" s="360"/>
      <c r="P688" s="360"/>
      <c r="Q688" s="360"/>
      <c r="R688" s="360"/>
      <c r="S688" s="360"/>
      <c r="T688" s="360"/>
      <c r="U688" s="360"/>
      <c r="V688" s="360"/>
      <c r="W688" s="360"/>
      <c r="X688" s="360"/>
      <c r="Y688" s="360"/>
      <c r="Z688" s="360"/>
    </row>
    <row r="689" spans="1:26" ht="15.75" customHeight="1">
      <c r="A689" s="360"/>
      <c r="B689" s="360"/>
      <c r="C689" s="360"/>
      <c r="D689" s="360"/>
      <c r="E689" s="360"/>
      <c r="F689" s="360"/>
      <c r="G689" s="683"/>
      <c r="H689" s="360"/>
      <c r="I689" s="360"/>
      <c r="J689" s="360"/>
      <c r="K689" s="360"/>
      <c r="L689" s="360"/>
      <c r="M689" s="360"/>
      <c r="N689" s="360"/>
      <c r="O689" s="360"/>
      <c r="P689" s="360"/>
      <c r="Q689" s="360"/>
      <c r="R689" s="360"/>
      <c r="S689" s="360"/>
      <c r="T689" s="360"/>
      <c r="U689" s="360"/>
      <c r="V689" s="360"/>
      <c r="W689" s="360"/>
      <c r="X689" s="360"/>
      <c r="Y689" s="360"/>
      <c r="Z689" s="360"/>
    </row>
    <row r="690" spans="1:26" ht="15.75" customHeight="1">
      <c r="A690" s="360"/>
      <c r="B690" s="360"/>
      <c r="C690" s="360"/>
      <c r="D690" s="360"/>
      <c r="E690" s="360"/>
      <c r="F690" s="360"/>
      <c r="G690" s="683"/>
      <c r="H690" s="360"/>
      <c r="I690" s="360"/>
      <c r="J690" s="360"/>
      <c r="K690" s="360"/>
      <c r="L690" s="360"/>
      <c r="M690" s="360"/>
      <c r="N690" s="360"/>
      <c r="O690" s="360"/>
      <c r="P690" s="360"/>
      <c r="Q690" s="360"/>
      <c r="R690" s="360"/>
      <c r="S690" s="360"/>
      <c r="T690" s="360"/>
      <c r="U690" s="360"/>
      <c r="V690" s="360"/>
      <c r="W690" s="360"/>
      <c r="X690" s="360"/>
      <c r="Y690" s="360"/>
      <c r="Z690" s="360"/>
    </row>
    <row r="691" spans="1:26" ht="15.75" customHeight="1">
      <c r="A691" s="360"/>
      <c r="B691" s="360"/>
      <c r="C691" s="360"/>
      <c r="D691" s="360"/>
      <c r="E691" s="360"/>
      <c r="F691" s="360"/>
      <c r="G691" s="683"/>
      <c r="H691" s="360"/>
      <c r="I691" s="360"/>
      <c r="J691" s="360"/>
      <c r="K691" s="360"/>
      <c r="L691" s="360"/>
      <c r="M691" s="360"/>
      <c r="N691" s="360"/>
      <c r="O691" s="360"/>
      <c r="P691" s="360"/>
      <c r="Q691" s="360"/>
      <c r="R691" s="360"/>
      <c r="S691" s="360"/>
      <c r="T691" s="360"/>
      <c r="U691" s="360"/>
      <c r="V691" s="360"/>
      <c r="W691" s="360"/>
      <c r="X691" s="360"/>
      <c r="Y691" s="360"/>
      <c r="Z691" s="360"/>
    </row>
    <row r="692" spans="1:26" ht="15.75" customHeight="1">
      <c r="A692" s="360"/>
      <c r="B692" s="360"/>
      <c r="C692" s="360"/>
      <c r="D692" s="360"/>
      <c r="E692" s="360"/>
      <c r="F692" s="360"/>
      <c r="G692" s="683"/>
      <c r="H692" s="360"/>
      <c r="I692" s="360"/>
      <c r="J692" s="360"/>
      <c r="K692" s="360"/>
      <c r="L692" s="360"/>
      <c r="M692" s="360"/>
      <c r="N692" s="360"/>
      <c r="O692" s="360"/>
      <c r="P692" s="360"/>
      <c r="Q692" s="360"/>
      <c r="R692" s="360"/>
      <c r="S692" s="360"/>
      <c r="T692" s="360"/>
      <c r="U692" s="360"/>
      <c r="V692" s="360"/>
      <c r="W692" s="360"/>
      <c r="X692" s="360"/>
      <c r="Y692" s="360"/>
      <c r="Z692" s="360"/>
    </row>
    <row r="693" spans="1:26" ht="15.75" customHeight="1">
      <c r="A693" s="360"/>
      <c r="B693" s="360"/>
      <c r="C693" s="360"/>
      <c r="D693" s="360"/>
      <c r="E693" s="360"/>
      <c r="F693" s="360"/>
      <c r="G693" s="683"/>
      <c r="H693" s="360"/>
      <c r="I693" s="360"/>
      <c r="J693" s="360"/>
      <c r="K693" s="360"/>
      <c r="L693" s="360"/>
      <c r="M693" s="360"/>
      <c r="N693" s="360"/>
      <c r="O693" s="360"/>
      <c r="P693" s="360"/>
      <c r="Q693" s="360"/>
      <c r="R693" s="360"/>
      <c r="S693" s="360"/>
      <c r="T693" s="360"/>
      <c r="U693" s="360"/>
      <c r="V693" s="360"/>
      <c r="W693" s="360"/>
      <c r="X693" s="360"/>
      <c r="Y693" s="360"/>
      <c r="Z693" s="360"/>
    </row>
    <row r="694" spans="1:26" ht="15.75" customHeight="1">
      <c r="A694" s="360"/>
      <c r="B694" s="360"/>
      <c r="C694" s="360"/>
      <c r="D694" s="360"/>
      <c r="E694" s="360"/>
      <c r="F694" s="360"/>
      <c r="G694" s="683"/>
      <c r="H694" s="360"/>
      <c r="I694" s="360"/>
      <c r="J694" s="360"/>
      <c r="K694" s="360"/>
      <c r="L694" s="360"/>
      <c r="M694" s="360"/>
      <c r="N694" s="360"/>
      <c r="O694" s="360"/>
      <c r="P694" s="360"/>
      <c r="Q694" s="360"/>
      <c r="R694" s="360"/>
      <c r="S694" s="360"/>
      <c r="T694" s="360"/>
      <c r="U694" s="360"/>
      <c r="V694" s="360"/>
      <c r="W694" s="360"/>
      <c r="X694" s="360"/>
      <c r="Y694" s="360"/>
      <c r="Z694" s="360"/>
    </row>
    <row r="695" spans="1:26" ht="15.75" customHeight="1">
      <c r="A695" s="360"/>
      <c r="B695" s="360"/>
      <c r="C695" s="360"/>
      <c r="D695" s="360"/>
      <c r="E695" s="360"/>
      <c r="F695" s="360"/>
      <c r="G695" s="683"/>
      <c r="H695" s="360"/>
      <c r="I695" s="360"/>
      <c r="J695" s="360"/>
      <c r="K695" s="360"/>
      <c r="L695" s="360"/>
      <c r="M695" s="360"/>
      <c r="N695" s="360"/>
      <c r="O695" s="360"/>
      <c r="P695" s="360"/>
      <c r="Q695" s="360"/>
      <c r="R695" s="360"/>
      <c r="S695" s="360"/>
      <c r="T695" s="360"/>
      <c r="U695" s="360"/>
      <c r="V695" s="360"/>
      <c r="W695" s="360"/>
      <c r="X695" s="360"/>
      <c r="Y695" s="360"/>
      <c r="Z695" s="360"/>
    </row>
    <row r="696" spans="1:26" ht="15.75" customHeight="1">
      <c r="A696" s="360"/>
      <c r="B696" s="360"/>
      <c r="C696" s="360"/>
      <c r="D696" s="360"/>
      <c r="E696" s="360"/>
      <c r="F696" s="360"/>
      <c r="G696" s="683"/>
      <c r="H696" s="360"/>
      <c r="I696" s="360"/>
      <c r="J696" s="360"/>
      <c r="K696" s="360"/>
      <c r="L696" s="360"/>
      <c r="M696" s="360"/>
      <c r="N696" s="360"/>
      <c r="O696" s="360"/>
      <c r="P696" s="360"/>
      <c r="Q696" s="360"/>
      <c r="R696" s="360"/>
      <c r="S696" s="360"/>
      <c r="T696" s="360"/>
      <c r="U696" s="360"/>
      <c r="V696" s="360"/>
      <c r="W696" s="360"/>
      <c r="X696" s="360"/>
      <c r="Y696" s="360"/>
      <c r="Z696" s="360"/>
    </row>
    <row r="697" spans="1:26" ht="15.75" customHeight="1">
      <c r="A697" s="360"/>
      <c r="B697" s="360"/>
      <c r="C697" s="360"/>
      <c r="D697" s="360"/>
      <c r="E697" s="360"/>
      <c r="F697" s="360"/>
      <c r="G697" s="683"/>
      <c r="H697" s="360"/>
      <c r="I697" s="360"/>
      <c r="J697" s="360"/>
      <c r="K697" s="360"/>
      <c r="L697" s="360"/>
      <c r="M697" s="360"/>
      <c r="N697" s="360"/>
      <c r="O697" s="360"/>
      <c r="P697" s="360"/>
      <c r="Q697" s="360"/>
      <c r="R697" s="360"/>
      <c r="S697" s="360"/>
      <c r="T697" s="360"/>
      <c r="U697" s="360"/>
      <c r="V697" s="360"/>
      <c r="W697" s="360"/>
      <c r="X697" s="360"/>
      <c r="Y697" s="360"/>
      <c r="Z697" s="360"/>
    </row>
    <row r="698" spans="1:26" ht="15.75" customHeight="1">
      <c r="A698" s="360"/>
      <c r="B698" s="360"/>
      <c r="C698" s="360"/>
      <c r="D698" s="360"/>
      <c r="E698" s="360"/>
      <c r="F698" s="360"/>
      <c r="G698" s="683"/>
      <c r="H698" s="360"/>
      <c r="I698" s="360"/>
      <c r="J698" s="360"/>
      <c r="K698" s="360"/>
      <c r="L698" s="360"/>
      <c r="M698" s="360"/>
      <c r="N698" s="360"/>
      <c r="O698" s="360"/>
      <c r="P698" s="360"/>
      <c r="Q698" s="360"/>
      <c r="R698" s="360"/>
      <c r="S698" s="360"/>
      <c r="T698" s="360"/>
      <c r="U698" s="360"/>
      <c r="V698" s="360"/>
      <c r="W698" s="360"/>
      <c r="X698" s="360"/>
      <c r="Y698" s="360"/>
      <c r="Z698" s="360"/>
    </row>
    <row r="699" spans="1:26" ht="15.75" customHeight="1">
      <c r="A699" s="360"/>
      <c r="B699" s="360"/>
      <c r="C699" s="360"/>
      <c r="D699" s="360"/>
      <c r="E699" s="360"/>
      <c r="F699" s="360"/>
      <c r="G699" s="683"/>
      <c r="H699" s="360"/>
      <c r="I699" s="360"/>
      <c r="J699" s="360"/>
      <c r="K699" s="360"/>
      <c r="L699" s="360"/>
      <c r="M699" s="360"/>
      <c r="N699" s="360"/>
      <c r="O699" s="360"/>
      <c r="P699" s="360"/>
      <c r="Q699" s="360"/>
      <c r="R699" s="360"/>
      <c r="S699" s="360"/>
      <c r="T699" s="360"/>
      <c r="U699" s="360"/>
      <c r="V699" s="360"/>
      <c r="W699" s="360"/>
      <c r="X699" s="360"/>
      <c r="Y699" s="360"/>
      <c r="Z699" s="360"/>
    </row>
    <row r="700" spans="1:26" ht="15.75" customHeight="1">
      <c r="A700" s="360"/>
      <c r="B700" s="360"/>
      <c r="C700" s="360"/>
      <c r="D700" s="360"/>
      <c r="E700" s="360"/>
      <c r="F700" s="360"/>
      <c r="G700" s="683"/>
      <c r="H700" s="360"/>
      <c r="I700" s="360"/>
      <c r="J700" s="360"/>
      <c r="K700" s="360"/>
      <c r="L700" s="360"/>
      <c r="M700" s="360"/>
      <c r="N700" s="360"/>
      <c r="O700" s="360"/>
      <c r="P700" s="360"/>
      <c r="Q700" s="360"/>
      <c r="R700" s="360"/>
      <c r="S700" s="360"/>
      <c r="T700" s="360"/>
      <c r="U700" s="360"/>
      <c r="V700" s="360"/>
      <c r="W700" s="360"/>
      <c r="X700" s="360"/>
      <c r="Y700" s="360"/>
      <c r="Z700" s="360"/>
    </row>
    <row r="701" spans="1:26" ht="15.75" customHeight="1">
      <c r="A701" s="360"/>
      <c r="B701" s="360"/>
      <c r="C701" s="360"/>
      <c r="D701" s="360"/>
      <c r="E701" s="360"/>
      <c r="F701" s="360"/>
      <c r="G701" s="683"/>
      <c r="H701" s="360"/>
      <c r="I701" s="360"/>
      <c r="J701" s="360"/>
      <c r="K701" s="360"/>
      <c r="L701" s="360"/>
      <c r="M701" s="360"/>
      <c r="N701" s="360"/>
      <c r="O701" s="360"/>
      <c r="P701" s="360"/>
      <c r="Q701" s="360"/>
      <c r="R701" s="360"/>
      <c r="S701" s="360"/>
      <c r="T701" s="360"/>
      <c r="U701" s="360"/>
      <c r="V701" s="360"/>
      <c r="W701" s="360"/>
      <c r="X701" s="360"/>
      <c r="Y701" s="360"/>
      <c r="Z701" s="360"/>
    </row>
    <row r="702" spans="1:26" ht="15.75" customHeight="1">
      <c r="A702" s="360"/>
      <c r="B702" s="360"/>
      <c r="C702" s="360"/>
      <c r="D702" s="360"/>
      <c r="E702" s="360"/>
      <c r="F702" s="360"/>
      <c r="G702" s="683"/>
      <c r="H702" s="360"/>
      <c r="I702" s="360"/>
      <c r="J702" s="360"/>
      <c r="K702" s="360"/>
      <c r="L702" s="360"/>
      <c r="M702" s="360"/>
      <c r="N702" s="360"/>
      <c r="O702" s="360"/>
      <c r="P702" s="360"/>
      <c r="Q702" s="360"/>
      <c r="R702" s="360"/>
      <c r="S702" s="360"/>
      <c r="T702" s="360"/>
      <c r="U702" s="360"/>
      <c r="V702" s="360"/>
      <c r="W702" s="360"/>
      <c r="X702" s="360"/>
      <c r="Y702" s="360"/>
      <c r="Z702" s="360"/>
    </row>
    <row r="703" spans="1:26" ht="15.75" customHeight="1">
      <c r="A703" s="360"/>
      <c r="B703" s="360"/>
      <c r="C703" s="360"/>
      <c r="D703" s="360"/>
      <c r="E703" s="360"/>
      <c r="F703" s="360"/>
      <c r="G703" s="683"/>
      <c r="H703" s="360"/>
      <c r="I703" s="360"/>
      <c r="J703" s="360"/>
      <c r="K703" s="360"/>
      <c r="L703" s="360"/>
      <c r="M703" s="360"/>
      <c r="N703" s="360"/>
      <c r="O703" s="360"/>
      <c r="P703" s="360"/>
      <c r="Q703" s="360"/>
      <c r="R703" s="360"/>
      <c r="S703" s="360"/>
      <c r="T703" s="360"/>
      <c r="U703" s="360"/>
      <c r="V703" s="360"/>
      <c r="W703" s="360"/>
      <c r="X703" s="360"/>
      <c r="Y703" s="360"/>
      <c r="Z703" s="360"/>
    </row>
    <row r="704" spans="1:26" ht="15.75" customHeight="1">
      <c r="A704" s="360"/>
      <c r="B704" s="360"/>
      <c r="C704" s="360"/>
      <c r="D704" s="360"/>
      <c r="E704" s="360"/>
      <c r="F704" s="360"/>
      <c r="G704" s="683"/>
      <c r="H704" s="360"/>
      <c r="I704" s="360"/>
      <c r="J704" s="360"/>
      <c r="K704" s="360"/>
      <c r="L704" s="360"/>
      <c r="M704" s="360"/>
      <c r="N704" s="360"/>
      <c r="O704" s="360"/>
      <c r="P704" s="360"/>
      <c r="Q704" s="360"/>
      <c r="R704" s="360"/>
      <c r="S704" s="360"/>
      <c r="T704" s="360"/>
      <c r="U704" s="360"/>
      <c r="V704" s="360"/>
      <c r="W704" s="360"/>
      <c r="X704" s="360"/>
      <c r="Y704" s="360"/>
      <c r="Z704" s="360"/>
    </row>
    <row r="705" spans="1:26" ht="15.75" customHeight="1">
      <c r="A705" s="360"/>
      <c r="B705" s="360"/>
      <c r="C705" s="360"/>
      <c r="D705" s="360"/>
      <c r="E705" s="360"/>
      <c r="F705" s="360"/>
      <c r="G705" s="683"/>
      <c r="H705" s="360"/>
      <c r="I705" s="360"/>
      <c r="J705" s="360"/>
      <c r="K705" s="360"/>
      <c r="L705" s="360"/>
      <c r="M705" s="360"/>
      <c r="N705" s="360"/>
      <c r="O705" s="360"/>
      <c r="P705" s="360"/>
      <c r="Q705" s="360"/>
      <c r="R705" s="360"/>
      <c r="S705" s="360"/>
      <c r="T705" s="360"/>
      <c r="U705" s="360"/>
      <c r="V705" s="360"/>
      <c r="W705" s="360"/>
      <c r="X705" s="360"/>
      <c r="Y705" s="360"/>
      <c r="Z705" s="360"/>
    </row>
    <row r="706" spans="1:26" ht="15.75" customHeight="1">
      <c r="A706" s="360"/>
      <c r="B706" s="360"/>
      <c r="C706" s="360"/>
      <c r="D706" s="360"/>
      <c r="E706" s="360"/>
      <c r="F706" s="360"/>
      <c r="G706" s="683"/>
      <c r="H706" s="360"/>
      <c r="I706" s="360"/>
      <c r="J706" s="360"/>
      <c r="K706" s="360"/>
      <c r="L706" s="360"/>
      <c r="M706" s="360"/>
      <c r="N706" s="360"/>
      <c r="O706" s="360"/>
      <c r="P706" s="360"/>
      <c r="Q706" s="360"/>
      <c r="R706" s="360"/>
      <c r="S706" s="360"/>
      <c r="T706" s="360"/>
      <c r="U706" s="360"/>
      <c r="V706" s="360"/>
      <c r="W706" s="360"/>
      <c r="X706" s="360"/>
      <c r="Y706" s="360"/>
      <c r="Z706" s="360"/>
    </row>
    <row r="707" spans="1:26" ht="15.75" customHeight="1">
      <c r="A707" s="360"/>
      <c r="B707" s="360"/>
      <c r="C707" s="360"/>
      <c r="D707" s="360"/>
      <c r="E707" s="360"/>
      <c r="F707" s="360"/>
      <c r="G707" s="683"/>
      <c r="H707" s="360"/>
      <c r="I707" s="360"/>
      <c r="J707" s="360"/>
      <c r="K707" s="360"/>
      <c r="L707" s="360"/>
      <c r="M707" s="360"/>
      <c r="N707" s="360"/>
      <c r="O707" s="360"/>
      <c r="P707" s="360"/>
      <c r="Q707" s="360"/>
      <c r="R707" s="360"/>
      <c r="S707" s="360"/>
      <c r="T707" s="360"/>
      <c r="U707" s="360"/>
      <c r="V707" s="360"/>
      <c r="W707" s="360"/>
      <c r="X707" s="360"/>
      <c r="Y707" s="360"/>
      <c r="Z707" s="360"/>
    </row>
    <row r="708" spans="1:26" ht="15.75" customHeight="1">
      <c r="A708" s="360"/>
      <c r="B708" s="360"/>
      <c r="C708" s="360"/>
      <c r="D708" s="360"/>
      <c r="E708" s="360"/>
      <c r="F708" s="360"/>
      <c r="G708" s="683"/>
      <c r="H708" s="360"/>
      <c r="I708" s="360"/>
      <c r="J708" s="360"/>
      <c r="K708" s="360"/>
      <c r="L708" s="360"/>
      <c r="M708" s="360"/>
      <c r="N708" s="360"/>
      <c r="O708" s="360"/>
      <c r="P708" s="360"/>
      <c r="Q708" s="360"/>
      <c r="R708" s="360"/>
      <c r="S708" s="360"/>
      <c r="T708" s="360"/>
      <c r="U708" s="360"/>
      <c r="V708" s="360"/>
      <c r="W708" s="360"/>
      <c r="X708" s="360"/>
      <c r="Y708" s="360"/>
      <c r="Z708" s="360"/>
    </row>
    <row r="709" spans="1:26" ht="15.75" customHeight="1">
      <c r="A709" s="360"/>
      <c r="B709" s="360"/>
      <c r="C709" s="360"/>
      <c r="D709" s="360"/>
      <c r="E709" s="360"/>
      <c r="F709" s="360"/>
      <c r="G709" s="683"/>
      <c r="H709" s="360"/>
      <c r="I709" s="360"/>
      <c r="J709" s="360"/>
      <c r="K709" s="360"/>
      <c r="L709" s="360"/>
      <c r="M709" s="360"/>
      <c r="N709" s="360"/>
      <c r="O709" s="360"/>
      <c r="P709" s="360"/>
      <c r="Q709" s="360"/>
      <c r="R709" s="360"/>
      <c r="S709" s="360"/>
      <c r="T709" s="360"/>
      <c r="U709" s="360"/>
      <c r="V709" s="360"/>
      <c r="W709" s="360"/>
      <c r="X709" s="360"/>
      <c r="Y709" s="360"/>
      <c r="Z709" s="360"/>
    </row>
    <row r="710" spans="1:26" ht="15.75" customHeight="1">
      <c r="A710" s="360"/>
      <c r="B710" s="360"/>
      <c r="C710" s="360"/>
      <c r="D710" s="360"/>
      <c r="E710" s="360"/>
      <c r="F710" s="360"/>
      <c r="G710" s="683"/>
      <c r="H710" s="360"/>
      <c r="I710" s="360"/>
      <c r="J710" s="360"/>
      <c r="K710" s="360"/>
      <c r="L710" s="360"/>
      <c r="M710" s="360"/>
      <c r="N710" s="360"/>
      <c r="O710" s="360"/>
      <c r="P710" s="360"/>
      <c r="Q710" s="360"/>
      <c r="R710" s="360"/>
      <c r="S710" s="360"/>
      <c r="T710" s="360"/>
      <c r="U710" s="360"/>
      <c r="V710" s="360"/>
      <c r="W710" s="360"/>
      <c r="X710" s="360"/>
      <c r="Y710" s="360"/>
      <c r="Z710" s="360"/>
    </row>
    <row r="711" spans="1:26" ht="15.75" customHeight="1">
      <c r="A711" s="360"/>
      <c r="B711" s="360"/>
      <c r="C711" s="360"/>
      <c r="D711" s="360"/>
      <c r="E711" s="360"/>
      <c r="F711" s="360"/>
      <c r="G711" s="683"/>
      <c r="H711" s="360"/>
      <c r="I711" s="360"/>
      <c r="J711" s="360"/>
      <c r="K711" s="360"/>
      <c r="L711" s="360"/>
      <c r="M711" s="360"/>
      <c r="N711" s="360"/>
      <c r="O711" s="360"/>
      <c r="P711" s="360"/>
      <c r="Q711" s="360"/>
      <c r="R711" s="360"/>
      <c r="S711" s="360"/>
      <c r="T711" s="360"/>
      <c r="U711" s="360"/>
      <c r="V711" s="360"/>
      <c r="W711" s="360"/>
      <c r="X711" s="360"/>
      <c r="Y711" s="360"/>
      <c r="Z711" s="360"/>
    </row>
    <row r="712" spans="1:26" ht="15.75" customHeight="1">
      <c r="A712" s="360"/>
      <c r="B712" s="360"/>
      <c r="C712" s="360"/>
      <c r="D712" s="360"/>
      <c r="E712" s="360"/>
      <c r="F712" s="360"/>
      <c r="G712" s="683"/>
      <c r="H712" s="360"/>
      <c r="I712" s="360"/>
      <c r="J712" s="360"/>
      <c r="K712" s="360"/>
      <c r="L712" s="360"/>
      <c r="M712" s="360"/>
      <c r="N712" s="360"/>
      <c r="O712" s="360"/>
      <c r="P712" s="360"/>
      <c r="Q712" s="360"/>
      <c r="R712" s="360"/>
      <c r="S712" s="360"/>
      <c r="T712" s="360"/>
      <c r="U712" s="360"/>
      <c r="V712" s="360"/>
      <c r="W712" s="360"/>
      <c r="X712" s="360"/>
      <c r="Y712" s="360"/>
      <c r="Z712" s="360"/>
    </row>
    <row r="713" spans="1:26" ht="15.75" customHeight="1">
      <c r="A713" s="360"/>
      <c r="B713" s="360"/>
      <c r="C713" s="360"/>
      <c r="D713" s="360"/>
      <c r="E713" s="360"/>
      <c r="F713" s="360"/>
      <c r="G713" s="683"/>
      <c r="H713" s="360"/>
      <c r="I713" s="360"/>
      <c r="J713" s="360"/>
      <c r="K713" s="360"/>
      <c r="L713" s="360"/>
      <c r="M713" s="360"/>
      <c r="N713" s="360"/>
      <c r="O713" s="360"/>
      <c r="P713" s="360"/>
      <c r="Q713" s="360"/>
      <c r="R713" s="360"/>
      <c r="S713" s="360"/>
      <c r="T713" s="360"/>
      <c r="U713" s="360"/>
      <c r="V713" s="360"/>
      <c r="W713" s="360"/>
      <c r="X713" s="360"/>
      <c r="Y713" s="360"/>
      <c r="Z713" s="360"/>
    </row>
    <row r="714" spans="1:26" ht="15.75" customHeight="1">
      <c r="A714" s="360"/>
      <c r="B714" s="360"/>
      <c r="C714" s="360"/>
      <c r="D714" s="360"/>
      <c r="E714" s="360"/>
      <c r="F714" s="360"/>
      <c r="G714" s="683"/>
      <c r="H714" s="360"/>
      <c r="I714" s="360"/>
      <c r="J714" s="360"/>
      <c r="K714" s="360"/>
      <c r="L714" s="360"/>
      <c r="M714" s="360"/>
      <c r="N714" s="360"/>
      <c r="O714" s="360"/>
      <c r="P714" s="360"/>
      <c r="Q714" s="360"/>
      <c r="R714" s="360"/>
      <c r="S714" s="360"/>
      <c r="T714" s="360"/>
      <c r="U714" s="360"/>
      <c r="V714" s="360"/>
      <c r="W714" s="360"/>
      <c r="X714" s="360"/>
      <c r="Y714" s="360"/>
      <c r="Z714" s="360"/>
    </row>
    <row r="715" spans="1:26" ht="15.75" customHeight="1">
      <c r="A715" s="360"/>
      <c r="B715" s="360"/>
      <c r="C715" s="360"/>
      <c r="D715" s="360"/>
      <c r="E715" s="360"/>
      <c r="F715" s="360"/>
      <c r="G715" s="683"/>
      <c r="H715" s="360"/>
      <c r="I715" s="360"/>
      <c r="J715" s="360"/>
      <c r="K715" s="360"/>
      <c r="L715" s="360"/>
      <c r="M715" s="360"/>
      <c r="N715" s="360"/>
      <c r="O715" s="360"/>
      <c r="P715" s="360"/>
      <c r="Q715" s="360"/>
      <c r="R715" s="360"/>
      <c r="S715" s="360"/>
      <c r="T715" s="360"/>
      <c r="U715" s="360"/>
      <c r="V715" s="360"/>
      <c r="W715" s="360"/>
      <c r="X715" s="360"/>
      <c r="Y715" s="360"/>
      <c r="Z715" s="360"/>
    </row>
    <row r="716" spans="1:26" ht="15.75" customHeight="1">
      <c r="A716" s="360"/>
      <c r="B716" s="360"/>
      <c r="C716" s="360"/>
      <c r="D716" s="360"/>
      <c r="E716" s="360"/>
      <c r="F716" s="360"/>
      <c r="G716" s="683"/>
      <c r="H716" s="360"/>
      <c r="I716" s="360"/>
      <c r="J716" s="360"/>
      <c r="K716" s="360"/>
      <c r="L716" s="360"/>
      <c r="M716" s="360"/>
      <c r="N716" s="360"/>
      <c r="O716" s="360"/>
      <c r="P716" s="360"/>
      <c r="Q716" s="360"/>
      <c r="R716" s="360"/>
      <c r="S716" s="360"/>
      <c r="T716" s="360"/>
      <c r="U716" s="360"/>
      <c r="V716" s="360"/>
      <c r="W716" s="360"/>
      <c r="X716" s="360"/>
      <c r="Y716" s="360"/>
      <c r="Z716" s="360"/>
    </row>
    <row r="717" spans="1:26" ht="15.75" customHeight="1">
      <c r="A717" s="360"/>
      <c r="B717" s="360"/>
      <c r="C717" s="360"/>
      <c r="D717" s="360"/>
      <c r="E717" s="360"/>
      <c r="F717" s="360"/>
      <c r="G717" s="683"/>
      <c r="H717" s="360"/>
      <c r="I717" s="360"/>
      <c r="J717" s="360"/>
      <c r="K717" s="360"/>
      <c r="L717" s="360"/>
      <c r="M717" s="360"/>
      <c r="N717" s="360"/>
      <c r="O717" s="360"/>
      <c r="P717" s="360"/>
      <c r="Q717" s="360"/>
      <c r="R717" s="360"/>
      <c r="S717" s="360"/>
      <c r="T717" s="360"/>
      <c r="U717" s="360"/>
      <c r="V717" s="360"/>
      <c r="W717" s="360"/>
      <c r="X717" s="360"/>
      <c r="Y717" s="360"/>
      <c r="Z717" s="360"/>
    </row>
    <row r="718" spans="1:26" ht="15.75" customHeight="1">
      <c r="A718" s="360"/>
      <c r="B718" s="360"/>
      <c r="C718" s="360"/>
      <c r="D718" s="360"/>
      <c r="E718" s="360"/>
      <c r="F718" s="360"/>
      <c r="G718" s="683"/>
      <c r="H718" s="360"/>
      <c r="I718" s="360"/>
      <c r="J718" s="360"/>
      <c r="K718" s="360"/>
      <c r="L718" s="360"/>
      <c r="M718" s="360"/>
      <c r="N718" s="360"/>
      <c r="O718" s="360"/>
      <c r="P718" s="360"/>
      <c r="Q718" s="360"/>
      <c r="R718" s="360"/>
      <c r="S718" s="360"/>
      <c r="T718" s="360"/>
      <c r="U718" s="360"/>
      <c r="V718" s="360"/>
      <c r="W718" s="360"/>
      <c r="X718" s="360"/>
      <c r="Y718" s="360"/>
      <c r="Z718" s="360"/>
    </row>
    <row r="719" spans="1:26" ht="15.75" customHeight="1">
      <c r="A719" s="360"/>
      <c r="B719" s="360"/>
      <c r="C719" s="360"/>
      <c r="D719" s="360"/>
      <c r="E719" s="360"/>
      <c r="F719" s="360"/>
      <c r="G719" s="683"/>
      <c r="H719" s="360"/>
      <c r="I719" s="360"/>
      <c r="J719" s="360"/>
      <c r="K719" s="360"/>
      <c r="L719" s="360"/>
      <c r="M719" s="360"/>
      <c r="N719" s="360"/>
      <c r="O719" s="360"/>
      <c r="P719" s="360"/>
      <c r="Q719" s="360"/>
      <c r="R719" s="360"/>
      <c r="S719" s="360"/>
      <c r="T719" s="360"/>
      <c r="U719" s="360"/>
      <c r="V719" s="360"/>
      <c r="W719" s="360"/>
      <c r="X719" s="360"/>
      <c r="Y719" s="360"/>
      <c r="Z719" s="360"/>
    </row>
    <row r="720" spans="1:26" ht="15.75" customHeight="1">
      <c r="A720" s="360"/>
      <c r="B720" s="360"/>
      <c r="C720" s="360"/>
      <c r="D720" s="360"/>
      <c r="E720" s="360"/>
      <c r="F720" s="360"/>
      <c r="G720" s="683"/>
      <c r="H720" s="360"/>
      <c r="I720" s="360"/>
      <c r="J720" s="360"/>
      <c r="K720" s="360"/>
      <c r="L720" s="360"/>
      <c r="M720" s="360"/>
      <c r="N720" s="360"/>
      <c r="O720" s="360"/>
      <c r="P720" s="360"/>
      <c r="Q720" s="360"/>
      <c r="R720" s="360"/>
      <c r="S720" s="360"/>
      <c r="T720" s="360"/>
      <c r="U720" s="360"/>
      <c r="V720" s="360"/>
      <c r="W720" s="360"/>
      <c r="X720" s="360"/>
      <c r="Y720" s="360"/>
      <c r="Z720" s="360"/>
    </row>
    <row r="721" spans="1:26" ht="15.75" customHeight="1">
      <c r="A721" s="360"/>
      <c r="B721" s="360"/>
      <c r="C721" s="360"/>
      <c r="D721" s="360"/>
      <c r="E721" s="360"/>
      <c r="F721" s="360"/>
      <c r="G721" s="683"/>
      <c r="H721" s="360"/>
      <c r="I721" s="360"/>
      <c r="J721" s="360"/>
      <c r="K721" s="360"/>
      <c r="L721" s="360"/>
      <c r="M721" s="360"/>
      <c r="N721" s="360"/>
      <c r="O721" s="360"/>
      <c r="P721" s="360"/>
      <c r="Q721" s="360"/>
      <c r="R721" s="360"/>
      <c r="S721" s="360"/>
      <c r="T721" s="360"/>
      <c r="U721" s="360"/>
      <c r="V721" s="360"/>
      <c r="W721" s="360"/>
      <c r="X721" s="360"/>
      <c r="Y721" s="360"/>
      <c r="Z721" s="360"/>
    </row>
    <row r="722" spans="1:26" ht="15.75" customHeight="1">
      <c r="A722" s="360"/>
      <c r="B722" s="360"/>
      <c r="C722" s="360"/>
      <c r="D722" s="360"/>
      <c r="E722" s="360"/>
      <c r="F722" s="360"/>
      <c r="G722" s="683"/>
      <c r="H722" s="360"/>
      <c r="I722" s="360"/>
      <c r="J722" s="360"/>
      <c r="K722" s="360"/>
      <c r="L722" s="360"/>
      <c r="M722" s="360"/>
      <c r="N722" s="360"/>
      <c r="O722" s="360"/>
      <c r="P722" s="360"/>
      <c r="Q722" s="360"/>
      <c r="R722" s="360"/>
      <c r="S722" s="360"/>
      <c r="T722" s="360"/>
      <c r="U722" s="360"/>
      <c r="V722" s="360"/>
      <c r="W722" s="360"/>
      <c r="X722" s="360"/>
      <c r="Y722" s="360"/>
      <c r="Z722" s="360"/>
    </row>
    <row r="723" spans="1:26" ht="15.75" customHeight="1">
      <c r="A723" s="360"/>
      <c r="B723" s="360"/>
      <c r="C723" s="360"/>
      <c r="D723" s="360"/>
      <c r="E723" s="360"/>
      <c r="F723" s="360"/>
      <c r="G723" s="683"/>
      <c r="H723" s="360"/>
      <c r="I723" s="360"/>
      <c r="J723" s="360"/>
      <c r="K723" s="360"/>
      <c r="L723" s="360"/>
      <c r="M723" s="360"/>
      <c r="N723" s="360"/>
      <c r="O723" s="360"/>
      <c r="P723" s="360"/>
      <c r="Q723" s="360"/>
      <c r="R723" s="360"/>
      <c r="S723" s="360"/>
      <c r="T723" s="360"/>
      <c r="U723" s="360"/>
      <c r="V723" s="360"/>
      <c r="W723" s="360"/>
      <c r="X723" s="360"/>
      <c r="Y723" s="360"/>
      <c r="Z723" s="360"/>
    </row>
    <row r="724" spans="1:26" ht="15.75" customHeight="1">
      <c r="A724" s="360"/>
      <c r="B724" s="360"/>
      <c r="C724" s="360"/>
      <c r="D724" s="360"/>
      <c r="E724" s="360"/>
      <c r="F724" s="360"/>
      <c r="G724" s="683"/>
      <c r="H724" s="360"/>
      <c r="I724" s="360"/>
      <c r="J724" s="360"/>
      <c r="K724" s="360"/>
      <c r="L724" s="360"/>
      <c r="M724" s="360"/>
      <c r="N724" s="360"/>
      <c r="O724" s="360"/>
      <c r="P724" s="360"/>
      <c r="Q724" s="360"/>
      <c r="R724" s="360"/>
      <c r="S724" s="360"/>
      <c r="T724" s="360"/>
      <c r="U724" s="360"/>
      <c r="V724" s="360"/>
      <c r="W724" s="360"/>
      <c r="X724" s="360"/>
      <c r="Y724" s="360"/>
      <c r="Z724" s="360"/>
    </row>
    <row r="725" spans="1:26" ht="15.75" customHeight="1">
      <c r="A725" s="360"/>
      <c r="B725" s="360"/>
      <c r="C725" s="360"/>
      <c r="D725" s="360"/>
      <c r="E725" s="360"/>
      <c r="F725" s="360"/>
      <c r="G725" s="683"/>
      <c r="H725" s="360"/>
      <c r="I725" s="360"/>
      <c r="J725" s="360"/>
      <c r="K725" s="360"/>
      <c r="L725" s="360"/>
      <c r="M725" s="360"/>
      <c r="N725" s="360"/>
      <c r="O725" s="360"/>
      <c r="P725" s="360"/>
      <c r="Q725" s="360"/>
      <c r="R725" s="360"/>
      <c r="S725" s="360"/>
      <c r="T725" s="360"/>
      <c r="U725" s="360"/>
      <c r="V725" s="360"/>
      <c r="W725" s="360"/>
      <c r="X725" s="360"/>
      <c r="Y725" s="360"/>
      <c r="Z725" s="360"/>
    </row>
    <row r="726" spans="1:26" ht="15.75" customHeight="1">
      <c r="A726" s="360"/>
      <c r="B726" s="360"/>
      <c r="C726" s="360"/>
      <c r="D726" s="360"/>
      <c r="E726" s="360"/>
      <c r="F726" s="360"/>
      <c r="G726" s="683"/>
      <c r="H726" s="360"/>
      <c r="I726" s="360"/>
      <c r="J726" s="360"/>
      <c r="K726" s="360"/>
      <c r="L726" s="360"/>
      <c r="M726" s="360"/>
      <c r="N726" s="360"/>
      <c r="O726" s="360"/>
      <c r="P726" s="360"/>
      <c r="Q726" s="360"/>
      <c r="R726" s="360"/>
      <c r="S726" s="360"/>
      <c r="T726" s="360"/>
      <c r="U726" s="360"/>
      <c r="V726" s="360"/>
      <c r="W726" s="360"/>
      <c r="X726" s="360"/>
      <c r="Y726" s="360"/>
      <c r="Z726" s="360"/>
    </row>
    <row r="727" spans="1:26" ht="15.75" customHeight="1">
      <c r="A727" s="360"/>
      <c r="B727" s="360"/>
      <c r="C727" s="360"/>
      <c r="D727" s="360"/>
      <c r="E727" s="360"/>
      <c r="F727" s="360"/>
      <c r="G727" s="683"/>
      <c r="H727" s="360"/>
      <c r="I727" s="360"/>
      <c r="J727" s="360"/>
      <c r="K727" s="360"/>
      <c r="L727" s="360"/>
      <c r="M727" s="360"/>
      <c r="N727" s="360"/>
      <c r="O727" s="360"/>
      <c r="P727" s="360"/>
      <c r="Q727" s="360"/>
      <c r="R727" s="360"/>
      <c r="S727" s="360"/>
      <c r="T727" s="360"/>
      <c r="U727" s="360"/>
      <c r="V727" s="360"/>
      <c r="W727" s="360"/>
      <c r="X727" s="360"/>
      <c r="Y727" s="360"/>
      <c r="Z727" s="360"/>
    </row>
    <row r="728" spans="1:26" ht="15.75" customHeight="1">
      <c r="A728" s="360"/>
      <c r="B728" s="360"/>
      <c r="C728" s="360"/>
      <c r="D728" s="360"/>
      <c r="E728" s="360"/>
      <c r="F728" s="360"/>
      <c r="G728" s="683"/>
      <c r="H728" s="360"/>
      <c r="I728" s="360"/>
      <c r="J728" s="360"/>
      <c r="K728" s="360"/>
      <c r="L728" s="360"/>
      <c r="M728" s="360"/>
      <c r="N728" s="360"/>
      <c r="O728" s="360"/>
      <c r="P728" s="360"/>
      <c r="Q728" s="360"/>
      <c r="R728" s="360"/>
      <c r="S728" s="360"/>
      <c r="T728" s="360"/>
      <c r="U728" s="360"/>
      <c r="V728" s="360"/>
      <c r="W728" s="360"/>
      <c r="X728" s="360"/>
      <c r="Y728" s="360"/>
      <c r="Z728" s="360"/>
    </row>
    <row r="729" spans="1:26" ht="15.75" customHeight="1">
      <c r="A729" s="360"/>
      <c r="B729" s="360"/>
      <c r="C729" s="360"/>
      <c r="D729" s="360"/>
      <c r="E729" s="360"/>
      <c r="F729" s="360"/>
      <c r="G729" s="683"/>
      <c r="H729" s="360"/>
      <c r="I729" s="360"/>
      <c r="J729" s="360"/>
      <c r="K729" s="360"/>
      <c r="L729" s="360"/>
      <c r="M729" s="360"/>
      <c r="N729" s="360"/>
      <c r="O729" s="360"/>
      <c r="P729" s="360"/>
      <c r="Q729" s="360"/>
      <c r="R729" s="360"/>
      <c r="S729" s="360"/>
      <c r="T729" s="360"/>
      <c r="U729" s="360"/>
      <c r="V729" s="360"/>
      <c r="W729" s="360"/>
      <c r="X729" s="360"/>
      <c r="Y729" s="360"/>
      <c r="Z729" s="360"/>
    </row>
    <row r="730" spans="1:26" ht="15.75" customHeight="1">
      <c r="A730" s="360"/>
      <c r="B730" s="360"/>
      <c r="C730" s="360"/>
      <c r="D730" s="360"/>
      <c r="E730" s="360"/>
      <c r="F730" s="360"/>
      <c r="G730" s="683"/>
      <c r="H730" s="360"/>
      <c r="I730" s="360"/>
      <c r="J730" s="360"/>
      <c r="K730" s="360"/>
      <c r="L730" s="360"/>
      <c r="M730" s="360"/>
      <c r="N730" s="360"/>
      <c r="O730" s="360"/>
      <c r="P730" s="360"/>
      <c r="Q730" s="360"/>
      <c r="R730" s="360"/>
      <c r="S730" s="360"/>
      <c r="T730" s="360"/>
      <c r="U730" s="360"/>
      <c r="V730" s="360"/>
      <c r="W730" s="360"/>
      <c r="X730" s="360"/>
      <c r="Y730" s="360"/>
      <c r="Z730" s="360"/>
    </row>
    <row r="731" spans="1:26" ht="15.75" customHeight="1">
      <c r="A731" s="360"/>
      <c r="B731" s="360"/>
      <c r="C731" s="360"/>
      <c r="D731" s="360"/>
      <c r="E731" s="360"/>
      <c r="F731" s="360"/>
      <c r="G731" s="683"/>
      <c r="H731" s="360"/>
      <c r="I731" s="360"/>
      <c r="J731" s="360"/>
      <c r="K731" s="360"/>
      <c r="L731" s="360"/>
      <c r="M731" s="360"/>
      <c r="N731" s="360"/>
      <c r="O731" s="360"/>
      <c r="P731" s="360"/>
      <c r="Q731" s="360"/>
      <c r="R731" s="360"/>
      <c r="S731" s="360"/>
      <c r="T731" s="360"/>
      <c r="U731" s="360"/>
      <c r="V731" s="360"/>
      <c r="W731" s="360"/>
      <c r="X731" s="360"/>
      <c r="Y731" s="360"/>
      <c r="Z731" s="360"/>
    </row>
    <row r="732" spans="1:26" ht="15.75" customHeight="1">
      <c r="A732" s="360"/>
      <c r="B732" s="360"/>
      <c r="C732" s="360"/>
      <c r="D732" s="360"/>
      <c r="E732" s="360"/>
      <c r="F732" s="360"/>
      <c r="G732" s="683"/>
      <c r="H732" s="360"/>
      <c r="I732" s="360"/>
      <c r="J732" s="360"/>
      <c r="K732" s="360"/>
      <c r="L732" s="360"/>
      <c r="M732" s="360"/>
      <c r="N732" s="360"/>
      <c r="O732" s="360"/>
      <c r="P732" s="360"/>
      <c r="Q732" s="360"/>
      <c r="R732" s="360"/>
      <c r="S732" s="360"/>
      <c r="T732" s="360"/>
      <c r="U732" s="360"/>
      <c r="V732" s="360"/>
      <c r="W732" s="360"/>
      <c r="X732" s="360"/>
      <c r="Y732" s="360"/>
      <c r="Z732" s="360"/>
    </row>
    <row r="733" spans="1:26" ht="15.75" customHeight="1">
      <c r="A733" s="360"/>
      <c r="B733" s="360"/>
      <c r="C733" s="360"/>
      <c r="D733" s="360"/>
      <c r="E733" s="360"/>
      <c r="F733" s="360"/>
      <c r="G733" s="683"/>
      <c r="H733" s="360"/>
      <c r="I733" s="360"/>
      <c r="J733" s="360"/>
      <c r="K733" s="360"/>
      <c r="L733" s="360"/>
      <c r="M733" s="360"/>
      <c r="N733" s="360"/>
      <c r="O733" s="360"/>
      <c r="P733" s="360"/>
      <c r="Q733" s="360"/>
      <c r="R733" s="360"/>
      <c r="S733" s="360"/>
      <c r="T733" s="360"/>
      <c r="U733" s="360"/>
      <c r="V733" s="360"/>
      <c r="W733" s="360"/>
      <c r="X733" s="360"/>
      <c r="Y733" s="360"/>
      <c r="Z733" s="360"/>
    </row>
    <row r="734" spans="1:26" ht="15.75" customHeight="1">
      <c r="A734" s="360"/>
      <c r="B734" s="360"/>
      <c r="C734" s="360"/>
      <c r="D734" s="360"/>
      <c r="E734" s="360"/>
      <c r="F734" s="360"/>
      <c r="G734" s="683"/>
      <c r="H734" s="360"/>
      <c r="I734" s="360"/>
      <c r="J734" s="360"/>
      <c r="K734" s="360"/>
      <c r="L734" s="360"/>
      <c r="M734" s="360"/>
      <c r="N734" s="360"/>
      <c r="O734" s="360"/>
      <c r="P734" s="360"/>
      <c r="Q734" s="360"/>
      <c r="R734" s="360"/>
      <c r="S734" s="360"/>
      <c r="T734" s="360"/>
      <c r="U734" s="360"/>
      <c r="V734" s="360"/>
      <c r="W734" s="360"/>
      <c r="X734" s="360"/>
      <c r="Y734" s="360"/>
      <c r="Z734" s="360"/>
    </row>
    <row r="735" spans="1:26" ht="15.75" customHeight="1">
      <c r="A735" s="360"/>
      <c r="B735" s="360"/>
      <c r="C735" s="360"/>
      <c r="D735" s="360"/>
      <c r="E735" s="360"/>
      <c r="F735" s="360"/>
      <c r="G735" s="683"/>
      <c r="H735" s="360"/>
      <c r="I735" s="360"/>
      <c r="J735" s="360"/>
      <c r="K735" s="360"/>
      <c r="L735" s="360"/>
      <c r="M735" s="360"/>
      <c r="N735" s="360"/>
      <c r="O735" s="360"/>
      <c r="P735" s="360"/>
      <c r="Q735" s="360"/>
      <c r="R735" s="360"/>
      <c r="S735" s="360"/>
      <c r="T735" s="360"/>
      <c r="U735" s="360"/>
      <c r="V735" s="360"/>
      <c r="W735" s="360"/>
      <c r="X735" s="360"/>
      <c r="Y735" s="360"/>
      <c r="Z735" s="360"/>
    </row>
    <row r="736" spans="1:26" ht="15.75" customHeight="1">
      <c r="A736" s="360"/>
      <c r="B736" s="360"/>
      <c r="C736" s="360"/>
      <c r="D736" s="360"/>
      <c r="E736" s="360"/>
      <c r="F736" s="360"/>
      <c r="G736" s="683"/>
      <c r="H736" s="360"/>
      <c r="I736" s="360"/>
      <c r="J736" s="360"/>
      <c r="K736" s="360"/>
      <c r="L736" s="360"/>
      <c r="M736" s="360"/>
      <c r="N736" s="360"/>
      <c r="O736" s="360"/>
      <c r="P736" s="360"/>
      <c r="Q736" s="360"/>
      <c r="R736" s="360"/>
      <c r="S736" s="360"/>
      <c r="T736" s="360"/>
      <c r="U736" s="360"/>
      <c r="V736" s="360"/>
      <c r="W736" s="360"/>
      <c r="X736" s="360"/>
      <c r="Y736" s="360"/>
      <c r="Z736" s="360"/>
    </row>
    <row r="737" spans="1:26" ht="15.75" customHeight="1">
      <c r="A737" s="360"/>
      <c r="B737" s="360"/>
      <c r="C737" s="360"/>
      <c r="D737" s="360"/>
      <c r="E737" s="360"/>
      <c r="F737" s="360"/>
      <c r="G737" s="683"/>
      <c r="H737" s="360"/>
      <c r="I737" s="360"/>
      <c r="J737" s="360"/>
      <c r="K737" s="360"/>
      <c r="L737" s="360"/>
      <c r="M737" s="360"/>
      <c r="N737" s="360"/>
      <c r="O737" s="360"/>
      <c r="P737" s="360"/>
      <c r="Q737" s="360"/>
      <c r="R737" s="360"/>
      <c r="S737" s="360"/>
      <c r="T737" s="360"/>
      <c r="U737" s="360"/>
      <c r="V737" s="360"/>
      <c r="W737" s="360"/>
      <c r="X737" s="360"/>
      <c r="Y737" s="360"/>
      <c r="Z737" s="360"/>
    </row>
    <row r="738" spans="1:26" ht="15.75" customHeight="1">
      <c r="A738" s="360"/>
      <c r="B738" s="360"/>
      <c r="C738" s="360"/>
      <c r="D738" s="360"/>
      <c r="E738" s="360"/>
      <c r="F738" s="360"/>
      <c r="G738" s="683"/>
      <c r="H738" s="360"/>
      <c r="I738" s="360"/>
      <c r="J738" s="360"/>
      <c r="K738" s="360"/>
      <c r="L738" s="360"/>
      <c r="M738" s="360"/>
      <c r="N738" s="360"/>
      <c r="O738" s="360"/>
      <c r="P738" s="360"/>
      <c r="Q738" s="360"/>
      <c r="R738" s="360"/>
      <c r="S738" s="360"/>
      <c r="T738" s="360"/>
      <c r="U738" s="360"/>
      <c r="V738" s="360"/>
      <c r="W738" s="360"/>
      <c r="X738" s="360"/>
      <c r="Y738" s="360"/>
      <c r="Z738" s="360"/>
    </row>
    <row r="739" spans="1:26" ht="15.75" customHeight="1">
      <c r="A739" s="360"/>
      <c r="B739" s="360"/>
      <c r="C739" s="360"/>
      <c r="D739" s="360"/>
      <c r="E739" s="360"/>
      <c r="F739" s="360"/>
      <c r="G739" s="683"/>
      <c r="H739" s="360"/>
      <c r="I739" s="360"/>
      <c r="J739" s="360"/>
      <c r="K739" s="360"/>
      <c r="L739" s="360"/>
      <c r="M739" s="360"/>
      <c r="N739" s="360"/>
      <c r="O739" s="360"/>
      <c r="P739" s="360"/>
      <c r="Q739" s="360"/>
      <c r="R739" s="360"/>
      <c r="S739" s="360"/>
      <c r="T739" s="360"/>
      <c r="U739" s="360"/>
      <c r="V739" s="360"/>
      <c r="W739" s="360"/>
      <c r="X739" s="360"/>
      <c r="Y739" s="360"/>
      <c r="Z739" s="360"/>
    </row>
    <row r="740" spans="1:26" ht="15.75" customHeight="1">
      <c r="A740" s="360"/>
      <c r="B740" s="360"/>
      <c r="C740" s="360"/>
      <c r="D740" s="360"/>
      <c r="E740" s="360"/>
      <c r="F740" s="360"/>
      <c r="G740" s="683"/>
      <c r="H740" s="360"/>
      <c r="I740" s="360"/>
      <c r="J740" s="360"/>
      <c r="K740" s="360"/>
      <c r="L740" s="360"/>
      <c r="M740" s="360"/>
      <c r="N740" s="360"/>
      <c r="O740" s="360"/>
      <c r="P740" s="360"/>
      <c r="Q740" s="360"/>
      <c r="R740" s="360"/>
      <c r="S740" s="360"/>
      <c r="T740" s="360"/>
      <c r="U740" s="360"/>
      <c r="V740" s="360"/>
      <c r="W740" s="360"/>
      <c r="X740" s="360"/>
      <c r="Y740" s="360"/>
      <c r="Z740" s="360"/>
    </row>
    <row r="741" spans="1:26" ht="15.75" customHeight="1">
      <c r="A741" s="360"/>
      <c r="B741" s="360"/>
      <c r="C741" s="360"/>
      <c r="D741" s="360"/>
      <c r="E741" s="360"/>
      <c r="F741" s="360"/>
      <c r="G741" s="683"/>
      <c r="H741" s="360"/>
      <c r="I741" s="360"/>
      <c r="J741" s="360"/>
      <c r="K741" s="360"/>
      <c r="L741" s="360"/>
      <c r="M741" s="360"/>
      <c r="N741" s="360"/>
      <c r="O741" s="360"/>
      <c r="P741" s="360"/>
      <c r="Q741" s="360"/>
      <c r="R741" s="360"/>
      <c r="S741" s="360"/>
      <c r="T741" s="360"/>
      <c r="U741" s="360"/>
      <c r="V741" s="360"/>
      <c r="W741" s="360"/>
      <c r="X741" s="360"/>
      <c r="Y741" s="360"/>
      <c r="Z741" s="360"/>
    </row>
    <row r="742" spans="1:26" ht="15.75" customHeight="1">
      <c r="A742" s="360"/>
      <c r="B742" s="360"/>
      <c r="C742" s="360"/>
      <c r="D742" s="360"/>
      <c r="E742" s="360"/>
      <c r="F742" s="360"/>
      <c r="G742" s="683"/>
      <c r="H742" s="360"/>
      <c r="I742" s="360"/>
      <c r="J742" s="360"/>
      <c r="K742" s="360"/>
      <c r="L742" s="360"/>
      <c r="M742" s="360"/>
      <c r="N742" s="360"/>
      <c r="O742" s="360"/>
      <c r="P742" s="360"/>
      <c r="Q742" s="360"/>
      <c r="R742" s="360"/>
      <c r="S742" s="360"/>
      <c r="T742" s="360"/>
      <c r="U742" s="360"/>
      <c r="V742" s="360"/>
      <c r="W742" s="360"/>
      <c r="X742" s="360"/>
      <c r="Y742" s="360"/>
      <c r="Z742" s="360"/>
    </row>
    <row r="743" spans="1:26" ht="15.75" customHeight="1">
      <c r="A743" s="360"/>
      <c r="B743" s="360"/>
      <c r="C743" s="360"/>
      <c r="D743" s="360"/>
      <c r="E743" s="360"/>
      <c r="F743" s="360"/>
      <c r="G743" s="683"/>
      <c r="H743" s="360"/>
      <c r="I743" s="360"/>
      <c r="J743" s="360"/>
      <c r="K743" s="360"/>
      <c r="L743" s="360"/>
      <c r="M743" s="360"/>
      <c r="N743" s="360"/>
      <c r="O743" s="360"/>
      <c r="P743" s="360"/>
      <c r="Q743" s="360"/>
      <c r="R743" s="360"/>
      <c r="S743" s="360"/>
      <c r="T743" s="360"/>
      <c r="U743" s="360"/>
      <c r="V743" s="360"/>
      <c r="W743" s="360"/>
      <c r="X743" s="360"/>
      <c r="Y743" s="360"/>
      <c r="Z743" s="360"/>
    </row>
    <row r="744" spans="1:26" ht="15.75" customHeight="1">
      <c r="A744" s="360"/>
      <c r="B744" s="360"/>
      <c r="C744" s="360"/>
      <c r="D744" s="360"/>
      <c r="E744" s="360"/>
      <c r="F744" s="360"/>
      <c r="G744" s="683"/>
      <c r="H744" s="360"/>
      <c r="I744" s="360"/>
      <c r="J744" s="360"/>
      <c r="K744" s="360"/>
      <c r="L744" s="360"/>
      <c r="M744" s="360"/>
      <c r="N744" s="360"/>
      <c r="O744" s="360"/>
      <c r="P744" s="360"/>
      <c r="Q744" s="360"/>
      <c r="R744" s="360"/>
      <c r="S744" s="360"/>
      <c r="T744" s="360"/>
      <c r="U744" s="360"/>
      <c r="V744" s="360"/>
      <c r="W744" s="360"/>
      <c r="X744" s="360"/>
      <c r="Y744" s="360"/>
      <c r="Z744" s="360"/>
    </row>
    <row r="745" spans="1:26" ht="15.75" customHeight="1">
      <c r="A745" s="360"/>
      <c r="B745" s="360"/>
      <c r="C745" s="360"/>
      <c r="D745" s="360"/>
      <c r="E745" s="360"/>
      <c r="F745" s="360"/>
      <c r="G745" s="683"/>
      <c r="H745" s="360"/>
      <c r="I745" s="360"/>
      <c r="J745" s="360"/>
      <c r="K745" s="360"/>
      <c r="L745" s="360"/>
      <c r="M745" s="360"/>
      <c r="N745" s="360"/>
      <c r="O745" s="360"/>
      <c r="P745" s="360"/>
      <c r="Q745" s="360"/>
      <c r="R745" s="360"/>
      <c r="S745" s="360"/>
      <c r="T745" s="360"/>
      <c r="U745" s="360"/>
      <c r="V745" s="360"/>
      <c r="W745" s="360"/>
      <c r="X745" s="360"/>
      <c r="Y745" s="360"/>
      <c r="Z745" s="360"/>
    </row>
    <row r="746" spans="1:26" ht="15.75" customHeight="1">
      <c r="A746" s="360"/>
      <c r="B746" s="360"/>
      <c r="C746" s="360"/>
      <c r="D746" s="360"/>
      <c r="E746" s="360"/>
      <c r="F746" s="360"/>
      <c r="G746" s="683"/>
      <c r="H746" s="360"/>
      <c r="I746" s="360"/>
      <c r="J746" s="360"/>
      <c r="K746" s="360"/>
      <c r="L746" s="360"/>
      <c r="M746" s="360"/>
      <c r="N746" s="360"/>
      <c r="O746" s="360"/>
      <c r="P746" s="360"/>
      <c r="Q746" s="360"/>
      <c r="R746" s="360"/>
      <c r="S746" s="360"/>
      <c r="T746" s="360"/>
      <c r="U746" s="360"/>
      <c r="V746" s="360"/>
      <c r="W746" s="360"/>
      <c r="X746" s="360"/>
      <c r="Y746" s="360"/>
      <c r="Z746" s="360"/>
    </row>
    <row r="747" spans="1:26" ht="15.75" customHeight="1">
      <c r="A747" s="360"/>
      <c r="B747" s="360"/>
      <c r="C747" s="360"/>
      <c r="D747" s="360"/>
      <c r="E747" s="360"/>
      <c r="F747" s="360"/>
      <c r="G747" s="683"/>
      <c r="H747" s="360"/>
      <c r="I747" s="360"/>
      <c r="J747" s="360"/>
      <c r="K747" s="360"/>
      <c r="L747" s="360"/>
      <c r="M747" s="360"/>
      <c r="N747" s="360"/>
      <c r="O747" s="360"/>
      <c r="P747" s="360"/>
      <c r="Q747" s="360"/>
      <c r="R747" s="360"/>
      <c r="S747" s="360"/>
      <c r="T747" s="360"/>
      <c r="U747" s="360"/>
      <c r="V747" s="360"/>
      <c r="W747" s="360"/>
      <c r="X747" s="360"/>
      <c r="Y747" s="360"/>
      <c r="Z747" s="360"/>
    </row>
    <row r="748" spans="1:26" ht="15.75" customHeight="1">
      <c r="A748" s="360"/>
      <c r="B748" s="360"/>
      <c r="C748" s="360"/>
      <c r="D748" s="360"/>
      <c r="E748" s="360"/>
      <c r="F748" s="360"/>
      <c r="G748" s="683"/>
      <c r="H748" s="360"/>
      <c r="I748" s="360"/>
      <c r="J748" s="360"/>
      <c r="K748" s="360"/>
      <c r="L748" s="360"/>
      <c r="M748" s="360"/>
      <c r="N748" s="360"/>
      <c r="O748" s="360"/>
      <c r="P748" s="360"/>
      <c r="Q748" s="360"/>
      <c r="R748" s="360"/>
      <c r="S748" s="360"/>
      <c r="T748" s="360"/>
      <c r="U748" s="360"/>
      <c r="V748" s="360"/>
      <c r="W748" s="360"/>
      <c r="X748" s="360"/>
      <c r="Y748" s="360"/>
      <c r="Z748" s="360"/>
    </row>
    <row r="749" spans="1:26" ht="15.75" customHeight="1">
      <c r="A749" s="360"/>
      <c r="B749" s="360"/>
      <c r="C749" s="360"/>
      <c r="D749" s="360"/>
      <c r="E749" s="360"/>
      <c r="F749" s="360"/>
      <c r="G749" s="683"/>
      <c r="H749" s="360"/>
      <c r="I749" s="360"/>
      <c r="J749" s="360"/>
      <c r="K749" s="360"/>
      <c r="L749" s="360"/>
      <c r="M749" s="360"/>
      <c r="N749" s="360"/>
      <c r="O749" s="360"/>
      <c r="P749" s="360"/>
      <c r="Q749" s="360"/>
      <c r="R749" s="360"/>
      <c r="S749" s="360"/>
      <c r="T749" s="360"/>
      <c r="U749" s="360"/>
      <c r="V749" s="360"/>
      <c r="W749" s="360"/>
      <c r="X749" s="360"/>
      <c r="Y749" s="360"/>
      <c r="Z749" s="360"/>
    </row>
    <row r="750" spans="1:26" ht="15.75" customHeight="1">
      <c r="A750" s="360"/>
      <c r="B750" s="360"/>
      <c r="C750" s="360"/>
      <c r="D750" s="360"/>
      <c r="E750" s="360"/>
      <c r="F750" s="360"/>
      <c r="G750" s="683"/>
      <c r="H750" s="360"/>
      <c r="I750" s="360"/>
      <c r="J750" s="360"/>
      <c r="K750" s="360"/>
      <c r="L750" s="360"/>
      <c r="M750" s="360"/>
      <c r="N750" s="360"/>
      <c r="O750" s="360"/>
      <c r="P750" s="360"/>
      <c r="Q750" s="360"/>
      <c r="R750" s="360"/>
      <c r="S750" s="360"/>
      <c r="T750" s="360"/>
      <c r="U750" s="360"/>
      <c r="V750" s="360"/>
      <c r="W750" s="360"/>
      <c r="X750" s="360"/>
      <c r="Y750" s="360"/>
      <c r="Z750" s="360"/>
    </row>
    <row r="751" spans="1:26" ht="15.75" customHeight="1">
      <c r="A751" s="360"/>
      <c r="B751" s="360"/>
      <c r="C751" s="360"/>
      <c r="D751" s="360"/>
      <c r="E751" s="360"/>
      <c r="F751" s="360"/>
      <c r="G751" s="683"/>
      <c r="H751" s="360"/>
      <c r="I751" s="360"/>
      <c r="J751" s="360"/>
      <c r="K751" s="360"/>
      <c r="L751" s="360"/>
      <c r="M751" s="360"/>
      <c r="N751" s="360"/>
      <c r="O751" s="360"/>
      <c r="P751" s="360"/>
      <c r="Q751" s="360"/>
      <c r="R751" s="360"/>
      <c r="S751" s="360"/>
      <c r="T751" s="360"/>
      <c r="U751" s="360"/>
      <c r="V751" s="360"/>
      <c r="W751" s="360"/>
      <c r="X751" s="360"/>
      <c r="Y751" s="360"/>
      <c r="Z751" s="360"/>
    </row>
    <row r="752" spans="1:26" ht="15.75" customHeight="1">
      <c r="A752" s="360"/>
      <c r="B752" s="360"/>
      <c r="C752" s="360"/>
      <c r="D752" s="360"/>
      <c r="E752" s="360"/>
      <c r="F752" s="360"/>
      <c r="G752" s="683"/>
      <c r="H752" s="360"/>
      <c r="I752" s="360"/>
      <c r="J752" s="360"/>
      <c r="K752" s="360"/>
      <c r="L752" s="360"/>
      <c r="M752" s="360"/>
      <c r="N752" s="360"/>
      <c r="O752" s="360"/>
      <c r="P752" s="360"/>
      <c r="Q752" s="360"/>
      <c r="R752" s="360"/>
      <c r="S752" s="360"/>
      <c r="T752" s="360"/>
      <c r="U752" s="360"/>
      <c r="V752" s="360"/>
      <c r="W752" s="360"/>
      <c r="X752" s="360"/>
      <c r="Y752" s="360"/>
      <c r="Z752" s="360"/>
    </row>
    <row r="753" spans="1:26" ht="15.75" customHeight="1">
      <c r="A753" s="360"/>
      <c r="B753" s="360"/>
      <c r="C753" s="360"/>
      <c r="D753" s="360"/>
      <c r="E753" s="360"/>
      <c r="F753" s="360"/>
      <c r="G753" s="683"/>
      <c r="H753" s="360"/>
      <c r="I753" s="360"/>
      <c r="J753" s="360"/>
      <c r="K753" s="360"/>
      <c r="L753" s="360"/>
      <c r="M753" s="360"/>
      <c r="N753" s="360"/>
      <c r="O753" s="360"/>
      <c r="P753" s="360"/>
      <c r="Q753" s="360"/>
      <c r="R753" s="360"/>
      <c r="S753" s="360"/>
      <c r="T753" s="360"/>
      <c r="U753" s="360"/>
      <c r="V753" s="360"/>
      <c r="W753" s="360"/>
      <c r="X753" s="360"/>
      <c r="Y753" s="360"/>
      <c r="Z753" s="360"/>
    </row>
    <row r="754" spans="1:26" ht="15.75" customHeight="1">
      <c r="A754" s="360"/>
      <c r="B754" s="360"/>
      <c r="C754" s="360"/>
      <c r="D754" s="360"/>
      <c r="E754" s="360"/>
      <c r="F754" s="360"/>
      <c r="G754" s="683"/>
      <c r="H754" s="360"/>
      <c r="I754" s="360"/>
      <c r="J754" s="360"/>
      <c r="K754" s="360"/>
      <c r="L754" s="360"/>
      <c r="M754" s="360"/>
      <c r="N754" s="360"/>
      <c r="O754" s="360"/>
      <c r="P754" s="360"/>
      <c r="Q754" s="360"/>
      <c r="R754" s="360"/>
      <c r="S754" s="360"/>
      <c r="T754" s="360"/>
      <c r="U754" s="360"/>
      <c r="V754" s="360"/>
      <c r="W754" s="360"/>
      <c r="X754" s="360"/>
      <c r="Y754" s="360"/>
      <c r="Z754" s="360"/>
    </row>
    <row r="755" spans="1:26" ht="15.75" customHeight="1">
      <c r="A755" s="360"/>
      <c r="B755" s="360"/>
      <c r="C755" s="360"/>
      <c r="D755" s="360"/>
      <c r="E755" s="360"/>
      <c r="F755" s="360"/>
      <c r="G755" s="683"/>
      <c r="H755" s="360"/>
      <c r="I755" s="360"/>
      <c r="J755" s="360"/>
      <c r="K755" s="360"/>
      <c r="L755" s="360"/>
      <c r="M755" s="360"/>
      <c r="N755" s="360"/>
      <c r="O755" s="360"/>
      <c r="P755" s="360"/>
      <c r="Q755" s="360"/>
      <c r="R755" s="360"/>
      <c r="S755" s="360"/>
      <c r="T755" s="360"/>
      <c r="U755" s="360"/>
      <c r="V755" s="360"/>
      <c r="W755" s="360"/>
      <c r="X755" s="360"/>
      <c r="Y755" s="360"/>
      <c r="Z755" s="360"/>
    </row>
    <row r="756" spans="1:26" ht="15.75" customHeight="1">
      <c r="A756" s="360"/>
      <c r="B756" s="360"/>
      <c r="C756" s="360"/>
      <c r="D756" s="360"/>
      <c r="E756" s="360"/>
      <c r="F756" s="360"/>
      <c r="G756" s="683"/>
      <c r="H756" s="360"/>
      <c r="I756" s="360"/>
      <c r="J756" s="360"/>
      <c r="K756" s="360"/>
      <c r="L756" s="360"/>
      <c r="M756" s="360"/>
      <c r="N756" s="360"/>
      <c r="O756" s="360"/>
      <c r="P756" s="360"/>
      <c r="Q756" s="360"/>
      <c r="R756" s="360"/>
      <c r="S756" s="360"/>
      <c r="T756" s="360"/>
      <c r="U756" s="360"/>
      <c r="V756" s="360"/>
      <c r="W756" s="360"/>
      <c r="X756" s="360"/>
      <c r="Y756" s="360"/>
      <c r="Z756" s="360"/>
    </row>
    <row r="757" spans="1:26" ht="15.75" customHeight="1">
      <c r="A757" s="360"/>
      <c r="B757" s="360"/>
      <c r="C757" s="360"/>
      <c r="D757" s="360"/>
      <c r="E757" s="360"/>
      <c r="F757" s="360"/>
      <c r="G757" s="683"/>
      <c r="H757" s="360"/>
      <c r="I757" s="360"/>
      <c r="J757" s="360"/>
      <c r="K757" s="360"/>
      <c r="L757" s="360"/>
      <c r="M757" s="360"/>
      <c r="N757" s="360"/>
      <c r="O757" s="360"/>
      <c r="P757" s="360"/>
      <c r="Q757" s="360"/>
      <c r="R757" s="360"/>
      <c r="S757" s="360"/>
      <c r="T757" s="360"/>
      <c r="U757" s="360"/>
      <c r="V757" s="360"/>
      <c r="W757" s="360"/>
      <c r="X757" s="360"/>
      <c r="Y757" s="360"/>
      <c r="Z757" s="360"/>
    </row>
    <row r="758" spans="1:26" ht="15.75" customHeight="1">
      <c r="A758" s="360"/>
      <c r="B758" s="360"/>
      <c r="C758" s="360"/>
      <c r="D758" s="360"/>
      <c r="E758" s="360"/>
      <c r="F758" s="360"/>
      <c r="G758" s="683"/>
      <c r="H758" s="360"/>
      <c r="I758" s="360"/>
      <c r="J758" s="360"/>
      <c r="K758" s="360"/>
      <c r="L758" s="360"/>
      <c r="M758" s="360"/>
      <c r="N758" s="360"/>
      <c r="O758" s="360"/>
      <c r="P758" s="360"/>
      <c r="Q758" s="360"/>
      <c r="R758" s="360"/>
      <c r="S758" s="360"/>
      <c r="T758" s="360"/>
      <c r="U758" s="360"/>
      <c r="V758" s="360"/>
      <c r="W758" s="360"/>
      <c r="X758" s="360"/>
      <c r="Y758" s="360"/>
      <c r="Z758" s="360"/>
    </row>
    <row r="759" spans="1:26" ht="15.75" customHeight="1">
      <c r="A759" s="360"/>
      <c r="B759" s="360"/>
      <c r="C759" s="360"/>
      <c r="D759" s="360"/>
      <c r="E759" s="360"/>
      <c r="F759" s="360"/>
      <c r="G759" s="683"/>
      <c r="H759" s="360"/>
      <c r="I759" s="360"/>
      <c r="J759" s="360"/>
      <c r="K759" s="360"/>
      <c r="L759" s="360"/>
      <c r="M759" s="360"/>
      <c r="N759" s="360"/>
      <c r="O759" s="360"/>
      <c r="P759" s="360"/>
      <c r="Q759" s="360"/>
      <c r="R759" s="360"/>
      <c r="S759" s="360"/>
      <c r="T759" s="360"/>
      <c r="U759" s="360"/>
      <c r="V759" s="360"/>
      <c r="W759" s="360"/>
      <c r="X759" s="360"/>
      <c r="Y759" s="360"/>
      <c r="Z759" s="360"/>
    </row>
    <row r="760" spans="1:26" ht="15.75" customHeight="1">
      <c r="A760" s="360"/>
      <c r="B760" s="360"/>
      <c r="C760" s="360"/>
      <c r="D760" s="360"/>
      <c r="E760" s="360"/>
      <c r="F760" s="360"/>
      <c r="G760" s="683"/>
      <c r="H760" s="360"/>
      <c r="I760" s="360"/>
      <c r="J760" s="360"/>
      <c r="K760" s="360"/>
      <c r="L760" s="360"/>
      <c r="M760" s="360"/>
      <c r="N760" s="360"/>
      <c r="O760" s="360"/>
      <c r="P760" s="360"/>
      <c r="Q760" s="360"/>
      <c r="R760" s="360"/>
      <c r="S760" s="360"/>
      <c r="T760" s="360"/>
      <c r="U760" s="360"/>
      <c r="V760" s="360"/>
      <c r="W760" s="360"/>
      <c r="X760" s="360"/>
      <c r="Y760" s="360"/>
      <c r="Z760" s="360"/>
    </row>
    <row r="761" spans="1:26" ht="15.75" customHeight="1">
      <c r="A761" s="360"/>
      <c r="B761" s="360"/>
      <c r="C761" s="360"/>
      <c r="D761" s="360"/>
      <c r="E761" s="360"/>
      <c r="F761" s="360"/>
      <c r="G761" s="683"/>
      <c r="H761" s="360"/>
      <c r="I761" s="360"/>
      <c r="J761" s="360"/>
      <c r="K761" s="360"/>
      <c r="L761" s="360"/>
      <c r="M761" s="360"/>
      <c r="N761" s="360"/>
      <c r="O761" s="360"/>
      <c r="P761" s="360"/>
      <c r="Q761" s="360"/>
      <c r="R761" s="360"/>
      <c r="S761" s="360"/>
      <c r="T761" s="360"/>
      <c r="U761" s="360"/>
      <c r="V761" s="360"/>
      <c r="W761" s="360"/>
      <c r="X761" s="360"/>
      <c r="Y761" s="360"/>
      <c r="Z761" s="360"/>
    </row>
    <row r="762" spans="1:26" ht="15.75" customHeight="1">
      <c r="A762" s="360"/>
      <c r="B762" s="360"/>
      <c r="C762" s="360"/>
      <c r="D762" s="360"/>
      <c r="E762" s="360"/>
      <c r="F762" s="360"/>
      <c r="G762" s="683"/>
      <c r="H762" s="360"/>
      <c r="I762" s="360"/>
      <c r="J762" s="360"/>
      <c r="K762" s="360"/>
      <c r="L762" s="360"/>
      <c r="M762" s="360"/>
      <c r="N762" s="360"/>
      <c r="O762" s="360"/>
      <c r="P762" s="360"/>
      <c r="Q762" s="360"/>
      <c r="R762" s="360"/>
      <c r="S762" s="360"/>
      <c r="T762" s="360"/>
      <c r="U762" s="360"/>
      <c r="V762" s="360"/>
      <c r="W762" s="360"/>
      <c r="X762" s="360"/>
      <c r="Y762" s="360"/>
      <c r="Z762" s="360"/>
    </row>
    <row r="763" spans="1:26" ht="15.75" customHeight="1">
      <c r="A763" s="360"/>
      <c r="B763" s="360"/>
      <c r="C763" s="360"/>
      <c r="D763" s="360"/>
      <c r="E763" s="360"/>
      <c r="F763" s="360"/>
      <c r="G763" s="683"/>
      <c r="H763" s="360"/>
      <c r="I763" s="360"/>
      <c r="J763" s="360"/>
      <c r="K763" s="360"/>
      <c r="L763" s="360"/>
      <c r="M763" s="360"/>
      <c r="N763" s="360"/>
      <c r="O763" s="360"/>
      <c r="P763" s="360"/>
      <c r="Q763" s="360"/>
      <c r="R763" s="360"/>
      <c r="S763" s="360"/>
      <c r="T763" s="360"/>
      <c r="U763" s="360"/>
      <c r="V763" s="360"/>
      <c r="W763" s="360"/>
      <c r="X763" s="360"/>
      <c r="Y763" s="360"/>
      <c r="Z763" s="360"/>
    </row>
    <row r="764" spans="1:26" ht="15.75" customHeight="1">
      <c r="A764" s="360"/>
      <c r="B764" s="360"/>
      <c r="C764" s="360"/>
      <c r="D764" s="360"/>
      <c r="E764" s="360"/>
      <c r="F764" s="360"/>
      <c r="G764" s="683"/>
      <c r="H764" s="360"/>
      <c r="I764" s="360"/>
      <c r="J764" s="360"/>
      <c r="K764" s="360"/>
      <c r="L764" s="360"/>
      <c r="M764" s="360"/>
      <c r="N764" s="360"/>
      <c r="O764" s="360"/>
      <c r="P764" s="360"/>
      <c r="Q764" s="360"/>
      <c r="R764" s="360"/>
      <c r="S764" s="360"/>
      <c r="T764" s="360"/>
      <c r="U764" s="360"/>
      <c r="V764" s="360"/>
      <c r="W764" s="360"/>
      <c r="X764" s="360"/>
      <c r="Y764" s="360"/>
      <c r="Z764" s="360"/>
    </row>
    <row r="765" spans="1:26" ht="15.75" customHeight="1">
      <c r="A765" s="360"/>
      <c r="B765" s="360"/>
      <c r="C765" s="360"/>
      <c r="D765" s="360"/>
      <c r="E765" s="360"/>
      <c r="F765" s="360"/>
      <c r="G765" s="683"/>
      <c r="H765" s="360"/>
      <c r="I765" s="360"/>
      <c r="J765" s="360"/>
      <c r="K765" s="360"/>
      <c r="L765" s="360"/>
      <c r="M765" s="360"/>
      <c r="N765" s="360"/>
      <c r="O765" s="360"/>
      <c r="P765" s="360"/>
      <c r="Q765" s="360"/>
      <c r="R765" s="360"/>
      <c r="S765" s="360"/>
      <c r="T765" s="360"/>
      <c r="U765" s="360"/>
      <c r="V765" s="360"/>
      <c r="W765" s="360"/>
      <c r="X765" s="360"/>
      <c r="Y765" s="360"/>
      <c r="Z765" s="360"/>
    </row>
    <row r="766" spans="1:26" ht="15.75" customHeight="1">
      <c r="A766" s="360"/>
      <c r="B766" s="360"/>
      <c r="C766" s="360"/>
      <c r="D766" s="360"/>
      <c r="E766" s="360"/>
      <c r="F766" s="360"/>
      <c r="G766" s="683"/>
      <c r="H766" s="360"/>
      <c r="I766" s="360"/>
      <c r="J766" s="360"/>
      <c r="K766" s="360"/>
      <c r="L766" s="360"/>
      <c r="M766" s="360"/>
      <c r="N766" s="360"/>
      <c r="O766" s="360"/>
      <c r="P766" s="360"/>
      <c r="Q766" s="360"/>
      <c r="R766" s="360"/>
      <c r="S766" s="360"/>
      <c r="T766" s="360"/>
      <c r="U766" s="360"/>
      <c r="V766" s="360"/>
      <c r="W766" s="360"/>
      <c r="X766" s="360"/>
      <c r="Y766" s="360"/>
      <c r="Z766" s="360"/>
    </row>
    <row r="767" spans="1:26" ht="15.75" customHeight="1">
      <c r="A767" s="360"/>
      <c r="B767" s="360"/>
      <c r="C767" s="360"/>
      <c r="D767" s="360"/>
      <c r="E767" s="360"/>
      <c r="F767" s="360"/>
      <c r="G767" s="683"/>
      <c r="H767" s="360"/>
      <c r="I767" s="360"/>
      <c r="J767" s="360"/>
      <c r="K767" s="360"/>
      <c r="L767" s="360"/>
      <c r="M767" s="360"/>
      <c r="N767" s="360"/>
      <c r="O767" s="360"/>
      <c r="P767" s="360"/>
      <c r="Q767" s="360"/>
      <c r="R767" s="360"/>
      <c r="S767" s="360"/>
      <c r="T767" s="360"/>
      <c r="U767" s="360"/>
      <c r="V767" s="360"/>
      <c r="W767" s="360"/>
      <c r="X767" s="360"/>
      <c r="Y767" s="360"/>
      <c r="Z767" s="360"/>
    </row>
    <row r="768" spans="1:26" ht="15.75" customHeight="1">
      <c r="A768" s="360"/>
      <c r="B768" s="360"/>
      <c r="C768" s="360"/>
      <c r="D768" s="360"/>
      <c r="E768" s="360"/>
      <c r="F768" s="360"/>
      <c r="G768" s="683"/>
      <c r="H768" s="360"/>
      <c r="I768" s="360"/>
      <c r="J768" s="360"/>
      <c r="K768" s="360"/>
      <c r="L768" s="360"/>
      <c r="M768" s="360"/>
      <c r="N768" s="360"/>
      <c r="O768" s="360"/>
      <c r="P768" s="360"/>
      <c r="Q768" s="360"/>
      <c r="R768" s="360"/>
      <c r="S768" s="360"/>
      <c r="T768" s="360"/>
      <c r="U768" s="360"/>
      <c r="V768" s="360"/>
      <c r="W768" s="360"/>
      <c r="X768" s="360"/>
      <c r="Y768" s="360"/>
      <c r="Z768" s="360"/>
    </row>
    <row r="769" spans="1:26" ht="15.75" customHeight="1">
      <c r="A769" s="360"/>
      <c r="B769" s="360"/>
      <c r="C769" s="360"/>
      <c r="D769" s="360"/>
      <c r="E769" s="360"/>
      <c r="F769" s="360"/>
      <c r="G769" s="683"/>
      <c r="H769" s="360"/>
      <c r="I769" s="360"/>
      <c r="J769" s="360"/>
      <c r="K769" s="360"/>
      <c r="L769" s="360"/>
      <c r="M769" s="360"/>
      <c r="N769" s="360"/>
      <c r="O769" s="360"/>
      <c r="P769" s="360"/>
      <c r="Q769" s="360"/>
      <c r="R769" s="360"/>
      <c r="S769" s="360"/>
      <c r="T769" s="360"/>
      <c r="U769" s="360"/>
      <c r="V769" s="360"/>
      <c r="W769" s="360"/>
      <c r="X769" s="360"/>
      <c r="Y769" s="360"/>
      <c r="Z769" s="360"/>
    </row>
    <row r="770" spans="1:26" ht="15.75" customHeight="1">
      <c r="A770" s="360"/>
      <c r="B770" s="360"/>
      <c r="C770" s="360"/>
      <c r="D770" s="360"/>
      <c r="E770" s="360"/>
      <c r="F770" s="360"/>
      <c r="G770" s="683"/>
      <c r="H770" s="360"/>
      <c r="I770" s="360"/>
      <c r="J770" s="360"/>
      <c r="K770" s="360"/>
      <c r="L770" s="360"/>
      <c r="M770" s="360"/>
      <c r="N770" s="360"/>
      <c r="O770" s="360"/>
      <c r="P770" s="360"/>
      <c r="Q770" s="360"/>
      <c r="R770" s="360"/>
      <c r="S770" s="360"/>
      <c r="T770" s="360"/>
      <c r="U770" s="360"/>
      <c r="V770" s="360"/>
      <c r="W770" s="360"/>
      <c r="X770" s="360"/>
      <c r="Y770" s="360"/>
      <c r="Z770" s="360"/>
    </row>
    <row r="771" spans="1:26" ht="15.75" customHeight="1">
      <c r="A771" s="360"/>
      <c r="B771" s="360"/>
      <c r="C771" s="360"/>
      <c r="D771" s="360"/>
      <c r="E771" s="360"/>
      <c r="F771" s="360"/>
      <c r="G771" s="683"/>
      <c r="H771" s="360"/>
      <c r="I771" s="360"/>
      <c r="J771" s="360"/>
      <c r="K771" s="360"/>
      <c r="L771" s="360"/>
      <c r="M771" s="360"/>
      <c r="N771" s="360"/>
      <c r="O771" s="360"/>
      <c r="P771" s="360"/>
      <c r="Q771" s="360"/>
      <c r="R771" s="360"/>
      <c r="S771" s="360"/>
      <c r="T771" s="360"/>
      <c r="U771" s="360"/>
      <c r="V771" s="360"/>
      <c r="W771" s="360"/>
      <c r="X771" s="360"/>
      <c r="Y771" s="360"/>
      <c r="Z771" s="360"/>
    </row>
    <row r="772" spans="1:26" ht="15.75" customHeight="1">
      <c r="A772" s="360"/>
      <c r="B772" s="360"/>
      <c r="C772" s="360"/>
      <c r="D772" s="360"/>
      <c r="E772" s="360"/>
      <c r="F772" s="360"/>
      <c r="G772" s="683"/>
      <c r="H772" s="360"/>
      <c r="I772" s="360"/>
      <c r="J772" s="360"/>
      <c r="K772" s="360"/>
      <c r="L772" s="360"/>
      <c r="M772" s="360"/>
      <c r="N772" s="360"/>
      <c r="O772" s="360"/>
      <c r="P772" s="360"/>
      <c r="Q772" s="360"/>
      <c r="R772" s="360"/>
      <c r="S772" s="360"/>
      <c r="T772" s="360"/>
      <c r="U772" s="360"/>
      <c r="V772" s="360"/>
      <c r="W772" s="360"/>
      <c r="X772" s="360"/>
      <c r="Y772" s="360"/>
      <c r="Z772" s="360"/>
    </row>
    <row r="773" spans="1:26" ht="15.75" customHeight="1">
      <c r="A773" s="360"/>
      <c r="B773" s="360"/>
      <c r="C773" s="360"/>
      <c r="D773" s="360"/>
      <c r="E773" s="360"/>
      <c r="F773" s="360"/>
      <c r="G773" s="683"/>
      <c r="H773" s="360"/>
      <c r="I773" s="360"/>
      <c r="J773" s="360"/>
      <c r="K773" s="360"/>
      <c r="L773" s="360"/>
      <c r="M773" s="360"/>
      <c r="N773" s="360"/>
      <c r="O773" s="360"/>
      <c r="P773" s="360"/>
      <c r="Q773" s="360"/>
      <c r="R773" s="360"/>
      <c r="S773" s="360"/>
      <c r="T773" s="360"/>
      <c r="U773" s="360"/>
      <c r="V773" s="360"/>
      <c r="W773" s="360"/>
      <c r="X773" s="360"/>
      <c r="Y773" s="360"/>
      <c r="Z773" s="360"/>
    </row>
    <row r="774" spans="1:26" ht="15.75" customHeight="1">
      <c r="A774" s="360"/>
      <c r="B774" s="360"/>
      <c r="C774" s="360"/>
      <c r="D774" s="360"/>
      <c r="E774" s="360"/>
      <c r="F774" s="360"/>
      <c r="G774" s="683"/>
      <c r="H774" s="360"/>
      <c r="I774" s="360"/>
      <c r="J774" s="360"/>
      <c r="K774" s="360"/>
      <c r="L774" s="360"/>
      <c r="M774" s="360"/>
      <c r="N774" s="360"/>
      <c r="O774" s="360"/>
      <c r="P774" s="360"/>
      <c r="Q774" s="360"/>
      <c r="R774" s="360"/>
      <c r="S774" s="360"/>
      <c r="T774" s="360"/>
      <c r="U774" s="360"/>
      <c r="V774" s="360"/>
      <c r="W774" s="360"/>
      <c r="X774" s="360"/>
      <c r="Y774" s="360"/>
      <c r="Z774" s="360"/>
    </row>
    <row r="775" spans="1:26" ht="15.75" customHeight="1">
      <c r="A775" s="360"/>
      <c r="B775" s="360"/>
      <c r="C775" s="360"/>
      <c r="D775" s="360"/>
      <c r="E775" s="360"/>
      <c r="F775" s="360"/>
      <c r="G775" s="683"/>
      <c r="H775" s="360"/>
      <c r="I775" s="360"/>
      <c r="J775" s="360"/>
      <c r="K775" s="360"/>
      <c r="L775" s="360"/>
      <c r="M775" s="360"/>
      <c r="N775" s="360"/>
      <c r="O775" s="360"/>
      <c r="P775" s="360"/>
      <c r="Q775" s="360"/>
      <c r="R775" s="360"/>
      <c r="S775" s="360"/>
      <c r="T775" s="360"/>
      <c r="U775" s="360"/>
      <c r="V775" s="360"/>
      <c r="W775" s="360"/>
      <c r="X775" s="360"/>
      <c r="Y775" s="360"/>
      <c r="Z775" s="360"/>
    </row>
    <row r="776" spans="1:26" ht="15.75" customHeight="1">
      <c r="A776" s="360"/>
      <c r="B776" s="360"/>
      <c r="C776" s="360"/>
      <c r="D776" s="360"/>
      <c r="E776" s="360"/>
      <c r="F776" s="360"/>
      <c r="G776" s="683"/>
      <c r="H776" s="360"/>
      <c r="I776" s="360"/>
      <c r="J776" s="360"/>
      <c r="K776" s="360"/>
      <c r="L776" s="360"/>
      <c r="M776" s="360"/>
      <c r="N776" s="360"/>
      <c r="O776" s="360"/>
      <c r="P776" s="360"/>
      <c r="Q776" s="360"/>
      <c r="R776" s="360"/>
      <c r="S776" s="360"/>
      <c r="T776" s="360"/>
      <c r="U776" s="360"/>
      <c r="V776" s="360"/>
      <c r="W776" s="360"/>
      <c r="X776" s="360"/>
      <c r="Y776" s="360"/>
      <c r="Z776" s="360"/>
    </row>
    <row r="777" spans="1:26" ht="15.75" customHeight="1">
      <c r="A777" s="360"/>
      <c r="B777" s="360"/>
      <c r="C777" s="360"/>
      <c r="D777" s="360"/>
      <c r="E777" s="360"/>
      <c r="F777" s="360"/>
      <c r="G777" s="683"/>
      <c r="H777" s="360"/>
      <c r="I777" s="360"/>
      <c r="J777" s="360"/>
      <c r="K777" s="360"/>
      <c r="L777" s="360"/>
      <c r="M777" s="360"/>
      <c r="N777" s="360"/>
      <c r="O777" s="360"/>
      <c r="P777" s="360"/>
      <c r="Q777" s="360"/>
      <c r="R777" s="360"/>
      <c r="S777" s="360"/>
      <c r="T777" s="360"/>
      <c r="U777" s="360"/>
      <c r="V777" s="360"/>
      <c r="W777" s="360"/>
      <c r="X777" s="360"/>
      <c r="Y777" s="360"/>
      <c r="Z777" s="360"/>
    </row>
    <row r="778" spans="1:26" ht="15.75" customHeight="1">
      <c r="A778" s="360"/>
      <c r="B778" s="360"/>
      <c r="C778" s="360"/>
      <c r="D778" s="360"/>
      <c r="E778" s="360"/>
      <c r="F778" s="360"/>
      <c r="G778" s="683"/>
      <c r="H778" s="360"/>
      <c r="I778" s="360"/>
      <c r="J778" s="360"/>
      <c r="K778" s="360"/>
      <c r="L778" s="360"/>
      <c r="M778" s="360"/>
      <c r="N778" s="360"/>
      <c r="O778" s="360"/>
      <c r="P778" s="360"/>
      <c r="Q778" s="360"/>
      <c r="R778" s="360"/>
      <c r="S778" s="360"/>
      <c r="T778" s="360"/>
      <c r="U778" s="360"/>
      <c r="V778" s="360"/>
      <c r="W778" s="360"/>
      <c r="X778" s="360"/>
      <c r="Y778" s="360"/>
      <c r="Z778" s="360"/>
    </row>
    <row r="779" spans="1:26" ht="15.75" customHeight="1">
      <c r="A779" s="360"/>
      <c r="B779" s="360"/>
      <c r="C779" s="360"/>
      <c r="D779" s="360"/>
      <c r="E779" s="360"/>
      <c r="F779" s="360"/>
      <c r="G779" s="683"/>
      <c r="H779" s="360"/>
      <c r="I779" s="360"/>
      <c r="J779" s="360"/>
      <c r="K779" s="360"/>
      <c r="L779" s="360"/>
      <c r="M779" s="360"/>
      <c r="N779" s="360"/>
      <c r="O779" s="360"/>
      <c r="P779" s="360"/>
      <c r="Q779" s="360"/>
      <c r="R779" s="360"/>
      <c r="S779" s="360"/>
      <c r="T779" s="360"/>
      <c r="U779" s="360"/>
      <c r="V779" s="360"/>
      <c r="W779" s="360"/>
      <c r="X779" s="360"/>
      <c r="Y779" s="360"/>
      <c r="Z779" s="360"/>
    </row>
    <row r="780" spans="1:26" ht="15.75" customHeight="1">
      <c r="A780" s="360"/>
      <c r="B780" s="360"/>
      <c r="C780" s="360"/>
      <c r="D780" s="360"/>
      <c r="E780" s="360"/>
      <c r="F780" s="360"/>
      <c r="G780" s="683"/>
      <c r="H780" s="360"/>
      <c r="I780" s="360"/>
      <c r="J780" s="360"/>
      <c r="K780" s="360"/>
      <c r="L780" s="360"/>
      <c r="M780" s="360"/>
      <c r="N780" s="360"/>
      <c r="O780" s="360"/>
      <c r="P780" s="360"/>
      <c r="Q780" s="360"/>
      <c r="R780" s="360"/>
      <c r="S780" s="360"/>
      <c r="T780" s="360"/>
      <c r="U780" s="360"/>
      <c r="V780" s="360"/>
      <c r="W780" s="360"/>
      <c r="X780" s="360"/>
      <c r="Y780" s="360"/>
      <c r="Z780" s="360"/>
    </row>
    <row r="781" spans="1:26" ht="15.75" customHeight="1">
      <c r="A781" s="360"/>
      <c r="B781" s="360"/>
      <c r="C781" s="360"/>
      <c r="D781" s="360"/>
      <c r="E781" s="360"/>
      <c r="F781" s="360"/>
      <c r="G781" s="683"/>
      <c r="H781" s="360"/>
      <c r="I781" s="360"/>
      <c r="J781" s="360"/>
      <c r="K781" s="360"/>
      <c r="L781" s="360"/>
      <c r="M781" s="360"/>
      <c r="N781" s="360"/>
      <c r="O781" s="360"/>
      <c r="P781" s="360"/>
      <c r="Q781" s="360"/>
      <c r="R781" s="360"/>
      <c r="S781" s="360"/>
      <c r="T781" s="360"/>
      <c r="U781" s="360"/>
      <c r="V781" s="360"/>
      <c r="W781" s="360"/>
      <c r="X781" s="360"/>
      <c r="Y781" s="360"/>
      <c r="Z781" s="360"/>
    </row>
    <row r="782" spans="1:26" ht="15.75" customHeight="1">
      <c r="A782" s="360"/>
      <c r="B782" s="360"/>
      <c r="C782" s="360"/>
      <c r="D782" s="360"/>
      <c r="E782" s="360"/>
      <c r="F782" s="360"/>
      <c r="G782" s="683"/>
      <c r="H782" s="360"/>
      <c r="I782" s="360"/>
      <c r="J782" s="360"/>
      <c r="K782" s="360"/>
      <c r="L782" s="360"/>
      <c r="M782" s="360"/>
      <c r="N782" s="360"/>
      <c r="O782" s="360"/>
      <c r="P782" s="360"/>
      <c r="Q782" s="360"/>
      <c r="R782" s="360"/>
      <c r="S782" s="360"/>
      <c r="T782" s="360"/>
      <c r="U782" s="360"/>
      <c r="V782" s="360"/>
      <c r="W782" s="360"/>
      <c r="X782" s="360"/>
      <c r="Y782" s="360"/>
      <c r="Z782" s="360"/>
    </row>
    <row r="783" spans="1:26" ht="15.75" customHeight="1">
      <c r="A783" s="360"/>
      <c r="B783" s="360"/>
      <c r="C783" s="360"/>
      <c r="D783" s="360"/>
      <c r="E783" s="360"/>
      <c r="F783" s="360"/>
      <c r="G783" s="683"/>
      <c r="H783" s="360"/>
      <c r="I783" s="360"/>
      <c r="J783" s="360"/>
      <c r="K783" s="360"/>
      <c r="L783" s="360"/>
      <c r="M783" s="360"/>
      <c r="N783" s="360"/>
      <c r="O783" s="360"/>
      <c r="P783" s="360"/>
      <c r="Q783" s="360"/>
      <c r="R783" s="360"/>
      <c r="S783" s="360"/>
      <c r="T783" s="360"/>
      <c r="U783" s="360"/>
      <c r="V783" s="360"/>
      <c r="W783" s="360"/>
      <c r="X783" s="360"/>
      <c r="Y783" s="360"/>
      <c r="Z783" s="360"/>
    </row>
    <row r="784" spans="1:26" ht="15.75" customHeight="1">
      <c r="A784" s="360"/>
      <c r="B784" s="360"/>
      <c r="C784" s="360"/>
      <c r="D784" s="360"/>
      <c r="E784" s="360"/>
      <c r="F784" s="360"/>
      <c r="G784" s="683"/>
      <c r="H784" s="360"/>
      <c r="I784" s="360"/>
      <c r="J784" s="360"/>
      <c r="K784" s="360"/>
      <c r="L784" s="360"/>
      <c r="M784" s="360"/>
      <c r="N784" s="360"/>
      <c r="O784" s="360"/>
      <c r="P784" s="360"/>
      <c r="Q784" s="360"/>
      <c r="R784" s="360"/>
      <c r="S784" s="360"/>
      <c r="T784" s="360"/>
      <c r="U784" s="360"/>
      <c r="V784" s="360"/>
      <c r="W784" s="360"/>
      <c r="X784" s="360"/>
      <c r="Y784" s="360"/>
      <c r="Z784" s="360"/>
    </row>
    <row r="785" spans="1:26" ht="15.75" customHeight="1">
      <c r="A785" s="360"/>
      <c r="B785" s="360"/>
      <c r="C785" s="360"/>
      <c r="D785" s="360"/>
      <c r="E785" s="360"/>
      <c r="F785" s="360"/>
      <c r="G785" s="683"/>
      <c r="H785" s="360"/>
      <c r="I785" s="360"/>
      <c r="J785" s="360"/>
      <c r="K785" s="360"/>
      <c r="L785" s="360"/>
      <c r="M785" s="360"/>
      <c r="N785" s="360"/>
      <c r="O785" s="360"/>
      <c r="P785" s="360"/>
      <c r="Q785" s="360"/>
      <c r="R785" s="360"/>
      <c r="S785" s="360"/>
      <c r="T785" s="360"/>
      <c r="U785" s="360"/>
      <c r="V785" s="360"/>
      <c r="W785" s="360"/>
      <c r="X785" s="360"/>
      <c r="Y785" s="360"/>
      <c r="Z785" s="360"/>
    </row>
    <row r="786" spans="1:26" ht="15.75" customHeight="1">
      <c r="A786" s="360"/>
      <c r="B786" s="360"/>
      <c r="C786" s="360"/>
      <c r="D786" s="360"/>
      <c r="E786" s="360"/>
      <c r="F786" s="360"/>
      <c r="G786" s="683"/>
      <c r="H786" s="360"/>
      <c r="I786" s="360"/>
      <c r="J786" s="360"/>
      <c r="K786" s="360"/>
      <c r="L786" s="360"/>
      <c r="M786" s="360"/>
      <c r="N786" s="360"/>
      <c r="O786" s="360"/>
      <c r="P786" s="360"/>
      <c r="Q786" s="360"/>
      <c r="R786" s="360"/>
      <c r="S786" s="360"/>
      <c r="T786" s="360"/>
      <c r="U786" s="360"/>
      <c r="V786" s="360"/>
      <c r="W786" s="360"/>
      <c r="X786" s="360"/>
      <c r="Y786" s="360"/>
      <c r="Z786" s="360"/>
    </row>
    <row r="787" spans="1:26" ht="15.75" customHeight="1">
      <c r="A787" s="360"/>
      <c r="B787" s="360"/>
      <c r="C787" s="360"/>
      <c r="D787" s="360"/>
      <c r="E787" s="360"/>
      <c r="F787" s="360"/>
      <c r="G787" s="683"/>
      <c r="H787" s="360"/>
      <c r="I787" s="360"/>
      <c r="J787" s="360"/>
      <c r="K787" s="360"/>
      <c r="L787" s="360"/>
      <c r="M787" s="360"/>
      <c r="N787" s="360"/>
      <c r="O787" s="360"/>
      <c r="P787" s="360"/>
      <c r="Q787" s="360"/>
      <c r="R787" s="360"/>
      <c r="S787" s="360"/>
      <c r="T787" s="360"/>
      <c r="U787" s="360"/>
      <c r="V787" s="360"/>
      <c r="W787" s="360"/>
      <c r="X787" s="360"/>
      <c r="Y787" s="360"/>
      <c r="Z787" s="360"/>
    </row>
    <row r="788" spans="1:26" ht="15.75" customHeight="1">
      <c r="A788" s="360"/>
      <c r="B788" s="360"/>
      <c r="C788" s="360"/>
      <c r="D788" s="360"/>
      <c r="E788" s="360"/>
      <c r="F788" s="360"/>
      <c r="G788" s="683"/>
      <c r="H788" s="360"/>
      <c r="I788" s="360"/>
      <c r="J788" s="360"/>
      <c r="K788" s="360"/>
      <c r="L788" s="360"/>
      <c r="M788" s="360"/>
      <c r="N788" s="360"/>
      <c r="O788" s="360"/>
      <c r="P788" s="360"/>
      <c r="Q788" s="360"/>
      <c r="R788" s="360"/>
      <c r="S788" s="360"/>
      <c r="T788" s="360"/>
      <c r="U788" s="360"/>
      <c r="V788" s="360"/>
      <c r="W788" s="360"/>
      <c r="X788" s="360"/>
      <c r="Y788" s="360"/>
      <c r="Z788" s="360"/>
    </row>
    <row r="789" spans="1:26" ht="15.75" customHeight="1">
      <c r="A789" s="360"/>
      <c r="B789" s="360"/>
      <c r="C789" s="360"/>
      <c r="D789" s="360"/>
      <c r="E789" s="360"/>
      <c r="F789" s="360"/>
      <c r="G789" s="683"/>
      <c r="H789" s="360"/>
      <c r="I789" s="360"/>
      <c r="J789" s="360"/>
      <c r="K789" s="360"/>
      <c r="L789" s="360"/>
      <c r="M789" s="360"/>
      <c r="N789" s="360"/>
      <c r="O789" s="360"/>
      <c r="P789" s="360"/>
      <c r="Q789" s="360"/>
      <c r="R789" s="360"/>
      <c r="S789" s="360"/>
      <c r="T789" s="360"/>
      <c r="U789" s="360"/>
      <c r="V789" s="360"/>
      <c r="W789" s="360"/>
      <c r="X789" s="360"/>
      <c r="Y789" s="360"/>
      <c r="Z789" s="360"/>
    </row>
    <row r="790" spans="1:26" ht="15.75" customHeight="1">
      <c r="A790" s="360"/>
      <c r="B790" s="360"/>
      <c r="C790" s="360"/>
      <c r="D790" s="360"/>
      <c r="E790" s="360"/>
      <c r="F790" s="360"/>
      <c r="G790" s="683"/>
      <c r="H790" s="360"/>
      <c r="I790" s="360"/>
      <c r="J790" s="360"/>
      <c r="K790" s="360"/>
      <c r="L790" s="360"/>
      <c r="M790" s="360"/>
      <c r="N790" s="360"/>
      <c r="O790" s="360"/>
      <c r="P790" s="360"/>
      <c r="Q790" s="360"/>
      <c r="R790" s="360"/>
      <c r="S790" s="360"/>
      <c r="T790" s="360"/>
      <c r="U790" s="360"/>
      <c r="V790" s="360"/>
      <c r="W790" s="360"/>
      <c r="X790" s="360"/>
      <c r="Y790" s="360"/>
      <c r="Z790" s="360"/>
    </row>
    <row r="791" spans="1:26" ht="15.75" customHeight="1">
      <c r="A791" s="360"/>
      <c r="B791" s="360"/>
      <c r="C791" s="360"/>
      <c r="D791" s="360"/>
      <c r="E791" s="360"/>
      <c r="F791" s="360"/>
      <c r="G791" s="683"/>
      <c r="H791" s="360"/>
      <c r="I791" s="360"/>
      <c r="J791" s="360"/>
      <c r="K791" s="360"/>
      <c r="L791" s="360"/>
      <c r="M791" s="360"/>
      <c r="N791" s="360"/>
      <c r="O791" s="360"/>
      <c r="P791" s="360"/>
      <c r="Q791" s="360"/>
      <c r="R791" s="360"/>
      <c r="S791" s="360"/>
      <c r="T791" s="360"/>
      <c r="U791" s="360"/>
      <c r="V791" s="360"/>
      <c r="W791" s="360"/>
      <c r="X791" s="360"/>
      <c r="Y791" s="360"/>
      <c r="Z791" s="360"/>
    </row>
    <row r="792" spans="1:26" ht="15.75" customHeight="1">
      <c r="A792" s="360"/>
      <c r="B792" s="360"/>
      <c r="C792" s="360"/>
      <c r="D792" s="360"/>
      <c r="E792" s="360"/>
      <c r="F792" s="360"/>
      <c r="G792" s="683"/>
      <c r="H792" s="360"/>
      <c r="I792" s="360"/>
      <c r="J792" s="360"/>
      <c r="K792" s="360"/>
      <c r="L792" s="360"/>
      <c r="M792" s="360"/>
      <c r="N792" s="360"/>
      <c r="O792" s="360"/>
      <c r="P792" s="360"/>
      <c r="Q792" s="360"/>
      <c r="R792" s="360"/>
      <c r="S792" s="360"/>
      <c r="T792" s="360"/>
      <c r="U792" s="360"/>
      <c r="V792" s="360"/>
      <c r="W792" s="360"/>
      <c r="X792" s="360"/>
      <c r="Y792" s="360"/>
      <c r="Z792" s="360"/>
    </row>
    <row r="793" spans="1:26" ht="15.75" customHeight="1">
      <c r="A793" s="360"/>
      <c r="B793" s="360"/>
      <c r="C793" s="360"/>
      <c r="D793" s="360"/>
      <c r="E793" s="360"/>
      <c r="F793" s="360"/>
      <c r="G793" s="683"/>
      <c r="H793" s="360"/>
      <c r="I793" s="360"/>
      <c r="J793" s="360"/>
      <c r="K793" s="360"/>
      <c r="L793" s="360"/>
      <c r="M793" s="360"/>
      <c r="N793" s="360"/>
      <c r="O793" s="360"/>
      <c r="P793" s="360"/>
      <c r="Q793" s="360"/>
      <c r="R793" s="360"/>
      <c r="S793" s="360"/>
      <c r="T793" s="360"/>
      <c r="U793" s="360"/>
      <c r="V793" s="360"/>
      <c r="W793" s="360"/>
      <c r="X793" s="360"/>
      <c r="Y793" s="360"/>
      <c r="Z793" s="360"/>
    </row>
    <row r="794" spans="1:26" ht="15.75" customHeight="1">
      <c r="A794" s="360"/>
      <c r="B794" s="360"/>
      <c r="C794" s="360"/>
      <c r="D794" s="360"/>
      <c r="E794" s="360"/>
      <c r="F794" s="360"/>
      <c r="G794" s="683"/>
      <c r="H794" s="360"/>
      <c r="I794" s="360"/>
      <c r="J794" s="360"/>
      <c r="K794" s="360"/>
      <c r="L794" s="360"/>
      <c r="M794" s="360"/>
      <c r="N794" s="360"/>
      <c r="O794" s="360"/>
      <c r="P794" s="360"/>
      <c r="Q794" s="360"/>
      <c r="R794" s="360"/>
      <c r="S794" s="360"/>
      <c r="T794" s="360"/>
      <c r="U794" s="360"/>
      <c r="V794" s="360"/>
      <c r="W794" s="360"/>
      <c r="X794" s="360"/>
      <c r="Y794" s="360"/>
      <c r="Z794" s="360"/>
    </row>
    <row r="795" spans="1:26" ht="15.75" customHeight="1">
      <c r="A795" s="360"/>
      <c r="B795" s="360"/>
      <c r="C795" s="360"/>
      <c r="D795" s="360"/>
      <c r="E795" s="360"/>
      <c r="F795" s="360"/>
      <c r="G795" s="683"/>
      <c r="H795" s="360"/>
      <c r="I795" s="360"/>
      <c r="J795" s="360"/>
      <c r="K795" s="360"/>
      <c r="L795" s="360"/>
      <c r="M795" s="360"/>
      <c r="N795" s="360"/>
      <c r="O795" s="360"/>
      <c r="P795" s="360"/>
      <c r="Q795" s="360"/>
      <c r="R795" s="360"/>
      <c r="S795" s="360"/>
      <c r="T795" s="360"/>
      <c r="U795" s="360"/>
      <c r="V795" s="360"/>
      <c r="W795" s="360"/>
      <c r="X795" s="360"/>
      <c r="Y795" s="360"/>
      <c r="Z795" s="360"/>
    </row>
    <row r="796" spans="1:26" ht="15.75" customHeight="1">
      <c r="A796" s="360"/>
      <c r="B796" s="360"/>
      <c r="C796" s="360"/>
      <c r="D796" s="360"/>
      <c r="E796" s="360"/>
      <c r="F796" s="360"/>
      <c r="G796" s="683"/>
      <c r="H796" s="360"/>
      <c r="I796" s="360"/>
      <c r="J796" s="360"/>
      <c r="K796" s="360"/>
      <c r="L796" s="360"/>
      <c r="M796" s="360"/>
      <c r="N796" s="360"/>
      <c r="O796" s="360"/>
      <c r="P796" s="360"/>
      <c r="Q796" s="360"/>
      <c r="R796" s="360"/>
      <c r="S796" s="360"/>
      <c r="T796" s="360"/>
      <c r="U796" s="360"/>
      <c r="V796" s="360"/>
      <c r="W796" s="360"/>
      <c r="X796" s="360"/>
      <c r="Y796" s="360"/>
      <c r="Z796" s="360"/>
    </row>
    <row r="797" spans="1:26" ht="15.75" customHeight="1">
      <c r="A797" s="360"/>
      <c r="B797" s="360"/>
      <c r="C797" s="360"/>
      <c r="D797" s="360"/>
      <c r="E797" s="360"/>
      <c r="F797" s="360"/>
      <c r="G797" s="683"/>
      <c r="H797" s="360"/>
      <c r="I797" s="360"/>
      <c r="J797" s="360"/>
      <c r="K797" s="360"/>
      <c r="L797" s="360"/>
      <c r="M797" s="360"/>
      <c r="N797" s="360"/>
      <c r="O797" s="360"/>
      <c r="P797" s="360"/>
      <c r="Q797" s="360"/>
      <c r="R797" s="360"/>
      <c r="S797" s="360"/>
      <c r="T797" s="360"/>
      <c r="U797" s="360"/>
      <c r="V797" s="360"/>
      <c r="W797" s="360"/>
      <c r="X797" s="360"/>
      <c r="Y797" s="360"/>
      <c r="Z797" s="360"/>
    </row>
    <row r="798" spans="1:26" ht="15.75" customHeight="1">
      <c r="A798" s="360"/>
      <c r="B798" s="360"/>
      <c r="C798" s="360"/>
      <c r="D798" s="360"/>
      <c r="E798" s="360"/>
      <c r="F798" s="360"/>
      <c r="G798" s="683"/>
      <c r="H798" s="360"/>
      <c r="I798" s="360"/>
      <c r="J798" s="360"/>
      <c r="K798" s="360"/>
      <c r="L798" s="360"/>
      <c r="M798" s="360"/>
      <c r="N798" s="360"/>
      <c r="O798" s="360"/>
      <c r="P798" s="360"/>
      <c r="Q798" s="360"/>
      <c r="R798" s="360"/>
      <c r="S798" s="360"/>
      <c r="T798" s="360"/>
      <c r="U798" s="360"/>
      <c r="V798" s="360"/>
      <c r="W798" s="360"/>
      <c r="X798" s="360"/>
      <c r="Y798" s="360"/>
      <c r="Z798" s="360"/>
    </row>
    <row r="799" spans="1:26" ht="15.75" customHeight="1">
      <c r="A799" s="360"/>
      <c r="B799" s="360"/>
      <c r="C799" s="360"/>
      <c r="D799" s="360"/>
      <c r="E799" s="360"/>
      <c r="F799" s="360"/>
      <c r="G799" s="683"/>
      <c r="H799" s="360"/>
      <c r="I799" s="360"/>
      <c r="J799" s="360"/>
      <c r="K799" s="360"/>
      <c r="L799" s="360"/>
      <c r="M799" s="360"/>
      <c r="N799" s="360"/>
      <c r="O799" s="360"/>
      <c r="P799" s="360"/>
      <c r="Q799" s="360"/>
      <c r="R799" s="360"/>
      <c r="S799" s="360"/>
      <c r="T799" s="360"/>
      <c r="U799" s="360"/>
      <c r="V799" s="360"/>
      <c r="W799" s="360"/>
      <c r="X799" s="360"/>
      <c r="Y799" s="360"/>
      <c r="Z799" s="360"/>
    </row>
    <row r="800" spans="1:26" ht="15.75" customHeight="1">
      <c r="A800" s="360"/>
      <c r="B800" s="360"/>
      <c r="C800" s="360"/>
      <c r="D800" s="360"/>
      <c r="E800" s="360"/>
      <c r="F800" s="360"/>
      <c r="G800" s="683"/>
      <c r="H800" s="360"/>
      <c r="I800" s="360"/>
      <c r="J800" s="360"/>
      <c r="K800" s="360"/>
      <c r="L800" s="360"/>
      <c r="M800" s="360"/>
      <c r="N800" s="360"/>
      <c r="O800" s="360"/>
      <c r="P800" s="360"/>
      <c r="Q800" s="360"/>
      <c r="R800" s="360"/>
      <c r="S800" s="360"/>
      <c r="T800" s="360"/>
      <c r="U800" s="360"/>
      <c r="V800" s="360"/>
      <c r="W800" s="360"/>
      <c r="X800" s="360"/>
      <c r="Y800" s="360"/>
      <c r="Z800" s="360"/>
    </row>
    <row r="801" spans="1:26" ht="15.75" customHeight="1">
      <c r="A801" s="360"/>
      <c r="B801" s="360"/>
      <c r="C801" s="360"/>
      <c r="D801" s="360"/>
      <c r="E801" s="360"/>
      <c r="F801" s="360"/>
      <c r="G801" s="683"/>
      <c r="H801" s="360"/>
      <c r="I801" s="360"/>
      <c r="J801" s="360"/>
      <c r="K801" s="360"/>
      <c r="L801" s="360"/>
      <c r="M801" s="360"/>
      <c r="N801" s="360"/>
      <c r="O801" s="360"/>
      <c r="P801" s="360"/>
      <c r="Q801" s="360"/>
      <c r="R801" s="360"/>
      <c r="S801" s="360"/>
      <c r="T801" s="360"/>
      <c r="U801" s="360"/>
      <c r="V801" s="360"/>
      <c r="W801" s="360"/>
      <c r="X801" s="360"/>
      <c r="Y801" s="360"/>
      <c r="Z801" s="360"/>
    </row>
    <row r="802" spans="1:26" ht="15.75" customHeight="1">
      <c r="A802" s="360"/>
      <c r="B802" s="360"/>
      <c r="C802" s="360"/>
      <c r="D802" s="360"/>
      <c r="E802" s="360"/>
      <c r="F802" s="360"/>
      <c r="G802" s="683"/>
      <c r="H802" s="360"/>
      <c r="I802" s="360"/>
      <c r="J802" s="360"/>
      <c r="K802" s="360"/>
      <c r="L802" s="360"/>
      <c r="M802" s="360"/>
      <c r="N802" s="360"/>
      <c r="O802" s="360"/>
      <c r="P802" s="360"/>
      <c r="Q802" s="360"/>
      <c r="R802" s="360"/>
      <c r="S802" s="360"/>
      <c r="T802" s="360"/>
      <c r="U802" s="360"/>
      <c r="V802" s="360"/>
      <c r="W802" s="360"/>
      <c r="X802" s="360"/>
      <c r="Y802" s="360"/>
      <c r="Z802" s="360"/>
    </row>
    <row r="803" spans="1:26" ht="15.75" customHeight="1">
      <c r="A803" s="360"/>
      <c r="B803" s="360"/>
      <c r="C803" s="360"/>
      <c r="D803" s="360"/>
      <c r="E803" s="360"/>
      <c r="F803" s="360"/>
      <c r="G803" s="683"/>
      <c r="H803" s="360"/>
      <c r="I803" s="360"/>
      <c r="J803" s="360"/>
      <c r="K803" s="360"/>
      <c r="L803" s="360"/>
      <c r="M803" s="360"/>
      <c r="N803" s="360"/>
      <c r="O803" s="360"/>
      <c r="P803" s="360"/>
      <c r="Q803" s="360"/>
      <c r="R803" s="360"/>
      <c r="S803" s="360"/>
      <c r="T803" s="360"/>
      <c r="U803" s="360"/>
      <c r="V803" s="360"/>
      <c r="W803" s="360"/>
      <c r="X803" s="360"/>
      <c r="Y803" s="360"/>
      <c r="Z803" s="360"/>
    </row>
    <row r="804" spans="1:26" ht="15.75" customHeight="1">
      <c r="A804" s="360"/>
      <c r="B804" s="360"/>
      <c r="C804" s="360"/>
      <c r="D804" s="360"/>
      <c r="E804" s="360"/>
      <c r="F804" s="360"/>
      <c r="G804" s="683"/>
      <c r="H804" s="360"/>
      <c r="I804" s="360"/>
      <c r="J804" s="360"/>
      <c r="K804" s="360"/>
      <c r="L804" s="360"/>
      <c r="M804" s="360"/>
      <c r="N804" s="360"/>
      <c r="O804" s="360"/>
      <c r="P804" s="360"/>
      <c r="Q804" s="360"/>
      <c r="R804" s="360"/>
      <c r="S804" s="360"/>
      <c r="T804" s="360"/>
      <c r="U804" s="360"/>
      <c r="V804" s="360"/>
      <c r="W804" s="360"/>
      <c r="X804" s="360"/>
      <c r="Y804" s="360"/>
      <c r="Z804" s="360"/>
    </row>
    <row r="805" spans="1:26" ht="15.75" customHeight="1">
      <c r="A805" s="360"/>
      <c r="B805" s="360"/>
      <c r="C805" s="360"/>
      <c r="D805" s="360"/>
      <c r="E805" s="360"/>
      <c r="F805" s="360"/>
      <c r="G805" s="683"/>
      <c r="H805" s="360"/>
      <c r="I805" s="360"/>
      <c r="J805" s="360"/>
      <c r="K805" s="360"/>
      <c r="L805" s="360"/>
      <c r="M805" s="360"/>
      <c r="N805" s="360"/>
      <c r="O805" s="360"/>
      <c r="P805" s="360"/>
      <c r="Q805" s="360"/>
      <c r="R805" s="360"/>
      <c r="S805" s="360"/>
      <c r="T805" s="360"/>
      <c r="U805" s="360"/>
      <c r="V805" s="360"/>
      <c r="W805" s="360"/>
      <c r="X805" s="360"/>
      <c r="Y805" s="360"/>
      <c r="Z805" s="360"/>
    </row>
    <row r="806" spans="1:26" ht="15.75" customHeight="1">
      <c r="A806" s="360"/>
      <c r="B806" s="360"/>
      <c r="C806" s="360"/>
      <c r="D806" s="360"/>
      <c r="E806" s="360"/>
      <c r="F806" s="360"/>
      <c r="G806" s="683"/>
      <c r="H806" s="360"/>
      <c r="I806" s="360"/>
      <c r="J806" s="360"/>
      <c r="K806" s="360"/>
      <c r="L806" s="360"/>
      <c r="M806" s="360"/>
      <c r="N806" s="360"/>
      <c r="O806" s="360"/>
      <c r="P806" s="360"/>
      <c r="Q806" s="360"/>
      <c r="R806" s="360"/>
      <c r="S806" s="360"/>
      <c r="T806" s="360"/>
      <c r="U806" s="360"/>
      <c r="V806" s="360"/>
      <c r="W806" s="360"/>
      <c r="X806" s="360"/>
      <c r="Y806" s="360"/>
      <c r="Z806" s="360"/>
    </row>
    <row r="807" spans="1:26" ht="15.75" customHeight="1">
      <c r="A807" s="360"/>
      <c r="B807" s="360"/>
      <c r="C807" s="360"/>
      <c r="D807" s="360"/>
      <c r="E807" s="360"/>
      <c r="F807" s="360"/>
      <c r="G807" s="683"/>
      <c r="H807" s="360"/>
      <c r="I807" s="360"/>
      <c r="J807" s="360"/>
      <c r="K807" s="360"/>
      <c r="L807" s="360"/>
      <c r="M807" s="360"/>
      <c r="N807" s="360"/>
      <c r="O807" s="360"/>
      <c r="P807" s="360"/>
      <c r="Q807" s="360"/>
      <c r="R807" s="360"/>
      <c r="S807" s="360"/>
      <c r="T807" s="360"/>
      <c r="U807" s="360"/>
      <c r="V807" s="360"/>
      <c r="W807" s="360"/>
      <c r="X807" s="360"/>
      <c r="Y807" s="360"/>
      <c r="Z807" s="360"/>
    </row>
    <row r="808" spans="1:26" ht="15.75" customHeight="1">
      <c r="A808" s="360"/>
      <c r="B808" s="360"/>
      <c r="C808" s="360"/>
      <c r="D808" s="360"/>
      <c r="E808" s="360"/>
      <c r="F808" s="360"/>
      <c r="G808" s="683"/>
      <c r="H808" s="360"/>
      <c r="I808" s="360"/>
      <c r="J808" s="360"/>
      <c r="K808" s="360"/>
      <c r="L808" s="360"/>
      <c r="M808" s="360"/>
      <c r="N808" s="360"/>
      <c r="O808" s="360"/>
      <c r="P808" s="360"/>
      <c r="Q808" s="360"/>
      <c r="R808" s="360"/>
      <c r="S808" s="360"/>
      <c r="T808" s="360"/>
      <c r="U808" s="360"/>
      <c r="V808" s="360"/>
      <c r="W808" s="360"/>
      <c r="X808" s="360"/>
      <c r="Y808" s="360"/>
      <c r="Z808" s="360"/>
    </row>
    <row r="809" spans="1:26" ht="15.75" customHeight="1">
      <c r="A809" s="360"/>
      <c r="B809" s="360"/>
      <c r="C809" s="360"/>
      <c r="D809" s="360"/>
      <c r="E809" s="360"/>
      <c r="F809" s="360"/>
      <c r="G809" s="683"/>
      <c r="H809" s="360"/>
      <c r="I809" s="360"/>
      <c r="J809" s="360"/>
      <c r="K809" s="360"/>
      <c r="L809" s="360"/>
      <c r="M809" s="360"/>
      <c r="N809" s="360"/>
      <c r="O809" s="360"/>
      <c r="P809" s="360"/>
      <c r="Q809" s="360"/>
      <c r="R809" s="360"/>
      <c r="S809" s="360"/>
      <c r="T809" s="360"/>
      <c r="U809" s="360"/>
      <c r="V809" s="360"/>
      <c r="W809" s="360"/>
      <c r="X809" s="360"/>
      <c r="Y809" s="360"/>
      <c r="Z809" s="360"/>
    </row>
    <row r="810" spans="1:26" ht="15.75" customHeight="1">
      <c r="A810" s="360"/>
      <c r="B810" s="360"/>
      <c r="C810" s="360"/>
      <c r="D810" s="360"/>
      <c r="E810" s="360"/>
      <c r="F810" s="360"/>
      <c r="G810" s="683"/>
      <c r="H810" s="360"/>
      <c r="I810" s="360"/>
      <c r="J810" s="360"/>
      <c r="K810" s="360"/>
      <c r="L810" s="360"/>
      <c r="M810" s="360"/>
      <c r="N810" s="360"/>
      <c r="O810" s="360"/>
      <c r="P810" s="360"/>
      <c r="Q810" s="360"/>
      <c r="R810" s="360"/>
      <c r="S810" s="360"/>
      <c r="T810" s="360"/>
      <c r="U810" s="360"/>
      <c r="V810" s="360"/>
      <c r="W810" s="360"/>
      <c r="X810" s="360"/>
      <c r="Y810" s="360"/>
      <c r="Z810" s="360"/>
    </row>
    <row r="811" spans="1:26" ht="15.75" customHeight="1">
      <c r="A811" s="360"/>
      <c r="B811" s="360"/>
      <c r="C811" s="360"/>
      <c r="D811" s="360"/>
      <c r="E811" s="360"/>
      <c r="F811" s="360"/>
      <c r="G811" s="683"/>
      <c r="H811" s="360"/>
      <c r="I811" s="360"/>
      <c r="J811" s="360"/>
      <c r="K811" s="360"/>
      <c r="L811" s="360"/>
      <c r="M811" s="360"/>
      <c r="N811" s="360"/>
      <c r="O811" s="360"/>
      <c r="P811" s="360"/>
      <c r="Q811" s="360"/>
      <c r="R811" s="360"/>
      <c r="S811" s="360"/>
      <c r="T811" s="360"/>
      <c r="U811" s="360"/>
      <c r="V811" s="360"/>
      <c r="W811" s="360"/>
      <c r="X811" s="360"/>
      <c r="Y811" s="360"/>
      <c r="Z811" s="360"/>
    </row>
    <row r="812" spans="1:26" ht="15.75" customHeight="1">
      <c r="A812" s="360"/>
      <c r="B812" s="360"/>
      <c r="C812" s="360"/>
      <c r="D812" s="360"/>
      <c r="E812" s="360"/>
      <c r="F812" s="360"/>
      <c r="G812" s="683"/>
      <c r="H812" s="360"/>
      <c r="I812" s="360"/>
      <c r="J812" s="360"/>
      <c r="K812" s="360"/>
      <c r="L812" s="360"/>
      <c r="M812" s="360"/>
      <c r="N812" s="360"/>
      <c r="O812" s="360"/>
      <c r="P812" s="360"/>
      <c r="Q812" s="360"/>
      <c r="R812" s="360"/>
      <c r="S812" s="360"/>
      <c r="T812" s="360"/>
      <c r="U812" s="360"/>
      <c r="V812" s="360"/>
      <c r="W812" s="360"/>
      <c r="X812" s="360"/>
      <c r="Y812" s="360"/>
      <c r="Z812" s="360"/>
    </row>
    <row r="813" spans="1:26" ht="15.75" customHeight="1">
      <c r="A813" s="360"/>
      <c r="B813" s="360"/>
      <c r="C813" s="360"/>
      <c r="D813" s="360"/>
      <c r="E813" s="360"/>
      <c r="F813" s="360"/>
      <c r="G813" s="683"/>
      <c r="H813" s="360"/>
      <c r="I813" s="360"/>
      <c r="J813" s="360"/>
      <c r="K813" s="360"/>
      <c r="L813" s="360"/>
      <c r="M813" s="360"/>
      <c r="N813" s="360"/>
      <c r="O813" s="360"/>
      <c r="P813" s="360"/>
      <c r="Q813" s="360"/>
      <c r="R813" s="360"/>
      <c r="S813" s="360"/>
      <c r="T813" s="360"/>
      <c r="U813" s="360"/>
      <c r="V813" s="360"/>
      <c r="W813" s="360"/>
      <c r="X813" s="360"/>
      <c r="Y813" s="360"/>
      <c r="Z813" s="360"/>
    </row>
    <row r="814" spans="1:26" ht="15.75" customHeight="1">
      <c r="A814" s="360"/>
      <c r="B814" s="360"/>
      <c r="C814" s="360"/>
      <c r="D814" s="360"/>
      <c r="E814" s="360"/>
      <c r="F814" s="360"/>
      <c r="G814" s="683"/>
      <c r="H814" s="360"/>
      <c r="I814" s="360"/>
      <c r="J814" s="360"/>
      <c r="K814" s="360"/>
      <c r="L814" s="360"/>
      <c r="M814" s="360"/>
      <c r="N814" s="360"/>
      <c r="O814" s="360"/>
      <c r="P814" s="360"/>
      <c r="Q814" s="360"/>
      <c r="R814" s="360"/>
      <c r="S814" s="360"/>
      <c r="T814" s="360"/>
      <c r="U814" s="360"/>
      <c r="V814" s="360"/>
      <c r="W814" s="360"/>
      <c r="X814" s="360"/>
      <c r="Y814" s="360"/>
      <c r="Z814" s="360"/>
    </row>
    <row r="815" spans="1:26" ht="15.75" customHeight="1">
      <c r="A815" s="360"/>
      <c r="B815" s="360"/>
      <c r="C815" s="360"/>
      <c r="D815" s="360"/>
      <c r="E815" s="360"/>
      <c r="F815" s="360"/>
      <c r="G815" s="683"/>
      <c r="H815" s="360"/>
      <c r="I815" s="360"/>
      <c r="J815" s="360"/>
      <c r="K815" s="360"/>
      <c r="L815" s="360"/>
      <c r="M815" s="360"/>
      <c r="N815" s="360"/>
      <c r="O815" s="360"/>
      <c r="P815" s="360"/>
      <c r="Q815" s="360"/>
      <c r="R815" s="360"/>
      <c r="S815" s="360"/>
      <c r="T815" s="360"/>
      <c r="U815" s="360"/>
      <c r="V815" s="360"/>
      <c r="W815" s="360"/>
      <c r="X815" s="360"/>
      <c r="Y815" s="360"/>
      <c r="Z815" s="360"/>
    </row>
    <row r="816" spans="1:26" ht="15.75" customHeight="1">
      <c r="A816" s="360"/>
      <c r="B816" s="360"/>
      <c r="C816" s="360"/>
      <c r="D816" s="360"/>
      <c r="E816" s="360"/>
      <c r="F816" s="360"/>
      <c r="G816" s="683"/>
      <c r="H816" s="360"/>
      <c r="I816" s="360"/>
      <c r="J816" s="360"/>
      <c r="K816" s="360"/>
      <c r="L816" s="360"/>
      <c r="M816" s="360"/>
      <c r="N816" s="360"/>
      <c r="O816" s="360"/>
      <c r="P816" s="360"/>
      <c r="Q816" s="360"/>
      <c r="R816" s="360"/>
      <c r="S816" s="360"/>
      <c r="T816" s="360"/>
      <c r="U816" s="360"/>
      <c r="V816" s="360"/>
      <c r="W816" s="360"/>
      <c r="X816" s="360"/>
      <c r="Y816" s="360"/>
      <c r="Z816" s="360"/>
    </row>
    <row r="817" spans="1:26" ht="15.75" customHeight="1">
      <c r="A817" s="360"/>
      <c r="B817" s="360"/>
      <c r="C817" s="360"/>
      <c r="D817" s="360"/>
      <c r="E817" s="360"/>
      <c r="F817" s="360"/>
      <c r="G817" s="683"/>
      <c r="H817" s="360"/>
      <c r="I817" s="360"/>
      <c r="J817" s="360"/>
      <c r="K817" s="360"/>
      <c r="L817" s="360"/>
      <c r="M817" s="360"/>
      <c r="N817" s="360"/>
      <c r="O817" s="360"/>
      <c r="P817" s="360"/>
      <c r="Q817" s="360"/>
      <c r="R817" s="360"/>
      <c r="S817" s="360"/>
      <c r="T817" s="360"/>
      <c r="U817" s="360"/>
      <c r="V817" s="360"/>
      <c r="W817" s="360"/>
      <c r="X817" s="360"/>
      <c r="Y817" s="360"/>
      <c r="Z817" s="360"/>
    </row>
    <row r="818" spans="1:26" ht="15.75" customHeight="1">
      <c r="A818" s="360"/>
      <c r="B818" s="360"/>
      <c r="C818" s="360"/>
      <c r="D818" s="360"/>
      <c r="E818" s="360"/>
      <c r="F818" s="360"/>
      <c r="G818" s="683"/>
      <c r="H818" s="360"/>
      <c r="I818" s="360"/>
      <c r="J818" s="360"/>
      <c r="K818" s="360"/>
      <c r="L818" s="360"/>
      <c r="M818" s="360"/>
      <c r="N818" s="360"/>
      <c r="O818" s="360"/>
      <c r="P818" s="360"/>
      <c r="Q818" s="360"/>
      <c r="R818" s="360"/>
      <c r="S818" s="360"/>
      <c r="T818" s="360"/>
      <c r="U818" s="360"/>
      <c r="V818" s="360"/>
      <c r="W818" s="360"/>
      <c r="X818" s="360"/>
      <c r="Y818" s="360"/>
      <c r="Z818" s="360"/>
    </row>
    <row r="819" spans="1:26" ht="15.75" customHeight="1">
      <c r="A819" s="360"/>
      <c r="B819" s="360"/>
      <c r="C819" s="360"/>
      <c r="D819" s="360"/>
      <c r="E819" s="360"/>
      <c r="F819" s="360"/>
      <c r="G819" s="683"/>
      <c r="H819" s="360"/>
      <c r="I819" s="360"/>
      <c r="J819" s="360"/>
      <c r="K819" s="360"/>
      <c r="L819" s="360"/>
      <c r="M819" s="360"/>
      <c r="N819" s="360"/>
      <c r="O819" s="360"/>
      <c r="P819" s="360"/>
      <c r="Q819" s="360"/>
      <c r="R819" s="360"/>
      <c r="S819" s="360"/>
      <c r="T819" s="360"/>
      <c r="U819" s="360"/>
      <c r="V819" s="360"/>
      <c r="W819" s="360"/>
      <c r="X819" s="360"/>
      <c r="Y819" s="360"/>
      <c r="Z819" s="360"/>
    </row>
    <row r="820" spans="1:26" ht="15.75" customHeight="1">
      <c r="A820" s="360"/>
      <c r="B820" s="360"/>
      <c r="C820" s="360"/>
      <c r="D820" s="360"/>
      <c r="E820" s="360"/>
      <c r="F820" s="360"/>
      <c r="G820" s="683"/>
      <c r="H820" s="360"/>
      <c r="I820" s="360"/>
      <c r="J820" s="360"/>
      <c r="K820" s="360"/>
      <c r="L820" s="360"/>
      <c r="M820" s="360"/>
      <c r="N820" s="360"/>
      <c r="O820" s="360"/>
      <c r="P820" s="360"/>
      <c r="Q820" s="360"/>
      <c r="R820" s="360"/>
      <c r="S820" s="360"/>
      <c r="T820" s="360"/>
      <c r="U820" s="360"/>
      <c r="V820" s="360"/>
      <c r="W820" s="360"/>
      <c r="X820" s="360"/>
      <c r="Y820" s="360"/>
      <c r="Z820" s="360"/>
    </row>
    <row r="821" spans="1:26" ht="15.75" customHeight="1">
      <c r="A821" s="360"/>
      <c r="B821" s="360"/>
      <c r="C821" s="360"/>
      <c r="D821" s="360"/>
      <c r="E821" s="360"/>
      <c r="F821" s="360"/>
      <c r="G821" s="683"/>
      <c r="H821" s="360"/>
      <c r="I821" s="360"/>
      <c r="J821" s="360"/>
      <c r="K821" s="360"/>
      <c r="L821" s="360"/>
      <c r="M821" s="360"/>
      <c r="N821" s="360"/>
      <c r="O821" s="360"/>
      <c r="P821" s="360"/>
      <c r="Q821" s="360"/>
      <c r="R821" s="360"/>
      <c r="S821" s="360"/>
      <c r="T821" s="360"/>
      <c r="U821" s="360"/>
      <c r="V821" s="360"/>
      <c r="W821" s="360"/>
      <c r="X821" s="360"/>
      <c r="Y821" s="360"/>
      <c r="Z821" s="360"/>
    </row>
    <row r="822" spans="1:26" ht="15.75" customHeight="1">
      <c r="A822" s="360"/>
      <c r="B822" s="360"/>
      <c r="C822" s="360"/>
      <c r="D822" s="360"/>
      <c r="E822" s="360"/>
      <c r="F822" s="360"/>
      <c r="G822" s="683"/>
      <c r="H822" s="360"/>
      <c r="I822" s="360"/>
      <c r="J822" s="360"/>
      <c r="K822" s="360"/>
      <c r="L822" s="360"/>
      <c r="M822" s="360"/>
      <c r="N822" s="360"/>
      <c r="O822" s="360"/>
      <c r="P822" s="360"/>
      <c r="Q822" s="360"/>
      <c r="R822" s="360"/>
      <c r="S822" s="360"/>
      <c r="T822" s="360"/>
      <c r="U822" s="360"/>
      <c r="V822" s="360"/>
      <c r="W822" s="360"/>
      <c r="X822" s="360"/>
      <c r="Y822" s="360"/>
      <c r="Z822" s="360"/>
    </row>
    <row r="823" spans="1:26" ht="15.75" customHeight="1">
      <c r="A823" s="360"/>
      <c r="B823" s="360"/>
      <c r="C823" s="360"/>
      <c r="D823" s="360"/>
      <c r="E823" s="360"/>
      <c r="F823" s="360"/>
      <c r="G823" s="683"/>
      <c r="H823" s="360"/>
      <c r="I823" s="360"/>
      <c r="J823" s="360"/>
      <c r="K823" s="360"/>
      <c r="L823" s="360"/>
      <c r="M823" s="360"/>
      <c r="N823" s="360"/>
      <c r="O823" s="360"/>
      <c r="P823" s="360"/>
      <c r="Q823" s="360"/>
      <c r="R823" s="360"/>
      <c r="S823" s="360"/>
      <c r="T823" s="360"/>
      <c r="U823" s="360"/>
      <c r="V823" s="360"/>
      <c r="W823" s="360"/>
      <c r="X823" s="360"/>
      <c r="Y823" s="360"/>
      <c r="Z823" s="360"/>
    </row>
    <row r="824" spans="1:26" ht="15.75" customHeight="1">
      <c r="A824" s="360"/>
      <c r="B824" s="360"/>
      <c r="C824" s="360"/>
      <c r="D824" s="360"/>
      <c r="E824" s="360"/>
      <c r="F824" s="360"/>
      <c r="G824" s="683"/>
      <c r="H824" s="360"/>
      <c r="I824" s="360"/>
      <c r="J824" s="360"/>
      <c r="K824" s="360"/>
      <c r="L824" s="360"/>
      <c r="M824" s="360"/>
      <c r="N824" s="360"/>
      <c r="O824" s="360"/>
      <c r="P824" s="360"/>
      <c r="Q824" s="360"/>
      <c r="R824" s="360"/>
      <c r="S824" s="360"/>
      <c r="T824" s="360"/>
      <c r="U824" s="360"/>
      <c r="V824" s="360"/>
      <c r="W824" s="360"/>
      <c r="X824" s="360"/>
      <c r="Y824" s="360"/>
      <c r="Z824" s="360"/>
    </row>
    <row r="825" spans="1:26" ht="15.75" customHeight="1">
      <c r="A825" s="360"/>
      <c r="B825" s="360"/>
      <c r="C825" s="360"/>
      <c r="D825" s="360"/>
      <c r="E825" s="360"/>
      <c r="F825" s="360"/>
      <c r="G825" s="683"/>
      <c r="H825" s="360"/>
      <c r="I825" s="360"/>
      <c r="J825" s="360"/>
      <c r="K825" s="360"/>
      <c r="L825" s="360"/>
      <c r="M825" s="360"/>
      <c r="N825" s="360"/>
      <c r="O825" s="360"/>
      <c r="P825" s="360"/>
      <c r="Q825" s="360"/>
      <c r="R825" s="360"/>
      <c r="S825" s="360"/>
      <c r="T825" s="360"/>
      <c r="U825" s="360"/>
      <c r="V825" s="360"/>
      <c r="W825" s="360"/>
      <c r="X825" s="360"/>
      <c r="Y825" s="360"/>
      <c r="Z825" s="360"/>
    </row>
    <row r="826" spans="1:26" ht="15.75" customHeight="1">
      <c r="A826" s="360"/>
      <c r="B826" s="360"/>
      <c r="C826" s="360"/>
      <c r="D826" s="360"/>
      <c r="E826" s="360"/>
      <c r="F826" s="360"/>
      <c r="G826" s="683"/>
      <c r="H826" s="360"/>
      <c r="I826" s="360"/>
      <c r="J826" s="360"/>
      <c r="K826" s="360"/>
      <c r="L826" s="360"/>
      <c r="M826" s="360"/>
      <c r="N826" s="360"/>
      <c r="O826" s="360"/>
      <c r="P826" s="360"/>
      <c r="Q826" s="360"/>
      <c r="R826" s="360"/>
      <c r="S826" s="360"/>
      <c r="T826" s="360"/>
      <c r="U826" s="360"/>
      <c r="V826" s="360"/>
      <c r="W826" s="360"/>
      <c r="X826" s="360"/>
      <c r="Y826" s="360"/>
      <c r="Z826" s="360"/>
    </row>
    <row r="827" spans="1:26" ht="15.75" customHeight="1">
      <c r="A827" s="360"/>
      <c r="B827" s="360"/>
      <c r="C827" s="360"/>
      <c r="D827" s="360"/>
      <c r="E827" s="360"/>
      <c r="F827" s="360"/>
      <c r="G827" s="683"/>
      <c r="H827" s="360"/>
      <c r="I827" s="360"/>
      <c r="J827" s="360"/>
      <c r="K827" s="360"/>
      <c r="L827" s="360"/>
      <c r="M827" s="360"/>
      <c r="N827" s="360"/>
      <c r="O827" s="360"/>
      <c r="P827" s="360"/>
      <c r="Q827" s="360"/>
      <c r="R827" s="360"/>
      <c r="S827" s="360"/>
      <c r="T827" s="360"/>
      <c r="U827" s="360"/>
      <c r="V827" s="360"/>
      <c r="W827" s="360"/>
      <c r="X827" s="360"/>
      <c r="Y827" s="360"/>
      <c r="Z827" s="360"/>
    </row>
    <row r="828" spans="1:26" ht="15.75" customHeight="1">
      <c r="A828" s="360"/>
      <c r="B828" s="360"/>
      <c r="C828" s="360"/>
      <c r="D828" s="360"/>
      <c r="E828" s="360"/>
      <c r="F828" s="360"/>
      <c r="G828" s="683"/>
      <c r="H828" s="360"/>
      <c r="I828" s="360"/>
      <c r="J828" s="360"/>
      <c r="K828" s="360"/>
      <c r="L828" s="360"/>
      <c r="M828" s="360"/>
      <c r="N828" s="360"/>
      <c r="O828" s="360"/>
      <c r="P828" s="360"/>
      <c r="Q828" s="360"/>
      <c r="R828" s="360"/>
      <c r="S828" s="360"/>
      <c r="T828" s="360"/>
      <c r="U828" s="360"/>
      <c r="V828" s="360"/>
      <c r="W828" s="360"/>
      <c r="X828" s="360"/>
      <c r="Y828" s="360"/>
      <c r="Z828" s="360"/>
    </row>
    <row r="829" spans="1:26" ht="15.75" customHeight="1">
      <c r="A829" s="360"/>
      <c r="B829" s="360"/>
      <c r="C829" s="360"/>
      <c r="D829" s="360"/>
      <c r="E829" s="360"/>
      <c r="F829" s="360"/>
      <c r="G829" s="683"/>
      <c r="H829" s="360"/>
      <c r="I829" s="360"/>
      <c r="J829" s="360"/>
      <c r="K829" s="360"/>
      <c r="L829" s="360"/>
      <c r="M829" s="360"/>
      <c r="N829" s="360"/>
      <c r="O829" s="360"/>
      <c r="P829" s="360"/>
      <c r="Q829" s="360"/>
      <c r="R829" s="360"/>
      <c r="S829" s="360"/>
      <c r="T829" s="360"/>
      <c r="U829" s="360"/>
      <c r="V829" s="360"/>
      <c r="W829" s="360"/>
      <c r="X829" s="360"/>
      <c r="Y829" s="360"/>
      <c r="Z829" s="360"/>
    </row>
    <row r="830" spans="1:26" ht="15.75" customHeight="1">
      <c r="A830" s="360"/>
      <c r="B830" s="360"/>
      <c r="C830" s="360"/>
      <c r="D830" s="360"/>
      <c r="E830" s="360"/>
      <c r="F830" s="360"/>
      <c r="G830" s="683"/>
      <c r="H830" s="360"/>
      <c r="I830" s="360"/>
      <c r="J830" s="360"/>
      <c r="K830" s="360"/>
      <c r="L830" s="360"/>
      <c r="M830" s="360"/>
      <c r="N830" s="360"/>
      <c r="O830" s="360"/>
      <c r="P830" s="360"/>
      <c r="Q830" s="360"/>
      <c r="R830" s="360"/>
      <c r="S830" s="360"/>
      <c r="T830" s="360"/>
      <c r="U830" s="360"/>
      <c r="V830" s="360"/>
      <c r="W830" s="360"/>
      <c r="X830" s="360"/>
      <c r="Y830" s="360"/>
      <c r="Z830" s="360"/>
    </row>
    <row r="831" spans="1:26" ht="15.75" customHeight="1">
      <c r="A831" s="360"/>
      <c r="B831" s="360"/>
      <c r="C831" s="360"/>
      <c r="D831" s="360"/>
      <c r="E831" s="360"/>
      <c r="F831" s="360"/>
      <c r="G831" s="683"/>
      <c r="H831" s="360"/>
      <c r="I831" s="360"/>
      <c r="J831" s="360"/>
      <c r="K831" s="360"/>
      <c r="L831" s="360"/>
      <c r="M831" s="360"/>
      <c r="N831" s="360"/>
      <c r="O831" s="360"/>
      <c r="P831" s="360"/>
      <c r="Q831" s="360"/>
      <c r="R831" s="360"/>
      <c r="S831" s="360"/>
      <c r="T831" s="360"/>
      <c r="U831" s="360"/>
      <c r="V831" s="360"/>
      <c r="W831" s="360"/>
      <c r="X831" s="360"/>
      <c r="Y831" s="360"/>
      <c r="Z831" s="360"/>
    </row>
    <row r="832" spans="1:26" ht="15.75" customHeight="1">
      <c r="A832" s="360"/>
      <c r="B832" s="360"/>
      <c r="C832" s="360"/>
      <c r="D832" s="360"/>
      <c r="E832" s="360"/>
      <c r="F832" s="360"/>
      <c r="G832" s="683"/>
      <c r="H832" s="360"/>
      <c r="I832" s="360"/>
      <c r="J832" s="360"/>
      <c r="K832" s="360"/>
      <c r="L832" s="360"/>
      <c r="M832" s="360"/>
      <c r="N832" s="360"/>
      <c r="O832" s="360"/>
      <c r="P832" s="360"/>
      <c r="Q832" s="360"/>
      <c r="R832" s="360"/>
      <c r="S832" s="360"/>
      <c r="T832" s="360"/>
      <c r="U832" s="360"/>
      <c r="V832" s="360"/>
      <c r="W832" s="360"/>
      <c r="X832" s="360"/>
      <c r="Y832" s="360"/>
      <c r="Z832" s="360"/>
    </row>
    <row r="833" spans="1:26" ht="15.75" customHeight="1">
      <c r="A833" s="360"/>
      <c r="B833" s="360"/>
      <c r="C833" s="360"/>
      <c r="D833" s="360"/>
      <c r="E833" s="360"/>
      <c r="F833" s="360"/>
      <c r="G833" s="683"/>
      <c r="H833" s="360"/>
      <c r="I833" s="360"/>
      <c r="J833" s="360"/>
      <c r="K833" s="360"/>
      <c r="L833" s="360"/>
      <c r="M833" s="360"/>
      <c r="N833" s="360"/>
      <c r="O833" s="360"/>
      <c r="P833" s="360"/>
      <c r="Q833" s="360"/>
      <c r="R833" s="360"/>
      <c r="S833" s="360"/>
      <c r="T833" s="360"/>
      <c r="U833" s="360"/>
      <c r="V833" s="360"/>
      <c r="W833" s="360"/>
      <c r="X833" s="360"/>
      <c r="Y833" s="360"/>
      <c r="Z833" s="360"/>
    </row>
    <row r="834" spans="1:26" ht="15.75" customHeight="1">
      <c r="A834" s="360"/>
      <c r="B834" s="360"/>
      <c r="C834" s="360"/>
      <c r="D834" s="360"/>
      <c r="E834" s="360"/>
      <c r="F834" s="360"/>
      <c r="G834" s="683"/>
      <c r="H834" s="360"/>
      <c r="I834" s="360"/>
      <c r="J834" s="360"/>
      <c r="K834" s="360"/>
      <c r="L834" s="360"/>
      <c r="M834" s="360"/>
      <c r="N834" s="360"/>
      <c r="O834" s="360"/>
      <c r="P834" s="360"/>
      <c r="Q834" s="360"/>
      <c r="R834" s="360"/>
      <c r="S834" s="360"/>
      <c r="T834" s="360"/>
      <c r="U834" s="360"/>
      <c r="V834" s="360"/>
      <c r="W834" s="360"/>
      <c r="X834" s="360"/>
      <c r="Y834" s="360"/>
      <c r="Z834" s="360"/>
    </row>
    <row r="835" spans="1:26" ht="15.75" customHeight="1">
      <c r="A835" s="360"/>
      <c r="B835" s="360"/>
      <c r="C835" s="360"/>
      <c r="D835" s="360"/>
      <c r="E835" s="360"/>
      <c r="F835" s="360"/>
      <c r="G835" s="683"/>
      <c r="H835" s="360"/>
      <c r="I835" s="360"/>
      <c r="J835" s="360"/>
      <c r="K835" s="360"/>
      <c r="L835" s="360"/>
      <c r="M835" s="360"/>
      <c r="N835" s="360"/>
      <c r="O835" s="360"/>
      <c r="P835" s="360"/>
      <c r="Q835" s="360"/>
      <c r="R835" s="360"/>
      <c r="S835" s="360"/>
      <c r="T835" s="360"/>
      <c r="U835" s="360"/>
      <c r="V835" s="360"/>
      <c r="W835" s="360"/>
      <c r="X835" s="360"/>
      <c r="Y835" s="360"/>
      <c r="Z835" s="360"/>
    </row>
    <row r="836" spans="1:26" ht="15.75" customHeight="1">
      <c r="A836" s="360"/>
      <c r="B836" s="360"/>
      <c r="C836" s="360"/>
      <c r="D836" s="360"/>
      <c r="E836" s="360"/>
      <c r="F836" s="360"/>
      <c r="G836" s="683"/>
      <c r="H836" s="360"/>
      <c r="I836" s="360"/>
      <c r="J836" s="360"/>
      <c r="K836" s="360"/>
      <c r="L836" s="360"/>
      <c r="M836" s="360"/>
      <c r="N836" s="360"/>
      <c r="O836" s="360"/>
      <c r="P836" s="360"/>
      <c r="Q836" s="360"/>
      <c r="R836" s="360"/>
      <c r="S836" s="360"/>
      <c r="T836" s="360"/>
      <c r="U836" s="360"/>
      <c r="V836" s="360"/>
      <c r="W836" s="360"/>
      <c r="X836" s="360"/>
      <c r="Y836" s="360"/>
      <c r="Z836" s="360"/>
    </row>
    <row r="837" spans="1:26" ht="15.75" customHeight="1">
      <c r="A837" s="360"/>
      <c r="B837" s="360"/>
      <c r="C837" s="360"/>
      <c r="D837" s="360"/>
      <c r="E837" s="360"/>
      <c r="F837" s="360"/>
      <c r="G837" s="683"/>
      <c r="H837" s="360"/>
      <c r="I837" s="360"/>
      <c r="J837" s="360"/>
      <c r="K837" s="360"/>
      <c r="L837" s="360"/>
      <c r="M837" s="360"/>
      <c r="N837" s="360"/>
      <c r="O837" s="360"/>
      <c r="P837" s="360"/>
      <c r="Q837" s="360"/>
      <c r="R837" s="360"/>
      <c r="S837" s="360"/>
      <c r="T837" s="360"/>
      <c r="U837" s="360"/>
      <c r="V837" s="360"/>
      <c r="W837" s="360"/>
      <c r="X837" s="360"/>
      <c r="Y837" s="360"/>
      <c r="Z837" s="360"/>
    </row>
    <row r="838" spans="1:26" ht="15.75" customHeight="1">
      <c r="A838" s="360"/>
      <c r="B838" s="360"/>
      <c r="C838" s="360"/>
      <c r="D838" s="360"/>
      <c r="E838" s="360"/>
      <c r="F838" s="360"/>
      <c r="G838" s="683"/>
      <c r="H838" s="360"/>
      <c r="I838" s="360"/>
      <c r="J838" s="360"/>
      <c r="K838" s="360"/>
      <c r="L838" s="360"/>
      <c r="M838" s="360"/>
      <c r="N838" s="360"/>
      <c r="O838" s="360"/>
      <c r="P838" s="360"/>
      <c r="Q838" s="360"/>
      <c r="R838" s="360"/>
      <c r="S838" s="360"/>
      <c r="T838" s="360"/>
      <c r="U838" s="360"/>
      <c r="V838" s="360"/>
      <c r="W838" s="360"/>
      <c r="X838" s="360"/>
      <c r="Y838" s="360"/>
      <c r="Z838" s="360"/>
    </row>
    <row r="839" spans="1:26" ht="15.75" customHeight="1">
      <c r="A839" s="360"/>
      <c r="B839" s="360"/>
      <c r="C839" s="360"/>
      <c r="D839" s="360"/>
      <c r="E839" s="360"/>
      <c r="F839" s="360"/>
      <c r="G839" s="683"/>
      <c r="H839" s="360"/>
      <c r="I839" s="360"/>
      <c r="J839" s="360"/>
      <c r="K839" s="360"/>
      <c r="L839" s="360"/>
      <c r="M839" s="360"/>
      <c r="N839" s="360"/>
      <c r="O839" s="360"/>
      <c r="P839" s="360"/>
      <c r="Q839" s="360"/>
      <c r="R839" s="360"/>
      <c r="S839" s="360"/>
      <c r="T839" s="360"/>
      <c r="U839" s="360"/>
      <c r="V839" s="360"/>
      <c r="W839" s="360"/>
      <c r="X839" s="360"/>
      <c r="Y839" s="360"/>
      <c r="Z839" s="360"/>
    </row>
    <row r="840" spans="1:26" ht="15.75" customHeight="1">
      <c r="A840" s="360"/>
      <c r="B840" s="360"/>
      <c r="C840" s="360"/>
      <c r="D840" s="360"/>
      <c r="E840" s="360"/>
      <c r="F840" s="360"/>
      <c r="G840" s="683"/>
      <c r="H840" s="360"/>
      <c r="I840" s="360"/>
      <c r="J840" s="360"/>
      <c r="K840" s="360"/>
      <c r="L840" s="360"/>
      <c r="M840" s="360"/>
      <c r="N840" s="360"/>
      <c r="O840" s="360"/>
      <c r="P840" s="360"/>
      <c r="Q840" s="360"/>
      <c r="R840" s="360"/>
      <c r="S840" s="360"/>
      <c r="T840" s="360"/>
      <c r="U840" s="360"/>
      <c r="V840" s="360"/>
      <c r="W840" s="360"/>
      <c r="X840" s="360"/>
      <c r="Y840" s="360"/>
      <c r="Z840" s="360"/>
    </row>
    <row r="841" spans="1:26" ht="15.75" customHeight="1">
      <c r="A841" s="360"/>
      <c r="B841" s="360"/>
      <c r="C841" s="360"/>
      <c r="D841" s="360"/>
      <c r="E841" s="360"/>
      <c r="F841" s="360"/>
      <c r="G841" s="683"/>
      <c r="H841" s="360"/>
      <c r="I841" s="360"/>
      <c r="J841" s="360"/>
      <c r="K841" s="360"/>
      <c r="L841" s="360"/>
      <c r="M841" s="360"/>
      <c r="N841" s="360"/>
      <c r="O841" s="360"/>
      <c r="P841" s="360"/>
      <c r="Q841" s="360"/>
      <c r="R841" s="360"/>
      <c r="S841" s="360"/>
      <c r="T841" s="360"/>
      <c r="U841" s="360"/>
      <c r="V841" s="360"/>
      <c r="W841" s="360"/>
      <c r="X841" s="360"/>
      <c r="Y841" s="360"/>
      <c r="Z841" s="360"/>
    </row>
    <row r="842" spans="1:26" ht="15.75" customHeight="1">
      <c r="A842" s="360"/>
      <c r="B842" s="360"/>
      <c r="C842" s="360"/>
      <c r="D842" s="360"/>
      <c r="E842" s="360"/>
      <c r="F842" s="360"/>
      <c r="G842" s="683"/>
      <c r="H842" s="360"/>
      <c r="I842" s="360"/>
      <c r="J842" s="360"/>
      <c r="K842" s="360"/>
      <c r="L842" s="360"/>
      <c r="M842" s="360"/>
      <c r="N842" s="360"/>
      <c r="O842" s="360"/>
      <c r="P842" s="360"/>
      <c r="Q842" s="360"/>
      <c r="R842" s="360"/>
      <c r="S842" s="360"/>
      <c r="T842" s="360"/>
      <c r="U842" s="360"/>
      <c r="V842" s="360"/>
      <c r="W842" s="360"/>
      <c r="X842" s="360"/>
      <c r="Y842" s="360"/>
      <c r="Z842" s="360"/>
    </row>
    <row r="843" spans="1:26" ht="15.75" customHeight="1">
      <c r="A843" s="360"/>
      <c r="B843" s="360"/>
      <c r="C843" s="360"/>
      <c r="D843" s="360"/>
      <c r="E843" s="360"/>
      <c r="F843" s="360"/>
      <c r="G843" s="683"/>
      <c r="H843" s="360"/>
      <c r="I843" s="360"/>
      <c r="J843" s="360"/>
      <c r="K843" s="360"/>
      <c r="L843" s="360"/>
      <c r="M843" s="360"/>
      <c r="N843" s="360"/>
      <c r="O843" s="360"/>
      <c r="P843" s="360"/>
      <c r="Q843" s="360"/>
      <c r="R843" s="360"/>
      <c r="S843" s="360"/>
      <c r="T843" s="360"/>
      <c r="U843" s="360"/>
      <c r="V843" s="360"/>
      <c r="W843" s="360"/>
      <c r="X843" s="360"/>
      <c r="Y843" s="360"/>
      <c r="Z843" s="360"/>
    </row>
    <row r="844" spans="1:26" ht="15.75" customHeight="1">
      <c r="A844" s="360"/>
      <c r="B844" s="360"/>
      <c r="C844" s="360"/>
      <c r="D844" s="360"/>
      <c r="E844" s="360"/>
      <c r="F844" s="360"/>
      <c r="G844" s="683"/>
      <c r="H844" s="360"/>
      <c r="I844" s="360"/>
      <c r="J844" s="360"/>
      <c r="K844" s="360"/>
      <c r="L844" s="360"/>
      <c r="M844" s="360"/>
      <c r="N844" s="360"/>
      <c r="O844" s="360"/>
      <c r="P844" s="360"/>
      <c r="Q844" s="360"/>
      <c r="R844" s="360"/>
      <c r="S844" s="360"/>
      <c r="T844" s="360"/>
      <c r="U844" s="360"/>
      <c r="V844" s="360"/>
      <c r="W844" s="360"/>
      <c r="X844" s="360"/>
      <c r="Y844" s="360"/>
      <c r="Z844" s="360"/>
    </row>
    <row r="845" spans="1:26" ht="15.75" customHeight="1">
      <c r="A845" s="360"/>
      <c r="B845" s="360"/>
      <c r="C845" s="360"/>
      <c r="D845" s="360"/>
      <c r="E845" s="360"/>
      <c r="F845" s="360"/>
      <c r="G845" s="683"/>
      <c r="H845" s="360"/>
      <c r="I845" s="360"/>
      <c r="J845" s="360"/>
      <c r="K845" s="360"/>
      <c r="L845" s="360"/>
      <c r="M845" s="360"/>
      <c r="N845" s="360"/>
      <c r="O845" s="360"/>
      <c r="P845" s="360"/>
      <c r="Q845" s="360"/>
      <c r="R845" s="360"/>
      <c r="S845" s="360"/>
      <c r="T845" s="360"/>
      <c r="U845" s="360"/>
      <c r="V845" s="360"/>
      <c r="W845" s="360"/>
      <c r="X845" s="360"/>
      <c r="Y845" s="360"/>
      <c r="Z845" s="360"/>
    </row>
    <row r="846" spans="1:26" ht="15.75" customHeight="1">
      <c r="A846" s="360"/>
      <c r="B846" s="360"/>
      <c r="C846" s="360"/>
      <c r="D846" s="360"/>
      <c r="E846" s="360"/>
      <c r="F846" s="360"/>
      <c r="G846" s="683"/>
      <c r="H846" s="360"/>
      <c r="I846" s="360"/>
      <c r="J846" s="360"/>
      <c r="K846" s="360"/>
      <c r="L846" s="360"/>
      <c r="M846" s="360"/>
      <c r="N846" s="360"/>
      <c r="O846" s="360"/>
      <c r="P846" s="360"/>
      <c r="Q846" s="360"/>
      <c r="R846" s="360"/>
      <c r="S846" s="360"/>
      <c r="T846" s="360"/>
      <c r="U846" s="360"/>
      <c r="V846" s="360"/>
      <c r="W846" s="360"/>
      <c r="X846" s="360"/>
      <c r="Y846" s="360"/>
      <c r="Z846" s="360"/>
    </row>
    <row r="847" spans="1:26" ht="15.75" customHeight="1">
      <c r="A847" s="360"/>
      <c r="B847" s="360"/>
      <c r="C847" s="360"/>
      <c r="D847" s="360"/>
      <c r="E847" s="360"/>
      <c r="F847" s="360"/>
      <c r="G847" s="683"/>
      <c r="H847" s="360"/>
      <c r="I847" s="360"/>
      <c r="J847" s="360"/>
      <c r="K847" s="360"/>
      <c r="L847" s="360"/>
      <c r="M847" s="360"/>
      <c r="N847" s="360"/>
      <c r="O847" s="360"/>
      <c r="P847" s="360"/>
      <c r="Q847" s="360"/>
      <c r="R847" s="360"/>
      <c r="S847" s="360"/>
      <c r="T847" s="360"/>
      <c r="U847" s="360"/>
      <c r="V847" s="360"/>
      <c r="W847" s="360"/>
      <c r="X847" s="360"/>
      <c r="Y847" s="360"/>
      <c r="Z847" s="360"/>
    </row>
    <row r="848" spans="1:26" ht="15.75" customHeight="1">
      <c r="A848" s="360"/>
      <c r="B848" s="360"/>
      <c r="C848" s="360"/>
      <c r="D848" s="360"/>
      <c r="E848" s="360"/>
      <c r="F848" s="360"/>
      <c r="G848" s="683"/>
      <c r="H848" s="360"/>
      <c r="I848" s="360"/>
      <c r="J848" s="360"/>
      <c r="K848" s="360"/>
      <c r="L848" s="360"/>
      <c r="M848" s="360"/>
      <c r="N848" s="360"/>
      <c r="O848" s="360"/>
      <c r="P848" s="360"/>
      <c r="Q848" s="360"/>
      <c r="R848" s="360"/>
      <c r="S848" s="360"/>
      <c r="T848" s="360"/>
      <c r="U848" s="360"/>
      <c r="V848" s="360"/>
      <c r="W848" s="360"/>
      <c r="X848" s="360"/>
      <c r="Y848" s="360"/>
      <c r="Z848" s="360"/>
    </row>
    <row r="849" spans="1:26" ht="15.75" customHeight="1">
      <c r="A849" s="360"/>
      <c r="B849" s="360"/>
      <c r="C849" s="360"/>
      <c r="D849" s="360"/>
      <c r="E849" s="360"/>
      <c r="F849" s="360"/>
      <c r="G849" s="683"/>
      <c r="H849" s="360"/>
      <c r="I849" s="360"/>
      <c r="J849" s="360"/>
      <c r="K849" s="360"/>
      <c r="L849" s="360"/>
      <c r="M849" s="360"/>
      <c r="N849" s="360"/>
      <c r="O849" s="360"/>
      <c r="P849" s="360"/>
      <c r="Q849" s="360"/>
      <c r="R849" s="360"/>
      <c r="S849" s="360"/>
      <c r="T849" s="360"/>
      <c r="U849" s="360"/>
      <c r="V849" s="360"/>
      <c r="W849" s="360"/>
      <c r="X849" s="360"/>
      <c r="Y849" s="360"/>
      <c r="Z849" s="360"/>
    </row>
    <row r="850" spans="1:26" ht="15.75" customHeight="1">
      <c r="A850" s="360"/>
      <c r="B850" s="360"/>
      <c r="C850" s="360"/>
      <c r="D850" s="360"/>
      <c r="E850" s="360"/>
      <c r="F850" s="360"/>
      <c r="G850" s="683"/>
      <c r="H850" s="360"/>
      <c r="I850" s="360"/>
      <c r="J850" s="360"/>
      <c r="K850" s="360"/>
      <c r="L850" s="360"/>
      <c r="M850" s="360"/>
      <c r="N850" s="360"/>
      <c r="O850" s="360"/>
      <c r="P850" s="360"/>
      <c r="Q850" s="360"/>
      <c r="R850" s="360"/>
      <c r="S850" s="360"/>
      <c r="T850" s="360"/>
      <c r="U850" s="360"/>
      <c r="V850" s="360"/>
      <c r="W850" s="360"/>
      <c r="X850" s="360"/>
      <c r="Y850" s="360"/>
      <c r="Z850" s="360"/>
    </row>
    <row r="851" spans="1:26" ht="15.75" customHeight="1">
      <c r="A851" s="360"/>
      <c r="B851" s="360"/>
      <c r="C851" s="360"/>
      <c r="D851" s="360"/>
      <c r="E851" s="360"/>
      <c r="F851" s="360"/>
      <c r="G851" s="683"/>
      <c r="H851" s="360"/>
      <c r="I851" s="360"/>
      <c r="J851" s="360"/>
      <c r="K851" s="360"/>
      <c r="L851" s="360"/>
      <c r="M851" s="360"/>
      <c r="N851" s="360"/>
      <c r="O851" s="360"/>
      <c r="P851" s="360"/>
      <c r="Q851" s="360"/>
      <c r="R851" s="360"/>
      <c r="S851" s="360"/>
      <c r="T851" s="360"/>
      <c r="U851" s="360"/>
      <c r="V851" s="360"/>
      <c r="W851" s="360"/>
      <c r="X851" s="360"/>
      <c r="Y851" s="360"/>
      <c r="Z851" s="360"/>
    </row>
    <row r="852" spans="1:26" ht="15.75" customHeight="1">
      <c r="A852" s="360"/>
      <c r="B852" s="360"/>
      <c r="C852" s="360"/>
      <c r="D852" s="360"/>
      <c r="E852" s="360"/>
      <c r="F852" s="360"/>
      <c r="G852" s="683"/>
      <c r="H852" s="360"/>
      <c r="I852" s="360"/>
      <c r="J852" s="360"/>
      <c r="K852" s="360"/>
      <c r="L852" s="360"/>
      <c r="M852" s="360"/>
      <c r="N852" s="360"/>
      <c r="O852" s="360"/>
      <c r="P852" s="360"/>
      <c r="Q852" s="360"/>
      <c r="R852" s="360"/>
      <c r="S852" s="360"/>
      <c r="T852" s="360"/>
      <c r="U852" s="360"/>
      <c r="V852" s="360"/>
      <c r="W852" s="360"/>
      <c r="X852" s="360"/>
      <c r="Y852" s="360"/>
      <c r="Z852" s="360"/>
    </row>
    <row r="853" spans="1:26" ht="15.75" customHeight="1">
      <c r="A853" s="360"/>
      <c r="B853" s="360"/>
      <c r="C853" s="360"/>
      <c r="D853" s="360"/>
      <c r="E853" s="360"/>
      <c r="F853" s="360"/>
      <c r="G853" s="683"/>
      <c r="H853" s="360"/>
      <c r="I853" s="360"/>
      <c r="J853" s="360"/>
      <c r="K853" s="360"/>
      <c r="L853" s="360"/>
      <c r="M853" s="360"/>
      <c r="N853" s="360"/>
      <c r="O853" s="360"/>
      <c r="P853" s="360"/>
      <c r="Q853" s="360"/>
      <c r="R853" s="360"/>
      <c r="S853" s="360"/>
      <c r="T853" s="360"/>
      <c r="U853" s="360"/>
      <c r="V853" s="360"/>
      <c r="W853" s="360"/>
      <c r="X853" s="360"/>
      <c r="Y853" s="360"/>
      <c r="Z853" s="360"/>
    </row>
    <row r="854" spans="1:26" ht="15.75" customHeight="1">
      <c r="A854" s="360"/>
      <c r="B854" s="360"/>
      <c r="C854" s="360"/>
      <c r="D854" s="360"/>
      <c r="E854" s="360"/>
      <c r="F854" s="360"/>
      <c r="G854" s="683"/>
      <c r="H854" s="360"/>
      <c r="I854" s="360"/>
      <c r="J854" s="360"/>
      <c r="K854" s="360"/>
      <c r="L854" s="360"/>
      <c r="M854" s="360"/>
      <c r="N854" s="360"/>
      <c r="O854" s="360"/>
      <c r="P854" s="360"/>
      <c r="Q854" s="360"/>
      <c r="R854" s="360"/>
      <c r="S854" s="360"/>
      <c r="T854" s="360"/>
      <c r="U854" s="360"/>
      <c r="V854" s="360"/>
      <c r="W854" s="360"/>
      <c r="X854" s="360"/>
      <c r="Y854" s="360"/>
      <c r="Z854" s="360"/>
    </row>
    <row r="855" spans="1:26" ht="15.75" customHeight="1">
      <c r="A855" s="360"/>
      <c r="B855" s="360"/>
      <c r="C855" s="360"/>
      <c r="D855" s="360"/>
      <c r="E855" s="360"/>
      <c r="F855" s="360"/>
      <c r="G855" s="683"/>
      <c r="H855" s="360"/>
      <c r="I855" s="360"/>
      <c r="J855" s="360"/>
      <c r="K855" s="360"/>
      <c r="L855" s="360"/>
      <c r="M855" s="360"/>
      <c r="N855" s="360"/>
      <c r="O855" s="360"/>
      <c r="P855" s="360"/>
      <c r="Q855" s="360"/>
      <c r="R855" s="360"/>
      <c r="S855" s="360"/>
      <c r="T855" s="360"/>
      <c r="U855" s="360"/>
      <c r="V855" s="360"/>
      <c r="W855" s="360"/>
      <c r="X855" s="360"/>
      <c r="Y855" s="360"/>
      <c r="Z855" s="360"/>
    </row>
    <row r="856" spans="1:26" ht="15.75" customHeight="1">
      <c r="A856" s="360"/>
      <c r="B856" s="360"/>
      <c r="C856" s="360"/>
      <c r="D856" s="360"/>
      <c r="E856" s="360"/>
      <c r="F856" s="360"/>
      <c r="G856" s="683"/>
      <c r="H856" s="360"/>
      <c r="I856" s="360"/>
      <c r="J856" s="360"/>
      <c r="K856" s="360"/>
      <c r="L856" s="360"/>
      <c r="M856" s="360"/>
      <c r="N856" s="360"/>
      <c r="O856" s="360"/>
      <c r="P856" s="360"/>
      <c r="Q856" s="360"/>
      <c r="R856" s="360"/>
      <c r="S856" s="360"/>
      <c r="T856" s="360"/>
      <c r="U856" s="360"/>
      <c r="V856" s="360"/>
      <c r="W856" s="360"/>
      <c r="X856" s="360"/>
      <c r="Y856" s="360"/>
      <c r="Z856" s="360"/>
    </row>
    <row r="857" spans="1:26" ht="15.75" customHeight="1">
      <c r="A857" s="360"/>
      <c r="B857" s="360"/>
      <c r="C857" s="360"/>
      <c r="D857" s="360"/>
      <c r="E857" s="360"/>
      <c r="F857" s="360"/>
      <c r="G857" s="683"/>
      <c r="H857" s="360"/>
      <c r="I857" s="360"/>
      <c r="J857" s="360"/>
      <c r="K857" s="360"/>
      <c r="L857" s="360"/>
      <c r="M857" s="360"/>
      <c r="N857" s="360"/>
      <c r="O857" s="360"/>
      <c r="P857" s="360"/>
      <c r="Q857" s="360"/>
      <c r="R857" s="360"/>
      <c r="S857" s="360"/>
      <c r="T857" s="360"/>
      <c r="U857" s="360"/>
      <c r="V857" s="360"/>
      <c r="W857" s="360"/>
      <c r="X857" s="360"/>
      <c r="Y857" s="360"/>
      <c r="Z857" s="360"/>
    </row>
    <row r="858" spans="1:26" ht="15.75" customHeight="1">
      <c r="A858" s="360"/>
      <c r="B858" s="360"/>
      <c r="C858" s="360"/>
      <c r="D858" s="360"/>
      <c r="E858" s="360"/>
      <c r="F858" s="360"/>
      <c r="G858" s="683"/>
      <c r="H858" s="360"/>
      <c r="I858" s="360"/>
      <c r="J858" s="360"/>
      <c r="K858" s="360"/>
      <c r="L858" s="360"/>
      <c r="M858" s="360"/>
      <c r="N858" s="360"/>
      <c r="O858" s="360"/>
      <c r="P858" s="360"/>
      <c r="Q858" s="360"/>
      <c r="R858" s="360"/>
      <c r="S858" s="360"/>
      <c r="T858" s="360"/>
      <c r="U858" s="360"/>
      <c r="V858" s="360"/>
      <c r="W858" s="360"/>
      <c r="X858" s="360"/>
      <c r="Y858" s="360"/>
      <c r="Z858" s="360"/>
    </row>
    <row r="859" spans="1:26" ht="15.75" customHeight="1">
      <c r="A859" s="360"/>
      <c r="B859" s="360"/>
      <c r="C859" s="360"/>
      <c r="D859" s="360"/>
      <c r="E859" s="360"/>
      <c r="F859" s="360"/>
      <c r="G859" s="683"/>
      <c r="H859" s="360"/>
      <c r="I859" s="360"/>
      <c r="J859" s="360"/>
      <c r="K859" s="360"/>
      <c r="L859" s="360"/>
      <c r="M859" s="360"/>
      <c r="N859" s="360"/>
      <c r="O859" s="360"/>
      <c r="P859" s="360"/>
      <c r="Q859" s="360"/>
      <c r="R859" s="360"/>
      <c r="S859" s="360"/>
      <c r="T859" s="360"/>
      <c r="U859" s="360"/>
      <c r="V859" s="360"/>
      <c r="W859" s="360"/>
      <c r="X859" s="360"/>
      <c r="Y859" s="360"/>
      <c r="Z859" s="360"/>
    </row>
    <row r="860" spans="1:26" ht="15.75" customHeight="1">
      <c r="A860" s="360"/>
      <c r="B860" s="360"/>
      <c r="C860" s="360"/>
      <c r="D860" s="360"/>
      <c r="E860" s="360"/>
      <c r="F860" s="360"/>
      <c r="G860" s="683"/>
      <c r="H860" s="360"/>
      <c r="I860" s="360"/>
      <c r="J860" s="360"/>
      <c r="K860" s="360"/>
      <c r="L860" s="360"/>
      <c r="M860" s="360"/>
      <c r="N860" s="360"/>
      <c r="O860" s="360"/>
      <c r="P860" s="360"/>
      <c r="Q860" s="360"/>
      <c r="R860" s="360"/>
      <c r="S860" s="360"/>
      <c r="T860" s="360"/>
      <c r="U860" s="360"/>
      <c r="V860" s="360"/>
      <c r="W860" s="360"/>
      <c r="X860" s="360"/>
      <c r="Y860" s="360"/>
      <c r="Z860" s="360"/>
    </row>
    <row r="861" spans="1:26" ht="15.75" customHeight="1">
      <c r="A861" s="360"/>
      <c r="B861" s="360"/>
      <c r="C861" s="360"/>
      <c r="D861" s="360"/>
      <c r="E861" s="360"/>
      <c r="F861" s="360"/>
      <c r="G861" s="683"/>
      <c r="H861" s="360"/>
      <c r="I861" s="360"/>
      <c r="J861" s="360"/>
      <c r="K861" s="360"/>
      <c r="L861" s="360"/>
      <c r="M861" s="360"/>
      <c r="N861" s="360"/>
      <c r="O861" s="360"/>
      <c r="P861" s="360"/>
      <c r="Q861" s="360"/>
      <c r="R861" s="360"/>
      <c r="S861" s="360"/>
      <c r="T861" s="360"/>
      <c r="U861" s="360"/>
      <c r="V861" s="360"/>
      <c r="W861" s="360"/>
      <c r="X861" s="360"/>
      <c r="Y861" s="360"/>
      <c r="Z861" s="360"/>
    </row>
    <row r="862" spans="1:26" ht="15.75" customHeight="1">
      <c r="A862" s="360"/>
      <c r="B862" s="360"/>
      <c r="C862" s="360"/>
      <c r="D862" s="360"/>
      <c r="E862" s="360"/>
      <c r="F862" s="360"/>
      <c r="G862" s="683"/>
      <c r="H862" s="360"/>
      <c r="I862" s="360"/>
      <c r="J862" s="360"/>
      <c r="K862" s="360"/>
      <c r="L862" s="360"/>
      <c r="M862" s="360"/>
      <c r="N862" s="360"/>
      <c r="O862" s="360"/>
      <c r="P862" s="360"/>
      <c r="Q862" s="360"/>
      <c r="R862" s="360"/>
      <c r="S862" s="360"/>
      <c r="T862" s="360"/>
      <c r="U862" s="360"/>
      <c r="V862" s="360"/>
      <c r="W862" s="360"/>
      <c r="X862" s="360"/>
      <c r="Y862" s="360"/>
      <c r="Z862" s="360"/>
    </row>
    <row r="863" spans="1:26" ht="15.75" customHeight="1">
      <c r="A863" s="360"/>
      <c r="B863" s="360"/>
      <c r="C863" s="360"/>
      <c r="D863" s="360"/>
      <c r="E863" s="360"/>
      <c r="F863" s="360"/>
      <c r="G863" s="683"/>
      <c r="H863" s="360"/>
      <c r="I863" s="360"/>
      <c r="J863" s="360"/>
      <c r="K863" s="360"/>
      <c r="L863" s="360"/>
      <c r="M863" s="360"/>
      <c r="N863" s="360"/>
      <c r="O863" s="360"/>
      <c r="P863" s="360"/>
      <c r="Q863" s="360"/>
      <c r="R863" s="360"/>
      <c r="S863" s="360"/>
      <c r="T863" s="360"/>
      <c r="U863" s="360"/>
      <c r="V863" s="360"/>
      <c r="W863" s="360"/>
      <c r="X863" s="360"/>
      <c r="Y863" s="360"/>
      <c r="Z863" s="360"/>
    </row>
    <row r="864" spans="1:26" ht="15.75" customHeight="1">
      <c r="A864" s="360"/>
      <c r="B864" s="360"/>
      <c r="C864" s="360"/>
      <c r="D864" s="360"/>
      <c r="E864" s="360"/>
      <c r="F864" s="360"/>
      <c r="G864" s="683"/>
      <c r="H864" s="360"/>
      <c r="I864" s="360"/>
      <c r="J864" s="360"/>
      <c r="K864" s="360"/>
      <c r="L864" s="360"/>
      <c r="M864" s="360"/>
      <c r="N864" s="360"/>
      <c r="O864" s="360"/>
      <c r="P864" s="360"/>
      <c r="Q864" s="360"/>
      <c r="R864" s="360"/>
      <c r="S864" s="360"/>
      <c r="T864" s="360"/>
      <c r="U864" s="360"/>
      <c r="V864" s="360"/>
      <c r="W864" s="360"/>
      <c r="X864" s="360"/>
      <c r="Y864" s="360"/>
      <c r="Z864" s="360"/>
    </row>
    <row r="865" spans="1:26" ht="15.75" customHeight="1">
      <c r="A865" s="360"/>
      <c r="B865" s="360"/>
      <c r="C865" s="360"/>
      <c r="D865" s="360"/>
      <c r="E865" s="360"/>
      <c r="F865" s="360"/>
      <c r="G865" s="683"/>
      <c r="H865" s="360"/>
      <c r="I865" s="360"/>
      <c r="J865" s="360"/>
      <c r="K865" s="360"/>
      <c r="L865" s="360"/>
      <c r="M865" s="360"/>
      <c r="N865" s="360"/>
      <c r="O865" s="360"/>
      <c r="P865" s="360"/>
      <c r="Q865" s="360"/>
      <c r="R865" s="360"/>
      <c r="S865" s="360"/>
      <c r="T865" s="360"/>
      <c r="U865" s="360"/>
      <c r="V865" s="360"/>
      <c r="W865" s="360"/>
      <c r="X865" s="360"/>
      <c r="Y865" s="360"/>
      <c r="Z865" s="360"/>
    </row>
    <row r="866" spans="1:26" ht="15.75" customHeight="1">
      <c r="A866" s="360"/>
      <c r="B866" s="360"/>
      <c r="C866" s="360"/>
      <c r="D866" s="360"/>
      <c r="E866" s="360"/>
      <c r="F866" s="360"/>
      <c r="G866" s="683"/>
      <c r="H866" s="360"/>
      <c r="I866" s="360"/>
      <c r="J866" s="360"/>
      <c r="K866" s="360"/>
      <c r="L866" s="360"/>
      <c r="M866" s="360"/>
      <c r="N866" s="360"/>
      <c r="O866" s="360"/>
      <c r="P866" s="360"/>
      <c r="Q866" s="360"/>
      <c r="R866" s="360"/>
      <c r="S866" s="360"/>
      <c r="T866" s="360"/>
      <c r="U866" s="360"/>
      <c r="V866" s="360"/>
      <c r="W866" s="360"/>
      <c r="X866" s="360"/>
      <c r="Y866" s="360"/>
      <c r="Z866" s="360"/>
    </row>
    <row r="867" spans="1:26" ht="15.75" customHeight="1">
      <c r="A867" s="360"/>
      <c r="B867" s="360"/>
      <c r="C867" s="360"/>
      <c r="D867" s="360"/>
      <c r="E867" s="360"/>
      <c r="F867" s="360"/>
      <c r="G867" s="683"/>
      <c r="H867" s="360"/>
      <c r="I867" s="360"/>
      <c r="J867" s="360"/>
      <c r="K867" s="360"/>
      <c r="L867" s="360"/>
      <c r="M867" s="360"/>
      <c r="N867" s="360"/>
      <c r="O867" s="360"/>
      <c r="P867" s="360"/>
      <c r="Q867" s="360"/>
      <c r="R867" s="360"/>
      <c r="S867" s="360"/>
      <c r="T867" s="360"/>
      <c r="U867" s="360"/>
      <c r="V867" s="360"/>
      <c r="W867" s="360"/>
      <c r="X867" s="360"/>
      <c r="Y867" s="360"/>
      <c r="Z867" s="360"/>
    </row>
    <row r="868" spans="1:26" ht="15.75" customHeight="1">
      <c r="A868" s="360"/>
      <c r="B868" s="360"/>
      <c r="C868" s="360"/>
      <c r="D868" s="360"/>
      <c r="E868" s="360"/>
      <c r="F868" s="360"/>
      <c r="G868" s="683"/>
      <c r="H868" s="360"/>
      <c r="I868" s="360"/>
      <c r="J868" s="360"/>
      <c r="K868" s="360"/>
      <c r="L868" s="360"/>
      <c r="M868" s="360"/>
      <c r="N868" s="360"/>
      <c r="O868" s="360"/>
      <c r="P868" s="360"/>
      <c r="Q868" s="360"/>
      <c r="R868" s="360"/>
      <c r="S868" s="360"/>
      <c r="T868" s="360"/>
      <c r="U868" s="360"/>
      <c r="V868" s="360"/>
      <c r="W868" s="360"/>
      <c r="X868" s="360"/>
      <c r="Y868" s="360"/>
      <c r="Z868" s="360"/>
    </row>
    <row r="869" spans="1:26" ht="15.75" customHeight="1">
      <c r="A869" s="360"/>
      <c r="B869" s="360"/>
      <c r="C869" s="360"/>
      <c r="D869" s="360"/>
      <c r="E869" s="360"/>
      <c r="F869" s="360"/>
      <c r="G869" s="683"/>
      <c r="H869" s="360"/>
      <c r="I869" s="360"/>
      <c r="J869" s="360"/>
      <c r="K869" s="360"/>
      <c r="L869" s="360"/>
      <c r="M869" s="360"/>
      <c r="N869" s="360"/>
      <c r="O869" s="360"/>
      <c r="P869" s="360"/>
      <c r="Q869" s="360"/>
      <c r="R869" s="360"/>
      <c r="S869" s="360"/>
      <c r="T869" s="360"/>
      <c r="U869" s="360"/>
      <c r="V869" s="360"/>
      <c r="W869" s="360"/>
      <c r="X869" s="360"/>
      <c r="Y869" s="360"/>
      <c r="Z869" s="360"/>
    </row>
    <row r="870" spans="1:26" ht="15.75" customHeight="1">
      <c r="A870" s="360"/>
      <c r="B870" s="360"/>
      <c r="C870" s="360"/>
      <c r="D870" s="360"/>
      <c r="E870" s="360"/>
      <c r="F870" s="360"/>
      <c r="G870" s="683"/>
      <c r="H870" s="360"/>
      <c r="I870" s="360"/>
      <c r="J870" s="360"/>
      <c r="K870" s="360"/>
      <c r="L870" s="360"/>
      <c r="M870" s="360"/>
      <c r="N870" s="360"/>
      <c r="O870" s="360"/>
      <c r="P870" s="360"/>
      <c r="Q870" s="360"/>
      <c r="R870" s="360"/>
      <c r="S870" s="360"/>
      <c r="T870" s="360"/>
      <c r="U870" s="360"/>
      <c r="V870" s="360"/>
      <c r="W870" s="360"/>
      <c r="X870" s="360"/>
      <c r="Y870" s="360"/>
      <c r="Z870" s="360"/>
    </row>
    <row r="871" spans="1:26" ht="15.75" customHeight="1">
      <c r="A871" s="360"/>
      <c r="B871" s="360"/>
      <c r="C871" s="360"/>
      <c r="D871" s="360"/>
      <c r="E871" s="360"/>
      <c r="F871" s="360"/>
      <c r="G871" s="683"/>
      <c r="H871" s="360"/>
      <c r="I871" s="360"/>
      <c r="J871" s="360"/>
      <c r="K871" s="360"/>
      <c r="L871" s="360"/>
      <c r="M871" s="360"/>
      <c r="N871" s="360"/>
      <c r="O871" s="360"/>
      <c r="P871" s="360"/>
      <c r="Q871" s="360"/>
      <c r="R871" s="360"/>
      <c r="S871" s="360"/>
      <c r="T871" s="360"/>
      <c r="U871" s="360"/>
      <c r="V871" s="360"/>
      <c r="W871" s="360"/>
      <c r="X871" s="360"/>
      <c r="Y871" s="360"/>
      <c r="Z871" s="360"/>
    </row>
    <row r="872" spans="1:26" ht="15.75" customHeight="1">
      <c r="A872" s="360"/>
      <c r="B872" s="360"/>
      <c r="C872" s="360"/>
      <c r="D872" s="360"/>
      <c r="E872" s="360"/>
      <c r="F872" s="360"/>
      <c r="G872" s="683"/>
      <c r="H872" s="360"/>
      <c r="I872" s="360"/>
      <c r="J872" s="360"/>
      <c r="K872" s="360"/>
      <c r="L872" s="360"/>
      <c r="M872" s="360"/>
      <c r="N872" s="360"/>
      <c r="O872" s="360"/>
      <c r="P872" s="360"/>
      <c r="Q872" s="360"/>
      <c r="R872" s="360"/>
      <c r="S872" s="360"/>
      <c r="T872" s="360"/>
      <c r="U872" s="360"/>
      <c r="V872" s="360"/>
      <c r="W872" s="360"/>
      <c r="X872" s="360"/>
      <c r="Y872" s="360"/>
      <c r="Z872" s="360"/>
    </row>
    <row r="873" spans="1:26" ht="15.75" customHeight="1">
      <c r="A873" s="360"/>
      <c r="B873" s="360"/>
      <c r="C873" s="360"/>
      <c r="D873" s="360"/>
      <c r="E873" s="360"/>
      <c r="F873" s="360"/>
      <c r="G873" s="683"/>
      <c r="H873" s="360"/>
      <c r="I873" s="360"/>
      <c r="J873" s="360"/>
      <c r="K873" s="360"/>
      <c r="L873" s="360"/>
      <c r="M873" s="360"/>
      <c r="N873" s="360"/>
      <c r="O873" s="360"/>
      <c r="P873" s="360"/>
      <c r="Q873" s="360"/>
      <c r="R873" s="360"/>
      <c r="S873" s="360"/>
      <c r="T873" s="360"/>
      <c r="U873" s="360"/>
      <c r="V873" s="360"/>
      <c r="W873" s="360"/>
      <c r="X873" s="360"/>
      <c r="Y873" s="360"/>
      <c r="Z873" s="360"/>
    </row>
    <row r="874" spans="1:26" ht="15.75" customHeight="1">
      <c r="A874" s="360"/>
      <c r="B874" s="360"/>
      <c r="C874" s="360"/>
      <c r="D874" s="360"/>
      <c r="E874" s="360"/>
      <c r="F874" s="360"/>
      <c r="G874" s="683"/>
      <c r="H874" s="360"/>
      <c r="I874" s="360"/>
      <c r="J874" s="360"/>
      <c r="K874" s="360"/>
      <c r="L874" s="360"/>
      <c r="M874" s="360"/>
      <c r="N874" s="360"/>
      <c r="O874" s="360"/>
      <c r="P874" s="360"/>
      <c r="Q874" s="360"/>
      <c r="R874" s="360"/>
      <c r="S874" s="360"/>
      <c r="T874" s="360"/>
      <c r="U874" s="360"/>
      <c r="V874" s="360"/>
      <c r="W874" s="360"/>
      <c r="X874" s="360"/>
      <c r="Y874" s="360"/>
      <c r="Z874" s="360"/>
    </row>
    <row r="875" spans="1:26" ht="15.75" customHeight="1">
      <c r="A875" s="360"/>
      <c r="B875" s="360"/>
      <c r="C875" s="360"/>
      <c r="D875" s="360"/>
      <c r="E875" s="360"/>
      <c r="F875" s="360"/>
      <c r="G875" s="683"/>
      <c r="H875" s="360"/>
      <c r="I875" s="360"/>
      <c r="J875" s="360"/>
      <c r="K875" s="360"/>
      <c r="L875" s="360"/>
      <c r="M875" s="360"/>
      <c r="N875" s="360"/>
      <c r="O875" s="360"/>
      <c r="P875" s="360"/>
      <c r="Q875" s="360"/>
      <c r="R875" s="360"/>
      <c r="S875" s="360"/>
      <c r="T875" s="360"/>
      <c r="U875" s="360"/>
      <c r="V875" s="360"/>
      <c r="W875" s="360"/>
      <c r="X875" s="360"/>
      <c r="Y875" s="360"/>
      <c r="Z875" s="360"/>
    </row>
    <row r="876" spans="1:26" ht="15.75" customHeight="1">
      <c r="A876" s="360"/>
      <c r="B876" s="360"/>
      <c r="C876" s="360"/>
      <c r="D876" s="360"/>
      <c r="E876" s="360"/>
      <c r="F876" s="360"/>
      <c r="G876" s="683"/>
      <c r="H876" s="360"/>
      <c r="I876" s="360"/>
      <c r="J876" s="360"/>
      <c r="K876" s="360"/>
      <c r="L876" s="360"/>
      <c r="M876" s="360"/>
      <c r="N876" s="360"/>
      <c r="O876" s="360"/>
      <c r="P876" s="360"/>
      <c r="Q876" s="360"/>
      <c r="R876" s="360"/>
      <c r="S876" s="360"/>
      <c r="T876" s="360"/>
      <c r="U876" s="360"/>
      <c r="V876" s="360"/>
      <c r="W876" s="360"/>
      <c r="X876" s="360"/>
      <c r="Y876" s="360"/>
      <c r="Z876" s="360"/>
    </row>
    <row r="877" spans="1:26" ht="15.75" customHeight="1">
      <c r="A877" s="360"/>
      <c r="B877" s="360"/>
      <c r="C877" s="360"/>
      <c r="D877" s="360"/>
      <c r="E877" s="360"/>
      <c r="F877" s="360"/>
      <c r="G877" s="683"/>
      <c r="H877" s="360"/>
      <c r="I877" s="360"/>
      <c r="J877" s="360"/>
      <c r="K877" s="360"/>
      <c r="L877" s="360"/>
      <c r="M877" s="360"/>
      <c r="N877" s="360"/>
      <c r="O877" s="360"/>
      <c r="P877" s="360"/>
      <c r="Q877" s="360"/>
      <c r="R877" s="360"/>
      <c r="S877" s="360"/>
      <c r="T877" s="360"/>
      <c r="U877" s="360"/>
      <c r="V877" s="360"/>
      <c r="W877" s="360"/>
      <c r="X877" s="360"/>
      <c r="Y877" s="360"/>
      <c r="Z877" s="360"/>
    </row>
    <row r="878" spans="1:26" ht="15.75" customHeight="1">
      <c r="A878" s="360"/>
      <c r="B878" s="360"/>
      <c r="C878" s="360"/>
      <c r="D878" s="360"/>
      <c r="E878" s="360"/>
      <c r="F878" s="360"/>
      <c r="G878" s="683"/>
      <c r="H878" s="360"/>
      <c r="I878" s="360"/>
      <c r="J878" s="360"/>
      <c r="K878" s="360"/>
      <c r="L878" s="360"/>
      <c r="M878" s="360"/>
      <c r="N878" s="360"/>
      <c r="O878" s="360"/>
      <c r="P878" s="360"/>
      <c r="Q878" s="360"/>
      <c r="R878" s="360"/>
      <c r="S878" s="360"/>
      <c r="T878" s="360"/>
      <c r="U878" s="360"/>
      <c r="V878" s="360"/>
      <c r="W878" s="360"/>
      <c r="X878" s="360"/>
      <c r="Y878" s="360"/>
      <c r="Z878" s="360"/>
    </row>
    <row r="879" spans="1:26" ht="15.75" customHeight="1">
      <c r="A879" s="360"/>
      <c r="B879" s="360"/>
      <c r="C879" s="360"/>
      <c r="D879" s="360"/>
      <c r="E879" s="360"/>
      <c r="F879" s="360"/>
      <c r="G879" s="683"/>
      <c r="H879" s="360"/>
      <c r="I879" s="360"/>
      <c r="J879" s="360"/>
      <c r="K879" s="360"/>
      <c r="L879" s="360"/>
      <c r="M879" s="360"/>
      <c r="N879" s="360"/>
      <c r="O879" s="360"/>
      <c r="P879" s="360"/>
      <c r="Q879" s="360"/>
      <c r="R879" s="360"/>
      <c r="S879" s="360"/>
      <c r="T879" s="360"/>
      <c r="U879" s="360"/>
      <c r="V879" s="360"/>
      <c r="W879" s="360"/>
      <c r="X879" s="360"/>
      <c r="Y879" s="360"/>
      <c r="Z879" s="360"/>
    </row>
    <row r="880" spans="1:26" ht="15.75" customHeight="1">
      <c r="A880" s="360"/>
      <c r="B880" s="360"/>
      <c r="C880" s="360"/>
      <c r="D880" s="360"/>
      <c r="E880" s="360"/>
      <c r="F880" s="360"/>
      <c r="G880" s="683"/>
      <c r="H880" s="360"/>
      <c r="I880" s="360"/>
      <c r="J880" s="360"/>
      <c r="K880" s="360"/>
      <c r="L880" s="360"/>
      <c r="M880" s="360"/>
      <c r="N880" s="360"/>
      <c r="O880" s="360"/>
      <c r="P880" s="360"/>
      <c r="Q880" s="360"/>
      <c r="R880" s="360"/>
      <c r="S880" s="360"/>
      <c r="T880" s="360"/>
      <c r="U880" s="360"/>
      <c r="V880" s="360"/>
      <c r="W880" s="360"/>
      <c r="X880" s="360"/>
      <c r="Y880" s="360"/>
      <c r="Z880" s="360"/>
    </row>
    <row r="881" spans="1:26" ht="15.75" customHeight="1">
      <c r="A881" s="360"/>
      <c r="B881" s="360"/>
      <c r="C881" s="360"/>
      <c r="D881" s="360"/>
      <c r="E881" s="360"/>
      <c r="F881" s="360"/>
      <c r="G881" s="683"/>
      <c r="H881" s="360"/>
      <c r="I881" s="360"/>
      <c r="J881" s="360"/>
      <c r="K881" s="360"/>
      <c r="L881" s="360"/>
      <c r="M881" s="360"/>
      <c r="N881" s="360"/>
      <c r="O881" s="360"/>
      <c r="P881" s="360"/>
      <c r="Q881" s="360"/>
      <c r="R881" s="360"/>
      <c r="S881" s="360"/>
      <c r="T881" s="360"/>
      <c r="U881" s="360"/>
      <c r="V881" s="360"/>
      <c r="W881" s="360"/>
      <c r="X881" s="360"/>
      <c r="Y881" s="360"/>
      <c r="Z881" s="360"/>
    </row>
    <row r="882" spans="1:26" ht="15.75" customHeight="1">
      <c r="A882" s="360"/>
      <c r="B882" s="360"/>
      <c r="C882" s="360"/>
      <c r="D882" s="360"/>
      <c r="E882" s="360"/>
      <c r="F882" s="360"/>
      <c r="G882" s="683"/>
      <c r="H882" s="360"/>
      <c r="I882" s="360"/>
      <c r="J882" s="360"/>
      <c r="K882" s="360"/>
      <c r="L882" s="360"/>
      <c r="M882" s="360"/>
      <c r="N882" s="360"/>
      <c r="O882" s="360"/>
      <c r="P882" s="360"/>
      <c r="Q882" s="360"/>
      <c r="R882" s="360"/>
      <c r="S882" s="360"/>
      <c r="T882" s="360"/>
      <c r="U882" s="360"/>
      <c r="V882" s="360"/>
      <c r="W882" s="360"/>
      <c r="X882" s="360"/>
      <c r="Y882" s="360"/>
      <c r="Z882" s="360"/>
    </row>
    <row r="883" spans="1:26" ht="15.75" customHeight="1">
      <c r="A883" s="360"/>
      <c r="B883" s="360"/>
      <c r="C883" s="360"/>
      <c r="D883" s="360"/>
      <c r="E883" s="360"/>
      <c r="F883" s="360"/>
      <c r="G883" s="683"/>
      <c r="H883" s="360"/>
      <c r="I883" s="360"/>
      <c r="J883" s="360"/>
      <c r="K883" s="360"/>
      <c r="L883" s="360"/>
      <c r="M883" s="360"/>
      <c r="N883" s="360"/>
      <c r="O883" s="360"/>
      <c r="P883" s="360"/>
      <c r="Q883" s="360"/>
      <c r="R883" s="360"/>
      <c r="S883" s="360"/>
      <c r="T883" s="360"/>
      <c r="U883" s="360"/>
      <c r="V883" s="360"/>
      <c r="W883" s="360"/>
      <c r="X883" s="360"/>
      <c r="Y883" s="360"/>
      <c r="Z883" s="360"/>
    </row>
    <row r="884" spans="1:26" ht="15.75" customHeight="1">
      <c r="A884" s="360"/>
      <c r="B884" s="360"/>
      <c r="C884" s="360"/>
      <c r="D884" s="360"/>
      <c r="E884" s="360"/>
      <c r="F884" s="360"/>
      <c r="G884" s="683"/>
      <c r="H884" s="360"/>
      <c r="I884" s="360"/>
      <c r="J884" s="360"/>
      <c r="K884" s="360"/>
      <c r="L884" s="360"/>
      <c r="M884" s="360"/>
      <c r="N884" s="360"/>
      <c r="O884" s="360"/>
      <c r="P884" s="360"/>
      <c r="Q884" s="360"/>
      <c r="R884" s="360"/>
      <c r="S884" s="360"/>
      <c r="T884" s="360"/>
      <c r="U884" s="360"/>
      <c r="V884" s="360"/>
      <c r="W884" s="360"/>
      <c r="X884" s="360"/>
      <c r="Y884" s="360"/>
      <c r="Z884" s="360"/>
    </row>
    <row r="885" spans="1:26" ht="15.75" customHeight="1">
      <c r="A885" s="360"/>
      <c r="B885" s="360"/>
      <c r="C885" s="360"/>
      <c r="D885" s="360"/>
      <c r="E885" s="360"/>
      <c r="F885" s="360"/>
      <c r="G885" s="683"/>
      <c r="H885" s="360"/>
      <c r="I885" s="360"/>
      <c r="J885" s="360"/>
      <c r="K885" s="360"/>
      <c r="L885" s="360"/>
      <c r="M885" s="360"/>
      <c r="N885" s="360"/>
      <c r="O885" s="360"/>
      <c r="P885" s="360"/>
      <c r="Q885" s="360"/>
      <c r="R885" s="360"/>
      <c r="S885" s="360"/>
      <c r="T885" s="360"/>
      <c r="U885" s="360"/>
      <c r="V885" s="360"/>
      <c r="W885" s="360"/>
      <c r="X885" s="360"/>
      <c r="Y885" s="360"/>
      <c r="Z885" s="360"/>
    </row>
    <row r="886" spans="1:26" ht="15.75" customHeight="1">
      <c r="A886" s="360"/>
      <c r="B886" s="360"/>
      <c r="C886" s="360"/>
      <c r="D886" s="360"/>
      <c r="E886" s="360"/>
      <c r="F886" s="360"/>
      <c r="G886" s="683"/>
      <c r="H886" s="360"/>
      <c r="I886" s="360"/>
      <c r="J886" s="360"/>
      <c r="K886" s="360"/>
      <c r="L886" s="360"/>
      <c r="M886" s="360"/>
      <c r="N886" s="360"/>
      <c r="O886" s="360"/>
      <c r="P886" s="360"/>
      <c r="Q886" s="360"/>
      <c r="R886" s="360"/>
      <c r="S886" s="360"/>
      <c r="T886" s="360"/>
      <c r="U886" s="360"/>
      <c r="V886" s="360"/>
      <c r="W886" s="360"/>
      <c r="X886" s="360"/>
      <c r="Y886" s="360"/>
      <c r="Z886" s="360"/>
    </row>
    <row r="887" spans="1:26" ht="15.75" customHeight="1">
      <c r="A887" s="360"/>
      <c r="B887" s="360"/>
      <c r="C887" s="360"/>
      <c r="D887" s="360"/>
      <c r="E887" s="360"/>
      <c r="F887" s="360"/>
      <c r="G887" s="683"/>
      <c r="H887" s="360"/>
      <c r="I887" s="360"/>
      <c r="J887" s="360"/>
      <c r="K887" s="360"/>
      <c r="L887" s="360"/>
      <c r="M887" s="360"/>
      <c r="N887" s="360"/>
      <c r="O887" s="360"/>
      <c r="P887" s="360"/>
      <c r="Q887" s="360"/>
      <c r="R887" s="360"/>
      <c r="S887" s="360"/>
      <c r="T887" s="360"/>
      <c r="U887" s="360"/>
      <c r="V887" s="360"/>
      <c r="W887" s="360"/>
      <c r="X887" s="360"/>
      <c r="Y887" s="360"/>
      <c r="Z887" s="360"/>
    </row>
    <row r="888" spans="1:26" ht="15.75" customHeight="1">
      <c r="A888" s="360"/>
      <c r="B888" s="360"/>
      <c r="C888" s="360"/>
      <c r="D888" s="360"/>
      <c r="E888" s="360"/>
      <c r="F888" s="360"/>
      <c r="G888" s="683"/>
      <c r="H888" s="360"/>
      <c r="I888" s="360"/>
      <c r="J888" s="360"/>
      <c r="K888" s="360"/>
      <c r="L888" s="360"/>
      <c r="M888" s="360"/>
      <c r="N888" s="360"/>
      <c r="O888" s="360"/>
      <c r="P888" s="360"/>
      <c r="Q888" s="360"/>
      <c r="R888" s="360"/>
      <c r="S888" s="360"/>
      <c r="T888" s="360"/>
      <c r="U888" s="360"/>
      <c r="V888" s="360"/>
      <c r="W888" s="360"/>
      <c r="X888" s="360"/>
      <c r="Y888" s="360"/>
      <c r="Z888" s="360"/>
    </row>
    <row r="889" spans="1:26" ht="15.75" customHeight="1">
      <c r="A889" s="360"/>
      <c r="B889" s="360"/>
      <c r="C889" s="360"/>
      <c r="D889" s="360"/>
      <c r="E889" s="360"/>
      <c r="F889" s="360"/>
      <c r="G889" s="683"/>
      <c r="H889" s="360"/>
      <c r="I889" s="360"/>
      <c r="J889" s="360"/>
      <c r="K889" s="360"/>
      <c r="L889" s="360"/>
      <c r="M889" s="360"/>
      <c r="N889" s="360"/>
      <c r="O889" s="360"/>
      <c r="P889" s="360"/>
      <c r="Q889" s="360"/>
      <c r="R889" s="360"/>
      <c r="S889" s="360"/>
      <c r="T889" s="360"/>
      <c r="U889" s="360"/>
      <c r="V889" s="360"/>
      <c r="W889" s="360"/>
      <c r="X889" s="360"/>
      <c r="Y889" s="360"/>
      <c r="Z889" s="360"/>
    </row>
    <row r="890" spans="1:26" ht="15.75" customHeight="1">
      <c r="A890" s="360"/>
      <c r="B890" s="360"/>
      <c r="C890" s="360"/>
      <c r="D890" s="360"/>
      <c r="E890" s="360"/>
      <c r="F890" s="360"/>
      <c r="G890" s="683"/>
      <c r="H890" s="360"/>
      <c r="I890" s="360"/>
      <c r="J890" s="360"/>
      <c r="K890" s="360"/>
      <c r="L890" s="360"/>
      <c r="M890" s="360"/>
      <c r="N890" s="360"/>
      <c r="O890" s="360"/>
      <c r="P890" s="360"/>
      <c r="Q890" s="360"/>
      <c r="R890" s="360"/>
      <c r="S890" s="360"/>
      <c r="T890" s="360"/>
      <c r="U890" s="360"/>
      <c r="V890" s="360"/>
      <c r="W890" s="360"/>
      <c r="X890" s="360"/>
      <c r="Y890" s="360"/>
      <c r="Z890" s="360"/>
    </row>
    <row r="891" spans="1:26" ht="15.75" customHeight="1">
      <c r="A891" s="360"/>
      <c r="B891" s="360"/>
      <c r="C891" s="360"/>
      <c r="D891" s="360"/>
      <c r="E891" s="360"/>
      <c r="F891" s="360"/>
      <c r="G891" s="683"/>
      <c r="H891" s="360"/>
      <c r="I891" s="360"/>
      <c r="J891" s="360"/>
      <c r="K891" s="360"/>
      <c r="L891" s="360"/>
      <c r="M891" s="360"/>
      <c r="N891" s="360"/>
      <c r="O891" s="360"/>
      <c r="P891" s="360"/>
      <c r="Q891" s="360"/>
      <c r="R891" s="360"/>
      <c r="S891" s="360"/>
      <c r="T891" s="360"/>
      <c r="U891" s="360"/>
      <c r="V891" s="360"/>
      <c r="W891" s="360"/>
      <c r="X891" s="360"/>
      <c r="Y891" s="360"/>
      <c r="Z891" s="360"/>
    </row>
    <row r="892" spans="1:26" ht="15.75" customHeight="1">
      <c r="A892" s="360"/>
      <c r="B892" s="360"/>
      <c r="C892" s="360"/>
      <c r="D892" s="360"/>
      <c r="E892" s="360"/>
      <c r="F892" s="360"/>
      <c r="G892" s="683"/>
      <c r="H892" s="360"/>
      <c r="I892" s="360"/>
      <c r="J892" s="360"/>
      <c r="K892" s="360"/>
      <c r="L892" s="360"/>
      <c r="M892" s="360"/>
      <c r="N892" s="360"/>
      <c r="O892" s="360"/>
      <c r="P892" s="360"/>
      <c r="Q892" s="360"/>
      <c r="R892" s="360"/>
      <c r="S892" s="360"/>
      <c r="T892" s="360"/>
      <c r="U892" s="360"/>
      <c r="V892" s="360"/>
      <c r="W892" s="360"/>
      <c r="X892" s="360"/>
      <c r="Y892" s="360"/>
      <c r="Z892" s="360"/>
    </row>
    <row r="893" spans="1:26" ht="15.75" customHeight="1">
      <c r="A893" s="360"/>
      <c r="B893" s="360"/>
      <c r="C893" s="360"/>
      <c r="D893" s="360"/>
      <c r="E893" s="360"/>
      <c r="F893" s="360"/>
      <c r="G893" s="683"/>
      <c r="H893" s="360"/>
      <c r="I893" s="360"/>
      <c r="J893" s="360"/>
      <c r="K893" s="360"/>
      <c r="L893" s="360"/>
      <c r="M893" s="360"/>
      <c r="N893" s="360"/>
      <c r="O893" s="360"/>
      <c r="P893" s="360"/>
      <c r="Q893" s="360"/>
      <c r="R893" s="360"/>
      <c r="S893" s="360"/>
      <c r="T893" s="360"/>
      <c r="U893" s="360"/>
      <c r="V893" s="360"/>
      <c r="W893" s="360"/>
      <c r="X893" s="360"/>
      <c r="Y893" s="360"/>
      <c r="Z893" s="360"/>
    </row>
    <row r="894" spans="1:26" ht="15.75" customHeight="1">
      <c r="A894" s="360"/>
      <c r="B894" s="360"/>
      <c r="C894" s="360"/>
      <c r="D894" s="360"/>
      <c r="E894" s="360"/>
      <c r="F894" s="360"/>
      <c r="G894" s="683"/>
      <c r="H894" s="360"/>
      <c r="I894" s="360"/>
      <c r="J894" s="360"/>
      <c r="K894" s="360"/>
      <c r="L894" s="360"/>
      <c r="M894" s="360"/>
      <c r="N894" s="360"/>
      <c r="O894" s="360"/>
      <c r="P894" s="360"/>
      <c r="Q894" s="360"/>
      <c r="R894" s="360"/>
      <c r="S894" s="360"/>
      <c r="T894" s="360"/>
      <c r="U894" s="360"/>
      <c r="V894" s="360"/>
      <c r="W894" s="360"/>
      <c r="X894" s="360"/>
      <c r="Y894" s="360"/>
      <c r="Z894" s="360"/>
    </row>
    <row r="895" spans="1:26" ht="15.75" customHeight="1">
      <c r="A895" s="360"/>
      <c r="B895" s="360"/>
      <c r="C895" s="360"/>
      <c r="D895" s="360"/>
      <c r="E895" s="360"/>
      <c r="F895" s="360"/>
      <c r="G895" s="683"/>
      <c r="H895" s="360"/>
      <c r="I895" s="360"/>
      <c r="J895" s="360"/>
      <c r="K895" s="360"/>
      <c r="L895" s="360"/>
      <c r="M895" s="360"/>
      <c r="N895" s="360"/>
      <c r="O895" s="360"/>
      <c r="P895" s="360"/>
      <c r="Q895" s="360"/>
      <c r="R895" s="360"/>
      <c r="S895" s="360"/>
      <c r="T895" s="360"/>
      <c r="U895" s="360"/>
      <c r="V895" s="360"/>
      <c r="W895" s="360"/>
      <c r="X895" s="360"/>
      <c r="Y895" s="360"/>
      <c r="Z895" s="360"/>
    </row>
    <row r="896" spans="1:26" ht="15.75" customHeight="1">
      <c r="A896" s="360"/>
      <c r="B896" s="360"/>
      <c r="C896" s="360"/>
      <c r="D896" s="360"/>
      <c r="E896" s="360"/>
      <c r="F896" s="360"/>
      <c r="G896" s="683"/>
      <c r="H896" s="360"/>
      <c r="I896" s="360"/>
      <c r="J896" s="360"/>
      <c r="K896" s="360"/>
      <c r="L896" s="360"/>
      <c r="M896" s="360"/>
      <c r="N896" s="360"/>
      <c r="O896" s="360"/>
      <c r="P896" s="360"/>
      <c r="Q896" s="360"/>
      <c r="R896" s="360"/>
      <c r="S896" s="360"/>
      <c r="T896" s="360"/>
      <c r="U896" s="360"/>
      <c r="V896" s="360"/>
      <c r="W896" s="360"/>
      <c r="X896" s="360"/>
      <c r="Y896" s="360"/>
      <c r="Z896" s="360"/>
    </row>
    <row r="897" spans="1:26" ht="15.75" customHeight="1">
      <c r="A897" s="360"/>
      <c r="B897" s="360"/>
      <c r="C897" s="360"/>
      <c r="D897" s="360"/>
      <c r="E897" s="360"/>
      <c r="F897" s="360"/>
      <c r="G897" s="683"/>
      <c r="H897" s="360"/>
      <c r="I897" s="360"/>
      <c r="J897" s="360"/>
      <c r="K897" s="360"/>
      <c r="L897" s="360"/>
      <c r="M897" s="360"/>
      <c r="N897" s="360"/>
      <c r="O897" s="360"/>
      <c r="P897" s="360"/>
      <c r="Q897" s="360"/>
      <c r="R897" s="360"/>
      <c r="S897" s="360"/>
      <c r="T897" s="360"/>
      <c r="U897" s="360"/>
      <c r="V897" s="360"/>
      <c r="W897" s="360"/>
      <c r="X897" s="360"/>
      <c r="Y897" s="360"/>
      <c r="Z897" s="360"/>
    </row>
    <row r="898" spans="1:26" ht="15.75" customHeight="1">
      <c r="A898" s="360"/>
      <c r="B898" s="360"/>
      <c r="C898" s="360"/>
      <c r="D898" s="360"/>
      <c r="E898" s="360"/>
      <c r="F898" s="360"/>
      <c r="G898" s="683"/>
      <c r="H898" s="360"/>
      <c r="I898" s="360"/>
      <c r="J898" s="360"/>
      <c r="K898" s="360"/>
      <c r="L898" s="360"/>
      <c r="M898" s="360"/>
      <c r="N898" s="360"/>
      <c r="O898" s="360"/>
      <c r="P898" s="360"/>
      <c r="Q898" s="360"/>
      <c r="R898" s="360"/>
      <c r="S898" s="360"/>
      <c r="T898" s="360"/>
      <c r="U898" s="360"/>
      <c r="V898" s="360"/>
      <c r="W898" s="360"/>
      <c r="X898" s="360"/>
      <c r="Y898" s="360"/>
      <c r="Z898" s="360"/>
    </row>
    <row r="899" spans="1:26" ht="15.75" customHeight="1">
      <c r="A899" s="360"/>
      <c r="B899" s="360"/>
      <c r="C899" s="360"/>
      <c r="D899" s="360"/>
      <c r="E899" s="360"/>
      <c r="F899" s="360"/>
      <c r="G899" s="683"/>
      <c r="H899" s="360"/>
      <c r="I899" s="360"/>
      <c r="J899" s="360"/>
      <c r="K899" s="360"/>
      <c r="L899" s="360"/>
      <c r="M899" s="360"/>
      <c r="N899" s="360"/>
      <c r="O899" s="360"/>
      <c r="P899" s="360"/>
      <c r="Q899" s="360"/>
      <c r="R899" s="360"/>
      <c r="S899" s="360"/>
      <c r="T899" s="360"/>
      <c r="U899" s="360"/>
      <c r="V899" s="360"/>
      <c r="W899" s="360"/>
      <c r="X899" s="360"/>
      <c r="Y899" s="360"/>
      <c r="Z899" s="360"/>
    </row>
    <row r="900" spans="1:26" ht="15.75" customHeight="1">
      <c r="A900" s="360"/>
      <c r="B900" s="360"/>
      <c r="C900" s="360"/>
      <c r="D900" s="360"/>
      <c r="E900" s="360"/>
      <c r="F900" s="360"/>
      <c r="G900" s="683"/>
      <c r="H900" s="360"/>
      <c r="I900" s="360"/>
      <c r="J900" s="360"/>
      <c r="K900" s="360"/>
      <c r="L900" s="360"/>
      <c r="M900" s="360"/>
      <c r="N900" s="360"/>
      <c r="O900" s="360"/>
      <c r="P900" s="360"/>
      <c r="Q900" s="360"/>
      <c r="R900" s="360"/>
      <c r="S900" s="360"/>
      <c r="T900" s="360"/>
      <c r="U900" s="360"/>
      <c r="V900" s="360"/>
      <c r="W900" s="360"/>
      <c r="X900" s="360"/>
      <c r="Y900" s="360"/>
      <c r="Z900" s="360"/>
    </row>
    <row r="901" spans="1:26" ht="15.75" customHeight="1">
      <c r="A901" s="360"/>
      <c r="B901" s="360"/>
      <c r="C901" s="360"/>
      <c r="D901" s="360"/>
      <c r="E901" s="360"/>
      <c r="F901" s="360"/>
      <c r="G901" s="683"/>
      <c r="H901" s="360"/>
      <c r="I901" s="360"/>
      <c r="J901" s="360"/>
      <c r="K901" s="360"/>
      <c r="L901" s="360"/>
      <c r="M901" s="360"/>
      <c r="N901" s="360"/>
      <c r="O901" s="360"/>
      <c r="P901" s="360"/>
      <c r="Q901" s="360"/>
      <c r="R901" s="360"/>
      <c r="S901" s="360"/>
      <c r="T901" s="360"/>
      <c r="U901" s="360"/>
      <c r="V901" s="360"/>
      <c r="W901" s="360"/>
      <c r="X901" s="360"/>
      <c r="Y901" s="360"/>
      <c r="Z901" s="360"/>
    </row>
    <row r="902" spans="1:26" ht="15.75" customHeight="1">
      <c r="A902" s="360"/>
      <c r="B902" s="360"/>
      <c r="C902" s="360"/>
      <c r="D902" s="360"/>
      <c r="E902" s="360"/>
      <c r="F902" s="360"/>
      <c r="G902" s="683"/>
      <c r="H902" s="360"/>
      <c r="I902" s="360"/>
      <c r="J902" s="360"/>
      <c r="K902" s="360"/>
      <c r="L902" s="360"/>
      <c r="M902" s="360"/>
      <c r="N902" s="360"/>
      <c r="O902" s="360"/>
      <c r="P902" s="360"/>
      <c r="Q902" s="360"/>
      <c r="R902" s="360"/>
      <c r="S902" s="360"/>
      <c r="T902" s="360"/>
      <c r="U902" s="360"/>
      <c r="V902" s="360"/>
      <c r="W902" s="360"/>
      <c r="X902" s="360"/>
      <c r="Y902" s="360"/>
      <c r="Z902" s="360"/>
    </row>
    <row r="903" spans="1:26" ht="15.75" customHeight="1">
      <c r="A903" s="360"/>
      <c r="B903" s="360"/>
      <c r="C903" s="360"/>
      <c r="D903" s="360"/>
      <c r="E903" s="360"/>
      <c r="F903" s="360"/>
      <c r="G903" s="683"/>
      <c r="H903" s="360"/>
      <c r="I903" s="360"/>
      <c r="J903" s="360"/>
      <c r="K903" s="360"/>
      <c r="L903" s="360"/>
      <c r="M903" s="360"/>
      <c r="N903" s="360"/>
      <c r="O903" s="360"/>
      <c r="P903" s="360"/>
      <c r="Q903" s="360"/>
      <c r="R903" s="360"/>
      <c r="S903" s="360"/>
      <c r="T903" s="360"/>
      <c r="U903" s="360"/>
      <c r="V903" s="360"/>
      <c r="W903" s="360"/>
      <c r="X903" s="360"/>
      <c r="Y903" s="360"/>
      <c r="Z903" s="360"/>
    </row>
    <row r="904" spans="1:26" ht="15.75" customHeight="1">
      <c r="A904" s="360"/>
      <c r="B904" s="360"/>
      <c r="C904" s="360"/>
      <c r="D904" s="360"/>
      <c r="E904" s="360"/>
      <c r="F904" s="360"/>
      <c r="G904" s="683"/>
      <c r="H904" s="360"/>
      <c r="I904" s="360"/>
      <c r="J904" s="360"/>
      <c r="K904" s="360"/>
      <c r="L904" s="360"/>
      <c r="M904" s="360"/>
      <c r="N904" s="360"/>
      <c r="O904" s="360"/>
      <c r="P904" s="360"/>
      <c r="Q904" s="360"/>
      <c r="R904" s="360"/>
      <c r="S904" s="360"/>
      <c r="T904" s="360"/>
      <c r="U904" s="360"/>
      <c r="V904" s="360"/>
      <c r="W904" s="360"/>
      <c r="X904" s="360"/>
      <c r="Y904" s="360"/>
      <c r="Z904" s="360"/>
    </row>
    <row r="905" spans="1:26" ht="15.75" customHeight="1">
      <c r="A905" s="360"/>
      <c r="B905" s="360"/>
      <c r="C905" s="360"/>
      <c r="D905" s="360"/>
      <c r="E905" s="360"/>
      <c r="F905" s="360"/>
      <c r="G905" s="683"/>
      <c r="H905" s="360"/>
      <c r="I905" s="360"/>
      <c r="J905" s="360"/>
      <c r="K905" s="360"/>
      <c r="L905" s="360"/>
      <c r="M905" s="360"/>
      <c r="N905" s="360"/>
      <c r="O905" s="360"/>
      <c r="P905" s="360"/>
      <c r="Q905" s="360"/>
      <c r="R905" s="360"/>
      <c r="S905" s="360"/>
      <c r="T905" s="360"/>
      <c r="U905" s="360"/>
      <c r="V905" s="360"/>
      <c r="W905" s="360"/>
      <c r="X905" s="360"/>
      <c r="Y905" s="360"/>
      <c r="Z905" s="360"/>
    </row>
    <row r="906" spans="1:26" ht="15.75" customHeight="1">
      <c r="A906" s="360"/>
      <c r="B906" s="360"/>
      <c r="C906" s="360"/>
      <c r="D906" s="360"/>
      <c r="E906" s="360"/>
      <c r="F906" s="360"/>
      <c r="G906" s="683"/>
      <c r="H906" s="360"/>
      <c r="I906" s="360"/>
      <c r="J906" s="360"/>
      <c r="K906" s="360"/>
      <c r="L906" s="360"/>
      <c r="M906" s="360"/>
      <c r="N906" s="360"/>
      <c r="O906" s="360"/>
      <c r="P906" s="360"/>
      <c r="Q906" s="360"/>
      <c r="R906" s="360"/>
      <c r="S906" s="360"/>
      <c r="T906" s="360"/>
      <c r="U906" s="360"/>
      <c r="V906" s="360"/>
      <c r="W906" s="360"/>
      <c r="X906" s="360"/>
      <c r="Y906" s="360"/>
      <c r="Z906" s="360"/>
    </row>
    <row r="907" spans="1:26" ht="15.75" customHeight="1">
      <c r="A907" s="360"/>
      <c r="B907" s="360"/>
      <c r="C907" s="360"/>
      <c r="D907" s="360"/>
      <c r="E907" s="360"/>
      <c r="F907" s="360"/>
      <c r="G907" s="683"/>
      <c r="H907" s="360"/>
      <c r="I907" s="360"/>
      <c r="J907" s="360"/>
      <c r="K907" s="360"/>
      <c r="L907" s="360"/>
      <c r="M907" s="360"/>
      <c r="N907" s="360"/>
      <c r="O907" s="360"/>
      <c r="P907" s="360"/>
      <c r="Q907" s="360"/>
      <c r="R907" s="360"/>
      <c r="S907" s="360"/>
      <c r="T907" s="360"/>
      <c r="U907" s="360"/>
      <c r="V907" s="360"/>
      <c r="W907" s="360"/>
      <c r="X907" s="360"/>
      <c r="Y907" s="360"/>
      <c r="Z907" s="360"/>
    </row>
    <row r="908" spans="1:26" ht="15.75" customHeight="1">
      <c r="A908" s="360"/>
      <c r="B908" s="360"/>
      <c r="C908" s="360"/>
      <c r="D908" s="360"/>
      <c r="E908" s="360"/>
      <c r="F908" s="360"/>
      <c r="G908" s="683"/>
      <c r="H908" s="360"/>
      <c r="I908" s="360"/>
      <c r="J908" s="360"/>
      <c r="K908" s="360"/>
      <c r="L908" s="360"/>
      <c r="M908" s="360"/>
      <c r="N908" s="360"/>
      <c r="O908" s="360"/>
      <c r="P908" s="360"/>
      <c r="Q908" s="360"/>
      <c r="R908" s="360"/>
      <c r="S908" s="360"/>
      <c r="T908" s="360"/>
      <c r="U908" s="360"/>
      <c r="V908" s="360"/>
      <c r="W908" s="360"/>
      <c r="X908" s="360"/>
      <c r="Y908" s="360"/>
      <c r="Z908" s="360"/>
    </row>
    <row r="909" spans="1:26" ht="15.75" customHeight="1">
      <c r="A909" s="360"/>
      <c r="B909" s="360"/>
      <c r="C909" s="360"/>
      <c r="D909" s="360"/>
      <c r="E909" s="360"/>
      <c r="F909" s="360"/>
      <c r="G909" s="683"/>
      <c r="H909" s="360"/>
      <c r="I909" s="360"/>
      <c r="J909" s="360"/>
      <c r="K909" s="360"/>
      <c r="L909" s="360"/>
      <c r="M909" s="360"/>
      <c r="N909" s="360"/>
      <c r="O909" s="360"/>
      <c r="P909" s="360"/>
      <c r="Q909" s="360"/>
      <c r="R909" s="360"/>
      <c r="S909" s="360"/>
      <c r="T909" s="360"/>
      <c r="U909" s="360"/>
      <c r="V909" s="360"/>
      <c r="W909" s="360"/>
      <c r="X909" s="360"/>
      <c r="Y909" s="360"/>
      <c r="Z909" s="360"/>
    </row>
    <row r="910" spans="1:26" ht="15.75" customHeight="1">
      <c r="A910" s="360"/>
      <c r="B910" s="360"/>
      <c r="C910" s="360"/>
      <c r="D910" s="360"/>
      <c r="E910" s="360"/>
      <c r="F910" s="360"/>
      <c r="G910" s="683"/>
      <c r="H910" s="360"/>
      <c r="I910" s="360"/>
      <c r="J910" s="360"/>
      <c r="K910" s="360"/>
      <c r="L910" s="360"/>
      <c r="M910" s="360"/>
      <c r="N910" s="360"/>
      <c r="O910" s="360"/>
      <c r="P910" s="360"/>
      <c r="Q910" s="360"/>
      <c r="R910" s="360"/>
      <c r="S910" s="360"/>
      <c r="T910" s="360"/>
      <c r="U910" s="360"/>
      <c r="V910" s="360"/>
      <c r="W910" s="360"/>
      <c r="X910" s="360"/>
      <c r="Y910" s="360"/>
      <c r="Z910" s="360"/>
    </row>
    <row r="911" spans="1:26" ht="15.75" customHeight="1">
      <c r="A911" s="360"/>
      <c r="B911" s="360"/>
      <c r="C911" s="360"/>
      <c r="D911" s="360"/>
      <c r="E911" s="360"/>
      <c r="F911" s="360"/>
      <c r="G911" s="683"/>
      <c r="H911" s="360"/>
      <c r="I911" s="360"/>
      <c r="J911" s="360"/>
      <c r="K911" s="360"/>
      <c r="L911" s="360"/>
      <c r="M911" s="360"/>
      <c r="N911" s="360"/>
      <c r="O911" s="360"/>
      <c r="P911" s="360"/>
      <c r="Q911" s="360"/>
      <c r="R911" s="360"/>
      <c r="S911" s="360"/>
      <c r="T911" s="360"/>
      <c r="U911" s="360"/>
      <c r="V911" s="360"/>
      <c r="W911" s="360"/>
      <c r="X911" s="360"/>
      <c r="Y911" s="360"/>
      <c r="Z911" s="360"/>
    </row>
    <row r="912" spans="1:26" ht="15.75" customHeight="1">
      <c r="A912" s="360"/>
      <c r="B912" s="360"/>
      <c r="C912" s="360"/>
      <c r="D912" s="360"/>
      <c r="E912" s="360"/>
      <c r="F912" s="360"/>
      <c r="G912" s="683"/>
      <c r="H912" s="360"/>
      <c r="I912" s="360"/>
      <c r="J912" s="360"/>
      <c r="K912" s="360"/>
      <c r="L912" s="360"/>
      <c r="M912" s="360"/>
      <c r="N912" s="360"/>
      <c r="O912" s="360"/>
      <c r="P912" s="360"/>
      <c r="Q912" s="360"/>
      <c r="R912" s="360"/>
      <c r="S912" s="360"/>
      <c r="T912" s="360"/>
      <c r="U912" s="360"/>
      <c r="V912" s="360"/>
      <c r="W912" s="360"/>
      <c r="X912" s="360"/>
      <c r="Y912" s="360"/>
      <c r="Z912" s="360"/>
    </row>
    <row r="913" spans="1:26" ht="15.75" customHeight="1">
      <c r="A913" s="360"/>
      <c r="B913" s="360"/>
      <c r="C913" s="360"/>
      <c r="D913" s="360"/>
      <c r="E913" s="360"/>
      <c r="F913" s="360"/>
      <c r="G913" s="683"/>
      <c r="H913" s="360"/>
      <c r="I913" s="360"/>
      <c r="J913" s="360"/>
      <c r="K913" s="360"/>
      <c r="L913" s="360"/>
      <c r="M913" s="360"/>
      <c r="N913" s="360"/>
      <c r="O913" s="360"/>
      <c r="P913" s="360"/>
      <c r="Q913" s="360"/>
      <c r="R913" s="360"/>
      <c r="S913" s="360"/>
      <c r="T913" s="360"/>
      <c r="U913" s="360"/>
      <c r="V913" s="360"/>
      <c r="W913" s="360"/>
      <c r="X913" s="360"/>
      <c r="Y913" s="360"/>
      <c r="Z913" s="360"/>
    </row>
    <row r="914" spans="1:26" ht="15.75" customHeight="1">
      <c r="A914" s="360"/>
      <c r="B914" s="360"/>
      <c r="C914" s="360"/>
      <c r="D914" s="360"/>
      <c r="E914" s="360"/>
      <c r="F914" s="360"/>
      <c r="G914" s="683"/>
      <c r="H914" s="360"/>
      <c r="I914" s="360"/>
      <c r="J914" s="360"/>
      <c r="K914" s="360"/>
      <c r="L914" s="360"/>
      <c r="M914" s="360"/>
      <c r="N914" s="360"/>
      <c r="O914" s="360"/>
      <c r="P914" s="360"/>
      <c r="Q914" s="360"/>
      <c r="R914" s="360"/>
      <c r="S914" s="360"/>
      <c r="T914" s="360"/>
      <c r="U914" s="360"/>
      <c r="V914" s="360"/>
      <c r="W914" s="360"/>
      <c r="X914" s="360"/>
      <c r="Y914" s="360"/>
      <c r="Z914" s="360"/>
    </row>
    <row r="915" spans="1:26" ht="15.75" customHeight="1">
      <c r="A915" s="360"/>
      <c r="B915" s="360"/>
      <c r="C915" s="360"/>
      <c r="D915" s="360"/>
      <c r="E915" s="360"/>
      <c r="F915" s="360"/>
      <c r="G915" s="683"/>
      <c r="H915" s="360"/>
      <c r="I915" s="360"/>
      <c r="J915" s="360"/>
      <c r="K915" s="360"/>
      <c r="L915" s="360"/>
      <c r="M915" s="360"/>
      <c r="N915" s="360"/>
      <c r="O915" s="360"/>
      <c r="P915" s="360"/>
      <c r="Q915" s="360"/>
      <c r="R915" s="360"/>
      <c r="S915" s="360"/>
      <c r="T915" s="360"/>
      <c r="U915" s="360"/>
      <c r="V915" s="360"/>
      <c r="W915" s="360"/>
      <c r="X915" s="360"/>
      <c r="Y915" s="360"/>
      <c r="Z915" s="360"/>
    </row>
    <row r="916" spans="1:26" ht="15.75" customHeight="1">
      <c r="A916" s="360"/>
      <c r="B916" s="360"/>
      <c r="C916" s="360"/>
      <c r="D916" s="360"/>
      <c r="E916" s="360"/>
      <c r="F916" s="360"/>
      <c r="G916" s="683"/>
      <c r="H916" s="360"/>
      <c r="I916" s="360"/>
      <c r="J916" s="360"/>
      <c r="K916" s="360"/>
      <c r="L916" s="360"/>
      <c r="M916" s="360"/>
      <c r="N916" s="360"/>
      <c r="O916" s="360"/>
      <c r="P916" s="360"/>
      <c r="Q916" s="360"/>
      <c r="R916" s="360"/>
      <c r="S916" s="360"/>
      <c r="T916" s="360"/>
      <c r="U916" s="360"/>
      <c r="V916" s="360"/>
      <c r="W916" s="360"/>
      <c r="X916" s="360"/>
      <c r="Y916" s="360"/>
      <c r="Z916" s="360"/>
    </row>
    <row r="917" spans="1:26" ht="15.75" customHeight="1">
      <c r="A917" s="360"/>
      <c r="B917" s="360"/>
      <c r="C917" s="360"/>
      <c r="D917" s="360"/>
      <c r="E917" s="360"/>
      <c r="F917" s="360"/>
      <c r="G917" s="683"/>
      <c r="H917" s="360"/>
      <c r="I917" s="360"/>
      <c r="J917" s="360"/>
      <c r="K917" s="360"/>
      <c r="L917" s="360"/>
      <c r="M917" s="360"/>
      <c r="N917" s="360"/>
      <c r="O917" s="360"/>
      <c r="P917" s="360"/>
      <c r="Q917" s="360"/>
      <c r="R917" s="360"/>
      <c r="S917" s="360"/>
      <c r="T917" s="360"/>
      <c r="U917" s="360"/>
      <c r="V917" s="360"/>
      <c r="W917" s="360"/>
      <c r="X917" s="360"/>
      <c r="Y917" s="360"/>
      <c r="Z917" s="360"/>
    </row>
    <row r="918" spans="1:26" ht="15.75" customHeight="1">
      <c r="A918" s="360"/>
      <c r="B918" s="360"/>
      <c r="C918" s="360"/>
      <c r="D918" s="360"/>
      <c r="E918" s="360"/>
      <c r="F918" s="360"/>
      <c r="G918" s="683"/>
      <c r="H918" s="360"/>
      <c r="I918" s="360"/>
      <c r="J918" s="360"/>
      <c r="K918" s="360"/>
      <c r="L918" s="360"/>
      <c r="M918" s="360"/>
      <c r="N918" s="360"/>
      <c r="O918" s="360"/>
      <c r="P918" s="360"/>
      <c r="Q918" s="360"/>
      <c r="R918" s="360"/>
      <c r="S918" s="360"/>
      <c r="T918" s="360"/>
      <c r="U918" s="360"/>
      <c r="V918" s="360"/>
      <c r="W918" s="360"/>
      <c r="X918" s="360"/>
      <c r="Y918" s="360"/>
      <c r="Z918" s="360"/>
    </row>
    <row r="919" spans="1:26" ht="15.75" customHeight="1">
      <c r="A919" s="360"/>
      <c r="B919" s="360"/>
      <c r="C919" s="360"/>
      <c r="D919" s="360"/>
      <c r="E919" s="360"/>
      <c r="F919" s="360"/>
      <c r="G919" s="683"/>
      <c r="H919" s="360"/>
      <c r="I919" s="360"/>
      <c r="J919" s="360"/>
      <c r="K919" s="360"/>
      <c r="L919" s="360"/>
      <c r="M919" s="360"/>
      <c r="N919" s="360"/>
      <c r="O919" s="360"/>
      <c r="P919" s="360"/>
      <c r="Q919" s="360"/>
      <c r="R919" s="360"/>
      <c r="S919" s="360"/>
      <c r="T919" s="360"/>
      <c r="U919" s="360"/>
      <c r="V919" s="360"/>
      <c r="W919" s="360"/>
      <c r="X919" s="360"/>
      <c r="Y919" s="360"/>
      <c r="Z919" s="360"/>
    </row>
    <row r="920" spans="1:26" ht="15.75" customHeight="1">
      <c r="A920" s="360"/>
      <c r="B920" s="360"/>
      <c r="C920" s="360"/>
      <c r="D920" s="360"/>
      <c r="E920" s="360"/>
      <c r="F920" s="360"/>
      <c r="G920" s="683"/>
      <c r="H920" s="360"/>
      <c r="I920" s="360"/>
      <c r="J920" s="360"/>
      <c r="K920" s="360"/>
      <c r="L920" s="360"/>
      <c r="M920" s="360"/>
      <c r="N920" s="360"/>
      <c r="O920" s="360"/>
      <c r="P920" s="360"/>
      <c r="Q920" s="360"/>
      <c r="R920" s="360"/>
      <c r="S920" s="360"/>
      <c r="T920" s="360"/>
      <c r="U920" s="360"/>
      <c r="V920" s="360"/>
      <c r="W920" s="360"/>
      <c r="X920" s="360"/>
      <c r="Y920" s="360"/>
      <c r="Z920" s="360"/>
    </row>
    <row r="921" spans="1:26" ht="15.75" customHeight="1">
      <c r="A921" s="360"/>
      <c r="B921" s="360"/>
      <c r="C921" s="360"/>
      <c r="D921" s="360"/>
      <c r="E921" s="360"/>
      <c r="F921" s="360"/>
      <c r="G921" s="683"/>
      <c r="H921" s="360"/>
      <c r="I921" s="360"/>
      <c r="J921" s="360"/>
      <c r="K921" s="360"/>
      <c r="L921" s="360"/>
      <c r="M921" s="360"/>
      <c r="N921" s="360"/>
      <c r="O921" s="360"/>
      <c r="P921" s="360"/>
      <c r="Q921" s="360"/>
      <c r="R921" s="360"/>
      <c r="S921" s="360"/>
      <c r="T921" s="360"/>
      <c r="U921" s="360"/>
      <c r="V921" s="360"/>
      <c r="W921" s="360"/>
      <c r="X921" s="360"/>
      <c r="Y921" s="360"/>
      <c r="Z921" s="360"/>
    </row>
    <row r="922" spans="1:26" ht="15.75" customHeight="1">
      <c r="A922" s="360"/>
      <c r="B922" s="360"/>
      <c r="C922" s="360"/>
      <c r="D922" s="360"/>
      <c r="E922" s="360"/>
      <c r="F922" s="360"/>
      <c r="G922" s="683"/>
      <c r="H922" s="360"/>
      <c r="I922" s="360"/>
      <c r="J922" s="360"/>
      <c r="K922" s="360"/>
      <c r="L922" s="360"/>
      <c r="M922" s="360"/>
      <c r="N922" s="360"/>
      <c r="O922" s="360"/>
      <c r="P922" s="360"/>
      <c r="Q922" s="360"/>
      <c r="R922" s="360"/>
      <c r="S922" s="360"/>
      <c r="T922" s="360"/>
      <c r="U922" s="360"/>
      <c r="V922" s="360"/>
      <c r="W922" s="360"/>
      <c r="X922" s="360"/>
      <c r="Y922" s="360"/>
      <c r="Z922" s="360"/>
    </row>
    <row r="923" spans="1:26" ht="15.75" customHeight="1">
      <c r="A923" s="360"/>
      <c r="B923" s="360"/>
      <c r="C923" s="360"/>
      <c r="D923" s="360"/>
      <c r="E923" s="360"/>
      <c r="F923" s="360"/>
      <c r="G923" s="683"/>
      <c r="H923" s="360"/>
      <c r="I923" s="360"/>
      <c r="J923" s="360"/>
      <c r="K923" s="360"/>
      <c r="L923" s="360"/>
      <c r="M923" s="360"/>
      <c r="N923" s="360"/>
      <c r="O923" s="360"/>
      <c r="P923" s="360"/>
      <c r="Q923" s="360"/>
      <c r="R923" s="360"/>
      <c r="S923" s="360"/>
      <c r="T923" s="360"/>
      <c r="U923" s="360"/>
      <c r="V923" s="360"/>
      <c r="W923" s="360"/>
      <c r="X923" s="360"/>
      <c r="Y923" s="360"/>
      <c r="Z923" s="360"/>
    </row>
    <row r="924" spans="1:26" ht="15.75" customHeight="1">
      <c r="A924" s="360"/>
      <c r="B924" s="360"/>
      <c r="C924" s="360"/>
      <c r="D924" s="360"/>
      <c r="E924" s="360"/>
      <c r="F924" s="360"/>
      <c r="G924" s="683"/>
      <c r="H924" s="360"/>
      <c r="I924" s="360"/>
      <c r="J924" s="360"/>
      <c r="K924" s="360"/>
      <c r="L924" s="360"/>
      <c r="M924" s="360"/>
      <c r="N924" s="360"/>
      <c r="O924" s="360"/>
      <c r="P924" s="360"/>
      <c r="Q924" s="360"/>
      <c r="R924" s="360"/>
      <c r="S924" s="360"/>
      <c r="T924" s="360"/>
      <c r="U924" s="360"/>
      <c r="V924" s="360"/>
      <c r="W924" s="360"/>
      <c r="X924" s="360"/>
      <c r="Y924" s="360"/>
      <c r="Z924" s="360"/>
    </row>
    <row r="925" spans="1:26" ht="15.75" customHeight="1">
      <c r="A925" s="360"/>
      <c r="B925" s="360"/>
      <c r="C925" s="360"/>
      <c r="D925" s="360"/>
      <c r="E925" s="360"/>
      <c r="F925" s="360"/>
      <c r="G925" s="683"/>
      <c r="H925" s="360"/>
      <c r="I925" s="360"/>
      <c r="J925" s="360"/>
      <c r="K925" s="360"/>
      <c r="L925" s="360"/>
      <c r="M925" s="360"/>
      <c r="N925" s="360"/>
      <c r="O925" s="360"/>
      <c r="P925" s="360"/>
      <c r="Q925" s="360"/>
      <c r="R925" s="360"/>
      <c r="S925" s="360"/>
      <c r="T925" s="360"/>
      <c r="U925" s="360"/>
      <c r="V925" s="360"/>
      <c r="W925" s="360"/>
      <c r="X925" s="360"/>
      <c r="Y925" s="360"/>
      <c r="Z925" s="360"/>
    </row>
    <row r="926" spans="1:26" ht="15.75" customHeight="1">
      <c r="A926" s="360"/>
      <c r="B926" s="360"/>
      <c r="C926" s="360"/>
      <c r="D926" s="360"/>
      <c r="E926" s="360"/>
      <c r="F926" s="360"/>
      <c r="G926" s="683"/>
      <c r="H926" s="360"/>
      <c r="I926" s="360"/>
      <c r="J926" s="360"/>
      <c r="K926" s="360"/>
      <c r="L926" s="360"/>
      <c r="M926" s="360"/>
      <c r="N926" s="360"/>
      <c r="O926" s="360"/>
      <c r="P926" s="360"/>
      <c r="Q926" s="360"/>
      <c r="R926" s="360"/>
      <c r="S926" s="360"/>
      <c r="T926" s="360"/>
      <c r="U926" s="360"/>
      <c r="V926" s="360"/>
      <c r="W926" s="360"/>
      <c r="X926" s="360"/>
      <c r="Y926" s="360"/>
      <c r="Z926" s="360"/>
    </row>
    <row r="927" spans="1:26" ht="15.75" customHeight="1">
      <c r="A927" s="360"/>
      <c r="B927" s="360"/>
      <c r="C927" s="360"/>
      <c r="D927" s="360"/>
      <c r="E927" s="360"/>
      <c r="F927" s="360"/>
      <c r="G927" s="683"/>
      <c r="H927" s="360"/>
      <c r="I927" s="360"/>
      <c r="J927" s="360"/>
      <c r="K927" s="360"/>
      <c r="L927" s="360"/>
      <c r="M927" s="360"/>
      <c r="N927" s="360"/>
      <c r="O927" s="360"/>
      <c r="P927" s="360"/>
      <c r="Q927" s="360"/>
      <c r="R927" s="360"/>
      <c r="S927" s="360"/>
      <c r="T927" s="360"/>
      <c r="U927" s="360"/>
      <c r="V927" s="360"/>
      <c r="W927" s="360"/>
      <c r="X927" s="360"/>
      <c r="Y927" s="360"/>
      <c r="Z927" s="360"/>
    </row>
    <row r="928" spans="1:26" ht="15.75" customHeight="1">
      <c r="A928" s="360"/>
      <c r="B928" s="360"/>
      <c r="C928" s="360"/>
      <c r="D928" s="360"/>
      <c r="E928" s="360"/>
      <c r="F928" s="360"/>
      <c r="G928" s="683"/>
      <c r="H928" s="360"/>
      <c r="I928" s="360"/>
      <c r="J928" s="360"/>
      <c r="K928" s="360"/>
      <c r="L928" s="360"/>
      <c r="M928" s="360"/>
      <c r="N928" s="360"/>
      <c r="O928" s="360"/>
      <c r="P928" s="360"/>
      <c r="Q928" s="360"/>
      <c r="R928" s="360"/>
      <c r="S928" s="360"/>
      <c r="T928" s="360"/>
      <c r="U928" s="360"/>
      <c r="V928" s="360"/>
      <c r="W928" s="360"/>
      <c r="X928" s="360"/>
      <c r="Y928" s="360"/>
      <c r="Z928" s="360"/>
    </row>
    <row r="929" spans="1:26" ht="15.75" customHeight="1">
      <c r="A929" s="360"/>
      <c r="B929" s="360"/>
      <c r="C929" s="360"/>
      <c r="D929" s="360"/>
      <c r="E929" s="360"/>
      <c r="F929" s="360"/>
      <c r="G929" s="683"/>
      <c r="H929" s="360"/>
      <c r="I929" s="360"/>
      <c r="J929" s="360"/>
      <c r="K929" s="360"/>
      <c r="L929" s="360"/>
      <c r="M929" s="360"/>
      <c r="N929" s="360"/>
      <c r="O929" s="360"/>
      <c r="P929" s="360"/>
      <c r="Q929" s="360"/>
      <c r="R929" s="360"/>
      <c r="S929" s="360"/>
      <c r="T929" s="360"/>
      <c r="U929" s="360"/>
      <c r="V929" s="360"/>
      <c r="W929" s="360"/>
      <c r="X929" s="360"/>
      <c r="Y929" s="360"/>
      <c r="Z929" s="360"/>
    </row>
    <row r="930" spans="1:26" ht="15.75" customHeight="1">
      <c r="A930" s="360"/>
      <c r="B930" s="360"/>
      <c r="C930" s="360"/>
      <c r="D930" s="360"/>
      <c r="E930" s="360"/>
      <c r="F930" s="360"/>
      <c r="G930" s="683"/>
      <c r="H930" s="360"/>
      <c r="I930" s="360"/>
      <c r="J930" s="360"/>
      <c r="K930" s="360"/>
      <c r="L930" s="360"/>
      <c r="M930" s="360"/>
      <c r="N930" s="360"/>
      <c r="O930" s="360"/>
      <c r="P930" s="360"/>
      <c r="Q930" s="360"/>
      <c r="R930" s="360"/>
      <c r="S930" s="360"/>
      <c r="T930" s="360"/>
      <c r="U930" s="360"/>
      <c r="V930" s="360"/>
      <c r="W930" s="360"/>
      <c r="X930" s="360"/>
      <c r="Y930" s="360"/>
      <c r="Z930" s="360"/>
    </row>
    <row r="931" spans="1:26" ht="15.75" customHeight="1">
      <c r="A931" s="360"/>
      <c r="B931" s="360"/>
      <c r="C931" s="360"/>
      <c r="D931" s="360"/>
      <c r="E931" s="360"/>
      <c r="F931" s="360"/>
      <c r="G931" s="683"/>
      <c r="H931" s="360"/>
      <c r="I931" s="360"/>
      <c r="J931" s="360"/>
      <c r="K931" s="360"/>
      <c r="L931" s="360"/>
      <c r="M931" s="360"/>
      <c r="N931" s="360"/>
      <c r="O931" s="360"/>
      <c r="P931" s="360"/>
      <c r="Q931" s="360"/>
      <c r="R931" s="360"/>
      <c r="S931" s="360"/>
      <c r="T931" s="360"/>
      <c r="U931" s="360"/>
      <c r="V931" s="360"/>
      <c r="W931" s="360"/>
      <c r="X931" s="360"/>
      <c r="Y931" s="360"/>
      <c r="Z931" s="360"/>
    </row>
    <row r="932" spans="1:26" ht="15.75" customHeight="1">
      <c r="A932" s="360"/>
      <c r="B932" s="360"/>
      <c r="C932" s="360"/>
      <c r="D932" s="360"/>
      <c r="E932" s="360"/>
      <c r="F932" s="360"/>
      <c r="G932" s="683"/>
      <c r="H932" s="360"/>
      <c r="I932" s="360"/>
      <c r="J932" s="360"/>
      <c r="K932" s="360"/>
      <c r="L932" s="360"/>
      <c r="M932" s="360"/>
      <c r="N932" s="360"/>
      <c r="O932" s="360"/>
      <c r="P932" s="360"/>
      <c r="Q932" s="360"/>
      <c r="R932" s="360"/>
      <c r="S932" s="360"/>
      <c r="T932" s="360"/>
      <c r="U932" s="360"/>
      <c r="V932" s="360"/>
      <c r="W932" s="360"/>
      <c r="X932" s="360"/>
      <c r="Y932" s="360"/>
      <c r="Z932" s="360"/>
    </row>
    <row r="933" spans="1:26" ht="15.75" customHeight="1">
      <c r="A933" s="360"/>
      <c r="B933" s="360"/>
      <c r="C933" s="360"/>
      <c r="D933" s="360"/>
      <c r="E933" s="360"/>
      <c r="F933" s="360"/>
      <c r="G933" s="683"/>
      <c r="H933" s="360"/>
      <c r="I933" s="360"/>
      <c r="J933" s="360"/>
      <c r="K933" s="360"/>
      <c r="L933" s="360"/>
      <c r="M933" s="360"/>
      <c r="N933" s="360"/>
      <c r="O933" s="360"/>
      <c r="P933" s="360"/>
      <c r="Q933" s="360"/>
      <c r="R933" s="360"/>
      <c r="S933" s="360"/>
      <c r="T933" s="360"/>
      <c r="U933" s="360"/>
      <c r="V933" s="360"/>
      <c r="W933" s="360"/>
      <c r="X933" s="360"/>
      <c r="Y933" s="360"/>
      <c r="Z933" s="360"/>
    </row>
    <row r="934" spans="1:26" ht="15.75" customHeight="1">
      <c r="A934" s="360"/>
      <c r="B934" s="360"/>
      <c r="C934" s="360"/>
      <c r="D934" s="360"/>
      <c r="E934" s="360"/>
      <c r="F934" s="360"/>
      <c r="G934" s="683"/>
      <c r="H934" s="360"/>
      <c r="I934" s="360"/>
      <c r="J934" s="360"/>
      <c r="K934" s="360"/>
      <c r="L934" s="360"/>
      <c r="M934" s="360"/>
      <c r="N934" s="360"/>
      <c r="O934" s="360"/>
      <c r="P934" s="360"/>
      <c r="Q934" s="360"/>
      <c r="R934" s="360"/>
      <c r="S934" s="360"/>
      <c r="T934" s="360"/>
      <c r="U934" s="360"/>
      <c r="V934" s="360"/>
      <c r="W934" s="360"/>
      <c r="X934" s="360"/>
      <c r="Y934" s="360"/>
      <c r="Z934" s="360"/>
    </row>
    <row r="935" spans="1:26" ht="15.75" customHeight="1">
      <c r="A935" s="360"/>
      <c r="B935" s="360"/>
      <c r="C935" s="360"/>
      <c r="D935" s="360"/>
      <c r="E935" s="360"/>
      <c r="F935" s="360"/>
      <c r="G935" s="683"/>
      <c r="H935" s="360"/>
      <c r="I935" s="360"/>
      <c r="J935" s="360"/>
      <c r="K935" s="360"/>
      <c r="L935" s="360"/>
      <c r="M935" s="360"/>
      <c r="N935" s="360"/>
      <c r="O935" s="360"/>
      <c r="P935" s="360"/>
      <c r="Q935" s="360"/>
      <c r="R935" s="360"/>
      <c r="S935" s="360"/>
      <c r="T935" s="360"/>
      <c r="U935" s="360"/>
      <c r="V935" s="360"/>
      <c r="W935" s="360"/>
      <c r="X935" s="360"/>
      <c r="Y935" s="360"/>
      <c r="Z935" s="360"/>
    </row>
    <row r="936" spans="1:26" ht="15.75" customHeight="1">
      <c r="A936" s="360"/>
      <c r="B936" s="360"/>
      <c r="C936" s="360"/>
      <c r="D936" s="360"/>
      <c r="E936" s="360"/>
      <c r="F936" s="360"/>
      <c r="G936" s="683"/>
      <c r="H936" s="360"/>
      <c r="I936" s="360"/>
      <c r="J936" s="360"/>
      <c r="K936" s="360"/>
      <c r="L936" s="360"/>
      <c r="M936" s="360"/>
      <c r="N936" s="360"/>
      <c r="O936" s="360"/>
      <c r="P936" s="360"/>
      <c r="Q936" s="360"/>
      <c r="R936" s="360"/>
      <c r="S936" s="360"/>
      <c r="T936" s="360"/>
      <c r="U936" s="360"/>
      <c r="V936" s="360"/>
      <c r="W936" s="360"/>
      <c r="X936" s="360"/>
      <c r="Y936" s="360"/>
      <c r="Z936" s="360"/>
    </row>
    <row r="937" spans="1:26" ht="15.75" customHeight="1">
      <c r="A937" s="360"/>
      <c r="B937" s="360"/>
      <c r="C937" s="360"/>
      <c r="D937" s="360"/>
      <c r="E937" s="360"/>
      <c r="F937" s="360"/>
      <c r="G937" s="683"/>
      <c r="H937" s="360"/>
      <c r="I937" s="360"/>
      <c r="J937" s="360"/>
      <c r="K937" s="360"/>
      <c r="L937" s="360"/>
      <c r="M937" s="360"/>
      <c r="N937" s="360"/>
      <c r="O937" s="360"/>
      <c r="P937" s="360"/>
      <c r="Q937" s="360"/>
      <c r="R937" s="360"/>
      <c r="S937" s="360"/>
      <c r="T937" s="360"/>
      <c r="U937" s="360"/>
      <c r="V937" s="360"/>
      <c r="W937" s="360"/>
      <c r="X937" s="360"/>
      <c r="Y937" s="360"/>
      <c r="Z937" s="360"/>
    </row>
    <row r="938" spans="1:26" ht="15.75" customHeight="1">
      <c r="A938" s="360"/>
      <c r="B938" s="360"/>
      <c r="C938" s="360"/>
      <c r="D938" s="360"/>
      <c r="E938" s="360"/>
      <c r="F938" s="360"/>
      <c r="G938" s="683"/>
      <c r="H938" s="360"/>
      <c r="I938" s="360"/>
      <c r="J938" s="360"/>
      <c r="K938" s="360"/>
      <c r="L938" s="360"/>
      <c r="M938" s="360"/>
      <c r="N938" s="360"/>
      <c r="O938" s="360"/>
      <c r="P938" s="360"/>
      <c r="Q938" s="360"/>
      <c r="R938" s="360"/>
      <c r="S938" s="360"/>
      <c r="T938" s="360"/>
      <c r="U938" s="360"/>
      <c r="V938" s="360"/>
      <c r="W938" s="360"/>
      <c r="X938" s="360"/>
      <c r="Y938" s="360"/>
      <c r="Z938" s="360"/>
    </row>
    <row r="939" spans="1:26" ht="15.75" customHeight="1">
      <c r="A939" s="360"/>
      <c r="B939" s="360"/>
      <c r="C939" s="360"/>
      <c r="D939" s="360"/>
      <c r="E939" s="360"/>
      <c r="F939" s="360"/>
      <c r="G939" s="683"/>
      <c r="H939" s="360"/>
      <c r="I939" s="360"/>
      <c r="J939" s="360"/>
      <c r="K939" s="360"/>
      <c r="L939" s="360"/>
      <c r="M939" s="360"/>
      <c r="N939" s="360"/>
      <c r="O939" s="360"/>
      <c r="P939" s="360"/>
      <c r="Q939" s="360"/>
      <c r="R939" s="360"/>
      <c r="S939" s="360"/>
      <c r="T939" s="360"/>
      <c r="U939" s="360"/>
      <c r="V939" s="360"/>
      <c r="W939" s="360"/>
      <c r="X939" s="360"/>
      <c r="Y939" s="360"/>
      <c r="Z939" s="360"/>
    </row>
    <row r="940" spans="1:26" ht="15.75" customHeight="1">
      <c r="A940" s="360"/>
      <c r="B940" s="360"/>
      <c r="C940" s="360"/>
      <c r="D940" s="360"/>
      <c r="E940" s="360"/>
      <c r="F940" s="360"/>
      <c r="G940" s="683"/>
      <c r="H940" s="360"/>
      <c r="I940" s="360"/>
      <c r="J940" s="360"/>
      <c r="K940" s="360"/>
      <c r="L940" s="360"/>
      <c r="M940" s="360"/>
      <c r="N940" s="360"/>
      <c r="O940" s="360"/>
      <c r="P940" s="360"/>
      <c r="Q940" s="360"/>
      <c r="R940" s="360"/>
      <c r="S940" s="360"/>
      <c r="T940" s="360"/>
      <c r="U940" s="360"/>
      <c r="V940" s="360"/>
      <c r="W940" s="360"/>
      <c r="X940" s="360"/>
      <c r="Y940" s="360"/>
      <c r="Z940" s="360"/>
    </row>
    <row r="941" spans="1:26" ht="15.75" customHeight="1">
      <c r="A941" s="360"/>
      <c r="B941" s="360"/>
      <c r="C941" s="360"/>
      <c r="D941" s="360"/>
      <c r="E941" s="360"/>
      <c r="F941" s="360"/>
      <c r="G941" s="683"/>
      <c r="H941" s="360"/>
      <c r="I941" s="360"/>
      <c r="J941" s="360"/>
      <c r="K941" s="360"/>
      <c r="L941" s="360"/>
      <c r="M941" s="360"/>
      <c r="N941" s="360"/>
      <c r="O941" s="360"/>
      <c r="P941" s="360"/>
      <c r="Q941" s="360"/>
      <c r="R941" s="360"/>
      <c r="S941" s="360"/>
      <c r="T941" s="360"/>
      <c r="U941" s="360"/>
      <c r="V941" s="360"/>
      <c r="W941" s="360"/>
      <c r="X941" s="360"/>
      <c r="Y941" s="360"/>
      <c r="Z941" s="360"/>
    </row>
    <row r="942" spans="1:26" ht="15.75" customHeight="1">
      <c r="A942" s="360"/>
      <c r="B942" s="360"/>
      <c r="C942" s="360"/>
      <c r="D942" s="360"/>
      <c r="E942" s="360"/>
      <c r="F942" s="360"/>
      <c r="G942" s="683"/>
      <c r="H942" s="360"/>
      <c r="I942" s="360"/>
      <c r="J942" s="360"/>
      <c r="K942" s="360"/>
      <c r="L942" s="360"/>
      <c r="M942" s="360"/>
      <c r="N942" s="360"/>
      <c r="O942" s="360"/>
      <c r="P942" s="360"/>
      <c r="Q942" s="360"/>
      <c r="R942" s="360"/>
      <c r="S942" s="360"/>
      <c r="T942" s="360"/>
      <c r="U942" s="360"/>
      <c r="V942" s="360"/>
      <c r="W942" s="360"/>
      <c r="X942" s="360"/>
      <c r="Y942" s="360"/>
      <c r="Z942" s="360"/>
    </row>
    <row r="943" spans="1:26" ht="15.75" customHeight="1">
      <c r="A943" s="360"/>
      <c r="B943" s="360"/>
      <c r="C943" s="360"/>
      <c r="D943" s="360"/>
      <c r="E943" s="360"/>
      <c r="F943" s="360"/>
      <c r="G943" s="683"/>
      <c r="H943" s="360"/>
      <c r="I943" s="360"/>
      <c r="J943" s="360"/>
      <c r="K943" s="360"/>
      <c r="L943" s="360"/>
      <c r="M943" s="360"/>
      <c r="N943" s="360"/>
      <c r="O943" s="360"/>
      <c r="P943" s="360"/>
      <c r="Q943" s="360"/>
      <c r="R943" s="360"/>
      <c r="S943" s="360"/>
      <c r="T943" s="360"/>
      <c r="U943" s="360"/>
      <c r="V943" s="360"/>
      <c r="W943" s="360"/>
      <c r="X943" s="360"/>
      <c r="Y943" s="360"/>
      <c r="Z943" s="360"/>
    </row>
    <row r="944" spans="1:26" ht="15.75" customHeight="1">
      <c r="A944" s="360"/>
      <c r="B944" s="360"/>
      <c r="C944" s="360"/>
      <c r="D944" s="360"/>
      <c r="E944" s="360"/>
      <c r="F944" s="360"/>
      <c r="G944" s="683"/>
      <c r="H944" s="360"/>
      <c r="I944" s="360"/>
      <c r="J944" s="360"/>
      <c r="K944" s="360"/>
      <c r="L944" s="360"/>
      <c r="M944" s="360"/>
      <c r="N944" s="360"/>
      <c r="O944" s="360"/>
      <c r="P944" s="360"/>
      <c r="Q944" s="360"/>
      <c r="R944" s="360"/>
      <c r="S944" s="360"/>
      <c r="T944" s="360"/>
      <c r="U944" s="360"/>
      <c r="V944" s="360"/>
      <c r="W944" s="360"/>
      <c r="X944" s="360"/>
      <c r="Y944" s="360"/>
      <c r="Z944" s="360"/>
    </row>
    <row r="945" spans="1:26" ht="15.75" customHeight="1">
      <c r="A945" s="360"/>
      <c r="B945" s="360"/>
      <c r="C945" s="360"/>
      <c r="D945" s="360"/>
      <c r="E945" s="360"/>
      <c r="F945" s="360"/>
      <c r="G945" s="683"/>
      <c r="H945" s="360"/>
      <c r="I945" s="360"/>
      <c r="J945" s="360"/>
      <c r="K945" s="360"/>
      <c r="L945" s="360"/>
      <c r="M945" s="360"/>
      <c r="N945" s="360"/>
      <c r="O945" s="360"/>
      <c r="P945" s="360"/>
      <c r="Q945" s="360"/>
      <c r="R945" s="360"/>
      <c r="S945" s="360"/>
      <c r="T945" s="360"/>
      <c r="U945" s="360"/>
      <c r="V945" s="360"/>
      <c r="W945" s="360"/>
      <c r="X945" s="360"/>
      <c r="Y945" s="360"/>
      <c r="Z945" s="360"/>
    </row>
    <row r="946" spans="1:26" ht="15.75" customHeight="1">
      <c r="A946" s="360"/>
      <c r="B946" s="360"/>
      <c r="C946" s="360"/>
      <c r="D946" s="360"/>
      <c r="E946" s="360"/>
      <c r="F946" s="360"/>
      <c r="G946" s="683"/>
      <c r="H946" s="360"/>
      <c r="I946" s="360"/>
      <c r="J946" s="360"/>
      <c r="K946" s="360"/>
      <c r="L946" s="360"/>
      <c r="M946" s="360"/>
      <c r="N946" s="360"/>
      <c r="O946" s="360"/>
      <c r="P946" s="360"/>
      <c r="Q946" s="360"/>
      <c r="R946" s="360"/>
      <c r="S946" s="360"/>
      <c r="T946" s="360"/>
      <c r="U946" s="360"/>
      <c r="V946" s="360"/>
      <c r="W946" s="360"/>
      <c r="X946" s="360"/>
      <c r="Y946" s="360"/>
      <c r="Z946" s="360"/>
    </row>
    <row r="947" spans="1:26" ht="15.75" customHeight="1">
      <c r="A947" s="360"/>
      <c r="B947" s="360"/>
      <c r="C947" s="360"/>
      <c r="D947" s="360"/>
      <c r="E947" s="360"/>
      <c r="F947" s="360"/>
      <c r="G947" s="683"/>
      <c r="H947" s="360"/>
      <c r="I947" s="360"/>
      <c r="J947" s="360"/>
      <c r="K947" s="360"/>
      <c r="L947" s="360"/>
      <c r="M947" s="360"/>
      <c r="N947" s="360"/>
      <c r="O947" s="360"/>
      <c r="P947" s="360"/>
      <c r="Q947" s="360"/>
      <c r="R947" s="360"/>
      <c r="S947" s="360"/>
      <c r="T947" s="360"/>
      <c r="U947" s="360"/>
      <c r="V947" s="360"/>
      <c r="W947" s="360"/>
      <c r="X947" s="360"/>
      <c r="Y947" s="360"/>
      <c r="Z947" s="360"/>
    </row>
    <row r="948" spans="1:26" ht="15.75" customHeight="1">
      <c r="A948" s="360"/>
      <c r="B948" s="360"/>
      <c r="C948" s="360"/>
      <c r="D948" s="360"/>
      <c r="E948" s="360"/>
      <c r="F948" s="360"/>
      <c r="G948" s="683"/>
      <c r="H948" s="360"/>
      <c r="I948" s="360"/>
      <c r="J948" s="360"/>
      <c r="K948" s="360"/>
      <c r="L948" s="360"/>
      <c r="M948" s="360"/>
      <c r="N948" s="360"/>
      <c r="O948" s="360"/>
      <c r="P948" s="360"/>
      <c r="Q948" s="360"/>
      <c r="R948" s="360"/>
      <c r="S948" s="360"/>
      <c r="T948" s="360"/>
      <c r="U948" s="360"/>
      <c r="V948" s="360"/>
      <c r="W948" s="360"/>
      <c r="X948" s="360"/>
      <c r="Y948" s="360"/>
      <c r="Z948" s="360"/>
    </row>
    <row r="949" spans="1:26" ht="15.75" customHeight="1">
      <c r="A949" s="360"/>
      <c r="B949" s="360"/>
      <c r="C949" s="360"/>
      <c r="D949" s="360"/>
      <c r="E949" s="360"/>
      <c r="F949" s="360"/>
      <c r="G949" s="683"/>
      <c r="H949" s="360"/>
      <c r="I949" s="360"/>
      <c r="J949" s="360"/>
      <c r="K949" s="360"/>
      <c r="L949" s="360"/>
      <c r="M949" s="360"/>
      <c r="N949" s="360"/>
      <c r="O949" s="360"/>
      <c r="P949" s="360"/>
      <c r="Q949" s="360"/>
      <c r="R949" s="360"/>
      <c r="S949" s="360"/>
      <c r="T949" s="360"/>
      <c r="U949" s="360"/>
      <c r="V949" s="360"/>
      <c r="W949" s="360"/>
      <c r="X949" s="360"/>
      <c r="Y949" s="360"/>
      <c r="Z949" s="360"/>
    </row>
    <row r="950" spans="1:26" ht="15.75" customHeight="1">
      <c r="A950" s="360"/>
      <c r="B950" s="360"/>
      <c r="C950" s="360"/>
      <c r="D950" s="360"/>
      <c r="E950" s="360"/>
      <c r="F950" s="360"/>
      <c r="G950" s="683"/>
      <c r="H950" s="360"/>
      <c r="I950" s="360"/>
      <c r="J950" s="360"/>
      <c r="K950" s="360"/>
      <c r="L950" s="360"/>
      <c r="M950" s="360"/>
      <c r="N950" s="360"/>
      <c r="O950" s="360"/>
      <c r="P950" s="360"/>
      <c r="Q950" s="360"/>
      <c r="R950" s="360"/>
      <c r="S950" s="360"/>
      <c r="T950" s="360"/>
      <c r="U950" s="360"/>
      <c r="V950" s="360"/>
      <c r="W950" s="360"/>
      <c r="X950" s="360"/>
      <c r="Y950" s="360"/>
      <c r="Z950" s="360"/>
    </row>
    <row r="951" spans="1:26" ht="15.75" customHeight="1">
      <c r="A951" s="360"/>
      <c r="B951" s="360"/>
      <c r="C951" s="360"/>
      <c r="D951" s="360"/>
      <c r="E951" s="360"/>
      <c r="F951" s="360"/>
      <c r="G951" s="683"/>
      <c r="H951" s="360"/>
      <c r="I951" s="360"/>
      <c r="J951" s="360"/>
      <c r="K951" s="360"/>
      <c r="L951" s="360"/>
      <c r="M951" s="360"/>
      <c r="N951" s="360"/>
      <c r="O951" s="360"/>
      <c r="P951" s="360"/>
      <c r="Q951" s="360"/>
      <c r="R951" s="360"/>
      <c r="S951" s="360"/>
      <c r="T951" s="360"/>
      <c r="U951" s="360"/>
      <c r="V951" s="360"/>
      <c r="W951" s="360"/>
      <c r="X951" s="360"/>
      <c r="Y951" s="360"/>
      <c r="Z951" s="360"/>
    </row>
    <row r="952" spans="1:26" ht="15.75" customHeight="1">
      <c r="A952" s="360"/>
      <c r="B952" s="360"/>
      <c r="C952" s="360"/>
      <c r="D952" s="360"/>
      <c r="E952" s="360"/>
      <c r="F952" s="360"/>
      <c r="G952" s="683"/>
      <c r="H952" s="360"/>
      <c r="I952" s="360"/>
      <c r="J952" s="360"/>
      <c r="K952" s="360"/>
      <c r="L952" s="360"/>
      <c r="M952" s="360"/>
      <c r="N952" s="360"/>
      <c r="O952" s="360"/>
      <c r="P952" s="360"/>
      <c r="Q952" s="360"/>
      <c r="R952" s="360"/>
      <c r="S952" s="360"/>
      <c r="T952" s="360"/>
      <c r="U952" s="360"/>
      <c r="V952" s="360"/>
      <c r="W952" s="360"/>
      <c r="X952" s="360"/>
      <c r="Y952" s="360"/>
      <c r="Z952" s="360"/>
    </row>
    <row r="953" spans="1:26" ht="15.75" customHeight="1">
      <c r="A953" s="360"/>
      <c r="B953" s="360"/>
      <c r="C953" s="360"/>
      <c r="D953" s="360"/>
      <c r="E953" s="360"/>
      <c r="F953" s="360"/>
      <c r="G953" s="683"/>
      <c r="H953" s="360"/>
      <c r="I953" s="360"/>
      <c r="J953" s="360"/>
      <c r="K953" s="360"/>
      <c r="L953" s="360"/>
      <c r="M953" s="360"/>
      <c r="N953" s="360"/>
      <c r="O953" s="360"/>
      <c r="P953" s="360"/>
      <c r="Q953" s="360"/>
      <c r="R953" s="360"/>
      <c r="S953" s="360"/>
      <c r="T953" s="360"/>
      <c r="U953" s="360"/>
      <c r="V953" s="360"/>
      <c r="W953" s="360"/>
      <c r="X953" s="360"/>
      <c r="Y953" s="360"/>
      <c r="Z953" s="360"/>
    </row>
    <row r="954" spans="1:26" ht="15.75" customHeight="1">
      <c r="A954" s="360"/>
      <c r="B954" s="360"/>
      <c r="C954" s="360"/>
      <c r="D954" s="360"/>
      <c r="E954" s="360"/>
      <c r="F954" s="360"/>
      <c r="G954" s="683"/>
      <c r="H954" s="360"/>
      <c r="I954" s="360"/>
      <c r="J954" s="360"/>
      <c r="K954" s="360"/>
      <c r="L954" s="360"/>
      <c r="M954" s="360"/>
      <c r="N954" s="360"/>
      <c r="O954" s="360"/>
      <c r="P954" s="360"/>
      <c r="Q954" s="360"/>
      <c r="R954" s="360"/>
      <c r="S954" s="360"/>
      <c r="T954" s="360"/>
      <c r="U954" s="360"/>
      <c r="V954" s="360"/>
      <c r="W954" s="360"/>
      <c r="X954" s="360"/>
      <c r="Y954" s="360"/>
      <c r="Z954" s="360"/>
    </row>
    <row r="955" spans="1:26" ht="15.75" customHeight="1">
      <c r="A955" s="360"/>
      <c r="B955" s="360"/>
      <c r="C955" s="360"/>
      <c r="D955" s="360"/>
      <c r="E955" s="360"/>
      <c r="F955" s="360"/>
      <c r="G955" s="683"/>
      <c r="H955" s="360"/>
      <c r="I955" s="360"/>
      <c r="J955" s="360"/>
      <c r="K955" s="360"/>
      <c r="L955" s="360"/>
      <c r="M955" s="360"/>
      <c r="N955" s="360"/>
      <c r="O955" s="360"/>
      <c r="P955" s="360"/>
      <c r="Q955" s="360"/>
      <c r="R955" s="360"/>
      <c r="S955" s="360"/>
      <c r="T955" s="360"/>
      <c r="U955" s="360"/>
      <c r="V955" s="360"/>
      <c r="W955" s="360"/>
      <c r="X955" s="360"/>
      <c r="Y955" s="360"/>
      <c r="Z955" s="360"/>
    </row>
    <row r="956" spans="1:26" ht="15.75" customHeight="1">
      <c r="A956" s="360"/>
      <c r="B956" s="360"/>
      <c r="C956" s="360"/>
      <c r="D956" s="360"/>
      <c r="E956" s="360"/>
      <c r="F956" s="360"/>
      <c r="G956" s="683"/>
      <c r="H956" s="360"/>
      <c r="I956" s="360"/>
      <c r="J956" s="360"/>
      <c r="K956" s="360"/>
      <c r="L956" s="360"/>
      <c r="M956" s="360"/>
      <c r="N956" s="360"/>
      <c r="O956" s="360"/>
      <c r="P956" s="360"/>
      <c r="Q956" s="360"/>
      <c r="R956" s="360"/>
      <c r="S956" s="360"/>
      <c r="T956" s="360"/>
      <c r="U956" s="360"/>
      <c r="V956" s="360"/>
      <c r="W956" s="360"/>
      <c r="X956" s="360"/>
      <c r="Y956" s="360"/>
      <c r="Z956" s="360"/>
    </row>
    <row r="957" spans="1:26" ht="15.75" customHeight="1">
      <c r="A957" s="360"/>
      <c r="B957" s="360"/>
      <c r="C957" s="360"/>
      <c r="D957" s="360"/>
      <c r="E957" s="360"/>
      <c r="F957" s="360"/>
      <c r="G957" s="683"/>
      <c r="H957" s="360"/>
      <c r="I957" s="360"/>
      <c r="J957" s="360"/>
      <c r="K957" s="360"/>
      <c r="L957" s="360"/>
      <c r="M957" s="360"/>
      <c r="N957" s="360"/>
      <c r="O957" s="360"/>
      <c r="P957" s="360"/>
      <c r="Q957" s="360"/>
      <c r="R957" s="360"/>
      <c r="S957" s="360"/>
      <c r="T957" s="360"/>
      <c r="U957" s="360"/>
      <c r="V957" s="360"/>
      <c r="W957" s="360"/>
      <c r="X957" s="360"/>
      <c r="Y957" s="360"/>
      <c r="Z957" s="360"/>
    </row>
    <row r="958" spans="1:26" ht="15.75" customHeight="1">
      <c r="A958" s="360"/>
      <c r="B958" s="360"/>
      <c r="C958" s="360"/>
      <c r="D958" s="360"/>
      <c r="E958" s="360"/>
      <c r="F958" s="360"/>
      <c r="G958" s="683"/>
      <c r="H958" s="360"/>
      <c r="I958" s="360"/>
      <c r="J958" s="360"/>
      <c r="K958" s="360"/>
      <c r="L958" s="360"/>
      <c r="M958" s="360"/>
      <c r="N958" s="360"/>
      <c r="O958" s="360"/>
      <c r="P958" s="360"/>
      <c r="Q958" s="360"/>
      <c r="R958" s="360"/>
      <c r="S958" s="360"/>
      <c r="T958" s="360"/>
      <c r="U958" s="360"/>
      <c r="V958" s="360"/>
      <c r="W958" s="360"/>
      <c r="X958" s="360"/>
      <c r="Y958" s="360"/>
      <c r="Z958" s="360"/>
    </row>
    <row r="959" spans="1:26" ht="15.75" customHeight="1">
      <c r="A959" s="360"/>
      <c r="B959" s="360"/>
      <c r="C959" s="360"/>
      <c r="D959" s="360"/>
      <c r="E959" s="360"/>
      <c r="F959" s="360"/>
      <c r="G959" s="683"/>
      <c r="H959" s="360"/>
      <c r="I959" s="360"/>
      <c r="J959" s="360"/>
      <c r="K959" s="360"/>
      <c r="L959" s="360"/>
      <c r="M959" s="360"/>
      <c r="N959" s="360"/>
      <c r="O959" s="360"/>
      <c r="P959" s="360"/>
      <c r="Q959" s="360"/>
      <c r="R959" s="360"/>
      <c r="S959" s="360"/>
      <c r="T959" s="360"/>
      <c r="U959" s="360"/>
      <c r="V959" s="360"/>
      <c r="W959" s="360"/>
      <c r="X959" s="360"/>
      <c r="Y959" s="360"/>
      <c r="Z959" s="360"/>
    </row>
    <row r="960" spans="1:26" ht="15.75" customHeight="1">
      <c r="A960" s="360"/>
      <c r="B960" s="360"/>
      <c r="C960" s="360"/>
      <c r="D960" s="360"/>
      <c r="E960" s="360"/>
      <c r="F960" s="360"/>
      <c r="G960" s="683"/>
      <c r="H960" s="360"/>
      <c r="I960" s="360"/>
      <c r="J960" s="360"/>
      <c r="K960" s="360"/>
      <c r="L960" s="360"/>
      <c r="M960" s="360"/>
      <c r="N960" s="360"/>
      <c r="O960" s="360"/>
      <c r="P960" s="360"/>
      <c r="Q960" s="360"/>
      <c r="R960" s="360"/>
      <c r="S960" s="360"/>
      <c r="T960" s="360"/>
      <c r="U960" s="360"/>
      <c r="V960" s="360"/>
      <c r="W960" s="360"/>
      <c r="X960" s="360"/>
      <c r="Y960" s="360"/>
      <c r="Z960" s="360"/>
    </row>
    <row r="961" spans="1:26" ht="15.75" customHeight="1">
      <c r="A961" s="360"/>
      <c r="B961" s="360"/>
      <c r="C961" s="360"/>
      <c r="D961" s="360"/>
      <c r="E961" s="360"/>
      <c r="F961" s="360"/>
      <c r="G961" s="683"/>
      <c r="H961" s="360"/>
      <c r="I961" s="360"/>
      <c r="J961" s="360"/>
      <c r="K961" s="360"/>
      <c r="L961" s="360"/>
      <c r="M961" s="360"/>
      <c r="N961" s="360"/>
      <c r="O961" s="360"/>
      <c r="P961" s="360"/>
      <c r="Q961" s="360"/>
      <c r="R961" s="360"/>
      <c r="S961" s="360"/>
      <c r="T961" s="360"/>
      <c r="U961" s="360"/>
      <c r="V961" s="360"/>
      <c r="W961" s="360"/>
      <c r="X961" s="360"/>
      <c r="Y961" s="360"/>
      <c r="Z961" s="360"/>
    </row>
    <row r="962" spans="1:26" ht="15.75" customHeight="1">
      <c r="A962" s="360"/>
      <c r="B962" s="360"/>
      <c r="C962" s="360"/>
      <c r="D962" s="360"/>
      <c r="E962" s="360"/>
      <c r="F962" s="360"/>
      <c r="G962" s="683"/>
      <c r="H962" s="360"/>
      <c r="I962" s="360"/>
      <c r="J962" s="360"/>
      <c r="K962" s="360"/>
      <c r="L962" s="360"/>
      <c r="M962" s="360"/>
      <c r="N962" s="360"/>
      <c r="O962" s="360"/>
      <c r="P962" s="360"/>
      <c r="Q962" s="360"/>
      <c r="R962" s="360"/>
      <c r="S962" s="360"/>
      <c r="T962" s="360"/>
      <c r="U962" s="360"/>
      <c r="V962" s="360"/>
      <c r="W962" s="360"/>
      <c r="X962" s="360"/>
      <c r="Y962" s="360"/>
      <c r="Z962" s="360"/>
    </row>
    <row r="963" spans="1:26" ht="15.75" customHeight="1">
      <c r="A963" s="360"/>
      <c r="B963" s="360"/>
      <c r="C963" s="360"/>
      <c r="D963" s="360"/>
      <c r="E963" s="360"/>
      <c r="F963" s="360"/>
      <c r="G963" s="683"/>
      <c r="H963" s="360"/>
      <c r="I963" s="360"/>
      <c r="J963" s="360"/>
      <c r="K963" s="360"/>
      <c r="L963" s="360"/>
      <c r="M963" s="360"/>
      <c r="N963" s="360"/>
      <c r="O963" s="360"/>
      <c r="P963" s="360"/>
      <c r="Q963" s="360"/>
      <c r="R963" s="360"/>
      <c r="S963" s="360"/>
      <c r="T963" s="360"/>
      <c r="U963" s="360"/>
      <c r="V963" s="360"/>
      <c r="W963" s="360"/>
      <c r="X963" s="360"/>
      <c r="Y963" s="360"/>
      <c r="Z963" s="360"/>
    </row>
    <row r="964" spans="1:26" ht="15.75" customHeight="1">
      <c r="A964" s="360"/>
      <c r="B964" s="360"/>
      <c r="C964" s="360"/>
      <c r="D964" s="360"/>
      <c r="E964" s="360"/>
      <c r="F964" s="360"/>
      <c r="G964" s="683"/>
      <c r="H964" s="360"/>
      <c r="I964" s="360"/>
      <c r="J964" s="360"/>
      <c r="K964" s="360"/>
      <c r="L964" s="360"/>
      <c r="M964" s="360"/>
      <c r="N964" s="360"/>
      <c r="O964" s="360"/>
      <c r="P964" s="360"/>
      <c r="Q964" s="360"/>
      <c r="R964" s="360"/>
      <c r="S964" s="360"/>
      <c r="T964" s="360"/>
      <c r="U964" s="360"/>
      <c r="V964" s="360"/>
      <c r="W964" s="360"/>
      <c r="X964" s="360"/>
      <c r="Y964" s="360"/>
      <c r="Z964" s="360"/>
    </row>
    <row r="965" spans="1:26" ht="15.75" customHeight="1">
      <c r="A965" s="360"/>
      <c r="B965" s="360"/>
      <c r="C965" s="360"/>
      <c r="D965" s="360"/>
      <c r="E965" s="360"/>
      <c r="F965" s="360"/>
      <c r="G965" s="683"/>
      <c r="H965" s="360"/>
      <c r="I965" s="360"/>
      <c r="J965" s="360"/>
      <c r="K965" s="360"/>
      <c r="L965" s="360"/>
      <c r="M965" s="360"/>
      <c r="N965" s="360"/>
      <c r="O965" s="360"/>
      <c r="P965" s="360"/>
      <c r="Q965" s="360"/>
      <c r="R965" s="360"/>
      <c r="S965" s="360"/>
      <c r="T965" s="360"/>
      <c r="U965" s="360"/>
      <c r="V965" s="360"/>
      <c r="W965" s="360"/>
      <c r="X965" s="360"/>
      <c r="Y965" s="360"/>
      <c r="Z965" s="360"/>
    </row>
    <row r="966" spans="1:26" ht="15.75" customHeight="1">
      <c r="A966" s="360"/>
      <c r="B966" s="360"/>
      <c r="C966" s="360"/>
      <c r="D966" s="360"/>
      <c r="E966" s="360"/>
      <c r="F966" s="360"/>
      <c r="G966" s="683"/>
      <c r="H966" s="360"/>
      <c r="I966" s="360"/>
      <c r="J966" s="360"/>
      <c r="K966" s="360"/>
      <c r="L966" s="360"/>
      <c r="M966" s="360"/>
      <c r="N966" s="360"/>
      <c r="O966" s="360"/>
      <c r="P966" s="360"/>
      <c r="Q966" s="360"/>
      <c r="R966" s="360"/>
      <c r="S966" s="360"/>
      <c r="T966" s="360"/>
      <c r="U966" s="360"/>
      <c r="V966" s="360"/>
      <c r="W966" s="360"/>
      <c r="X966" s="360"/>
      <c r="Y966" s="360"/>
      <c r="Z966" s="360"/>
    </row>
    <row r="967" spans="1:26" ht="15.75" customHeight="1">
      <c r="A967" s="360"/>
      <c r="B967" s="360"/>
      <c r="C967" s="360"/>
      <c r="D967" s="360"/>
      <c r="E967" s="360"/>
      <c r="F967" s="360"/>
      <c r="G967" s="683"/>
      <c r="H967" s="360"/>
      <c r="I967" s="360"/>
      <c r="J967" s="360"/>
      <c r="K967" s="360"/>
      <c r="L967" s="360"/>
      <c r="M967" s="360"/>
      <c r="N967" s="360"/>
      <c r="O967" s="360"/>
      <c r="P967" s="360"/>
      <c r="Q967" s="360"/>
      <c r="R967" s="360"/>
      <c r="S967" s="360"/>
      <c r="T967" s="360"/>
      <c r="U967" s="360"/>
      <c r="V967" s="360"/>
      <c r="W967" s="360"/>
      <c r="X967" s="360"/>
      <c r="Y967" s="360"/>
      <c r="Z967" s="360"/>
    </row>
    <row r="968" spans="1:26" ht="15.75" customHeight="1">
      <c r="A968" s="360"/>
      <c r="B968" s="360"/>
      <c r="C968" s="360"/>
      <c r="D968" s="360"/>
      <c r="E968" s="360"/>
      <c r="F968" s="360"/>
      <c r="G968" s="683"/>
      <c r="H968" s="360"/>
      <c r="I968" s="360"/>
      <c r="J968" s="360"/>
      <c r="K968" s="360"/>
      <c r="L968" s="360"/>
      <c r="M968" s="360"/>
      <c r="N968" s="360"/>
      <c r="O968" s="360"/>
      <c r="P968" s="360"/>
      <c r="Q968" s="360"/>
      <c r="R968" s="360"/>
      <c r="S968" s="360"/>
      <c r="T968" s="360"/>
      <c r="U968" s="360"/>
      <c r="V968" s="360"/>
      <c r="W968" s="360"/>
      <c r="X968" s="360"/>
      <c r="Y968" s="360"/>
      <c r="Z968" s="360"/>
    </row>
    <row r="969" spans="1:26" ht="15.75" customHeight="1">
      <c r="A969" s="360"/>
      <c r="B969" s="360"/>
      <c r="C969" s="360"/>
      <c r="D969" s="360"/>
      <c r="E969" s="360"/>
      <c r="F969" s="360"/>
      <c r="G969" s="683"/>
      <c r="H969" s="360"/>
      <c r="I969" s="360"/>
      <c r="J969" s="360"/>
      <c r="K969" s="360"/>
      <c r="L969" s="360"/>
      <c r="M969" s="360"/>
      <c r="N969" s="360"/>
      <c r="O969" s="360"/>
      <c r="P969" s="360"/>
      <c r="Q969" s="360"/>
      <c r="R969" s="360"/>
      <c r="S969" s="360"/>
      <c r="T969" s="360"/>
      <c r="U969" s="360"/>
      <c r="V969" s="360"/>
      <c r="W969" s="360"/>
      <c r="X969" s="360"/>
      <c r="Y969" s="360"/>
      <c r="Z969" s="360"/>
    </row>
    <row r="970" spans="1:26" ht="15.75" customHeight="1">
      <c r="A970" s="360"/>
      <c r="B970" s="360"/>
      <c r="C970" s="360"/>
      <c r="D970" s="360"/>
      <c r="E970" s="360"/>
      <c r="F970" s="360"/>
      <c r="G970" s="683"/>
      <c r="H970" s="360"/>
      <c r="I970" s="360"/>
      <c r="J970" s="360"/>
      <c r="K970" s="360"/>
      <c r="L970" s="360"/>
      <c r="M970" s="360"/>
      <c r="N970" s="360"/>
      <c r="O970" s="360"/>
      <c r="P970" s="360"/>
      <c r="Q970" s="360"/>
      <c r="R970" s="360"/>
      <c r="S970" s="360"/>
      <c r="T970" s="360"/>
      <c r="U970" s="360"/>
      <c r="V970" s="360"/>
      <c r="W970" s="360"/>
      <c r="X970" s="360"/>
      <c r="Y970" s="360"/>
      <c r="Z970" s="360"/>
    </row>
    <row r="971" spans="1:26" ht="15.75" customHeight="1">
      <c r="A971" s="360"/>
      <c r="B971" s="360"/>
      <c r="C971" s="360"/>
      <c r="D971" s="360"/>
      <c r="E971" s="360"/>
      <c r="F971" s="360"/>
      <c r="G971" s="683"/>
      <c r="H971" s="360"/>
      <c r="I971" s="360"/>
      <c r="J971" s="360"/>
      <c r="K971" s="360"/>
      <c r="L971" s="360"/>
      <c r="M971" s="360"/>
      <c r="N971" s="360"/>
      <c r="O971" s="360"/>
      <c r="P971" s="360"/>
      <c r="Q971" s="360"/>
      <c r="R971" s="360"/>
      <c r="S971" s="360"/>
      <c r="T971" s="360"/>
      <c r="U971" s="360"/>
      <c r="V971" s="360"/>
      <c r="W971" s="360"/>
      <c r="X971" s="360"/>
      <c r="Y971" s="360"/>
      <c r="Z971" s="360"/>
    </row>
    <row r="972" spans="1:26" ht="15.75" customHeight="1">
      <c r="A972" s="360"/>
      <c r="B972" s="360"/>
      <c r="C972" s="360"/>
      <c r="D972" s="360"/>
      <c r="E972" s="360"/>
      <c r="F972" s="360"/>
      <c r="G972" s="683"/>
      <c r="H972" s="360"/>
      <c r="I972" s="360"/>
      <c r="J972" s="360"/>
      <c r="K972" s="360"/>
      <c r="L972" s="360"/>
      <c r="M972" s="360"/>
      <c r="N972" s="360"/>
      <c r="O972" s="360"/>
      <c r="P972" s="360"/>
      <c r="Q972" s="360"/>
      <c r="R972" s="360"/>
      <c r="S972" s="360"/>
      <c r="T972" s="360"/>
      <c r="U972" s="360"/>
      <c r="V972" s="360"/>
      <c r="W972" s="360"/>
      <c r="X972" s="360"/>
      <c r="Y972" s="360"/>
      <c r="Z972" s="360"/>
    </row>
    <row r="973" spans="1:26" ht="15.75" customHeight="1">
      <c r="A973" s="360"/>
      <c r="B973" s="360"/>
      <c r="C973" s="360"/>
      <c r="D973" s="360"/>
      <c r="E973" s="360"/>
      <c r="F973" s="360"/>
      <c r="G973" s="683"/>
      <c r="H973" s="360"/>
      <c r="I973" s="360"/>
      <c r="J973" s="360"/>
      <c r="K973" s="360"/>
      <c r="L973" s="360"/>
      <c r="M973" s="360"/>
      <c r="N973" s="360"/>
      <c r="O973" s="360"/>
      <c r="P973" s="360"/>
      <c r="Q973" s="360"/>
      <c r="R973" s="360"/>
      <c r="S973" s="360"/>
      <c r="T973" s="360"/>
      <c r="U973" s="360"/>
      <c r="V973" s="360"/>
      <c r="W973" s="360"/>
      <c r="X973" s="360"/>
      <c r="Y973" s="360"/>
      <c r="Z973" s="360"/>
    </row>
    <row r="974" spans="1:26" ht="15.75" customHeight="1">
      <c r="A974" s="360"/>
      <c r="B974" s="360"/>
      <c r="C974" s="360"/>
      <c r="D974" s="360"/>
      <c r="E974" s="360"/>
      <c r="F974" s="360"/>
      <c r="G974" s="683"/>
      <c r="H974" s="360"/>
      <c r="I974" s="360"/>
      <c r="J974" s="360"/>
      <c r="K974" s="360"/>
      <c r="L974" s="360"/>
      <c r="M974" s="360"/>
      <c r="N974" s="360"/>
      <c r="O974" s="360"/>
      <c r="P974" s="360"/>
      <c r="Q974" s="360"/>
      <c r="R974" s="360"/>
      <c r="S974" s="360"/>
      <c r="T974" s="360"/>
      <c r="U974" s="360"/>
      <c r="V974" s="360"/>
      <c r="W974" s="360"/>
      <c r="X974" s="360"/>
      <c r="Y974" s="360"/>
      <c r="Z974" s="360"/>
    </row>
    <row r="975" spans="1:26" ht="15.75" customHeight="1">
      <c r="A975" s="360"/>
      <c r="B975" s="360"/>
      <c r="C975" s="360"/>
      <c r="D975" s="360"/>
      <c r="E975" s="360"/>
      <c r="F975" s="360"/>
      <c r="G975" s="683"/>
      <c r="H975" s="360"/>
      <c r="I975" s="360"/>
      <c r="J975" s="360"/>
      <c r="K975" s="360"/>
      <c r="L975" s="360"/>
      <c r="M975" s="360"/>
      <c r="N975" s="360"/>
      <c r="O975" s="360"/>
      <c r="P975" s="360"/>
      <c r="Q975" s="360"/>
      <c r="R975" s="360"/>
      <c r="S975" s="360"/>
      <c r="T975" s="360"/>
      <c r="U975" s="360"/>
      <c r="V975" s="360"/>
      <c r="W975" s="360"/>
      <c r="X975" s="360"/>
      <c r="Y975" s="360"/>
      <c r="Z975" s="360"/>
    </row>
    <row r="976" spans="1:26" ht="15.75" customHeight="1">
      <c r="A976" s="360"/>
      <c r="B976" s="360"/>
      <c r="C976" s="360"/>
      <c r="D976" s="360"/>
      <c r="E976" s="360"/>
      <c r="F976" s="360"/>
      <c r="G976" s="683"/>
      <c r="H976" s="360"/>
      <c r="I976" s="360"/>
      <c r="J976" s="360"/>
      <c r="K976" s="360"/>
      <c r="L976" s="360"/>
      <c r="M976" s="360"/>
      <c r="N976" s="360"/>
      <c r="O976" s="360"/>
      <c r="P976" s="360"/>
      <c r="Q976" s="360"/>
      <c r="R976" s="360"/>
      <c r="S976" s="360"/>
      <c r="T976" s="360"/>
      <c r="U976" s="360"/>
      <c r="V976" s="360"/>
      <c r="W976" s="360"/>
      <c r="X976" s="360"/>
      <c r="Y976" s="360"/>
      <c r="Z976" s="360"/>
    </row>
    <row r="977" spans="1:26" ht="15.75" customHeight="1">
      <c r="A977" s="360"/>
      <c r="B977" s="360"/>
      <c r="C977" s="360"/>
      <c r="D977" s="360"/>
      <c r="E977" s="360"/>
      <c r="F977" s="360"/>
      <c r="G977" s="683"/>
      <c r="H977" s="360"/>
      <c r="I977" s="360"/>
      <c r="J977" s="360"/>
      <c r="K977" s="360"/>
      <c r="L977" s="360"/>
      <c r="M977" s="360"/>
      <c r="N977" s="360"/>
      <c r="O977" s="360"/>
      <c r="P977" s="360"/>
      <c r="Q977" s="360"/>
      <c r="R977" s="360"/>
      <c r="S977" s="360"/>
      <c r="T977" s="360"/>
      <c r="U977" s="360"/>
      <c r="V977" s="360"/>
      <c r="W977" s="360"/>
      <c r="X977" s="360"/>
      <c r="Y977" s="360"/>
      <c r="Z977" s="360"/>
    </row>
    <row r="978" spans="1:26" ht="15.75" customHeight="1">
      <c r="A978" s="360"/>
      <c r="B978" s="360"/>
      <c r="C978" s="360"/>
      <c r="D978" s="360"/>
      <c r="E978" s="360"/>
      <c r="F978" s="360"/>
      <c r="G978" s="683"/>
      <c r="H978" s="360"/>
      <c r="I978" s="360"/>
      <c r="J978" s="360"/>
      <c r="K978" s="360"/>
      <c r="L978" s="360"/>
      <c r="M978" s="360"/>
      <c r="N978" s="360"/>
      <c r="O978" s="360"/>
      <c r="P978" s="360"/>
      <c r="Q978" s="360"/>
      <c r="R978" s="360"/>
      <c r="S978" s="360"/>
      <c r="T978" s="360"/>
      <c r="U978" s="360"/>
      <c r="V978" s="360"/>
      <c r="W978" s="360"/>
      <c r="X978" s="360"/>
      <c r="Y978" s="360"/>
      <c r="Z978" s="360"/>
    </row>
    <row r="979" spans="1:26" ht="15.75" customHeight="1">
      <c r="A979" s="360"/>
      <c r="B979" s="360"/>
      <c r="C979" s="360"/>
      <c r="D979" s="360"/>
      <c r="E979" s="360"/>
      <c r="F979" s="360"/>
      <c r="G979" s="683"/>
      <c r="H979" s="360"/>
      <c r="I979" s="360"/>
      <c r="J979" s="360"/>
      <c r="K979" s="360"/>
      <c r="L979" s="360"/>
      <c r="M979" s="360"/>
      <c r="N979" s="360"/>
      <c r="O979" s="360"/>
      <c r="P979" s="360"/>
      <c r="Q979" s="360"/>
      <c r="R979" s="360"/>
      <c r="S979" s="360"/>
      <c r="T979" s="360"/>
      <c r="U979" s="360"/>
      <c r="V979" s="360"/>
      <c r="W979" s="360"/>
      <c r="X979" s="360"/>
      <c r="Y979" s="360"/>
      <c r="Z979" s="360"/>
    </row>
    <row r="980" spans="1:26" ht="15.75" customHeight="1">
      <c r="A980" s="360"/>
      <c r="B980" s="360"/>
      <c r="C980" s="360"/>
      <c r="D980" s="360"/>
      <c r="E980" s="360"/>
      <c r="F980" s="360"/>
      <c r="G980" s="683"/>
      <c r="H980" s="360"/>
      <c r="I980" s="360"/>
      <c r="J980" s="360"/>
      <c r="K980" s="360"/>
      <c r="L980" s="360"/>
      <c r="M980" s="360"/>
      <c r="N980" s="360"/>
      <c r="O980" s="360"/>
      <c r="P980" s="360"/>
      <c r="Q980" s="360"/>
      <c r="R980" s="360"/>
      <c r="S980" s="360"/>
      <c r="T980" s="360"/>
      <c r="U980" s="360"/>
      <c r="V980" s="360"/>
      <c r="W980" s="360"/>
      <c r="X980" s="360"/>
      <c r="Y980" s="360"/>
      <c r="Z980" s="360"/>
    </row>
    <row r="981" spans="1:26" ht="15.75" customHeight="1">
      <c r="A981" s="360"/>
      <c r="B981" s="360"/>
      <c r="C981" s="360"/>
      <c r="D981" s="360"/>
      <c r="E981" s="360"/>
      <c r="F981" s="360"/>
      <c r="G981" s="683"/>
      <c r="H981" s="360"/>
      <c r="I981" s="360"/>
      <c r="J981" s="360"/>
      <c r="K981" s="360"/>
      <c r="L981" s="360"/>
      <c r="M981" s="360"/>
      <c r="N981" s="360"/>
      <c r="O981" s="360"/>
      <c r="P981" s="360"/>
      <c r="Q981" s="360"/>
      <c r="R981" s="360"/>
      <c r="S981" s="360"/>
      <c r="T981" s="360"/>
      <c r="U981" s="360"/>
      <c r="V981" s="360"/>
      <c r="W981" s="360"/>
      <c r="X981" s="360"/>
      <c r="Y981" s="360"/>
      <c r="Z981" s="360"/>
    </row>
    <row r="982" spans="1:26" ht="15.75" customHeight="1">
      <c r="A982" s="360"/>
      <c r="B982" s="360"/>
      <c r="C982" s="360"/>
      <c r="D982" s="360"/>
      <c r="E982" s="360"/>
      <c r="F982" s="360"/>
      <c r="G982" s="683"/>
      <c r="H982" s="360"/>
      <c r="I982" s="360"/>
      <c r="J982" s="360"/>
      <c r="K982" s="360"/>
      <c r="L982" s="360"/>
      <c r="M982" s="360"/>
      <c r="N982" s="360"/>
      <c r="O982" s="360"/>
      <c r="P982" s="360"/>
      <c r="Q982" s="360"/>
      <c r="R982" s="360"/>
      <c r="S982" s="360"/>
      <c r="T982" s="360"/>
      <c r="U982" s="360"/>
      <c r="V982" s="360"/>
      <c r="W982" s="360"/>
      <c r="X982" s="360"/>
      <c r="Y982" s="360"/>
      <c r="Z982" s="360"/>
    </row>
    <row r="983" spans="1:26" ht="15.75" customHeight="1">
      <c r="A983" s="360"/>
      <c r="B983" s="360"/>
      <c r="C983" s="360"/>
      <c r="D983" s="360"/>
      <c r="E983" s="360"/>
      <c r="F983" s="360"/>
      <c r="G983" s="683"/>
      <c r="H983" s="360"/>
      <c r="I983" s="360"/>
      <c r="J983" s="360"/>
      <c r="K983" s="360"/>
      <c r="L983" s="360"/>
      <c r="M983" s="360"/>
      <c r="N983" s="360"/>
      <c r="O983" s="360"/>
      <c r="P983" s="360"/>
      <c r="Q983" s="360"/>
      <c r="R983" s="360"/>
      <c r="S983" s="360"/>
      <c r="T983" s="360"/>
      <c r="U983" s="360"/>
      <c r="V983" s="360"/>
      <c r="W983" s="360"/>
      <c r="X983" s="360"/>
      <c r="Y983" s="360"/>
      <c r="Z983" s="360"/>
    </row>
    <row r="984" spans="1:26" ht="15.75" customHeight="1">
      <c r="A984" s="360"/>
      <c r="B984" s="360"/>
      <c r="C984" s="360"/>
      <c r="D984" s="360"/>
      <c r="E984" s="360"/>
      <c r="F984" s="360"/>
      <c r="G984" s="683"/>
      <c r="H984" s="360"/>
      <c r="I984" s="360"/>
      <c r="J984" s="360"/>
      <c r="K984" s="360"/>
      <c r="L984" s="360"/>
      <c r="M984" s="360"/>
      <c r="N984" s="360"/>
      <c r="O984" s="360"/>
      <c r="P984" s="360"/>
      <c r="Q984" s="360"/>
      <c r="R984" s="360"/>
      <c r="S984" s="360"/>
      <c r="T984" s="360"/>
      <c r="U984" s="360"/>
      <c r="V984" s="360"/>
      <c r="W984" s="360"/>
      <c r="X984" s="360"/>
      <c r="Y984" s="360"/>
      <c r="Z984" s="360"/>
    </row>
    <row r="985" spans="1:26" ht="15.75" customHeight="1">
      <c r="A985" s="360"/>
      <c r="B985" s="360"/>
      <c r="C985" s="360"/>
      <c r="D985" s="360"/>
      <c r="E985" s="360"/>
      <c r="F985" s="360"/>
      <c r="G985" s="683"/>
      <c r="H985" s="360"/>
      <c r="I985" s="360"/>
      <c r="J985" s="360"/>
      <c r="K985" s="360"/>
      <c r="L985" s="360"/>
      <c r="M985" s="360"/>
      <c r="N985" s="360"/>
      <c r="O985" s="360"/>
      <c r="P985" s="360"/>
      <c r="Q985" s="360"/>
      <c r="R985" s="360"/>
      <c r="S985" s="360"/>
      <c r="T985" s="360"/>
      <c r="U985" s="360"/>
      <c r="V985" s="360"/>
      <c r="W985" s="360"/>
      <c r="X985" s="360"/>
      <c r="Y985" s="360"/>
      <c r="Z985" s="360"/>
    </row>
    <row r="986" spans="1:26" ht="15.75" customHeight="1">
      <c r="A986" s="360"/>
      <c r="B986" s="360"/>
      <c r="C986" s="360"/>
      <c r="D986" s="360"/>
      <c r="E986" s="360"/>
      <c r="F986" s="360"/>
      <c r="G986" s="683"/>
      <c r="H986" s="360"/>
      <c r="I986" s="360"/>
      <c r="J986" s="360"/>
      <c r="K986" s="360"/>
      <c r="L986" s="360"/>
      <c r="M986" s="360"/>
      <c r="N986" s="360"/>
      <c r="O986" s="360"/>
      <c r="P986" s="360"/>
      <c r="Q986" s="360"/>
      <c r="R986" s="360"/>
      <c r="S986" s="360"/>
      <c r="T986" s="360"/>
      <c r="U986" s="360"/>
      <c r="V986" s="360"/>
      <c r="W986" s="360"/>
      <c r="X986" s="360"/>
      <c r="Y986" s="360"/>
      <c r="Z986" s="360"/>
    </row>
    <row r="987" spans="1:26" ht="15.75" customHeight="1">
      <c r="A987" s="360"/>
      <c r="B987" s="360"/>
      <c r="C987" s="360"/>
      <c r="D987" s="360"/>
      <c r="E987" s="360"/>
      <c r="F987" s="360"/>
      <c r="G987" s="683"/>
      <c r="H987" s="360"/>
      <c r="I987" s="360"/>
      <c r="J987" s="360"/>
      <c r="K987" s="360"/>
      <c r="L987" s="360"/>
      <c r="M987" s="360"/>
      <c r="N987" s="360"/>
      <c r="O987" s="360"/>
      <c r="P987" s="360"/>
      <c r="Q987" s="360"/>
      <c r="R987" s="360"/>
      <c r="S987" s="360"/>
      <c r="T987" s="360"/>
      <c r="U987" s="360"/>
      <c r="V987" s="360"/>
      <c r="W987" s="360"/>
      <c r="X987" s="360"/>
      <c r="Y987" s="360"/>
      <c r="Z987" s="360"/>
    </row>
    <row r="988" spans="1:26" ht="15.75" customHeight="1">
      <c r="A988" s="360"/>
      <c r="B988" s="360"/>
      <c r="C988" s="360"/>
      <c r="D988" s="360"/>
      <c r="E988" s="360"/>
      <c r="F988" s="360"/>
      <c r="G988" s="683"/>
      <c r="H988" s="360"/>
      <c r="I988" s="360"/>
      <c r="J988" s="360"/>
      <c r="K988" s="360"/>
      <c r="L988" s="360"/>
      <c r="M988" s="360"/>
      <c r="N988" s="360"/>
      <c r="O988" s="360"/>
      <c r="P988" s="360"/>
      <c r="Q988" s="360"/>
      <c r="R988" s="360"/>
      <c r="S988" s="360"/>
      <c r="T988" s="360"/>
      <c r="U988" s="360"/>
      <c r="V988" s="360"/>
      <c r="W988" s="360"/>
      <c r="X988" s="360"/>
      <c r="Y988" s="360"/>
      <c r="Z988" s="360"/>
    </row>
    <row r="989" spans="1:26" ht="15.75" customHeight="1">
      <c r="A989" s="360"/>
      <c r="B989" s="360"/>
      <c r="C989" s="360"/>
      <c r="D989" s="360"/>
      <c r="E989" s="360"/>
      <c r="F989" s="360"/>
      <c r="G989" s="683"/>
      <c r="H989" s="360"/>
      <c r="I989" s="360"/>
      <c r="J989" s="360"/>
      <c r="K989" s="360"/>
      <c r="L989" s="360"/>
      <c r="M989" s="360"/>
      <c r="N989" s="360"/>
      <c r="O989" s="360"/>
      <c r="P989" s="360"/>
      <c r="Q989" s="360"/>
      <c r="R989" s="360"/>
      <c r="S989" s="360"/>
      <c r="T989" s="360"/>
      <c r="U989" s="360"/>
      <c r="V989" s="360"/>
      <c r="W989" s="360"/>
      <c r="X989" s="360"/>
      <c r="Y989" s="360"/>
      <c r="Z989" s="360"/>
    </row>
    <row r="990" spans="1:26" ht="15.75" customHeight="1">
      <c r="A990" s="360"/>
      <c r="B990" s="360"/>
      <c r="C990" s="360"/>
      <c r="D990" s="360"/>
      <c r="E990" s="360"/>
      <c r="F990" s="360"/>
      <c r="G990" s="683"/>
      <c r="H990" s="360"/>
      <c r="I990" s="360"/>
      <c r="J990" s="360"/>
      <c r="K990" s="360"/>
      <c r="L990" s="360"/>
      <c r="M990" s="360"/>
      <c r="N990" s="360"/>
      <c r="O990" s="360"/>
      <c r="P990" s="360"/>
      <c r="Q990" s="360"/>
      <c r="R990" s="360"/>
      <c r="S990" s="360"/>
      <c r="T990" s="360"/>
      <c r="U990" s="360"/>
      <c r="V990" s="360"/>
      <c r="W990" s="360"/>
      <c r="X990" s="360"/>
      <c r="Y990" s="360"/>
      <c r="Z990" s="360"/>
    </row>
    <row r="991" spans="1:26" ht="15.75" customHeight="1">
      <c r="A991" s="360"/>
      <c r="B991" s="360"/>
      <c r="C991" s="360"/>
      <c r="D991" s="360"/>
      <c r="E991" s="360"/>
      <c r="F991" s="360"/>
      <c r="G991" s="683"/>
      <c r="H991" s="360"/>
      <c r="I991" s="360"/>
      <c r="J991" s="360"/>
      <c r="K991" s="360"/>
      <c r="L991" s="360"/>
      <c r="M991" s="360"/>
      <c r="N991" s="360"/>
      <c r="O991" s="360"/>
      <c r="P991" s="360"/>
      <c r="Q991" s="360"/>
      <c r="R991" s="360"/>
      <c r="S991" s="360"/>
      <c r="T991" s="360"/>
      <c r="U991" s="360"/>
      <c r="V991" s="360"/>
      <c r="W991" s="360"/>
      <c r="X991" s="360"/>
      <c r="Y991" s="360"/>
      <c r="Z991" s="360"/>
    </row>
    <row r="992" spans="1:26" ht="15.75" customHeight="1">
      <c r="A992" s="360"/>
      <c r="B992" s="360"/>
      <c r="C992" s="360"/>
      <c r="D992" s="360"/>
      <c r="E992" s="360"/>
      <c r="F992" s="360"/>
      <c r="G992" s="683"/>
      <c r="H992" s="360"/>
      <c r="I992" s="360"/>
      <c r="J992" s="360"/>
      <c r="K992" s="360"/>
      <c r="L992" s="360"/>
      <c r="M992" s="360"/>
      <c r="N992" s="360"/>
      <c r="O992" s="360"/>
      <c r="P992" s="360"/>
      <c r="Q992" s="360"/>
      <c r="R992" s="360"/>
      <c r="S992" s="360"/>
      <c r="T992" s="360"/>
      <c r="U992" s="360"/>
      <c r="V992" s="360"/>
      <c r="W992" s="360"/>
      <c r="X992" s="360"/>
      <c r="Y992" s="360"/>
      <c r="Z992" s="360"/>
    </row>
    <row r="993" spans="1:26" ht="15.75" customHeight="1">
      <c r="A993" s="360"/>
      <c r="B993" s="360"/>
      <c r="C993" s="360"/>
      <c r="D993" s="360"/>
      <c r="E993" s="360"/>
      <c r="F993" s="360"/>
      <c r="G993" s="683"/>
      <c r="H993" s="360"/>
      <c r="I993" s="360"/>
      <c r="J993" s="360"/>
      <c r="K993" s="360"/>
      <c r="L993" s="360"/>
      <c r="M993" s="360"/>
      <c r="N993" s="360"/>
      <c r="O993" s="360"/>
      <c r="P993" s="360"/>
      <c r="Q993" s="360"/>
      <c r="R993" s="360"/>
      <c r="S993" s="360"/>
      <c r="T993" s="360"/>
      <c r="U993" s="360"/>
      <c r="V993" s="360"/>
      <c r="W993" s="360"/>
      <c r="X993" s="360"/>
      <c r="Y993" s="360"/>
      <c r="Z993" s="360"/>
    </row>
    <row r="994" spans="1:26" ht="15.75" customHeight="1">
      <c r="A994" s="360"/>
      <c r="B994" s="360"/>
      <c r="C994" s="360"/>
      <c r="D994" s="360"/>
      <c r="E994" s="360"/>
      <c r="F994" s="360"/>
      <c r="G994" s="683"/>
      <c r="H994" s="360"/>
      <c r="I994" s="360"/>
      <c r="J994" s="360"/>
      <c r="K994" s="360"/>
      <c r="L994" s="360"/>
      <c r="M994" s="360"/>
      <c r="N994" s="360"/>
      <c r="O994" s="360"/>
      <c r="P994" s="360"/>
      <c r="Q994" s="360"/>
      <c r="R994" s="360"/>
      <c r="S994" s="360"/>
      <c r="T994" s="360"/>
      <c r="U994" s="360"/>
      <c r="V994" s="360"/>
      <c r="W994" s="360"/>
      <c r="X994" s="360"/>
      <c r="Y994" s="360"/>
      <c r="Z994" s="360"/>
    </row>
    <row r="995" spans="1:26" ht="15.75" customHeight="1">
      <c r="A995" s="360"/>
      <c r="B995" s="360"/>
      <c r="C995" s="360"/>
      <c r="D995" s="360"/>
      <c r="E995" s="360"/>
      <c r="F995" s="360"/>
      <c r="G995" s="683"/>
      <c r="H995" s="360"/>
      <c r="I995" s="360"/>
      <c r="J995" s="360"/>
      <c r="K995" s="360"/>
      <c r="L995" s="360"/>
      <c r="M995" s="360"/>
      <c r="N995" s="360"/>
      <c r="O995" s="360"/>
      <c r="P995" s="360"/>
      <c r="Q995" s="360"/>
      <c r="R995" s="360"/>
      <c r="S995" s="360"/>
      <c r="T995" s="360"/>
      <c r="U995" s="360"/>
      <c r="V995" s="360"/>
      <c r="W995" s="360"/>
      <c r="X995" s="360"/>
      <c r="Y995" s="360"/>
      <c r="Z995" s="360"/>
    </row>
    <row r="996" spans="1:26" ht="15.75" customHeight="1">
      <c r="A996" s="360"/>
      <c r="B996" s="360"/>
      <c r="C996" s="360"/>
      <c r="D996" s="360"/>
      <c r="E996" s="360"/>
      <c r="F996" s="360"/>
      <c r="G996" s="683"/>
      <c r="H996" s="360"/>
      <c r="I996" s="360"/>
      <c r="J996" s="360"/>
      <c r="K996" s="360"/>
      <c r="L996" s="360"/>
      <c r="M996" s="360"/>
      <c r="N996" s="360"/>
      <c r="O996" s="360"/>
      <c r="P996" s="360"/>
      <c r="Q996" s="360"/>
      <c r="R996" s="360"/>
      <c r="S996" s="360"/>
      <c r="T996" s="360"/>
      <c r="U996" s="360"/>
      <c r="V996" s="360"/>
      <c r="W996" s="360"/>
      <c r="X996" s="360"/>
      <c r="Y996" s="360"/>
      <c r="Z996" s="360"/>
    </row>
    <row r="997" spans="1:26" ht="15.75" customHeight="1">
      <c r="A997" s="360"/>
      <c r="B997" s="360"/>
      <c r="C997" s="360"/>
      <c r="D997" s="360"/>
      <c r="E997" s="360"/>
      <c r="F997" s="360"/>
      <c r="G997" s="683"/>
      <c r="H997" s="360"/>
      <c r="I997" s="360"/>
      <c r="J997" s="360"/>
      <c r="K997" s="360"/>
      <c r="L997" s="360"/>
      <c r="M997" s="360"/>
      <c r="N997" s="360"/>
      <c r="O997" s="360"/>
      <c r="P997" s="360"/>
      <c r="Q997" s="360"/>
      <c r="R997" s="360"/>
      <c r="S997" s="360"/>
      <c r="T997" s="360"/>
      <c r="U997" s="360"/>
      <c r="V997" s="360"/>
      <c r="W997" s="360"/>
      <c r="X997" s="360"/>
      <c r="Y997" s="360"/>
      <c r="Z997" s="360"/>
    </row>
    <row r="998" spans="1:26" ht="15.75" customHeight="1">
      <c r="A998" s="360"/>
      <c r="B998" s="360"/>
      <c r="C998" s="360"/>
      <c r="D998" s="360"/>
      <c r="E998" s="360"/>
      <c r="F998" s="360"/>
      <c r="G998" s="683"/>
      <c r="H998" s="360"/>
      <c r="I998" s="360"/>
      <c r="J998" s="360"/>
      <c r="K998" s="360"/>
      <c r="L998" s="360"/>
      <c r="M998" s="360"/>
      <c r="N998" s="360"/>
      <c r="O998" s="360"/>
      <c r="P998" s="360"/>
      <c r="Q998" s="360"/>
      <c r="R998" s="360"/>
      <c r="S998" s="360"/>
      <c r="T998" s="360"/>
      <c r="U998" s="360"/>
      <c r="V998" s="360"/>
      <c r="W998" s="360"/>
      <c r="X998" s="360"/>
      <c r="Y998" s="360"/>
      <c r="Z998" s="360"/>
    </row>
    <row r="999" spans="1:26" ht="15.75" customHeight="1">
      <c r="A999" s="360"/>
      <c r="B999" s="360"/>
      <c r="C999" s="360"/>
      <c r="D999" s="360"/>
      <c r="E999" s="360"/>
      <c r="F999" s="360"/>
      <c r="G999" s="683"/>
      <c r="H999" s="360"/>
      <c r="I999" s="360"/>
      <c r="J999" s="360"/>
      <c r="K999" s="360"/>
      <c r="L999" s="360"/>
      <c r="M999" s="360"/>
      <c r="N999" s="360"/>
      <c r="O999" s="360"/>
      <c r="P999" s="360"/>
      <c r="Q999" s="360"/>
      <c r="R999" s="360"/>
      <c r="S999" s="360"/>
      <c r="T999" s="360"/>
      <c r="U999" s="360"/>
      <c r="V999" s="360"/>
      <c r="W999" s="360"/>
      <c r="X999" s="360"/>
      <c r="Y999" s="360"/>
      <c r="Z999" s="360"/>
    </row>
    <row r="1000" spans="1:26" ht="15.75" customHeight="1">
      <c r="A1000" s="360"/>
      <c r="B1000" s="360"/>
      <c r="C1000" s="360"/>
      <c r="D1000" s="360"/>
      <c r="E1000" s="360"/>
      <c r="F1000" s="360"/>
      <c r="G1000" s="683"/>
      <c r="H1000" s="360"/>
      <c r="I1000" s="360"/>
      <c r="J1000" s="360"/>
      <c r="K1000" s="360"/>
      <c r="L1000" s="360"/>
      <c r="M1000" s="360"/>
      <c r="N1000" s="360"/>
      <c r="O1000" s="360"/>
      <c r="P1000" s="360"/>
      <c r="Q1000" s="360"/>
      <c r="R1000" s="360"/>
      <c r="S1000" s="360"/>
      <c r="T1000" s="360"/>
      <c r="U1000" s="360"/>
      <c r="V1000" s="360"/>
      <c r="W1000" s="360"/>
      <c r="X1000" s="360"/>
      <c r="Y1000" s="360"/>
      <c r="Z1000" s="360"/>
    </row>
  </sheetData>
  <mergeCells count="20">
    <mergeCell ref="E76:F76"/>
    <mergeCell ref="E77:F77"/>
    <mergeCell ref="E78:F78"/>
    <mergeCell ref="B33:C33"/>
    <mergeCell ref="B34:C34"/>
    <mergeCell ref="B35:C35"/>
    <mergeCell ref="B36:C36"/>
    <mergeCell ref="A39:B39"/>
    <mergeCell ref="A50:B50"/>
    <mergeCell ref="A51:B51"/>
    <mergeCell ref="B31:C31"/>
    <mergeCell ref="B32:C32"/>
    <mergeCell ref="A61:B61"/>
    <mergeCell ref="A64:B64"/>
    <mergeCell ref="E75:F75"/>
    <mergeCell ref="F1:G1"/>
    <mergeCell ref="B21:B22"/>
    <mergeCell ref="C21:C22"/>
    <mergeCell ref="E21:G21"/>
    <mergeCell ref="B30:C30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AD1000"/>
  <sheetViews>
    <sheetView workbookViewId="0">
      <selection sqref="A1:D1"/>
    </sheetView>
  </sheetViews>
  <sheetFormatPr defaultColWidth="12.625" defaultRowHeight="15" customHeight="1"/>
  <cols>
    <col min="1" max="1" width="10.5" customWidth="1"/>
    <col min="2" max="2" width="12.25" customWidth="1"/>
    <col min="3" max="17" width="10.5" customWidth="1"/>
    <col min="18" max="18" width="28.375" customWidth="1"/>
    <col min="19" max="30" width="10.5" customWidth="1"/>
  </cols>
  <sheetData>
    <row r="1" spans="1:30" ht="15.75" customHeight="1">
      <c r="A1" s="1029" t="s">
        <v>2960</v>
      </c>
      <c r="B1" s="800"/>
      <c r="C1" s="800"/>
      <c r="D1" s="790"/>
      <c r="E1" s="684"/>
      <c r="F1" s="684"/>
      <c r="G1" s="684"/>
      <c r="H1" s="684"/>
      <c r="I1" s="684"/>
      <c r="J1" s="684"/>
      <c r="K1" s="684"/>
      <c r="L1" s="684"/>
      <c r="M1" s="684"/>
      <c r="N1" s="684"/>
      <c r="O1" s="27"/>
      <c r="P1" s="27"/>
      <c r="Q1" s="27"/>
      <c r="R1" s="685" t="s">
        <v>2961</v>
      </c>
      <c r="S1" s="686"/>
      <c r="T1" s="686"/>
      <c r="U1" s="686"/>
      <c r="V1" s="686"/>
      <c r="W1" s="686"/>
      <c r="X1" s="686"/>
      <c r="Y1" s="686"/>
      <c r="Z1" s="686"/>
      <c r="AA1" s="686"/>
      <c r="AB1" s="686"/>
      <c r="AC1" s="686"/>
      <c r="AD1" s="686"/>
    </row>
    <row r="2" spans="1:30" ht="15.75" customHeight="1">
      <c r="A2" s="684"/>
      <c r="B2" s="684"/>
      <c r="C2" s="684"/>
      <c r="D2" s="684"/>
      <c r="E2" s="684"/>
      <c r="F2" s="684"/>
      <c r="G2" s="684"/>
      <c r="H2" s="684"/>
      <c r="I2" s="684"/>
      <c r="J2" s="684"/>
      <c r="K2" s="684"/>
      <c r="L2" s="684"/>
      <c r="M2" s="684"/>
      <c r="N2" s="684"/>
      <c r="O2" s="27"/>
      <c r="P2" s="27"/>
      <c r="Q2" s="27"/>
      <c r="R2" s="687"/>
      <c r="S2" s="688"/>
      <c r="T2" s="688"/>
      <c r="U2" s="688"/>
      <c r="V2" s="688"/>
      <c r="W2" s="688"/>
      <c r="X2" s="688"/>
      <c r="Y2" s="688"/>
      <c r="Z2" s="688"/>
      <c r="AA2" s="688"/>
      <c r="AB2" s="688"/>
      <c r="AC2" s="688"/>
      <c r="AD2" s="688"/>
    </row>
    <row r="3" spans="1:30" ht="15.75" customHeight="1">
      <c r="A3" s="1030"/>
      <c r="B3" s="800"/>
      <c r="C3" s="800"/>
      <c r="D3" s="800"/>
      <c r="E3" s="800"/>
      <c r="F3" s="800"/>
      <c r="G3" s="800"/>
      <c r="H3" s="800"/>
      <c r="I3" s="800"/>
      <c r="J3" s="800"/>
      <c r="K3" s="800"/>
      <c r="L3" s="790"/>
      <c r="M3" s="684"/>
      <c r="N3" s="684"/>
      <c r="O3" s="27"/>
      <c r="P3" s="27"/>
      <c r="Q3" s="27"/>
      <c r="R3" s="687"/>
      <c r="S3" s="688"/>
      <c r="T3" s="688"/>
      <c r="U3" s="688"/>
      <c r="V3" s="688"/>
      <c r="W3" s="688"/>
      <c r="X3" s="688"/>
      <c r="Y3" s="688"/>
      <c r="Z3" s="688"/>
      <c r="AA3" s="688"/>
      <c r="AB3" s="688"/>
      <c r="AC3" s="688"/>
      <c r="AD3" s="688"/>
    </row>
    <row r="4" spans="1:30" ht="15.75" customHeight="1">
      <c r="A4" s="1031"/>
      <c r="B4" s="800"/>
      <c r="C4" s="790"/>
      <c r="D4" s="1032"/>
      <c r="E4" s="800"/>
      <c r="F4" s="800"/>
      <c r="G4" s="790"/>
      <c r="H4" s="1031"/>
      <c r="I4" s="1033"/>
      <c r="J4" s="1032"/>
      <c r="K4" s="800"/>
      <c r="L4" s="790"/>
      <c r="M4" s="684"/>
      <c r="N4" s="684"/>
      <c r="O4" s="27"/>
      <c r="P4" s="27"/>
      <c r="Q4" s="27"/>
      <c r="R4" s="687"/>
      <c r="S4" s="688"/>
      <c r="T4" s="688"/>
      <c r="U4" s="688"/>
      <c r="V4" s="688"/>
      <c r="W4" s="688"/>
      <c r="X4" s="688"/>
      <c r="Y4" s="688"/>
      <c r="Z4" s="688"/>
      <c r="AA4" s="688"/>
      <c r="AB4" s="688"/>
      <c r="AC4" s="688"/>
      <c r="AD4" s="688"/>
    </row>
    <row r="5" spans="1:30" ht="15.75" customHeight="1">
      <c r="A5" s="1031"/>
      <c r="B5" s="800"/>
      <c r="C5" s="790"/>
      <c r="D5" s="1032"/>
      <c r="E5" s="800"/>
      <c r="F5" s="800"/>
      <c r="G5" s="790"/>
      <c r="H5" s="1031"/>
      <c r="I5" s="1033"/>
      <c r="J5" s="1032"/>
      <c r="K5" s="800"/>
      <c r="L5" s="790"/>
      <c r="M5" s="684"/>
      <c r="N5" s="684"/>
      <c r="O5" s="27"/>
      <c r="P5" s="27"/>
      <c r="Q5" s="27"/>
      <c r="R5" s="687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8"/>
      <c r="AD5" s="688"/>
    </row>
    <row r="6" spans="1:30" ht="15.75" customHeight="1">
      <c r="A6" s="1031"/>
      <c r="B6" s="800"/>
      <c r="C6" s="790"/>
      <c r="D6" s="1032"/>
      <c r="E6" s="800"/>
      <c r="F6" s="800"/>
      <c r="G6" s="790"/>
      <c r="H6" s="1031"/>
      <c r="I6" s="1033"/>
      <c r="J6" s="1032"/>
      <c r="K6" s="800"/>
      <c r="L6" s="790"/>
      <c r="M6" s="684"/>
      <c r="N6" s="684"/>
      <c r="O6" s="27"/>
      <c r="P6" s="27"/>
      <c r="Q6" s="27"/>
      <c r="R6" s="687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8"/>
      <c r="AD6" s="688"/>
    </row>
    <row r="7" spans="1:30" ht="15.75" customHeight="1">
      <c r="A7" s="1031"/>
      <c r="B7" s="800"/>
      <c r="C7" s="790"/>
      <c r="D7" s="1035"/>
      <c r="E7" s="800"/>
      <c r="F7" s="800"/>
      <c r="G7" s="790"/>
      <c r="H7" s="1031"/>
      <c r="I7" s="1033"/>
      <c r="J7" s="1032"/>
      <c r="K7" s="800"/>
      <c r="L7" s="790"/>
      <c r="M7" s="684"/>
      <c r="N7" s="684"/>
      <c r="O7" s="27"/>
      <c r="P7" s="27"/>
      <c r="Q7" s="27"/>
      <c r="R7" s="687"/>
      <c r="S7" s="688"/>
      <c r="T7" s="688"/>
      <c r="U7" s="688"/>
      <c r="V7" s="688"/>
      <c r="W7" s="688"/>
      <c r="X7" s="688"/>
      <c r="Y7" s="688"/>
      <c r="Z7" s="688"/>
      <c r="AA7" s="688"/>
      <c r="AB7" s="688"/>
      <c r="AC7" s="688"/>
      <c r="AD7" s="688"/>
    </row>
    <row r="8" spans="1:30" ht="15.75" customHeight="1">
      <c r="A8" s="1031"/>
      <c r="B8" s="800"/>
      <c r="C8" s="790"/>
      <c r="D8" s="1036"/>
      <c r="E8" s="800"/>
      <c r="F8" s="800"/>
      <c r="G8" s="790"/>
      <c r="H8" s="1031"/>
      <c r="I8" s="1033"/>
      <c r="J8" s="1032"/>
      <c r="K8" s="800"/>
      <c r="L8" s="790"/>
      <c r="M8" s="684"/>
      <c r="N8" s="684"/>
      <c r="O8" s="27"/>
      <c r="P8" s="27"/>
      <c r="Q8" s="27"/>
      <c r="R8" s="687"/>
      <c r="S8" s="688"/>
      <c r="T8" s="688"/>
      <c r="U8" s="688"/>
      <c r="V8" s="688"/>
      <c r="W8" s="688"/>
      <c r="X8" s="688"/>
      <c r="Y8" s="688"/>
      <c r="Z8" s="688"/>
      <c r="AA8" s="688"/>
      <c r="AB8" s="688"/>
      <c r="AC8" s="688"/>
      <c r="AD8" s="688"/>
    </row>
    <row r="9" spans="1:30" ht="15.75" customHeight="1">
      <c r="A9" s="1031"/>
      <c r="B9" s="800"/>
      <c r="C9" s="790"/>
      <c r="D9" s="1032"/>
      <c r="E9" s="800"/>
      <c r="F9" s="800"/>
      <c r="G9" s="790"/>
      <c r="H9" s="1031"/>
      <c r="I9" s="1033"/>
      <c r="J9" s="1034"/>
      <c r="K9" s="800"/>
      <c r="L9" s="790"/>
      <c r="M9" s="684"/>
      <c r="N9" s="684"/>
      <c r="O9" s="27"/>
      <c r="P9" s="27"/>
      <c r="Q9" s="27"/>
      <c r="R9" s="687"/>
      <c r="S9" s="688"/>
      <c r="T9" s="688"/>
      <c r="U9" s="688"/>
      <c r="V9" s="688"/>
      <c r="W9" s="688"/>
      <c r="X9" s="688"/>
      <c r="Y9" s="688"/>
      <c r="Z9" s="688"/>
      <c r="AA9" s="688"/>
      <c r="AB9" s="688"/>
      <c r="AC9" s="688"/>
      <c r="AD9" s="688"/>
    </row>
    <row r="10" spans="1:30" ht="15.75" customHeight="1">
      <c r="A10" s="1031"/>
      <c r="B10" s="800"/>
      <c r="C10" s="790"/>
      <c r="D10" s="1034"/>
      <c r="E10" s="800"/>
      <c r="F10" s="800"/>
      <c r="G10" s="790"/>
      <c r="H10" s="1031"/>
      <c r="I10" s="1033"/>
      <c r="J10" s="1034"/>
      <c r="K10" s="800"/>
      <c r="L10" s="790"/>
      <c r="M10" s="684"/>
      <c r="N10" s="684"/>
      <c r="O10" s="27"/>
      <c r="P10" s="27"/>
      <c r="Q10" s="27"/>
      <c r="R10" s="687"/>
      <c r="S10" s="688"/>
      <c r="T10" s="688"/>
      <c r="U10" s="688"/>
      <c r="V10" s="688"/>
      <c r="W10" s="688"/>
      <c r="X10" s="688"/>
      <c r="Y10" s="688"/>
      <c r="Z10" s="688"/>
      <c r="AA10" s="688"/>
      <c r="AB10" s="688"/>
      <c r="AC10" s="688"/>
      <c r="AD10" s="688"/>
    </row>
    <row r="11" spans="1:30" ht="15.75" customHeight="1">
      <c r="A11" s="1031"/>
      <c r="B11" s="800"/>
      <c r="C11" s="790"/>
      <c r="D11" s="1034"/>
      <c r="E11" s="800"/>
      <c r="F11" s="800"/>
      <c r="G11" s="790"/>
      <c r="H11" s="1031"/>
      <c r="I11" s="1033"/>
      <c r="J11" s="1035"/>
      <c r="K11" s="800"/>
      <c r="L11" s="790"/>
      <c r="M11" s="684"/>
      <c r="N11" s="684"/>
      <c r="O11" s="27"/>
      <c r="P11" s="27"/>
      <c r="Q11" s="27"/>
      <c r="R11" s="687"/>
      <c r="S11" s="688"/>
      <c r="T11" s="688"/>
      <c r="U11" s="688"/>
      <c r="V11" s="688"/>
      <c r="W11" s="688"/>
      <c r="X11" s="688"/>
      <c r="Y11" s="688"/>
      <c r="Z11" s="688"/>
      <c r="AA11" s="688"/>
      <c r="AB11" s="688"/>
      <c r="AC11" s="688"/>
      <c r="AD11" s="688"/>
    </row>
    <row r="12" spans="1:30" ht="15.75" customHeight="1">
      <c r="A12" s="684"/>
      <c r="B12" s="684"/>
      <c r="C12" s="684"/>
      <c r="D12" s="684"/>
      <c r="E12" s="684"/>
      <c r="F12" s="684"/>
      <c r="G12" s="684"/>
      <c r="H12" s="684"/>
      <c r="I12" s="684"/>
      <c r="J12" s="684"/>
      <c r="K12" s="684"/>
      <c r="L12" s="684"/>
      <c r="M12" s="684"/>
      <c r="N12" s="684"/>
      <c r="O12" s="27"/>
      <c r="P12" s="27"/>
      <c r="Q12" s="27"/>
      <c r="R12" s="687"/>
      <c r="S12" s="68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</row>
    <row r="13" spans="1:30" ht="15.75" customHeight="1">
      <c r="A13" s="1039"/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1"/>
      <c r="O13" s="27"/>
      <c r="P13" s="27"/>
      <c r="Q13" s="27"/>
      <c r="R13" s="687"/>
      <c r="S13" s="688"/>
      <c r="T13" s="688"/>
      <c r="U13" s="688"/>
      <c r="V13" s="688"/>
      <c r="W13" s="688"/>
      <c r="X13" s="688"/>
      <c r="Y13" s="688"/>
      <c r="Z13" s="688"/>
      <c r="AA13" s="688"/>
      <c r="AB13" s="688"/>
      <c r="AC13" s="688"/>
      <c r="AD13" s="688"/>
    </row>
    <row r="14" spans="1:30" ht="15.75" customHeight="1">
      <c r="A14" s="689"/>
      <c r="B14" s="689"/>
      <c r="C14" s="689"/>
      <c r="D14" s="689"/>
      <c r="E14" s="689"/>
      <c r="F14" s="689"/>
      <c r="G14" s="689"/>
      <c r="H14" s="689"/>
      <c r="I14" s="689"/>
      <c r="J14" s="689"/>
      <c r="K14" s="689"/>
      <c r="L14" s="689"/>
      <c r="M14" s="689"/>
      <c r="N14" s="689"/>
      <c r="O14" s="27"/>
      <c r="P14" s="27"/>
      <c r="Q14" s="27"/>
      <c r="R14" s="687"/>
      <c r="S14" s="688"/>
      <c r="T14" s="688"/>
      <c r="U14" s="688"/>
      <c r="V14" s="688"/>
      <c r="W14" s="688"/>
      <c r="X14" s="688"/>
      <c r="Y14" s="688"/>
      <c r="Z14" s="688"/>
      <c r="AA14" s="688"/>
      <c r="AB14" s="688"/>
      <c r="AC14" s="688"/>
      <c r="AD14" s="688"/>
    </row>
    <row r="15" spans="1:30" ht="15.75" customHeight="1">
      <c r="A15" s="690"/>
      <c r="B15" s="691"/>
      <c r="C15" s="692"/>
      <c r="D15" s="692"/>
      <c r="E15" s="692"/>
      <c r="F15" s="692"/>
      <c r="G15" s="692"/>
      <c r="H15" s="692"/>
      <c r="I15" s="692"/>
      <c r="J15" s="692"/>
      <c r="K15" s="692"/>
      <c r="L15" s="691"/>
      <c r="M15" s="693"/>
      <c r="N15" s="692"/>
      <c r="O15" s="27"/>
      <c r="P15" s="27"/>
      <c r="Q15" s="27"/>
      <c r="R15" s="687"/>
      <c r="S15" s="688"/>
      <c r="T15" s="688"/>
      <c r="U15" s="688"/>
      <c r="V15" s="688"/>
      <c r="W15" s="688"/>
      <c r="X15" s="688"/>
      <c r="Y15" s="688"/>
      <c r="Z15" s="688"/>
      <c r="AA15" s="688"/>
      <c r="AB15" s="688"/>
      <c r="AC15" s="688"/>
      <c r="AD15" s="688"/>
    </row>
    <row r="16" spans="1:30" ht="15.75" customHeight="1">
      <c r="A16" s="690"/>
      <c r="B16" s="691"/>
      <c r="C16" s="692"/>
      <c r="D16" s="692"/>
      <c r="E16" s="692"/>
      <c r="F16" s="692"/>
      <c r="G16" s="692"/>
      <c r="H16" s="692"/>
      <c r="I16" s="692"/>
      <c r="J16" s="692"/>
      <c r="K16" s="692"/>
      <c r="L16" s="691"/>
      <c r="M16" s="693"/>
      <c r="N16" s="694"/>
      <c r="O16" s="27"/>
      <c r="P16" s="27"/>
      <c r="Q16" s="27"/>
      <c r="R16" s="687"/>
      <c r="S16" s="688"/>
      <c r="T16" s="688"/>
      <c r="U16" s="688"/>
      <c r="V16" s="688"/>
      <c r="W16" s="688"/>
      <c r="X16" s="688"/>
      <c r="Y16" s="688"/>
      <c r="Z16" s="688"/>
      <c r="AA16" s="688"/>
      <c r="AB16" s="688"/>
      <c r="AC16" s="688"/>
      <c r="AD16" s="688"/>
    </row>
    <row r="17" spans="1:30" ht="15.75" customHeight="1">
      <c r="A17" s="690"/>
      <c r="B17" s="691"/>
      <c r="C17" s="692"/>
      <c r="D17" s="692"/>
      <c r="E17" s="692"/>
      <c r="F17" s="692"/>
      <c r="G17" s="692"/>
      <c r="H17" s="692"/>
      <c r="I17" s="692"/>
      <c r="J17" s="692"/>
      <c r="K17" s="692"/>
      <c r="L17" s="691"/>
      <c r="M17" s="693"/>
      <c r="N17" s="692"/>
      <c r="O17" s="27"/>
      <c r="P17" s="27"/>
      <c r="Q17" s="27"/>
      <c r="R17" s="687"/>
      <c r="S17" s="688"/>
      <c r="T17" s="688"/>
      <c r="U17" s="688"/>
      <c r="V17" s="688"/>
      <c r="W17" s="688"/>
      <c r="X17" s="688"/>
      <c r="Y17" s="688"/>
      <c r="Z17" s="688"/>
      <c r="AA17" s="688"/>
      <c r="AB17" s="688"/>
      <c r="AC17" s="688"/>
      <c r="AD17" s="688"/>
    </row>
    <row r="18" spans="1:30" ht="15.75" customHeight="1">
      <c r="A18" s="690"/>
      <c r="B18" s="691"/>
      <c r="C18" s="692"/>
      <c r="D18" s="692"/>
      <c r="E18" s="692"/>
      <c r="F18" s="692"/>
      <c r="G18" s="692"/>
      <c r="H18" s="692"/>
      <c r="I18" s="692"/>
      <c r="J18" s="692"/>
      <c r="K18" s="692"/>
      <c r="L18" s="691"/>
      <c r="M18" s="693"/>
      <c r="N18" s="692"/>
      <c r="O18" s="27"/>
      <c r="P18" s="27"/>
      <c r="Q18" s="27"/>
      <c r="R18" s="687"/>
      <c r="S18" s="688"/>
      <c r="T18" s="688"/>
      <c r="U18" s="688"/>
      <c r="V18" s="688"/>
      <c r="W18" s="688"/>
      <c r="X18" s="688"/>
      <c r="Y18" s="688"/>
      <c r="Z18" s="688"/>
      <c r="AA18" s="688"/>
      <c r="AB18" s="688"/>
      <c r="AC18" s="688"/>
      <c r="AD18" s="688"/>
    </row>
    <row r="19" spans="1:30" ht="15.75" customHeight="1">
      <c r="A19" s="690"/>
      <c r="B19" s="691"/>
      <c r="C19" s="692"/>
      <c r="D19" s="692"/>
      <c r="E19" s="692"/>
      <c r="F19" s="692"/>
      <c r="G19" s="692"/>
      <c r="H19" s="692"/>
      <c r="I19" s="692"/>
      <c r="J19" s="692"/>
      <c r="K19" s="692"/>
      <c r="L19" s="691"/>
      <c r="M19" s="693"/>
      <c r="N19" s="692"/>
      <c r="O19" s="27"/>
      <c r="P19" s="27"/>
      <c r="Q19" s="27"/>
      <c r="R19" s="687"/>
      <c r="S19" s="688"/>
      <c r="T19" s="688"/>
      <c r="U19" s="688"/>
      <c r="V19" s="688"/>
      <c r="W19" s="688"/>
      <c r="X19" s="688"/>
      <c r="Y19" s="688"/>
      <c r="Z19" s="688"/>
      <c r="AA19" s="688"/>
      <c r="AB19" s="688"/>
      <c r="AC19" s="688"/>
      <c r="AD19" s="688"/>
    </row>
    <row r="20" spans="1:30" ht="15.75" customHeight="1">
      <c r="A20" s="690"/>
      <c r="B20" s="691"/>
      <c r="C20" s="692"/>
      <c r="D20" s="692"/>
      <c r="E20" s="692"/>
      <c r="F20" s="692"/>
      <c r="G20" s="692"/>
      <c r="H20" s="692"/>
      <c r="I20" s="692"/>
      <c r="J20" s="692"/>
      <c r="K20" s="692"/>
      <c r="L20" s="691"/>
      <c r="M20" s="693"/>
      <c r="N20" s="692"/>
      <c r="O20" s="27"/>
      <c r="P20" s="27"/>
      <c r="Q20" s="27"/>
      <c r="R20" s="687"/>
      <c r="S20" s="688"/>
      <c r="T20" s="688"/>
      <c r="U20" s="688"/>
      <c r="V20" s="688"/>
      <c r="W20" s="688"/>
      <c r="X20" s="688"/>
      <c r="Y20" s="688"/>
      <c r="Z20" s="688"/>
      <c r="AA20" s="688"/>
      <c r="AB20" s="688"/>
      <c r="AC20" s="688"/>
      <c r="AD20" s="688"/>
    </row>
    <row r="21" spans="1:30" ht="15.75" customHeight="1">
      <c r="A21" s="690"/>
      <c r="B21" s="691"/>
      <c r="C21" s="692"/>
      <c r="D21" s="692"/>
      <c r="E21" s="692"/>
      <c r="F21" s="692"/>
      <c r="G21" s="692"/>
      <c r="H21" s="692"/>
      <c r="I21" s="692"/>
      <c r="J21" s="692"/>
      <c r="K21" s="692"/>
      <c r="L21" s="691"/>
      <c r="M21" s="693"/>
      <c r="N21" s="692"/>
      <c r="O21" s="27"/>
      <c r="P21" s="27"/>
      <c r="Q21" s="27"/>
      <c r="R21" s="687"/>
      <c r="S21" s="688"/>
      <c r="T21" s="688"/>
      <c r="U21" s="688"/>
      <c r="V21" s="688"/>
      <c r="W21" s="688"/>
      <c r="X21" s="688"/>
      <c r="Y21" s="688"/>
      <c r="Z21" s="688"/>
      <c r="AA21" s="688"/>
      <c r="AB21" s="688"/>
      <c r="AC21" s="688"/>
      <c r="AD21" s="688"/>
    </row>
    <row r="22" spans="1:30" ht="15.75" customHeight="1">
      <c r="A22" s="690"/>
      <c r="B22" s="691"/>
      <c r="C22" s="692"/>
      <c r="D22" s="692"/>
      <c r="E22" s="692"/>
      <c r="F22" s="692"/>
      <c r="G22" s="692"/>
      <c r="H22" s="692"/>
      <c r="I22" s="692"/>
      <c r="J22" s="692"/>
      <c r="K22" s="692"/>
      <c r="L22" s="691"/>
      <c r="M22" s="693"/>
      <c r="N22" s="692"/>
      <c r="O22" s="27"/>
      <c r="P22" s="27"/>
      <c r="Q22" s="27"/>
      <c r="R22" s="687"/>
      <c r="S22" s="688"/>
      <c r="T22" s="688"/>
      <c r="U22" s="688"/>
      <c r="V22" s="688"/>
      <c r="W22" s="688"/>
      <c r="X22" s="688"/>
      <c r="Y22" s="688"/>
      <c r="Z22" s="688"/>
      <c r="AA22" s="688"/>
      <c r="AB22" s="688"/>
      <c r="AC22" s="688"/>
      <c r="AD22" s="688"/>
    </row>
    <row r="23" spans="1:30" ht="15.75" customHeight="1">
      <c r="A23" s="690"/>
      <c r="B23" s="691"/>
      <c r="C23" s="692"/>
      <c r="D23" s="692"/>
      <c r="E23" s="692"/>
      <c r="F23" s="692"/>
      <c r="G23" s="692"/>
      <c r="H23" s="692"/>
      <c r="I23" s="692"/>
      <c r="J23" s="692"/>
      <c r="K23" s="692"/>
      <c r="L23" s="691"/>
      <c r="M23" s="693"/>
      <c r="N23" s="692"/>
      <c r="O23" s="27"/>
      <c r="P23" s="27"/>
      <c r="Q23" s="27"/>
      <c r="R23" s="687"/>
      <c r="S23" s="688"/>
      <c r="T23" s="688"/>
      <c r="U23" s="688"/>
      <c r="V23" s="688"/>
      <c r="W23" s="688"/>
      <c r="X23" s="688"/>
      <c r="Y23" s="688"/>
      <c r="Z23" s="688"/>
      <c r="AA23" s="688"/>
      <c r="AB23" s="688"/>
      <c r="AC23" s="688"/>
      <c r="AD23" s="688"/>
    </row>
    <row r="24" spans="1:30" ht="15.75" customHeight="1">
      <c r="A24" s="690"/>
      <c r="B24" s="691"/>
      <c r="C24" s="692"/>
      <c r="D24" s="692"/>
      <c r="E24" s="692"/>
      <c r="F24" s="692"/>
      <c r="G24" s="692"/>
      <c r="H24" s="692"/>
      <c r="I24" s="692"/>
      <c r="J24" s="692"/>
      <c r="K24" s="692"/>
      <c r="L24" s="691"/>
      <c r="M24" s="693"/>
      <c r="N24" s="692"/>
      <c r="O24" s="27"/>
      <c r="P24" s="27"/>
      <c r="Q24" s="27"/>
      <c r="R24" s="687"/>
      <c r="S24" s="688"/>
      <c r="T24" s="688"/>
      <c r="U24" s="688"/>
      <c r="V24" s="688"/>
      <c r="W24" s="688"/>
      <c r="X24" s="688"/>
      <c r="Y24" s="688"/>
      <c r="Z24" s="688"/>
      <c r="AA24" s="688"/>
      <c r="AB24" s="688"/>
      <c r="AC24" s="688"/>
      <c r="AD24" s="688"/>
    </row>
    <row r="25" spans="1:30" ht="15.75" customHeight="1">
      <c r="A25" s="690"/>
      <c r="B25" s="691"/>
      <c r="C25" s="692"/>
      <c r="D25" s="692"/>
      <c r="E25" s="692"/>
      <c r="F25" s="692"/>
      <c r="G25" s="692"/>
      <c r="H25" s="692"/>
      <c r="I25" s="692"/>
      <c r="J25" s="692"/>
      <c r="K25" s="692"/>
      <c r="L25" s="691"/>
      <c r="M25" s="693"/>
      <c r="N25" s="692"/>
      <c r="O25" s="27"/>
      <c r="P25" s="27"/>
      <c r="Q25" s="27"/>
      <c r="R25" s="687"/>
      <c r="S25" s="688"/>
      <c r="T25" s="688"/>
      <c r="U25" s="688"/>
      <c r="V25" s="688"/>
      <c r="W25" s="688"/>
      <c r="X25" s="688"/>
      <c r="Y25" s="688"/>
      <c r="Z25" s="688"/>
      <c r="AA25" s="688"/>
      <c r="AB25" s="688"/>
      <c r="AC25" s="688"/>
      <c r="AD25" s="688"/>
    </row>
    <row r="26" spans="1:30" ht="15.75" customHeight="1">
      <c r="A26" s="690"/>
      <c r="B26" s="691"/>
      <c r="C26" s="692"/>
      <c r="D26" s="692"/>
      <c r="E26" s="692"/>
      <c r="F26" s="692"/>
      <c r="G26" s="692"/>
      <c r="H26" s="692"/>
      <c r="I26" s="692"/>
      <c r="J26" s="692"/>
      <c r="K26" s="692"/>
      <c r="L26" s="691"/>
      <c r="M26" s="693"/>
      <c r="N26" s="692"/>
      <c r="O26" s="27"/>
      <c r="P26" s="27"/>
      <c r="Q26" s="27"/>
      <c r="R26" s="687"/>
      <c r="S26" s="688"/>
      <c r="T26" s="688"/>
      <c r="U26" s="688"/>
      <c r="V26" s="688"/>
      <c r="W26" s="688"/>
      <c r="X26" s="688"/>
      <c r="Y26" s="688"/>
      <c r="Z26" s="688"/>
      <c r="AA26" s="688"/>
      <c r="AB26" s="688"/>
      <c r="AC26" s="688"/>
      <c r="AD26" s="688"/>
    </row>
    <row r="27" spans="1:30" ht="15.75" customHeight="1">
      <c r="A27" s="695"/>
      <c r="B27" s="696"/>
      <c r="C27" s="696"/>
      <c r="D27" s="696"/>
      <c r="E27" s="696"/>
      <c r="F27" s="696"/>
      <c r="G27" s="696"/>
      <c r="H27" s="696"/>
      <c r="I27" s="696"/>
      <c r="J27" s="697"/>
      <c r="K27" s="697"/>
      <c r="L27" s="691"/>
      <c r="M27" s="693"/>
      <c r="N27" s="698"/>
      <c r="O27" s="27"/>
      <c r="P27" s="27"/>
      <c r="Q27" s="27"/>
      <c r="R27" s="687"/>
      <c r="S27" s="688"/>
      <c r="T27" s="688"/>
      <c r="U27" s="688"/>
      <c r="V27" s="688"/>
      <c r="W27" s="688"/>
      <c r="X27" s="688"/>
      <c r="Y27" s="688"/>
      <c r="Z27" s="688"/>
      <c r="AA27" s="688"/>
      <c r="AB27" s="688"/>
      <c r="AC27" s="688"/>
      <c r="AD27" s="688"/>
    </row>
    <row r="28" spans="1:30" ht="15.75" customHeight="1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687"/>
      <c r="S28" s="688"/>
      <c r="T28" s="688"/>
      <c r="U28" s="688"/>
      <c r="V28" s="688"/>
      <c r="W28" s="688"/>
      <c r="X28" s="688"/>
      <c r="Y28" s="688"/>
      <c r="Z28" s="688"/>
      <c r="AA28" s="688"/>
      <c r="AB28" s="688"/>
      <c r="AC28" s="688"/>
      <c r="AD28" s="688"/>
    </row>
    <row r="29" spans="1:30" ht="15.75" customHeight="1">
      <c r="A29" s="1030"/>
      <c r="B29" s="800"/>
      <c r="C29" s="800"/>
      <c r="D29" s="800"/>
      <c r="E29" s="800"/>
      <c r="F29" s="800"/>
      <c r="G29" s="800"/>
      <c r="H29" s="800"/>
      <c r="I29" s="800"/>
      <c r="J29" s="790"/>
      <c r="K29" s="27"/>
      <c r="L29" s="27"/>
      <c r="M29" s="27"/>
      <c r="N29" s="27"/>
      <c r="O29" s="27"/>
      <c r="P29" s="27"/>
      <c r="Q29" s="27"/>
      <c r="R29" s="687"/>
      <c r="S29" s="688"/>
      <c r="T29" s="688"/>
      <c r="U29" s="688"/>
      <c r="V29" s="688"/>
      <c r="W29" s="688"/>
      <c r="X29" s="688"/>
      <c r="Y29" s="688"/>
      <c r="Z29" s="688"/>
      <c r="AA29" s="688"/>
      <c r="AB29" s="688"/>
      <c r="AC29" s="688"/>
      <c r="AD29" s="688"/>
    </row>
    <row r="30" spans="1:30" ht="15.75" customHeight="1">
      <c r="A30" s="689"/>
      <c r="B30" s="689"/>
      <c r="C30" s="699"/>
      <c r="D30" s="699"/>
      <c r="E30" s="689"/>
      <c r="F30" s="700"/>
      <c r="G30" s="700"/>
      <c r="H30" s="700"/>
      <c r="I30" s="700"/>
      <c r="J30" s="700"/>
      <c r="K30" s="27"/>
      <c r="L30" s="27"/>
      <c r="M30" s="27"/>
      <c r="N30" s="27"/>
      <c r="O30" s="27"/>
      <c r="P30" s="27"/>
      <c r="Q30" s="27"/>
      <c r="R30" s="687"/>
      <c r="S30" s="688"/>
      <c r="T30" s="688"/>
      <c r="U30" s="688"/>
      <c r="V30" s="688"/>
      <c r="W30" s="688"/>
      <c r="X30" s="688"/>
      <c r="Y30" s="688"/>
      <c r="Z30" s="688"/>
      <c r="AA30" s="688"/>
      <c r="AB30" s="688"/>
      <c r="AC30" s="688"/>
      <c r="AD30" s="688"/>
    </row>
    <row r="31" spans="1:30" ht="15.75" customHeight="1">
      <c r="A31" s="690"/>
      <c r="B31" s="691"/>
      <c r="C31" s="693"/>
      <c r="D31" s="693"/>
      <c r="E31" s="693"/>
      <c r="F31" s="693"/>
      <c r="G31" s="693"/>
      <c r="H31" s="693"/>
      <c r="I31" s="691"/>
      <c r="J31" s="691"/>
      <c r="K31" s="27"/>
      <c r="L31" s="27"/>
      <c r="M31" s="27"/>
      <c r="N31" s="27"/>
      <c r="O31" s="27"/>
      <c r="P31" s="27"/>
      <c r="Q31" s="27"/>
      <c r="R31" s="687"/>
      <c r="S31" s="688"/>
      <c r="T31" s="688"/>
      <c r="U31" s="688"/>
      <c r="V31" s="688"/>
      <c r="W31" s="688"/>
      <c r="X31" s="688"/>
      <c r="Y31" s="688"/>
      <c r="Z31" s="688"/>
      <c r="AA31" s="688"/>
      <c r="AB31" s="688"/>
      <c r="AC31" s="688"/>
      <c r="AD31" s="688"/>
    </row>
    <row r="32" spans="1:30" ht="15.75" customHeight="1">
      <c r="A32" s="690"/>
      <c r="B32" s="691"/>
      <c r="C32" s="693"/>
      <c r="D32" s="693"/>
      <c r="E32" s="693"/>
      <c r="F32" s="693"/>
      <c r="G32" s="693"/>
      <c r="H32" s="693"/>
      <c r="I32" s="691"/>
      <c r="J32" s="691"/>
      <c r="K32" s="27"/>
      <c r="L32" s="27"/>
      <c r="M32" s="27"/>
      <c r="N32" s="27"/>
      <c r="O32" s="27"/>
      <c r="P32" s="27"/>
      <c r="Q32" s="27"/>
      <c r="R32" s="687"/>
      <c r="S32" s="688"/>
      <c r="T32" s="688"/>
      <c r="U32" s="688"/>
      <c r="V32" s="688"/>
      <c r="W32" s="688"/>
      <c r="X32" s="688"/>
      <c r="Y32" s="688"/>
      <c r="Z32" s="688"/>
      <c r="AA32" s="688"/>
      <c r="AB32" s="688"/>
      <c r="AC32" s="688"/>
      <c r="AD32" s="688"/>
    </row>
    <row r="33" spans="1:30" ht="15.75" customHeight="1">
      <c r="A33" s="690"/>
      <c r="B33" s="691"/>
      <c r="C33" s="693"/>
      <c r="D33" s="693"/>
      <c r="E33" s="693"/>
      <c r="F33" s="693"/>
      <c r="G33" s="693"/>
      <c r="H33" s="693"/>
      <c r="I33" s="691"/>
      <c r="J33" s="691"/>
      <c r="K33" s="27"/>
      <c r="L33" s="27"/>
      <c r="M33" s="27"/>
      <c r="N33" s="27"/>
      <c r="O33" s="27"/>
      <c r="P33" s="27"/>
      <c r="Q33" s="27"/>
      <c r="R33" s="701" t="s">
        <v>2962</v>
      </c>
      <c r="S33" s="702" t="e">
        <f t="shared" ref="S33:AD33" si="0">AVERAGE(S2:S32)</f>
        <v>#DIV/0!</v>
      </c>
      <c r="T33" s="702" t="e">
        <f t="shared" si="0"/>
        <v>#DIV/0!</v>
      </c>
      <c r="U33" s="702" t="e">
        <f t="shared" si="0"/>
        <v>#DIV/0!</v>
      </c>
      <c r="V33" s="702" t="e">
        <f t="shared" si="0"/>
        <v>#DIV/0!</v>
      </c>
      <c r="W33" s="702" t="e">
        <f t="shared" si="0"/>
        <v>#DIV/0!</v>
      </c>
      <c r="X33" s="702" t="e">
        <f t="shared" si="0"/>
        <v>#DIV/0!</v>
      </c>
      <c r="Y33" s="702" t="e">
        <f t="shared" si="0"/>
        <v>#DIV/0!</v>
      </c>
      <c r="Z33" s="702" t="e">
        <f t="shared" si="0"/>
        <v>#DIV/0!</v>
      </c>
      <c r="AA33" s="702" t="e">
        <f t="shared" si="0"/>
        <v>#DIV/0!</v>
      </c>
      <c r="AB33" s="702" t="e">
        <f t="shared" si="0"/>
        <v>#DIV/0!</v>
      </c>
      <c r="AC33" s="702" t="e">
        <f t="shared" si="0"/>
        <v>#DIV/0!</v>
      </c>
      <c r="AD33" s="703" t="e">
        <f t="shared" si="0"/>
        <v>#DIV/0!</v>
      </c>
    </row>
    <row r="34" spans="1:30" ht="15.75" customHeight="1">
      <c r="A34" s="690"/>
      <c r="B34" s="691"/>
      <c r="C34" s="693"/>
      <c r="D34" s="693"/>
      <c r="E34" s="693"/>
      <c r="F34" s="693"/>
      <c r="G34" s="693"/>
      <c r="H34" s="693"/>
      <c r="I34" s="691"/>
      <c r="J34" s="691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</row>
    <row r="35" spans="1:30" ht="15.75" customHeight="1">
      <c r="A35" s="690"/>
      <c r="B35" s="691"/>
      <c r="C35" s="693"/>
      <c r="D35" s="693"/>
      <c r="E35" s="693"/>
      <c r="F35" s="693"/>
      <c r="G35" s="693"/>
      <c r="H35" s="693"/>
      <c r="I35" s="691"/>
      <c r="J35" s="691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</row>
    <row r="36" spans="1:30" ht="15.75" customHeight="1">
      <c r="A36" s="690"/>
      <c r="B36" s="691"/>
      <c r="C36" s="693"/>
      <c r="D36" s="693"/>
      <c r="E36" s="693"/>
      <c r="F36" s="693"/>
      <c r="G36" s="693"/>
      <c r="H36" s="693"/>
      <c r="I36" s="691"/>
      <c r="J36" s="691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</row>
    <row r="37" spans="1:30" ht="15.75" customHeight="1">
      <c r="A37" s="690"/>
      <c r="B37" s="691"/>
      <c r="C37" s="693"/>
      <c r="D37" s="693"/>
      <c r="E37" s="693"/>
      <c r="F37" s="693"/>
      <c r="G37" s="693"/>
      <c r="H37" s="693"/>
      <c r="I37" s="691"/>
      <c r="J37" s="691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</row>
    <row r="38" spans="1:30" ht="15.75" customHeight="1">
      <c r="A38" s="690"/>
      <c r="B38" s="691"/>
      <c r="C38" s="693"/>
      <c r="D38" s="693"/>
      <c r="E38" s="693"/>
      <c r="F38" s="693"/>
      <c r="G38" s="693"/>
      <c r="H38" s="693"/>
      <c r="I38" s="691"/>
      <c r="J38" s="691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</row>
    <row r="39" spans="1:30" ht="15.75" customHeight="1">
      <c r="A39" s="690"/>
      <c r="B39" s="691"/>
      <c r="C39" s="693"/>
      <c r="D39" s="693"/>
      <c r="E39" s="693"/>
      <c r="F39" s="693"/>
      <c r="G39" s="693"/>
      <c r="H39" s="693"/>
      <c r="I39" s="691"/>
      <c r="J39" s="691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</row>
    <row r="40" spans="1:30" ht="15.75" customHeight="1">
      <c r="A40" s="690"/>
      <c r="B40" s="691"/>
      <c r="C40" s="693"/>
      <c r="D40" s="693"/>
      <c r="E40" s="693"/>
      <c r="F40" s="693"/>
      <c r="G40" s="693"/>
      <c r="H40" s="693"/>
      <c r="I40" s="691"/>
      <c r="J40" s="691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</row>
    <row r="41" spans="1:30" ht="15.75" customHeight="1">
      <c r="A41" s="690"/>
      <c r="B41" s="691"/>
      <c r="C41" s="693"/>
      <c r="D41" s="693"/>
      <c r="E41" s="693"/>
      <c r="F41" s="693"/>
      <c r="G41" s="693"/>
      <c r="H41" s="693"/>
      <c r="I41" s="691"/>
      <c r="J41" s="691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</row>
    <row r="42" spans="1:30" ht="15.75" customHeight="1">
      <c r="A42" s="690"/>
      <c r="B42" s="691"/>
      <c r="C42" s="693"/>
      <c r="D42" s="693"/>
      <c r="E42" s="693"/>
      <c r="F42" s="693"/>
      <c r="G42" s="693"/>
      <c r="H42" s="693"/>
      <c r="I42" s="691"/>
      <c r="J42" s="691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</row>
    <row r="43" spans="1:30" ht="15.75" customHeight="1">
      <c r="A43" s="704"/>
      <c r="B43" s="692"/>
      <c r="C43" s="705"/>
      <c r="D43" s="705"/>
      <c r="E43" s="705"/>
      <c r="F43" s="705"/>
      <c r="G43" s="705"/>
      <c r="H43" s="705"/>
      <c r="I43" s="692"/>
      <c r="J43" s="692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</row>
    <row r="44" spans="1:30" ht="15.75" customHeight="1">
      <c r="A44" s="1031"/>
      <c r="B44" s="800"/>
      <c r="C44" s="800"/>
      <c r="D44" s="800"/>
      <c r="E44" s="790"/>
      <c r="F44" s="1037"/>
      <c r="G44" s="800"/>
      <c r="H44" s="800"/>
      <c r="I44" s="800"/>
      <c r="J44" s="790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</row>
    <row r="45" spans="1:30" ht="15.75" customHeight="1">
      <c r="A45" s="1031"/>
      <c r="B45" s="800"/>
      <c r="C45" s="800"/>
      <c r="D45" s="800"/>
      <c r="E45" s="790"/>
      <c r="F45" s="1038"/>
      <c r="G45" s="800"/>
      <c r="H45" s="800"/>
      <c r="I45" s="800"/>
      <c r="J45" s="790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</row>
    <row r="46" spans="1:30" ht="15.75" customHeight="1">
      <c r="A46" s="1031"/>
      <c r="B46" s="800"/>
      <c r="C46" s="800"/>
      <c r="D46" s="800"/>
      <c r="E46" s="790"/>
      <c r="F46" s="1037"/>
      <c r="G46" s="800"/>
      <c r="H46" s="800"/>
      <c r="I46" s="800"/>
      <c r="J46" s="790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</row>
    <row r="47" spans="1:30" ht="15.75" customHeight="1">
      <c r="A47" s="1031"/>
      <c r="B47" s="800"/>
      <c r="C47" s="800"/>
      <c r="D47" s="800"/>
      <c r="E47" s="790"/>
      <c r="F47" s="1037"/>
      <c r="G47" s="800"/>
      <c r="H47" s="800"/>
      <c r="I47" s="800"/>
      <c r="J47" s="790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</row>
    <row r="48" spans="1:30" ht="15.75" customHeight="1">
      <c r="A48" s="684"/>
      <c r="B48" s="684"/>
      <c r="C48" s="684"/>
      <c r="D48" s="684"/>
      <c r="E48" s="684"/>
      <c r="F48" s="684"/>
      <c r="G48" s="684"/>
      <c r="H48" s="684"/>
      <c r="I48" s="684"/>
      <c r="J48" s="684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</row>
    <row r="49" spans="1:30" ht="15.75" customHeight="1">
      <c r="A49" s="1039"/>
      <c r="B49" s="1040"/>
      <c r="C49" s="1040"/>
      <c r="D49" s="1040"/>
      <c r="E49" s="1040"/>
      <c r="F49" s="1040"/>
      <c r="G49" s="1040"/>
      <c r="H49" s="1041"/>
      <c r="I49" s="684"/>
      <c r="J49" s="684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</row>
    <row r="50" spans="1:30" ht="15.75" customHeight="1">
      <c r="A50" s="695"/>
      <c r="B50" s="706"/>
      <c r="C50" s="1042"/>
      <c r="D50" s="800"/>
      <c r="E50" s="800"/>
      <c r="F50" s="800"/>
      <c r="G50" s="790"/>
      <c r="H50" s="706"/>
      <c r="I50" s="684"/>
      <c r="J50" s="684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</row>
    <row r="51" spans="1:30" ht="15.75" customHeight="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</row>
    <row r="52" spans="1:30" ht="15.75" customHeight="1">
      <c r="A52" s="1027"/>
      <c r="B52" s="800"/>
      <c r="C52" s="800"/>
      <c r="D52" s="800"/>
      <c r="E52" s="800"/>
      <c r="F52" s="790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</row>
    <row r="53" spans="1:30" ht="15.75" customHeight="1">
      <c r="A53" s="1028"/>
      <c r="B53" s="707"/>
      <c r="C53" s="707"/>
      <c r="D53" s="707"/>
      <c r="E53" s="707"/>
      <c r="F53" s="70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</row>
    <row r="54" spans="1:30" ht="15.75" customHeight="1">
      <c r="A54" s="1008"/>
      <c r="B54" s="708"/>
      <c r="C54" s="708"/>
      <c r="D54" s="708"/>
      <c r="E54" s="708"/>
      <c r="F54" s="708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</row>
    <row r="55" spans="1:30" ht="15.75" customHeight="1">
      <c r="A55" s="709"/>
      <c r="B55" s="710"/>
      <c r="C55" s="710"/>
      <c r="D55" s="710"/>
      <c r="E55" s="710"/>
      <c r="F55" s="710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</row>
    <row r="56" spans="1:30" ht="15.75" customHeight="1">
      <c r="A56" s="709"/>
      <c r="B56" s="710"/>
      <c r="C56" s="710"/>
      <c r="D56" s="710"/>
      <c r="E56" s="710"/>
      <c r="F56" s="710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</row>
    <row r="57" spans="1:30" ht="15.75" customHeight="1">
      <c r="A57" s="709"/>
      <c r="B57" s="710"/>
      <c r="C57" s="710"/>
      <c r="D57" s="710"/>
      <c r="E57" s="710"/>
      <c r="F57" s="710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</row>
    <row r="58" spans="1:30" ht="15.75" customHeight="1">
      <c r="A58" s="709"/>
      <c r="B58" s="710"/>
      <c r="C58" s="710"/>
      <c r="D58" s="710"/>
      <c r="E58" s="710"/>
      <c r="F58" s="710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</row>
    <row r="59" spans="1:30" ht="15.75" customHeight="1">
      <c r="A59" s="709"/>
      <c r="B59" s="710"/>
      <c r="C59" s="710"/>
      <c r="D59" s="710"/>
      <c r="E59" s="710"/>
      <c r="F59" s="710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</row>
    <row r="60" spans="1:30" ht="15.75" customHeight="1">
      <c r="A60" s="709"/>
      <c r="B60" s="710"/>
      <c r="C60" s="710"/>
      <c r="D60" s="710"/>
      <c r="E60" s="710"/>
      <c r="F60" s="710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</row>
    <row r="61" spans="1:30" ht="15.75" customHeight="1">
      <c r="A61" s="709"/>
      <c r="B61" s="710"/>
      <c r="C61" s="710"/>
      <c r="D61" s="710"/>
      <c r="E61" s="710"/>
      <c r="F61" s="710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</row>
    <row r="62" spans="1:30" ht="15.75" customHeight="1">
      <c r="A62" s="709"/>
      <c r="B62" s="710"/>
      <c r="C62" s="710"/>
      <c r="D62" s="710"/>
      <c r="E62" s="710"/>
      <c r="F62" s="710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</row>
    <row r="63" spans="1:30" ht="15.75" customHeight="1">
      <c r="A63" s="709"/>
      <c r="B63" s="710"/>
      <c r="C63" s="710"/>
      <c r="D63" s="710"/>
      <c r="E63" s="710"/>
      <c r="F63" s="710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</row>
    <row r="64" spans="1:30" ht="15.75" customHeight="1">
      <c r="A64" s="709"/>
      <c r="B64" s="710"/>
      <c r="C64" s="710"/>
      <c r="D64" s="710"/>
      <c r="E64" s="710"/>
      <c r="F64" s="710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</row>
    <row r="65" spans="1:30" ht="15.75" customHeight="1">
      <c r="A65" s="709"/>
      <c r="B65" s="710"/>
      <c r="C65" s="710"/>
      <c r="D65" s="710"/>
      <c r="E65" s="710"/>
      <c r="F65" s="710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</row>
    <row r="66" spans="1:30" ht="15.75" customHeight="1">
      <c r="A66" s="709"/>
      <c r="B66" s="710"/>
      <c r="C66" s="710"/>
      <c r="D66" s="710"/>
      <c r="E66" s="710"/>
      <c r="F66" s="710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</row>
    <row r="67" spans="1:30" ht="15.75" customHeight="1">
      <c r="A67" s="711"/>
      <c r="B67" s="712"/>
      <c r="C67" s="1026"/>
      <c r="D67" s="800"/>
      <c r="E67" s="800"/>
      <c r="F67" s="800"/>
      <c r="G67" s="790"/>
      <c r="H67" s="710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</row>
    <row r="68" spans="1:30" ht="15.75" customHeight="1">
      <c r="A68" s="711"/>
      <c r="B68" s="712"/>
      <c r="C68" s="1026"/>
      <c r="D68" s="800"/>
      <c r="E68" s="800"/>
      <c r="F68" s="800"/>
      <c r="G68" s="790"/>
      <c r="H68" s="710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</row>
    <row r="69" spans="1:30" ht="15.75" customHeight="1">
      <c r="A69" s="711"/>
      <c r="B69" s="712"/>
      <c r="C69" s="1026"/>
      <c r="D69" s="800"/>
      <c r="E69" s="800"/>
      <c r="F69" s="800"/>
      <c r="G69" s="790"/>
      <c r="H69" s="710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</row>
    <row r="70" spans="1:30" ht="15.75" customHeight="1">
      <c r="A70" s="711"/>
      <c r="B70" s="712"/>
      <c r="C70" s="1026"/>
      <c r="D70" s="800"/>
      <c r="E70" s="800"/>
      <c r="F70" s="800"/>
      <c r="G70" s="790"/>
      <c r="H70" s="710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</row>
    <row r="71" spans="1:30" ht="15.75" customHeight="1">
      <c r="A71" s="711"/>
      <c r="B71" s="712"/>
      <c r="C71" s="1026"/>
      <c r="D71" s="800"/>
      <c r="E71" s="800"/>
      <c r="F71" s="800"/>
      <c r="G71" s="790"/>
      <c r="H71" s="710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</row>
    <row r="72" spans="1:30" ht="15.75" customHeight="1">
      <c r="A72" s="711"/>
      <c r="B72" s="712"/>
      <c r="C72" s="1026"/>
      <c r="D72" s="800"/>
      <c r="E72" s="800"/>
      <c r="F72" s="800"/>
      <c r="G72" s="790"/>
      <c r="H72" s="710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</row>
    <row r="73" spans="1:30" ht="15.75" customHeight="1">
      <c r="A73" s="711"/>
      <c r="B73" s="712"/>
      <c r="C73" s="1026"/>
      <c r="D73" s="800"/>
      <c r="E73" s="800"/>
      <c r="F73" s="800"/>
      <c r="G73" s="790"/>
      <c r="H73" s="710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</row>
    <row r="74" spans="1:30" ht="15.75" customHeight="1">
      <c r="A74" s="711"/>
      <c r="B74" s="712"/>
      <c r="C74" s="1026"/>
      <c r="D74" s="800"/>
      <c r="E74" s="800"/>
      <c r="F74" s="800"/>
      <c r="G74" s="790"/>
      <c r="H74" s="710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</row>
    <row r="75" spans="1:30" ht="15.75" customHeight="1">
      <c r="A75" s="711"/>
      <c r="B75" s="712"/>
      <c r="C75" s="1026"/>
      <c r="D75" s="800"/>
      <c r="E75" s="800"/>
      <c r="F75" s="800"/>
      <c r="G75" s="790"/>
      <c r="H75" s="710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</row>
    <row r="76" spans="1:30" ht="15.75" customHeight="1">
      <c r="A76" s="711"/>
      <c r="B76" s="712"/>
      <c r="C76" s="1026"/>
      <c r="D76" s="800"/>
      <c r="E76" s="800"/>
      <c r="F76" s="800"/>
      <c r="G76" s="790"/>
      <c r="H76" s="710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</row>
    <row r="77" spans="1:30" ht="15.75" customHeight="1">
      <c r="A77" s="711"/>
      <c r="B77" s="712"/>
      <c r="C77" s="1026"/>
      <c r="D77" s="800"/>
      <c r="E77" s="800"/>
      <c r="F77" s="800"/>
      <c r="G77" s="790"/>
      <c r="H77" s="710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</row>
    <row r="78" spans="1:30" ht="15.75" customHeight="1">
      <c r="A78" s="711"/>
      <c r="B78" s="712"/>
      <c r="C78" s="1026"/>
      <c r="D78" s="800"/>
      <c r="E78" s="800"/>
      <c r="F78" s="800"/>
      <c r="G78" s="790"/>
      <c r="H78" s="710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</row>
    <row r="79" spans="1:30" ht="15.75" customHeight="1">
      <c r="A79" s="711"/>
      <c r="B79" s="712"/>
      <c r="C79" s="1026"/>
      <c r="D79" s="800"/>
      <c r="E79" s="800"/>
      <c r="F79" s="800"/>
      <c r="G79" s="790"/>
      <c r="H79" s="710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</row>
    <row r="80" spans="1:30" ht="15.75" customHeight="1">
      <c r="A80" s="711"/>
      <c r="B80" s="712"/>
      <c r="C80" s="1026"/>
      <c r="D80" s="800"/>
      <c r="E80" s="800"/>
      <c r="F80" s="800"/>
      <c r="G80" s="790"/>
      <c r="H80" s="710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</row>
    <row r="81" spans="1:30" ht="15.75" customHeight="1">
      <c r="A81" s="711"/>
      <c r="B81" s="712"/>
      <c r="C81" s="1026"/>
      <c r="D81" s="800"/>
      <c r="E81" s="800"/>
      <c r="F81" s="800"/>
      <c r="G81" s="790"/>
      <c r="H81" s="710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</row>
    <row r="82" spans="1:30" ht="15.75" customHeight="1">
      <c r="A82" s="711"/>
      <c r="B82" s="712"/>
      <c r="C82" s="1026"/>
      <c r="D82" s="800"/>
      <c r="E82" s="800"/>
      <c r="F82" s="800"/>
      <c r="G82" s="790"/>
      <c r="H82" s="710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</row>
    <row r="83" spans="1:30" ht="15.75" customHeight="1">
      <c r="A83" s="711"/>
      <c r="B83" s="712"/>
      <c r="C83" s="1026"/>
      <c r="D83" s="800"/>
      <c r="E83" s="800"/>
      <c r="F83" s="800"/>
      <c r="G83" s="790"/>
      <c r="H83" s="710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</row>
    <row r="84" spans="1:30" ht="15.75" customHeight="1">
      <c r="A84" s="711"/>
      <c r="B84" s="712"/>
      <c r="C84" s="1026"/>
      <c r="D84" s="800"/>
      <c r="E84" s="800"/>
      <c r="F84" s="800"/>
      <c r="G84" s="790"/>
      <c r="H84" s="710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</row>
    <row r="85" spans="1:30" ht="15.75" customHeight="1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</row>
    <row r="86" spans="1:30" ht="15.75" customHeight="1">
      <c r="A86" s="1027"/>
      <c r="B86" s="800"/>
      <c r="C86" s="800"/>
      <c r="D86" s="800"/>
      <c r="E86" s="800"/>
      <c r="F86" s="800"/>
      <c r="G86" s="800"/>
      <c r="H86" s="790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</row>
    <row r="87" spans="1:30" ht="15.75" customHeight="1">
      <c r="A87" s="1028"/>
      <c r="B87" s="707"/>
      <c r="C87" s="707"/>
      <c r="D87" s="707"/>
      <c r="E87" s="707"/>
      <c r="F87" s="707"/>
      <c r="G87" s="707"/>
      <c r="H87" s="70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</row>
    <row r="88" spans="1:30" ht="15.75" customHeight="1">
      <c r="A88" s="1008"/>
      <c r="B88" s="713"/>
      <c r="C88" s="713"/>
      <c r="D88" s="713"/>
      <c r="E88" s="713"/>
      <c r="F88" s="713"/>
      <c r="G88" s="713"/>
      <c r="H88" s="713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</row>
    <row r="89" spans="1:30" ht="15.75" customHeight="1">
      <c r="A89" s="709"/>
      <c r="B89" s="710"/>
      <c r="C89" s="710"/>
      <c r="D89" s="710"/>
      <c r="E89" s="710"/>
      <c r="F89" s="710"/>
      <c r="G89" s="710"/>
      <c r="H89" s="710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</row>
    <row r="90" spans="1:30" ht="15.75" customHeight="1">
      <c r="A90" s="709"/>
      <c r="B90" s="710"/>
      <c r="C90" s="710"/>
      <c r="D90" s="710"/>
      <c r="E90" s="710"/>
      <c r="F90" s="710"/>
      <c r="G90" s="710"/>
      <c r="H90" s="710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</row>
    <row r="91" spans="1:30" ht="15.75" customHeight="1">
      <c r="A91" s="709"/>
      <c r="B91" s="710"/>
      <c r="C91" s="710"/>
      <c r="D91" s="710"/>
      <c r="E91" s="710"/>
      <c r="F91" s="710"/>
      <c r="G91" s="710"/>
      <c r="H91" s="710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</row>
    <row r="92" spans="1:30" ht="15.75" customHeight="1">
      <c r="A92" s="709"/>
      <c r="B92" s="710"/>
      <c r="C92" s="710"/>
      <c r="D92" s="710"/>
      <c r="E92" s="710"/>
      <c r="F92" s="710"/>
      <c r="G92" s="710"/>
      <c r="H92" s="710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</row>
    <row r="93" spans="1:30" ht="15.75" customHeight="1">
      <c r="A93" s="709"/>
      <c r="B93" s="710"/>
      <c r="C93" s="710"/>
      <c r="D93" s="710"/>
      <c r="E93" s="710"/>
      <c r="F93" s="710"/>
      <c r="G93" s="710"/>
      <c r="H93" s="710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</row>
    <row r="94" spans="1:30" ht="15.75" customHeight="1">
      <c r="A94" s="709"/>
      <c r="B94" s="710"/>
      <c r="C94" s="710"/>
      <c r="D94" s="710"/>
      <c r="E94" s="710"/>
      <c r="F94" s="710"/>
      <c r="G94" s="710"/>
      <c r="H94" s="710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</row>
    <row r="95" spans="1:30" ht="15.75" customHeight="1">
      <c r="A95" s="709"/>
      <c r="B95" s="710"/>
      <c r="C95" s="710"/>
      <c r="D95" s="710"/>
      <c r="E95" s="710"/>
      <c r="F95" s="710"/>
      <c r="G95" s="710"/>
      <c r="H95" s="710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</row>
    <row r="96" spans="1:30" ht="15.75" customHeight="1">
      <c r="A96" s="709"/>
      <c r="B96" s="710"/>
      <c r="C96" s="710"/>
      <c r="D96" s="710"/>
      <c r="E96" s="710"/>
      <c r="F96" s="710"/>
      <c r="G96" s="710"/>
      <c r="H96" s="710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</row>
    <row r="97" spans="1:30" ht="15.75" customHeight="1">
      <c r="A97" s="709"/>
      <c r="B97" s="710"/>
      <c r="C97" s="710"/>
      <c r="D97" s="710"/>
      <c r="E97" s="710"/>
      <c r="F97" s="710"/>
      <c r="G97" s="710"/>
      <c r="H97" s="710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</row>
    <row r="98" spans="1:30" ht="15.75" customHeight="1">
      <c r="A98" s="709"/>
      <c r="B98" s="710"/>
      <c r="C98" s="710"/>
      <c r="D98" s="710"/>
      <c r="E98" s="710"/>
      <c r="F98" s="710"/>
      <c r="G98" s="710"/>
      <c r="H98" s="710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</row>
    <row r="99" spans="1:30" ht="15.75" customHeight="1">
      <c r="A99" s="709"/>
      <c r="B99" s="710"/>
      <c r="C99" s="710"/>
      <c r="D99" s="710"/>
      <c r="E99" s="710"/>
      <c r="F99" s="710"/>
      <c r="G99" s="710"/>
      <c r="H99" s="710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</row>
    <row r="100" spans="1:30" ht="15.75" customHeight="1">
      <c r="A100" s="709"/>
      <c r="B100" s="710"/>
      <c r="C100" s="710"/>
      <c r="D100" s="710"/>
      <c r="E100" s="710"/>
      <c r="F100" s="710"/>
      <c r="G100" s="710"/>
      <c r="H100" s="710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</row>
    <row r="101" spans="1:30" ht="15.75" customHeight="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</row>
    <row r="102" spans="1:30" ht="15.75" customHeight="1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</row>
    <row r="103" spans="1:30" ht="15.75" customHeight="1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</row>
    <row r="104" spans="1:30" ht="15.75" customHeight="1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</row>
    <row r="105" spans="1:30" ht="15.75" customHeight="1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</row>
    <row r="106" spans="1:30" ht="15.75" customHeight="1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</row>
    <row r="107" spans="1:30" ht="15.75" customHeight="1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</row>
    <row r="108" spans="1:30" ht="15.75" customHeight="1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</row>
    <row r="109" spans="1:30" ht="15.75" customHeight="1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</row>
    <row r="110" spans="1:30" ht="15.75" customHeight="1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</row>
    <row r="111" spans="1:30" ht="15.75" customHeight="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</row>
    <row r="112" spans="1:30" ht="15.75" customHeight="1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</row>
    <row r="113" spans="1:30" ht="15.75" customHeight="1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</row>
    <row r="114" spans="1:30" ht="15.75" customHeight="1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</row>
    <row r="115" spans="1:30" ht="15.75" customHeight="1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</row>
    <row r="116" spans="1:30" ht="15.75" customHeight="1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</row>
    <row r="117" spans="1:30" ht="15.75" customHeight="1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</row>
    <row r="118" spans="1:30" ht="15.75" customHeight="1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</row>
    <row r="119" spans="1:30" ht="15.75" customHeight="1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</row>
    <row r="120" spans="1:30" ht="15.75" customHeight="1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</row>
    <row r="121" spans="1:30" ht="15.7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</row>
    <row r="122" spans="1:30" ht="15.7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</row>
    <row r="123" spans="1:30" ht="15.75" customHeight="1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</row>
    <row r="124" spans="1:30" ht="15.75" customHeight="1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</row>
    <row r="125" spans="1:30" ht="15.75" customHeight="1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</row>
    <row r="126" spans="1:30" ht="15.75" customHeight="1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</row>
    <row r="127" spans="1:30" ht="15.7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</row>
    <row r="128" spans="1:30" ht="15.7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</row>
    <row r="129" spans="1:30" ht="15.7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</row>
    <row r="130" spans="1:30" ht="15.7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</row>
    <row r="131" spans="1:30" ht="15.7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</row>
    <row r="132" spans="1:30" ht="15.7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</row>
    <row r="133" spans="1:30" ht="15.7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</row>
    <row r="134" spans="1:30" ht="15.75" customHeight="1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</row>
    <row r="135" spans="1:30" ht="15.75" customHeight="1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</row>
    <row r="136" spans="1:30" ht="15.7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</row>
    <row r="137" spans="1:30" ht="15.7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</row>
    <row r="138" spans="1:30" ht="15.7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</row>
    <row r="139" spans="1:30" ht="15.75" customHeight="1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</row>
    <row r="140" spans="1:30" ht="15.75" customHeight="1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</row>
    <row r="141" spans="1:30" ht="15.75" customHeight="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</row>
    <row r="142" spans="1:30" ht="15.75" customHeight="1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</row>
    <row r="143" spans="1:30" ht="15.75" customHeight="1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</row>
    <row r="144" spans="1:30" ht="15.75" customHeight="1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</row>
    <row r="145" spans="1:30" ht="15.75" customHeight="1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</row>
    <row r="146" spans="1:30" ht="15.75" customHeight="1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</row>
    <row r="147" spans="1:30" ht="15.75" customHeight="1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</row>
    <row r="148" spans="1:30" ht="15.75" customHeight="1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</row>
    <row r="149" spans="1:30" ht="15.75" customHeight="1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</row>
    <row r="150" spans="1:30" ht="15.75" customHeight="1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</row>
    <row r="151" spans="1:30" ht="15.75" customHeight="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</row>
    <row r="152" spans="1:30" ht="15.75" customHeight="1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</row>
    <row r="153" spans="1:30" ht="15.75" customHeight="1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</row>
    <row r="154" spans="1:30" ht="15.75" customHeight="1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</row>
    <row r="155" spans="1:30" ht="15.75" customHeight="1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</row>
    <row r="156" spans="1:30" ht="15.75" customHeight="1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</row>
    <row r="157" spans="1:30" ht="15.75" customHeight="1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</row>
    <row r="158" spans="1:30" ht="15.75" customHeight="1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</row>
    <row r="159" spans="1:30" ht="15.75" customHeight="1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</row>
    <row r="160" spans="1:30" ht="15.75" customHeight="1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</row>
    <row r="161" spans="1:30" ht="15.75" customHeight="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</row>
    <row r="162" spans="1:30" ht="15.75" customHeight="1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</row>
    <row r="163" spans="1:30" ht="15.75" customHeight="1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</row>
    <row r="164" spans="1:30" ht="15.75" customHeight="1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</row>
    <row r="165" spans="1:30" ht="15.75" customHeight="1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</row>
    <row r="166" spans="1:30" ht="15.75" customHeight="1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</row>
    <row r="167" spans="1:30" ht="15.7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</row>
    <row r="168" spans="1:30" ht="15.7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</row>
    <row r="169" spans="1:30" ht="15.75" customHeight="1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</row>
    <row r="170" spans="1:30" ht="15.7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</row>
    <row r="171" spans="1:30" ht="15.75" customHeight="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</row>
    <row r="172" spans="1:30" ht="15.7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</row>
    <row r="173" spans="1:30" ht="15.7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</row>
    <row r="174" spans="1:30" ht="15.75" customHeight="1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</row>
    <row r="175" spans="1:30" ht="15.7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</row>
    <row r="176" spans="1:30" ht="15.75" customHeight="1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</row>
    <row r="177" spans="1:30" ht="15.7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</row>
    <row r="178" spans="1:30" ht="15.7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</row>
    <row r="179" spans="1:30" ht="15.75" customHeight="1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</row>
    <row r="180" spans="1:30" ht="15.7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</row>
    <row r="181" spans="1:30" ht="15.75" customHeight="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</row>
    <row r="182" spans="1:30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</row>
    <row r="183" spans="1:30" ht="15.7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</row>
    <row r="184" spans="1:30" ht="15.7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</row>
    <row r="185" spans="1:30" ht="15.7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</row>
    <row r="186" spans="1:30" ht="15.7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</row>
    <row r="187" spans="1:30" ht="15.75" customHeight="1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</row>
    <row r="188" spans="1:30" ht="15.7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</row>
    <row r="189" spans="1:30" ht="15.7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</row>
    <row r="190" spans="1:30" ht="15.7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</row>
    <row r="191" spans="1:30" ht="15.7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</row>
    <row r="192" spans="1:30" ht="15.7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</row>
    <row r="193" spans="1:30" ht="15.7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</row>
    <row r="194" spans="1:30" ht="15.7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</row>
    <row r="195" spans="1:30" ht="15.7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</row>
    <row r="196" spans="1:30" ht="15.7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</row>
    <row r="197" spans="1:30" ht="15.75" customHeight="1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</row>
    <row r="198" spans="1:30" ht="15.75" customHeight="1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</row>
    <row r="199" spans="1:30" ht="15.75" customHeight="1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</row>
    <row r="200" spans="1:30" ht="15.75" customHeight="1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</row>
    <row r="201" spans="1:30" ht="15.75" customHeight="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</row>
    <row r="202" spans="1:30" ht="15.75" customHeight="1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</row>
    <row r="203" spans="1:30" ht="15.75" customHeight="1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</row>
    <row r="204" spans="1:30" ht="15.75" customHeight="1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</row>
    <row r="205" spans="1:30" ht="15.75" customHeight="1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</row>
    <row r="206" spans="1:30" ht="15.75" customHeight="1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</row>
    <row r="207" spans="1:30" ht="15.75" customHeight="1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</row>
    <row r="208" spans="1:30" ht="15.75" customHeight="1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</row>
    <row r="209" spans="1:30" ht="15.75" customHeight="1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</row>
    <row r="210" spans="1:30" ht="15.75" customHeight="1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</row>
    <row r="211" spans="1:30" ht="15.75" customHeight="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</row>
    <row r="212" spans="1:30" ht="15.75" customHeight="1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</row>
    <row r="213" spans="1:30" ht="15.75" customHeight="1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</row>
    <row r="214" spans="1:30" ht="15.75" customHeight="1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</row>
    <row r="215" spans="1:30" ht="15.75" customHeight="1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</row>
    <row r="216" spans="1:30" ht="15.75" customHeight="1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</row>
    <row r="217" spans="1:30" ht="15.75" customHeight="1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</row>
    <row r="218" spans="1:30" ht="15.75" customHeight="1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</row>
    <row r="219" spans="1:30" ht="15.75" customHeight="1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</row>
    <row r="220" spans="1:30" ht="15.75" customHeight="1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</row>
    <row r="221" spans="1:30" ht="15.75" customHeight="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</row>
    <row r="222" spans="1:30" ht="15.75" customHeight="1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</row>
    <row r="223" spans="1:30" ht="15.75" customHeight="1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</row>
    <row r="224" spans="1:30" ht="15.75" customHeight="1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</row>
    <row r="225" spans="1:30" ht="15.75" customHeight="1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</row>
    <row r="226" spans="1:30" ht="15.75" customHeight="1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</row>
    <row r="227" spans="1:30" ht="15.75" customHeight="1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</row>
    <row r="228" spans="1:30" ht="15.7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</row>
    <row r="229" spans="1:30" ht="15.7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</row>
    <row r="230" spans="1:30" ht="15.7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</row>
    <row r="231" spans="1:30" ht="15.7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</row>
    <row r="232" spans="1:30" ht="15.7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</row>
    <row r="233" spans="1:30" ht="15.7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</row>
    <row r="234" spans="1:30" ht="15.7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</row>
    <row r="235" spans="1:30" ht="15.7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</row>
    <row r="236" spans="1:30" ht="15.7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</row>
    <row r="237" spans="1:30" ht="15.7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</row>
    <row r="238" spans="1:30" ht="15.7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</row>
    <row r="239" spans="1:30" ht="15.7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</row>
    <row r="240" spans="1:30" ht="15.7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</row>
    <row r="241" spans="1:30" ht="15.7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</row>
    <row r="242" spans="1:30" ht="15.7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</row>
    <row r="243" spans="1:30" ht="15.7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</row>
    <row r="244" spans="1:30" ht="15.7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</row>
    <row r="245" spans="1:30" ht="15.7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</row>
    <row r="246" spans="1:30" ht="15.7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</row>
    <row r="247" spans="1:30" ht="15.7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</row>
    <row r="248" spans="1:30" ht="15.7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</row>
    <row r="249" spans="1:30" ht="15.7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</row>
    <row r="250" spans="1:30" ht="15.7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</row>
    <row r="251" spans="1:30" ht="15.7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</row>
    <row r="252" spans="1:30" ht="15.7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</row>
    <row r="253" spans="1:30" ht="15.7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</row>
    <row r="254" spans="1:30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</row>
    <row r="255" spans="1:30" ht="15.7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</row>
    <row r="256" spans="1:30" ht="15.7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</row>
    <row r="257" spans="1:30" ht="15.7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</row>
    <row r="258" spans="1:30" ht="15.7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</row>
    <row r="259" spans="1:30" ht="15.75" customHeight="1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</row>
    <row r="260" spans="1:30" ht="15.75" customHeight="1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</row>
    <row r="261" spans="1:30" ht="15.75" customHeight="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</row>
    <row r="262" spans="1:30" ht="15.7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</row>
    <row r="263" spans="1:30" ht="15.75" customHeight="1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</row>
    <row r="264" spans="1:30" ht="15.75" customHeight="1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</row>
    <row r="265" spans="1:30" ht="15.75" customHeight="1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</row>
    <row r="266" spans="1:30" ht="15.75" customHeight="1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</row>
    <row r="267" spans="1:30" ht="15.75" customHeight="1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</row>
    <row r="268" spans="1:30" ht="15.75" customHeight="1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</row>
    <row r="269" spans="1:30" ht="15.75" customHeight="1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</row>
    <row r="270" spans="1:30" ht="15.75" customHeight="1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</row>
    <row r="271" spans="1:30" ht="15.75" customHeight="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</row>
    <row r="272" spans="1:30" ht="15.75" customHeight="1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</row>
    <row r="273" spans="1:30" ht="15.7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</row>
    <row r="274" spans="1:30" ht="15.75" customHeight="1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</row>
    <row r="275" spans="1:30" ht="15.75" customHeight="1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</row>
    <row r="276" spans="1:30" ht="15.75" customHeight="1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</row>
    <row r="277" spans="1:30" ht="15.75" customHeight="1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</row>
    <row r="278" spans="1:30" ht="15.75" customHeight="1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</row>
    <row r="279" spans="1:30" ht="15.75" customHeight="1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</row>
    <row r="280" spans="1:30" ht="15.75" customHeight="1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</row>
    <row r="281" spans="1:30" ht="15.75" customHeight="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</row>
    <row r="282" spans="1:30" ht="15.75" customHeight="1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</row>
    <row r="283" spans="1:30" ht="15.75" customHeight="1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</row>
    <row r="284" spans="1:30" ht="15.75" customHeight="1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</row>
    <row r="285" spans="1:30" ht="15.75" customHeight="1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</row>
    <row r="286" spans="1:30" ht="15.75" customHeight="1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</row>
    <row r="287" spans="1:30" ht="15.75" customHeight="1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</row>
    <row r="288" spans="1:30" ht="15.75" customHeight="1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</row>
    <row r="289" spans="1:30" ht="15.75" customHeight="1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</row>
    <row r="290" spans="1:30" ht="15.75" customHeight="1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</row>
    <row r="291" spans="1:30" ht="15.75" customHeight="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</row>
    <row r="292" spans="1:30" ht="15.75" customHeight="1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</row>
    <row r="293" spans="1:30" ht="15.75" customHeight="1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</row>
    <row r="294" spans="1:30" ht="15.75" customHeight="1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</row>
    <row r="295" spans="1:30" ht="15.75" customHeight="1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</row>
    <row r="296" spans="1:30" ht="15.75" customHeight="1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</row>
    <row r="297" spans="1:30" ht="15.75" customHeight="1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</row>
    <row r="298" spans="1:30" ht="15.75" customHeight="1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</row>
    <row r="299" spans="1:30" ht="15.75" customHeight="1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</row>
    <row r="300" spans="1:30" ht="15.75" customHeight="1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</row>
    <row r="301" spans="1:30" ht="15.75" customHeight="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</row>
    <row r="302" spans="1:30" ht="15.75" customHeight="1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</row>
    <row r="303" spans="1:30" ht="15.75" customHeight="1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</row>
    <row r="304" spans="1:30" ht="15.75" customHeight="1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</row>
    <row r="305" spans="1:30" ht="15.75" customHeight="1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</row>
    <row r="306" spans="1:30" ht="15.75" customHeight="1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</row>
    <row r="307" spans="1:30" ht="15.75" customHeight="1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</row>
    <row r="308" spans="1:30" ht="15.75" customHeight="1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</row>
    <row r="309" spans="1:30" ht="15.75" customHeight="1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</row>
    <row r="310" spans="1:3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</row>
    <row r="311" spans="1:30" ht="15.75" customHeight="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</row>
    <row r="312" spans="1:30" ht="15.75" customHeight="1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</row>
    <row r="313" spans="1:30" ht="15.75" customHeight="1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</row>
    <row r="314" spans="1:30" ht="15.75" customHeight="1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</row>
    <row r="315" spans="1:30" ht="15.75" customHeight="1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</row>
    <row r="316" spans="1:30" ht="15.75" customHeight="1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</row>
    <row r="317" spans="1:30" ht="15.75" customHeight="1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</row>
    <row r="318" spans="1:30" ht="15.75" customHeight="1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</row>
    <row r="319" spans="1:30" ht="15.75" customHeight="1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</row>
    <row r="320" spans="1:30" ht="15.75" customHeight="1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</row>
    <row r="321" spans="1:30" ht="15.75" customHeight="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</row>
    <row r="322" spans="1:30" ht="15.75" customHeight="1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</row>
    <row r="323" spans="1:30" ht="15.75" customHeight="1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</row>
    <row r="324" spans="1:30" ht="15.75" customHeight="1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</row>
    <row r="325" spans="1:30" ht="15.75" customHeight="1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</row>
    <row r="326" spans="1:30" ht="15.75" customHeight="1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</row>
    <row r="327" spans="1:30" ht="15.75" customHeight="1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</row>
    <row r="328" spans="1:30" ht="15.75" customHeight="1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</row>
    <row r="329" spans="1:30" ht="15.75" customHeight="1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</row>
    <row r="330" spans="1:30" ht="15.75" customHeight="1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</row>
    <row r="331" spans="1:30" ht="15.75" customHeight="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</row>
    <row r="332" spans="1:30" ht="15.75" customHeight="1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</row>
    <row r="333" spans="1:30" ht="15.75" customHeight="1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</row>
    <row r="334" spans="1:30" ht="15.75" customHeight="1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</row>
    <row r="335" spans="1:30" ht="15.75" customHeight="1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</row>
    <row r="336" spans="1:30" ht="15.75" customHeight="1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</row>
    <row r="337" spans="1:30" ht="15.75" customHeight="1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</row>
    <row r="338" spans="1:30" ht="15.75" customHeight="1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</row>
    <row r="339" spans="1:30" ht="15.75" customHeight="1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</row>
    <row r="340" spans="1:30" ht="15.75" customHeight="1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</row>
    <row r="341" spans="1:30" ht="15.75" customHeight="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</row>
    <row r="342" spans="1:30" ht="15.75" customHeight="1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</row>
    <row r="343" spans="1:30" ht="15.75" customHeight="1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</row>
    <row r="344" spans="1:30" ht="15.75" customHeight="1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</row>
    <row r="345" spans="1:30" ht="15.75" customHeight="1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</row>
    <row r="346" spans="1:30" ht="15.75" customHeight="1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</row>
    <row r="347" spans="1:30" ht="15.75" customHeight="1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</row>
    <row r="348" spans="1:30" ht="15.75" customHeight="1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</row>
    <row r="349" spans="1:30" ht="15.75" customHeight="1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</row>
    <row r="350" spans="1:30" ht="15.75" customHeight="1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</row>
    <row r="351" spans="1:30" ht="15.75" customHeight="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</row>
    <row r="352" spans="1:30" ht="15.75" customHeight="1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</row>
    <row r="353" spans="1:30" ht="15.75" customHeight="1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</row>
    <row r="354" spans="1:30" ht="15.75" customHeight="1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</row>
    <row r="355" spans="1:30" ht="15.75" customHeight="1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</row>
    <row r="356" spans="1:30" ht="15.75" customHeight="1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</row>
    <row r="357" spans="1:30" ht="15.75" customHeight="1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</row>
    <row r="358" spans="1:30" ht="15.75" customHeight="1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</row>
    <row r="359" spans="1:30" ht="15.75" customHeight="1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</row>
    <row r="360" spans="1:30" ht="15.75" customHeight="1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</row>
    <row r="361" spans="1:30" ht="15.75" customHeight="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</row>
    <row r="362" spans="1:30" ht="15.75" customHeight="1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</row>
    <row r="363" spans="1:30" ht="15.75" customHeight="1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</row>
    <row r="364" spans="1:30" ht="15.75" customHeight="1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</row>
    <row r="365" spans="1:30" ht="15.75" customHeight="1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</row>
    <row r="366" spans="1:30" ht="15.75" customHeight="1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</row>
    <row r="367" spans="1:30" ht="15.75" customHeight="1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</row>
    <row r="368" spans="1:30" ht="15.75" customHeight="1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</row>
    <row r="369" spans="1:30" ht="15.75" customHeight="1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</row>
    <row r="370" spans="1:30" ht="15.75" customHeight="1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</row>
    <row r="371" spans="1:30" ht="15.75" customHeight="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</row>
    <row r="372" spans="1:30" ht="15.75" customHeight="1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</row>
    <row r="373" spans="1:30" ht="15.75" customHeight="1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</row>
    <row r="374" spans="1:30" ht="15.75" customHeight="1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</row>
    <row r="375" spans="1:30" ht="15.75" customHeight="1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</row>
    <row r="376" spans="1:30" ht="15.75" customHeight="1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</row>
    <row r="377" spans="1:30" ht="15.75" customHeight="1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</row>
    <row r="378" spans="1:30" ht="15.75" customHeight="1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</row>
    <row r="379" spans="1:30" ht="15.75" customHeight="1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</row>
    <row r="380" spans="1:30" ht="15.75" customHeight="1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</row>
    <row r="381" spans="1:30" ht="15.75" customHeight="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</row>
    <row r="382" spans="1:30" ht="15.75" customHeight="1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</row>
    <row r="383" spans="1:30" ht="15.75" customHeight="1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</row>
    <row r="384" spans="1:30" ht="15.75" customHeight="1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</row>
    <row r="385" spans="1:30" ht="15.75" customHeight="1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</row>
    <row r="386" spans="1:30" ht="15.75" customHeight="1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</row>
    <row r="387" spans="1:30" ht="15.75" customHeight="1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</row>
    <row r="388" spans="1:30" ht="15.75" customHeight="1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</row>
    <row r="389" spans="1:30" ht="15.75" customHeight="1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</row>
    <row r="390" spans="1:30" ht="15.75" customHeight="1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</row>
    <row r="391" spans="1:30" ht="15.75" customHeight="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</row>
    <row r="392" spans="1:30" ht="15.75" customHeight="1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</row>
    <row r="393" spans="1:30" ht="15.75" customHeight="1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</row>
    <row r="394" spans="1:30" ht="15.75" customHeight="1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</row>
    <row r="395" spans="1:30" ht="15.75" customHeight="1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</row>
    <row r="396" spans="1:30" ht="15.75" customHeight="1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</row>
    <row r="397" spans="1:30" ht="15.75" customHeight="1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</row>
    <row r="398" spans="1:30" ht="15.75" customHeight="1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</row>
    <row r="399" spans="1:30" ht="15.75" customHeight="1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</row>
    <row r="400" spans="1:30" ht="15.75" customHeight="1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</row>
    <row r="401" spans="1:30" ht="15.75" customHeight="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</row>
    <row r="402" spans="1:30" ht="15.75" customHeight="1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</row>
    <row r="403" spans="1:30" ht="15.75" customHeight="1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</row>
    <row r="404" spans="1:30" ht="15.75" customHeight="1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</row>
    <row r="405" spans="1:30" ht="15.75" customHeight="1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</row>
    <row r="406" spans="1:30" ht="15.75" customHeight="1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</row>
    <row r="407" spans="1:30" ht="15.75" customHeight="1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</row>
    <row r="408" spans="1:30" ht="15.75" customHeight="1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</row>
    <row r="409" spans="1:30" ht="15.75" customHeight="1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</row>
    <row r="410" spans="1:30" ht="15.75" customHeight="1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</row>
    <row r="411" spans="1:30" ht="15.75" customHeight="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</row>
    <row r="412" spans="1:30" ht="15.75" customHeight="1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</row>
    <row r="413" spans="1:30" ht="15.75" customHeight="1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</row>
    <row r="414" spans="1:30" ht="15.75" customHeight="1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</row>
    <row r="415" spans="1:30" ht="15.75" customHeight="1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</row>
    <row r="416" spans="1:30" ht="15.75" customHeight="1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</row>
    <row r="417" spans="1:30" ht="15.75" customHeight="1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</row>
    <row r="418" spans="1:30" ht="15.75" customHeight="1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</row>
    <row r="419" spans="1:30" ht="15.75" customHeight="1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</row>
    <row r="420" spans="1:30" ht="15.75" customHeight="1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</row>
    <row r="421" spans="1:30" ht="15.75" customHeight="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</row>
    <row r="422" spans="1:30" ht="15.75" customHeight="1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</row>
    <row r="423" spans="1:30" ht="15.75" customHeight="1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</row>
    <row r="424" spans="1:30" ht="15.75" customHeight="1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</row>
    <row r="425" spans="1:30" ht="15.75" customHeight="1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</row>
    <row r="426" spans="1:30" ht="15.75" customHeight="1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</row>
    <row r="427" spans="1:30" ht="15.75" customHeight="1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</row>
    <row r="428" spans="1:30" ht="15.75" customHeight="1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</row>
    <row r="429" spans="1:30" ht="15.75" customHeight="1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</row>
    <row r="430" spans="1:30" ht="15.75" customHeight="1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</row>
    <row r="431" spans="1:30" ht="15.75" customHeight="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</row>
    <row r="432" spans="1:30" ht="15.75" customHeight="1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</row>
    <row r="433" spans="1:30" ht="15.75" customHeight="1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</row>
    <row r="434" spans="1:30" ht="15.75" customHeight="1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</row>
    <row r="435" spans="1:30" ht="15.75" customHeight="1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</row>
    <row r="436" spans="1:30" ht="15.75" customHeight="1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</row>
    <row r="437" spans="1:30" ht="15.75" customHeight="1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</row>
    <row r="438" spans="1:30" ht="15.75" customHeight="1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</row>
    <row r="439" spans="1:30" ht="15.75" customHeight="1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</row>
    <row r="440" spans="1:30" ht="15.75" customHeight="1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</row>
    <row r="441" spans="1:30" ht="15.75" customHeight="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</row>
    <row r="442" spans="1:30" ht="15.75" customHeight="1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</row>
    <row r="443" spans="1:30" ht="15.75" customHeight="1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</row>
    <row r="444" spans="1:30" ht="15.75" customHeight="1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</row>
    <row r="445" spans="1:30" ht="15.75" customHeight="1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</row>
    <row r="446" spans="1:30" ht="15.75" customHeight="1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</row>
    <row r="447" spans="1:30" ht="15.75" customHeight="1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</row>
    <row r="448" spans="1:30" ht="15.75" customHeight="1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</row>
    <row r="449" spans="1:30" ht="15.75" customHeight="1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</row>
    <row r="450" spans="1:30" ht="15.75" customHeight="1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</row>
    <row r="451" spans="1:30" ht="15.75" customHeight="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</row>
    <row r="452" spans="1:30" ht="15.75" customHeight="1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</row>
    <row r="453" spans="1:30" ht="15.75" customHeight="1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</row>
    <row r="454" spans="1:30" ht="15.75" customHeight="1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</row>
    <row r="455" spans="1:30" ht="15.75" customHeight="1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</row>
    <row r="456" spans="1:30" ht="15.75" customHeight="1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</row>
    <row r="457" spans="1:30" ht="15.75" customHeight="1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</row>
    <row r="458" spans="1:30" ht="15.75" customHeight="1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</row>
    <row r="459" spans="1:30" ht="15.75" customHeight="1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</row>
    <row r="460" spans="1:30" ht="15.75" customHeight="1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</row>
    <row r="461" spans="1:30" ht="15.75" customHeight="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</row>
    <row r="462" spans="1:30" ht="15.75" customHeight="1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</row>
    <row r="463" spans="1:30" ht="15.75" customHeight="1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</row>
    <row r="464" spans="1:30" ht="15.75" customHeight="1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</row>
    <row r="465" spans="1:30" ht="15.75" customHeight="1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</row>
    <row r="466" spans="1:30" ht="15.75" customHeight="1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</row>
    <row r="467" spans="1:30" ht="15.75" customHeight="1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</row>
    <row r="468" spans="1:30" ht="15.75" customHeight="1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</row>
    <row r="469" spans="1:30" ht="15.75" customHeight="1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</row>
    <row r="470" spans="1:30" ht="15.75" customHeight="1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</row>
    <row r="471" spans="1:30" ht="15.75" customHeight="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</row>
    <row r="472" spans="1:30" ht="15.75" customHeight="1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</row>
    <row r="473" spans="1:30" ht="15.75" customHeight="1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</row>
    <row r="474" spans="1:30" ht="15.75" customHeight="1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</row>
    <row r="475" spans="1:30" ht="15.75" customHeight="1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</row>
    <row r="476" spans="1:30" ht="15.75" customHeight="1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</row>
    <row r="477" spans="1:30" ht="15.75" customHeight="1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</row>
    <row r="478" spans="1:30" ht="15.75" customHeight="1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</row>
    <row r="479" spans="1:30" ht="15.75" customHeight="1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</row>
    <row r="480" spans="1:30" ht="15.75" customHeight="1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</row>
    <row r="481" spans="1:30" ht="15.75" customHeight="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</row>
    <row r="482" spans="1:30" ht="15.75" customHeight="1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</row>
    <row r="483" spans="1:30" ht="15.75" customHeight="1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</row>
    <row r="484" spans="1:30" ht="15.75" customHeight="1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</row>
    <row r="485" spans="1:30" ht="15.75" customHeight="1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</row>
    <row r="486" spans="1:30" ht="15.75" customHeight="1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</row>
    <row r="487" spans="1:30" ht="15.75" customHeight="1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</row>
    <row r="488" spans="1:30" ht="15.75" customHeight="1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</row>
    <row r="489" spans="1:30" ht="15.75" customHeight="1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</row>
    <row r="490" spans="1:30" ht="15.75" customHeight="1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</row>
    <row r="491" spans="1:30" ht="15.75" customHeight="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</row>
    <row r="492" spans="1:30" ht="15.75" customHeight="1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</row>
    <row r="493" spans="1:30" ht="15.75" customHeight="1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</row>
    <row r="494" spans="1:30" ht="15.75" customHeight="1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</row>
    <row r="495" spans="1:30" ht="15.75" customHeight="1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</row>
    <row r="496" spans="1:30" ht="15.75" customHeight="1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</row>
    <row r="497" spans="1:30" ht="15.75" customHeight="1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</row>
    <row r="498" spans="1:30" ht="15.75" customHeight="1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</row>
    <row r="499" spans="1:30" ht="15.75" customHeight="1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</row>
    <row r="500" spans="1:30" ht="15.75" customHeight="1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</row>
    <row r="501" spans="1:30" ht="15.75" customHeight="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</row>
    <row r="502" spans="1:30" ht="15.75" customHeight="1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</row>
    <row r="503" spans="1:30" ht="15.75" customHeight="1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</row>
    <row r="504" spans="1:30" ht="15.75" customHeight="1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</row>
    <row r="505" spans="1:30" ht="15.75" customHeight="1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</row>
    <row r="506" spans="1:30" ht="15.75" customHeight="1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</row>
    <row r="507" spans="1:30" ht="15.75" customHeight="1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</row>
    <row r="508" spans="1:30" ht="15.75" customHeight="1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</row>
    <row r="509" spans="1:30" ht="15.75" customHeight="1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</row>
    <row r="510" spans="1:30" ht="15.75" customHeight="1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</row>
    <row r="511" spans="1:30" ht="15.75" customHeight="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</row>
    <row r="512" spans="1:30" ht="15.75" customHeight="1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</row>
    <row r="513" spans="1:30" ht="15.75" customHeight="1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</row>
    <row r="514" spans="1:30" ht="15.75" customHeight="1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</row>
    <row r="515" spans="1:30" ht="15.75" customHeight="1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</row>
    <row r="516" spans="1:30" ht="15.75" customHeight="1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</row>
    <row r="517" spans="1:30" ht="15.75" customHeight="1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</row>
    <row r="518" spans="1:30" ht="15.75" customHeight="1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</row>
    <row r="519" spans="1:30" ht="15.75" customHeight="1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</row>
    <row r="520" spans="1:30" ht="15.75" customHeight="1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</row>
    <row r="521" spans="1:30" ht="15.75" customHeight="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</row>
    <row r="522" spans="1:30" ht="15.75" customHeight="1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</row>
    <row r="523" spans="1:30" ht="15.75" customHeight="1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</row>
    <row r="524" spans="1:30" ht="15.75" customHeight="1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</row>
    <row r="525" spans="1:30" ht="15.75" customHeight="1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</row>
    <row r="526" spans="1:30" ht="15.75" customHeight="1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</row>
    <row r="527" spans="1:30" ht="15.75" customHeight="1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</row>
    <row r="528" spans="1:30" ht="15.75" customHeight="1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</row>
    <row r="529" spans="1:30" ht="15.75" customHeight="1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</row>
    <row r="530" spans="1:30" ht="15.75" customHeight="1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</row>
    <row r="531" spans="1:30" ht="15.75" customHeight="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</row>
    <row r="532" spans="1:30" ht="15.75" customHeight="1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</row>
    <row r="533" spans="1:30" ht="15.75" customHeight="1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</row>
    <row r="534" spans="1:30" ht="15.75" customHeight="1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</row>
    <row r="535" spans="1:30" ht="15.75" customHeight="1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</row>
    <row r="536" spans="1:30" ht="15.75" customHeight="1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</row>
    <row r="537" spans="1:30" ht="15.75" customHeight="1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</row>
    <row r="538" spans="1:30" ht="15.75" customHeight="1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</row>
    <row r="539" spans="1:30" ht="15.75" customHeight="1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</row>
    <row r="540" spans="1:30" ht="15.75" customHeight="1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</row>
    <row r="541" spans="1:30" ht="15.75" customHeight="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</row>
    <row r="542" spans="1:30" ht="15.75" customHeight="1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</row>
    <row r="543" spans="1:30" ht="15.75" customHeight="1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</row>
    <row r="544" spans="1:30" ht="15.75" customHeight="1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</row>
    <row r="545" spans="1:30" ht="15.75" customHeight="1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</row>
    <row r="546" spans="1:30" ht="15.75" customHeight="1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</row>
    <row r="547" spans="1:30" ht="15.75" customHeight="1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</row>
    <row r="548" spans="1:30" ht="15.75" customHeight="1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</row>
    <row r="549" spans="1:30" ht="15.75" customHeight="1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</row>
    <row r="550" spans="1:30" ht="15.75" customHeight="1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</row>
    <row r="551" spans="1:30" ht="15.75" customHeight="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</row>
    <row r="552" spans="1:30" ht="15.75" customHeight="1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</row>
    <row r="553" spans="1:30" ht="15.75" customHeight="1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</row>
    <row r="554" spans="1:30" ht="15.75" customHeight="1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</row>
    <row r="555" spans="1:30" ht="15.75" customHeight="1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</row>
    <row r="556" spans="1:30" ht="15.75" customHeight="1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</row>
    <row r="557" spans="1:30" ht="15.75" customHeight="1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</row>
    <row r="558" spans="1:30" ht="15.75" customHeight="1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</row>
    <row r="559" spans="1:30" ht="15.75" customHeight="1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</row>
    <row r="560" spans="1:30" ht="15.75" customHeight="1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</row>
    <row r="561" spans="1:30" ht="15.75" customHeight="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</row>
    <row r="562" spans="1:30" ht="15.75" customHeight="1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</row>
    <row r="563" spans="1:30" ht="15.75" customHeight="1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</row>
    <row r="564" spans="1:30" ht="15.75" customHeight="1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</row>
    <row r="565" spans="1:30" ht="15.75" customHeight="1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</row>
    <row r="566" spans="1:30" ht="15.75" customHeight="1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</row>
    <row r="567" spans="1:30" ht="15.75" customHeight="1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</row>
    <row r="568" spans="1:30" ht="15.75" customHeight="1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</row>
    <row r="569" spans="1:30" ht="15.75" customHeight="1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</row>
    <row r="570" spans="1:30" ht="15.75" customHeight="1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</row>
    <row r="571" spans="1:30" ht="15.75" customHeight="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</row>
    <row r="572" spans="1:30" ht="15.75" customHeight="1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</row>
    <row r="573" spans="1:30" ht="15.75" customHeight="1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</row>
    <row r="574" spans="1:30" ht="15.75" customHeight="1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</row>
    <row r="575" spans="1:30" ht="15.75" customHeight="1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</row>
    <row r="576" spans="1:30" ht="15.75" customHeight="1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</row>
    <row r="577" spans="1:30" ht="15.75" customHeight="1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</row>
    <row r="578" spans="1:30" ht="15.75" customHeight="1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</row>
    <row r="579" spans="1:30" ht="15.75" customHeight="1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</row>
    <row r="580" spans="1:30" ht="15.75" customHeight="1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</row>
    <row r="581" spans="1:30" ht="15.75" customHeight="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</row>
    <row r="582" spans="1:30" ht="15.75" customHeight="1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</row>
    <row r="583" spans="1:30" ht="15.75" customHeight="1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</row>
    <row r="584" spans="1:30" ht="15.75" customHeight="1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</row>
    <row r="585" spans="1:30" ht="15.75" customHeight="1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</row>
    <row r="586" spans="1:30" ht="15.75" customHeight="1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</row>
    <row r="587" spans="1:30" ht="15.75" customHeight="1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</row>
    <row r="588" spans="1:30" ht="15.75" customHeight="1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</row>
    <row r="589" spans="1:30" ht="15.75" customHeight="1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</row>
    <row r="590" spans="1:30" ht="15.75" customHeight="1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</row>
    <row r="591" spans="1:30" ht="15.75" customHeight="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</row>
    <row r="592" spans="1:30" ht="15.75" customHeight="1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</row>
    <row r="593" spans="1:30" ht="15.75" customHeight="1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</row>
    <row r="594" spans="1:30" ht="15.75" customHeight="1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</row>
    <row r="595" spans="1:30" ht="15.75" customHeight="1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</row>
    <row r="596" spans="1:30" ht="15.75" customHeight="1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</row>
    <row r="597" spans="1:30" ht="15.75" customHeight="1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</row>
    <row r="598" spans="1:30" ht="15.75" customHeight="1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</row>
    <row r="599" spans="1:30" ht="15.75" customHeight="1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</row>
    <row r="600" spans="1:30" ht="15.75" customHeight="1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</row>
    <row r="601" spans="1:30" ht="15.75" customHeight="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</row>
    <row r="602" spans="1:30" ht="15.75" customHeight="1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</row>
    <row r="603" spans="1:30" ht="15.75" customHeight="1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</row>
    <row r="604" spans="1:30" ht="15.75" customHeight="1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</row>
    <row r="605" spans="1:30" ht="15.75" customHeight="1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</row>
    <row r="606" spans="1:30" ht="15.75" customHeight="1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</row>
    <row r="607" spans="1:30" ht="15.75" customHeight="1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</row>
    <row r="608" spans="1:30" ht="15.75" customHeight="1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</row>
    <row r="609" spans="1:30" ht="15.75" customHeight="1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</row>
    <row r="610" spans="1:30" ht="15.75" customHeight="1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</row>
    <row r="611" spans="1:30" ht="15.75" customHeight="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</row>
    <row r="612" spans="1:30" ht="15.75" customHeight="1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</row>
    <row r="613" spans="1:30" ht="15.75" customHeight="1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</row>
    <row r="614" spans="1:30" ht="15.75" customHeight="1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</row>
    <row r="615" spans="1:30" ht="15.75" customHeight="1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</row>
    <row r="616" spans="1:30" ht="15.75" customHeight="1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</row>
    <row r="617" spans="1:30" ht="15.75" customHeight="1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</row>
    <row r="618" spans="1:30" ht="15.75" customHeight="1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</row>
    <row r="619" spans="1:30" ht="15.75" customHeight="1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</row>
    <row r="620" spans="1:30" ht="15.75" customHeight="1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</row>
    <row r="621" spans="1:30" ht="15.75" customHeight="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</row>
    <row r="622" spans="1:30" ht="15.75" customHeight="1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</row>
    <row r="623" spans="1:30" ht="15.75" customHeight="1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</row>
    <row r="624" spans="1:30" ht="15.75" customHeight="1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</row>
    <row r="625" spans="1:30" ht="15.75" customHeight="1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</row>
    <row r="626" spans="1:30" ht="15.75" customHeight="1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</row>
    <row r="627" spans="1:30" ht="15.75" customHeight="1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</row>
    <row r="628" spans="1:30" ht="15.75" customHeight="1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</row>
    <row r="629" spans="1:30" ht="15.75" customHeight="1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</row>
    <row r="630" spans="1:30" ht="15.75" customHeight="1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</row>
    <row r="631" spans="1:30" ht="15.75" customHeight="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</row>
    <row r="632" spans="1:30" ht="15.75" customHeight="1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</row>
    <row r="633" spans="1:30" ht="15.75" customHeight="1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</row>
    <row r="634" spans="1:30" ht="15.75" customHeight="1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</row>
    <row r="635" spans="1:30" ht="15.75" customHeight="1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</row>
    <row r="636" spans="1:30" ht="15.75" customHeight="1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</row>
    <row r="637" spans="1:30" ht="15.75" customHeight="1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</row>
    <row r="638" spans="1:30" ht="15.75" customHeight="1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</row>
    <row r="639" spans="1:30" ht="15.75" customHeight="1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</row>
    <row r="640" spans="1:30" ht="15.75" customHeight="1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</row>
    <row r="641" spans="1:30" ht="15.75" customHeight="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</row>
    <row r="642" spans="1:30" ht="15.75" customHeight="1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</row>
    <row r="643" spans="1:30" ht="15.75" customHeight="1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</row>
    <row r="644" spans="1:30" ht="15.75" customHeight="1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</row>
    <row r="645" spans="1:30" ht="15.75" customHeight="1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</row>
    <row r="646" spans="1:30" ht="15.75" customHeight="1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</row>
    <row r="647" spans="1:30" ht="15.75" customHeight="1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</row>
    <row r="648" spans="1:30" ht="15.75" customHeight="1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</row>
    <row r="649" spans="1:30" ht="15.75" customHeight="1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</row>
    <row r="650" spans="1:30" ht="15.75" customHeight="1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</row>
    <row r="651" spans="1:30" ht="15.75" customHeight="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</row>
    <row r="652" spans="1:30" ht="15.75" customHeight="1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</row>
    <row r="653" spans="1:30" ht="15.75" customHeight="1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</row>
    <row r="654" spans="1:30" ht="15.75" customHeight="1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</row>
    <row r="655" spans="1:30" ht="15.75" customHeight="1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</row>
    <row r="656" spans="1:30" ht="15.75" customHeight="1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</row>
    <row r="657" spans="1:30" ht="15.75" customHeight="1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</row>
    <row r="658" spans="1:30" ht="15.75" customHeight="1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</row>
    <row r="659" spans="1:30" ht="15.75" customHeight="1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</row>
    <row r="660" spans="1:30" ht="15.75" customHeight="1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</row>
    <row r="661" spans="1:30" ht="15.75" customHeight="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</row>
    <row r="662" spans="1:30" ht="15.75" customHeight="1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</row>
    <row r="663" spans="1:30" ht="15.75" customHeight="1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</row>
    <row r="664" spans="1:30" ht="15.75" customHeight="1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</row>
    <row r="665" spans="1:30" ht="15.75" customHeight="1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</row>
    <row r="666" spans="1:30" ht="15.75" customHeight="1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</row>
    <row r="667" spans="1:30" ht="15.75" customHeight="1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</row>
    <row r="668" spans="1:30" ht="15.75" customHeight="1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</row>
    <row r="669" spans="1:30" ht="15.75" customHeight="1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</row>
    <row r="670" spans="1:30" ht="15.75" customHeight="1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</row>
    <row r="671" spans="1:30" ht="15.75" customHeight="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</row>
    <row r="672" spans="1:30" ht="15.75" customHeight="1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</row>
    <row r="673" spans="1:30" ht="15.75" customHeight="1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</row>
    <row r="674" spans="1:30" ht="15.75" customHeight="1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</row>
    <row r="675" spans="1:30" ht="15.75" customHeight="1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</row>
    <row r="676" spans="1:30" ht="15.75" customHeight="1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</row>
    <row r="677" spans="1:30" ht="15.75" customHeight="1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</row>
    <row r="678" spans="1:30" ht="15.75" customHeight="1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</row>
    <row r="679" spans="1:30" ht="15.75" customHeight="1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</row>
    <row r="680" spans="1:30" ht="15.75" customHeight="1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</row>
    <row r="681" spans="1:30" ht="15.75" customHeight="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</row>
    <row r="682" spans="1:30" ht="15.75" customHeight="1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</row>
    <row r="683" spans="1:30" ht="15.75" customHeight="1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</row>
    <row r="684" spans="1:30" ht="15.75" customHeight="1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</row>
    <row r="685" spans="1:30" ht="15.75" customHeight="1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</row>
    <row r="686" spans="1:30" ht="15.75" customHeight="1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</row>
    <row r="687" spans="1:30" ht="15.75" customHeight="1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</row>
    <row r="688" spans="1:30" ht="15.75" customHeight="1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</row>
    <row r="689" spans="1:30" ht="15.75" customHeight="1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</row>
    <row r="690" spans="1:30" ht="15.75" customHeight="1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</row>
    <row r="691" spans="1:30" ht="15.75" customHeight="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</row>
    <row r="692" spans="1:30" ht="15.75" customHeight="1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</row>
    <row r="693" spans="1:30" ht="15.75" customHeight="1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</row>
    <row r="694" spans="1:30" ht="15.75" customHeight="1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</row>
    <row r="695" spans="1:30" ht="15.75" customHeight="1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</row>
    <row r="696" spans="1:30" ht="15.75" customHeight="1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</row>
    <row r="697" spans="1:30" ht="15.75" customHeight="1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</row>
    <row r="698" spans="1:30" ht="15.75" customHeight="1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</row>
    <row r="699" spans="1:30" ht="15.75" customHeight="1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</row>
    <row r="700" spans="1:30" ht="15.75" customHeight="1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</row>
    <row r="701" spans="1:30" ht="15.75" customHeight="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</row>
    <row r="702" spans="1:30" ht="15.75" customHeight="1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</row>
    <row r="703" spans="1:30" ht="15.75" customHeight="1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</row>
    <row r="704" spans="1:30" ht="15.75" customHeight="1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</row>
    <row r="705" spans="1:30" ht="15.75" customHeight="1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</row>
    <row r="706" spans="1:30" ht="15.75" customHeight="1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</row>
    <row r="707" spans="1:30" ht="15.75" customHeight="1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</row>
    <row r="708" spans="1:30" ht="15.75" customHeight="1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</row>
    <row r="709" spans="1:30" ht="15.75" customHeight="1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</row>
    <row r="710" spans="1:30" ht="15.75" customHeight="1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</row>
    <row r="711" spans="1:30" ht="15.75" customHeight="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</row>
    <row r="712" spans="1:30" ht="15.75" customHeight="1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</row>
    <row r="713" spans="1:30" ht="15.75" customHeight="1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</row>
    <row r="714" spans="1:30" ht="15.75" customHeight="1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</row>
    <row r="715" spans="1:30" ht="15.75" customHeight="1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</row>
    <row r="716" spans="1:30" ht="15.75" customHeight="1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</row>
    <row r="717" spans="1:30" ht="15.75" customHeight="1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</row>
    <row r="718" spans="1:30" ht="15.75" customHeight="1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</row>
    <row r="719" spans="1:30" ht="15.75" customHeight="1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</row>
    <row r="720" spans="1:30" ht="15.75" customHeight="1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</row>
    <row r="721" spans="1:30" ht="15.75" customHeight="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</row>
    <row r="722" spans="1:30" ht="15.75" customHeight="1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</row>
    <row r="723" spans="1:30" ht="15.75" customHeight="1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</row>
    <row r="724" spans="1:30" ht="15.75" customHeight="1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</row>
    <row r="725" spans="1:30" ht="15.75" customHeight="1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</row>
    <row r="726" spans="1:30" ht="15.75" customHeight="1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</row>
    <row r="727" spans="1:30" ht="15.75" customHeight="1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</row>
    <row r="728" spans="1:30" ht="15.75" customHeight="1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</row>
    <row r="729" spans="1:30" ht="15.75" customHeight="1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</row>
    <row r="730" spans="1:30" ht="15.75" customHeight="1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</row>
    <row r="731" spans="1:30" ht="15.75" customHeight="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</row>
    <row r="732" spans="1:30" ht="15.75" customHeight="1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</row>
    <row r="733" spans="1:30" ht="15.75" customHeight="1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</row>
    <row r="734" spans="1:30" ht="15.75" customHeight="1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</row>
    <row r="735" spans="1:30" ht="15.75" customHeight="1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</row>
    <row r="736" spans="1:30" ht="15.75" customHeight="1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</row>
    <row r="737" spans="1:30" ht="15.75" customHeight="1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</row>
    <row r="738" spans="1:30" ht="15.75" customHeight="1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</row>
    <row r="739" spans="1:30" ht="15.75" customHeight="1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</row>
    <row r="740" spans="1:30" ht="15.75" customHeight="1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</row>
    <row r="741" spans="1:30" ht="15.75" customHeight="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</row>
    <row r="742" spans="1:30" ht="15.75" customHeight="1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</row>
    <row r="743" spans="1:30" ht="15.75" customHeight="1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</row>
    <row r="744" spans="1:30" ht="15.75" customHeight="1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</row>
    <row r="745" spans="1:30" ht="15.75" customHeight="1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</row>
    <row r="746" spans="1:30" ht="15.75" customHeight="1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</row>
    <row r="747" spans="1:30" ht="15.75" customHeight="1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</row>
    <row r="748" spans="1:30" ht="15.75" customHeight="1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</row>
    <row r="749" spans="1:30" ht="15.75" customHeight="1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</row>
    <row r="750" spans="1:30" ht="15.75" customHeight="1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</row>
    <row r="751" spans="1:30" ht="15.75" customHeight="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</row>
    <row r="752" spans="1:30" ht="15.75" customHeight="1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</row>
    <row r="753" spans="1:30" ht="15.75" customHeight="1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</row>
    <row r="754" spans="1:30" ht="15.75" customHeight="1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</row>
    <row r="755" spans="1:30" ht="15.75" customHeight="1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</row>
    <row r="756" spans="1:30" ht="15.75" customHeight="1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</row>
    <row r="757" spans="1:30" ht="15.75" customHeight="1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</row>
    <row r="758" spans="1:30" ht="15.75" customHeight="1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</row>
    <row r="759" spans="1:30" ht="15.75" customHeight="1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</row>
    <row r="760" spans="1:30" ht="15.75" customHeight="1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</row>
    <row r="761" spans="1:30" ht="15.75" customHeight="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</row>
    <row r="762" spans="1:30" ht="15.75" customHeight="1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</row>
    <row r="763" spans="1:30" ht="15.75" customHeight="1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</row>
    <row r="764" spans="1:30" ht="15.75" customHeight="1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</row>
    <row r="765" spans="1:30" ht="15.75" customHeight="1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</row>
    <row r="766" spans="1:30" ht="15.75" customHeight="1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</row>
    <row r="767" spans="1:30" ht="15.75" customHeight="1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</row>
    <row r="768" spans="1:30" ht="15.75" customHeight="1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</row>
    <row r="769" spans="1:30" ht="15.75" customHeight="1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</row>
    <row r="770" spans="1:30" ht="15.75" customHeight="1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</row>
    <row r="771" spans="1:30" ht="15.75" customHeight="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</row>
    <row r="772" spans="1:30" ht="15.75" customHeight="1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</row>
    <row r="773" spans="1:30" ht="15.75" customHeight="1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</row>
    <row r="774" spans="1:30" ht="15.75" customHeight="1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</row>
    <row r="775" spans="1:30" ht="15.75" customHeight="1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</row>
    <row r="776" spans="1:30" ht="15.75" customHeight="1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</row>
    <row r="777" spans="1:30" ht="15.75" customHeigh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</row>
    <row r="778" spans="1:30" ht="15.75" customHeigh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</row>
    <row r="779" spans="1:30" ht="15.75" customHeigh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</row>
    <row r="780" spans="1:30" ht="15.75" customHeigh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</row>
    <row r="781" spans="1:30" ht="15.75" customHeigh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</row>
    <row r="782" spans="1:30" ht="15.75" customHeigh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</row>
    <row r="783" spans="1:30" ht="15.75" customHeigh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</row>
    <row r="784" spans="1:30" ht="15.75" customHeigh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</row>
    <row r="785" spans="1:30" ht="15.75" customHeigh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</row>
    <row r="786" spans="1:30" ht="15.75" customHeigh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</row>
    <row r="787" spans="1:30" ht="15.75" customHeigh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</row>
    <row r="788" spans="1:30" ht="15.75" customHeigh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</row>
    <row r="789" spans="1:30" ht="15.75" customHeigh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</row>
    <row r="790" spans="1:30" ht="15.75" customHeigh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</row>
    <row r="791" spans="1:30" ht="15.75" customHeigh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</row>
    <row r="792" spans="1:30" ht="15.75" customHeigh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</row>
    <row r="793" spans="1:30" ht="15.75" customHeigh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</row>
    <row r="794" spans="1:30" ht="15.75" customHeigh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</row>
    <row r="795" spans="1:30" ht="15.75" customHeigh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</row>
    <row r="796" spans="1:30" ht="15.75" customHeigh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</row>
    <row r="797" spans="1:30" ht="15.75" customHeigh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</row>
    <row r="798" spans="1:30" ht="15.75" customHeigh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</row>
    <row r="799" spans="1:30" ht="15.75" customHeigh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</row>
    <row r="800" spans="1:30" ht="15.75" customHeigh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</row>
    <row r="801" spans="1:30" ht="15.75" customHeigh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</row>
    <row r="802" spans="1:30" ht="15.75" customHeigh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</row>
    <row r="803" spans="1:30" ht="15.75" customHeigh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</row>
    <row r="804" spans="1:30" ht="15.75" customHeigh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</row>
    <row r="805" spans="1:30" ht="15.75" customHeigh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</row>
    <row r="806" spans="1:30" ht="15.75" customHeigh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</row>
    <row r="807" spans="1:30" ht="15.75" customHeigh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</row>
    <row r="808" spans="1:30" ht="15.75" customHeigh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</row>
    <row r="809" spans="1:30" ht="15.75" customHeigh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</row>
    <row r="810" spans="1:30" ht="15.75" customHeigh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</row>
    <row r="811" spans="1:30" ht="15.75" customHeigh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</row>
    <row r="812" spans="1:30" ht="15.75" customHeigh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</row>
    <row r="813" spans="1:30" ht="15.75" customHeigh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</row>
    <row r="814" spans="1:30" ht="15.75" customHeigh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</row>
    <row r="815" spans="1:30" ht="15.75" customHeigh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</row>
    <row r="816" spans="1:30" ht="15.75" customHeigh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</row>
    <row r="817" spans="1:30" ht="15.75" customHeigh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</row>
    <row r="818" spans="1:30" ht="15.75" customHeigh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</row>
    <row r="819" spans="1:30" ht="15.75" customHeigh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</row>
    <row r="820" spans="1:30" ht="15.75" customHeigh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</row>
    <row r="821" spans="1:30" ht="15.75" customHeigh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</row>
    <row r="822" spans="1:30" ht="15.75" customHeigh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</row>
    <row r="823" spans="1:30" ht="15.75" customHeigh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</row>
    <row r="824" spans="1:30" ht="15.75" customHeigh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</row>
    <row r="825" spans="1:30" ht="15.75" customHeigh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</row>
    <row r="826" spans="1:30" ht="15.75" customHeigh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</row>
    <row r="827" spans="1:30" ht="15.75" customHeigh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</row>
    <row r="828" spans="1:30" ht="15.75" customHeigh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</row>
    <row r="829" spans="1:30" ht="15.75" customHeigh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</row>
    <row r="830" spans="1:30" ht="15.75" customHeigh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</row>
    <row r="831" spans="1:30" ht="15.75" customHeigh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</row>
    <row r="832" spans="1:30" ht="15.75" customHeigh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</row>
    <row r="833" spans="1:30" ht="15.75" customHeigh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</row>
    <row r="834" spans="1:30" ht="15.75" customHeigh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</row>
    <row r="835" spans="1:30" ht="15.75" customHeigh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</row>
    <row r="836" spans="1:30" ht="15.75" customHeigh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</row>
    <row r="837" spans="1:30" ht="15.75" customHeigh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</row>
    <row r="838" spans="1:30" ht="15.75" customHeigh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</row>
    <row r="839" spans="1:30" ht="15.75" customHeigh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</row>
    <row r="840" spans="1:30" ht="15.75" customHeigh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</row>
    <row r="841" spans="1:30" ht="15.75" customHeigh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</row>
    <row r="842" spans="1:30" ht="15.75" customHeigh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</row>
    <row r="843" spans="1:30" ht="15.75" customHeigh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</row>
    <row r="844" spans="1:30" ht="15.75" customHeigh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</row>
    <row r="845" spans="1:30" ht="15.75" customHeigh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</row>
    <row r="846" spans="1:30" ht="15.75" customHeigh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</row>
    <row r="847" spans="1:30" ht="15.75" customHeigh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</row>
    <row r="848" spans="1:30" ht="15.75" customHeigh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</row>
    <row r="849" spans="1:30" ht="15.75" customHeigh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</row>
    <row r="850" spans="1:30" ht="15.75" customHeigh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</row>
    <row r="851" spans="1:30" ht="15.75" customHeigh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</row>
    <row r="852" spans="1:30" ht="15.75" customHeigh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</row>
    <row r="853" spans="1:30" ht="15.75" customHeigh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</row>
    <row r="854" spans="1:30" ht="15.75" customHeigh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</row>
    <row r="855" spans="1:30" ht="15.75" customHeigh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</row>
    <row r="856" spans="1:30" ht="15.75" customHeigh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</row>
    <row r="857" spans="1:30" ht="15.75" customHeigh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</row>
    <row r="858" spans="1:30" ht="15.75" customHeigh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</row>
    <row r="859" spans="1:30" ht="15.75" customHeigh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</row>
    <row r="860" spans="1:30" ht="15.75" customHeigh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</row>
    <row r="861" spans="1:30" ht="15.75" customHeigh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</row>
    <row r="862" spans="1:30" ht="15.75" customHeigh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</row>
    <row r="863" spans="1:30" ht="15.75" customHeigh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</row>
    <row r="864" spans="1:30" ht="15.75" customHeigh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</row>
    <row r="865" spans="1:30" ht="15.75" customHeigh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</row>
    <row r="866" spans="1:30" ht="15.75" customHeigh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</row>
    <row r="867" spans="1:30" ht="15.75" customHeigh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</row>
    <row r="868" spans="1:30" ht="15.75" customHeigh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</row>
    <row r="869" spans="1:30" ht="15.75" customHeigh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</row>
    <row r="870" spans="1:30" ht="15.75" customHeigh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</row>
    <row r="871" spans="1:30" ht="15.75" customHeigh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</row>
    <row r="872" spans="1:30" ht="15.75" customHeigh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</row>
    <row r="873" spans="1:30" ht="15.75" customHeigh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</row>
    <row r="874" spans="1:30" ht="15.75" customHeigh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</row>
    <row r="875" spans="1:30" ht="15.75" customHeigh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</row>
    <row r="876" spans="1:30" ht="15.75" customHeigh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</row>
    <row r="877" spans="1:30" ht="15.75" customHeigh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</row>
    <row r="878" spans="1:30" ht="15.75" customHeigh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</row>
    <row r="879" spans="1:30" ht="15.75" customHeigh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</row>
    <row r="880" spans="1:30" ht="15.75" customHeigh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</row>
    <row r="881" spans="1:30" ht="15.75" customHeigh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</row>
    <row r="882" spans="1:30" ht="15.75" customHeigh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</row>
    <row r="883" spans="1:30" ht="15.75" customHeigh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</row>
    <row r="884" spans="1:30" ht="15.75" customHeigh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</row>
    <row r="885" spans="1:30" ht="15.75" customHeigh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</row>
    <row r="886" spans="1:30" ht="15.75" customHeigh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</row>
    <row r="887" spans="1:30" ht="15.75" customHeigh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</row>
    <row r="888" spans="1:30" ht="15.75" customHeigh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</row>
    <row r="889" spans="1:30" ht="15.75" customHeigh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</row>
    <row r="890" spans="1:30" ht="15.75" customHeigh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</row>
    <row r="891" spans="1:30" ht="15.75" customHeigh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</row>
    <row r="892" spans="1:30" ht="15.75" customHeigh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</row>
    <row r="893" spans="1:30" ht="15.75" customHeigh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</row>
    <row r="894" spans="1:30" ht="15.75" customHeigh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</row>
    <row r="895" spans="1:30" ht="15.75" customHeigh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</row>
    <row r="896" spans="1:30" ht="15.75" customHeigh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</row>
    <row r="897" spans="1:30" ht="15.75" customHeigh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</row>
    <row r="898" spans="1:30" ht="15.75" customHeigh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</row>
    <row r="899" spans="1:30" ht="15.75" customHeigh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</row>
    <row r="900" spans="1:30" ht="15.75" customHeigh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</row>
    <row r="901" spans="1:30" ht="15.75" customHeigh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</row>
    <row r="902" spans="1:30" ht="15.75" customHeigh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</row>
    <row r="903" spans="1:30" ht="15.75" customHeigh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</row>
    <row r="904" spans="1:30" ht="15.75" customHeigh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</row>
    <row r="905" spans="1:30" ht="15.75" customHeigh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</row>
    <row r="906" spans="1:30" ht="15.75" customHeigh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</row>
    <row r="907" spans="1:30" ht="15.75" customHeigh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</row>
    <row r="908" spans="1:30" ht="15.75" customHeigh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</row>
    <row r="909" spans="1:30" ht="15.75" customHeigh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</row>
    <row r="910" spans="1:30" ht="15.75" customHeigh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</row>
    <row r="911" spans="1:30" ht="15.75" customHeigh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</row>
    <row r="912" spans="1:30" ht="15.75" customHeigh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</row>
    <row r="913" spans="1:30" ht="15.75" customHeigh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</row>
    <row r="914" spans="1:30" ht="15.75" customHeigh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</row>
    <row r="915" spans="1:30" ht="15.75" customHeigh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</row>
    <row r="916" spans="1:30" ht="15.75" customHeigh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</row>
    <row r="917" spans="1:30" ht="15.75" customHeigh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</row>
    <row r="918" spans="1:30" ht="15.75" customHeigh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</row>
    <row r="919" spans="1:30" ht="15.75" customHeigh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</row>
    <row r="920" spans="1:30" ht="15.75" customHeigh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</row>
    <row r="921" spans="1:30" ht="15.75" customHeigh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</row>
    <row r="922" spans="1:30" ht="15.75" customHeigh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</row>
    <row r="923" spans="1:30" ht="15.75" customHeigh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</row>
    <row r="924" spans="1:30" ht="15.75" customHeigh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</row>
    <row r="925" spans="1:30" ht="15.75" customHeigh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</row>
    <row r="926" spans="1:30" ht="15.75" customHeigh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</row>
    <row r="927" spans="1:30" ht="15.75" customHeigh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</row>
    <row r="928" spans="1:30" ht="15.75" customHeigh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</row>
    <row r="929" spans="1:30" ht="15.75" customHeigh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</row>
    <row r="930" spans="1:30" ht="15.75" customHeigh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</row>
    <row r="931" spans="1:30" ht="15.75" customHeigh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</row>
    <row r="932" spans="1:30" ht="15.75" customHeigh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</row>
    <row r="933" spans="1:30" ht="15.75" customHeigh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</row>
    <row r="934" spans="1:30" ht="15.75" customHeigh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</row>
    <row r="935" spans="1:30" ht="15.75" customHeigh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</row>
    <row r="936" spans="1:30" ht="15.75" customHeigh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</row>
    <row r="937" spans="1:30" ht="15.75" customHeigh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</row>
    <row r="938" spans="1:30" ht="15.75" customHeigh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</row>
    <row r="939" spans="1:30" ht="15.75" customHeigh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</row>
    <row r="940" spans="1:30" ht="15.75" customHeigh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</row>
    <row r="941" spans="1:30" ht="15.75" customHeigh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</row>
    <row r="942" spans="1:30" ht="15.75" customHeigh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</row>
    <row r="943" spans="1:30" ht="15.75" customHeigh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</row>
    <row r="944" spans="1:30" ht="15.75" customHeigh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</row>
    <row r="945" spans="1:30" ht="15.75" customHeigh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</row>
    <row r="946" spans="1:30" ht="15.75" customHeigh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</row>
    <row r="947" spans="1:30" ht="15.75" customHeigh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</row>
    <row r="948" spans="1:30" ht="15.75" customHeigh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</row>
    <row r="949" spans="1:30" ht="15.75" customHeigh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</row>
    <row r="950" spans="1:30" ht="15.75" customHeigh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</row>
    <row r="951" spans="1:30" ht="15.75" customHeigh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</row>
    <row r="952" spans="1:30" ht="15.75" customHeigh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</row>
    <row r="953" spans="1:30" ht="15.75" customHeigh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</row>
    <row r="954" spans="1:30" ht="15.75" customHeigh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</row>
    <row r="955" spans="1:30" ht="15.75" customHeigh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</row>
    <row r="956" spans="1:30" ht="15.75" customHeigh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</row>
    <row r="957" spans="1:30" ht="15.75" customHeigh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</row>
    <row r="958" spans="1:30" ht="15.75" customHeigh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</row>
    <row r="959" spans="1:30" ht="15.75" customHeigh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</row>
    <row r="960" spans="1:30" ht="15.75" customHeigh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</row>
    <row r="961" spans="1:30" ht="15.75" customHeigh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</row>
    <row r="962" spans="1:30" ht="15.75" customHeigh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</row>
    <row r="963" spans="1:30" ht="15.75" customHeigh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</row>
    <row r="964" spans="1:30" ht="15.75" customHeigh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</row>
    <row r="965" spans="1:30" ht="15.75" customHeigh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</row>
    <row r="966" spans="1:30" ht="15.75" customHeigh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</row>
    <row r="967" spans="1:30" ht="15.75" customHeigh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</row>
    <row r="968" spans="1:30" ht="15.75" customHeigh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</row>
    <row r="969" spans="1:30" ht="15.75" customHeigh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</row>
    <row r="970" spans="1:30" ht="15.75" customHeigh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</row>
    <row r="971" spans="1:30" ht="15.75" customHeigh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</row>
    <row r="972" spans="1:30" ht="15.75" customHeigh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</row>
    <row r="973" spans="1:30" ht="15.75" customHeigh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</row>
    <row r="974" spans="1:30" ht="15.75" customHeigh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</row>
    <row r="975" spans="1:30" ht="15.75" customHeigh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</row>
    <row r="976" spans="1:30" ht="15.75" customHeigh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</row>
    <row r="977" spans="1:30" ht="15.75" customHeigh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</row>
    <row r="978" spans="1:30" ht="15.75" customHeigh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</row>
    <row r="979" spans="1:30" ht="15.75" customHeigh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</row>
    <row r="980" spans="1:30" ht="15.75" customHeigh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</row>
    <row r="981" spans="1:30" ht="15.75" customHeigh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</row>
    <row r="982" spans="1:30" ht="15.75" customHeigh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</row>
    <row r="983" spans="1:30" ht="15.75" customHeigh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</row>
    <row r="984" spans="1:30" ht="15.75" customHeigh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</row>
    <row r="985" spans="1:30" ht="15.75" customHeigh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</row>
    <row r="986" spans="1:30" ht="15.75" customHeigh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</row>
    <row r="987" spans="1:30" ht="15.75" customHeigh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</row>
    <row r="988" spans="1:30" ht="15.75" customHeigh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</row>
    <row r="989" spans="1:30" ht="15.75" customHeigh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</row>
    <row r="990" spans="1:30" ht="15.75" customHeigh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</row>
    <row r="991" spans="1:30" ht="15.75" customHeigh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</row>
    <row r="992" spans="1:30" ht="15.75" customHeigh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</row>
    <row r="993" spans="1:30" ht="15.75" customHeigh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</row>
    <row r="994" spans="1:30" ht="15.75" customHeigh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</row>
    <row r="995" spans="1:30" ht="15.75" customHeigh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</row>
    <row r="996" spans="1:30" ht="15.75" customHeigh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</row>
    <row r="997" spans="1:30" ht="15.75" customHeigh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</row>
    <row r="998" spans="1:30" ht="15.75" customHeigh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</row>
    <row r="999" spans="1:30" ht="15.75" customHeigh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</row>
    <row r="1000" spans="1:30" ht="15.75" customHeigh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</row>
  </sheetData>
  <mergeCells count="68">
    <mergeCell ref="C50:G50"/>
    <mergeCell ref="A52:F52"/>
    <mergeCell ref="A53:A54"/>
    <mergeCell ref="C67:G67"/>
    <mergeCell ref="C68:G68"/>
    <mergeCell ref="A46:E46"/>
    <mergeCell ref="F46:J46"/>
    <mergeCell ref="F47:J47"/>
    <mergeCell ref="A47:E47"/>
    <mergeCell ref="A49:H49"/>
    <mergeCell ref="A10:C10"/>
    <mergeCell ref="A11:C11"/>
    <mergeCell ref="A44:E44"/>
    <mergeCell ref="F44:J44"/>
    <mergeCell ref="A45:E45"/>
    <mergeCell ref="F45:J45"/>
    <mergeCell ref="D11:G11"/>
    <mergeCell ref="H11:I11"/>
    <mergeCell ref="J11:L11"/>
    <mergeCell ref="A13:N13"/>
    <mergeCell ref="A29:J29"/>
    <mergeCell ref="A5:C5"/>
    <mergeCell ref="A6:C6"/>
    <mergeCell ref="A7:C7"/>
    <mergeCell ref="A8:C8"/>
    <mergeCell ref="A9:C9"/>
    <mergeCell ref="H7:I7"/>
    <mergeCell ref="J7:L7"/>
    <mergeCell ref="D10:G10"/>
    <mergeCell ref="H10:I10"/>
    <mergeCell ref="J10:L10"/>
    <mergeCell ref="D7:G7"/>
    <mergeCell ref="D8:G8"/>
    <mergeCell ref="H8:I8"/>
    <mergeCell ref="J8:L8"/>
    <mergeCell ref="D9:G9"/>
    <mergeCell ref="H9:I9"/>
    <mergeCell ref="J9:L9"/>
    <mergeCell ref="J5:L5"/>
    <mergeCell ref="D5:G5"/>
    <mergeCell ref="H5:I5"/>
    <mergeCell ref="D6:G6"/>
    <mergeCell ref="H6:I6"/>
    <mergeCell ref="J6:L6"/>
    <mergeCell ref="A1:D1"/>
    <mergeCell ref="A3:L3"/>
    <mergeCell ref="A4:C4"/>
    <mergeCell ref="D4:G4"/>
    <mergeCell ref="H4:I4"/>
    <mergeCell ref="J4:L4"/>
    <mergeCell ref="A87:A88"/>
    <mergeCell ref="C76:G76"/>
    <mergeCell ref="C77:G77"/>
    <mergeCell ref="C78:G78"/>
    <mergeCell ref="C79:G79"/>
    <mergeCell ref="C80:G80"/>
    <mergeCell ref="C81:G81"/>
    <mergeCell ref="C82:G82"/>
    <mergeCell ref="C74:G74"/>
    <mergeCell ref="C75:G75"/>
    <mergeCell ref="C83:G83"/>
    <mergeCell ref="C84:G84"/>
    <mergeCell ref="A86:H86"/>
    <mergeCell ref="C69:G69"/>
    <mergeCell ref="C70:G70"/>
    <mergeCell ref="C71:G71"/>
    <mergeCell ref="C72:G72"/>
    <mergeCell ref="C73:G73"/>
  </mergeCell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W1000"/>
  <sheetViews>
    <sheetView topLeftCell="A24" workbookViewId="0">
      <selection activeCell="E54" sqref="E54"/>
    </sheetView>
  </sheetViews>
  <sheetFormatPr defaultColWidth="12.625" defaultRowHeight="15" customHeight="1"/>
  <cols>
    <col min="1" max="1" width="10.5" customWidth="1"/>
    <col min="2" max="2" width="12.875" customWidth="1"/>
    <col min="3" max="6" width="10.5" customWidth="1"/>
    <col min="7" max="7" width="22.75" customWidth="1"/>
    <col min="8" max="8" width="3.625" customWidth="1"/>
    <col min="9" max="16" width="10.5" customWidth="1"/>
    <col min="17" max="23" width="10.5" hidden="1" customWidth="1"/>
    <col min="24" max="26" width="8.625" customWidth="1"/>
  </cols>
  <sheetData>
    <row r="1" spans="1:23" ht="15.75" customHeight="1">
      <c r="A1" s="943" t="s">
        <v>2963</v>
      </c>
      <c r="B1" s="797"/>
      <c r="C1" s="797"/>
      <c r="D1" s="797"/>
      <c r="E1" s="797"/>
      <c r="F1" s="797"/>
      <c r="G1" s="797"/>
      <c r="H1" s="797"/>
      <c r="I1" s="797"/>
      <c r="J1" s="793"/>
      <c r="K1" s="9"/>
      <c r="L1" s="9"/>
      <c r="Q1" s="714" t="s">
        <v>2964</v>
      </c>
      <c r="R1" s="714" t="s">
        <v>490</v>
      </c>
      <c r="S1" s="714" t="s">
        <v>2965</v>
      </c>
      <c r="T1" s="715" t="s">
        <v>2966</v>
      </c>
      <c r="U1" s="715" t="s">
        <v>117</v>
      </c>
      <c r="V1" s="715" t="s">
        <v>2967</v>
      </c>
      <c r="W1" s="715" t="s">
        <v>2968</v>
      </c>
    </row>
    <row r="2" spans="1:23" ht="39.75" customHeight="1">
      <c r="A2" s="939" t="s">
        <v>2450</v>
      </c>
      <c r="B2" s="797"/>
      <c r="C2" s="797"/>
      <c r="D2" s="793"/>
      <c r="E2" s="967" t="s">
        <v>370</v>
      </c>
      <c r="F2" s="797"/>
      <c r="G2" s="797"/>
      <c r="H2" s="797"/>
      <c r="I2" s="797"/>
      <c r="J2" s="793"/>
      <c r="K2" s="9"/>
      <c r="L2" s="9"/>
      <c r="Q2" s="714"/>
      <c r="R2" s="716" t="s">
        <v>2969</v>
      </c>
      <c r="S2" s="716"/>
      <c r="T2" s="716"/>
      <c r="U2" s="717"/>
      <c r="V2" s="717"/>
      <c r="W2" s="717"/>
    </row>
    <row r="3" spans="1:23" ht="15.75" customHeight="1">
      <c r="A3" s="939" t="s">
        <v>2452</v>
      </c>
      <c r="B3" s="797"/>
      <c r="C3" s="797"/>
      <c r="D3" s="793"/>
      <c r="E3" s="942">
        <f>Input!C4</f>
        <v>0</v>
      </c>
      <c r="F3" s="797"/>
      <c r="G3" s="797"/>
      <c r="H3" s="797"/>
      <c r="I3" s="797"/>
      <c r="J3" s="793"/>
      <c r="K3" s="9"/>
      <c r="L3" s="9"/>
      <c r="Q3" s="1043">
        <v>1</v>
      </c>
      <c r="R3" s="1043" t="s">
        <v>2970</v>
      </c>
      <c r="S3" s="714" t="s">
        <v>2971</v>
      </c>
      <c r="T3" s="1047">
        <v>0.2</v>
      </c>
      <c r="U3" s="715">
        <v>0</v>
      </c>
      <c r="V3" s="1048">
        <f>IF(C54="",0,IF(C54="NA",0,IF(C54&lt;=1,5,IF(C54&lt;=2,4,IF(C54&lt;=3,3,IF(C54&lt;=4,2,IF(C54&lt;=5,1,0)))))))</f>
        <v>5</v>
      </c>
      <c r="W3" s="1048">
        <f>(T3/U8)*V3*100</f>
        <v>20</v>
      </c>
    </row>
    <row r="4" spans="1:23" ht="15.75" customHeight="1">
      <c r="A4" s="939" t="s">
        <v>2453</v>
      </c>
      <c r="B4" s="797"/>
      <c r="C4" s="797"/>
      <c r="D4" s="793"/>
      <c r="E4" s="940"/>
      <c r="F4" s="797"/>
      <c r="G4" s="797"/>
      <c r="H4" s="797"/>
      <c r="I4" s="797"/>
      <c r="J4" s="793"/>
      <c r="K4" s="9"/>
      <c r="L4" s="9"/>
      <c r="Q4" s="1044"/>
      <c r="R4" s="1044"/>
      <c r="S4" s="714" t="s">
        <v>2972</v>
      </c>
      <c r="T4" s="1044"/>
      <c r="U4" s="715">
        <v>1</v>
      </c>
      <c r="V4" s="1044"/>
      <c r="W4" s="1044"/>
    </row>
    <row r="5" spans="1:23" ht="15.75" customHeight="1">
      <c r="A5" s="939" t="s">
        <v>681</v>
      </c>
      <c r="B5" s="797"/>
      <c r="C5" s="797"/>
      <c r="D5" s="793"/>
      <c r="E5" s="960"/>
      <c r="F5" s="797"/>
      <c r="G5" s="797"/>
      <c r="H5" s="797"/>
      <c r="I5" s="797"/>
      <c r="J5" s="793"/>
      <c r="K5" s="9"/>
      <c r="L5" s="9"/>
      <c r="Q5" s="1044"/>
      <c r="R5" s="1044"/>
      <c r="S5" s="714" t="s">
        <v>2973</v>
      </c>
      <c r="T5" s="1044"/>
      <c r="U5" s="715">
        <v>2</v>
      </c>
      <c r="V5" s="1044"/>
      <c r="W5" s="1044"/>
    </row>
    <row r="6" spans="1:23" ht="15.75" customHeight="1">
      <c r="A6" s="939" t="s">
        <v>2455</v>
      </c>
      <c r="B6" s="797"/>
      <c r="C6" s="797"/>
      <c r="D6" s="793"/>
      <c r="E6" s="1056"/>
      <c r="F6" s="797"/>
      <c r="G6" s="797"/>
      <c r="H6" s="797"/>
      <c r="I6" s="797"/>
      <c r="J6" s="793"/>
      <c r="K6" s="9"/>
      <c r="L6" s="9"/>
      <c r="Q6" s="1044"/>
      <c r="R6" s="1044"/>
      <c r="S6" s="714" t="s">
        <v>2974</v>
      </c>
      <c r="T6" s="1044"/>
      <c r="U6" s="715">
        <v>3</v>
      </c>
      <c r="V6" s="1044"/>
      <c r="W6" s="1044"/>
    </row>
    <row r="7" spans="1:23" ht="15.75" customHeight="1">
      <c r="A7" s="939" t="s">
        <v>2456</v>
      </c>
      <c r="B7" s="797"/>
      <c r="C7" s="797"/>
      <c r="D7" s="793"/>
      <c r="E7" s="969" t="s">
        <v>2533</v>
      </c>
      <c r="F7" s="797"/>
      <c r="G7" s="797"/>
      <c r="H7" s="797"/>
      <c r="I7" s="797"/>
      <c r="J7" s="793"/>
      <c r="K7" s="9"/>
      <c r="L7" s="9"/>
      <c r="Q7" s="1044"/>
      <c r="R7" s="1044"/>
      <c r="S7" s="714" t="s">
        <v>2975</v>
      </c>
      <c r="T7" s="1044"/>
      <c r="U7" s="715">
        <v>4</v>
      </c>
      <c r="V7" s="1044"/>
      <c r="W7" s="1044"/>
    </row>
    <row r="8" spans="1:23" ht="15.75" customHeight="1">
      <c r="A8" s="943" t="s">
        <v>2457</v>
      </c>
      <c r="B8" s="797"/>
      <c r="C8" s="797"/>
      <c r="D8" s="797"/>
      <c r="E8" s="797"/>
      <c r="F8" s="797"/>
      <c r="G8" s="797"/>
      <c r="H8" s="797"/>
      <c r="I8" s="797"/>
      <c r="J8" s="793"/>
      <c r="K8" s="9"/>
      <c r="L8" s="9"/>
      <c r="Q8" s="1045"/>
      <c r="R8" s="1045"/>
      <c r="S8" s="714" t="s">
        <v>2976</v>
      </c>
      <c r="T8" s="1045"/>
      <c r="U8" s="715">
        <v>5</v>
      </c>
      <c r="V8" s="1045"/>
      <c r="W8" s="1045"/>
    </row>
    <row r="9" spans="1:23" ht="15.75" customHeight="1">
      <c r="A9" s="939" t="s">
        <v>2458</v>
      </c>
      <c r="B9" s="797"/>
      <c r="C9" s="797"/>
      <c r="D9" s="793"/>
      <c r="E9" s="948">
        <f>FOIR!D694</f>
        <v>0</v>
      </c>
      <c r="F9" s="797"/>
      <c r="G9" s="797"/>
      <c r="H9" s="797"/>
      <c r="I9" s="797"/>
      <c r="J9" s="793"/>
      <c r="K9" s="9"/>
      <c r="L9" s="9"/>
      <c r="Q9" s="1043">
        <v>2</v>
      </c>
      <c r="R9" s="1043" t="s">
        <v>2977</v>
      </c>
      <c r="S9" s="714" t="s">
        <v>2978</v>
      </c>
      <c r="T9" s="1047">
        <v>0.2</v>
      </c>
      <c r="U9" s="715">
        <v>2</v>
      </c>
      <c r="V9" s="1048">
        <f>IF(C55="",0,IF(C55="NA",0,IF(C55&lt;=24,2,IF(C55&lt;=30,3,IF(C55&lt;=36,4,5)))))</f>
        <v>2</v>
      </c>
      <c r="W9" s="1048">
        <f>(T9/5)*V9*100</f>
        <v>8</v>
      </c>
    </row>
    <row r="10" spans="1:23" ht="15.75" customHeight="1">
      <c r="A10" s="943" t="s">
        <v>2459</v>
      </c>
      <c r="B10" s="797"/>
      <c r="C10" s="797"/>
      <c r="D10" s="797"/>
      <c r="E10" s="797"/>
      <c r="F10" s="797"/>
      <c r="G10" s="797"/>
      <c r="H10" s="797"/>
      <c r="I10" s="797"/>
      <c r="J10" s="793"/>
      <c r="K10" s="9"/>
      <c r="L10" s="9"/>
      <c r="Q10" s="1044"/>
      <c r="R10" s="1044"/>
      <c r="S10" s="714" t="s">
        <v>2979</v>
      </c>
      <c r="T10" s="1044"/>
      <c r="U10" s="715">
        <v>3</v>
      </c>
      <c r="V10" s="1044"/>
      <c r="W10" s="1044"/>
    </row>
    <row r="11" spans="1:23" ht="15.75" customHeight="1">
      <c r="A11" s="951" t="s">
        <v>490</v>
      </c>
      <c r="B11" s="797"/>
      <c r="C11" s="797"/>
      <c r="D11" s="793"/>
      <c r="E11" s="949" t="s">
        <v>2460</v>
      </c>
      <c r="F11" s="797"/>
      <c r="G11" s="793"/>
      <c r="H11" s="949" t="s">
        <v>2461</v>
      </c>
      <c r="I11" s="797"/>
      <c r="J11" s="793"/>
      <c r="K11" s="718"/>
      <c r="L11" s="9"/>
      <c r="Q11" s="1044"/>
      <c r="R11" s="1044"/>
      <c r="S11" s="714" t="s">
        <v>2980</v>
      </c>
      <c r="T11" s="1044"/>
      <c r="U11" s="715">
        <v>4</v>
      </c>
      <c r="V11" s="1044"/>
      <c r="W11" s="1044"/>
    </row>
    <row r="12" spans="1:23" ht="15.75" customHeight="1">
      <c r="A12" s="950" t="s">
        <v>2462</v>
      </c>
      <c r="B12" s="797"/>
      <c r="C12" s="797"/>
      <c r="D12" s="793"/>
      <c r="E12" s="945">
        <f>C30/12</f>
        <v>0</v>
      </c>
      <c r="F12" s="797"/>
      <c r="G12" s="793"/>
      <c r="H12" s="944" t="e">
        <f>+E12/E9</f>
        <v>#DIV/0!</v>
      </c>
      <c r="I12" s="797"/>
      <c r="J12" s="793"/>
      <c r="K12" s="56"/>
      <c r="L12" s="971" t="s">
        <v>2534</v>
      </c>
      <c r="M12" s="825"/>
      <c r="N12" s="825"/>
      <c r="O12" s="825"/>
      <c r="Q12" s="1045"/>
      <c r="R12" s="1045"/>
      <c r="S12" s="714" t="s">
        <v>2981</v>
      </c>
      <c r="T12" s="1045"/>
      <c r="U12" s="715">
        <v>5</v>
      </c>
      <c r="V12" s="1045"/>
      <c r="W12" s="1045"/>
    </row>
    <row r="13" spans="1:23" ht="15.75" customHeight="1">
      <c r="A13" s="950" t="s">
        <v>2463</v>
      </c>
      <c r="B13" s="797"/>
      <c r="C13" s="797"/>
      <c r="D13" s="793"/>
      <c r="E13" s="945">
        <f>+C45/12</f>
        <v>0</v>
      </c>
      <c r="F13" s="797"/>
      <c r="G13" s="793"/>
      <c r="H13" s="944" t="e">
        <f>+E13/E9</f>
        <v>#DIV/0!</v>
      </c>
      <c r="I13" s="797"/>
      <c r="J13" s="793"/>
      <c r="K13" s="9"/>
      <c r="L13" s="825"/>
      <c r="M13" s="825"/>
      <c r="N13" s="825"/>
      <c r="O13" s="825"/>
      <c r="Q13" s="1043">
        <v>3</v>
      </c>
      <c r="R13" s="1043" t="s">
        <v>2982</v>
      </c>
      <c r="S13" s="714" t="s">
        <v>2983</v>
      </c>
      <c r="T13" s="1047">
        <v>0.15</v>
      </c>
      <c r="U13" s="715">
        <v>1</v>
      </c>
      <c r="V13" s="1048">
        <f>IF(C56="",0,IF(C56="NA",0,IF(C56&lt;=1,5,IF(C56&lt;=3,4,IF(C56&lt;=5,3,IF(C56&lt;=7,2,1))))))</f>
        <v>5</v>
      </c>
      <c r="W13" s="1048">
        <f>(T13/5)*V13*100</f>
        <v>15</v>
      </c>
    </row>
    <row r="14" spans="1:23" ht="15.75" customHeight="1">
      <c r="A14" s="950" t="s">
        <v>446</v>
      </c>
      <c r="B14" s="797"/>
      <c r="C14" s="797"/>
      <c r="D14" s="793"/>
      <c r="E14" s="1052">
        <f>C45/100000/FOIR!C679</f>
        <v>0</v>
      </c>
      <c r="F14" s="797"/>
      <c r="G14" s="797"/>
      <c r="H14" s="797"/>
      <c r="I14" s="797"/>
      <c r="J14" s="793"/>
      <c r="K14" s="9"/>
      <c r="L14" s="825"/>
      <c r="M14" s="825"/>
      <c r="N14" s="825"/>
      <c r="O14" s="825"/>
      <c r="Q14" s="1044"/>
      <c r="R14" s="1044"/>
      <c r="S14" s="714" t="s">
        <v>2984</v>
      </c>
      <c r="T14" s="1044"/>
      <c r="U14" s="715">
        <v>2</v>
      </c>
      <c r="V14" s="1044"/>
      <c r="W14" s="1044"/>
    </row>
    <row r="15" spans="1:23" ht="15.75" customHeight="1">
      <c r="A15" s="1053"/>
      <c r="B15" s="825"/>
      <c r="C15" s="719"/>
      <c r="D15" s="600"/>
      <c r="E15" s="1054"/>
      <c r="F15" s="825"/>
      <c r="G15" s="720"/>
      <c r="H15" s="600"/>
      <c r="I15" s="1055"/>
      <c r="J15" s="825"/>
      <c r="K15" s="9"/>
      <c r="L15" s="9"/>
      <c r="Q15" s="1044"/>
      <c r="R15" s="1044"/>
      <c r="S15" s="714" t="s">
        <v>2972</v>
      </c>
      <c r="T15" s="1044"/>
      <c r="U15" s="715">
        <v>3</v>
      </c>
      <c r="V15" s="1044"/>
      <c r="W15" s="1044"/>
    </row>
    <row r="16" spans="1:23" ht="15.75" customHeight="1">
      <c r="A16" s="943" t="s">
        <v>2474</v>
      </c>
      <c r="B16" s="797"/>
      <c r="C16" s="797"/>
      <c r="D16" s="797"/>
      <c r="E16" s="797"/>
      <c r="F16" s="797"/>
      <c r="G16" s="797"/>
      <c r="H16" s="797"/>
      <c r="I16" s="797"/>
      <c r="J16" s="793"/>
      <c r="K16" s="9"/>
      <c r="L16" s="9"/>
      <c r="Q16" s="1044"/>
      <c r="R16" s="1044"/>
      <c r="S16" s="714" t="s">
        <v>2974</v>
      </c>
      <c r="T16" s="1044"/>
      <c r="U16" s="715">
        <v>4</v>
      </c>
      <c r="V16" s="1044"/>
      <c r="W16" s="1044"/>
    </row>
    <row r="17" spans="1:23" ht="15.75" customHeight="1">
      <c r="A17" s="950" t="s">
        <v>2475</v>
      </c>
      <c r="B17" s="793"/>
      <c r="C17" s="959" t="s">
        <v>2537</v>
      </c>
      <c r="D17" s="797"/>
      <c r="E17" s="797"/>
      <c r="F17" s="793"/>
      <c r="G17" s="520" t="s">
        <v>2461</v>
      </c>
      <c r="Q17" s="1045"/>
      <c r="R17" s="1045"/>
      <c r="S17" s="714" t="s">
        <v>2976</v>
      </c>
      <c r="T17" s="1045"/>
      <c r="U17" s="715">
        <v>5</v>
      </c>
      <c r="V17" s="1045"/>
      <c r="W17" s="1045"/>
    </row>
    <row r="18" spans="1:23" ht="15.75" customHeight="1">
      <c r="A18" s="909" t="s">
        <v>2985</v>
      </c>
      <c r="B18" s="793"/>
      <c r="C18" s="970">
        <v>0</v>
      </c>
      <c r="D18" s="797"/>
      <c r="E18" s="797"/>
      <c r="F18" s="793"/>
      <c r="G18" s="521" t="e">
        <f t="shared" ref="G18:G29" si="0">C18/$E$9</f>
        <v>#DIV/0!</v>
      </c>
      <c r="Q18" s="1043">
        <v>4</v>
      </c>
      <c r="R18" s="1043" t="s">
        <v>2986</v>
      </c>
      <c r="S18" s="714" t="s">
        <v>2987</v>
      </c>
      <c r="T18" s="1047">
        <v>0.25</v>
      </c>
      <c r="U18" s="715">
        <v>2</v>
      </c>
      <c r="V18" s="1048" t="e">
        <f>IF(C57=0,0,IF(C57&lt;=0.03,2,IF(C57&lt;=0.05,3,IF(C57&lt;=0.1,4,5))))</f>
        <v>#DIV/0!</v>
      </c>
      <c r="W18" s="1048" t="e">
        <f>(T18/5)*V18*100</f>
        <v>#DIV/0!</v>
      </c>
    </row>
    <row r="19" spans="1:23" ht="15.75" customHeight="1">
      <c r="A19" s="909" t="s">
        <v>2988</v>
      </c>
      <c r="B19" s="793"/>
      <c r="C19" s="970">
        <v>0</v>
      </c>
      <c r="D19" s="797"/>
      <c r="E19" s="797"/>
      <c r="F19" s="793"/>
      <c r="G19" s="521" t="e">
        <f t="shared" si="0"/>
        <v>#DIV/0!</v>
      </c>
      <c r="Q19" s="1044"/>
      <c r="R19" s="1044"/>
      <c r="S19" s="714" t="s">
        <v>2989</v>
      </c>
      <c r="T19" s="1044"/>
      <c r="U19" s="715">
        <v>3</v>
      </c>
      <c r="V19" s="1044"/>
      <c r="W19" s="1044"/>
    </row>
    <row r="20" spans="1:23" ht="15.75" customHeight="1">
      <c r="A20" s="909" t="s">
        <v>2990</v>
      </c>
      <c r="B20" s="793"/>
      <c r="C20" s="970">
        <v>0</v>
      </c>
      <c r="D20" s="797"/>
      <c r="E20" s="797"/>
      <c r="F20" s="793"/>
      <c r="G20" s="521" t="e">
        <f t="shared" si="0"/>
        <v>#DIV/0!</v>
      </c>
      <c r="Q20" s="1044"/>
      <c r="R20" s="1044"/>
      <c r="S20" s="714" t="s">
        <v>2991</v>
      </c>
      <c r="T20" s="1044"/>
      <c r="U20" s="715">
        <v>4</v>
      </c>
      <c r="V20" s="1044"/>
      <c r="W20" s="1044"/>
    </row>
    <row r="21" spans="1:23" ht="15.75" customHeight="1">
      <c r="A21" s="909" t="s">
        <v>2992</v>
      </c>
      <c r="B21" s="793"/>
      <c r="C21" s="970">
        <v>0</v>
      </c>
      <c r="D21" s="797"/>
      <c r="E21" s="797"/>
      <c r="F21" s="793"/>
      <c r="G21" s="521" t="e">
        <f t="shared" si="0"/>
        <v>#DIV/0!</v>
      </c>
      <c r="Q21" s="1045"/>
      <c r="R21" s="1045"/>
      <c r="S21" s="714" t="s">
        <v>2993</v>
      </c>
      <c r="T21" s="1045"/>
      <c r="U21" s="715">
        <v>5</v>
      </c>
      <c r="V21" s="1045"/>
      <c r="W21" s="1045"/>
    </row>
    <row r="22" spans="1:23" ht="15.75" customHeight="1">
      <c r="A22" s="909" t="s">
        <v>2994</v>
      </c>
      <c r="B22" s="793"/>
      <c r="C22" s="970">
        <v>0</v>
      </c>
      <c r="D22" s="797"/>
      <c r="E22" s="797"/>
      <c r="F22" s="793"/>
      <c r="G22" s="521" t="e">
        <f t="shared" si="0"/>
        <v>#DIV/0!</v>
      </c>
      <c r="Q22" s="1043">
        <v>5</v>
      </c>
      <c r="R22" s="1043" t="s">
        <v>2995</v>
      </c>
      <c r="S22" s="714" t="s">
        <v>2996</v>
      </c>
      <c r="T22" s="1047">
        <v>0.2</v>
      </c>
      <c r="U22" s="715">
        <v>1</v>
      </c>
      <c r="V22" s="1048">
        <f>IF(C58="",0,IF(C58="NA",0,IF(C58&lt;=10,1,IF(C58&lt;=20,2,IF(C58&lt;=40,3,IF(C58&lt;=100,4,5))))))</f>
        <v>1</v>
      </c>
      <c r="W22" s="1048">
        <f>(T22/5)*V22*100</f>
        <v>4</v>
      </c>
    </row>
    <row r="23" spans="1:23" ht="15.75" customHeight="1">
      <c r="A23" s="909" t="s">
        <v>2997</v>
      </c>
      <c r="B23" s="793"/>
      <c r="C23" s="970">
        <v>0</v>
      </c>
      <c r="D23" s="797"/>
      <c r="E23" s="797"/>
      <c r="F23" s="793"/>
      <c r="G23" s="521" t="e">
        <f t="shared" si="0"/>
        <v>#DIV/0!</v>
      </c>
      <c r="Q23" s="1044"/>
      <c r="R23" s="1044"/>
      <c r="S23" s="721" t="s">
        <v>2998</v>
      </c>
      <c r="T23" s="1044"/>
      <c r="U23" s="715">
        <v>2</v>
      </c>
      <c r="V23" s="1044"/>
      <c r="W23" s="1044"/>
    </row>
    <row r="24" spans="1:23" ht="15.75" customHeight="1">
      <c r="A24" s="909" t="s">
        <v>2999</v>
      </c>
      <c r="B24" s="793"/>
      <c r="C24" s="970">
        <v>0</v>
      </c>
      <c r="D24" s="797"/>
      <c r="E24" s="797"/>
      <c r="F24" s="793"/>
      <c r="G24" s="521" t="e">
        <f t="shared" si="0"/>
        <v>#DIV/0!</v>
      </c>
      <c r="Q24" s="1044"/>
      <c r="R24" s="1044"/>
      <c r="S24" s="714" t="s">
        <v>3000</v>
      </c>
      <c r="T24" s="1044"/>
      <c r="U24" s="715">
        <v>3</v>
      </c>
      <c r="V24" s="1044"/>
      <c r="W24" s="1044"/>
    </row>
    <row r="25" spans="1:23" ht="15.75" customHeight="1">
      <c r="A25" s="909" t="s">
        <v>3001</v>
      </c>
      <c r="B25" s="793"/>
      <c r="C25" s="970">
        <v>0</v>
      </c>
      <c r="D25" s="797"/>
      <c r="E25" s="797"/>
      <c r="F25" s="793"/>
      <c r="G25" s="521" t="e">
        <f t="shared" si="0"/>
        <v>#DIV/0!</v>
      </c>
      <c r="Q25" s="1044"/>
      <c r="R25" s="1044"/>
      <c r="S25" s="714" t="s">
        <v>3002</v>
      </c>
      <c r="T25" s="1044"/>
      <c r="U25" s="715">
        <v>4</v>
      </c>
      <c r="V25" s="1044"/>
      <c r="W25" s="1044"/>
    </row>
    <row r="26" spans="1:23" ht="15.75" customHeight="1">
      <c r="A26" s="909" t="s">
        <v>3003</v>
      </c>
      <c r="B26" s="793"/>
      <c r="C26" s="970">
        <v>0</v>
      </c>
      <c r="D26" s="797"/>
      <c r="E26" s="797"/>
      <c r="F26" s="793"/>
      <c r="G26" s="521" t="e">
        <f t="shared" si="0"/>
        <v>#DIV/0!</v>
      </c>
      <c r="Q26" s="1045"/>
      <c r="R26" s="1045"/>
      <c r="S26" s="714" t="s">
        <v>3004</v>
      </c>
      <c r="T26" s="1045"/>
      <c r="U26" s="715">
        <v>5</v>
      </c>
      <c r="V26" s="1045"/>
      <c r="W26" s="1045"/>
    </row>
    <row r="27" spans="1:23" ht="15.75" customHeight="1">
      <c r="A27" s="909" t="s">
        <v>3005</v>
      </c>
      <c r="B27" s="793"/>
      <c r="C27" s="970">
        <v>0</v>
      </c>
      <c r="D27" s="797"/>
      <c r="E27" s="797"/>
      <c r="F27" s="793"/>
      <c r="G27" s="521" t="e">
        <f t="shared" si="0"/>
        <v>#DIV/0!</v>
      </c>
    </row>
    <row r="28" spans="1:23" ht="15.75" customHeight="1">
      <c r="A28" s="909" t="s">
        <v>3006</v>
      </c>
      <c r="B28" s="793"/>
      <c r="C28" s="970">
        <v>0</v>
      </c>
      <c r="D28" s="797"/>
      <c r="E28" s="797"/>
      <c r="F28" s="793"/>
      <c r="G28" s="521" t="e">
        <f t="shared" si="0"/>
        <v>#DIV/0!</v>
      </c>
    </row>
    <row r="29" spans="1:23" ht="15.75" customHeight="1">
      <c r="A29" s="909" t="s">
        <v>3007</v>
      </c>
      <c r="B29" s="793"/>
      <c r="C29" s="970">
        <v>0</v>
      </c>
      <c r="D29" s="797"/>
      <c r="E29" s="797"/>
      <c r="F29" s="793"/>
      <c r="G29" s="521" t="e">
        <f t="shared" si="0"/>
        <v>#DIV/0!</v>
      </c>
    </row>
    <row r="30" spans="1:23" ht="15.75" customHeight="1">
      <c r="A30" s="950" t="s">
        <v>2540</v>
      </c>
      <c r="B30" s="793"/>
      <c r="C30" s="973">
        <f>SUM(C18:C29)</f>
        <v>0</v>
      </c>
      <c r="D30" s="797"/>
      <c r="E30" s="797"/>
      <c r="F30" s="793"/>
      <c r="G30" s="524"/>
    </row>
    <row r="31" spans="1:23" ht="15.75" customHeight="1">
      <c r="A31" s="943" t="s">
        <v>2491</v>
      </c>
      <c r="B31" s="797"/>
      <c r="C31" s="797"/>
      <c r="D31" s="797"/>
      <c r="E31" s="797"/>
      <c r="F31" s="797"/>
      <c r="G31" s="797"/>
      <c r="H31" s="797"/>
      <c r="I31" s="797"/>
      <c r="J31" s="797"/>
      <c r="K31" s="797"/>
      <c r="L31" s="793"/>
    </row>
    <row r="32" spans="1:23" ht="50.25" customHeight="1">
      <c r="A32" s="965" t="s">
        <v>2475</v>
      </c>
      <c r="B32" s="793"/>
      <c r="C32" s="966" t="s">
        <v>2541</v>
      </c>
      <c r="D32" s="793"/>
      <c r="E32" s="525" t="s">
        <v>2461</v>
      </c>
      <c r="F32" s="525" t="s">
        <v>2493</v>
      </c>
      <c r="G32" s="966" t="s">
        <v>2494</v>
      </c>
      <c r="H32" s="793"/>
      <c r="I32" s="966" t="s">
        <v>2495</v>
      </c>
      <c r="J32" s="793"/>
      <c r="K32" s="525" t="s">
        <v>2543</v>
      </c>
      <c r="L32" s="526" t="s">
        <v>2519</v>
      </c>
    </row>
    <row r="33" spans="1:12" ht="15.75" customHeight="1">
      <c r="A33" s="909" t="s">
        <v>3008</v>
      </c>
      <c r="B33" s="793"/>
      <c r="C33" s="962">
        <v>0</v>
      </c>
      <c r="D33" s="793"/>
      <c r="E33" s="527" t="e">
        <f t="shared" ref="E33:E44" si="1">C33/$E$9</f>
        <v>#DIV/0!</v>
      </c>
      <c r="F33" s="722">
        <v>0</v>
      </c>
      <c r="G33" s="972">
        <v>0</v>
      </c>
      <c r="H33" s="793"/>
      <c r="I33" s="954">
        <v>0</v>
      </c>
      <c r="J33" s="793"/>
      <c r="K33" s="723">
        <v>0</v>
      </c>
      <c r="L33" s="529">
        <f t="shared" ref="L33:L45" si="2">+G33+I33</f>
        <v>0</v>
      </c>
    </row>
    <row r="34" spans="1:12" ht="15.75" customHeight="1">
      <c r="A34" s="909" t="s">
        <v>2985</v>
      </c>
      <c r="B34" s="793"/>
      <c r="C34" s="962">
        <v>0</v>
      </c>
      <c r="D34" s="793"/>
      <c r="E34" s="527" t="e">
        <f t="shared" si="1"/>
        <v>#DIV/0!</v>
      </c>
      <c r="F34" s="722">
        <v>0</v>
      </c>
      <c r="G34" s="972">
        <v>0</v>
      </c>
      <c r="H34" s="793"/>
      <c r="I34" s="954">
        <v>0</v>
      </c>
      <c r="J34" s="793"/>
      <c r="K34" s="723">
        <v>0</v>
      </c>
      <c r="L34" s="529">
        <f t="shared" si="2"/>
        <v>0</v>
      </c>
    </row>
    <row r="35" spans="1:12" ht="15.75" customHeight="1">
      <c r="A35" s="909" t="s">
        <v>2988</v>
      </c>
      <c r="B35" s="793"/>
      <c r="C35" s="962">
        <v>0</v>
      </c>
      <c r="D35" s="793"/>
      <c r="E35" s="527" t="e">
        <f t="shared" si="1"/>
        <v>#DIV/0!</v>
      </c>
      <c r="F35" s="722">
        <v>0</v>
      </c>
      <c r="G35" s="972">
        <v>0</v>
      </c>
      <c r="H35" s="793"/>
      <c r="I35" s="954">
        <v>0</v>
      </c>
      <c r="J35" s="793"/>
      <c r="K35" s="723">
        <v>0</v>
      </c>
      <c r="L35" s="529">
        <f t="shared" si="2"/>
        <v>0</v>
      </c>
    </row>
    <row r="36" spans="1:12" ht="15.75" customHeight="1">
      <c r="A36" s="909" t="s">
        <v>2990</v>
      </c>
      <c r="B36" s="793"/>
      <c r="C36" s="962">
        <v>0</v>
      </c>
      <c r="D36" s="793"/>
      <c r="E36" s="527" t="e">
        <f t="shared" si="1"/>
        <v>#DIV/0!</v>
      </c>
      <c r="F36" s="722">
        <v>0</v>
      </c>
      <c r="G36" s="972">
        <v>0</v>
      </c>
      <c r="H36" s="793"/>
      <c r="I36" s="954">
        <v>0</v>
      </c>
      <c r="J36" s="793"/>
      <c r="K36" s="723">
        <v>0</v>
      </c>
      <c r="L36" s="529">
        <f t="shared" si="2"/>
        <v>0</v>
      </c>
    </row>
    <row r="37" spans="1:12" ht="15.75" customHeight="1">
      <c r="A37" s="909" t="s">
        <v>2992</v>
      </c>
      <c r="B37" s="793"/>
      <c r="C37" s="962">
        <v>0</v>
      </c>
      <c r="D37" s="793"/>
      <c r="E37" s="527" t="e">
        <f t="shared" si="1"/>
        <v>#DIV/0!</v>
      </c>
      <c r="F37" s="722">
        <v>0</v>
      </c>
      <c r="G37" s="972">
        <v>0</v>
      </c>
      <c r="H37" s="793"/>
      <c r="I37" s="954">
        <v>0</v>
      </c>
      <c r="J37" s="793"/>
      <c r="K37" s="723">
        <v>0</v>
      </c>
      <c r="L37" s="529">
        <f t="shared" si="2"/>
        <v>0</v>
      </c>
    </row>
    <row r="38" spans="1:12" ht="15.75" customHeight="1">
      <c r="A38" s="909" t="s">
        <v>2994</v>
      </c>
      <c r="B38" s="793"/>
      <c r="C38" s="962">
        <v>0</v>
      </c>
      <c r="D38" s="793"/>
      <c r="E38" s="527" t="e">
        <f t="shared" si="1"/>
        <v>#DIV/0!</v>
      </c>
      <c r="F38" s="722">
        <v>0</v>
      </c>
      <c r="G38" s="972">
        <v>0</v>
      </c>
      <c r="H38" s="793"/>
      <c r="I38" s="954">
        <v>0</v>
      </c>
      <c r="J38" s="793"/>
      <c r="K38" s="723">
        <v>0</v>
      </c>
      <c r="L38" s="529">
        <f t="shared" si="2"/>
        <v>0</v>
      </c>
    </row>
    <row r="39" spans="1:12" ht="15.75" customHeight="1">
      <c r="A39" s="909" t="s">
        <v>2997</v>
      </c>
      <c r="B39" s="793"/>
      <c r="C39" s="962">
        <v>0</v>
      </c>
      <c r="D39" s="793"/>
      <c r="E39" s="527" t="e">
        <f t="shared" si="1"/>
        <v>#DIV/0!</v>
      </c>
      <c r="F39" s="722">
        <v>0</v>
      </c>
      <c r="G39" s="972">
        <v>0</v>
      </c>
      <c r="H39" s="793"/>
      <c r="I39" s="954">
        <v>0</v>
      </c>
      <c r="J39" s="793"/>
      <c r="K39" s="723">
        <v>0</v>
      </c>
      <c r="L39" s="529">
        <f t="shared" si="2"/>
        <v>0</v>
      </c>
    </row>
    <row r="40" spans="1:12" ht="15.75" customHeight="1">
      <c r="A40" s="909" t="s">
        <v>2999</v>
      </c>
      <c r="B40" s="793"/>
      <c r="C40" s="962">
        <v>0</v>
      </c>
      <c r="D40" s="793"/>
      <c r="E40" s="527" t="e">
        <f t="shared" si="1"/>
        <v>#DIV/0!</v>
      </c>
      <c r="F40" s="722">
        <v>0</v>
      </c>
      <c r="G40" s="972">
        <v>0</v>
      </c>
      <c r="H40" s="793"/>
      <c r="I40" s="954">
        <v>0</v>
      </c>
      <c r="J40" s="793"/>
      <c r="K40" s="723">
        <v>0</v>
      </c>
      <c r="L40" s="529">
        <f t="shared" si="2"/>
        <v>0</v>
      </c>
    </row>
    <row r="41" spans="1:12" ht="15.75" customHeight="1">
      <c r="A41" s="909" t="s">
        <v>3001</v>
      </c>
      <c r="B41" s="793"/>
      <c r="C41" s="962">
        <v>0</v>
      </c>
      <c r="D41" s="793"/>
      <c r="E41" s="527" t="e">
        <f t="shared" si="1"/>
        <v>#DIV/0!</v>
      </c>
      <c r="F41" s="722">
        <v>0</v>
      </c>
      <c r="G41" s="972">
        <v>0</v>
      </c>
      <c r="H41" s="793"/>
      <c r="I41" s="954">
        <v>0</v>
      </c>
      <c r="J41" s="793"/>
      <c r="K41" s="723">
        <v>0</v>
      </c>
      <c r="L41" s="529">
        <f t="shared" si="2"/>
        <v>0</v>
      </c>
    </row>
    <row r="42" spans="1:12" ht="15.75" customHeight="1">
      <c r="A42" s="909" t="s">
        <v>3003</v>
      </c>
      <c r="B42" s="793"/>
      <c r="C42" s="962">
        <v>0</v>
      </c>
      <c r="D42" s="793"/>
      <c r="E42" s="527" t="e">
        <f t="shared" si="1"/>
        <v>#DIV/0!</v>
      </c>
      <c r="F42" s="722">
        <v>0</v>
      </c>
      <c r="G42" s="972">
        <v>0</v>
      </c>
      <c r="H42" s="793"/>
      <c r="I42" s="954">
        <v>0</v>
      </c>
      <c r="J42" s="793"/>
      <c r="K42" s="723">
        <v>0</v>
      </c>
      <c r="L42" s="529">
        <f t="shared" si="2"/>
        <v>0</v>
      </c>
    </row>
    <row r="43" spans="1:12" ht="15.75" customHeight="1">
      <c r="A43" s="909" t="s">
        <v>3005</v>
      </c>
      <c r="B43" s="793"/>
      <c r="C43" s="962">
        <v>0</v>
      </c>
      <c r="D43" s="793"/>
      <c r="E43" s="527" t="e">
        <f t="shared" si="1"/>
        <v>#DIV/0!</v>
      </c>
      <c r="F43" s="722">
        <v>0</v>
      </c>
      <c r="G43" s="972">
        <v>0</v>
      </c>
      <c r="H43" s="793"/>
      <c r="I43" s="954">
        <v>0</v>
      </c>
      <c r="J43" s="793"/>
      <c r="K43" s="723">
        <v>0</v>
      </c>
      <c r="L43" s="529">
        <f t="shared" si="2"/>
        <v>0</v>
      </c>
    </row>
    <row r="44" spans="1:12" ht="15.75" customHeight="1">
      <c r="A44" s="909" t="s">
        <v>3006</v>
      </c>
      <c r="B44" s="793"/>
      <c r="C44" s="962">
        <v>0</v>
      </c>
      <c r="D44" s="793"/>
      <c r="E44" s="527" t="e">
        <f t="shared" si="1"/>
        <v>#DIV/0!</v>
      </c>
      <c r="F44" s="722">
        <v>0</v>
      </c>
      <c r="G44" s="972">
        <v>0</v>
      </c>
      <c r="H44" s="793"/>
      <c r="I44" s="954">
        <v>0</v>
      </c>
      <c r="J44" s="793"/>
      <c r="K44" s="723">
        <v>0</v>
      </c>
      <c r="L44" s="529">
        <f t="shared" si="2"/>
        <v>0</v>
      </c>
    </row>
    <row r="45" spans="1:12" ht="15.75" customHeight="1">
      <c r="A45" s="950" t="s">
        <v>2540</v>
      </c>
      <c r="B45" s="793"/>
      <c r="C45" s="973">
        <f>SUM(C33:C44)</f>
        <v>0</v>
      </c>
      <c r="D45" s="793"/>
      <c r="E45" s="531" t="s">
        <v>2499</v>
      </c>
      <c r="F45" s="724">
        <f t="shared" ref="F45:G45" si="3">SUM(F33:F44)</f>
        <v>0</v>
      </c>
      <c r="G45" s="957">
        <f t="shared" si="3"/>
        <v>0</v>
      </c>
      <c r="H45" s="793"/>
      <c r="I45" s="957">
        <f>SUM(I33:I44)</f>
        <v>0</v>
      </c>
      <c r="J45" s="793"/>
      <c r="K45" s="725">
        <f>SUM(K33:K44)</f>
        <v>0</v>
      </c>
      <c r="L45" s="534">
        <f t="shared" si="2"/>
        <v>0</v>
      </c>
    </row>
    <row r="46" spans="1:12" ht="15.75" customHeight="1">
      <c r="A46" s="950" t="s">
        <v>2502</v>
      </c>
      <c r="B46" s="793"/>
      <c r="C46" s="535" t="e">
        <f>F45/I45</f>
        <v>#DIV/0!</v>
      </c>
      <c r="D46" s="9"/>
      <c r="E46" s="9"/>
      <c r="F46" s="9"/>
      <c r="G46" s="9"/>
      <c r="H46" s="9"/>
      <c r="I46" s="9"/>
      <c r="J46" s="9"/>
      <c r="K46" s="9"/>
      <c r="L46" s="9"/>
    </row>
    <row r="47" spans="1:12" ht="15.75" customHeight="1"/>
    <row r="48" spans="1:12" ht="15.75" customHeight="1"/>
    <row r="49" spans="1:14" ht="15.75" customHeight="1"/>
    <row r="50" spans="1:14" ht="15.7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</row>
    <row r="51" spans="1:14" ht="15.75" customHeight="1">
      <c r="B51" s="32"/>
      <c r="C51" s="32"/>
      <c r="D51" s="32"/>
      <c r="E51" s="32"/>
      <c r="F51" s="32"/>
      <c r="H51" s="9"/>
      <c r="I51" s="9"/>
      <c r="J51" s="9"/>
      <c r="K51" s="9"/>
    </row>
    <row r="52" spans="1:14" ht="15.75" customHeight="1">
      <c r="A52" s="943" t="s">
        <v>3009</v>
      </c>
      <c r="B52" s="797"/>
      <c r="C52" s="793"/>
      <c r="D52" s="726"/>
      <c r="E52" s="726"/>
      <c r="F52" s="726"/>
      <c r="G52" s="1051" t="s">
        <v>3010</v>
      </c>
      <c r="H52" s="797"/>
      <c r="I52" s="797"/>
      <c r="J52" s="797"/>
      <c r="K52" s="793"/>
    </row>
    <row r="53" spans="1:14" ht="15.75" customHeight="1">
      <c r="A53" s="265" t="s">
        <v>2964</v>
      </c>
      <c r="B53" s="265" t="s">
        <v>490</v>
      </c>
      <c r="C53" s="727" t="s">
        <v>3011</v>
      </c>
      <c r="G53" s="20"/>
      <c r="H53" s="586" t="s">
        <v>3012</v>
      </c>
      <c r="I53" s="586" t="s">
        <v>3013</v>
      </c>
      <c r="J53" s="586" t="s">
        <v>3014</v>
      </c>
      <c r="K53" s="586" t="s">
        <v>3015</v>
      </c>
    </row>
    <row r="54" spans="1:14" ht="23.25" customHeight="1">
      <c r="A54" s="24">
        <v>1</v>
      </c>
      <c r="B54" s="15" t="s">
        <v>2970</v>
      </c>
      <c r="C54" s="24">
        <f>F45</f>
        <v>0</v>
      </c>
      <c r="G54" s="20" t="s">
        <v>3016</v>
      </c>
      <c r="H54" s="728">
        <f>SUM(C33:C35)</f>
        <v>0</v>
      </c>
      <c r="I54" s="728">
        <f>SUM(C36:C38)</f>
        <v>0</v>
      </c>
      <c r="J54" s="728">
        <f>SUM(C39:C41)</f>
        <v>0</v>
      </c>
      <c r="K54" s="728">
        <f>SUM(C42:C44)</f>
        <v>0</v>
      </c>
    </row>
    <row r="55" spans="1:14" ht="15.75" customHeight="1">
      <c r="A55" s="24">
        <v>2</v>
      </c>
      <c r="B55" s="15" t="s">
        <v>2977</v>
      </c>
      <c r="C55" s="729">
        <v>0</v>
      </c>
      <c r="E55" s="730" t="s">
        <v>3017</v>
      </c>
      <c r="G55" s="20" t="s">
        <v>3018</v>
      </c>
      <c r="H55" s="731" t="e">
        <f t="shared" ref="H55:K55" si="4">IF(ISNUMBER(H54),H54/SUM($H$54:$K$54),0)</f>
        <v>#DIV/0!</v>
      </c>
      <c r="I55" s="731" t="e">
        <f t="shared" si="4"/>
        <v>#DIV/0!</v>
      </c>
      <c r="J55" s="731" t="e">
        <f t="shared" si="4"/>
        <v>#DIV/0!</v>
      </c>
      <c r="K55" s="731" t="e">
        <f t="shared" si="4"/>
        <v>#DIV/0!</v>
      </c>
    </row>
    <row r="56" spans="1:14" ht="15.75" customHeight="1">
      <c r="A56" s="24">
        <v>3</v>
      </c>
      <c r="B56" s="15" t="s">
        <v>2982</v>
      </c>
      <c r="C56" s="729">
        <v>0</v>
      </c>
      <c r="E56" s="730" t="s">
        <v>3017</v>
      </c>
      <c r="G56" s="9"/>
      <c r="H56" s="413"/>
      <c r="I56" s="9"/>
      <c r="J56" s="9"/>
      <c r="K56" s="9"/>
    </row>
    <row r="57" spans="1:14" ht="15.75" customHeight="1">
      <c r="A57" s="24">
        <v>4</v>
      </c>
      <c r="B57" s="15" t="s">
        <v>2986</v>
      </c>
      <c r="C57" s="732" t="e">
        <f>MIN(H55:K55)</f>
        <v>#DIV/0!</v>
      </c>
      <c r="G57" s="9" t="s">
        <v>3019</v>
      </c>
      <c r="H57" s="9"/>
      <c r="I57" s="9"/>
      <c r="J57" s="9"/>
      <c r="K57" s="9"/>
    </row>
    <row r="58" spans="1:14" ht="15.75" customHeight="1">
      <c r="A58" s="24">
        <v>5</v>
      </c>
      <c r="B58" s="15" t="s">
        <v>2995</v>
      </c>
      <c r="C58" s="733">
        <f>G45</f>
        <v>0</v>
      </c>
      <c r="G58" s="9" t="s">
        <v>3020</v>
      </c>
      <c r="H58" s="9"/>
      <c r="I58" s="9"/>
      <c r="J58" s="9"/>
      <c r="K58" s="9"/>
    </row>
    <row r="59" spans="1:14" ht="15.75" customHeight="1">
      <c r="A59" s="943" t="s">
        <v>3021</v>
      </c>
      <c r="B59" s="793"/>
      <c r="C59" s="734" t="e">
        <f>W3+W9+W13+W18+W22</f>
        <v>#DIV/0!</v>
      </c>
      <c r="G59" s="9" t="s">
        <v>3022</v>
      </c>
      <c r="H59" s="9"/>
      <c r="I59" s="9"/>
      <c r="J59" s="9"/>
      <c r="K59" s="9"/>
    </row>
    <row r="60" spans="1:14" ht="15.75" customHeight="1">
      <c r="A60" s="32"/>
      <c r="B60" s="82"/>
      <c r="C60" s="32"/>
      <c r="I60" s="9"/>
      <c r="J60" s="9"/>
      <c r="K60" s="9"/>
      <c r="L60" s="9"/>
      <c r="M60" s="9"/>
      <c r="N60" s="9"/>
    </row>
    <row r="61" spans="1:14" ht="15.75" customHeight="1">
      <c r="A61" s="27"/>
      <c r="B61" s="27"/>
      <c r="C61" s="27"/>
      <c r="J61" s="9"/>
      <c r="K61" s="9"/>
      <c r="L61" s="9"/>
      <c r="M61" s="9"/>
      <c r="N61" s="9"/>
    </row>
    <row r="62" spans="1:14" ht="15.75" customHeight="1">
      <c r="A62" s="27"/>
      <c r="B62" s="27"/>
      <c r="C62" s="27"/>
      <c r="I62" s="32"/>
      <c r="J62" s="9"/>
      <c r="K62" s="9"/>
      <c r="L62" s="9"/>
      <c r="M62" s="9"/>
      <c r="N62" s="9"/>
    </row>
    <row r="63" spans="1:14" ht="15.75" customHeight="1">
      <c r="A63" s="27"/>
      <c r="B63" s="27"/>
      <c r="C63" s="27"/>
      <c r="I63" s="32"/>
      <c r="J63" s="9"/>
      <c r="K63" s="9"/>
      <c r="L63" s="9"/>
      <c r="M63" s="9"/>
      <c r="N63" s="9"/>
    </row>
    <row r="64" spans="1:14" ht="15.75" customHeight="1">
      <c r="A64" s="27"/>
      <c r="B64" s="27"/>
      <c r="C64" s="27"/>
      <c r="I64" s="32"/>
      <c r="J64" s="9"/>
      <c r="K64" s="9"/>
      <c r="L64" s="9"/>
      <c r="M64" s="9"/>
      <c r="N64" s="9"/>
    </row>
    <row r="65" spans="1:23" ht="15.75" customHeight="1">
      <c r="A65" s="943" t="s">
        <v>3023</v>
      </c>
      <c r="B65" s="797"/>
      <c r="C65" s="797"/>
      <c r="D65" s="797"/>
      <c r="E65" s="797"/>
      <c r="F65" s="797"/>
      <c r="G65" s="797"/>
      <c r="H65" s="797"/>
      <c r="I65" s="797"/>
      <c r="J65" s="793"/>
      <c r="K65" s="9"/>
      <c r="L65" s="9"/>
      <c r="M65" s="9"/>
      <c r="N65" s="9"/>
      <c r="Q65" s="714" t="s">
        <v>2964</v>
      </c>
      <c r="R65" s="714" t="s">
        <v>490</v>
      </c>
      <c r="S65" s="714" t="s">
        <v>2965</v>
      </c>
      <c r="T65" s="715" t="s">
        <v>2966</v>
      </c>
      <c r="U65" s="715" t="s">
        <v>117</v>
      </c>
      <c r="V65" s="715" t="s">
        <v>2967</v>
      </c>
      <c r="W65" s="715" t="s">
        <v>2968</v>
      </c>
    </row>
    <row r="66" spans="1:23" ht="39.75" customHeight="1">
      <c r="A66" s="939" t="s">
        <v>2450</v>
      </c>
      <c r="B66" s="797"/>
      <c r="C66" s="797"/>
      <c r="D66" s="793"/>
      <c r="E66" s="940"/>
      <c r="F66" s="797"/>
      <c r="G66" s="797"/>
      <c r="H66" s="797"/>
      <c r="I66" s="797"/>
      <c r="J66" s="793"/>
      <c r="K66" s="9"/>
      <c r="L66" s="9"/>
      <c r="M66" s="9"/>
      <c r="N66" s="9"/>
      <c r="Q66" s="714"/>
      <c r="R66" s="716" t="s">
        <v>2969</v>
      </c>
      <c r="S66" s="716"/>
      <c r="T66" s="716"/>
      <c r="U66" s="717"/>
      <c r="V66" s="717"/>
      <c r="W66" s="717"/>
    </row>
    <row r="67" spans="1:23" ht="15.75" customHeight="1">
      <c r="A67" s="939" t="s">
        <v>2452</v>
      </c>
      <c r="B67" s="797"/>
      <c r="C67" s="797"/>
      <c r="D67" s="793"/>
      <c r="E67" s="940"/>
      <c r="F67" s="797"/>
      <c r="G67" s="797"/>
      <c r="H67" s="797"/>
      <c r="I67" s="797"/>
      <c r="J67" s="793"/>
      <c r="K67" s="9"/>
      <c r="L67" s="9"/>
      <c r="M67" s="9"/>
      <c r="N67" s="9"/>
      <c r="Q67" s="1043">
        <v>1</v>
      </c>
      <c r="R67" s="1043" t="s">
        <v>2970</v>
      </c>
      <c r="S67" s="714" t="s">
        <v>2971</v>
      </c>
      <c r="T67" s="1047">
        <v>0.2</v>
      </c>
      <c r="U67" s="715">
        <v>0</v>
      </c>
      <c r="V67" s="1048">
        <f>IF(C116="",0,IF(C116="NA",0,IF(C116&lt;=1,5,IF(C116&lt;=2,4,IF(C116&lt;=3,3,IF(C116&lt;=4,2,IF(C116&lt;=5,1,0)))))))</f>
        <v>5</v>
      </c>
      <c r="W67" s="1048">
        <f>(T67/U72)*V67*100</f>
        <v>20</v>
      </c>
    </row>
    <row r="68" spans="1:23" ht="15.75" customHeight="1">
      <c r="A68" s="939" t="s">
        <v>2453</v>
      </c>
      <c r="B68" s="797"/>
      <c r="C68" s="797"/>
      <c r="D68" s="793"/>
      <c r="E68" s="940"/>
      <c r="F68" s="797"/>
      <c r="G68" s="797"/>
      <c r="H68" s="797"/>
      <c r="I68" s="797"/>
      <c r="J68" s="793"/>
      <c r="K68" s="9"/>
      <c r="L68" s="9"/>
      <c r="M68" s="9"/>
      <c r="N68" s="9"/>
      <c r="Q68" s="1044"/>
      <c r="R68" s="1044"/>
      <c r="S68" s="714" t="s">
        <v>2972</v>
      </c>
      <c r="T68" s="1044"/>
      <c r="U68" s="715">
        <v>1</v>
      </c>
      <c r="V68" s="1044"/>
      <c r="W68" s="1044"/>
    </row>
    <row r="69" spans="1:23" ht="15.75" customHeight="1">
      <c r="A69" s="939" t="s">
        <v>681</v>
      </c>
      <c r="B69" s="797"/>
      <c r="C69" s="797"/>
      <c r="D69" s="793"/>
      <c r="E69" s="940"/>
      <c r="F69" s="797"/>
      <c r="G69" s="797"/>
      <c r="H69" s="797"/>
      <c r="I69" s="797"/>
      <c r="J69" s="793"/>
      <c r="K69" s="9"/>
      <c r="L69" s="9"/>
      <c r="M69" s="9"/>
      <c r="N69" s="9"/>
      <c r="Q69" s="1044"/>
      <c r="R69" s="1044"/>
      <c r="S69" s="714" t="s">
        <v>2973</v>
      </c>
      <c r="T69" s="1044"/>
      <c r="U69" s="715">
        <v>2</v>
      </c>
      <c r="V69" s="1044"/>
      <c r="W69" s="1044"/>
    </row>
    <row r="70" spans="1:23" ht="15.75" customHeight="1">
      <c r="A70" s="939" t="s">
        <v>2455</v>
      </c>
      <c r="B70" s="797"/>
      <c r="C70" s="797"/>
      <c r="D70" s="793"/>
      <c r="E70" s="940"/>
      <c r="F70" s="797"/>
      <c r="G70" s="797"/>
      <c r="H70" s="797"/>
      <c r="I70" s="797"/>
      <c r="J70" s="793"/>
      <c r="K70" s="9"/>
      <c r="L70" s="9"/>
      <c r="M70" s="9"/>
      <c r="N70" s="9"/>
      <c r="Q70" s="1044"/>
      <c r="R70" s="1044"/>
      <c r="S70" s="714" t="s">
        <v>2974</v>
      </c>
      <c r="T70" s="1044"/>
      <c r="U70" s="715">
        <v>3</v>
      </c>
      <c r="V70" s="1044"/>
      <c r="W70" s="1044"/>
    </row>
    <row r="71" spans="1:23" ht="15.75" customHeight="1">
      <c r="A71" s="939" t="s">
        <v>2545</v>
      </c>
      <c r="B71" s="797"/>
      <c r="C71" s="797"/>
      <c r="D71" s="793"/>
      <c r="E71" s="941" t="s">
        <v>2533</v>
      </c>
      <c r="F71" s="797"/>
      <c r="G71" s="797"/>
      <c r="H71" s="797"/>
      <c r="I71" s="797"/>
      <c r="J71" s="793"/>
      <c r="K71" s="9"/>
      <c r="L71" s="9"/>
      <c r="M71" s="9"/>
      <c r="N71" s="9"/>
      <c r="Q71" s="1044"/>
      <c r="R71" s="1044"/>
      <c r="S71" s="714" t="s">
        <v>2975</v>
      </c>
      <c r="T71" s="1044"/>
      <c r="U71" s="715">
        <v>4</v>
      </c>
      <c r="V71" s="1044"/>
      <c r="W71" s="1044"/>
    </row>
    <row r="72" spans="1:23" ht="15.75" customHeight="1">
      <c r="A72" s="943" t="s">
        <v>2457</v>
      </c>
      <c r="B72" s="797"/>
      <c r="C72" s="797"/>
      <c r="D72" s="797"/>
      <c r="E72" s="797"/>
      <c r="F72" s="797"/>
      <c r="G72" s="797"/>
      <c r="H72" s="797"/>
      <c r="I72" s="797"/>
      <c r="J72" s="793"/>
      <c r="K72" s="9"/>
      <c r="L72" s="9"/>
      <c r="M72" s="9"/>
      <c r="N72" s="9"/>
      <c r="Q72" s="1045"/>
      <c r="R72" s="1045"/>
      <c r="S72" s="714" t="s">
        <v>2976</v>
      </c>
      <c r="T72" s="1045"/>
      <c r="U72" s="715">
        <v>5</v>
      </c>
      <c r="V72" s="1045"/>
      <c r="W72" s="1045"/>
    </row>
    <row r="73" spans="1:23" ht="15.75" customHeight="1">
      <c r="A73" s="950" t="s">
        <v>2458</v>
      </c>
      <c r="B73" s="797"/>
      <c r="C73" s="797"/>
      <c r="D73" s="793"/>
      <c r="E73" s="948" t="s">
        <v>3028</v>
      </c>
      <c r="F73" s="797"/>
      <c r="G73" s="797"/>
      <c r="H73" s="797"/>
      <c r="I73" s="797"/>
      <c r="J73" s="793"/>
      <c r="K73" s="9"/>
      <c r="L73" s="9"/>
      <c r="M73" s="9"/>
      <c r="N73" s="9"/>
      <c r="Q73" s="1043">
        <v>2</v>
      </c>
      <c r="R73" s="1043" t="s">
        <v>2977</v>
      </c>
      <c r="S73" s="714" t="s">
        <v>2978</v>
      </c>
      <c r="T73" s="1047">
        <v>0.2</v>
      </c>
      <c r="U73" s="715">
        <v>2</v>
      </c>
      <c r="V73" s="1048">
        <f>IF(C117="",0,IF(C117="NA",0,IF(C117&lt;=24,2,IF(C117&lt;=30,3,IF(C117&lt;=36,4,5)))))</f>
        <v>2</v>
      </c>
      <c r="W73" s="1048">
        <f>(T73/5)*V73*100</f>
        <v>8</v>
      </c>
    </row>
    <row r="74" spans="1:23" ht="15.75" customHeight="1">
      <c r="A74" s="943" t="s">
        <v>2459</v>
      </c>
      <c r="B74" s="797"/>
      <c r="C74" s="797"/>
      <c r="D74" s="797"/>
      <c r="E74" s="797"/>
      <c r="F74" s="797"/>
      <c r="G74" s="797"/>
      <c r="H74" s="797"/>
      <c r="I74" s="797"/>
      <c r="J74" s="793"/>
      <c r="K74" s="9"/>
      <c r="L74" s="9"/>
      <c r="M74" s="9"/>
      <c r="N74" s="9"/>
      <c r="Q74" s="1044"/>
      <c r="R74" s="1044"/>
      <c r="S74" s="714" t="s">
        <v>2979</v>
      </c>
      <c r="T74" s="1044"/>
      <c r="U74" s="715">
        <v>3</v>
      </c>
      <c r="V74" s="1044"/>
      <c r="W74" s="1044"/>
    </row>
    <row r="75" spans="1:23" ht="15.75" customHeight="1">
      <c r="A75" s="951" t="s">
        <v>490</v>
      </c>
      <c r="B75" s="797"/>
      <c r="C75" s="797"/>
      <c r="D75" s="793"/>
      <c r="E75" s="949" t="s">
        <v>2460</v>
      </c>
      <c r="F75" s="797"/>
      <c r="G75" s="793"/>
      <c r="H75" s="949" t="s">
        <v>2461</v>
      </c>
      <c r="I75" s="797"/>
      <c r="J75" s="793"/>
      <c r="L75" s="9"/>
      <c r="M75" s="9"/>
      <c r="N75" s="9"/>
      <c r="Q75" s="1044"/>
      <c r="R75" s="1044"/>
      <c r="S75" s="714" t="s">
        <v>2980</v>
      </c>
      <c r="T75" s="1044"/>
      <c r="U75" s="715">
        <v>4</v>
      </c>
      <c r="V75" s="1044"/>
      <c r="W75" s="1044"/>
    </row>
    <row r="76" spans="1:23" ht="15.75" customHeight="1">
      <c r="A76" s="950" t="s">
        <v>2462</v>
      </c>
      <c r="B76" s="797"/>
      <c r="C76" s="797"/>
      <c r="D76" s="793"/>
      <c r="E76" s="945">
        <f>H94/12</f>
        <v>0</v>
      </c>
      <c r="F76" s="797"/>
      <c r="G76" s="793"/>
      <c r="H76" s="944" t="e">
        <f>+E76/E73</f>
        <v>#VALUE!</v>
      </c>
      <c r="I76" s="797"/>
      <c r="J76" s="793"/>
      <c r="L76" s="9"/>
      <c r="M76" s="9"/>
      <c r="N76" s="9"/>
      <c r="Q76" s="1045"/>
      <c r="R76" s="1045"/>
      <c r="S76" s="714" t="s">
        <v>2981</v>
      </c>
      <c r="T76" s="1045"/>
      <c r="U76" s="715">
        <v>5</v>
      </c>
      <c r="V76" s="1045"/>
      <c r="W76" s="1045"/>
    </row>
    <row r="77" spans="1:23" ht="15.75" customHeight="1">
      <c r="A77" s="950" t="s">
        <v>2463</v>
      </c>
      <c r="B77" s="797"/>
      <c r="C77" s="797"/>
      <c r="D77" s="793"/>
      <c r="E77" s="945">
        <f>+C109/12</f>
        <v>0</v>
      </c>
      <c r="F77" s="797"/>
      <c r="G77" s="793"/>
      <c r="H77" s="944" t="e">
        <f>+E77/E73</f>
        <v>#VALUE!</v>
      </c>
      <c r="I77" s="797"/>
      <c r="J77" s="793"/>
      <c r="L77" s="9"/>
      <c r="M77" s="9"/>
      <c r="N77" s="9"/>
      <c r="Q77" s="1043">
        <v>3</v>
      </c>
      <c r="R77" s="1043" t="s">
        <v>2982</v>
      </c>
      <c r="S77" s="714" t="s">
        <v>2983</v>
      </c>
      <c r="T77" s="1047">
        <v>0.15</v>
      </c>
      <c r="U77" s="715">
        <v>1</v>
      </c>
      <c r="V77" s="1048">
        <f>IF(C118="",0,IF(C118="NA",0,IF(C118&lt;=1,5,IF(C118&lt;=3,4,IF(C118&lt;=5,3,IF(C118&lt;=7,2,1))))))</f>
        <v>5</v>
      </c>
      <c r="W77" s="1048">
        <f>(T77/5)*V77*100</f>
        <v>15</v>
      </c>
    </row>
    <row r="78" spans="1:23" ht="15.75" customHeight="1">
      <c r="A78" s="950" t="s">
        <v>3024</v>
      </c>
      <c r="B78" s="797"/>
      <c r="C78" s="797"/>
      <c r="D78" s="793"/>
      <c r="E78" s="945">
        <f>+C109</f>
        <v>0</v>
      </c>
      <c r="F78" s="797"/>
      <c r="G78" s="797"/>
      <c r="H78" s="797"/>
      <c r="I78" s="797"/>
      <c r="J78" s="793"/>
      <c r="L78" s="9"/>
      <c r="M78" s="9"/>
      <c r="N78" s="9"/>
      <c r="Q78" s="1044"/>
      <c r="R78" s="1044"/>
      <c r="S78" s="714" t="s">
        <v>2984</v>
      </c>
      <c r="T78" s="1044"/>
      <c r="U78" s="715">
        <v>2</v>
      </c>
      <c r="V78" s="1044"/>
      <c r="W78" s="1044"/>
    </row>
    <row r="79" spans="1:23" ht="15.75" customHeight="1">
      <c r="A79" s="950" t="s">
        <v>446</v>
      </c>
      <c r="B79" s="797"/>
      <c r="C79" s="797"/>
      <c r="D79" s="793"/>
      <c r="E79" s="1046" t="s">
        <v>3028</v>
      </c>
      <c r="F79" s="797"/>
      <c r="G79" s="797"/>
      <c r="H79" s="797"/>
      <c r="I79" s="797"/>
      <c r="J79" s="793"/>
      <c r="L79" s="9"/>
      <c r="M79" s="9"/>
      <c r="N79" s="9"/>
      <c r="Q79" s="1044"/>
      <c r="R79" s="1044"/>
      <c r="S79" s="714" t="s">
        <v>2972</v>
      </c>
      <c r="T79" s="1044"/>
      <c r="U79" s="715">
        <v>3</v>
      </c>
      <c r="V79" s="1044"/>
      <c r="W79" s="1044"/>
    </row>
    <row r="80" spans="1:23" ht="15.75" customHeight="1">
      <c r="A80" s="943" t="s">
        <v>2474</v>
      </c>
      <c r="B80" s="797"/>
      <c r="C80" s="797"/>
      <c r="D80" s="797"/>
      <c r="E80" s="797"/>
      <c r="F80" s="797"/>
      <c r="G80" s="797"/>
      <c r="H80" s="797"/>
      <c r="I80" s="797"/>
      <c r="J80" s="793"/>
      <c r="L80" s="9"/>
      <c r="Q80" s="1044"/>
      <c r="R80" s="1044"/>
      <c r="S80" s="714" t="s">
        <v>2974</v>
      </c>
      <c r="T80" s="1044"/>
      <c r="U80" s="715">
        <v>4</v>
      </c>
      <c r="V80" s="1044"/>
      <c r="W80" s="1044"/>
    </row>
    <row r="81" spans="1:23" ht="27.75" customHeight="1">
      <c r="A81" s="950" t="s">
        <v>2475</v>
      </c>
      <c r="B81" s="793"/>
      <c r="C81" s="520" t="s">
        <v>3025</v>
      </c>
      <c r="D81" s="520" t="s">
        <v>3026</v>
      </c>
      <c r="E81" s="520" t="s">
        <v>3027</v>
      </c>
      <c r="F81" s="520" t="s">
        <v>2552</v>
      </c>
      <c r="G81" s="520" t="s">
        <v>2461</v>
      </c>
      <c r="I81" s="9"/>
      <c r="J81" s="9"/>
      <c r="L81" s="9"/>
      <c r="Q81" s="1045"/>
      <c r="R81" s="1045"/>
      <c r="S81" s="714" t="s">
        <v>2976</v>
      </c>
      <c r="T81" s="1045"/>
      <c r="U81" s="715">
        <v>5</v>
      </c>
      <c r="V81" s="1045"/>
      <c r="W81" s="1045"/>
    </row>
    <row r="82" spans="1:23" ht="15.75" customHeight="1">
      <c r="A82" s="909" t="s">
        <v>2985</v>
      </c>
      <c r="B82" s="793"/>
      <c r="C82" s="537"/>
      <c r="D82" s="537"/>
      <c r="E82" s="537"/>
      <c r="F82" s="538">
        <f t="shared" ref="F82:F93" si="5">SUM(C82:E82)/3</f>
        <v>0</v>
      </c>
      <c r="G82" s="521" t="e">
        <f t="shared" ref="G82:G93" si="6">F82/$E$57</f>
        <v>#DIV/0!</v>
      </c>
      <c r="I82" s="9"/>
      <c r="J82" s="9"/>
      <c r="L82" s="9"/>
      <c r="Q82" s="1043">
        <v>4</v>
      </c>
      <c r="R82" s="1043" t="s">
        <v>2986</v>
      </c>
      <c r="S82" s="714" t="s">
        <v>2987</v>
      </c>
      <c r="T82" s="1047">
        <v>0.25</v>
      </c>
      <c r="U82" s="715">
        <v>2</v>
      </c>
      <c r="V82" s="1048" t="e">
        <f>IF(C119=0,0,IF(C119&lt;=0.03,2,IF(C119&lt;=0.05,3,IF(C119&lt;=0.1,4,5))))</f>
        <v>#DIV/0!</v>
      </c>
      <c r="W82" s="1048" t="e">
        <f>(T82/5)*V82*100</f>
        <v>#DIV/0!</v>
      </c>
    </row>
    <row r="83" spans="1:23" ht="15.75" customHeight="1">
      <c r="A83" s="909" t="s">
        <v>2988</v>
      </c>
      <c r="B83" s="793"/>
      <c r="C83" s="537"/>
      <c r="D83" s="537"/>
      <c r="E83" s="537"/>
      <c r="F83" s="538">
        <f t="shared" si="5"/>
        <v>0</v>
      </c>
      <c r="G83" s="521" t="e">
        <f t="shared" si="6"/>
        <v>#DIV/0!</v>
      </c>
      <c r="I83" s="9"/>
      <c r="J83" s="9"/>
      <c r="K83" s="9"/>
      <c r="L83" s="9"/>
      <c r="Q83" s="1044"/>
      <c r="R83" s="1044"/>
      <c r="S83" s="714" t="s">
        <v>2989</v>
      </c>
      <c r="T83" s="1044"/>
      <c r="U83" s="715">
        <v>3</v>
      </c>
      <c r="V83" s="1044"/>
      <c r="W83" s="1044"/>
    </row>
    <row r="84" spans="1:23" ht="15.75" customHeight="1">
      <c r="A84" s="909" t="s">
        <v>2990</v>
      </c>
      <c r="B84" s="793"/>
      <c r="C84" s="537"/>
      <c r="D84" s="537"/>
      <c r="E84" s="537"/>
      <c r="F84" s="538">
        <f t="shared" si="5"/>
        <v>0</v>
      </c>
      <c r="G84" s="521" t="e">
        <f t="shared" si="6"/>
        <v>#DIV/0!</v>
      </c>
      <c r="I84" s="9"/>
      <c r="J84" s="9"/>
      <c r="K84" s="9"/>
      <c r="L84" s="9"/>
      <c r="Q84" s="1044"/>
      <c r="R84" s="1044"/>
      <c r="S84" s="714" t="s">
        <v>2991</v>
      </c>
      <c r="T84" s="1044"/>
      <c r="U84" s="715">
        <v>4</v>
      </c>
      <c r="V84" s="1044"/>
      <c r="W84" s="1044"/>
    </row>
    <row r="85" spans="1:23" ht="15.75" customHeight="1">
      <c r="A85" s="909" t="s">
        <v>2992</v>
      </c>
      <c r="B85" s="793"/>
      <c r="C85" s="537"/>
      <c r="D85" s="537"/>
      <c r="E85" s="537"/>
      <c r="F85" s="538">
        <f t="shared" si="5"/>
        <v>0</v>
      </c>
      <c r="G85" s="521" t="e">
        <f t="shared" si="6"/>
        <v>#DIV/0!</v>
      </c>
      <c r="I85" s="9"/>
      <c r="J85" s="9"/>
      <c r="K85" s="9"/>
      <c r="L85" s="9"/>
      <c r="Q85" s="1045"/>
      <c r="R85" s="1045"/>
      <c r="S85" s="714" t="s">
        <v>2993</v>
      </c>
      <c r="T85" s="1045"/>
      <c r="U85" s="715">
        <v>5</v>
      </c>
      <c r="V85" s="1045"/>
      <c r="W85" s="1045"/>
    </row>
    <row r="86" spans="1:23" ht="15.75" customHeight="1">
      <c r="A86" s="909" t="s">
        <v>2994</v>
      </c>
      <c r="B86" s="793"/>
      <c r="C86" s="537"/>
      <c r="D86" s="537"/>
      <c r="E86" s="537"/>
      <c r="F86" s="538">
        <f t="shared" si="5"/>
        <v>0</v>
      </c>
      <c r="G86" s="521" t="e">
        <f t="shared" si="6"/>
        <v>#DIV/0!</v>
      </c>
      <c r="I86" s="9"/>
      <c r="J86" s="9"/>
      <c r="K86" s="9"/>
      <c r="L86" s="9"/>
      <c r="Q86" s="1043">
        <v>5</v>
      </c>
      <c r="R86" s="1043" t="s">
        <v>2995</v>
      </c>
      <c r="S86" s="714" t="s">
        <v>2996</v>
      </c>
      <c r="T86" s="1047">
        <v>0.2</v>
      </c>
      <c r="U86" s="715">
        <v>1</v>
      </c>
      <c r="V86" s="1048">
        <f>IF(C120="",0,IF(C120="NA",0,IF(C120&lt;=10,1,IF(C120&lt;=20,2,IF(C120&lt;=40,3,IF(C120&lt;=100,4,5))))))</f>
        <v>1</v>
      </c>
      <c r="W86" s="1048">
        <f>(T86/5)*V86*100</f>
        <v>4</v>
      </c>
    </row>
    <row r="87" spans="1:23" ht="15.75" customHeight="1">
      <c r="A87" s="909" t="s">
        <v>2997</v>
      </c>
      <c r="B87" s="793"/>
      <c r="C87" s="537"/>
      <c r="D87" s="537"/>
      <c r="E87" s="537"/>
      <c r="F87" s="538">
        <f t="shared" si="5"/>
        <v>0</v>
      </c>
      <c r="G87" s="521" t="e">
        <f t="shared" si="6"/>
        <v>#DIV/0!</v>
      </c>
      <c r="I87" s="9"/>
      <c r="J87" s="9"/>
      <c r="K87" s="9"/>
      <c r="L87" s="9"/>
      <c r="Q87" s="1044"/>
      <c r="R87" s="1044"/>
      <c r="S87" s="721" t="s">
        <v>2998</v>
      </c>
      <c r="T87" s="1044"/>
      <c r="U87" s="715">
        <v>2</v>
      </c>
      <c r="V87" s="1044"/>
      <c r="W87" s="1044"/>
    </row>
    <row r="88" spans="1:23" ht="15.75" customHeight="1">
      <c r="A88" s="909" t="s">
        <v>2999</v>
      </c>
      <c r="B88" s="793"/>
      <c r="C88" s="537"/>
      <c r="D88" s="537"/>
      <c r="E88" s="537"/>
      <c r="F88" s="538">
        <f t="shared" si="5"/>
        <v>0</v>
      </c>
      <c r="G88" s="521" t="e">
        <f t="shared" si="6"/>
        <v>#DIV/0!</v>
      </c>
      <c r="I88" s="9"/>
      <c r="J88" s="9"/>
      <c r="K88" s="9"/>
      <c r="L88" s="9"/>
      <c r="Q88" s="1044"/>
      <c r="R88" s="1044"/>
      <c r="S88" s="714" t="s">
        <v>3000</v>
      </c>
      <c r="T88" s="1044"/>
      <c r="U88" s="715">
        <v>3</v>
      </c>
      <c r="V88" s="1044"/>
      <c r="W88" s="1044"/>
    </row>
    <row r="89" spans="1:23" ht="15.75" customHeight="1">
      <c r="A89" s="909" t="s">
        <v>3001</v>
      </c>
      <c r="B89" s="793"/>
      <c r="C89" s="537"/>
      <c r="D89" s="537"/>
      <c r="E89" s="537"/>
      <c r="F89" s="538">
        <f t="shared" si="5"/>
        <v>0</v>
      </c>
      <c r="G89" s="521" t="e">
        <f t="shared" si="6"/>
        <v>#DIV/0!</v>
      </c>
      <c r="I89" s="9"/>
      <c r="J89" s="9"/>
      <c r="K89" s="9"/>
      <c r="L89" s="9"/>
      <c r="Q89" s="1044"/>
      <c r="R89" s="1044"/>
      <c r="S89" s="714" t="s">
        <v>3002</v>
      </c>
      <c r="T89" s="1044"/>
      <c r="U89" s="715">
        <v>4</v>
      </c>
      <c r="V89" s="1044"/>
      <c r="W89" s="1044"/>
    </row>
    <row r="90" spans="1:23" ht="15.75" customHeight="1">
      <c r="A90" s="909" t="s">
        <v>3003</v>
      </c>
      <c r="B90" s="793"/>
      <c r="C90" s="537"/>
      <c r="D90" s="537"/>
      <c r="E90" s="537"/>
      <c r="F90" s="538">
        <f t="shared" si="5"/>
        <v>0</v>
      </c>
      <c r="G90" s="521" t="e">
        <f t="shared" si="6"/>
        <v>#DIV/0!</v>
      </c>
      <c r="I90" s="9"/>
      <c r="J90" s="9"/>
      <c r="K90" s="9"/>
      <c r="L90" s="9"/>
      <c r="Q90" s="1045"/>
      <c r="R90" s="1045"/>
      <c r="S90" s="714" t="s">
        <v>3004</v>
      </c>
      <c r="T90" s="1045"/>
      <c r="U90" s="715">
        <v>5</v>
      </c>
      <c r="V90" s="1045"/>
      <c r="W90" s="1045"/>
    </row>
    <row r="91" spans="1:23" ht="15.75" customHeight="1">
      <c r="A91" s="909" t="s">
        <v>3005</v>
      </c>
      <c r="B91" s="793"/>
      <c r="C91" s="537"/>
      <c r="D91" s="537"/>
      <c r="E91" s="537"/>
      <c r="F91" s="538">
        <f t="shared" si="5"/>
        <v>0</v>
      </c>
      <c r="G91" s="521" t="e">
        <f t="shared" si="6"/>
        <v>#DIV/0!</v>
      </c>
      <c r="I91" s="9"/>
      <c r="J91" s="9"/>
      <c r="K91" s="9"/>
      <c r="L91" s="9"/>
    </row>
    <row r="92" spans="1:23" ht="15.75" customHeight="1">
      <c r="A92" s="909" t="s">
        <v>3006</v>
      </c>
      <c r="B92" s="793"/>
      <c r="C92" s="537"/>
      <c r="D92" s="537"/>
      <c r="E92" s="537"/>
      <c r="F92" s="538">
        <f t="shared" si="5"/>
        <v>0</v>
      </c>
      <c r="G92" s="521" t="e">
        <f t="shared" si="6"/>
        <v>#DIV/0!</v>
      </c>
      <c r="I92" s="9"/>
      <c r="J92" s="9"/>
      <c r="K92" s="9"/>
      <c r="L92" s="9"/>
    </row>
    <row r="93" spans="1:23" ht="15.75" customHeight="1">
      <c r="A93" s="909" t="s">
        <v>3007</v>
      </c>
      <c r="B93" s="793"/>
      <c r="C93" s="537"/>
      <c r="D93" s="537"/>
      <c r="E93" s="537"/>
      <c r="F93" s="538">
        <f t="shared" si="5"/>
        <v>0</v>
      </c>
      <c r="G93" s="521" t="e">
        <f t="shared" si="6"/>
        <v>#DIV/0!</v>
      </c>
      <c r="I93" s="9"/>
      <c r="J93" s="9"/>
      <c r="K93" s="9"/>
      <c r="L93" s="9"/>
    </row>
    <row r="94" spans="1:23" ht="15.75" customHeight="1">
      <c r="A94" s="950" t="s">
        <v>2540</v>
      </c>
      <c r="B94" s="793"/>
      <c r="C94" s="539">
        <f t="shared" ref="C94:F94" si="7">SUM(C82:C93)</f>
        <v>0</v>
      </c>
      <c r="D94" s="539">
        <f t="shared" si="7"/>
        <v>0</v>
      </c>
      <c r="E94" s="539">
        <f t="shared" si="7"/>
        <v>0</v>
      </c>
      <c r="F94" s="539">
        <f t="shared" si="7"/>
        <v>0</v>
      </c>
      <c r="G94" s="524"/>
      <c r="I94" s="540"/>
      <c r="J94" s="953"/>
      <c r="K94" s="825"/>
      <c r="L94" s="9"/>
    </row>
    <row r="95" spans="1:23" ht="15.75" customHeight="1">
      <c r="A95" s="943" t="s">
        <v>2491</v>
      </c>
      <c r="B95" s="797"/>
      <c r="C95" s="797"/>
      <c r="D95" s="797"/>
      <c r="E95" s="797"/>
      <c r="F95" s="797"/>
      <c r="G95" s="797"/>
      <c r="H95" s="797"/>
      <c r="I95" s="797"/>
      <c r="J95" s="793"/>
      <c r="K95" s="9"/>
      <c r="L95" s="9"/>
    </row>
    <row r="96" spans="1:23" ht="50.25" customHeight="1">
      <c r="A96" s="965" t="s">
        <v>2475</v>
      </c>
      <c r="B96" s="793"/>
      <c r="C96" s="966" t="s">
        <v>2492</v>
      </c>
      <c r="D96" s="793"/>
      <c r="E96" s="525" t="s">
        <v>2461</v>
      </c>
      <c r="F96" s="525" t="s">
        <v>2493</v>
      </c>
      <c r="G96" s="966" t="s">
        <v>2494</v>
      </c>
      <c r="H96" s="793"/>
      <c r="I96" s="966" t="s">
        <v>2495</v>
      </c>
      <c r="J96" s="793"/>
      <c r="K96" s="525" t="s">
        <v>2543</v>
      </c>
      <c r="L96" s="526" t="s">
        <v>2519</v>
      </c>
    </row>
    <row r="97" spans="1:12" ht="15.75" customHeight="1">
      <c r="A97" s="909" t="s">
        <v>3008</v>
      </c>
      <c r="B97" s="793"/>
      <c r="C97" s="955">
        <v>0</v>
      </c>
      <c r="D97" s="793"/>
      <c r="E97" s="527" t="e">
        <f t="shared" ref="E97:E108" si="8">C97/$E$57</f>
        <v>#DIV/0!</v>
      </c>
      <c r="F97" s="735">
        <v>0</v>
      </c>
      <c r="G97" s="1049">
        <v>0</v>
      </c>
      <c r="H97" s="793"/>
      <c r="I97" s="1049">
        <v>0</v>
      </c>
      <c r="J97" s="793"/>
      <c r="K97" s="735">
        <v>0</v>
      </c>
      <c r="L97" s="20">
        <f t="shared" ref="L97:L109" si="9">+G97+I97</f>
        <v>0</v>
      </c>
    </row>
    <row r="98" spans="1:12" ht="15.75" customHeight="1">
      <c r="A98" s="909" t="s">
        <v>2985</v>
      </c>
      <c r="B98" s="793"/>
      <c r="C98" s="955">
        <v>0</v>
      </c>
      <c r="D98" s="793"/>
      <c r="E98" s="527" t="e">
        <f t="shared" si="8"/>
        <v>#DIV/0!</v>
      </c>
      <c r="F98" s="735">
        <v>0</v>
      </c>
      <c r="G98" s="1049">
        <v>0</v>
      </c>
      <c r="H98" s="793"/>
      <c r="I98" s="1049">
        <v>0</v>
      </c>
      <c r="J98" s="793"/>
      <c r="K98" s="735">
        <v>0</v>
      </c>
      <c r="L98" s="20">
        <f t="shared" si="9"/>
        <v>0</v>
      </c>
    </row>
    <row r="99" spans="1:12" ht="15.75" customHeight="1">
      <c r="A99" s="909" t="s">
        <v>2988</v>
      </c>
      <c r="B99" s="793"/>
      <c r="C99" s="955">
        <v>0</v>
      </c>
      <c r="D99" s="793"/>
      <c r="E99" s="527" t="e">
        <f t="shared" si="8"/>
        <v>#DIV/0!</v>
      </c>
      <c r="F99" s="735">
        <v>0</v>
      </c>
      <c r="G99" s="1049">
        <v>0</v>
      </c>
      <c r="H99" s="793"/>
      <c r="I99" s="1049">
        <v>0</v>
      </c>
      <c r="J99" s="793"/>
      <c r="K99" s="735">
        <v>0</v>
      </c>
      <c r="L99" s="20">
        <f t="shared" si="9"/>
        <v>0</v>
      </c>
    </row>
    <row r="100" spans="1:12" ht="15.75" customHeight="1">
      <c r="A100" s="909" t="s">
        <v>2990</v>
      </c>
      <c r="B100" s="793"/>
      <c r="C100" s="955">
        <v>0</v>
      </c>
      <c r="D100" s="793"/>
      <c r="E100" s="527" t="e">
        <f t="shared" si="8"/>
        <v>#DIV/0!</v>
      </c>
      <c r="F100" s="735">
        <v>0</v>
      </c>
      <c r="G100" s="1049">
        <v>0</v>
      </c>
      <c r="H100" s="793"/>
      <c r="I100" s="1049">
        <v>0</v>
      </c>
      <c r="J100" s="793"/>
      <c r="K100" s="735">
        <v>0</v>
      </c>
      <c r="L100" s="20">
        <f t="shared" si="9"/>
        <v>0</v>
      </c>
    </row>
    <row r="101" spans="1:12" ht="15.75" customHeight="1">
      <c r="A101" s="909" t="s">
        <v>2992</v>
      </c>
      <c r="B101" s="793"/>
      <c r="C101" s="955">
        <v>0</v>
      </c>
      <c r="D101" s="793"/>
      <c r="E101" s="527" t="e">
        <f t="shared" si="8"/>
        <v>#DIV/0!</v>
      </c>
      <c r="F101" s="735">
        <v>0</v>
      </c>
      <c r="G101" s="1049">
        <v>0</v>
      </c>
      <c r="H101" s="793"/>
      <c r="I101" s="1049">
        <v>0</v>
      </c>
      <c r="J101" s="793"/>
      <c r="K101" s="735">
        <v>0</v>
      </c>
      <c r="L101" s="20">
        <f t="shared" si="9"/>
        <v>0</v>
      </c>
    </row>
    <row r="102" spans="1:12" ht="15.75" customHeight="1">
      <c r="A102" s="909" t="s">
        <v>2994</v>
      </c>
      <c r="B102" s="793"/>
      <c r="C102" s="955">
        <v>0</v>
      </c>
      <c r="D102" s="793"/>
      <c r="E102" s="527" t="e">
        <f t="shared" si="8"/>
        <v>#DIV/0!</v>
      </c>
      <c r="F102" s="735">
        <v>0</v>
      </c>
      <c r="G102" s="1049">
        <v>0</v>
      </c>
      <c r="H102" s="793"/>
      <c r="I102" s="1049">
        <v>0</v>
      </c>
      <c r="J102" s="793"/>
      <c r="K102" s="735">
        <v>0</v>
      </c>
      <c r="L102" s="20">
        <f t="shared" si="9"/>
        <v>0</v>
      </c>
    </row>
    <row r="103" spans="1:12" ht="15.75" customHeight="1">
      <c r="A103" s="909" t="s">
        <v>2997</v>
      </c>
      <c r="B103" s="793"/>
      <c r="C103" s="955">
        <v>0</v>
      </c>
      <c r="D103" s="793"/>
      <c r="E103" s="527" t="e">
        <f t="shared" si="8"/>
        <v>#DIV/0!</v>
      </c>
      <c r="F103" s="735">
        <v>0</v>
      </c>
      <c r="G103" s="1049">
        <v>0</v>
      </c>
      <c r="H103" s="793"/>
      <c r="I103" s="1049">
        <v>0</v>
      </c>
      <c r="J103" s="793"/>
      <c r="K103" s="735">
        <v>0</v>
      </c>
      <c r="L103" s="20">
        <f t="shared" si="9"/>
        <v>0</v>
      </c>
    </row>
    <row r="104" spans="1:12" ht="15.75" customHeight="1">
      <c r="A104" s="909" t="s">
        <v>2999</v>
      </c>
      <c r="B104" s="793"/>
      <c r="C104" s="955">
        <v>0</v>
      </c>
      <c r="D104" s="793"/>
      <c r="E104" s="527" t="e">
        <f t="shared" si="8"/>
        <v>#DIV/0!</v>
      </c>
      <c r="F104" s="735">
        <v>0</v>
      </c>
      <c r="G104" s="1049">
        <v>0</v>
      </c>
      <c r="H104" s="793"/>
      <c r="I104" s="1049">
        <v>0</v>
      </c>
      <c r="J104" s="793"/>
      <c r="K104" s="735">
        <v>0</v>
      </c>
      <c r="L104" s="20">
        <f t="shared" si="9"/>
        <v>0</v>
      </c>
    </row>
    <row r="105" spans="1:12" ht="15.75" customHeight="1">
      <c r="A105" s="909" t="s">
        <v>3001</v>
      </c>
      <c r="B105" s="793"/>
      <c r="C105" s="955">
        <v>0</v>
      </c>
      <c r="D105" s="793"/>
      <c r="E105" s="527" t="e">
        <f t="shared" si="8"/>
        <v>#DIV/0!</v>
      </c>
      <c r="F105" s="735">
        <v>0</v>
      </c>
      <c r="G105" s="1049">
        <v>0</v>
      </c>
      <c r="H105" s="793"/>
      <c r="I105" s="1049">
        <v>0</v>
      </c>
      <c r="J105" s="793"/>
      <c r="K105" s="735">
        <v>0</v>
      </c>
      <c r="L105" s="20">
        <f t="shared" si="9"/>
        <v>0</v>
      </c>
    </row>
    <row r="106" spans="1:12" ht="15.75" customHeight="1">
      <c r="A106" s="909" t="s">
        <v>3003</v>
      </c>
      <c r="B106" s="793"/>
      <c r="C106" s="955">
        <v>0</v>
      </c>
      <c r="D106" s="793"/>
      <c r="E106" s="527" t="e">
        <f t="shared" si="8"/>
        <v>#DIV/0!</v>
      </c>
      <c r="F106" s="735">
        <v>0</v>
      </c>
      <c r="G106" s="1049">
        <v>0</v>
      </c>
      <c r="H106" s="793"/>
      <c r="I106" s="1049">
        <v>0</v>
      </c>
      <c r="J106" s="793"/>
      <c r="K106" s="735">
        <v>0</v>
      </c>
      <c r="L106" s="20">
        <f t="shared" si="9"/>
        <v>0</v>
      </c>
    </row>
    <row r="107" spans="1:12" ht="15.75" customHeight="1">
      <c r="A107" s="909" t="s">
        <v>3005</v>
      </c>
      <c r="B107" s="793"/>
      <c r="C107" s="955">
        <v>0</v>
      </c>
      <c r="D107" s="793"/>
      <c r="E107" s="527" t="e">
        <f t="shared" si="8"/>
        <v>#DIV/0!</v>
      </c>
      <c r="F107" s="735">
        <v>0</v>
      </c>
      <c r="G107" s="1049">
        <v>0</v>
      </c>
      <c r="H107" s="793"/>
      <c r="I107" s="1049">
        <v>0</v>
      </c>
      <c r="J107" s="793"/>
      <c r="K107" s="735">
        <v>0</v>
      </c>
      <c r="L107" s="20">
        <f t="shared" si="9"/>
        <v>0</v>
      </c>
    </row>
    <row r="108" spans="1:12" ht="15.75" customHeight="1">
      <c r="A108" s="909" t="s">
        <v>3006</v>
      </c>
      <c r="B108" s="793"/>
      <c r="C108" s="955">
        <v>0</v>
      </c>
      <c r="D108" s="793"/>
      <c r="E108" s="527" t="e">
        <f t="shared" si="8"/>
        <v>#DIV/0!</v>
      </c>
      <c r="F108" s="735">
        <v>0</v>
      </c>
      <c r="G108" s="1049">
        <v>0</v>
      </c>
      <c r="H108" s="793"/>
      <c r="I108" s="1049">
        <v>0</v>
      </c>
      <c r="J108" s="793"/>
      <c r="K108" s="735">
        <v>0</v>
      </c>
      <c r="L108" s="20">
        <f t="shared" si="9"/>
        <v>0</v>
      </c>
    </row>
    <row r="109" spans="1:12" ht="15.75" customHeight="1">
      <c r="A109" s="950" t="s">
        <v>2540</v>
      </c>
      <c r="B109" s="793"/>
      <c r="C109" s="956">
        <f>SUM(C97:C108)</f>
        <v>0</v>
      </c>
      <c r="D109" s="793"/>
      <c r="E109" s="531" t="s">
        <v>2499</v>
      </c>
      <c r="F109" s="724">
        <f t="shared" ref="F109:G109" si="10">SUM(F97:F108)</f>
        <v>0</v>
      </c>
      <c r="G109" s="1050">
        <f t="shared" si="10"/>
        <v>0</v>
      </c>
      <c r="H109" s="793"/>
      <c r="I109" s="1050">
        <f>SUM(I97:I108)</f>
        <v>0</v>
      </c>
      <c r="J109" s="793"/>
      <c r="K109" s="725">
        <f>SUM(K103:K108)</f>
        <v>0</v>
      </c>
      <c r="L109" s="308">
        <f t="shared" si="9"/>
        <v>0</v>
      </c>
    </row>
    <row r="110" spans="1:12" ht="15.75" customHeight="1">
      <c r="A110" s="950" t="s">
        <v>2502</v>
      </c>
      <c r="B110" s="793"/>
      <c r="C110" s="535" t="e">
        <f>F109/I109</f>
        <v>#DIV/0!</v>
      </c>
      <c r="D110" s="9"/>
      <c r="E110" s="9"/>
      <c r="F110" s="9"/>
      <c r="G110" s="9"/>
      <c r="H110" s="9"/>
      <c r="I110" s="9"/>
      <c r="J110" s="9"/>
      <c r="K110" s="9"/>
      <c r="L110" s="9"/>
    </row>
    <row r="111" spans="1:12" ht="15.75" customHeight="1"/>
    <row r="112" spans="1:12" ht="15.75" customHeight="1"/>
    <row r="113" spans="1:13" ht="15.75" customHeight="1">
      <c r="M113" s="736" t="e">
        <f>H116/(H116+I116+J116+K116)</f>
        <v>#DIV/0!</v>
      </c>
    </row>
    <row r="114" spans="1:13" ht="15.75" customHeight="1">
      <c r="A114" s="943" t="s">
        <v>3009</v>
      </c>
      <c r="B114" s="797"/>
      <c r="C114" s="793"/>
      <c r="D114" s="726"/>
      <c r="E114" s="726"/>
      <c r="F114" s="726"/>
      <c r="G114" s="1051" t="s">
        <v>3010</v>
      </c>
      <c r="H114" s="797"/>
      <c r="I114" s="797"/>
      <c r="J114" s="797"/>
      <c r="K114" s="793"/>
    </row>
    <row r="115" spans="1:13" ht="15.75" customHeight="1">
      <c r="A115" s="265" t="s">
        <v>2964</v>
      </c>
      <c r="B115" s="265" t="s">
        <v>490</v>
      </c>
      <c r="C115" s="727" t="s">
        <v>3011</v>
      </c>
      <c r="G115" s="20"/>
      <c r="H115" s="586" t="s">
        <v>3012</v>
      </c>
      <c r="I115" s="586" t="s">
        <v>3013</v>
      </c>
      <c r="J115" s="586" t="s">
        <v>3014</v>
      </c>
      <c r="K115" s="586" t="s">
        <v>3015</v>
      </c>
    </row>
    <row r="116" spans="1:13" ht="15.75" customHeight="1">
      <c r="A116" s="24">
        <v>1</v>
      </c>
      <c r="B116" s="15" t="s">
        <v>2970</v>
      </c>
      <c r="C116" s="24">
        <f>F109</f>
        <v>0</v>
      </c>
      <c r="G116" s="20" t="s">
        <v>3016</v>
      </c>
      <c r="H116" s="737">
        <f>SUM(C97:C99)</f>
        <v>0</v>
      </c>
      <c r="I116" s="737">
        <f>SUM(C100:C102)</f>
        <v>0</v>
      </c>
      <c r="J116" s="737">
        <f>SUM(C103:C105)</f>
        <v>0</v>
      </c>
      <c r="K116" s="737">
        <f>SUM(C106:C108)</f>
        <v>0</v>
      </c>
    </row>
    <row r="117" spans="1:13" ht="15.75" customHeight="1">
      <c r="A117" s="24">
        <v>2</v>
      </c>
      <c r="B117" s="15" t="s">
        <v>2977</v>
      </c>
      <c r="C117" s="729">
        <v>0</v>
      </c>
      <c r="E117" s="730" t="s">
        <v>3017</v>
      </c>
      <c r="G117" s="20" t="s">
        <v>3018</v>
      </c>
      <c r="H117" s="731" t="e">
        <f t="shared" ref="H117:K117" si="11">IF(ISNUMBER(H116),H116/SUM($H$116:$K$116),0)</f>
        <v>#DIV/0!</v>
      </c>
      <c r="I117" s="731" t="e">
        <f t="shared" si="11"/>
        <v>#DIV/0!</v>
      </c>
      <c r="J117" s="731" t="e">
        <f t="shared" si="11"/>
        <v>#DIV/0!</v>
      </c>
      <c r="K117" s="731" t="e">
        <f t="shared" si="11"/>
        <v>#DIV/0!</v>
      </c>
    </row>
    <row r="118" spans="1:13" ht="15.75" customHeight="1">
      <c r="A118" s="24">
        <v>3</v>
      </c>
      <c r="B118" s="15" t="s">
        <v>2982</v>
      </c>
      <c r="C118" s="729">
        <v>0</v>
      </c>
      <c r="E118" s="730" t="s">
        <v>3017</v>
      </c>
      <c r="G118" s="9"/>
      <c r="H118" s="413"/>
      <c r="I118" s="9"/>
      <c r="J118" s="9"/>
      <c r="K118" s="9"/>
    </row>
    <row r="119" spans="1:13" ht="15.75" customHeight="1">
      <c r="A119" s="24">
        <v>4</v>
      </c>
      <c r="B119" s="15" t="s">
        <v>2986</v>
      </c>
      <c r="C119" s="732" t="e">
        <f>MIN(H117:K117)</f>
        <v>#DIV/0!</v>
      </c>
      <c r="G119" s="9" t="s">
        <v>3019</v>
      </c>
      <c r="H119" s="9"/>
      <c r="I119" s="9"/>
      <c r="J119" s="9"/>
      <c r="K119" s="9"/>
    </row>
    <row r="120" spans="1:13" ht="15.75" customHeight="1">
      <c r="A120" s="24">
        <v>5</v>
      </c>
      <c r="B120" s="15" t="s">
        <v>2995</v>
      </c>
      <c r="C120" s="24">
        <f>G107</f>
        <v>0</v>
      </c>
      <c r="G120" s="9" t="s">
        <v>3020</v>
      </c>
      <c r="H120" s="9"/>
      <c r="I120" s="9"/>
      <c r="J120" s="9"/>
      <c r="K120" s="9"/>
    </row>
    <row r="121" spans="1:13" ht="15.75" customHeight="1">
      <c r="A121" s="943" t="s">
        <v>3021</v>
      </c>
      <c r="B121" s="793"/>
      <c r="C121" s="734">
        <f>X67+X73+X77+X82+X86</f>
        <v>0</v>
      </c>
      <c r="G121" s="9" t="s">
        <v>3022</v>
      </c>
      <c r="H121" s="9"/>
      <c r="I121" s="9"/>
      <c r="J121" s="9"/>
      <c r="K121" s="9"/>
    </row>
    <row r="122" spans="1:13" ht="15.75" customHeight="1"/>
    <row r="123" spans="1:13" ht="15.75" customHeight="1"/>
    <row r="124" spans="1:13" ht="15.75" customHeight="1"/>
    <row r="125" spans="1:13" ht="15.75" customHeight="1"/>
    <row r="126" spans="1:13" ht="15.75" customHeight="1"/>
    <row r="127" spans="1:13" ht="15.75" customHeight="1"/>
    <row r="128" spans="1:13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79">
    <mergeCell ref="A46:B46"/>
    <mergeCell ref="A52:C52"/>
    <mergeCell ref="G52:K52"/>
    <mergeCell ref="A59:B59"/>
    <mergeCell ref="A65:J65"/>
    <mergeCell ref="E66:J66"/>
    <mergeCell ref="E67:J67"/>
    <mergeCell ref="A68:D68"/>
    <mergeCell ref="E68:J68"/>
    <mergeCell ref="A40:B40"/>
    <mergeCell ref="C40:D40"/>
    <mergeCell ref="G40:H40"/>
    <mergeCell ref="I40:J40"/>
    <mergeCell ref="C41:D41"/>
    <mergeCell ref="G41:H41"/>
    <mergeCell ref="I41:J41"/>
    <mergeCell ref="A41:B41"/>
    <mergeCell ref="A42:B42"/>
    <mergeCell ref="C42:D42"/>
    <mergeCell ref="G42:H42"/>
    <mergeCell ref="A44:B44"/>
    <mergeCell ref="C44:D44"/>
    <mergeCell ref="G44:H44"/>
    <mergeCell ref="I44:J44"/>
    <mergeCell ref="C45:D45"/>
    <mergeCell ref="G45:H45"/>
    <mergeCell ref="I45:J45"/>
    <mergeCell ref="A45:B45"/>
    <mergeCell ref="I43:J43"/>
    <mergeCell ref="I42:J42"/>
    <mergeCell ref="A43:B43"/>
    <mergeCell ref="C43:D43"/>
    <mergeCell ref="A27:B27"/>
    <mergeCell ref="C27:F27"/>
    <mergeCell ref="C28:F28"/>
    <mergeCell ref="C29:F29"/>
    <mergeCell ref="A29:B29"/>
    <mergeCell ref="A28:B28"/>
    <mergeCell ref="A34:B34"/>
    <mergeCell ref="C34:D34"/>
    <mergeCell ref="G43:H43"/>
    <mergeCell ref="C37:D37"/>
    <mergeCell ref="G37:H37"/>
    <mergeCell ref="A38:B38"/>
    <mergeCell ref="C38:D38"/>
    <mergeCell ref="G38:H38"/>
    <mergeCell ref="I38:J38"/>
    <mergeCell ref="A39:B39"/>
    <mergeCell ref="C39:D39"/>
    <mergeCell ref="I37:J37"/>
    <mergeCell ref="G39:H39"/>
    <mergeCell ref="I39:J39"/>
    <mergeCell ref="A37:B37"/>
    <mergeCell ref="A24:B24"/>
    <mergeCell ref="A25:B25"/>
    <mergeCell ref="C25:F25"/>
    <mergeCell ref="A35:B35"/>
    <mergeCell ref="C35:D35"/>
    <mergeCell ref="G35:H35"/>
    <mergeCell ref="I35:J35"/>
    <mergeCell ref="A36:B36"/>
    <mergeCell ref="C36:D36"/>
    <mergeCell ref="G36:H36"/>
    <mergeCell ref="I36:J36"/>
    <mergeCell ref="C30:F30"/>
    <mergeCell ref="G34:H34"/>
    <mergeCell ref="I34:J34"/>
    <mergeCell ref="A30:B30"/>
    <mergeCell ref="A31:L31"/>
    <mergeCell ref="G32:H32"/>
    <mergeCell ref="I32:J32"/>
    <mergeCell ref="G33:H33"/>
    <mergeCell ref="I33:J33"/>
    <mergeCell ref="A32:B32"/>
    <mergeCell ref="C32:D32"/>
    <mergeCell ref="A33:B33"/>
    <mergeCell ref="C33:D33"/>
    <mergeCell ref="A1:J1"/>
    <mergeCell ref="A2:D2"/>
    <mergeCell ref="E2:J2"/>
    <mergeCell ref="A3:D3"/>
    <mergeCell ref="E3:J3"/>
    <mergeCell ref="C17:F17"/>
    <mergeCell ref="A17:B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B23"/>
    <mergeCell ref="Q3:Q8"/>
    <mergeCell ref="R3:R8"/>
    <mergeCell ref="A8:J8"/>
    <mergeCell ref="A9:D9"/>
    <mergeCell ref="E9:J9"/>
    <mergeCell ref="A15:B15"/>
    <mergeCell ref="E15:F15"/>
    <mergeCell ref="I15:J15"/>
    <mergeCell ref="A16:J16"/>
    <mergeCell ref="A4:D4"/>
    <mergeCell ref="E4:J4"/>
    <mergeCell ref="A5:D5"/>
    <mergeCell ref="E5:J5"/>
    <mergeCell ref="A6:D6"/>
    <mergeCell ref="E6:J6"/>
    <mergeCell ref="A7:D7"/>
    <mergeCell ref="E7:J7"/>
    <mergeCell ref="A10:J10"/>
    <mergeCell ref="A11:D11"/>
    <mergeCell ref="E11:G11"/>
    <mergeCell ref="H11:J11"/>
    <mergeCell ref="A12:D12"/>
    <mergeCell ref="E12:G12"/>
    <mergeCell ref="H12:J12"/>
    <mergeCell ref="L12:O14"/>
    <mergeCell ref="A13:D13"/>
    <mergeCell ref="E13:G13"/>
    <mergeCell ref="H13:J13"/>
    <mergeCell ref="A14:D14"/>
    <mergeCell ref="E14:J14"/>
    <mergeCell ref="T22:T26"/>
    <mergeCell ref="V18:V21"/>
    <mergeCell ref="W18:W21"/>
    <mergeCell ref="V22:V26"/>
    <mergeCell ref="W22:W26"/>
    <mergeCell ref="Q22:Q26"/>
    <mergeCell ref="R22:R26"/>
    <mergeCell ref="Q9:Q12"/>
    <mergeCell ref="Q13:Q17"/>
    <mergeCell ref="R13:R17"/>
    <mergeCell ref="V13:V17"/>
    <mergeCell ref="W13:W17"/>
    <mergeCell ref="Q18:Q21"/>
    <mergeCell ref="R18:R21"/>
    <mergeCell ref="C23:F23"/>
    <mergeCell ref="C24:F24"/>
    <mergeCell ref="A26:B26"/>
    <mergeCell ref="C26:F26"/>
    <mergeCell ref="T3:T8"/>
    <mergeCell ref="V3:V8"/>
    <mergeCell ref="W3:W8"/>
    <mergeCell ref="R9:R12"/>
    <mergeCell ref="T9:T12"/>
    <mergeCell ref="V9:V12"/>
    <mergeCell ref="W9:W12"/>
    <mergeCell ref="T13:T17"/>
    <mergeCell ref="T18:T21"/>
    <mergeCell ref="A110:B110"/>
    <mergeCell ref="A114:C114"/>
    <mergeCell ref="G114:K114"/>
    <mergeCell ref="A107:B107"/>
    <mergeCell ref="C107:D107"/>
    <mergeCell ref="G107:H107"/>
    <mergeCell ref="I107:J107"/>
    <mergeCell ref="C108:D108"/>
    <mergeCell ref="G108:H108"/>
    <mergeCell ref="I108:J108"/>
    <mergeCell ref="A121:B121"/>
    <mergeCell ref="G98:H98"/>
    <mergeCell ref="I98:J98"/>
    <mergeCell ref="A96:B96"/>
    <mergeCell ref="A97:B97"/>
    <mergeCell ref="C97:D97"/>
    <mergeCell ref="G97:H97"/>
    <mergeCell ref="I97:J97"/>
    <mergeCell ref="A98:B98"/>
    <mergeCell ref="C98:D98"/>
    <mergeCell ref="A99:B99"/>
    <mergeCell ref="C99:D99"/>
    <mergeCell ref="G99:H99"/>
    <mergeCell ref="I99:J99"/>
    <mergeCell ref="C100:D100"/>
    <mergeCell ref="G100:H100"/>
    <mergeCell ref="I100:J100"/>
    <mergeCell ref="G102:H102"/>
    <mergeCell ref="I102:J102"/>
    <mergeCell ref="A108:B108"/>
    <mergeCell ref="A109:B109"/>
    <mergeCell ref="C109:D109"/>
    <mergeCell ref="G109:H109"/>
    <mergeCell ref="I109:J109"/>
    <mergeCell ref="A92:B92"/>
    <mergeCell ref="A93:B93"/>
    <mergeCell ref="A94:B94"/>
    <mergeCell ref="J94:K94"/>
    <mergeCell ref="A95:J95"/>
    <mergeCell ref="C96:D96"/>
    <mergeCell ref="G96:H96"/>
    <mergeCell ref="I96:J96"/>
    <mergeCell ref="A85:B85"/>
    <mergeCell ref="A86:B86"/>
    <mergeCell ref="A87:B87"/>
    <mergeCell ref="A88:B88"/>
    <mergeCell ref="A89:B89"/>
    <mergeCell ref="A90:B90"/>
    <mergeCell ref="A91:B91"/>
    <mergeCell ref="C104:D104"/>
    <mergeCell ref="G104:H104"/>
    <mergeCell ref="I104:J104"/>
    <mergeCell ref="G106:H106"/>
    <mergeCell ref="I106:J106"/>
    <mergeCell ref="A104:B104"/>
    <mergeCell ref="A105:B105"/>
    <mergeCell ref="C105:D105"/>
    <mergeCell ref="G105:H105"/>
    <mergeCell ref="I105:J105"/>
    <mergeCell ref="A106:B106"/>
    <mergeCell ref="C106:D106"/>
    <mergeCell ref="A100:B100"/>
    <mergeCell ref="A101:B101"/>
    <mergeCell ref="C101:D101"/>
    <mergeCell ref="G101:H101"/>
    <mergeCell ref="I101:J101"/>
    <mergeCell ref="A102:B102"/>
    <mergeCell ref="C102:D102"/>
    <mergeCell ref="A103:B103"/>
    <mergeCell ref="C103:D103"/>
    <mergeCell ref="G103:H103"/>
    <mergeCell ref="I103:J103"/>
    <mergeCell ref="T77:T81"/>
    <mergeCell ref="V77:V81"/>
    <mergeCell ref="W77:W81"/>
    <mergeCell ref="V82:V85"/>
    <mergeCell ref="V86:V90"/>
    <mergeCell ref="Q82:Q85"/>
    <mergeCell ref="R82:R85"/>
    <mergeCell ref="T82:T85"/>
    <mergeCell ref="W82:W85"/>
    <mergeCell ref="Q86:Q90"/>
    <mergeCell ref="R86:R90"/>
    <mergeCell ref="T86:T90"/>
    <mergeCell ref="W86:W90"/>
    <mergeCell ref="T67:T72"/>
    <mergeCell ref="V67:V72"/>
    <mergeCell ref="W67:W72"/>
    <mergeCell ref="A72:J72"/>
    <mergeCell ref="A73:D73"/>
    <mergeCell ref="A75:D75"/>
    <mergeCell ref="E75:G75"/>
    <mergeCell ref="H75:J75"/>
    <mergeCell ref="A71:D71"/>
    <mergeCell ref="E71:J71"/>
    <mergeCell ref="E73:J73"/>
    <mergeCell ref="Q73:Q76"/>
    <mergeCell ref="R73:R76"/>
    <mergeCell ref="T73:T76"/>
    <mergeCell ref="A74:J74"/>
    <mergeCell ref="H76:J76"/>
    <mergeCell ref="V73:V76"/>
    <mergeCell ref="W73:W76"/>
    <mergeCell ref="A70:D70"/>
    <mergeCell ref="E70:J70"/>
    <mergeCell ref="A69:D69"/>
    <mergeCell ref="E69:J69"/>
    <mergeCell ref="A80:J80"/>
    <mergeCell ref="A81:B81"/>
    <mergeCell ref="A82:B82"/>
    <mergeCell ref="A83:B83"/>
    <mergeCell ref="A84:B84"/>
    <mergeCell ref="A66:D66"/>
    <mergeCell ref="A67:D67"/>
    <mergeCell ref="Q67:Q72"/>
    <mergeCell ref="R67:R72"/>
    <mergeCell ref="Q77:Q81"/>
    <mergeCell ref="R77:R81"/>
    <mergeCell ref="A76:D76"/>
    <mergeCell ref="E76:G76"/>
    <mergeCell ref="A77:D77"/>
    <mergeCell ref="E77:G77"/>
    <mergeCell ref="H77:J77"/>
    <mergeCell ref="A78:D78"/>
    <mergeCell ref="E78:J78"/>
    <mergeCell ref="A79:D79"/>
    <mergeCell ref="E79:J79"/>
  </mergeCells>
  <conditionalFormatting sqref="L33:L44">
    <cfRule type="cellIs" dxfId="182" priority="1" operator="lessThan">
      <formula>10</formula>
    </cfRule>
  </conditionalFormatting>
  <conditionalFormatting sqref="G15 G79">
    <cfRule type="cellIs" dxfId="181" priority="2" operator="greaterThan">
      <formula>0</formula>
    </cfRule>
  </conditionalFormatting>
  <conditionalFormatting sqref="L45 L109">
    <cfRule type="cellIs" dxfId="180" priority="3" operator="lessThan">
      <formula>180</formula>
    </cfRule>
  </conditionalFormatting>
  <conditionalFormatting sqref="F45">
    <cfRule type="colorScale" priority="4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G18:G29 G82:G93">
    <cfRule type="cellIs" dxfId="179" priority="5" operator="lessThan">
      <formula>1.5</formula>
    </cfRule>
  </conditionalFormatting>
  <conditionalFormatting sqref="G18:G29 G82:G93">
    <cfRule type="cellIs" dxfId="178" priority="6" operator="greaterThanOrEqual">
      <formula>1.5</formula>
    </cfRule>
  </conditionalFormatting>
  <conditionalFormatting sqref="F30">
    <cfRule type="colorScale" priority="7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C18:F29">
    <cfRule type="cellIs" dxfId="177" priority="8" operator="lessThan">
      <formula>50000</formula>
    </cfRule>
  </conditionalFormatting>
  <conditionalFormatting sqref="C18:F29">
    <cfRule type="cellIs" dxfId="176" priority="9" operator="greaterThanOrEqual">
      <formula>50000</formula>
    </cfRule>
  </conditionalFormatting>
  <conditionalFormatting sqref="C97:D108 C33:C44">
    <cfRule type="cellIs" dxfId="175" priority="10" operator="lessThan">
      <formula>200000</formula>
    </cfRule>
  </conditionalFormatting>
  <conditionalFormatting sqref="C97:D108 C33:C44">
    <cfRule type="cellIs" dxfId="174" priority="11" operator="greaterThanOrEqual">
      <formula>200000</formula>
    </cfRule>
  </conditionalFormatting>
  <conditionalFormatting sqref="C46">
    <cfRule type="colorScale" priority="12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E76">
    <cfRule type="cellIs" dxfId="173" priority="13" operator="lessThan">
      <formula>50000</formula>
    </cfRule>
  </conditionalFormatting>
  <conditionalFormatting sqref="F109">
    <cfRule type="colorScale" priority="14">
      <colorScale>
        <cfvo type="min"/>
        <cfvo type="percentile" val="50"/>
        <cfvo type="max"/>
        <color rgb="FFFF0000"/>
        <color rgb="FF000000"/>
        <color rgb="FF0000FF"/>
      </colorScale>
    </cfRule>
  </conditionalFormatting>
  <conditionalFormatting sqref="F82:F93">
    <cfRule type="cellIs" dxfId="172" priority="15" operator="lessThan">
      <formula>50000</formula>
    </cfRule>
  </conditionalFormatting>
  <conditionalFormatting sqref="F82:F93">
    <cfRule type="cellIs" dxfId="171" priority="16" operator="greaterThanOrEqual">
      <formula>50000</formula>
    </cfRule>
  </conditionalFormatting>
  <conditionalFormatting sqref="L97:L108">
    <cfRule type="cellIs" dxfId="170" priority="17" operator="lessThan">
      <formula>10</formula>
    </cfRule>
  </conditionalFormatting>
  <conditionalFormatting sqref="L97:L108">
    <cfRule type="cellIs" dxfId="169" priority="18" operator="greaterThanOrEqual">
      <formula>10</formula>
    </cfRule>
  </conditionalFormatting>
  <conditionalFormatting sqref="C110">
    <cfRule type="colorScale" priority="19">
      <colorScale>
        <cfvo type="min"/>
        <cfvo type="percentile" val="50"/>
        <cfvo type="max"/>
        <color rgb="FFFF0000"/>
        <color rgb="FF000000"/>
        <color rgb="FF0000FF"/>
      </colorScale>
    </cfRule>
  </conditionalFormatting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24C7-A78A-418A-AACC-6654A0A28040}">
  <sheetPr codeName="Sheet34"/>
  <dimension ref="A1:BD30"/>
  <sheetViews>
    <sheetView topLeftCell="A22" workbookViewId="0">
      <selection activeCell="C26" sqref="C26"/>
    </sheetView>
  </sheetViews>
  <sheetFormatPr defaultRowHeight="12.75" outlineLevelRow="1"/>
  <cols>
    <col min="1" max="1" width="1.5" style="738" customWidth="1"/>
    <col min="2" max="2" width="4" style="739" customWidth="1"/>
    <col min="3" max="3" width="19.75" style="739" customWidth="1"/>
    <col min="4" max="4" width="18.125" style="739" customWidth="1"/>
    <col min="5" max="5" width="12.375" style="739" customWidth="1"/>
    <col min="6" max="7" width="10.25" style="739" customWidth="1"/>
    <col min="8" max="8" width="9.75" style="739" customWidth="1"/>
    <col min="9" max="9" width="12.375" style="739" customWidth="1"/>
    <col min="10" max="11" width="6.75" style="739" customWidth="1"/>
    <col min="12" max="12" width="3.5" style="739" customWidth="1"/>
    <col min="13" max="13" width="8.5" style="739" customWidth="1"/>
    <col min="14" max="14" width="10.5" style="739" customWidth="1"/>
    <col min="15" max="15" width="5" style="739" customWidth="1"/>
    <col min="16" max="16" width="6.375" style="739" customWidth="1"/>
    <col min="17" max="17" width="8.5" style="739" customWidth="1"/>
    <col min="18" max="18" width="12" style="739" customWidth="1"/>
    <col min="19" max="19" width="4.5" style="739" customWidth="1"/>
    <col min="20" max="20" width="8.5" style="739" customWidth="1"/>
    <col min="21" max="21" width="11" style="739" customWidth="1"/>
    <col min="22" max="22" width="4.5" style="739" customWidth="1"/>
    <col min="23" max="23" width="8.5" style="739" customWidth="1"/>
    <col min="24" max="24" width="11.125" style="739" customWidth="1"/>
    <col min="25" max="25" width="4.5" style="739" customWidth="1"/>
    <col min="26" max="26" width="8.5" style="739" customWidth="1"/>
    <col min="27" max="27" width="11.125" style="739" customWidth="1"/>
    <col min="28" max="28" width="4.5" style="739" customWidth="1"/>
    <col min="29" max="29" width="8.5" style="739" customWidth="1"/>
    <col min="30" max="30" width="11.125" style="739" customWidth="1"/>
    <col min="31" max="31" width="4.5" style="739" customWidth="1"/>
    <col min="32" max="32" width="8.5" style="739" customWidth="1"/>
    <col min="33" max="33" width="11.125" style="739" customWidth="1"/>
    <col min="34" max="34" width="4.5" style="739" customWidth="1"/>
    <col min="35" max="35" width="8.5" style="739" customWidth="1"/>
    <col min="36" max="36" width="11.125" style="739" customWidth="1"/>
    <col min="37" max="37" width="4.5" style="739" customWidth="1"/>
    <col min="38" max="38" width="8.5" style="739" customWidth="1"/>
    <col min="39" max="39" width="11.125" style="739" customWidth="1"/>
    <col min="40" max="40" width="4.5" style="739" customWidth="1"/>
    <col min="41" max="41" width="8.5" style="739" customWidth="1"/>
    <col min="42" max="42" width="11.125" style="739" customWidth="1"/>
    <col min="43" max="43" width="4.5" style="739" customWidth="1"/>
    <col min="44" max="44" width="8.5" style="739" customWidth="1"/>
    <col min="45" max="45" width="11.125" style="739" customWidth="1"/>
    <col min="46" max="46" width="4.5" style="739" customWidth="1"/>
    <col min="47" max="47" width="8.5" style="739" customWidth="1"/>
    <col min="48" max="48" width="11.125" style="739" customWidth="1"/>
    <col min="49" max="49" width="4.5" style="739" customWidth="1"/>
    <col min="50" max="50" width="8.5" style="739" customWidth="1"/>
    <col min="51" max="51" width="11.125" style="739" customWidth="1"/>
    <col min="52" max="52" width="4.5" style="739" customWidth="1"/>
    <col min="53" max="53" width="8.5" style="739" customWidth="1"/>
    <col min="54" max="54" width="11.125" style="739" customWidth="1"/>
    <col min="55" max="55" width="33" style="739" customWidth="1"/>
    <col min="56" max="56" width="9" style="739"/>
    <col min="57" max="16384" width="9" style="740"/>
  </cols>
  <sheetData>
    <row r="1" spans="1:56" ht="13.5" thickBot="1">
      <c r="A1" s="738">
        <v>130</v>
      </c>
    </row>
    <row r="2" spans="1:56" ht="18" outlineLevel="1" thickBot="1">
      <c r="B2" s="1057" t="s">
        <v>3029</v>
      </c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9"/>
      <c r="BC2" s="740"/>
      <c r="BD2" s="740"/>
    </row>
    <row r="3" spans="1:56" s="743" customFormat="1" outlineLevel="1">
      <c r="A3" s="741"/>
      <c r="B3" s="1060" t="s">
        <v>413</v>
      </c>
      <c r="C3" s="1061"/>
      <c r="D3" s="1061"/>
      <c r="E3" s="1062" t="s">
        <v>2774</v>
      </c>
      <c r="F3" s="1062"/>
      <c r="G3" s="1062"/>
      <c r="H3" s="1062" t="s">
        <v>2775</v>
      </c>
      <c r="I3" s="1062"/>
      <c r="J3" s="1062"/>
      <c r="K3" s="1062" t="s">
        <v>3030</v>
      </c>
      <c r="L3" s="1062"/>
      <c r="M3" s="1062"/>
      <c r="N3" s="1062"/>
      <c r="O3" s="1062" t="s">
        <v>3031</v>
      </c>
      <c r="P3" s="1062"/>
      <c r="Q3" s="1062"/>
      <c r="R3" s="1062"/>
      <c r="S3" s="1062" t="s">
        <v>3032</v>
      </c>
      <c r="T3" s="1062"/>
      <c r="U3" s="1062"/>
      <c r="V3" s="1062"/>
      <c r="W3" s="1062" t="s">
        <v>3033</v>
      </c>
      <c r="X3" s="1062"/>
      <c r="Y3" s="1062"/>
      <c r="Z3" s="1063"/>
      <c r="AA3" s="742"/>
      <c r="AB3" s="742"/>
      <c r="AC3" s="742"/>
      <c r="AD3" s="742"/>
      <c r="AE3" s="742"/>
      <c r="AF3" s="742"/>
      <c r="AG3" s="742"/>
      <c r="AH3" s="742"/>
      <c r="AI3" s="742"/>
      <c r="AJ3" s="742"/>
      <c r="AK3" s="742"/>
      <c r="AL3" s="742"/>
      <c r="AM3" s="742"/>
      <c r="AN3" s="742"/>
      <c r="AO3" s="742"/>
      <c r="AP3" s="742"/>
      <c r="AQ3" s="742"/>
      <c r="AR3" s="742"/>
      <c r="AS3" s="742"/>
      <c r="AT3" s="742"/>
      <c r="AU3" s="742"/>
      <c r="AV3" s="742"/>
      <c r="AW3" s="742"/>
      <c r="AX3" s="742"/>
      <c r="AY3" s="742"/>
      <c r="AZ3" s="742"/>
      <c r="BA3" s="742"/>
      <c r="BB3" s="742"/>
    </row>
    <row r="4" spans="1:56" outlineLevel="1">
      <c r="B4" s="1066" t="s">
        <v>3034</v>
      </c>
      <c r="C4" s="1067"/>
      <c r="D4" s="1067"/>
      <c r="E4" s="1064"/>
      <c r="F4" s="1064"/>
      <c r="G4" s="1064"/>
      <c r="H4" s="1064"/>
      <c r="I4" s="1064"/>
      <c r="J4" s="1064"/>
      <c r="K4" s="1064"/>
      <c r="L4" s="1064"/>
      <c r="M4" s="1064"/>
      <c r="N4" s="1064"/>
      <c r="O4" s="1064"/>
      <c r="P4" s="1064"/>
      <c r="Q4" s="1064"/>
      <c r="R4" s="1064"/>
      <c r="S4" s="1064"/>
      <c r="T4" s="1064"/>
      <c r="U4" s="1064"/>
      <c r="V4" s="1064"/>
      <c r="W4" s="1064"/>
      <c r="X4" s="1064"/>
      <c r="Y4" s="1064"/>
      <c r="Z4" s="1065"/>
      <c r="BA4" s="740"/>
      <c r="BB4" s="740"/>
      <c r="BC4" s="740"/>
      <c r="BD4" s="740"/>
    </row>
    <row r="5" spans="1:56" outlineLevel="1">
      <c r="B5" s="1066" t="s">
        <v>113</v>
      </c>
      <c r="C5" s="1067"/>
      <c r="D5" s="1067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4"/>
      <c r="T5" s="1064"/>
      <c r="U5" s="1064"/>
      <c r="V5" s="1064"/>
      <c r="W5" s="1064"/>
      <c r="X5" s="1064"/>
      <c r="Y5" s="1064"/>
      <c r="Z5" s="1065"/>
      <c r="BA5" s="740"/>
      <c r="BB5" s="740"/>
      <c r="BC5" s="740"/>
      <c r="BD5" s="740"/>
    </row>
    <row r="6" spans="1:56" outlineLevel="1">
      <c r="B6" s="1066" t="s">
        <v>3035</v>
      </c>
      <c r="C6" s="1067"/>
      <c r="D6" s="1067"/>
      <c r="E6" s="1068"/>
      <c r="F6" s="1068"/>
      <c r="G6" s="1068"/>
      <c r="H6" s="1068"/>
      <c r="I6" s="1068"/>
      <c r="J6" s="1068"/>
      <c r="K6" s="1068"/>
      <c r="L6" s="1068"/>
      <c r="M6" s="1068"/>
      <c r="N6" s="1068"/>
      <c r="O6" s="1068"/>
      <c r="P6" s="1068"/>
      <c r="Q6" s="1068"/>
      <c r="R6" s="1068"/>
      <c r="S6" s="1068"/>
      <c r="T6" s="1068"/>
      <c r="U6" s="1068"/>
      <c r="V6" s="1068"/>
      <c r="W6" s="1068"/>
      <c r="X6" s="1068"/>
      <c r="Y6" s="1068"/>
      <c r="Z6" s="1069"/>
      <c r="BA6" s="740"/>
      <c r="BB6" s="740"/>
      <c r="BC6" s="740"/>
      <c r="BD6" s="740"/>
    </row>
    <row r="7" spans="1:56" outlineLevel="1">
      <c r="B7" s="1066" t="s">
        <v>3036</v>
      </c>
      <c r="C7" s="1067"/>
      <c r="D7" s="1067"/>
      <c r="E7" s="1064"/>
      <c r="F7" s="1064"/>
      <c r="G7" s="1064"/>
      <c r="H7" s="1064"/>
      <c r="I7" s="1064"/>
      <c r="J7" s="1064"/>
      <c r="K7" s="1064"/>
      <c r="L7" s="1064"/>
      <c r="M7" s="1064"/>
      <c r="N7" s="1064"/>
      <c r="O7" s="1064"/>
      <c r="P7" s="1064"/>
      <c r="Q7" s="1064"/>
      <c r="R7" s="1064"/>
      <c r="S7" s="1064"/>
      <c r="T7" s="1064"/>
      <c r="U7" s="1064"/>
      <c r="V7" s="1064"/>
      <c r="W7" s="1064"/>
      <c r="X7" s="1064"/>
      <c r="Y7" s="1064"/>
      <c r="Z7" s="1065"/>
      <c r="BA7" s="740"/>
      <c r="BB7" s="740"/>
      <c r="BC7" s="740"/>
      <c r="BD7" s="740"/>
    </row>
    <row r="8" spans="1:56" s="746" customFormat="1" ht="15.75" outlineLevel="1">
      <c r="A8" s="744"/>
      <c r="B8" s="1066" t="s">
        <v>3037</v>
      </c>
      <c r="C8" s="1067"/>
      <c r="D8" s="1067"/>
      <c r="E8" s="1070"/>
      <c r="F8" s="1070"/>
      <c r="G8" s="1070"/>
      <c r="H8" s="1070"/>
      <c r="I8" s="1070"/>
      <c r="J8" s="1070"/>
      <c r="K8" s="1070"/>
      <c r="L8" s="1070"/>
      <c r="M8" s="1070"/>
      <c r="N8" s="1070"/>
      <c r="O8" s="1070"/>
      <c r="P8" s="1070"/>
      <c r="Q8" s="1070"/>
      <c r="R8" s="1070"/>
      <c r="S8" s="1070"/>
      <c r="T8" s="1070"/>
      <c r="U8" s="1070"/>
      <c r="V8" s="1070"/>
      <c r="W8" s="1070"/>
      <c r="X8" s="1070"/>
      <c r="Y8" s="1070"/>
      <c r="Z8" s="1071"/>
      <c r="AA8" s="745"/>
      <c r="AB8" s="745"/>
      <c r="AC8" s="745"/>
      <c r="AD8" s="745"/>
      <c r="AE8" s="745"/>
      <c r="AF8" s="745"/>
      <c r="AG8" s="745"/>
      <c r="AH8" s="745"/>
      <c r="AI8" s="745"/>
      <c r="AJ8" s="745"/>
      <c r="AK8" s="745"/>
      <c r="AL8" s="745"/>
      <c r="AM8" s="745"/>
      <c r="AN8" s="745"/>
      <c r="AO8" s="745"/>
      <c r="AP8" s="745"/>
      <c r="AQ8" s="745"/>
      <c r="AR8" s="745"/>
      <c r="AS8" s="745"/>
      <c r="AT8" s="745"/>
      <c r="AU8" s="745"/>
      <c r="AV8" s="745"/>
      <c r="AW8" s="745"/>
      <c r="AX8" s="745"/>
      <c r="AY8" s="745"/>
      <c r="AZ8" s="745"/>
    </row>
    <row r="9" spans="1:56" outlineLevel="1">
      <c r="B9" s="1066" t="s">
        <v>3038</v>
      </c>
      <c r="C9" s="1067"/>
      <c r="D9" s="1067"/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5"/>
      <c r="BA9" s="740"/>
      <c r="BB9" s="740"/>
      <c r="BC9" s="740"/>
      <c r="BD9" s="740"/>
    </row>
    <row r="10" spans="1:56" outlineLevel="1">
      <c r="B10" s="1066" t="s">
        <v>3039</v>
      </c>
      <c r="C10" s="1067"/>
      <c r="D10" s="1067"/>
      <c r="E10" s="1064"/>
      <c r="F10" s="1064"/>
      <c r="G10" s="1064"/>
      <c r="H10" s="1064"/>
      <c r="I10" s="1064"/>
      <c r="J10" s="1064"/>
      <c r="K10" s="1064"/>
      <c r="L10" s="1064"/>
      <c r="M10" s="1064"/>
      <c r="N10" s="1064"/>
      <c r="O10" s="1064"/>
      <c r="P10" s="1064"/>
      <c r="Q10" s="1064"/>
      <c r="R10" s="1064"/>
      <c r="S10" s="1064"/>
      <c r="T10" s="1064"/>
      <c r="U10" s="1064"/>
      <c r="V10" s="1064"/>
      <c r="W10" s="1064"/>
      <c r="X10" s="1064"/>
      <c r="Y10" s="1064"/>
      <c r="Z10" s="1065"/>
      <c r="BA10" s="740"/>
      <c r="BB10" s="740"/>
      <c r="BC10" s="740"/>
      <c r="BD10" s="740"/>
    </row>
    <row r="11" spans="1:56" outlineLevel="1">
      <c r="B11" s="1066" t="s">
        <v>3040</v>
      </c>
      <c r="C11" s="1067"/>
      <c r="D11" s="1067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3"/>
      <c r="BA11" s="740"/>
      <c r="BB11" s="740"/>
      <c r="BC11" s="740"/>
      <c r="BD11" s="740"/>
    </row>
    <row r="12" spans="1:56" outlineLevel="1">
      <c r="B12" s="1066" t="s">
        <v>3041</v>
      </c>
      <c r="C12" s="1067"/>
      <c r="D12" s="1067"/>
      <c r="E12" s="1072"/>
      <c r="F12" s="1072"/>
      <c r="G12" s="1072"/>
      <c r="H12" s="1072"/>
      <c r="I12" s="1072"/>
      <c r="J12" s="1072"/>
      <c r="K12" s="1072"/>
      <c r="L12" s="1072"/>
      <c r="M12" s="1072"/>
      <c r="N12" s="1072"/>
      <c r="O12" s="1072"/>
      <c r="P12" s="1072"/>
      <c r="Q12" s="1072"/>
      <c r="R12" s="1072"/>
      <c r="S12" s="1072"/>
      <c r="T12" s="1072"/>
      <c r="U12" s="1072"/>
      <c r="V12" s="1072"/>
      <c r="W12" s="1072"/>
      <c r="X12" s="1072"/>
      <c r="Y12" s="1072"/>
      <c r="Z12" s="1073"/>
      <c r="BA12" s="740"/>
      <c r="BB12" s="740"/>
      <c r="BC12" s="740"/>
      <c r="BD12" s="740"/>
    </row>
    <row r="13" spans="1:56" outlineLevel="1">
      <c r="B13" s="1066" t="s">
        <v>3042</v>
      </c>
      <c r="C13" s="1067"/>
      <c r="D13" s="1067"/>
      <c r="E13" s="1074" t="str">
        <f>IFERROR(E11/E12,"")</f>
        <v/>
      </c>
      <c r="F13" s="1074" t="str">
        <f>IFERROR(F11/F12,"")</f>
        <v/>
      </c>
      <c r="G13" s="1074" t="str">
        <f>IFERROR(G11/G12,"")</f>
        <v/>
      </c>
      <c r="H13" s="1074" t="str">
        <f>IFERROR(H11/H12,"")</f>
        <v/>
      </c>
      <c r="I13" s="1074"/>
      <c r="J13" s="1074"/>
      <c r="K13" s="1074" t="str">
        <f>IFERROR(K11/K12,"")</f>
        <v/>
      </c>
      <c r="L13" s="1074"/>
      <c r="M13" s="1074"/>
      <c r="N13" s="1074"/>
      <c r="O13" s="1074" t="str">
        <f>IFERROR(O11/O12,"")</f>
        <v/>
      </c>
      <c r="P13" s="1074"/>
      <c r="Q13" s="1074"/>
      <c r="R13" s="1074"/>
      <c r="S13" s="1074" t="str">
        <f>IFERROR(S11/S12,"")</f>
        <v/>
      </c>
      <c r="T13" s="1074"/>
      <c r="U13" s="1074"/>
      <c r="V13" s="1074"/>
      <c r="W13" s="1074" t="str">
        <f>IFERROR(W11/W12,"")</f>
        <v/>
      </c>
      <c r="X13" s="1074"/>
      <c r="Y13" s="1074"/>
      <c r="Z13" s="1075"/>
      <c r="BA13" s="740"/>
      <c r="BB13" s="740"/>
      <c r="BC13" s="740"/>
      <c r="BD13" s="740"/>
    </row>
    <row r="14" spans="1:56" outlineLevel="1">
      <c r="B14" s="1066" t="s">
        <v>3043</v>
      </c>
      <c r="C14" s="1067"/>
      <c r="D14" s="1067"/>
      <c r="E14" s="1064"/>
      <c r="F14" s="1064"/>
      <c r="G14" s="1064"/>
      <c r="H14" s="1064"/>
      <c r="I14" s="1064"/>
      <c r="J14" s="1064"/>
      <c r="K14" s="1064"/>
      <c r="L14" s="1064"/>
      <c r="M14" s="1064"/>
      <c r="N14" s="1064"/>
      <c r="O14" s="1064"/>
      <c r="P14" s="1064"/>
      <c r="Q14" s="1064"/>
      <c r="R14" s="1064"/>
      <c r="S14" s="1064"/>
      <c r="T14" s="1064"/>
      <c r="U14" s="1064"/>
      <c r="V14" s="1064"/>
      <c r="W14" s="1064"/>
      <c r="X14" s="1064"/>
      <c r="Y14" s="1064"/>
      <c r="Z14" s="1065"/>
      <c r="BA14" s="740"/>
      <c r="BB14" s="740"/>
      <c r="BC14" s="740"/>
      <c r="BD14" s="740"/>
    </row>
    <row r="15" spans="1:56" outlineLevel="1">
      <c r="B15" s="1066" t="s">
        <v>3044</v>
      </c>
      <c r="C15" s="1067"/>
      <c r="D15" s="1067"/>
      <c r="E15" s="1064"/>
      <c r="F15" s="1064"/>
      <c r="G15" s="1064"/>
      <c r="H15" s="1064"/>
      <c r="I15" s="1064"/>
      <c r="J15" s="1064"/>
      <c r="K15" s="1064"/>
      <c r="L15" s="1064"/>
      <c r="M15" s="1064"/>
      <c r="N15" s="1064"/>
      <c r="O15" s="1064"/>
      <c r="P15" s="1064"/>
      <c r="Q15" s="1064"/>
      <c r="R15" s="1064"/>
      <c r="S15" s="1064"/>
      <c r="T15" s="1064"/>
      <c r="U15" s="1064"/>
      <c r="V15" s="1064"/>
      <c r="W15" s="1064"/>
      <c r="X15" s="1064"/>
      <c r="Y15" s="1064"/>
      <c r="Z15" s="1065"/>
      <c r="BA15" s="740"/>
      <c r="BB15" s="740"/>
      <c r="BC15" s="740"/>
      <c r="BD15" s="740"/>
    </row>
    <row r="16" spans="1:56" outlineLevel="1">
      <c r="B16" s="1066" t="s">
        <v>3045</v>
      </c>
      <c r="C16" s="1067"/>
      <c r="D16" s="1067"/>
      <c r="E16" s="1076"/>
      <c r="F16" s="1076"/>
      <c r="G16" s="1076"/>
      <c r="H16" s="1076"/>
      <c r="I16" s="1076"/>
      <c r="J16" s="1076"/>
      <c r="K16" s="1076"/>
      <c r="L16" s="1076"/>
      <c r="M16" s="1076"/>
      <c r="N16" s="1076"/>
      <c r="O16" s="1076"/>
      <c r="P16" s="1076"/>
      <c r="Q16" s="1076"/>
      <c r="R16" s="1076"/>
      <c r="S16" s="1076"/>
      <c r="T16" s="1076"/>
      <c r="U16" s="1076"/>
      <c r="V16" s="1076"/>
      <c r="W16" s="1076"/>
      <c r="X16" s="1076"/>
      <c r="Y16" s="1076"/>
      <c r="Z16" s="1077"/>
      <c r="BA16" s="740"/>
      <c r="BB16" s="740"/>
      <c r="BC16" s="740"/>
      <c r="BD16" s="740"/>
    </row>
    <row r="17" spans="1:56" outlineLevel="1">
      <c r="B17" s="1066" t="s">
        <v>3046</v>
      </c>
      <c r="C17" s="1067"/>
      <c r="D17" s="1067"/>
      <c r="E17" s="1076"/>
      <c r="F17" s="1076"/>
      <c r="G17" s="1076"/>
      <c r="H17" s="1076"/>
      <c r="I17" s="1076"/>
      <c r="J17" s="1076"/>
      <c r="K17" s="1076"/>
      <c r="L17" s="1076"/>
      <c r="M17" s="1076"/>
      <c r="N17" s="1076"/>
      <c r="O17" s="1076"/>
      <c r="P17" s="1076"/>
      <c r="Q17" s="1076"/>
      <c r="R17" s="1076"/>
      <c r="S17" s="1076"/>
      <c r="T17" s="1076"/>
      <c r="U17" s="1076"/>
      <c r="V17" s="1076"/>
      <c r="W17" s="1076"/>
      <c r="X17" s="1076"/>
      <c r="Y17" s="1076"/>
      <c r="Z17" s="1077"/>
      <c r="BA17" s="740"/>
      <c r="BB17" s="740"/>
      <c r="BC17" s="740"/>
      <c r="BD17" s="740"/>
    </row>
    <row r="18" spans="1:56" outlineLevel="1">
      <c r="B18" s="1066" t="s">
        <v>3047</v>
      </c>
      <c r="C18" s="1067"/>
      <c r="D18" s="1067"/>
      <c r="E18" s="1076"/>
      <c r="F18" s="1076"/>
      <c r="G18" s="1076"/>
      <c r="H18" s="1076"/>
      <c r="I18" s="1076"/>
      <c r="J18" s="1076"/>
      <c r="K18" s="1076"/>
      <c r="L18" s="1076"/>
      <c r="M18" s="1076"/>
      <c r="N18" s="1076"/>
      <c r="O18" s="1076"/>
      <c r="P18" s="1076"/>
      <c r="Q18" s="1076"/>
      <c r="R18" s="1076"/>
      <c r="S18" s="1076"/>
      <c r="T18" s="1076"/>
      <c r="U18" s="1076"/>
      <c r="V18" s="1076"/>
      <c r="W18" s="1076"/>
      <c r="X18" s="1076"/>
      <c r="Y18" s="1076"/>
      <c r="Z18" s="1077"/>
      <c r="BA18" s="740"/>
      <c r="BB18" s="740"/>
      <c r="BC18" s="740"/>
      <c r="BD18" s="740"/>
    </row>
    <row r="19" spans="1:56" outlineLevel="1">
      <c r="B19" s="1066" t="s">
        <v>3048</v>
      </c>
      <c r="C19" s="1067"/>
      <c r="D19" s="1067"/>
      <c r="E19" s="1076"/>
      <c r="F19" s="1076"/>
      <c r="G19" s="1076"/>
      <c r="H19" s="1076"/>
      <c r="I19" s="1076"/>
      <c r="J19" s="1076"/>
      <c r="K19" s="1076"/>
      <c r="L19" s="1076"/>
      <c r="M19" s="1076"/>
      <c r="N19" s="1076"/>
      <c r="O19" s="1076"/>
      <c r="P19" s="1076"/>
      <c r="Q19" s="1076"/>
      <c r="R19" s="1076"/>
      <c r="S19" s="1076"/>
      <c r="T19" s="1076"/>
      <c r="U19" s="1076"/>
      <c r="V19" s="1076"/>
      <c r="W19" s="1076"/>
      <c r="X19" s="1076"/>
      <c r="Y19" s="1076"/>
      <c r="Z19" s="1077"/>
      <c r="BA19" s="740"/>
      <c r="BB19" s="740"/>
      <c r="BC19" s="740"/>
      <c r="BD19" s="740"/>
    </row>
    <row r="20" spans="1:56" outlineLevel="1">
      <c r="B20" s="1066" t="s">
        <v>3049</v>
      </c>
      <c r="C20" s="1067"/>
      <c r="D20" s="1067"/>
      <c r="E20" s="1076"/>
      <c r="F20" s="1076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6"/>
      <c r="T20" s="1076"/>
      <c r="U20" s="1076"/>
      <c r="V20" s="1076"/>
      <c r="W20" s="1076"/>
      <c r="X20" s="1076"/>
      <c r="Y20" s="1076"/>
      <c r="Z20" s="1077"/>
      <c r="BA20" s="740"/>
      <c r="BB20" s="740"/>
      <c r="BC20" s="740"/>
      <c r="BD20" s="740"/>
    </row>
    <row r="21" spans="1:56" ht="13.5" outlineLevel="1" thickBot="1">
      <c r="B21" s="1078" t="s">
        <v>2325</v>
      </c>
      <c r="C21" s="1079"/>
      <c r="D21" s="1079"/>
      <c r="E21" s="1080"/>
      <c r="F21" s="1080"/>
      <c r="G21" s="1080"/>
      <c r="H21" s="1080"/>
      <c r="I21" s="1080"/>
      <c r="J21" s="1080"/>
      <c r="K21" s="1080"/>
      <c r="L21" s="1080"/>
      <c r="M21" s="1080"/>
      <c r="N21" s="1080"/>
      <c r="O21" s="1080"/>
      <c r="P21" s="1080"/>
      <c r="Q21" s="1080"/>
      <c r="R21" s="1080"/>
      <c r="S21" s="1080"/>
      <c r="T21" s="1080"/>
      <c r="U21" s="1080"/>
      <c r="V21" s="1080"/>
      <c r="W21" s="1080"/>
      <c r="X21" s="1080"/>
      <c r="Y21" s="1080"/>
      <c r="Z21" s="1081"/>
      <c r="BA21" s="740"/>
      <c r="BB21" s="740"/>
      <c r="BC21" s="740"/>
      <c r="BD21" s="740"/>
    </row>
    <row r="22" spans="1:56" ht="13.5" outlineLevel="1" thickBot="1"/>
    <row r="23" spans="1:56" ht="19.5" thickBot="1">
      <c r="A23" s="739"/>
      <c r="B23" s="1082" t="s">
        <v>3050</v>
      </c>
      <c r="C23" s="1083"/>
      <c r="D23" s="1083"/>
      <c r="E23" s="1083"/>
      <c r="F23" s="1083"/>
      <c r="G23" s="1083"/>
      <c r="H23" s="1083"/>
      <c r="I23" s="1083"/>
      <c r="J23" s="1083"/>
      <c r="K23" s="1083"/>
      <c r="L23" s="1083"/>
      <c r="M23" s="1083"/>
      <c r="N23" s="1084"/>
      <c r="O23" s="1082" t="s">
        <v>3051</v>
      </c>
      <c r="P23" s="1083"/>
      <c r="Q23" s="1083"/>
      <c r="R23" s="1083"/>
      <c r="S23" s="1083"/>
      <c r="T23" s="1083"/>
      <c r="U23" s="1083"/>
      <c r="V23" s="1083"/>
      <c r="W23" s="1083"/>
      <c r="X23" s="1083"/>
      <c r="Y23" s="1083"/>
      <c r="Z23" s="1083"/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083"/>
      <c r="BB23" s="1083"/>
      <c r="BC23" s="1084"/>
    </row>
    <row r="24" spans="1:56" s="743" customFormat="1" ht="15">
      <c r="A24" s="742"/>
      <c r="B24" s="1085" t="s">
        <v>3052</v>
      </c>
      <c r="C24" s="1087" t="s">
        <v>3053</v>
      </c>
      <c r="D24" s="1087" t="s">
        <v>3054</v>
      </c>
      <c r="E24" s="1089" t="s">
        <v>3055</v>
      </c>
      <c r="F24" s="1091" t="s">
        <v>3056</v>
      </c>
      <c r="G24" s="1091" t="s">
        <v>3057</v>
      </c>
      <c r="H24" s="1087" t="s">
        <v>3058</v>
      </c>
      <c r="I24" s="1093" t="s">
        <v>3059</v>
      </c>
      <c r="J24" s="1087" t="s">
        <v>271</v>
      </c>
      <c r="K24" s="1089" t="s">
        <v>3060</v>
      </c>
      <c r="L24" s="1099" t="s">
        <v>3061</v>
      </c>
      <c r="M24" s="1100"/>
      <c r="N24" s="1101" t="s">
        <v>3062</v>
      </c>
      <c r="O24" s="1103" t="s">
        <v>3063</v>
      </c>
      <c r="P24" s="1103"/>
      <c r="Q24" s="1104"/>
      <c r="R24" s="1105"/>
      <c r="S24" s="1106"/>
      <c r="T24" s="1096"/>
      <c r="U24" s="1097"/>
      <c r="V24" s="1095" t="e">
        <f>EDATE(S24,-1)</f>
        <v>#NUM!</v>
      </c>
      <c r="W24" s="1096"/>
      <c r="X24" s="1097"/>
      <c r="Y24" s="1095" t="e">
        <f>EDATE(V24,-1)</f>
        <v>#NUM!</v>
      </c>
      <c r="Z24" s="1096"/>
      <c r="AA24" s="1097"/>
      <c r="AB24" s="1095" t="e">
        <f>EDATE(Y24,-1)</f>
        <v>#NUM!</v>
      </c>
      <c r="AC24" s="1096"/>
      <c r="AD24" s="1097"/>
      <c r="AE24" s="1095" t="e">
        <f>EDATE(AB24,-1)</f>
        <v>#NUM!</v>
      </c>
      <c r="AF24" s="1096"/>
      <c r="AG24" s="1097"/>
      <c r="AH24" s="1095" t="e">
        <f>EDATE(AE24,-1)</f>
        <v>#NUM!</v>
      </c>
      <c r="AI24" s="1096"/>
      <c r="AJ24" s="1097"/>
      <c r="AK24" s="1095" t="e">
        <f>EDATE(AH24,-1)</f>
        <v>#NUM!</v>
      </c>
      <c r="AL24" s="1096"/>
      <c r="AM24" s="1097"/>
      <c r="AN24" s="1095" t="e">
        <f>EDATE(AK24,-1)</f>
        <v>#NUM!</v>
      </c>
      <c r="AO24" s="1096"/>
      <c r="AP24" s="1097"/>
      <c r="AQ24" s="1095" t="e">
        <f>EDATE(AN24,-1)</f>
        <v>#NUM!</v>
      </c>
      <c r="AR24" s="1096"/>
      <c r="AS24" s="1097"/>
      <c r="AT24" s="1095" t="e">
        <f>EDATE(AQ24,-1)</f>
        <v>#NUM!</v>
      </c>
      <c r="AU24" s="1096"/>
      <c r="AV24" s="1097"/>
      <c r="AW24" s="1095" t="e">
        <f>EDATE(AT24,-1)</f>
        <v>#NUM!</v>
      </c>
      <c r="AX24" s="1096"/>
      <c r="AY24" s="1097"/>
      <c r="AZ24" s="1095" t="e">
        <f>EDATE(AW24,-1)</f>
        <v>#NUM!</v>
      </c>
      <c r="BA24" s="1096"/>
      <c r="BB24" s="1097"/>
      <c r="BC24" s="1098" t="s">
        <v>3064</v>
      </c>
      <c r="BD24" s="742"/>
    </row>
    <row r="25" spans="1:56" s="743" customFormat="1" ht="45">
      <c r="A25" s="742"/>
      <c r="B25" s="1086"/>
      <c r="C25" s="1088"/>
      <c r="D25" s="1088"/>
      <c r="E25" s="1090"/>
      <c r="F25" s="1092"/>
      <c r="G25" s="1092"/>
      <c r="H25" s="1088"/>
      <c r="I25" s="1094"/>
      <c r="J25" s="1088"/>
      <c r="K25" s="1090"/>
      <c r="L25" s="1099"/>
      <c r="M25" s="1100"/>
      <c r="N25" s="1102"/>
      <c r="O25" s="747" t="s">
        <v>3065</v>
      </c>
      <c r="P25" s="747" t="s">
        <v>3066</v>
      </c>
      <c r="Q25" s="748" t="s">
        <v>3067</v>
      </c>
      <c r="R25" s="749" t="s">
        <v>3068</v>
      </c>
      <c r="S25" s="750" t="s">
        <v>3069</v>
      </c>
      <c r="T25" s="751" t="s">
        <v>3057</v>
      </c>
      <c r="U25" s="749" t="s">
        <v>3070</v>
      </c>
      <c r="V25" s="752" t="s">
        <v>3069</v>
      </c>
      <c r="W25" s="751" t="s">
        <v>3057</v>
      </c>
      <c r="X25" s="749" t="s">
        <v>3070</v>
      </c>
      <c r="Y25" s="752" t="s">
        <v>3069</v>
      </c>
      <c r="Z25" s="751" t="s">
        <v>3057</v>
      </c>
      <c r="AA25" s="749" t="s">
        <v>3070</v>
      </c>
      <c r="AB25" s="752" t="s">
        <v>3069</v>
      </c>
      <c r="AC25" s="751" t="s">
        <v>3057</v>
      </c>
      <c r="AD25" s="749" t="s">
        <v>3070</v>
      </c>
      <c r="AE25" s="752" t="s">
        <v>3069</v>
      </c>
      <c r="AF25" s="751" t="s">
        <v>3057</v>
      </c>
      <c r="AG25" s="753" t="s">
        <v>3071</v>
      </c>
      <c r="AH25" s="752" t="s">
        <v>3069</v>
      </c>
      <c r="AI25" s="751" t="s">
        <v>3057</v>
      </c>
      <c r="AJ25" s="749" t="s">
        <v>3070</v>
      </c>
      <c r="AK25" s="752" t="s">
        <v>3069</v>
      </c>
      <c r="AL25" s="751" t="s">
        <v>3057</v>
      </c>
      <c r="AM25" s="749" t="s">
        <v>3070</v>
      </c>
      <c r="AN25" s="752" t="s">
        <v>3069</v>
      </c>
      <c r="AO25" s="751" t="s">
        <v>3057</v>
      </c>
      <c r="AP25" s="749" t="s">
        <v>3070</v>
      </c>
      <c r="AQ25" s="752" t="s">
        <v>3069</v>
      </c>
      <c r="AR25" s="751" t="s">
        <v>3057</v>
      </c>
      <c r="AS25" s="749" t="s">
        <v>3070</v>
      </c>
      <c r="AT25" s="752" t="s">
        <v>3069</v>
      </c>
      <c r="AU25" s="751" t="s">
        <v>3057</v>
      </c>
      <c r="AV25" s="749" t="s">
        <v>3070</v>
      </c>
      <c r="AW25" s="752" t="s">
        <v>3069</v>
      </c>
      <c r="AX25" s="751" t="s">
        <v>3057</v>
      </c>
      <c r="AY25" s="749" t="s">
        <v>3070</v>
      </c>
      <c r="AZ25" s="752" t="s">
        <v>3069</v>
      </c>
      <c r="BA25" s="751" t="s">
        <v>3057</v>
      </c>
      <c r="BB25" s="749" t="s">
        <v>3070</v>
      </c>
      <c r="BC25" s="1098"/>
      <c r="BD25" s="742"/>
    </row>
    <row r="26" spans="1:56">
      <c r="B26" s="754"/>
      <c r="C26" s="755"/>
      <c r="D26" s="755"/>
      <c r="E26" s="756"/>
      <c r="F26" s="756"/>
      <c r="G26" s="757"/>
      <c r="H26" s="758"/>
      <c r="I26" s="756"/>
      <c r="J26" s="755"/>
      <c r="K26" s="759" t="str">
        <f ca="1">IFERROR(IF(J26&lt;(TODAY()-H26)/30,"",J26-((TODAY()-H26)/30)+1),"")</f>
        <v/>
      </c>
      <c r="L26" s="760"/>
      <c r="M26" s="761" t="str">
        <f t="shared" ref="M26:M29" ca="1" si="0">IF(OR(L26="Yes",AND(K26&gt;1,K26&lt;&gt;"")),G26,"")</f>
        <v/>
      </c>
      <c r="N26" s="755"/>
      <c r="O26" s="762" t="str">
        <f t="shared" ref="O26:O29" si="1">IF($G26&lt;&gt;"",COUNT($S26,$V26,$Y26,$AB26,$AE26,$AH26,$AK26,$AN26,$AQ26,$AT26,$AW26,$AZ26),"")</f>
        <v/>
      </c>
      <c r="P26" s="762"/>
      <c r="Q26" s="763" t="str">
        <f t="shared" ref="Q26:Q29" si="2">IF($G26&lt;&gt;"",SUM($T26,$W26,$Z26,$AC26,$AF26,$AI26,$AL26,$AO26,$AR26,$AU26,$AX26,$BA26),"")</f>
        <v/>
      </c>
      <c r="R26" s="764" t="str">
        <f t="shared" ref="R26:R29" si="3">IF($G26&lt;&gt;"",IFERROR(AVERAGE($U26,$X26,$AA26,$AD26,$AG26,$AJ26,$AM26,$AP26,$AS26,$AV26,$AY26,$BB26),""),"")</f>
        <v/>
      </c>
      <c r="S26" s="755"/>
      <c r="T26" s="756"/>
      <c r="U26" s="763"/>
      <c r="V26" s="755"/>
      <c r="W26" s="756"/>
      <c r="X26" s="763"/>
      <c r="Y26" s="755"/>
      <c r="Z26" s="756"/>
      <c r="AA26" s="763"/>
      <c r="AB26" s="755"/>
      <c r="AC26" s="756"/>
      <c r="AD26" s="763"/>
      <c r="AE26" s="755"/>
      <c r="AF26" s="756"/>
      <c r="AG26" s="763"/>
      <c r="AH26" s="755"/>
      <c r="AI26" s="756"/>
      <c r="AJ26" s="763"/>
      <c r="AK26" s="755"/>
      <c r="AL26" s="756"/>
      <c r="AM26" s="763"/>
      <c r="AN26" s="755"/>
      <c r="AO26" s="756"/>
      <c r="AP26" s="763"/>
      <c r="AQ26" s="755"/>
      <c r="AR26" s="756"/>
      <c r="AS26" s="763"/>
      <c r="AT26" s="755"/>
      <c r="AU26" s="756"/>
      <c r="AV26" s="763"/>
      <c r="AW26" s="755"/>
      <c r="AX26" s="756"/>
      <c r="AY26" s="763"/>
      <c r="AZ26" s="755"/>
      <c r="BA26" s="756"/>
      <c r="BB26" s="763"/>
      <c r="BC26" s="765"/>
    </row>
    <row r="27" spans="1:56">
      <c r="B27" s="754"/>
      <c r="C27" s="766"/>
      <c r="D27" s="755"/>
      <c r="E27" s="767"/>
      <c r="F27" s="756"/>
      <c r="G27" s="768"/>
      <c r="H27" s="769"/>
      <c r="I27" s="767"/>
      <c r="J27" s="766"/>
      <c r="K27" s="759" t="str">
        <f ca="1">IFERROR(IF(J27&lt;(TODAY()-H27)/30,"",J27-((TODAY()-H27)/30)+1),"")</f>
        <v/>
      </c>
      <c r="L27" s="770"/>
      <c r="M27" s="761" t="str">
        <f t="shared" ca="1" si="0"/>
        <v/>
      </c>
      <c r="N27" s="766"/>
      <c r="O27" s="762" t="str">
        <f t="shared" si="1"/>
        <v/>
      </c>
      <c r="P27" s="762"/>
      <c r="Q27" s="763" t="str">
        <f t="shared" si="2"/>
        <v/>
      </c>
      <c r="R27" s="764" t="str">
        <f t="shared" si="3"/>
        <v/>
      </c>
      <c r="S27" s="755"/>
      <c r="T27" s="756"/>
      <c r="U27" s="763"/>
      <c r="V27" s="755"/>
      <c r="W27" s="756"/>
      <c r="X27" s="763"/>
      <c r="Y27" s="755"/>
      <c r="Z27" s="756"/>
      <c r="AA27" s="763"/>
      <c r="AB27" s="755"/>
      <c r="AC27" s="756"/>
      <c r="AD27" s="763"/>
      <c r="AE27" s="755"/>
      <c r="AF27" s="756"/>
      <c r="AG27" s="763"/>
      <c r="AH27" s="755"/>
      <c r="AI27" s="756"/>
      <c r="AJ27" s="763"/>
      <c r="AK27" s="755"/>
      <c r="AL27" s="756"/>
      <c r="AM27" s="763"/>
      <c r="AN27" s="755"/>
      <c r="AO27" s="756"/>
      <c r="AP27" s="763"/>
      <c r="AQ27" s="755"/>
      <c r="AR27" s="756"/>
      <c r="AS27" s="763"/>
      <c r="AT27" s="755"/>
      <c r="AU27" s="756"/>
      <c r="AV27" s="763"/>
      <c r="AW27" s="755"/>
      <c r="AX27" s="756"/>
      <c r="AY27" s="763"/>
      <c r="AZ27" s="755"/>
      <c r="BA27" s="756"/>
      <c r="BB27" s="763"/>
      <c r="BC27" s="771"/>
    </row>
    <row r="28" spans="1:56">
      <c r="B28" s="754"/>
      <c r="C28" s="766"/>
      <c r="D28" s="755"/>
      <c r="E28" s="767"/>
      <c r="F28" s="756"/>
      <c r="G28" s="768"/>
      <c r="H28" s="769"/>
      <c r="I28" s="767"/>
      <c r="J28" s="766"/>
      <c r="K28" s="759" t="str">
        <f ca="1">IFERROR(IF(J28&lt;(TODAY()-H28)/30,"",J28-((TODAY()-H28)/30)+1),"")</f>
        <v/>
      </c>
      <c r="L28" s="770"/>
      <c r="M28" s="761" t="str">
        <f t="shared" ca="1" si="0"/>
        <v/>
      </c>
      <c r="N28" s="766"/>
      <c r="O28" s="762" t="str">
        <f t="shared" si="1"/>
        <v/>
      </c>
      <c r="P28" s="762"/>
      <c r="Q28" s="763" t="str">
        <f t="shared" si="2"/>
        <v/>
      </c>
      <c r="R28" s="763" t="str">
        <f t="shared" si="3"/>
        <v/>
      </c>
      <c r="S28" s="755"/>
      <c r="T28" s="756"/>
      <c r="U28" s="763"/>
      <c r="V28" s="755"/>
      <c r="W28" s="756"/>
      <c r="X28" s="763"/>
      <c r="Y28" s="755"/>
      <c r="Z28" s="756"/>
      <c r="AA28" s="763"/>
      <c r="AB28" s="755"/>
      <c r="AC28" s="756"/>
      <c r="AD28" s="763"/>
      <c r="AE28" s="755"/>
      <c r="AF28" s="756"/>
      <c r="AG28" s="763"/>
      <c r="AH28" s="755"/>
      <c r="AI28" s="756"/>
      <c r="AJ28" s="763"/>
      <c r="AK28" s="755"/>
      <c r="AL28" s="756"/>
      <c r="AM28" s="763"/>
      <c r="AN28" s="755"/>
      <c r="AO28" s="756"/>
      <c r="AP28" s="763"/>
      <c r="AQ28" s="755"/>
      <c r="AR28" s="756"/>
      <c r="AS28" s="763"/>
      <c r="AT28" s="755"/>
      <c r="AU28" s="756"/>
      <c r="AV28" s="763"/>
      <c r="AW28" s="755"/>
      <c r="AX28" s="756"/>
      <c r="AY28" s="763"/>
      <c r="AZ28" s="755"/>
      <c r="BA28" s="756"/>
      <c r="BB28" s="763"/>
      <c r="BC28" s="771"/>
    </row>
    <row r="29" spans="1:56" ht="13.5" thickBot="1">
      <c r="B29" s="754"/>
      <c r="C29" s="766"/>
      <c r="D29" s="755"/>
      <c r="E29" s="767"/>
      <c r="F29" s="756"/>
      <c r="G29" s="768"/>
      <c r="H29" s="769"/>
      <c r="I29" s="767"/>
      <c r="J29" s="766"/>
      <c r="K29" s="759" t="str">
        <f ca="1">IFERROR(IF(J29&lt;(TODAY()-H29)/30,"",J29-((TODAY()-H29)/30)+1),"")</f>
        <v/>
      </c>
      <c r="L29" s="770"/>
      <c r="M29" s="761" t="str">
        <f t="shared" ca="1" si="0"/>
        <v/>
      </c>
      <c r="N29" s="766"/>
      <c r="O29" s="762" t="str">
        <f t="shared" si="1"/>
        <v/>
      </c>
      <c r="P29" s="762"/>
      <c r="Q29" s="763" t="str">
        <f t="shared" si="2"/>
        <v/>
      </c>
      <c r="R29" s="763" t="str">
        <f t="shared" si="3"/>
        <v/>
      </c>
      <c r="S29" s="755"/>
      <c r="T29" s="756"/>
      <c r="U29" s="763"/>
      <c r="V29" s="755"/>
      <c r="W29" s="756"/>
      <c r="X29" s="763"/>
      <c r="Y29" s="755"/>
      <c r="Z29" s="756"/>
      <c r="AA29" s="763"/>
      <c r="AB29" s="755"/>
      <c r="AC29" s="756"/>
      <c r="AD29" s="763"/>
      <c r="AE29" s="755"/>
      <c r="AF29" s="756"/>
      <c r="AG29" s="763"/>
      <c r="AH29" s="755"/>
      <c r="AI29" s="756"/>
      <c r="AJ29" s="763"/>
      <c r="AK29" s="755"/>
      <c r="AL29" s="756"/>
      <c r="AM29" s="763"/>
      <c r="AN29" s="755"/>
      <c r="AO29" s="756"/>
      <c r="AP29" s="763"/>
      <c r="AQ29" s="755"/>
      <c r="AR29" s="756"/>
      <c r="AS29" s="763"/>
      <c r="AT29" s="755"/>
      <c r="AU29" s="756"/>
      <c r="AV29" s="763"/>
      <c r="AW29" s="755"/>
      <c r="AX29" s="756"/>
      <c r="AY29" s="763"/>
      <c r="AZ29" s="755"/>
      <c r="BA29" s="756"/>
      <c r="BB29" s="763"/>
      <c r="BC29" s="771"/>
    </row>
    <row r="30" spans="1:56" ht="15" thickBot="1">
      <c r="B30" s="772" t="s">
        <v>183</v>
      </c>
      <c r="C30" s="773"/>
      <c r="D30" s="774">
        <f>SUBTOTAL(103,LoanTrack[Column3])</f>
        <v>0</v>
      </c>
      <c r="E30" s="775">
        <f>SUBTOTAL(109,LoanTrack[Column4])</f>
        <v>0</v>
      </c>
      <c r="F30" s="775">
        <f>SUBTOTAL(109,LoanTrack[Column52])</f>
        <v>0</v>
      </c>
      <c r="G30" s="776">
        <f>SUBTOTAL(109,LoanTrack[Column5])</f>
        <v>0</v>
      </c>
      <c r="H30" s="773"/>
      <c r="I30" s="775">
        <f>SUBTOTAL(109,LoanTrack[Column54])</f>
        <v>0</v>
      </c>
      <c r="J30" s="773"/>
      <c r="K30" s="773"/>
      <c r="L30" s="773">
        <f>COUNTIF(L26:L29,"Yes")</f>
        <v>0</v>
      </c>
      <c r="M30" s="775">
        <f ca="1">SUBTOTAL(109,LoanTrack[Column10])</f>
        <v>0</v>
      </c>
      <c r="N30" s="774">
        <f>SUMPRODUCT((N26:N29&lt;&gt;"")/COUNTIF(N26:N29,N26:N29&amp;""))</f>
        <v>0</v>
      </c>
      <c r="O30" s="775">
        <f>SUBTOTAL(109,LoanTrack[Column51])</f>
        <v>0</v>
      </c>
      <c r="P30" s="775"/>
      <c r="Q30" s="775">
        <f>SUBTOTAL(109,LoanTrack[Column50])</f>
        <v>0</v>
      </c>
      <c r="R30" s="775" t="str">
        <f>IFERROR(SUBTOTAL(101,R26:R29),"")</f>
        <v/>
      </c>
      <c r="S30" s="775">
        <f>SUBTOTAL(103,LoanTrack[Column12])</f>
        <v>0</v>
      </c>
      <c r="T30" s="775">
        <f>SUBTOTAL(109,LoanTrack[Column13])</f>
        <v>0</v>
      </c>
      <c r="U30" s="775" t="str">
        <f>IFERROR(SUBTOTAL(101,U26:U29),"")</f>
        <v/>
      </c>
      <c r="V30" s="775">
        <f>SUBTOTAL(103,LoanTrack[Column15])</f>
        <v>0</v>
      </c>
      <c r="W30" s="775">
        <f>SUBTOTAL(109,LoanTrack[Column16])</f>
        <v>0</v>
      </c>
      <c r="X30" s="775" t="str">
        <f>IFERROR(SUBTOTAL(101,X26:X29),"")</f>
        <v/>
      </c>
      <c r="Y30" s="775">
        <f>SUBTOTAL(103,LoanTrack[Column18])</f>
        <v>0</v>
      </c>
      <c r="Z30" s="775">
        <f>SUBTOTAL(109,LoanTrack[Column19])</f>
        <v>0</v>
      </c>
      <c r="AA30" s="775" t="str">
        <f>IFERROR(SUBTOTAL(101,AA26:AA29),"")</f>
        <v/>
      </c>
      <c r="AB30" s="775">
        <f>SUBTOTAL(103,LoanTrack[Column21])</f>
        <v>0</v>
      </c>
      <c r="AC30" s="775">
        <f>SUBTOTAL(109,LoanTrack[Column22])</f>
        <v>0</v>
      </c>
      <c r="AD30" s="775" t="str">
        <f>IFERROR(SUBTOTAL(101,AD26:AD29),"")</f>
        <v/>
      </c>
      <c r="AE30" s="775">
        <f>SUBTOTAL(103,LoanTrack[Column24])</f>
        <v>0</v>
      </c>
      <c r="AF30" s="775">
        <f>SUBTOTAL(109,LoanTrack[Column25])</f>
        <v>0</v>
      </c>
      <c r="AG30" s="775" t="str">
        <f>IFERROR(SUBTOTAL(101,AG26:AG29),"")</f>
        <v/>
      </c>
      <c r="AH30" s="775">
        <f>SUBTOTAL(103,LoanTrack[Column27])</f>
        <v>0</v>
      </c>
      <c r="AI30" s="775">
        <f>SUBTOTAL(109,LoanTrack[Column28])</f>
        <v>0</v>
      </c>
      <c r="AJ30" s="775" t="str">
        <f>IFERROR(SUBTOTAL(101,AJ26:AJ29),"")</f>
        <v/>
      </c>
      <c r="AK30" s="775">
        <f>SUBTOTAL(103,LoanTrack[Column30])</f>
        <v>0</v>
      </c>
      <c r="AL30" s="775">
        <f>SUBTOTAL(109,LoanTrack[Column31])</f>
        <v>0</v>
      </c>
      <c r="AM30" s="775" t="str">
        <f>IFERROR(SUBTOTAL(101,AM26:AM29),"")</f>
        <v/>
      </c>
      <c r="AN30" s="775">
        <f>SUBTOTAL(103,LoanTrack[Column33])</f>
        <v>0</v>
      </c>
      <c r="AO30" s="775">
        <f>SUBTOTAL(109,LoanTrack[Column34])</f>
        <v>0</v>
      </c>
      <c r="AP30" s="775" t="str">
        <f>IFERROR(SUBTOTAL(101,AP26:AP29),"")</f>
        <v/>
      </c>
      <c r="AQ30" s="775">
        <f>SUBTOTAL(103,LoanTrack[Column36])</f>
        <v>0</v>
      </c>
      <c r="AR30" s="775">
        <f>SUBTOTAL(109,LoanTrack[Column37])</f>
        <v>0</v>
      </c>
      <c r="AS30" s="775" t="str">
        <f>IFERROR(SUBTOTAL(101,AS26:AS29),"")</f>
        <v/>
      </c>
      <c r="AT30" s="775">
        <f>SUBTOTAL(103,LoanTrack[Column39])</f>
        <v>0</v>
      </c>
      <c r="AU30" s="775">
        <f>SUBTOTAL(109,LoanTrack[Column40])</f>
        <v>0</v>
      </c>
      <c r="AV30" s="775" t="str">
        <f>IFERROR(SUBTOTAL(101,AV26:AV29),"")</f>
        <v/>
      </c>
      <c r="AW30" s="775">
        <f>SUBTOTAL(103,LoanTrack[Column42])</f>
        <v>0</v>
      </c>
      <c r="AX30" s="775">
        <f>SUBTOTAL(109,LoanTrack[Column43])</f>
        <v>0</v>
      </c>
      <c r="AY30" s="775" t="str">
        <f>IFERROR(SUBTOTAL(101,AY26:AY29),"")</f>
        <v/>
      </c>
      <c r="AZ30" s="775">
        <f>SUBTOTAL(103,LoanTrack[Column45])</f>
        <v>0</v>
      </c>
      <c r="BA30" s="775">
        <f>SUBTOTAL(109,LoanTrack[Column46])</f>
        <v>0</v>
      </c>
      <c r="BB30" s="775" t="str">
        <f>IFERROR(SUBTOTAL(101,BB26:BB29),"")</f>
        <v/>
      </c>
      <c r="BC30" s="777">
        <f>SUBTOTAL(103,LoanTrack[Column48])</f>
        <v>0</v>
      </c>
    </row>
  </sheetData>
  <mergeCells count="162">
    <mergeCell ref="L24:M25"/>
    <mergeCell ref="N24:N25"/>
    <mergeCell ref="O24:R24"/>
    <mergeCell ref="S24:U24"/>
    <mergeCell ref="B23:N23"/>
    <mergeCell ref="O23:BC23"/>
    <mergeCell ref="B24:B25"/>
    <mergeCell ref="C24:C25"/>
    <mergeCell ref="D24:D25"/>
    <mergeCell ref="E24:E25"/>
    <mergeCell ref="F24:F25"/>
    <mergeCell ref="G24:G25"/>
    <mergeCell ref="H24:H25"/>
    <mergeCell ref="I24:I25"/>
    <mergeCell ref="AN24:AP24"/>
    <mergeCell ref="AQ24:AS24"/>
    <mergeCell ref="AT24:AV24"/>
    <mergeCell ref="AW24:AY24"/>
    <mergeCell ref="AZ24:BB24"/>
    <mergeCell ref="BC24:BC25"/>
    <mergeCell ref="V24:X24"/>
    <mergeCell ref="Y24:AA24"/>
    <mergeCell ref="AB24:AD24"/>
    <mergeCell ref="AE24:AG24"/>
    <mergeCell ref="AH24:AJ24"/>
    <mergeCell ref="AK24:AM24"/>
    <mergeCell ref="J24:J25"/>
    <mergeCell ref="K24:K25"/>
    <mergeCell ref="W20:Z20"/>
    <mergeCell ref="B21:D21"/>
    <mergeCell ref="E21:G21"/>
    <mergeCell ref="H21:J21"/>
    <mergeCell ref="K21:N21"/>
    <mergeCell ref="O21:R21"/>
    <mergeCell ref="S21:V21"/>
    <mergeCell ref="W21:Z21"/>
    <mergeCell ref="B20:D20"/>
    <mergeCell ref="E20:G20"/>
    <mergeCell ref="H20:J20"/>
    <mergeCell ref="K20:N20"/>
    <mergeCell ref="O20:R20"/>
    <mergeCell ref="S20:V20"/>
    <mergeCell ref="W18:Z18"/>
    <mergeCell ref="B19:D19"/>
    <mergeCell ref="E19:G19"/>
    <mergeCell ref="H19:J19"/>
    <mergeCell ref="K19:N19"/>
    <mergeCell ref="O19:R19"/>
    <mergeCell ref="S19:V19"/>
    <mergeCell ref="W19:Z19"/>
    <mergeCell ref="B18:D18"/>
    <mergeCell ref="E18:G18"/>
    <mergeCell ref="H18:J18"/>
    <mergeCell ref="K18:N18"/>
    <mergeCell ref="O18:R18"/>
    <mergeCell ref="S18:V18"/>
    <mergeCell ref="W16:Z16"/>
    <mergeCell ref="B17:D17"/>
    <mergeCell ref="E17:G17"/>
    <mergeCell ref="H17:J17"/>
    <mergeCell ref="K17:N17"/>
    <mergeCell ref="O17:R17"/>
    <mergeCell ref="S17:V17"/>
    <mergeCell ref="W17:Z17"/>
    <mergeCell ref="B16:D16"/>
    <mergeCell ref="E16:G16"/>
    <mergeCell ref="H16:J16"/>
    <mergeCell ref="K16:N16"/>
    <mergeCell ref="O16:R16"/>
    <mergeCell ref="S16:V16"/>
    <mergeCell ref="W14:Z14"/>
    <mergeCell ref="B15:D15"/>
    <mergeCell ref="E15:G15"/>
    <mergeCell ref="H15:J15"/>
    <mergeCell ref="K15:N15"/>
    <mergeCell ref="O15:R15"/>
    <mergeCell ref="S15:V15"/>
    <mergeCell ref="W15:Z15"/>
    <mergeCell ref="B14:D14"/>
    <mergeCell ref="E14:G14"/>
    <mergeCell ref="H14:J14"/>
    <mergeCell ref="K14:N14"/>
    <mergeCell ref="O14:R14"/>
    <mergeCell ref="S14:V14"/>
    <mergeCell ref="W12:Z12"/>
    <mergeCell ref="B13:D13"/>
    <mergeCell ref="E13:G13"/>
    <mergeCell ref="H13:J13"/>
    <mergeCell ref="K13:N13"/>
    <mergeCell ref="O13:R13"/>
    <mergeCell ref="S13:V13"/>
    <mergeCell ref="W13:Z13"/>
    <mergeCell ref="B12:D12"/>
    <mergeCell ref="E12:G12"/>
    <mergeCell ref="H12:J12"/>
    <mergeCell ref="K12:N12"/>
    <mergeCell ref="O12:R12"/>
    <mergeCell ref="S12:V12"/>
    <mergeCell ref="W10:Z10"/>
    <mergeCell ref="B11:D11"/>
    <mergeCell ref="E11:G11"/>
    <mergeCell ref="H11:J11"/>
    <mergeCell ref="K11:N11"/>
    <mergeCell ref="O11:R11"/>
    <mergeCell ref="S11:V11"/>
    <mergeCell ref="W11:Z11"/>
    <mergeCell ref="B10:D10"/>
    <mergeCell ref="E10:G10"/>
    <mergeCell ref="H10:J10"/>
    <mergeCell ref="K10:N10"/>
    <mergeCell ref="O10:R10"/>
    <mergeCell ref="S10:V10"/>
    <mergeCell ref="W8:Z8"/>
    <mergeCell ref="B9:D9"/>
    <mergeCell ref="E9:G9"/>
    <mergeCell ref="H9:J9"/>
    <mergeCell ref="K9:N9"/>
    <mergeCell ref="O9:R9"/>
    <mergeCell ref="S9:V9"/>
    <mergeCell ref="W9:Z9"/>
    <mergeCell ref="B8:D8"/>
    <mergeCell ref="E8:G8"/>
    <mergeCell ref="H8:J8"/>
    <mergeCell ref="K8:N8"/>
    <mergeCell ref="O8:R8"/>
    <mergeCell ref="S8:V8"/>
    <mergeCell ref="W6:Z6"/>
    <mergeCell ref="B7:D7"/>
    <mergeCell ref="E7:G7"/>
    <mergeCell ref="H7:J7"/>
    <mergeCell ref="K7:N7"/>
    <mergeCell ref="O7:R7"/>
    <mergeCell ref="S7:V7"/>
    <mergeCell ref="W7:Z7"/>
    <mergeCell ref="B6:D6"/>
    <mergeCell ref="E6:G6"/>
    <mergeCell ref="H6:J6"/>
    <mergeCell ref="K6:N6"/>
    <mergeCell ref="O6:R6"/>
    <mergeCell ref="S6:V6"/>
    <mergeCell ref="B5:D5"/>
    <mergeCell ref="E5:G5"/>
    <mergeCell ref="H5:J5"/>
    <mergeCell ref="K5:N5"/>
    <mergeCell ref="O5:R5"/>
    <mergeCell ref="S5:V5"/>
    <mergeCell ref="W5:Z5"/>
    <mergeCell ref="B4:D4"/>
    <mergeCell ref="E4:G4"/>
    <mergeCell ref="H4:J4"/>
    <mergeCell ref="K4:N4"/>
    <mergeCell ref="O4:R4"/>
    <mergeCell ref="S4:V4"/>
    <mergeCell ref="B2:Z2"/>
    <mergeCell ref="B3:D3"/>
    <mergeCell ref="E3:G3"/>
    <mergeCell ref="H3:J3"/>
    <mergeCell ref="K3:N3"/>
    <mergeCell ref="O3:R3"/>
    <mergeCell ref="S3:V3"/>
    <mergeCell ref="W3:Z3"/>
    <mergeCell ref="W4:Z4"/>
  </mergeCells>
  <dataValidations count="2">
    <dataValidation type="whole" allowBlank="1" showInputMessage="1" showErrorMessage="1" errorTitle="Error" error="Not a valid Date" promptTitle="Date" prompt="Insert a date (DD)" sqref="S65560:S65565 S131096:S131101 S196632:S196637 S262168:S262173 S327704:S327709 S393240:S393245 S458776:S458781 S524312:S524317 S589848:S589853 S655384:S655389 S720920:S720925 S786456:S786461 S851992:S851997 S917528:S917533 S983064:S983069 V65560:V65565 V131096:V131101 V196632:V196637 V262168:V262173 V327704:V327709 V393240:V393245 V458776:V458781 V524312:V524317 V589848:V589853 V655384:V655389 V720920:V720925 V786456:V786461 V851992:V851997 V917528:V917533 V983064:V983069 Y65560:Y65565 Y131096:Y131101 Y196632:Y196637 Y262168:Y262173 Y327704:Y327709 Y393240:Y393245 Y458776:Y458781 Y524312:Y524317 Y589848:Y589853 Y655384:Y655389 Y720920:Y720925 Y786456:Y786461 Y851992:Y851997 Y917528:Y917533 Y983064:Y983069 AB65560:AB65565 AB131096:AB131101 AB196632:AB196637 AB262168:AB262173 AB327704:AB327709 AB393240:AB393245 AB458776:AB458781 AB524312:AB524317 AB589848:AB589853 AB655384:AB655389 AB720920:AB720925 AB786456:AB786461 AB851992:AB851997 AB917528:AB917533 AB983064:AB983069 AE65560:AE65565 AE131096:AE131101 AE196632:AE196637 AE262168:AE262173 AE327704:AE327709 AE393240:AE393245 AE458776:AE458781 AE524312:AE524317 AE589848:AE589853 AE655384:AE655389 AE720920:AE720925 AE786456:AE786461 AE851992:AE851997 AE917528:AE917533 AE983064:AE983069 AH65560:AH65565 AH131096:AH131101 AH196632:AH196637 AH262168:AH262173 AH327704:AH327709 AH393240:AH393245 AH458776:AH458781 AH524312:AH524317 AH589848:AH589853 AH655384:AH655389 AH720920:AH720925 AH786456:AH786461 AH851992:AH851997 AH917528:AH917533 AH983064:AH983069 AK65560:AK65565 AK131096:AK131101 AK196632:AK196637 AK262168:AK262173 AK327704:AK327709 AK393240:AK393245 AK458776:AK458781 AK524312:AK524317 AK589848:AK589853 AK655384:AK655389 AK720920:AK720925 AK786456:AK786461 AK851992:AK851997 AK917528:AK917533 AK983064:AK983069 AN65560:AN65565 AN131096:AN131101 AN196632:AN196637 AN262168:AN262173 AN327704:AN327709 AN393240:AN393245 AN458776:AN458781 AN524312:AN524317 AN589848:AN589853 AN655384:AN655389 AN720920:AN720925 AN786456:AN786461 AN851992:AN851997 AN917528:AN917533 AN983064:AN983069 AQ65560:AQ65565 AQ131096:AQ131101 AQ196632:AQ196637 AQ262168:AQ262173 AQ327704:AQ327709 AQ393240:AQ393245 AQ458776:AQ458781 AQ524312:AQ524317 AQ589848:AQ589853 AQ655384:AQ655389 AQ720920:AQ720925 AQ786456:AQ786461 AQ851992:AQ851997 AQ917528:AQ917533 AQ983064:AQ983069 AT65560:AT65565 AT131096:AT131101 AT196632:AT196637 AT262168:AT262173 AT327704:AT327709 AT393240:AT393245 AT458776:AT458781 AT524312:AT524317 AT589848:AT589853 AT655384:AT655389 AT720920:AT720925 AT786456:AT786461 AT851992:AT851997 AT917528:AT917533 AT983064:AT983069 AW65560:AW65565 AW131096:AW131101 AW196632:AW196637 AW262168:AW262173 AW327704:AW327709 AW393240:AW393245 AW458776:AW458781 AW524312:AW524317 AW589848:AW589853 AW655384:AW655389 AW720920:AW720925 AW786456:AW786461 AW851992:AW851997 AW917528:AW917533 AW983064:AW983069 AZ65560:AZ65565 AZ131096:AZ131101 AZ196632:AZ196637 AZ262168:AZ262173 AZ327704:AZ327709 AZ393240:AZ393245 AZ458776:AZ458781 AZ524312:AZ524317 AZ589848:AZ589853 AZ655384:AZ655389 AZ720920:AZ720925 AZ786456:AZ786461 AZ851992:AZ851997 AZ917528:AZ917533 AZ983064:AZ983069 AZ26:AZ29 AW26:AW29 AT26:AT29 AQ26:AQ29 AN26:AN29 AK26:AK29 AH26:AH29 AE26:AE29 AB26:AB29 Y26:Y29 V26:V29 S26:S29" xr:uid="{86F7C348-9141-4588-929C-74CCFF0E3F22}">
      <formula1>1</formula1>
      <formula2>31</formula2>
    </dataValidation>
    <dataValidation type="list" allowBlank="1" showInputMessage="1" showErrorMessage="1" sqref="C65560:C65565 C131096:C131101 C196632:C196637 C262168:C262173 C327704:C327709 C393240:C393245 C458776:C458781 C524312:C524317 C589848:C589853 C655384:C655389 C720920:C720925 C786456:C786461 C851992:C851997 C917528:C917533 C983064:C983069" xr:uid="{903D2D57-936A-4DD6-8349-B904501FD770}">
      <formula1>"Home Loan, LAP,Vehicle Loan,CVL, Personal Loan,Business Loan, CC/OD,Term Loan,Machinery Loan,Education Loan"</formula1>
    </dataValidation>
  </dataValidations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7D027-DC7D-4CE5-92E5-9360C79EEF41}">
  <dimension ref="A1:AMK23"/>
  <sheetViews>
    <sheetView workbookViewId="0">
      <selection activeCell="B20" sqref="B20"/>
    </sheetView>
  </sheetViews>
  <sheetFormatPr defaultRowHeight="14.25"/>
  <cols>
    <col min="1" max="1" width="25.875" style="1108" customWidth="1"/>
    <col min="2" max="2" width="15.25" style="1108" customWidth="1"/>
    <col min="3" max="3" width="15.75" style="1108" customWidth="1"/>
    <col min="4" max="4" width="17.625" style="1108" customWidth="1"/>
    <col min="5" max="5" width="8" style="1108" customWidth="1"/>
    <col min="6" max="6" width="16.75" style="1108" customWidth="1"/>
    <col min="7" max="7" width="9.875" style="1108" customWidth="1"/>
    <col min="8" max="8" width="8" style="1108" customWidth="1"/>
    <col min="9" max="9" width="12.75" style="1108" customWidth="1"/>
    <col min="10" max="14" width="8" style="1108" customWidth="1"/>
    <col min="15" max="15" width="8" style="1108" hidden="1" customWidth="1"/>
    <col min="16" max="1025" width="8" style="1108" customWidth="1"/>
    <col min="1026" max="16384" width="9" style="1109"/>
  </cols>
  <sheetData>
    <row r="1" spans="1:7">
      <c r="A1" s="1107" t="s">
        <v>3072</v>
      </c>
      <c r="B1" s="1107"/>
      <c r="C1" s="1107"/>
      <c r="D1" s="1107"/>
      <c r="E1" s="1107"/>
      <c r="F1" s="1107"/>
      <c r="G1" s="1107"/>
    </row>
    <row r="3" spans="1:7" ht="15">
      <c r="A3" s="1110" t="s">
        <v>323</v>
      </c>
      <c r="B3" s="1110" t="s">
        <v>3073</v>
      </c>
      <c r="C3" s="1110" t="s">
        <v>3074</v>
      </c>
      <c r="D3" s="1110" t="s">
        <v>183</v>
      </c>
    </row>
    <row r="4" spans="1:7">
      <c r="A4" s="1111">
        <v>42917</v>
      </c>
      <c r="B4" s="1112"/>
      <c r="C4" s="1112"/>
      <c r="D4" s="1113">
        <f t="shared" ref="D4:D17" si="0">SUM(B4:C4)</f>
        <v>0</v>
      </c>
    </row>
    <row r="5" spans="1:7">
      <c r="A5" s="1111">
        <v>42948</v>
      </c>
      <c r="B5" s="1112"/>
      <c r="C5" s="1112"/>
      <c r="D5" s="1113">
        <f t="shared" si="0"/>
        <v>0</v>
      </c>
    </row>
    <row r="6" spans="1:7">
      <c r="A6" s="1111">
        <v>42979</v>
      </c>
      <c r="B6" s="1112"/>
      <c r="C6" s="1112"/>
      <c r="D6" s="1113">
        <f t="shared" si="0"/>
        <v>0</v>
      </c>
    </row>
    <row r="7" spans="1:7">
      <c r="A7" s="1111">
        <v>43009</v>
      </c>
      <c r="B7" s="1112"/>
      <c r="C7" s="1112"/>
      <c r="D7" s="1113">
        <f t="shared" si="0"/>
        <v>0</v>
      </c>
    </row>
    <row r="8" spans="1:7">
      <c r="A8" s="1111">
        <v>43040</v>
      </c>
      <c r="B8" s="1112"/>
      <c r="C8" s="1112"/>
      <c r="D8" s="1113">
        <f t="shared" si="0"/>
        <v>0</v>
      </c>
    </row>
    <row r="9" spans="1:7">
      <c r="A9" s="1111">
        <v>43070</v>
      </c>
      <c r="B9" s="1112"/>
      <c r="C9" s="1112"/>
      <c r="D9" s="1113">
        <f t="shared" si="0"/>
        <v>0</v>
      </c>
    </row>
    <row r="10" spans="1:7">
      <c r="A10" s="1111">
        <v>43101</v>
      </c>
      <c r="B10" s="1112"/>
      <c r="C10" s="1112"/>
      <c r="D10" s="1113">
        <f t="shared" si="0"/>
        <v>0</v>
      </c>
    </row>
    <row r="11" spans="1:7">
      <c r="A11" s="1111">
        <v>43132</v>
      </c>
      <c r="B11" s="1112"/>
      <c r="C11" s="1112"/>
      <c r="D11" s="1113">
        <f t="shared" si="0"/>
        <v>0</v>
      </c>
    </row>
    <row r="12" spans="1:7">
      <c r="A12" s="1111">
        <v>43160</v>
      </c>
      <c r="B12" s="1112"/>
      <c r="C12" s="1112"/>
      <c r="D12" s="1113">
        <f t="shared" si="0"/>
        <v>0</v>
      </c>
    </row>
    <row r="13" spans="1:7">
      <c r="A13" s="1111">
        <v>43191</v>
      </c>
      <c r="B13" s="1112"/>
      <c r="C13" s="1112"/>
      <c r="D13" s="1113">
        <f t="shared" si="0"/>
        <v>0</v>
      </c>
    </row>
    <row r="14" spans="1:7">
      <c r="A14" s="1111">
        <v>43221</v>
      </c>
      <c r="B14" s="1112"/>
      <c r="C14" s="1112"/>
      <c r="D14" s="1113">
        <f t="shared" si="0"/>
        <v>0</v>
      </c>
    </row>
    <row r="15" spans="1:7">
      <c r="A15" s="1111">
        <v>43252</v>
      </c>
      <c r="B15" s="1112"/>
      <c r="C15" s="1112"/>
      <c r="D15" s="1113">
        <f t="shared" si="0"/>
        <v>0</v>
      </c>
    </row>
    <row r="16" spans="1:7">
      <c r="A16" s="1111">
        <v>43282</v>
      </c>
      <c r="B16" s="1112"/>
      <c r="C16" s="1112"/>
      <c r="D16" s="1113">
        <f t="shared" si="0"/>
        <v>0</v>
      </c>
    </row>
    <row r="17" spans="1:15">
      <c r="A17" s="1111">
        <v>43221</v>
      </c>
      <c r="B17" s="1112"/>
      <c r="C17" s="1112"/>
      <c r="D17" s="1113">
        <f t="shared" si="0"/>
        <v>0</v>
      </c>
    </row>
    <row r="18" spans="1:15" ht="15">
      <c r="A18" s="1110" t="s">
        <v>183</v>
      </c>
      <c r="B18" s="1114">
        <f>SUM(B4:B17)</f>
        <v>0</v>
      </c>
      <c r="C18" s="1114">
        <f>SUM(C4:C17)</f>
        <v>0</v>
      </c>
      <c r="D18" s="1114">
        <f>SUM(D4:D17)</f>
        <v>0</v>
      </c>
    </row>
    <row r="20" spans="1:15" ht="15">
      <c r="A20" s="1115" t="s">
        <v>3075</v>
      </c>
      <c r="B20" s="1116"/>
      <c r="C20" s="1117" t="e">
        <f>B20/D18</f>
        <v>#DIV/0!</v>
      </c>
    </row>
    <row r="21" spans="1:15" ht="15">
      <c r="A21" s="1118" t="s">
        <v>3076</v>
      </c>
      <c r="B21" s="1119">
        <f>(B18*0.03+C18*0.06)/12</f>
        <v>0</v>
      </c>
      <c r="C21" s="1120"/>
      <c r="O21" s="1108">
        <f>IF('[1]Primary Banking'!B2="I-Bank",2500000,1500000)</f>
        <v>2500000</v>
      </c>
    </row>
    <row r="22" spans="1:15" ht="15">
      <c r="O22" s="1121" t="s">
        <v>3076</v>
      </c>
    </row>
    <row r="23" spans="1:15">
      <c r="B23" s="1122"/>
      <c r="O23" s="1108" t="s">
        <v>3077</v>
      </c>
    </row>
  </sheetData>
  <mergeCells count="1">
    <mergeCell ref="A1:G1"/>
  </mergeCells>
  <conditionalFormatting sqref="C20">
    <cfRule type="cellIs" dxfId="0" priority="1" operator="lessThan">
      <formula>0.6</formula>
    </cfRule>
  </conditionalFormatting>
  <dataValidations count="1">
    <dataValidation type="list" allowBlank="1" showInputMessage="1" showErrorMessage="1" sqref="A21" xr:uid="{0FBA477E-9F3A-4ED2-83A7-13C62FC6ED50}">
      <formula1>$O$22:$O$23</formula1>
      <formula2>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Inst.</vt:lpstr>
      <vt:lpstr>Input</vt:lpstr>
      <vt:lpstr>Input_Actv_Loan</vt:lpstr>
      <vt:lpstr>Master Sheet_ GST</vt:lpstr>
      <vt:lpstr>FOIR</vt:lpstr>
      <vt:lpstr>NFA_Matrix</vt:lpstr>
      <vt:lpstr>Master Sheet-BS</vt:lpstr>
      <vt:lpstr>Mstr_Sh-BIL-Audit</vt:lpstr>
      <vt:lpstr>Master_Sheet-ITR</vt:lpstr>
      <vt:lpstr>Master_Sheet-Banking</vt:lpstr>
      <vt:lpstr>Master_Sheet-Doctor</vt:lpstr>
      <vt:lpstr>DSA</vt:lpstr>
      <vt:lpstr>Branch</vt:lpstr>
      <vt:lpstr>PLBS</vt:lpstr>
      <vt:lpstr>CARA</vt:lpstr>
      <vt:lpstr>Scoring</vt:lpstr>
      <vt:lpstr>CFS</vt:lpstr>
      <vt:lpstr>Bnkg-BIL_ITR_HL_AL</vt:lpstr>
      <vt:lpstr>Bnkg-BS</vt:lpstr>
      <vt:lpstr>Existing Loans</vt:lpstr>
      <vt:lpstr>Exposure</vt:lpstr>
      <vt:lpstr>MS-Non-I Bank Surr.</vt:lpstr>
      <vt:lpstr>Master Sheet-PQ Offer</vt:lpstr>
      <vt:lpstr>Master Sheet HL Surrogate</vt:lpstr>
      <vt:lpstr>Master Sheet AL Surrogate</vt:lpstr>
      <vt:lpstr>Financial Snapshot</vt:lpstr>
      <vt:lpstr>Bnkg-Doc</vt:lpstr>
      <vt:lpstr>MS-Doc</vt:lpstr>
      <vt:lpstr>Sheet28</vt:lpstr>
      <vt:lpstr>BS PQ Pitch</vt:lpstr>
      <vt:lpstr>TVR BD TELEPD REPORTS</vt:lpstr>
      <vt:lpstr>Perfios Pasting Sheet</vt:lpstr>
      <vt:lpstr>Bnkg GST</vt:lpstr>
      <vt:lpstr>NC-RTR</vt:lpstr>
      <vt:lpstr>GST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Shetty</dc:creator>
  <cp:lastModifiedBy>Namastecredit</cp:lastModifiedBy>
  <dcterms:created xsi:type="dcterms:W3CDTF">2021-05-15T14:49:00Z</dcterms:created>
  <dcterms:modified xsi:type="dcterms:W3CDTF">2021-05-24T05:41:10Z</dcterms:modified>
</cp:coreProperties>
</file>